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7650" tabRatio="760" activeTab="1"/>
  </bookViews>
  <sheets>
    <sheet name="Global Billings Template" sheetId="5" r:id="rId1"/>
    <sheet name="campaign Tracker" sheetId="1" r:id="rId2"/>
    <sheet name="monthly revenue summary" sheetId="3" r:id="rId3"/>
  </sheets>
  <definedNames>
    <definedName name="_xlnm._FilterDatabase" localSheetId="1" hidden="1">'campaign Tracker'!$A$6:$AI$3291</definedName>
    <definedName name="_MailAutoSig" localSheetId="1">'campaign Tracker'!$I$1784</definedName>
  </definedNames>
  <calcPr calcId="152511"/>
  <pivotCaches>
    <pivotCache cacheId="0" r:id="rId4"/>
    <pivotCache cacheId="1" r:id="rId5"/>
  </pivotCaches>
</workbook>
</file>

<file path=xl/calcChain.xml><?xml version="1.0" encoding="utf-8"?>
<calcChain xmlns="http://schemas.openxmlformats.org/spreadsheetml/2006/main">
  <c r="AD3152" i="1" l="1"/>
  <c r="AE3152" i="1" s="1"/>
  <c r="Z3152" i="1" s="1"/>
  <c r="AA3152" i="1"/>
  <c r="Y3152" i="1"/>
  <c r="W3152" i="1"/>
  <c r="V3152" i="1"/>
  <c r="AD3151" i="1"/>
  <c r="AE3151" i="1" s="1"/>
  <c r="AF3151" i="1" s="1"/>
  <c r="AA3151" i="1"/>
  <c r="Y3151" i="1"/>
  <c r="W3151" i="1"/>
  <c r="V3151" i="1"/>
  <c r="AD3254" i="1"/>
  <c r="AF3254" i="1" s="1"/>
  <c r="AA3254" i="1"/>
  <c r="AC3254" i="1" s="1"/>
  <c r="Z3254" i="1"/>
  <c r="Y3254" i="1"/>
  <c r="W3254" i="1"/>
  <c r="V3254" i="1"/>
  <c r="AE2826" i="1"/>
  <c r="Z2826" i="1" s="1"/>
  <c r="AD2826" i="1"/>
  <c r="AA2826" i="1"/>
  <c r="AC2826" i="1" s="1"/>
  <c r="Y2826" i="1"/>
  <c r="AE2825" i="1"/>
  <c r="AD2825" i="1"/>
  <c r="AA2825" i="1"/>
  <c r="AC2825" i="1" s="1"/>
  <c r="Y2825" i="1"/>
  <c r="AD2821" i="1"/>
  <c r="AF2821" i="1" s="1"/>
  <c r="AA2821" i="1"/>
  <c r="AC2821" i="1" s="1"/>
  <c r="Z2821" i="1"/>
  <c r="Y2821" i="1"/>
  <c r="AD2820" i="1"/>
  <c r="AF2820" i="1" s="1"/>
  <c r="AH2820" i="1"/>
  <c r="AI2820" i="1" s="1"/>
  <c r="AA2820" i="1"/>
  <c r="Z2820" i="1"/>
  <c r="Y2820" i="1"/>
  <c r="AE2815" i="1"/>
  <c r="Z2815" i="1" s="1"/>
  <c r="AD2815" i="1"/>
  <c r="AA2815" i="1"/>
  <c r="AC2815" i="1" s="1"/>
  <c r="Y2815" i="1"/>
  <c r="AE2814" i="1"/>
  <c r="AD2814" i="1"/>
  <c r="AA2814" i="1"/>
  <c r="Y2814" i="1"/>
  <c r="AE2813" i="1"/>
  <c r="Z2813" i="1" s="1"/>
  <c r="AD2813" i="1"/>
  <c r="AA2813" i="1"/>
  <c r="AC2813" i="1" s="1"/>
  <c r="Y2813" i="1"/>
  <c r="AE2836" i="1"/>
  <c r="Z2836" i="1" s="1"/>
  <c r="AD2836" i="1"/>
  <c r="AA2836" i="1"/>
  <c r="AC2836" i="1" s="1"/>
  <c r="Y2836" i="1"/>
  <c r="W2836" i="1"/>
  <c r="AE2835" i="1"/>
  <c r="AD2835" i="1"/>
  <c r="AA2835" i="1"/>
  <c r="Y2835" i="1"/>
  <c r="W2835" i="1"/>
  <c r="AE2834" i="1"/>
  <c r="Z2834" i="1" s="1"/>
  <c r="AD2834" i="1"/>
  <c r="AA2834" i="1"/>
  <c r="AC2834" i="1" s="1"/>
  <c r="Y2834" i="1"/>
  <c r="W2834" i="1"/>
  <c r="AD3119" i="1"/>
  <c r="AF3119" i="1" s="1"/>
  <c r="AA3119" i="1"/>
  <c r="Z3119" i="1"/>
  <c r="Y3119" i="1"/>
  <c r="W3119" i="1"/>
  <c r="V3119" i="1"/>
  <c r="AB3119" i="1" s="1"/>
  <c r="AD2866" i="1"/>
  <c r="AF2866" i="1" s="1"/>
  <c r="AA2866" i="1"/>
  <c r="Z2866" i="1"/>
  <c r="Y2866" i="1"/>
  <c r="W2866" i="1"/>
  <c r="V2866" i="1"/>
  <c r="AD3040" i="1"/>
  <c r="AE3040" i="1" s="1"/>
  <c r="Z3040" i="1" s="1"/>
  <c r="AA3040" i="1"/>
  <c r="Y3040" i="1"/>
  <c r="W3040" i="1"/>
  <c r="AE2844" i="1"/>
  <c r="Z2844" i="1" s="1"/>
  <c r="AD2844" i="1"/>
  <c r="AA2844" i="1"/>
  <c r="Y2844" i="1"/>
  <c r="W2844" i="1"/>
  <c r="V2844" i="1"/>
  <c r="AB2844" i="1" s="1"/>
  <c r="AD3140" i="1"/>
  <c r="AE3140" i="1" s="1"/>
  <c r="Z3140" i="1" s="1"/>
  <c r="AA3140" i="1"/>
  <c r="Y3140" i="1"/>
  <c r="W3140" i="1"/>
  <c r="V3140" i="1"/>
  <c r="AE3063" i="1"/>
  <c r="Z3063" i="1" s="1"/>
  <c r="AD3063" i="1"/>
  <c r="AA3063" i="1"/>
  <c r="AC3063" i="1" s="1"/>
  <c r="Y3063" i="1"/>
  <c r="AE3062" i="1"/>
  <c r="Z3062" i="1" s="1"/>
  <c r="AD3062" i="1"/>
  <c r="AA3062" i="1"/>
  <c r="Y3062" i="1"/>
  <c r="AE3061" i="1"/>
  <c r="Z3061" i="1" s="1"/>
  <c r="AD3061" i="1"/>
  <c r="AA3061" i="1"/>
  <c r="AC3061" i="1" s="1"/>
  <c r="Y3061" i="1"/>
  <c r="AE2853" i="1"/>
  <c r="Z2853" i="1" s="1"/>
  <c r="AD2853" i="1"/>
  <c r="AA2853" i="1"/>
  <c r="AC2853" i="1" s="1"/>
  <c r="Y2853" i="1"/>
  <c r="AE2852" i="1"/>
  <c r="AD2852" i="1"/>
  <c r="AA2852" i="1"/>
  <c r="Y2852" i="1"/>
  <c r="AE2851" i="1"/>
  <c r="Z2851" i="1" s="1"/>
  <c r="AD2851" i="1"/>
  <c r="AA2851" i="1"/>
  <c r="AC2851" i="1" s="1"/>
  <c r="Y2851" i="1"/>
  <c r="AD2945" i="1"/>
  <c r="AE2945" i="1" s="1"/>
  <c r="Z2945" i="1" s="1"/>
  <c r="AA2945" i="1"/>
  <c r="Y2945" i="1"/>
  <c r="AD2944" i="1"/>
  <c r="AE2944" i="1" s="1"/>
  <c r="AF2944" i="1" s="1"/>
  <c r="AA2944" i="1"/>
  <c r="AC2944" i="1" s="1"/>
  <c r="Y2944" i="1"/>
  <c r="AD2943" i="1"/>
  <c r="AE2943" i="1" s="1"/>
  <c r="Z2943" i="1" s="1"/>
  <c r="AA2943" i="1"/>
  <c r="Y2943" i="1"/>
  <c r="AD2942" i="1"/>
  <c r="AE2942" i="1" s="1"/>
  <c r="AF2942" i="1" s="1"/>
  <c r="AA2942" i="1"/>
  <c r="Y2942" i="1"/>
  <c r="AD3259" i="1"/>
  <c r="AF3259" i="1" s="1"/>
  <c r="AA3259" i="1"/>
  <c r="Z3259" i="1"/>
  <c r="Y3259" i="1"/>
  <c r="W3259" i="1"/>
  <c r="V3259" i="1"/>
  <c r="AD3258" i="1"/>
  <c r="AF3258" i="1" s="1"/>
  <c r="AA3258" i="1"/>
  <c r="AC3258" i="1" s="1"/>
  <c r="Z3258" i="1"/>
  <c r="Y3258" i="1"/>
  <c r="W3258" i="1"/>
  <c r="V3258" i="1"/>
  <c r="AD3257" i="1"/>
  <c r="AF3257" i="1" s="1"/>
  <c r="AH3257" i="1"/>
  <c r="AI3257" i="1" s="1"/>
  <c r="AA3257" i="1"/>
  <c r="AC3257" i="1" s="1"/>
  <c r="Z3257" i="1"/>
  <c r="Y3257" i="1"/>
  <c r="W3257" i="1"/>
  <c r="V3257" i="1"/>
  <c r="AE3158" i="1"/>
  <c r="Z3158" i="1" s="1"/>
  <c r="AD3158" i="1"/>
  <c r="AA3158" i="1"/>
  <c r="Y3158" i="1"/>
  <c r="W3158" i="1"/>
  <c r="V3158" i="1"/>
  <c r="AE3157" i="1"/>
  <c r="AD3157" i="1"/>
  <c r="AA3157" i="1"/>
  <c r="Y3157" i="1"/>
  <c r="W3157" i="1"/>
  <c r="V3157" i="1"/>
  <c r="AE3156" i="1"/>
  <c r="Z3156" i="1" s="1"/>
  <c r="AD3156" i="1"/>
  <c r="AA3156" i="1"/>
  <c r="Y3156" i="1"/>
  <c r="W3156" i="1"/>
  <c r="V3156" i="1"/>
  <c r="AE3111" i="1"/>
  <c r="Z3111" i="1" s="1"/>
  <c r="AD3111" i="1"/>
  <c r="AA3111" i="1"/>
  <c r="AC3111" i="1" s="1"/>
  <c r="Y3111" i="1"/>
  <c r="W3111" i="1"/>
  <c r="V3111" i="1"/>
  <c r="AE3110" i="1"/>
  <c r="AH3110" i="1" s="1"/>
  <c r="AI3110" i="1" s="1"/>
  <c r="AD3110" i="1"/>
  <c r="AA3110" i="1"/>
  <c r="AC3110" i="1" s="1"/>
  <c r="Y3110" i="1"/>
  <c r="W3110" i="1"/>
  <c r="V3110" i="1"/>
  <c r="AE3109" i="1"/>
  <c r="AD3109" i="1"/>
  <c r="AA3109" i="1"/>
  <c r="AC3109" i="1" s="1"/>
  <c r="Y3109" i="1"/>
  <c r="W3109" i="1"/>
  <c r="V3109" i="1"/>
  <c r="AH3018" i="1"/>
  <c r="AI3018" i="1" s="1"/>
  <c r="AD3018" i="1"/>
  <c r="AF3018" i="1" s="1"/>
  <c r="AA3018" i="1"/>
  <c r="AC3018" i="1" s="1"/>
  <c r="Z3018" i="1"/>
  <c r="Y3018" i="1"/>
  <c r="AH3017" i="1"/>
  <c r="AI3017" i="1" s="1"/>
  <c r="AD3017" i="1"/>
  <c r="AF3017" i="1" s="1"/>
  <c r="AA3017" i="1"/>
  <c r="AC3017" i="1" s="1"/>
  <c r="Z3017" i="1"/>
  <c r="Y3017" i="1"/>
  <c r="AH3016" i="1"/>
  <c r="AI3016" i="1" s="1"/>
  <c r="AD3016" i="1"/>
  <c r="AF3016" i="1" s="1"/>
  <c r="AA3016" i="1"/>
  <c r="AC3016" i="1" s="1"/>
  <c r="Z3016" i="1"/>
  <c r="Y3016" i="1"/>
  <c r="AH3015" i="1"/>
  <c r="AI3015" i="1" s="1"/>
  <c r="AD3015" i="1"/>
  <c r="AF3015" i="1" s="1"/>
  <c r="AA3015" i="1"/>
  <c r="AC3015" i="1" s="1"/>
  <c r="Z3015" i="1"/>
  <c r="Y3015" i="1"/>
  <c r="AC3152" i="1" l="1"/>
  <c r="AC3151" i="1"/>
  <c r="AH3151" i="1"/>
  <c r="AI3151" i="1" s="1"/>
  <c r="Z3151" i="1"/>
  <c r="AF3152" i="1"/>
  <c r="AH3152" i="1"/>
  <c r="AI3152" i="1" s="1"/>
  <c r="AH3254" i="1"/>
  <c r="AI3254" i="1" s="1"/>
  <c r="AF2825" i="1"/>
  <c r="AF2835" i="1"/>
  <c r="AC2820" i="1"/>
  <c r="AH2825" i="1"/>
  <c r="AI2825" i="1" s="1"/>
  <c r="Z2825" i="1"/>
  <c r="AF2826" i="1"/>
  <c r="AH2826" i="1"/>
  <c r="AI2826" i="1" s="1"/>
  <c r="AH2821" i="1"/>
  <c r="AI2821" i="1" s="1"/>
  <c r="AF2814" i="1"/>
  <c r="AH2814" i="1"/>
  <c r="AI2814" i="1" s="1"/>
  <c r="AC2814" i="1"/>
  <c r="AF2813" i="1"/>
  <c r="Z2814" i="1"/>
  <c r="AF2815" i="1"/>
  <c r="AH2813" i="1"/>
  <c r="AI2813" i="1" s="1"/>
  <c r="AH2815" i="1"/>
  <c r="AI2815" i="1" s="1"/>
  <c r="AH2835" i="1"/>
  <c r="AI2835" i="1" s="1"/>
  <c r="AC2835" i="1"/>
  <c r="AF2834" i="1"/>
  <c r="Z2835" i="1"/>
  <c r="AF2836" i="1"/>
  <c r="AH2834" i="1"/>
  <c r="AI2834" i="1" s="1"/>
  <c r="AH2836" i="1"/>
  <c r="AI2836" i="1" s="1"/>
  <c r="AC3119" i="1"/>
  <c r="AH3119" i="1"/>
  <c r="AI3119" i="1" s="1"/>
  <c r="AC2844" i="1"/>
  <c r="AC2866" i="1"/>
  <c r="AH3040" i="1"/>
  <c r="AI3040" i="1" s="1"/>
  <c r="AF3040" i="1"/>
  <c r="AC3040" i="1"/>
  <c r="AF2844" i="1"/>
  <c r="AH2844" i="1"/>
  <c r="AI2844" i="1" s="1"/>
  <c r="AC3140" i="1"/>
  <c r="AF3140" i="1"/>
  <c r="AH3062" i="1"/>
  <c r="AI3062" i="1" s="1"/>
  <c r="AC3062" i="1"/>
  <c r="AF3062" i="1"/>
  <c r="AF3061" i="1"/>
  <c r="AF3063" i="1"/>
  <c r="AH3061" i="1"/>
  <c r="AI3061" i="1" s="1"/>
  <c r="AH3063" i="1"/>
  <c r="AI3063" i="1" s="1"/>
  <c r="AF2852" i="1"/>
  <c r="AH2852" i="1"/>
  <c r="AI2852" i="1" s="1"/>
  <c r="AC2852" i="1"/>
  <c r="AF2851" i="1"/>
  <c r="Z2852" i="1"/>
  <c r="AF2853" i="1"/>
  <c r="AH2851" i="1"/>
  <c r="AI2851" i="1" s="1"/>
  <c r="AH2853" i="1"/>
  <c r="AI2853" i="1" s="1"/>
  <c r="AC2945" i="1"/>
  <c r="AC2943" i="1"/>
  <c r="AC2942" i="1"/>
  <c r="AH2944" i="1"/>
  <c r="AI2944" i="1" s="1"/>
  <c r="Z2942" i="1"/>
  <c r="AF2943" i="1"/>
  <c r="Z2944" i="1"/>
  <c r="AF2945" i="1"/>
  <c r="AH2943" i="1"/>
  <c r="AI2943" i="1" s="1"/>
  <c r="AC3259" i="1"/>
  <c r="AH3259" i="1"/>
  <c r="AI3259" i="1" s="1"/>
  <c r="AH3258" i="1"/>
  <c r="AI3258" i="1" s="1"/>
  <c r="AF3157" i="1"/>
  <c r="AC3156" i="1"/>
  <c r="AC3158" i="1"/>
  <c r="AH3157" i="1"/>
  <c r="AI3157" i="1" s="1"/>
  <c r="AC3157" i="1"/>
  <c r="AF3156" i="1"/>
  <c r="Z3157" i="1"/>
  <c r="AF3158" i="1"/>
  <c r="AF3109" i="1"/>
  <c r="Z3110" i="1"/>
  <c r="AF3110" i="1"/>
  <c r="AF3111" i="1"/>
  <c r="AH3111" i="1"/>
  <c r="AI3111" i="1" s="1"/>
  <c r="AH3109" i="1"/>
  <c r="AI3109" i="1" s="1"/>
  <c r="Z3109" i="1"/>
  <c r="AH2866" i="1" l="1"/>
  <c r="AI2866" i="1" s="1"/>
  <c r="AH3140" i="1"/>
  <c r="AI3140" i="1" s="1"/>
  <c r="AH2942" i="1"/>
  <c r="AI2942" i="1" s="1"/>
  <c r="AH2945" i="1"/>
  <c r="AI2945" i="1" s="1"/>
  <c r="AH3158" i="1"/>
  <c r="AI3158" i="1" s="1"/>
  <c r="AH3156" i="1"/>
  <c r="AI3156" i="1" s="1"/>
  <c r="AE3172" i="1" l="1"/>
  <c r="AD3172" i="1"/>
  <c r="AA3172" i="1"/>
  <c r="AC3172" i="1" s="1"/>
  <c r="Y3172" i="1"/>
  <c r="W3172" i="1"/>
  <c r="AE3171" i="1"/>
  <c r="AH3171" i="1" s="1"/>
  <c r="AI3171" i="1" s="1"/>
  <c r="AD3171" i="1"/>
  <c r="AA3171" i="1"/>
  <c r="AC3171" i="1" s="1"/>
  <c r="Y3171" i="1"/>
  <c r="W3171" i="1"/>
  <c r="AE3170" i="1"/>
  <c r="AH3170" i="1" s="1"/>
  <c r="AI3170" i="1" s="1"/>
  <c r="AD3170" i="1"/>
  <c r="AA3170" i="1"/>
  <c r="AC3170" i="1" s="1"/>
  <c r="Y3170" i="1"/>
  <c r="W3170" i="1"/>
  <c r="AE3169" i="1"/>
  <c r="AD3169" i="1"/>
  <c r="AA3169" i="1"/>
  <c r="AC3169" i="1" s="1"/>
  <c r="Y3169" i="1"/>
  <c r="W3169" i="1"/>
  <c r="AF3169" i="1" l="1"/>
  <c r="Z3171" i="1"/>
  <c r="AF3172" i="1"/>
  <c r="AF3171" i="1"/>
  <c r="AH3172" i="1"/>
  <c r="AI3172" i="1" s="1"/>
  <c r="Z3172" i="1"/>
  <c r="AF3170" i="1"/>
  <c r="Z3169" i="1"/>
  <c r="Z3170" i="1"/>
  <c r="AH3169" i="1"/>
  <c r="AI3169" i="1" s="1"/>
  <c r="Z3256" i="1"/>
  <c r="AD3256" i="1"/>
  <c r="AA3256" i="1"/>
  <c r="Y3256" i="1"/>
  <c r="W3256" i="1"/>
  <c r="V3256" i="1"/>
  <c r="AB3256" i="1" l="1"/>
  <c r="AC3256" i="1" s="1"/>
  <c r="AF3256" i="1"/>
  <c r="AD3261" i="1"/>
  <c r="AA3261" i="1"/>
  <c r="Y3261" i="1"/>
  <c r="W3261" i="1"/>
  <c r="V3261" i="1"/>
  <c r="Z3260" i="1"/>
  <c r="AD3260" i="1"/>
  <c r="AA3260" i="1"/>
  <c r="Y3260" i="1"/>
  <c r="W3260" i="1"/>
  <c r="V3260" i="1"/>
  <c r="AH3256" i="1" l="1"/>
  <c r="AI3256" i="1" s="1"/>
  <c r="AC3260" i="1"/>
  <c r="AB3261" i="1"/>
  <c r="AC3261" i="1" s="1"/>
  <c r="Z3261" i="1"/>
  <c r="AF3261" i="1"/>
  <c r="AF3260" i="1"/>
  <c r="AH3260" i="1"/>
  <c r="AI3260" i="1" s="1"/>
  <c r="AH3261" i="1" l="1"/>
  <c r="AI3261" i="1" s="1"/>
  <c r="AD3255" i="1"/>
  <c r="AF3255" i="1" s="1"/>
  <c r="AA3255" i="1"/>
  <c r="Z3255" i="1"/>
  <c r="Y3255" i="1"/>
  <c r="W3255" i="1"/>
  <c r="V3255" i="1"/>
  <c r="AH3253" i="1"/>
  <c r="AI3253" i="1" s="1"/>
  <c r="AD3253" i="1"/>
  <c r="AF3253" i="1" s="1"/>
  <c r="AA3253" i="1"/>
  <c r="AC3253" i="1" s="1"/>
  <c r="Z3253" i="1"/>
  <c r="Y3253" i="1"/>
  <c r="W3253" i="1"/>
  <c r="V3253" i="1"/>
  <c r="AB3255" i="1" l="1"/>
  <c r="AH3255" i="1" s="1"/>
  <c r="AI3255" i="1" s="1"/>
  <c r="AH425" i="1"/>
  <c r="AH351" i="1"/>
  <c r="AH349" i="1"/>
  <c r="AH339" i="1"/>
  <c r="AH337" i="1"/>
  <c r="AH336" i="1"/>
  <c r="AH313" i="1"/>
  <c r="AH312" i="1"/>
  <c r="AH306" i="1"/>
  <c r="AH302" i="1"/>
  <c r="AH2020" i="1"/>
  <c r="AH2018" i="1"/>
  <c r="AH2012" i="1"/>
  <c r="AH2006" i="1"/>
  <c r="AH2003" i="1"/>
  <c r="AH2002" i="1"/>
  <c r="AH2456" i="1"/>
  <c r="AD3252" i="1"/>
  <c r="AF3252" i="1" s="1"/>
  <c r="Z3252" i="1"/>
  <c r="Y3252" i="1"/>
  <c r="AC3255" i="1" l="1"/>
  <c r="V3252" i="1"/>
  <c r="AA3252" i="1"/>
  <c r="W3252" i="1"/>
  <c r="AB3252" i="1" l="1"/>
  <c r="AC3252" i="1" s="1"/>
  <c r="AH3252" i="1" l="1"/>
  <c r="AI3252" i="1" s="1"/>
  <c r="AD3251" i="1" l="1"/>
  <c r="AF3251" i="1" s="1"/>
  <c r="AA3251" i="1"/>
  <c r="Z3251" i="1"/>
  <c r="Y3251" i="1"/>
  <c r="W3251" i="1"/>
  <c r="V3251" i="1"/>
  <c r="AB3251" i="1" l="1"/>
  <c r="AC3251" i="1" s="1"/>
  <c r="AH3251" i="1" l="1"/>
  <c r="AI3251" i="1" s="1"/>
  <c r="AD3014" i="1"/>
  <c r="Z3014" i="1" s="1"/>
  <c r="AA3014" i="1"/>
  <c r="Y3014" i="1"/>
  <c r="W3014" i="1"/>
  <c r="V3014" i="1"/>
  <c r="AD2850" i="1"/>
  <c r="Z2850" i="1" s="1"/>
  <c r="AA2850" i="1"/>
  <c r="AC2850" i="1" s="1"/>
  <c r="Y2850" i="1"/>
  <c r="Z2849" i="1"/>
  <c r="AD2849" i="1"/>
  <c r="AA2849" i="1"/>
  <c r="AC2849" i="1" s="1"/>
  <c r="Y2849" i="1"/>
  <c r="AD2803" i="1"/>
  <c r="AE2803" i="1" s="1"/>
  <c r="AH2803" i="1" s="1"/>
  <c r="AI2803" i="1" s="1"/>
  <c r="AA2803" i="1"/>
  <c r="AC2803" i="1" s="1"/>
  <c r="Y2803" i="1"/>
  <c r="W2803" i="1"/>
  <c r="V2803" i="1"/>
  <c r="AD3168" i="1"/>
  <c r="AE3168" i="1" s="1"/>
  <c r="Z3168" i="1" s="1"/>
  <c r="AA3168" i="1"/>
  <c r="AC3168" i="1" s="1"/>
  <c r="Y3168" i="1"/>
  <c r="W3168" i="1"/>
  <c r="AE3108" i="1"/>
  <c r="Z3108" i="1" s="1"/>
  <c r="AD3108" i="1"/>
  <c r="AA3108" i="1"/>
  <c r="Y3108" i="1"/>
  <c r="W3108" i="1"/>
  <c r="V3108" i="1"/>
  <c r="AE3055" i="1"/>
  <c r="AH3055" i="1" s="1"/>
  <c r="AI3055" i="1" s="1"/>
  <c r="AD3055" i="1"/>
  <c r="AA3055" i="1"/>
  <c r="AC3055" i="1" s="1"/>
  <c r="Y3055" i="1"/>
  <c r="W3055" i="1"/>
  <c r="AE2966" i="1"/>
  <c r="Z2966" i="1" s="1"/>
  <c r="AD2966" i="1"/>
  <c r="AA2966" i="1"/>
  <c r="Y2966" i="1"/>
  <c r="W2966" i="1"/>
  <c r="AE2800" i="1"/>
  <c r="Z2800" i="1" s="1"/>
  <c r="AD2800" i="1"/>
  <c r="AA2800" i="1"/>
  <c r="Y2800" i="1"/>
  <c r="W2800" i="1"/>
  <c r="V2800" i="1"/>
  <c r="AH3250" i="1"/>
  <c r="AI3250" i="1" s="1"/>
  <c r="AD3250" i="1"/>
  <c r="AF3250" i="1" s="1"/>
  <c r="AA3250" i="1"/>
  <c r="AC3250" i="1" s="1"/>
  <c r="Z3250" i="1"/>
  <c r="Y3250" i="1"/>
  <c r="W3250" i="1"/>
  <c r="V3250" i="1"/>
  <c r="AE3249" i="1"/>
  <c r="AH3249" i="1" s="1"/>
  <c r="AI3249" i="1" s="1"/>
  <c r="AD3249" i="1"/>
  <c r="AA3249" i="1"/>
  <c r="AC3249" i="1" s="1"/>
  <c r="Y3249" i="1"/>
  <c r="W3249" i="1"/>
  <c r="V3249" i="1"/>
  <c r="AE3248" i="1"/>
  <c r="AH3248" i="1" s="1"/>
  <c r="AI3248" i="1" s="1"/>
  <c r="AD3248" i="1"/>
  <c r="AA3248" i="1"/>
  <c r="AC3248" i="1" s="1"/>
  <c r="Y3248" i="1"/>
  <c r="AE3247" i="1"/>
  <c r="AH3247" i="1" s="1"/>
  <c r="AI3247" i="1" s="1"/>
  <c r="AD3247" i="1"/>
  <c r="AA3247" i="1"/>
  <c r="AC3247" i="1" s="1"/>
  <c r="Y3247" i="1"/>
  <c r="W3247" i="1"/>
  <c r="V3247" i="1"/>
  <c r="AD3246" i="1"/>
  <c r="AE3246" i="1" s="1"/>
  <c r="Z3246" i="1" s="1"/>
  <c r="AA3246" i="1"/>
  <c r="Y3246" i="1"/>
  <c r="W3246" i="1"/>
  <c r="V3246" i="1"/>
  <c r="AB3246" i="1" s="1"/>
  <c r="AD3245" i="1"/>
  <c r="AA3245" i="1"/>
  <c r="Y3245" i="1"/>
  <c r="W3245" i="1"/>
  <c r="V3245" i="1"/>
  <c r="AC3014" i="1" l="1"/>
  <c r="AF3014" i="1"/>
  <c r="AH3014" i="1"/>
  <c r="AI3014" i="1" s="1"/>
  <c r="AF2850" i="1"/>
  <c r="AH2850" i="1"/>
  <c r="AI2850" i="1" s="1"/>
  <c r="AF2849" i="1"/>
  <c r="AH2849" i="1"/>
  <c r="AI2849" i="1" s="1"/>
  <c r="Z2803" i="1"/>
  <c r="AF2803" i="1"/>
  <c r="AF3168" i="1"/>
  <c r="AH3168" i="1"/>
  <c r="AI3168" i="1" s="1"/>
  <c r="Z3055" i="1"/>
  <c r="AC3108" i="1"/>
  <c r="AF3108" i="1"/>
  <c r="AF3055" i="1"/>
  <c r="AC2966" i="1"/>
  <c r="AF2966" i="1"/>
  <c r="AH2966" i="1"/>
  <c r="AI2966" i="1" s="1"/>
  <c r="AC2800" i="1"/>
  <c r="AF2800" i="1"/>
  <c r="AH2800" i="1"/>
  <c r="AI2800" i="1" s="1"/>
  <c r="Z3248" i="1"/>
  <c r="AF3248" i="1"/>
  <c r="Z3249" i="1"/>
  <c r="AE3245" i="1"/>
  <c r="AF3245" i="1" s="1"/>
  <c r="Z3247" i="1"/>
  <c r="AF3247" i="1"/>
  <c r="AF3249" i="1"/>
  <c r="AC3246" i="1"/>
  <c r="AB3245" i="1"/>
  <c r="AC3245" i="1" s="1"/>
  <c r="AH3246" i="1"/>
  <c r="AI3246" i="1" s="1"/>
  <c r="AF3246" i="1"/>
  <c r="AH3108" i="1" l="1"/>
  <c r="AI3108" i="1" s="1"/>
  <c r="Z3245" i="1"/>
  <c r="AH3245" i="1"/>
  <c r="AI3245" i="1" s="1"/>
  <c r="Z2902" i="1" l="1"/>
  <c r="AD2902" i="1"/>
  <c r="AA2902" i="1"/>
  <c r="Y2902" i="1"/>
  <c r="W2902" i="1"/>
  <c r="V2902" i="1"/>
  <c r="AD2905" i="1"/>
  <c r="Z2905" i="1" s="1"/>
  <c r="AA2905" i="1"/>
  <c r="Y2905" i="1"/>
  <c r="W2905" i="1"/>
  <c r="V2905" i="1"/>
  <c r="AD2904" i="1"/>
  <c r="AA2904" i="1"/>
  <c r="Y2904" i="1"/>
  <c r="W2904" i="1"/>
  <c r="V2904" i="1"/>
  <c r="Z2903" i="1"/>
  <c r="AD2903" i="1"/>
  <c r="AA2903" i="1"/>
  <c r="Y2903" i="1"/>
  <c r="W2903" i="1"/>
  <c r="V2903" i="1"/>
  <c r="AD2901" i="1"/>
  <c r="AA2901" i="1"/>
  <c r="Y2901" i="1"/>
  <c r="W2901" i="1"/>
  <c r="V2901" i="1"/>
  <c r="AB2902" i="1" l="1"/>
  <c r="AC2902" i="1" s="1"/>
  <c r="AF2904" i="1"/>
  <c r="AB2904" i="1"/>
  <c r="AC2904" i="1" s="1"/>
  <c r="AB2905" i="1"/>
  <c r="AC2905" i="1" s="1"/>
  <c r="AF2902" i="1"/>
  <c r="AB2901" i="1"/>
  <c r="AC2901" i="1" s="1"/>
  <c r="AB2903" i="1"/>
  <c r="AC2903" i="1" s="1"/>
  <c r="AF2901" i="1"/>
  <c r="Z2901" i="1"/>
  <c r="AF2903" i="1"/>
  <c r="Z2904" i="1"/>
  <c r="AF2905" i="1"/>
  <c r="AH2902" i="1" l="1"/>
  <c r="AI2902" i="1" s="1"/>
  <c r="AH2904" i="1"/>
  <c r="AI2904" i="1" s="1"/>
  <c r="AH2901" i="1"/>
  <c r="AI2901" i="1" s="1"/>
  <c r="AH2905" i="1"/>
  <c r="AI2905" i="1" s="1"/>
  <c r="AH2903" i="1"/>
  <c r="AI2903" i="1" s="1"/>
  <c r="Z2880" i="1" l="1"/>
  <c r="AD2880" i="1"/>
  <c r="AA2880" i="1"/>
  <c r="Y2880" i="1"/>
  <c r="W2880" i="1"/>
  <c r="V2880" i="1"/>
  <c r="AB2880" i="1" s="1"/>
  <c r="Z3086" i="1"/>
  <c r="AD3086" i="1"/>
  <c r="AA3086" i="1"/>
  <c r="Y3086" i="1"/>
  <c r="W3086" i="1"/>
  <c r="V3086" i="1"/>
  <c r="AB3086" i="1" s="1"/>
  <c r="Z3091" i="1"/>
  <c r="AD3091" i="1"/>
  <c r="AA3091" i="1"/>
  <c r="Y3091" i="1"/>
  <c r="W3091" i="1"/>
  <c r="V3091" i="1"/>
  <c r="AE3082" i="1"/>
  <c r="Z3082" i="1" s="1"/>
  <c r="AD3082" i="1"/>
  <c r="AA3082" i="1"/>
  <c r="Y3082" i="1"/>
  <c r="W3082" i="1"/>
  <c r="V3082" i="1"/>
  <c r="AB3082" i="1" s="1"/>
  <c r="Z3077" i="1"/>
  <c r="AD3077" i="1"/>
  <c r="AA3077" i="1"/>
  <c r="Y3077" i="1"/>
  <c r="W3077" i="1"/>
  <c r="V3077" i="1"/>
  <c r="AB3077" i="1" s="1"/>
  <c r="Z2985" i="1"/>
  <c r="AD2985" i="1"/>
  <c r="AA2985" i="1"/>
  <c r="Y2985" i="1"/>
  <c r="W2985" i="1"/>
  <c r="V2985" i="1"/>
  <c r="AB2985" i="1" s="1"/>
  <c r="AC2880" i="1" l="1"/>
  <c r="AC2985" i="1"/>
  <c r="AC3082" i="1"/>
  <c r="AC3086" i="1"/>
  <c r="AC3077" i="1"/>
  <c r="AB3091" i="1"/>
  <c r="AC3091" i="1" s="1"/>
  <c r="AF2880" i="1"/>
  <c r="AH2880" i="1"/>
  <c r="AI2880" i="1" s="1"/>
  <c r="AF3086" i="1"/>
  <c r="AH3086" i="1"/>
  <c r="AI3086" i="1" s="1"/>
  <c r="AF3091" i="1"/>
  <c r="AF3082" i="1"/>
  <c r="AH3082" i="1"/>
  <c r="AI3082" i="1" s="1"/>
  <c r="AF3077" i="1"/>
  <c r="AH3077" i="1"/>
  <c r="AI3077" i="1" s="1"/>
  <c r="AF2985" i="1"/>
  <c r="AH2985" i="1"/>
  <c r="AI2985" i="1" s="1"/>
  <c r="AH3091" i="1" l="1"/>
  <c r="AI3091" i="1" s="1"/>
  <c r="AE3001" i="1" l="1"/>
  <c r="Z3001" i="1" s="1"/>
  <c r="AD3001" i="1"/>
  <c r="AA3001" i="1"/>
  <c r="Y3001" i="1"/>
  <c r="W3001" i="1"/>
  <c r="V3001" i="1"/>
  <c r="AE2804" i="1"/>
  <c r="Z2804" i="1" s="1"/>
  <c r="AD2804" i="1"/>
  <c r="AA2804" i="1"/>
  <c r="Y2804" i="1"/>
  <c r="W2804" i="1"/>
  <c r="V2804" i="1"/>
  <c r="AB3001" i="1" l="1"/>
  <c r="AC3001" i="1" s="1"/>
  <c r="AB2804" i="1"/>
  <c r="AC2804" i="1" s="1"/>
  <c r="AF3001" i="1"/>
  <c r="AF2804" i="1"/>
  <c r="AH3001" i="1" l="1"/>
  <c r="AI3001" i="1" s="1"/>
  <c r="AH2804" i="1"/>
  <c r="AI2804" i="1" s="1"/>
  <c r="AE2812" i="1"/>
  <c r="Z2812" i="1" s="1"/>
  <c r="AD2812" i="1"/>
  <c r="AA2812" i="1"/>
  <c r="Y2812" i="1"/>
  <c r="W2812" i="1"/>
  <c r="V2812" i="1"/>
  <c r="AB2812" i="1" s="1"/>
  <c r="Z2811" i="1"/>
  <c r="AD2811" i="1"/>
  <c r="AA2811" i="1"/>
  <c r="Y2811" i="1"/>
  <c r="W2811" i="1"/>
  <c r="V2811" i="1"/>
  <c r="AC2812" i="1" l="1"/>
  <c r="AB2811" i="1"/>
  <c r="AC2811" i="1" s="1"/>
  <c r="AF2812" i="1"/>
  <c r="AH2812" i="1"/>
  <c r="AI2812" i="1" s="1"/>
  <c r="AF2811" i="1"/>
  <c r="AD3076" i="1"/>
  <c r="AA3076" i="1"/>
  <c r="Z3090" i="1"/>
  <c r="AD3090" i="1"/>
  <c r="AA3090" i="1"/>
  <c r="Y3090" i="1"/>
  <c r="W3090" i="1"/>
  <c r="V3090" i="1"/>
  <c r="AB3090" i="1" s="1"/>
  <c r="AE3085" i="1"/>
  <c r="Z3085" i="1" s="1"/>
  <c r="AD3085" i="1"/>
  <c r="AA3085" i="1"/>
  <c r="Y3085" i="1"/>
  <c r="W3085" i="1"/>
  <c r="V3085" i="1"/>
  <c r="AB3085" i="1" s="1"/>
  <c r="AE3081" i="1"/>
  <c r="AD3081" i="1"/>
  <c r="AA3081" i="1"/>
  <c r="Y3081" i="1"/>
  <c r="W3081" i="1"/>
  <c r="V3081" i="1"/>
  <c r="AB3081" i="1" s="1"/>
  <c r="AD3078" i="1"/>
  <c r="AA3078" i="1"/>
  <c r="Y3078" i="1"/>
  <c r="W3078" i="1"/>
  <c r="V3078" i="1"/>
  <c r="AH2811" i="1" l="1"/>
  <c r="AI2811" i="1" s="1"/>
  <c r="AB3078" i="1"/>
  <c r="AC3078" i="1" s="1"/>
  <c r="AC3090" i="1"/>
  <c r="AC3085" i="1"/>
  <c r="AF3090" i="1"/>
  <c r="AH3090" i="1"/>
  <c r="AI3090" i="1" s="1"/>
  <c r="AF3085" i="1"/>
  <c r="AH3085" i="1"/>
  <c r="AI3085" i="1" s="1"/>
  <c r="AC3081" i="1"/>
  <c r="AH3081" i="1"/>
  <c r="AI3081" i="1" s="1"/>
  <c r="Z3081" i="1"/>
  <c r="AF3081" i="1"/>
  <c r="Z3078" i="1"/>
  <c r="AF3078" i="1"/>
  <c r="AE3166" i="1"/>
  <c r="Z3166" i="1" s="1"/>
  <c r="AD3166" i="1"/>
  <c r="AA3166" i="1"/>
  <c r="Y3166" i="1"/>
  <c r="W3166" i="1"/>
  <c r="V3166" i="1"/>
  <c r="AH3078" i="1" l="1"/>
  <c r="AI3078" i="1" s="1"/>
  <c r="AB3166" i="1"/>
  <c r="AC3166" i="1" s="1"/>
  <c r="AF3166" i="1"/>
  <c r="AH3166" i="1" l="1"/>
  <c r="AI3166" i="1" s="1"/>
  <c r="AA3127" i="1"/>
  <c r="AA2992" i="1"/>
  <c r="AA2991" i="1"/>
  <c r="AA2953" i="1"/>
  <c r="AA2948" i="1"/>
  <c r="AA2947" i="1"/>
  <c r="AA2845" i="1"/>
  <c r="AA2928" i="1"/>
  <c r="AA2896" i="1"/>
  <c r="AA2892" i="1"/>
  <c r="AA3214" i="1"/>
  <c r="AA3213" i="1"/>
  <c r="AE3240" i="1" l="1"/>
  <c r="Z3240" i="1" s="1"/>
  <c r="AD3240" i="1"/>
  <c r="AA3240" i="1"/>
  <c r="Y3240" i="1"/>
  <c r="W3240" i="1"/>
  <c r="V3240" i="1"/>
  <c r="AB3240" i="1" s="1"/>
  <c r="AE3239" i="1"/>
  <c r="AD3239" i="1"/>
  <c r="AA3239" i="1"/>
  <c r="Y3239" i="1"/>
  <c r="W3239" i="1"/>
  <c r="V3239" i="1"/>
  <c r="AD3141" i="1"/>
  <c r="AE3141" i="1" s="1"/>
  <c r="Z3141" i="1" s="1"/>
  <c r="AA3141" i="1"/>
  <c r="Y3141" i="1"/>
  <c r="W3141" i="1"/>
  <c r="V3141" i="1"/>
  <c r="AB3141" i="1" s="1"/>
  <c r="AE3126" i="1"/>
  <c r="Z3126" i="1" s="1"/>
  <c r="AD3126" i="1"/>
  <c r="AA3126" i="1"/>
  <c r="Y3126" i="1"/>
  <c r="W3126" i="1"/>
  <c r="V3126" i="1"/>
  <c r="AB3126" i="1" s="1"/>
  <c r="AD3112" i="1"/>
  <c r="AE3112" i="1" s="1"/>
  <c r="Z3112" i="1" s="1"/>
  <c r="AA3112" i="1"/>
  <c r="Y3112" i="1"/>
  <c r="W3112" i="1"/>
  <c r="V3112" i="1"/>
  <c r="AE3101" i="1"/>
  <c r="Z3101" i="1" s="1"/>
  <c r="AD3101" i="1"/>
  <c r="AA3101" i="1"/>
  <c r="Y3101" i="1"/>
  <c r="W3101" i="1"/>
  <c r="V3101" i="1"/>
  <c r="Z3094" i="1"/>
  <c r="AD3094" i="1"/>
  <c r="AA3094" i="1"/>
  <c r="Y3094" i="1"/>
  <c r="W3094" i="1"/>
  <c r="V3094" i="1"/>
  <c r="Z3089" i="1"/>
  <c r="AD3089" i="1"/>
  <c r="AA3089" i="1"/>
  <c r="Y3089" i="1"/>
  <c r="W3089" i="1"/>
  <c r="V3089" i="1"/>
  <c r="Z3084" i="1"/>
  <c r="AD3084" i="1"/>
  <c r="AA3084" i="1"/>
  <c r="Y3084" i="1"/>
  <c r="W3084" i="1"/>
  <c r="V3084" i="1"/>
  <c r="Z3080" i="1"/>
  <c r="AD3080" i="1"/>
  <c r="AA3080" i="1"/>
  <c r="Y3080" i="1"/>
  <c r="W3080" i="1"/>
  <c r="V3080" i="1"/>
  <c r="AE3056" i="1"/>
  <c r="Z3056" i="1" s="1"/>
  <c r="AD3056" i="1"/>
  <c r="AA3056" i="1"/>
  <c r="Y3056" i="1"/>
  <c r="W3056" i="1"/>
  <c r="V3056" i="1"/>
  <c r="AE3052" i="1"/>
  <c r="Z3052" i="1" s="1"/>
  <c r="AD3052" i="1"/>
  <c r="AA3052" i="1"/>
  <c r="Y3052" i="1"/>
  <c r="W3052" i="1"/>
  <c r="V3052" i="1"/>
  <c r="AE3010" i="1"/>
  <c r="Z3010" i="1" s="1"/>
  <c r="AD3010" i="1"/>
  <c r="AA3010" i="1"/>
  <c r="Y3010" i="1"/>
  <c r="W3010" i="1"/>
  <c r="V3010" i="1"/>
  <c r="AB3010" i="1" s="1"/>
  <c r="AE3009" i="1"/>
  <c r="Z3009" i="1" s="1"/>
  <c r="AD3009" i="1"/>
  <c r="AA3009" i="1"/>
  <c r="Y3009" i="1"/>
  <c r="W3009" i="1"/>
  <c r="V3009" i="1"/>
  <c r="AB3009" i="1" s="1"/>
  <c r="AE3006" i="1"/>
  <c r="Z3006" i="1" s="1"/>
  <c r="AD3006" i="1"/>
  <c r="AA3006" i="1"/>
  <c r="Y3006" i="1"/>
  <c r="W3006" i="1"/>
  <c r="V3006" i="1"/>
  <c r="AB3006" i="1" s="1"/>
  <c r="Z2995" i="1"/>
  <c r="AD2995" i="1"/>
  <c r="AA2995" i="1"/>
  <c r="Y2995" i="1"/>
  <c r="W2995" i="1"/>
  <c r="V2995" i="1"/>
  <c r="AB2995" i="1" s="1"/>
  <c r="Z2956" i="1"/>
  <c r="AD2956" i="1"/>
  <c r="AA2956" i="1"/>
  <c r="Y2956" i="1"/>
  <c r="W2956" i="1"/>
  <c r="V2956" i="1"/>
  <c r="AB2956" i="1" s="1"/>
  <c r="AD2955" i="1"/>
  <c r="AE2955" i="1" s="1"/>
  <c r="Z2955" i="1" s="1"/>
  <c r="AA2955" i="1"/>
  <c r="Y2955" i="1"/>
  <c r="W2955" i="1"/>
  <c r="V2955" i="1"/>
  <c r="AD2898" i="1"/>
  <c r="Z2898" i="1" s="1"/>
  <c r="AA2898" i="1"/>
  <c r="Y2898" i="1"/>
  <c r="W2898" i="1"/>
  <c r="V2898" i="1"/>
  <c r="AB3084" i="1" l="1"/>
  <c r="AH3084" i="1" s="1"/>
  <c r="AI3084" i="1" s="1"/>
  <c r="AB3094" i="1"/>
  <c r="AC3094" i="1" s="1"/>
  <c r="AB3080" i="1"/>
  <c r="AC3080" i="1" s="1"/>
  <c r="AB3089" i="1"/>
  <c r="AH3089" i="1" s="1"/>
  <c r="AI3089" i="1" s="1"/>
  <c r="AB3239" i="1"/>
  <c r="AC3239" i="1" s="1"/>
  <c r="AB2955" i="1"/>
  <c r="AC2955" i="1" s="1"/>
  <c r="AB2898" i="1"/>
  <c r="AH2898" i="1" s="1"/>
  <c r="AI2898" i="1" s="1"/>
  <c r="AF3239" i="1"/>
  <c r="AC3240" i="1"/>
  <c r="Z3239" i="1"/>
  <c r="AF3240" i="1"/>
  <c r="AH3240" i="1"/>
  <c r="AI3240" i="1" s="1"/>
  <c r="AC3141" i="1"/>
  <c r="AF3141" i="1"/>
  <c r="AH3141" i="1"/>
  <c r="AI3141" i="1" s="1"/>
  <c r="AC3126" i="1"/>
  <c r="AF3126" i="1"/>
  <c r="AH3126" i="1"/>
  <c r="AI3126" i="1" s="1"/>
  <c r="AC3112" i="1"/>
  <c r="AF3112" i="1"/>
  <c r="AH3112" i="1"/>
  <c r="AI3112" i="1" s="1"/>
  <c r="AC3101" i="1"/>
  <c r="AF3101" i="1"/>
  <c r="AH3101" i="1"/>
  <c r="AI3101" i="1" s="1"/>
  <c r="AF3094" i="1"/>
  <c r="AH3094" i="1"/>
  <c r="AI3094" i="1" s="1"/>
  <c r="AF3089" i="1"/>
  <c r="AF3084" i="1"/>
  <c r="AF3080" i="1"/>
  <c r="AC3056" i="1"/>
  <c r="AF3056" i="1"/>
  <c r="AH3056" i="1"/>
  <c r="AI3056" i="1" s="1"/>
  <c r="AC3052" i="1"/>
  <c r="AF3052" i="1"/>
  <c r="AH3052" i="1"/>
  <c r="AI3052" i="1" s="1"/>
  <c r="AF3009" i="1"/>
  <c r="AH3009" i="1"/>
  <c r="AI3009" i="1" s="1"/>
  <c r="AC3010" i="1"/>
  <c r="AC3009" i="1"/>
  <c r="AF3010" i="1"/>
  <c r="AH3010" i="1"/>
  <c r="AI3010" i="1" s="1"/>
  <c r="AC3006" i="1"/>
  <c r="AF3006" i="1"/>
  <c r="AH3006" i="1"/>
  <c r="AI3006" i="1" s="1"/>
  <c r="AC2995" i="1"/>
  <c r="AF2995" i="1"/>
  <c r="AH2995" i="1"/>
  <c r="AI2995" i="1" s="1"/>
  <c r="AC2956" i="1"/>
  <c r="AF2956" i="1"/>
  <c r="AH2956" i="1"/>
  <c r="AI2956" i="1" s="1"/>
  <c r="AF2955" i="1"/>
  <c r="AF2898" i="1"/>
  <c r="AE3237" i="1"/>
  <c r="Z3237" i="1" s="1"/>
  <c r="AD3237" i="1"/>
  <c r="AA3237" i="1"/>
  <c r="Y3237" i="1"/>
  <c r="W3237" i="1"/>
  <c r="V3237" i="1"/>
  <c r="AB3237" i="1" s="1"/>
  <c r="AE3236" i="1"/>
  <c r="AD3236" i="1"/>
  <c r="AA3236" i="1"/>
  <c r="Y3236" i="1"/>
  <c r="W3236" i="1"/>
  <c r="V3236" i="1"/>
  <c r="AB3236" i="1" s="1"/>
  <c r="Z3235" i="1"/>
  <c r="AD3235" i="1"/>
  <c r="AA3235" i="1"/>
  <c r="Y3235" i="1"/>
  <c r="W3235" i="1"/>
  <c r="V3235" i="1"/>
  <c r="AE3232" i="1"/>
  <c r="Z3232" i="1" s="1"/>
  <c r="AD3232" i="1"/>
  <c r="AA3232" i="1"/>
  <c r="Y3232" i="1"/>
  <c r="W3232" i="1"/>
  <c r="V3232" i="1"/>
  <c r="AE3231" i="1"/>
  <c r="AD3231" i="1"/>
  <c r="AA3231" i="1"/>
  <c r="Y3231" i="1"/>
  <c r="W3231" i="1"/>
  <c r="V3231" i="1"/>
  <c r="AB3231" i="1" s="1"/>
  <c r="AE3230" i="1"/>
  <c r="Z3230" i="1" s="1"/>
  <c r="AD3230" i="1"/>
  <c r="AA3230" i="1"/>
  <c r="Y3230" i="1"/>
  <c r="W3230" i="1"/>
  <c r="V3230" i="1"/>
  <c r="AB3230" i="1" s="1"/>
  <c r="AE3227" i="1"/>
  <c r="Z3227" i="1" s="1"/>
  <c r="AD3227" i="1"/>
  <c r="AA3227" i="1"/>
  <c r="Y3227" i="1"/>
  <c r="W3227" i="1"/>
  <c r="V3227" i="1"/>
  <c r="AB3227" i="1" s="1"/>
  <c r="AD3225" i="1"/>
  <c r="AE3225" i="1" s="1"/>
  <c r="Z3225" i="1" s="1"/>
  <c r="AA3225" i="1"/>
  <c r="Y3225" i="1"/>
  <c r="W3225" i="1"/>
  <c r="V3225" i="1"/>
  <c r="AC3084" i="1" l="1"/>
  <c r="AC3089" i="1"/>
  <c r="AH3080" i="1"/>
  <c r="AI3080" i="1" s="1"/>
  <c r="AB3232" i="1"/>
  <c r="AC3232" i="1" s="1"/>
  <c r="AH3239" i="1"/>
  <c r="AI3239" i="1" s="1"/>
  <c r="AC2898" i="1"/>
  <c r="AH2955" i="1"/>
  <c r="AI2955" i="1" s="1"/>
  <c r="AB3235" i="1"/>
  <c r="AH3235" i="1" s="1"/>
  <c r="AI3235" i="1" s="1"/>
  <c r="AB3225" i="1"/>
  <c r="AH3225" i="1" s="1"/>
  <c r="AI3225" i="1" s="1"/>
  <c r="AC3237" i="1"/>
  <c r="AF3236" i="1"/>
  <c r="AC3227" i="1"/>
  <c r="AF3231" i="1"/>
  <c r="AC3230" i="1"/>
  <c r="AH3236" i="1"/>
  <c r="AI3236" i="1" s="1"/>
  <c r="AC3236" i="1"/>
  <c r="AF3235" i="1"/>
  <c r="Z3236" i="1"/>
  <c r="AF3237" i="1"/>
  <c r="AH3237" i="1"/>
  <c r="AI3237" i="1" s="1"/>
  <c r="AH3231" i="1"/>
  <c r="AI3231" i="1" s="1"/>
  <c r="AC3231" i="1"/>
  <c r="AF3230" i="1"/>
  <c r="Z3231" i="1"/>
  <c r="AF3232" i="1"/>
  <c r="AH3230" i="1"/>
  <c r="AI3230" i="1" s="1"/>
  <c r="AF3227" i="1"/>
  <c r="AH3227" i="1"/>
  <c r="AI3227" i="1" s="1"/>
  <c r="AF3225" i="1"/>
  <c r="AD3223" i="1"/>
  <c r="Z3223" i="1" s="1"/>
  <c r="AA3223" i="1"/>
  <c r="Y3223" i="1"/>
  <c r="W3223" i="1"/>
  <c r="V3223" i="1"/>
  <c r="AD3222" i="1"/>
  <c r="AE3222" i="1" s="1"/>
  <c r="AA3222" i="1"/>
  <c r="Y3222" i="1"/>
  <c r="W3222" i="1"/>
  <c r="V3222" i="1"/>
  <c r="AB3222" i="1" s="1"/>
  <c r="AD3221" i="1"/>
  <c r="AE3221" i="1" s="1"/>
  <c r="Z3221" i="1" s="1"/>
  <c r="AA3221" i="1"/>
  <c r="Y3221" i="1"/>
  <c r="W3221" i="1"/>
  <c r="V3221" i="1"/>
  <c r="AD3220" i="1"/>
  <c r="AE3220" i="1" s="1"/>
  <c r="AA3220" i="1"/>
  <c r="Y3220" i="1"/>
  <c r="W3220" i="1"/>
  <c r="V3220" i="1"/>
  <c r="AD3219" i="1"/>
  <c r="AE3219" i="1" s="1"/>
  <c r="Z3219" i="1" s="1"/>
  <c r="AA3219" i="1"/>
  <c r="Y3219" i="1"/>
  <c r="W3219" i="1"/>
  <c r="V3219" i="1"/>
  <c r="AD3218" i="1"/>
  <c r="AE3218" i="1" s="1"/>
  <c r="AA3218" i="1"/>
  <c r="Y3218" i="1"/>
  <c r="W3218" i="1"/>
  <c r="V3218" i="1"/>
  <c r="AB3223" i="1" l="1"/>
  <c r="AH3223" i="1" s="1"/>
  <c r="AI3223" i="1" s="1"/>
  <c r="AC3221" i="1"/>
  <c r="AH3232" i="1"/>
  <c r="AI3232" i="1" s="1"/>
  <c r="AB3219" i="1"/>
  <c r="AC3219" i="1" s="1"/>
  <c r="AB3220" i="1"/>
  <c r="AC3220" i="1" s="1"/>
  <c r="AC3225" i="1"/>
  <c r="AC3235" i="1"/>
  <c r="AB3218" i="1"/>
  <c r="AC3218" i="1" s="1"/>
  <c r="AF3218" i="1"/>
  <c r="AC3222" i="1"/>
  <c r="AF3222" i="1"/>
  <c r="AF3220" i="1"/>
  <c r="AC3223" i="1"/>
  <c r="AH3221" i="1"/>
  <c r="AI3221" i="1" s="1"/>
  <c r="AH3222" i="1"/>
  <c r="AI3222" i="1" s="1"/>
  <c r="Z3218" i="1"/>
  <c r="AF3219" i="1"/>
  <c r="Z3220" i="1"/>
  <c r="AF3221" i="1"/>
  <c r="Z3222" i="1"/>
  <c r="AF3223" i="1"/>
  <c r="AD3216" i="1"/>
  <c r="Z3216" i="1" s="1"/>
  <c r="AA3216" i="1"/>
  <c r="Y3216" i="1"/>
  <c r="W3216" i="1"/>
  <c r="V3216" i="1"/>
  <c r="AD3215" i="1"/>
  <c r="AE3215" i="1" s="1"/>
  <c r="AA3215" i="1"/>
  <c r="Y3215" i="1"/>
  <c r="W3215" i="1"/>
  <c r="V3215" i="1"/>
  <c r="AB3215" i="1" s="1"/>
  <c r="AD3214" i="1"/>
  <c r="AE3214" i="1" s="1"/>
  <c r="Z3214" i="1" s="1"/>
  <c r="Y3214" i="1"/>
  <c r="W3214" i="1"/>
  <c r="V3214" i="1"/>
  <c r="AB3214" i="1" s="1"/>
  <c r="AD3213" i="1"/>
  <c r="AE3213" i="1" s="1"/>
  <c r="Y3213" i="1"/>
  <c r="W3213" i="1"/>
  <c r="V3213" i="1"/>
  <c r="AB3213" i="1" s="1"/>
  <c r="AD3211" i="1"/>
  <c r="AA3211" i="1"/>
  <c r="Y3211" i="1"/>
  <c r="W3211" i="1"/>
  <c r="V3211" i="1"/>
  <c r="AB3211" i="1" s="1"/>
  <c r="AD3210" i="1"/>
  <c r="AA3210" i="1"/>
  <c r="Y3210" i="1"/>
  <c r="W3210" i="1"/>
  <c r="V3210" i="1"/>
  <c r="AD3209" i="1"/>
  <c r="AE3209" i="1" s="1"/>
  <c r="Z3209" i="1" s="1"/>
  <c r="AA3209" i="1"/>
  <c r="Y3209" i="1"/>
  <c r="W3209" i="1"/>
  <c r="V3209" i="1"/>
  <c r="AD3208" i="1"/>
  <c r="AE3208" i="1" s="1"/>
  <c r="AA3208" i="1"/>
  <c r="Y3208" i="1"/>
  <c r="W3208" i="1"/>
  <c r="V3208" i="1"/>
  <c r="AD3207" i="1"/>
  <c r="Z3207" i="1" s="1"/>
  <c r="AA3207" i="1"/>
  <c r="Y3207" i="1"/>
  <c r="W3207" i="1"/>
  <c r="V3207" i="1"/>
  <c r="AB3207" i="1" s="1"/>
  <c r="AD3206" i="1"/>
  <c r="AE3206" i="1" s="1"/>
  <c r="AA3206" i="1"/>
  <c r="Y3206" i="1"/>
  <c r="W3206" i="1"/>
  <c r="V3206" i="1"/>
  <c r="AE3204" i="1"/>
  <c r="Z3204" i="1" s="1"/>
  <c r="AD3204" i="1"/>
  <c r="AA3204" i="1"/>
  <c r="Y3204" i="1"/>
  <c r="W3204" i="1"/>
  <c r="V3204" i="1"/>
  <c r="AB3204" i="1" s="1"/>
  <c r="AD3203" i="1"/>
  <c r="AA3203" i="1"/>
  <c r="Y3203" i="1"/>
  <c r="W3203" i="1"/>
  <c r="V3203" i="1"/>
  <c r="AE3202" i="1"/>
  <c r="Z3202" i="1" s="1"/>
  <c r="AD3202" i="1"/>
  <c r="AA3202" i="1"/>
  <c r="Y3202" i="1"/>
  <c r="W3202" i="1"/>
  <c r="V3202" i="1"/>
  <c r="AB3202" i="1" s="1"/>
  <c r="AE3201" i="1"/>
  <c r="AD3201" i="1"/>
  <c r="AA3201" i="1"/>
  <c r="Y3201" i="1"/>
  <c r="W3201" i="1"/>
  <c r="V3201" i="1"/>
  <c r="AB3201" i="1" s="1"/>
  <c r="AE3200" i="1"/>
  <c r="Z3200" i="1" s="1"/>
  <c r="AD3200" i="1"/>
  <c r="AA3200" i="1"/>
  <c r="Y3200" i="1"/>
  <c r="W3200" i="1"/>
  <c r="V3200" i="1"/>
  <c r="AB3200" i="1" s="1"/>
  <c r="AD3198" i="1"/>
  <c r="Z3198" i="1" s="1"/>
  <c r="AA3198" i="1"/>
  <c r="Y3198" i="1"/>
  <c r="W3198" i="1"/>
  <c r="V3198" i="1"/>
  <c r="AD3197" i="1"/>
  <c r="AA3197" i="1"/>
  <c r="Y3197" i="1"/>
  <c r="W3197" i="1"/>
  <c r="V3197" i="1"/>
  <c r="Z3195" i="1"/>
  <c r="AD3195" i="1"/>
  <c r="AA3195" i="1"/>
  <c r="Y3195" i="1"/>
  <c r="W3195" i="1"/>
  <c r="V3195" i="1"/>
  <c r="AB3195" i="1" s="1"/>
  <c r="AE3190" i="1"/>
  <c r="Z3190" i="1" s="1"/>
  <c r="AD3190" i="1"/>
  <c r="AA3190" i="1"/>
  <c r="Y3190" i="1"/>
  <c r="W3190" i="1"/>
  <c r="V3190" i="1"/>
  <c r="AB3190" i="1" s="1"/>
  <c r="AE3191" i="1"/>
  <c r="Z3191" i="1" s="1"/>
  <c r="AD3191" i="1"/>
  <c r="AA3191" i="1"/>
  <c r="Y3191" i="1"/>
  <c r="W3191" i="1"/>
  <c r="V3191" i="1"/>
  <c r="AB3191" i="1" s="1"/>
  <c r="AE3189" i="1"/>
  <c r="Z3189" i="1" s="1"/>
  <c r="AD3189" i="1"/>
  <c r="AA3189" i="1"/>
  <c r="Y3189" i="1"/>
  <c r="W3189" i="1"/>
  <c r="V3189" i="1"/>
  <c r="AB3189" i="1" s="1"/>
  <c r="AE3188" i="1"/>
  <c r="Z3188" i="1" s="1"/>
  <c r="AD3188" i="1"/>
  <c r="AA3188" i="1"/>
  <c r="Y3188" i="1"/>
  <c r="W3188" i="1"/>
  <c r="V3188" i="1"/>
  <c r="AE3211" i="1" l="1"/>
  <c r="Z3211" i="1" s="1"/>
  <c r="AB3203" i="1"/>
  <c r="AH3203" i="1" s="1"/>
  <c r="AI3203" i="1" s="1"/>
  <c r="AB3198" i="1"/>
  <c r="AC3198" i="1" s="1"/>
  <c r="AB3197" i="1"/>
  <c r="AH3197" i="1" s="1"/>
  <c r="AI3197" i="1" s="1"/>
  <c r="AB3208" i="1"/>
  <c r="AC3208" i="1" s="1"/>
  <c r="AB3216" i="1"/>
  <c r="AC3216" i="1" s="1"/>
  <c r="AB3209" i="1"/>
  <c r="AC3209" i="1" s="1"/>
  <c r="AH3219" i="1"/>
  <c r="AI3219" i="1" s="1"/>
  <c r="AH3220" i="1"/>
  <c r="AI3220" i="1" s="1"/>
  <c r="AB3188" i="1"/>
  <c r="AC3188" i="1" s="1"/>
  <c r="AB3210" i="1"/>
  <c r="AC3210" i="1" s="1"/>
  <c r="AB3206" i="1"/>
  <c r="AC3206" i="1" s="1"/>
  <c r="AH3218" i="1"/>
  <c r="AI3218" i="1" s="1"/>
  <c r="AC3195" i="1"/>
  <c r="AC3191" i="1"/>
  <c r="AF3203" i="1"/>
  <c r="AF3206" i="1"/>
  <c r="AF3208" i="1"/>
  <c r="AF3213" i="1"/>
  <c r="AC3197" i="1"/>
  <c r="AC3207" i="1"/>
  <c r="AC3214" i="1"/>
  <c r="AF3215" i="1"/>
  <c r="Z3215" i="1"/>
  <c r="Z3213" i="1"/>
  <c r="AF3216" i="1"/>
  <c r="AH3213" i="1"/>
  <c r="AI3213" i="1" s="1"/>
  <c r="AC3213" i="1"/>
  <c r="AH3215" i="1"/>
  <c r="AI3215" i="1" s="1"/>
  <c r="AC3215" i="1"/>
  <c r="AF3214" i="1"/>
  <c r="AH3214" i="1"/>
  <c r="AI3214" i="1" s="1"/>
  <c r="AF3210" i="1"/>
  <c r="AC3211" i="1"/>
  <c r="Z3206" i="1"/>
  <c r="AF3207" i="1"/>
  <c r="Z3208" i="1"/>
  <c r="AF3209" i="1"/>
  <c r="Z3210" i="1"/>
  <c r="AH3207" i="1"/>
  <c r="AI3207" i="1" s="1"/>
  <c r="AC3204" i="1"/>
  <c r="AF3201" i="1"/>
  <c r="AC3202" i="1"/>
  <c r="AC3200" i="1"/>
  <c r="AH3201" i="1"/>
  <c r="AI3201" i="1" s="1"/>
  <c r="AC3201" i="1"/>
  <c r="AF3200" i="1"/>
  <c r="Z3201" i="1"/>
  <c r="AF3202" i="1"/>
  <c r="Z3203" i="1"/>
  <c r="AF3204" i="1"/>
  <c r="AH3200" i="1"/>
  <c r="AI3200" i="1" s="1"/>
  <c r="AH3202" i="1"/>
  <c r="AI3202" i="1" s="1"/>
  <c r="AH3204" i="1"/>
  <c r="AI3204" i="1" s="1"/>
  <c r="AF3197" i="1"/>
  <c r="Z3197" i="1"/>
  <c r="AF3198" i="1"/>
  <c r="AF3195" i="1"/>
  <c r="AH3195" i="1"/>
  <c r="AI3195" i="1" s="1"/>
  <c r="AC3190" i="1"/>
  <c r="AC3189" i="1"/>
  <c r="AF3190" i="1"/>
  <c r="AH3190" i="1"/>
  <c r="AI3190" i="1" s="1"/>
  <c r="AF3191" i="1"/>
  <c r="AH3191" i="1"/>
  <c r="AI3191" i="1" s="1"/>
  <c r="AF3189" i="1"/>
  <c r="AH3189" i="1"/>
  <c r="AI3189" i="1" s="1"/>
  <c r="AF3188" i="1"/>
  <c r="AE3187" i="1"/>
  <c r="Z3187" i="1" s="1"/>
  <c r="AD3187" i="1"/>
  <c r="AA3187" i="1"/>
  <c r="Y3187" i="1"/>
  <c r="W3187" i="1"/>
  <c r="V3187" i="1"/>
  <c r="AE3186" i="1"/>
  <c r="AD3186" i="1"/>
  <c r="AA3186" i="1"/>
  <c r="Y3186" i="1"/>
  <c r="W3186" i="1"/>
  <c r="V3186" i="1"/>
  <c r="AE3185" i="1"/>
  <c r="Z3185" i="1" s="1"/>
  <c r="AD3185" i="1"/>
  <c r="AA3185" i="1"/>
  <c r="Y3185" i="1"/>
  <c r="W3185" i="1"/>
  <c r="V3185" i="1"/>
  <c r="AB3185" i="1" s="1"/>
  <c r="Z3183" i="1"/>
  <c r="AD3183" i="1"/>
  <c r="AA3183" i="1"/>
  <c r="Y3183" i="1"/>
  <c r="W3183" i="1"/>
  <c r="V3183" i="1"/>
  <c r="AD3182" i="1"/>
  <c r="AA3182" i="1"/>
  <c r="Y3182" i="1"/>
  <c r="W3182" i="1"/>
  <c r="V3182" i="1"/>
  <c r="AE3181" i="1"/>
  <c r="Z3181" i="1" s="1"/>
  <c r="AD3181" i="1"/>
  <c r="AA3181" i="1"/>
  <c r="Y3181" i="1"/>
  <c r="W3181" i="1"/>
  <c r="V3181" i="1"/>
  <c r="AB3181" i="1" s="1"/>
  <c r="Z3179" i="1"/>
  <c r="AD3179" i="1"/>
  <c r="AA3179" i="1"/>
  <c r="Y3179" i="1"/>
  <c r="W3179" i="1"/>
  <c r="V3179" i="1"/>
  <c r="AB3179" i="1" s="1"/>
  <c r="AD3178" i="1"/>
  <c r="AA3178" i="1"/>
  <c r="Y3178" i="1"/>
  <c r="W3178" i="1"/>
  <c r="V3178" i="1"/>
  <c r="AB3178" i="1" s="1"/>
  <c r="AH3211" i="1" l="1"/>
  <c r="AI3211" i="1" s="1"/>
  <c r="AF3211" i="1"/>
  <c r="AH3198" i="1"/>
  <c r="AI3198" i="1" s="1"/>
  <c r="AC3203" i="1"/>
  <c r="AH3208" i="1"/>
  <c r="AI3208" i="1" s="1"/>
  <c r="AH3216" i="1"/>
  <c r="AI3216" i="1" s="1"/>
  <c r="AH3188" i="1"/>
  <c r="AI3188" i="1" s="1"/>
  <c r="AH3209" i="1"/>
  <c r="AI3209" i="1" s="1"/>
  <c r="AH3206" i="1"/>
  <c r="AI3206" i="1" s="1"/>
  <c r="AB3183" i="1"/>
  <c r="AC3183" i="1" s="1"/>
  <c r="AH3210" i="1"/>
  <c r="AI3210" i="1" s="1"/>
  <c r="AB3186" i="1"/>
  <c r="AC3186" i="1" s="1"/>
  <c r="AB3187" i="1"/>
  <c r="AC3187" i="1" s="1"/>
  <c r="AB3182" i="1"/>
  <c r="AH3182" i="1" s="1"/>
  <c r="AI3182" i="1" s="1"/>
  <c r="AF3182" i="1"/>
  <c r="AF3186" i="1"/>
  <c r="AC3185" i="1"/>
  <c r="AF3185" i="1"/>
  <c r="Z3186" i="1"/>
  <c r="AF3187" i="1"/>
  <c r="AH3185" i="1"/>
  <c r="AI3185" i="1" s="1"/>
  <c r="AH3183" i="1"/>
  <c r="AI3183" i="1" s="1"/>
  <c r="AH3181" i="1"/>
  <c r="AI3181" i="1" s="1"/>
  <c r="AC3181" i="1"/>
  <c r="AF3181" i="1"/>
  <c r="Z3182" i="1"/>
  <c r="AF3183" i="1"/>
  <c r="AC3178" i="1"/>
  <c r="AF3178" i="1"/>
  <c r="AC3179" i="1"/>
  <c r="AH3178" i="1"/>
  <c r="AI3178" i="1" s="1"/>
  <c r="Z3178" i="1"/>
  <c r="AF3179" i="1"/>
  <c r="AH3179" i="1"/>
  <c r="AI3179" i="1" s="1"/>
  <c r="AD3176" i="1"/>
  <c r="Z3176" i="1" s="1"/>
  <c r="AA3176" i="1"/>
  <c r="Y3176" i="1"/>
  <c r="W3176" i="1"/>
  <c r="V3176" i="1"/>
  <c r="AD3175" i="1"/>
  <c r="AA3175" i="1"/>
  <c r="Y3175" i="1"/>
  <c r="W3175" i="1"/>
  <c r="V3175" i="1"/>
  <c r="Z3173" i="1"/>
  <c r="AD3173" i="1"/>
  <c r="AA3173" i="1"/>
  <c r="Y3173" i="1"/>
  <c r="W3173" i="1"/>
  <c r="V3173" i="1"/>
  <c r="AE3164" i="1"/>
  <c r="Z3164" i="1" s="1"/>
  <c r="AD3164" i="1"/>
  <c r="AA3164" i="1"/>
  <c r="Y3164" i="1"/>
  <c r="W3164" i="1"/>
  <c r="V3164" i="1"/>
  <c r="AD3163" i="1"/>
  <c r="AA3163" i="1"/>
  <c r="Y3163" i="1"/>
  <c r="W3163" i="1"/>
  <c r="V3163" i="1"/>
  <c r="AB3163" i="1" s="1"/>
  <c r="Z3162" i="1"/>
  <c r="AD3162" i="1"/>
  <c r="AA3162" i="1"/>
  <c r="Y3162" i="1"/>
  <c r="W3162" i="1"/>
  <c r="V3162" i="1"/>
  <c r="AB3162" i="1" s="1"/>
  <c r="AE3161" i="1"/>
  <c r="AD3161" i="1"/>
  <c r="AA3161" i="1"/>
  <c r="Y3161" i="1"/>
  <c r="W3161" i="1"/>
  <c r="V3161" i="1"/>
  <c r="AB3161" i="1" s="1"/>
  <c r="AE3159" i="1"/>
  <c r="Z3159" i="1" s="1"/>
  <c r="AD3159" i="1"/>
  <c r="AA3159" i="1"/>
  <c r="Y3159" i="1"/>
  <c r="W3159" i="1"/>
  <c r="V3159" i="1"/>
  <c r="AB3159" i="1" s="1"/>
  <c r="AE3155" i="1"/>
  <c r="Z3155" i="1" s="1"/>
  <c r="AD3155" i="1"/>
  <c r="AA3155" i="1"/>
  <c r="Y3155" i="1"/>
  <c r="W3155" i="1"/>
  <c r="V3155" i="1"/>
  <c r="AD3153" i="1"/>
  <c r="AE3153" i="1" s="1"/>
  <c r="Z3153" i="1" s="1"/>
  <c r="AA3153" i="1"/>
  <c r="Y3153" i="1"/>
  <c r="W3153" i="1"/>
  <c r="V3153" i="1"/>
  <c r="AE3149" i="1"/>
  <c r="Z3149" i="1" s="1"/>
  <c r="AD3149" i="1"/>
  <c r="AA3149" i="1"/>
  <c r="Y3149" i="1"/>
  <c r="W3149" i="1"/>
  <c r="V3149" i="1"/>
  <c r="AE3148" i="1"/>
  <c r="AD3148" i="1"/>
  <c r="AA3148" i="1"/>
  <c r="Y3148" i="1"/>
  <c r="W3148" i="1"/>
  <c r="V3148" i="1"/>
  <c r="AE3147" i="1"/>
  <c r="Z3147" i="1" s="1"/>
  <c r="AD3147" i="1"/>
  <c r="AA3147" i="1"/>
  <c r="Y3147" i="1"/>
  <c r="W3147" i="1"/>
  <c r="V3147" i="1"/>
  <c r="AE3146" i="1"/>
  <c r="AD3146" i="1"/>
  <c r="AA3146" i="1"/>
  <c r="Y3146" i="1"/>
  <c r="W3146" i="1"/>
  <c r="V3146" i="1"/>
  <c r="AB3146" i="1" s="1"/>
  <c r="AE3145" i="1"/>
  <c r="Z3145" i="1" s="1"/>
  <c r="AD3145" i="1"/>
  <c r="AA3145" i="1"/>
  <c r="Y3145" i="1"/>
  <c r="W3145" i="1"/>
  <c r="V3145" i="1"/>
  <c r="AB3145" i="1" s="1"/>
  <c r="AB3155" i="1" l="1"/>
  <c r="AH3155" i="1" s="1"/>
  <c r="AI3155" i="1" s="1"/>
  <c r="AB3148" i="1"/>
  <c r="AC3148" i="1" s="1"/>
  <c r="AB3164" i="1"/>
  <c r="AC3164" i="1" s="1"/>
  <c r="AH3186" i="1"/>
  <c r="AI3186" i="1" s="1"/>
  <c r="AC3153" i="1"/>
  <c r="AB3175" i="1"/>
  <c r="AH3175" i="1" s="1"/>
  <c r="AI3175" i="1" s="1"/>
  <c r="AH3187" i="1"/>
  <c r="AI3187" i="1" s="1"/>
  <c r="AC3182" i="1"/>
  <c r="AB3149" i="1"/>
  <c r="AC3149" i="1" s="1"/>
  <c r="AB3147" i="1"/>
  <c r="AC3147" i="1" s="1"/>
  <c r="AB3176" i="1"/>
  <c r="AC3176" i="1" s="1"/>
  <c r="AF3146" i="1"/>
  <c r="AC3155" i="1"/>
  <c r="AC3145" i="1"/>
  <c r="AF3148" i="1"/>
  <c r="AF3175" i="1"/>
  <c r="AC3146" i="1"/>
  <c r="AF3161" i="1"/>
  <c r="Z3175" i="1"/>
  <c r="AF3176" i="1"/>
  <c r="AC3173" i="1"/>
  <c r="AF3173" i="1"/>
  <c r="AH3173" i="1"/>
  <c r="AI3173" i="1" s="1"/>
  <c r="AF3163" i="1"/>
  <c r="Z3163" i="1"/>
  <c r="Z3161" i="1"/>
  <c r="AC3162" i="1"/>
  <c r="AH3161" i="1"/>
  <c r="AI3161" i="1" s="1"/>
  <c r="AC3161" i="1"/>
  <c r="AH3163" i="1"/>
  <c r="AI3163" i="1" s="1"/>
  <c r="AC3163" i="1"/>
  <c r="AF3162" i="1"/>
  <c r="AF3164" i="1"/>
  <c r="AH3162" i="1"/>
  <c r="AI3162" i="1" s="1"/>
  <c r="AH3159" i="1"/>
  <c r="AI3159" i="1" s="1"/>
  <c r="AF3155" i="1"/>
  <c r="AF3159" i="1"/>
  <c r="AC3159" i="1"/>
  <c r="AF3153" i="1"/>
  <c r="Z3148" i="1"/>
  <c r="AF3147" i="1"/>
  <c r="AF3149" i="1"/>
  <c r="AH3146" i="1"/>
  <c r="AI3146" i="1" s="1"/>
  <c r="AF3145" i="1"/>
  <c r="Z3146" i="1"/>
  <c r="AH3145" i="1"/>
  <c r="AI3145" i="1" s="1"/>
  <c r="AE2801" i="1"/>
  <c r="Z2801" i="1" s="1"/>
  <c r="AD2801" i="1"/>
  <c r="AA2801" i="1"/>
  <c r="Y2801" i="1"/>
  <c r="W2801" i="1"/>
  <c r="V2801" i="1"/>
  <c r="AE2799" i="1"/>
  <c r="AD2799" i="1"/>
  <c r="AA2799" i="1"/>
  <c r="Y2799" i="1"/>
  <c r="W2799" i="1"/>
  <c r="V2799" i="1"/>
  <c r="AB2799" i="1" s="1"/>
  <c r="Z2798" i="1"/>
  <c r="AD2798" i="1"/>
  <c r="AA2798" i="1"/>
  <c r="Y2798" i="1"/>
  <c r="W2798" i="1"/>
  <c r="V2798" i="1"/>
  <c r="AE2797" i="1"/>
  <c r="AD2797" i="1"/>
  <c r="AA2797" i="1"/>
  <c r="Y2797" i="1"/>
  <c r="W2797" i="1"/>
  <c r="V2797" i="1"/>
  <c r="AB2797" i="1" s="1"/>
  <c r="AH2796" i="1"/>
  <c r="AI2796" i="1" s="1"/>
  <c r="AD2796" i="1"/>
  <c r="AF2796" i="1" s="1"/>
  <c r="AA2796" i="1"/>
  <c r="AC2796" i="1" s="1"/>
  <c r="Z2796" i="1"/>
  <c r="Y2796" i="1"/>
  <c r="W2796" i="1"/>
  <c r="V2796" i="1"/>
  <c r="AE2795" i="1"/>
  <c r="AH2795" i="1" s="1"/>
  <c r="AI2795" i="1" s="1"/>
  <c r="AD2795" i="1"/>
  <c r="AA2795" i="1"/>
  <c r="AC2795" i="1" s="1"/>
  <c r="Y2795" i="1"/>
  <c r="W2795" i="1"/>
  <c r="V2795" i="1"/>
  <c r="AE2794" i="1"/>
  <c r="AH2794" i="1" s="1"/>
  <c r="AI2794" i="1" s="1"/>
  <c r="AD2794" i="1"/>
  <c r="AA2794" i="1"/>
  <c r="AC2794" i="1" s="1"/>
  <c r="Y2794" i="1"/>
  <c r="AE2793" i="1"/>
  <c r="AH2793" i="1" s="1"/>
  <c r="AI2793" i="1" s="1"/>
  <c r="AD2793" i="1"/>
  <c r="AA2793" i="1"/>
  <c r="AC2793" i="1" s="1"/>
  <c r="Y2793" i="1"/>
  <c r="W2793" i="1"/>
  <c r="V2793" i="1"/>
  <c r="AH2798" i="1" l="1"/>
  <c r="AI2798" i="1" s="1"/>
  <c r="AH3148" i="1"/>
  <c r="AI3148" i="1" s="1"/>
  <c r="AH3164" i="1"/>
  <c r="AI3164" i="1" s="1"/>
  <c r="AH3153" i="1"/>
  <c r="AI3153" i="1" s="1"/>
  <c r="AC3175" i="1"/>
  <c r="AH3149" i="1"/>
  <c r="AI3149" i="1" s="1"/>
  <c r="AH3147" i="1"/>
  <c r="AI3147" i="1" s="1"/>
  <c r="AH3176" i="1"/>
  <c r="AI3176" i="1" s="1"/>
  <c r="AC2801" i="1"/>
  <c r="AF2797" i="1"/>
  <c r="AF2799" i="1"/>
  <c r="Z2794" i="1"/>
  <c r="AF2794" i="1"/>
  <c r="AH2797" i="1"/>
  <c r="AI2797" i="1" s="1"/>
  <c r="AC2797" i="1"/>
  <c r="AH2799" i="1"/>
  <c r="AI2799" i="1" s="1"/>
  <c r="AC2799" i="1"/>
  <c r="Z2795" i="1"/>
  <c r="Z2797" i="1"/>
  <c r="AF2798" i="1"/>
  <c r="Z2799" i="1"/>
  <c r="AF2801" i="1"/>
  <c r="AH2801" i="1"/>
  <c r="AI2801" i="1" s="1"/>
  <c r="Z2793" i="1"/>
  <c r="AF2793" i="1"/>
  <c r="AF2795" i="1"/>
  <c r="AA2652" i="1"/>
  <c r="AC2798" i="1" l="1"/>
  <c r="AD3139" i="1"/>
  <c r="AE3139" i="1" s="1"/>
  <c r="Z3139" i="1" s="1"/>
  <c r="AA3139" i="1"/>
  <c r="Y3139" i="1"/>
  <c r="W3139" i="1"/>
  <c r="V3139" i="1"/>
  <c r="AD3138" i="1"/>
  <c r="AE3138" i="1" s="1"/>
  <c r="AA3138" i="1"/>
  <c r="Y3138" i="1"/>
  <c r="W3138" i="1"/>
  <c r="V3138" i="1"/>
  <c r="AD3137" i="1"/>
  <c r="AE3137" i="1" s="1"/>
  <c r="Z3137" i="1" s="1"/>
  <c r="AA3137" i="1"/>
  <c r="Y3137" i="1"/>
  <c r="W3137" i="1"/>
  <c r="V3137" i="1"/>
  <c r="AD3136" i="1"/>
  <c r="AA3136" i="1"/>
  <c r="Y3136" i="1"/>
  <c r="W3136" i="1"/>
  <c r="V3136" i="1"/>
  <c r="AD3135" i="1"/>
  <c r="AE3135" i="1" s="1"/>
  <c r="Z3135" i="1" s="1"/>
  <c r="AA3135" i="1"/>
  <c r="Y3135" i="1"/>
  <c r="W3135" i="1"/>
  <c r="V3135" i="1"/>
  <c r="AD3134" i="1"/>
  <c r="AE3134" i="1" s="1"/>
  <c r="AA3134" i="1"/>
  <c r="Y3134" i="1"/>
  <c r="W3134" i="1"/>
  <c r="V3134" i="1"/>
  <c r="AD3133" i="1"/>
  <c r="AE3133" i="1" s="1"/>
  <c r="Z3133" i="1" s="1"/>
  <c r="AA3133" i="1"/>
  <c r="Y3133" i="1"/>
  <c r="W3133" i="1"/>
  <c r="V3133" i="1"/>
  <c r="AB3133" i="1" s="1"/>
  <c r="AD3132" i="1"/>
  <c r="AE3132" i="1" s="1"/>
  <c r="AA3132" i="1"/>
  <c r="Y3132" i="1"/>
  <c r="W3132" i="1"/>
  <c r="V3132" i="1"/>
  <c r="AB3138" i="1" l="1"/>
  <c r="AH3138" i="1" s="1"/>
  <c r="AI3138" i="1" s="1"/>
  <c r="AB3135" i="1"/>
  <c r="AC3135" i="1" s="1"/>
  <c r="AB3134" i="1"/>
  <c r="AC3134" i="1" s="1"/>
  <c r="AB3139" i="1"/>
  <c r="AC3139" i="1" s="1"/>
  <c r="AB3132" i="1"/>
  <c r="AH3132" i="1" s="1"/>
  <c r="AI3132" i="1" s="1"/>
  <c r="AB3137" i="1"/>
  <c r="AC3137" i="1" s="1"/>
  <c r="AB3136" i="1"/>
  <c r="AH3136" i="1" s="1"/>
  <c r="AI3136" i="1" s="1"/>
  <c r="AF3132" i="1"/>
  <c r="AF3134" i="1"/>
  <c r="AF3138" i="1"/>
  <c r="AF3136" i="1"/>
  <c r="Z3134" i="1"/>
  <c r="Z3136" i="1"/>
  <c r="Z3138" i="1"/>
  <c r="AC3133" i="1"/>
  <c r="Z3132" i="1"/>
  <c r="AF3133" i="1"/>
  <c r="AF3135" i="1"/>
  <c r="AF3137" i="1"/>
  <c r="AF3139" i="1"/>
  <c r="AH3133" i="1"/>
  <c r="AI3133" i="1" s="1"/>
  <c r="AE3130" i="1"/>
  <c r="Z3130" i="1" s="1"/>
  <c r="AD3130" i="1"/>
  <c r="AA3130" i="1"/>
  <c r="Y3130" i="1"/>
  <c r="W3130" i="1"/>
  <c r="V3130" i="1"/>
  <c r="AB3130" i="1" s="1"/>
  <c r="AD3129" i="1"/>
  <c r="AA3129" i="1"/>
  <c r="Y3129" i="1"/>
  <c r="W3129" i="1"/>
  <c r="V3129" i="1"/>
  <c r="AE3125" i="1"/>
  <c r="Z3125" i="1" s="1"/>
  <c r="AD3125" i="1"/>
  <c r="AA3125" i="1"/>
  <c r="Y3125" i="1"/>
  <c r="W3125" i="1"/>
  <c r="V3125" i="1"/>
  <c r="AE3124" i="1"/>
  <c r="AD3124" i="1"/>
  <c r="AA3124" i="1"/>
  <c r="Y3124" i="1"/>
  <c r="W3124" i="1"/>
  <c r="V3124" i="1"/>
  <c r="AE3123" i="1"/>
  <c r="Z3123" i="1" s="1"/>
  <c r="AD3123" i="1"/>
  <c r="AA3123" i="1"/>
  <c r="Y3123" i="1"/>
  <c r="W3123" i="1"/>
  <c r="V3123" i="1"/>
  <c r="AB3123" i="1" s="1"/>
  <c r="AE3122" i="1"/>
  <c r="AD3122" i="1"/>
  <c r="AA3122" i="1"/>
  <c r="Y3122" i="1"/>
  <c r="W3122" i="1"/>
  <c r="V3122" i="1"/>
  <c r="AD3118" i="1"/>
  <c r="Z3118" i="1" s="1"/>
  <c r="AA3118" i="1"/>
  <c r="Y3118" i="1"/>
  <c r="W3118" i="1"/>
  <c r="V3118" i="1"/>
  <c r="AE3116" i="1"/>
  <c r="Z3116" i="1" s="1"/>
  <c r="AD3116" i="1"/>
  <c r="AA3116" i="1"/>
  <c r="Y3116" i="1"/>
  <c r="W3116" i="1"/>
  <c r="V3116" i="1"/>
  <c r="AB3116" i="1" s="1"/>
  <c r="AD3115" i="1"/>
  <c r="AA3115" i="1"/>
  <c r="Y3115" i="1"/>
  <c r="W3115" i="1"/>
  <c r="V3115" i="1"/>
  <c r="AE3114" i="1"/>
  <c r="Z3114" i="1" s="1"/>
  <c r="AD3114" i="1"/>
  <c r="AA3114" i="1"/>
  <c r="Y3114" i="1"/>
  <c r="W3114" i="1"/>
  <c r="V3114" i="1"/>
  <c r="AB3114" i="1" s="1"/>
  <c r="AD3107" i="1"/>
  <c r="Z3107" i="1" s="1"/>
  <c r="AA3107" i="1"/>
  <c r="Y3107" i="1"/>
  <c r="W3107" i="1"/>
  <c r="V3107" i="1"/>
  <c r="AD3106" i="1"/>
  <c r="AA3106" i="1"/>
  <c r="Y3106" i="1"/>
  <c r="W3106" i="1"/>
  <c r="V3106" i="1"/>
  <c r="AB3106" i="1" s="1"/>
  <c r="AD3104" i="1"/>
  <c r="Z3104" i="1" s="1"/>
  <c r="AA3104" i="1"/>
  <c r="Y3104" i="1"/>
  <c r="W3104" i="1"/>
  <c r="V3104" i="1"/>
  <c r="AD3103" i="1"/>
  <c r="AA3103" i="1"/>
  <c r="Y3103" i="1"/>
  <c r="W3103" i="1"/>
  <c r="V3103" i="1"/>
  <c r="Z3100" i="1"/>
  <c r="AD3100" i="1"/>
  <c r="AA3100" i="1"/>
  <c r="Y3100" i="1"/>
  <c r="W3100" i="1"/>
  <c r="V3100" i="1"/>
  <c r="AE3098" i="1"/>
  <c r="AD3098" i="1"/>
  <c r="AA3098" i="1"/>
  <c r="Y3098" i="1"/>
  <c r="W3098" i="1"/>
  <c r="V3098" i="1"/>
  <c r="Z3097" i="1"/>
  <c r="AD3097" i="1"/>
  <c r="AA3097" i="1"/>
  <c r="Y3097" i="1"/>
  <c r="W3097" i="1"/>
  <c r="V3097" i="1"/>
  <c r="AB3097" i="1" s="1"/>
  <c r="AD3096" i="1"/>
  <c r="AA3096" i="1"/>
  <c r="Y3096" i="1"/>
  <c r="W3096" i="1"/>
  <c r="V3096" i="1"/>
  <c r="AB3115" i="1" l="1"/>
  <c r="AC3115" i="1" s="1"/>
  <c r="AB3103" i="1"/>
  <c r="AC3103" i="1" s="1"/>
  <c r="AB3122" i="1"/>
  <c r="AC3122" i="1" s="1"/>
  <c r="AC3138" i="1"/>
  <c r="AB3096" i="1"/>
  <c r="AC3096" i="1" s="1"/>
  <c r="AB3107" i="1"/>
  <c r="AC3107" i="1" s="1"/>
  <c r="AH3134" i="1"/>
  <c r="AI3134" i="1" s="1"/>
  <c r="AB3118" i="1"/>
  <c r="AH3118" i="1" s="1"/>
  <c r="AI3118" i="1" s="1"/>
  <c r="AH3135" i="1"/>
  <c r="AI3135" i="1" s="1"/>
  <c r="AB3098" i="1"/>
  <c r="AC3098" i="1" s="1"/>
  <c r="AB3125" i="1"/>
  <c r="AC3125" i="1" s="1"/>
  <c r="AH3139" i="1"/>
  <c r="AI3139" i="1" s="1"/>
  <c r="AB3129" i="1"/>
  <c r="AH3129" i="1" s="1"/>
  <c r="AI3129" i="1" s="1"/>
  <c r="AB3100" i="1"/>
  <c r="AH3100" i="1" s="1"/>
  <c r="AI3100" i="1" s="1"/>
  <c r="AC3132" i="1"/>
  <c r="AB3104" i="1"/>
  <c r="AH3104" i="1" s="1"/>
  <c r="AI3104" i="1" s="1"/>
  <c r="AB3124" i="1"/>
  <c r="AH3124" i="1" s="1"/>
  <c r="AI3124" i="1" s="1"/>
  <c r="AH3137" i="1"/>
  <c r="AI3137" i="1" s="1"/>
  <c r="AC3136" i="1"/>
  <c r="AF3096" i="1"/>
  <c r="AF3098" i="1"/>
  <c r="AF3106" i="1"/>
  <c r="AF3129" i="1"/>
  <c r="AF3124" i="1"/>
  <c r="AC3097" i="1"/>
  <c r="AC3130" i="1"/>
  <c r="AC3106" i="1"/>
  <c r="Z3129" i="1"/>
  <c r="AF3130" i="1"/>
  <c r="AH3130" i="1"/>
  <c r="AI3130" i="1" s="1"/>
  <c r="AF3122" i="1"/>
  <c r="AC3123" i="1"/>
  <c r="Z3122" i="1"/>
  <c r="AF3123" i="1"/>
  <c r="Z3124" i="1"/>
  <c r="AF3125" i="1"/>
  <c r="AH3123" i="1"/>
  <c r="AI3123" i="1" s="1"/>
  <c r="AF3118" i="1"/>
  <c r="AF3115" i="1"/>
  <c r="AH3116" i="1"/>
  <c r="AI3116" i="1" s="1"/>
  <c r="AC3116" i="1"/>
  <c r="Z3115" i="1"/>
  <c r="AF3116" i="1"/>
  <c r="AC3114" i="1"/>
  <c r="AF3114" i="1"/>
  <c r="AH3114" i="1"/>
  <c r="AI3114" i="1" s="1"/>
  <c r="AH3106" i="1"/>
  <c r="AI3106" i="1" s="1"/>
  <c r="Z3106" i="1"/>
  <c r="AF3107" i="1"/>
  <c r="AF3103" i="1"/>
  <c r="Z3103" i="1"/>
  <c r="AF3104" i="1"/>
  <c r="AF3100" i="1"/>
  <c r="Z3096" i="1"/>
  <c r="AF3097" i="1"/>
  <c r="Z3098" i="1"/>
  <c r="AH3097" i="1"/>
  <c r="AI3097" i="1" s="1"/>
  <c r="Z3093" i="1"/>
  <c r="AD3093" i="1"/>
  <c r="AA3093" i="1"/>
  <c r="Y3093" i="1"/>
  <c r="W3093" i="1"/>
  <c r="V3093" i="1"/>
  <c r="AB3093" i="1" s="1"/>
  <c r="AD3092" i="1"/>
  <c r="AA3092" i="1"/>
  <c r="Y3092" i="1"/>
  <c r="W3092" i="1"/>
  <c r="V3092" i="1"/>
  <c r="Z3088" i="1"/>
  <c r="AD3088" i="1"/>
  <c r="AA3088" i="1"/>
  <c r="Y3088" i="1"/>
  <c r="W3088" i="1"/>
  <c r="V3088" i="1"/>
  <c r="Z3087" i="1"/>
  <c r="AD3087" i="1"/>
  <c r="AA3087" i="1"/>
  <c r="Y3087" i="1"/>
  <c r="W3087" i="1"/>
  <c r="V3087" i="1"/>
  <c r="AE3083" i="1"/>
  <c r="Z3083" i="1" s="1"/>
  <c r="AD3083" i="1"/>
  <c r="AA3083" i="1"/>
  <c r="Y3083" i="1"/>
  <c r="W3083" i="1"/>
  <c r="V3083" i="1"/>
  <c r="AE3079" i="1"/>
  <c r="Z3079" i="1" s="1"/>
  <c r="AD3079" i="1"/>
  <c r="AA3079" i="1"/>
  <c r="Y3079" i="1"/>
  <c r="W3079" i="1"/>
  <c r="V3079" i="1"/>
  <c r="AE3076" i="1"/>
  <c r="Y3076" i="1"/>
  <c r="AC3076" i="1"/>
  <c r="AE3075" i="1"/>
  <c r="Z3075" i="1" s="1"/>
  <c r="AD3075" i="1"/>
  <c r="AA3075" i="1"/>
  <c r="Y3075" i="1"/>
  <c r="W3075" i="1"/>
  <c r="V3075" i="1"/>
  <c r="AB3075" i="1" s="1"/>
  <c r="AE3074" i="1"/>
  <c r="AD3074" i="1"/>
  <c r="AA3074" i="1"/>
  <c r="Y3074" i="1"/>
  <c r="W3074" i="1"/>
  <c r="V3074" i="1"/>
  <c r="AB3074" i="1" s="1"/>
  <c r="AE3072" i="1"/>
  <c r="Z3072" i="1" s="1"/>
  <c r="AD3072" i="1"/>
  <c r="AA3072" i="1"/>
  <c r="Y3072" i="1"/>
  <c r="W3072" i="1"/>
  <c r="V3072" i="1"/>
  <c r="AE3071" i="1"/>
  <c r="AD3071" i="1"/>
  <c r="AA3071" i="1"/>
  <c r="Y3071" i="1"/>
  <c r="W3071" i="1"/>
  <c r="V3071" i="1"/>
  <c r="AE3070" i="1"/>
  <c r="Z3070" i="1" s="1"/>
  <c r="AD3070" i="1"/>
  <c r="AA3070" i="1"/>
  <c r="Y3070" i="1"/>
  <c r="W3070" i="1"/>
  <c r="V3070" i="1"/>
  <c r="AB3070" i="1" s="1"/>
  <c r="AE3067" i="1"/>
  <c r="Z3067" i="1" s="1"/>
  <c r="AD3067" i="1"/>
  <c r="AA3067" i="1"/>
  <c r="Y3067" i="1"/>
  <c r="W3067" i="1"/>
  <c r="V3067" i="1"/>
  <c r="AB3067" i="1" s="1"/>
  <c r="AE3066" i="1"/>
  <c r="AD3066" i="1"/>
  <c r="AA3066" i="1"/>
  <c r="Y3066" i="1"/>
  <c r="W3066" i="1"/>
  <c r="V3066" i="1"/>
  <c r="AB3066" i="1" s="1"/>
  <c r="Z3064" i="1"/>
  <c r="AD3064" i="1"/>
  <c r="AA3064" i="1"/>
  <c r="Y3064" i="1"/>
  <c r="W3064" i="1"/>
  <c r="V3064" i="1"/>
  <c r="AE3060" i="1"/>
  <c r="AD3060" i="1"/>
  <c r="AA3060" i="1"/>
  <c r="Y3060" i="1"/>
  <c r="W3060" i="1"/>
  <c r="V3060" i="1"/>
  <c r="AB3060" i="1" s="1"/>
  <c r="AE3059" i="1"/>
  <c r="Z3059" i="1" s="1"/>
  <c r="AD3059" i="1"/>
  <c r="AA3059" i="1"/>
  <c r="Y3059" i="1"/>
  <c r="W3059" i="1"/>
  <c r="V3059" i="1"/>
  <c r="AB3059" i="1" s="1"/>
  <c r="AE3058" i="1"/>
  <c r="AD3058" i="1"/>
  <c r="AA3058" i="1"/>
  <c r="Y3058" i="1"/>
  <c r="W3058" i="1"/>
  <c r="V3058" i="1"/>
  <c r="AB3058" i="1" s="1"/>
  <c r="AE3054" i="1"/>
  <c r="Z3054" i="1" s="1"/>
  <c r="AD3054" i="1"/>
  <c r="AA3054" i="1"/>
  <c r="Y3054" i="1"/>
  <c r="W3054" i="1"/>
  <c r="V3054" i="1"/>
  <c r="AB3054" i="1" s="1"/>
  <c r="AE3051" i="1"/>
  <c r="Z3051" i="1" s="1"/>
  <c r="AD3051" i="1"/>
  <c r="AA3051" i="1"/>
  <c r="Y3051" i="1"/>
  <c r="W3051" i="1"/>
  <c r="V3051" i="1"/>
  <c r="AB3051" i="1" s="1"/>
  <c r="AD3047" i="1"/>
  <c r="AE3047" i="1" s="1"/>
  <c r="Z3047" i="1" s="1"/>
  <c r="AA3047" i="1"/>
  <c r="Y3047" i="1"/>
  <c r="W3047" i="1"/>
  <c r="V3047" i="1"/>
  <c r="AD3045" i="1"/>
  <c r="AE3045" i="1" s="1"/>
  <c r="Z3045" i="1" s="1"/>
  <c r="AA3045" i="1"/>
  <c r="Y3045" i="1"/>
  <c r="W3045" i="1"/>
  <c r="V3045" i="1"/>
  <c r="AB3045" i="1" s="1"/>
  <c r="AD3044" i="1"/>
  <c r="AE3044" i="1" s="1"/>
  <c r="AA3044" i="1"/>
  <c r="Y3044" i="1"/>
  <c r="W3044" i="1"/>
  <c r="V3044" i="1"/>
  <c r="AH3103" i="1" l="1"/>
  <c r="AI3103" i="1" s="1"/>
  <c r="AH3096" i="1"/>
  <c r="AI3096" i="1" s="1"/>
  <c r="Z3044" i="1"/>
  <c r="AE3043" i="1"/>
  <c r="AH3115" i="1"/>
  <c r="AI3115" i="1" s="1"/>
  <c r="AH3122" i="1"/>
  <c r="AI3122" i="1" s="1"/>
  <c r="AC3104" i="1"/>
  <c r="AB3072" i="1"/>
  <c r="AH3072" i="1" s="1"/>
  <c r="AI3072" i="1" s="1"/>
  <c r="AB3087" i="1"/>
  <c r="AC3087" i="1" s="1"/>
  <c r="AB3083" i="1"/>
  <c r="AC3083" i="1" s="1"/>
  <c r="AH3107" i="1"/>
  <c r="AI3107" i="1" s="1"/>
  <c r="AC3118" i="1"/>
  <c r="AH3125" i="1"/>
  <c r="AI3125" i="1" s="1"/>
  <c r="AH3098" i="1"/>
  <c r="AI3098" i="1" s="1"/>
  <c r="AC3100" i="1"/>
  <c r="AB3088" i="1"/>
  <c r="AC3088" i="1" s="1"/>
  <c r="AB3079" i="1"/>
  <c r="AC3079" i="1" s="1"/>
  <c r="AB3064" i="1"/>
  <c r="AC3064" i="1" s="1"/>
  <c r="AB3092" i="1"/>
  <c r="AC3092" i="1" s="1"/>
  <c r="AB3044" i="1"/>
  <c r="AC3044" i="1" s="1"/>
  <c r="AC3129" i="1"/>
  <c r="AC3124" i="1"/>
  <c r="AB3071" i="1"/>
  <c r="AH3071" i="1" s="1"/>
  <c r="AI3071" i="1" s="1"/>
  <c r="AC3051" i="1"/>
  <c r="AC3066" i="1"/>
  <c r="AF3060" i="1"/>
  <c r="AC3093" i="1"/>
  <c r="AF3058" i="1"/>
  <c r="AF3066" i="1"/>
  <c r="AF3092" i="1"/>
  <c r="Z3092" i="1"/>
  <c r="AF3093" i="1"/>
  <c r="AH3093" i="1"/>
  <c r="AI3093" i="1" s="1"/>
  <c r="AF3087" i="1"/>
  <c r="AF3088" i="1"/>
  <c r="AF3083" i="1"/>
  <c r="AF3076" i="1"/>
  <c r="AH3076" i="1"/>
  <c r="AI3076" i="1" s="1"/>
  <c r="Z3076" i="1"/>
  <c r="AF3079" i="1"/>
  <c r="AF3074" i="1"/>
  <c r="AC3075" i="1"/>
  <c r="AH3074" i="1"/>
  <c r="AI3074" i="1" s="1"/>
  <c r="AC3074" i="1"/>
  <c r="Z3074" i="1"/>
  <c r="AF3075" i="1"/>
  <c r="AH3075" i="1"/>
  <c r="AI3075" i="1" s="1"/>
  <c r="AF3071" i="1"/>
  <c r="AC3070" i="1"/>
  <c r="AF3070" i="1"/>
  <c r="Z3071" i="1"/>
  <c r="AF3072" i="1"/>
  <c r="AH3070" i="1"/>
  <c r="AI3070" i="1" s="1"/>
  <c r="AH3067" i="1"/>
  <c r="AI3067" i="1" s="1"/>
  <c r="AC3067" i="1"/>
  <c r="AH3066" i="1"/>
  <c r="AI3066" i="1" s="1"/>
  <c r="Z3066" i="1"/>
  <c r="AF3067" i="1"/>
  <c r="AC3060" i="1"/>
  <c r="AC3058" i="1"/>
  <c r="AH3059" i="1"/>
  <c r="AI3059" i="1" s="1"/>
  <c r="AC3059" i="1"/>
  <c r="AH3058" i="1"/>
  <c r="AI3058" i="1" s="1"/>
  <c r="AH3060" i="1"/>
  <c r="AI3060" i="1" s="1"/>
  <c r="Z3058" i="1"/>
  <c r="AF3059" i="1"/>
  <c r="Z3060" i="1"/>
  <c r="AF3064" i="1"/>
  <c r="AC3054" i="1"/>
  <c r="AF3054" i="1"/>
  <c r="AH3054" i="1"/>
  <c r="AI3054" i="1" s="1"/>
  <c r="AF3051" i="1"/>
  <c r="AH3051" i="1"/>
  <c r="AI3051" i="1" s="1"/>
  <c r="AB3047" i="1"/>
  <c r="AH3047" i="1" s="1"/>
  <c r="AI3047" i="1" s="1"/>
  <c r="AF3047" i="1"/>
  <c r="AF3044" i="1"/>
  <c r="AC3045" i="1"/>
  <c r="AF3045" i="1"/>
  <c r="AH3045" i="1"/>
  <c r="AI3045" i="1" s="1"/>
  <c r="AD3041" i="1"/>
  <c r="Z3041" i="1" s="1"/>
  <c r="AA3041" i="1"/>
  <c r="Y3041" i="1"/>
  <c r="W3041" i="1"/>
  <c r="V3041" i="1"/>
  <c r="AD3039" i="1"/>
  <c r="AE3039" i="1" s="1"/>
  <c r="AA3039" i="1"/>
  <c r="Y3039" i="1"/>
  <c r="W3039" i="1"/>
  <c r="V3039" i="1"/>
  <c r="AD3038" i="1"/>
  <c r="AE3038" i="1" s="1"/>
  <c r="Z3038" i="1" s="1"/>
  <c r="AA3038" i="1"/>
  <c r="Y3038" i="1"/>
  <c r="W3038" i="1"/>
  <c r="V3038" i="1"/>
  <c r="AD3037" i="1"/>
  <c r="AE3037" i="1" s="1"/>
  <c r="AA3037" i="1"/>
  <c r="Y3037" i="1"/>
  <c r="W3037" i="1"/>
  <c r="V3037" i="1"/>
  <c r="AD3036" i="1"/>
  <c r="AE3036" i="1" s="1"/>
  <c r="Z3036" i="1" s="1"/>
  <c r="AA3036" i="1"/>
  <c r="Y3036" i="1"/>
  <c r="W3036" i="1"/>
  <c r="V3036" i="1"/>
  <c r="AB3036" i="1" s="1"/>
  <c r="AD3035" i="1"/>
  <c r="AE3035" i="1" s="1"/>
  <c r="AA3035" i="1"/>
  <c r="Y3035" i="1"/>
  <c r="W3035" i="1"/>
  <c r="V3035" i="1"/>
  <c r="AD3034" i="1"/>
  <c r="AE3034" i="1" s="1"/>
  <c r="Z3034" i="1" s="1"/>
  <c r="AA3034" i="1"/>
  <c r="Y3034" i="1"/>
  <c r="W3034" i="1"/>
  <c r="V3034" i="1"/>
  <c r="AD3033" i="1"/>
  <c r="AE3033" i="1" s="1"/>
  <c r="AA3033" i="1"/>
  <c r="Y3033" i="1"/>
  <c r="W3033" i="1"/>
  <c r="V3033" i="1"/>
  <c r="AE3289" i="1"/>
  <c r="Z3289" i="1" s="1"/>
  <c r="AD3289" i="1"/>
  <c r="AA3289" i="1"/>
  <c r="Y3289" i="1"/>
  <c r="W3289" i="1"/>
  <c r="V3289" i="1"/>
  <c r="AE3288" i="1"/>
  <c r="AD3288" i="1"/>
  <c r="AA3288" i="1"/>
  <c r="Y3288" i="1"/>
  <c r="W3288" i="1"/>
  <c r="V3288" i="1"/>
  <c r="AE3287" i="1"/>
  <c r="Z3287" i="1" s="1"/>
  <c r="AD3287" i="1"/>
  <c r="AA3287" i="1"/>
  <c r="Y3287" i="1"/>
  <c r="W3287" i="1"/>
  <c r="V3287" i="1"/>
  <c r="AE3286" i="1"/>
  <c r="AD3286" i="1"/>
  <c r="AA3286" i="1"/>
  <c r="Y3286" i="1"/>
  <c r="W3286" i="1"/>
  <c r="V3286" i="1"/>
  <c r="AE3285" i="1"/>
  <c r="Z3285" i="1" s="1"/>
  <c r="AD3285" i="1"/>
  <c r="AA3285" i="1"/>
  <c r="Y3285" i="1"/>
  <c r="W3285" i="1"/>
  <c r="V3285" i="1"/>
  <c r="AE3284" i="1"/>
  <c r="AD3284" i="1"/>
  <c r="AA3284" i="1"/>
  <c r="Y3284" i="1"/>
  <c r="W3284" i="1"/>
  <c r="V3284" i="1"/>
  <c r="AE3283" i="1"/>
  <c r="Z3283" i="1" s="1"/>
  <c r="AD3283" i="1"/>
  <c r="AA3283" i="1"/>
  <c r="Y3283" i="1"/>
  <c r="W3283" i="1"/>
  <c r="V3283" i="1"/>
  <c r="AE3282" i="1"/>
  <c r="AD3282" i="1"/>
  <c r="AA3282" i="1"/>
  <c r="Y3282" i="1"/>
  <c r="W3282" i="1"/>
  <c r="V3282" i="1"/>
  <c r="AE3281" i="1"/>
  <c r="Z3281" i="1" s="1"/>
  <c r="AD3281" i="1"/>
  <c r="AA3281" i="1"/>
  <c r="Y3281" i="1"/>
  <c r="W3281" i="1"/>
  <c r="V3281" i="1"/>
  <c r="AE3280" i="1"/>
  <c r="AD3280" i="1"/>
  <c r="AA3280" i="1"/>
  <c r="Y3280" i="1"/>
  <c r="W3280" i="1"/>
  <c r="V3280" i="1"/>
  <c r="AE3279" i="1"/>
  <c r="Z3279" i="1" s="1"/>
  <c r="AD3279" i="1"/>
  <c r="AA3279" i="1"/>
  <c r="Y3279" i="1"/>
  <c r="W3279" i="1"/>
  <c r="V3279" i="1"/>
  <c r="AE3278" i="1"/>
  <c r="AD3278" i="1"/>
  <c r="AA3278" i="1"/>
  <c r="Y3278" i="1"/>
  <c r="W3278" i="1"/>
  <c r="V3278" i="1"/>
  <c r="AE3277" i="1"/>
  <c r="Z3277" i="1" s="1"/>
  <c r="AD3277" i="1"/>
  <c r="AA3277" i="1"/>
  <c r="Y3277" i="1"/>
  <c r="W3277" i="1"/>
  <c r="V3277" i="1"/>
  <c r="AE3276" i="1"/>
  <c r="AF3276" i="1" s="1"/>
  <c r="AD3276" i="1"/>
  <c r="AA3276" i="1"/>
  <c r="Y3276" i="1"/>
  <c r="W3276" i="1"/>
  <c r="V3276" i="1"/>
  <c r="AE3275" i="1"/>
  <c r="Z3275" i="1" s="1"/>
  <c r="AD3275" i="1"/>
  <c r="AA3275" i="1"/>
  <c r="Y3275" i="1"/>
  <c r="W3275" i="1"/>
  <c r="V3275" i="1"/>
  <c r="AE3274" i="1"/>
  <c r="AF3274" i="1" s="1"/>
  <c r="AD3274" i="1"/>
  <c r="AA3274" i="1"/>
  <c r="Y3274" i="1"/>
  <c r="W3274" i="1"/>
  <c r="V3274" i="1"/>
  <c r="AE3273" i="1"/>
  <c r="Z3273" i="1" s="1"/>
  <c r="AD3273" i="1"/>
  <c r="AA3273" i="1"/>
  <c r="Y3273" i="1"/>
  <c r="W3273" i="1"/>
  <c r="V3273" i="1"/>
  <c r="AE3272" i="1"/>
  <c r="AF3272" i="1" s="1"/>
  <c r="AD3272" i="1"/>
  <c r="AA3272" i="1"/>
  <c r="Y3272" i="1"/>
  <c r="W3272" i="1"/>
  <c r="V3272" i="1"/>
  <c r="AE3271" i="1"/>
  <c r="Z3271" i="1" s="1"/>
  <c r="AD3271" i="1"/>
  <c r="AA3271" i="1"/>
  <c r="Y3271" i="1"/>
  <c r="W3271" i="1"/>
  <c r="V3271" i="1"/>
  <c r="Z3031" i="1"/>
  <c r="AD3031" i="1"/>
  <c r="AA3031" i="1"/>
  <c r="Y3031" i="1"/>
  <c r="W3031" i="1"/>
  <c r="V3031" i="1"/>
  <c r="AD3029" i="1"/>
  <c r="AA3029" i="1"/>
  <c r="Y3029" i="1"/>
  <c r="W3029" i="1"/>
  <c r="V3029" i="1"/>
  <c r="AD3028" i="1"/>
  <c r="AE3028" i="1" s="1"/>
  <c r="Z3028" i="1" s="1"/>
  <c r="AA3028" i="1"/>
  <c r="Y3028" i="1"/>
  <c r="W3028" i="1"/>
  <c r="V3028" i="1"/>
  <c r="Z3027" i="1"/>
  <c r="AD3027" i="1"/>
  <c r="AA3027" i="1"/>
  <c r="Y3027" i="1"/>
  <c r="W3027" i="1"/>
  <c r="V3027" i="1"/>
  <c r="AE3024" i="1"/>
  <c r="Z3024" i="1" s="1"/>
  <c r="AD3024" i="1"/>
  <c r="AA3024" i="1"/>
  <c r="Y3024" i="1"/>
  <c r="W3024" i="1"/>
  <c r="V3024" i="1"/>
  <c r="AE3023" i="1"/>
  <c r="AD3023" i="1"/>
  <c r="AA3023" i="1"/>
  <c r="Y3023" i="1"/>
  <c r="W3023" i="1"/>
  <c r="V3023" i="1"/>
  <c r="AB3023" i="1" s="1"/>
  <c r="AE3022" i="1"/>
  <c r="Z3022" i="1" s="1"/>
  <c r="AD3022" i="1"/>
  <c r="AA3022" i="1"/>
  <c r="Y3022" i="1"/>
  <c r="W3022" i="1"/>
  <c r="V3022" i="1"/>
  <c r="AB3022" i="1" s="1"/>
  <c r="AE3021" i="1"/>
  <c r="AD3021" i="1"/>
  <c r="AA3021" i="1"/>
  <c r="Y3021" i="1"/>
  <c r="W3021" i="1"/>
  <c r="V3021" i="1"/>
  <c r="AB3021" i="1" s="1"/>
  <c r="AE3013" i="1"/>
  <c r="Z3013" i="1" s="1"/>
  <c r="AD3013" i="1"/>
  <c r="AA3013" i="1"/>
  <c r="Y3013" i="1"/>
  <c r="W3013" i="1"/>
  <c r="V3013" i="1"/>
  <c r="AB3013" i="1" s="1"/>
  <c r="AE3012" i="1"/>
  <c r="AD3012" i="1"/>
  <c r="AA3012" i="1"/>
  <c r="Y3012" i="1"/>
  <c r="W3012" i="1"/>
  <c r="V3012" i="1"/>
  <c r="AB3012" i="1" s="1"/>
  <c r="Z3008" i="1"/>
  <c r="AD3008" i="1"/>
  <c r="AA3008" i="1"/>
  <c r="Y3008" i="1"/>
  <c r="W3008" i="1"/>
  <c r="V3008" i="1"/>
  <c r="AB3008" i="1" s="1"/>
  <c r="Z3005" i="1"/>
  <c r="AD3005" i="1"/>
  <c r="AA3005" i="1"/>
  <c r="Y3005" i="1"/>
  <c r="W3005" i="1"/>
  <c r="V3005" i="1"/>
  <c r="AB3005" i="1" s="1"/>
  <c r="AF3280" i="1" l="1"/>
  <c r="AF3278" i="1"/>
  <c r="AC3072" i="1"/>
  <c r="AH3087" i="1"/>
  <c r="AI3087" i="1" s="1"/>
  <c r="AB3037" i="1"/>
  <c r="AC3037" i="1" s="1"/>
  <c r="AH3083" i="1"/>
  <c r="AI3083" i="1" s="1"/>
  <c r="AH3064" i="1"/>
  <c r="AI3064" i="1" s="1"/>
  <c r="AH3088" i="1"/>
  <c r="AI3088" i="1" s="1"/>
  <c r="AB3034" i="1"/>
  <c r="AC3034" i="1" s="1"/>
  <c r="AH3079" i="1"/>
  <c r="AI3079" i="1" s="1"/>
  <c r="AH3092" i="1"/>
  <c r="AI3092" i="1" s="1"/>
  <c r="AB3039" i="1"/>
  <c r="AH3039" i="1" s="1"/>
  <c r="AI3039" i="1" s="1"/>
  <c r="AB3031" i="1"/>
  <c r="AH3031" i="1" s="1"/>
  <c r="AI3031" i="1" s="1"/>
  <c r="AH3044" i="1"/>
  <c r="AI3044" i="1" s="1"/>
  <c r="AB3029" i="1"/>
  <c r="AH3029" i="1" s="1"/>
  <c r="AI3029" i="1" s="1"/>
  <c r="AB3038" i="1"/>
  <c r="AC3038" i="1" s="1"/>
  <c r="AC3071" i="1"/>
  <c r="AB3028" i="1"/>
  <c r="AC3028" i="1" s="1"/>
  <c r="AB3035" i="1"/>
  <c r="AH3035" i="1" s="1"/>
  <c r="AI3035" i="1" s="1"/>
  <c r="AB3027" i="1"/>
  <c r="AH3027" i="1" s="1"/>
  <c r="AI3027" i="1" s="1"/>
  <c r="AB3033" i="1"/>
  <c r="AH3033" i="1" s="1"/>
  <c r="AI3033" i="1" s="1"/>
  <c r="AB3024" i="1"/>
  <c r="AC3024" i="1" s="1"/>
  <c r="AF3282" i="1"/>
  <c r="AF3284" i="1"/>
  <c r="AF3288" i="1"/>
  <c r="AF3286" i="1"/>
  <c r="AB3271" i="1"/>
  <c r="AC3271" i="1" s="1"/>
  <c r="AB3273" i="1"/>
  <c r="AC3273" i="1" s="1"/>
  <c r="AB3275" i="1"/>
  <c r="AC3275" i="1" s="1"/>
  <c r="AB3277" i="1"/>
  <c r="AC3277" i="1" s="1"/>
  <c r="AB3279" i="1"/>
  <c r="AC3279" i="1" s="1"/>
  <c r="AB3281" i="1"/>
  <c r="AC3281" i="1" s="1"/>
  <c r="AB3283" i="1"/>
  <c r="AC3283" i="1" s="1"/>
  <c r="AB3285" i="1"/>
  <c r="AC3285" i="1" s="1"/>
  <c r="AB3287" i="1"/>
  <c r="AC3287" i="1" s="1"/>
  <c r="AB3289" i="1"/>
  <c r="AC3289" i="1" s="1"/>
  <c r="AC3047" i="1"/>
  <c r="AB3272" i="1"/>
  <c r="AH3272" i="1" s="1"/>
  <c r="AI3272" i="1" s="1"/>
  <c r="AB3274" i="1"/>
  <c r="AH3274" i="1" s="1"/>
  <c r="AI3274" i="1" s="1"/>
  <c r="AB3276" i="1"/>
  <c r="AC3276" i="1" s="1"/>
  <c r="AB3278" i="1"/>
  <c r="AH3278" i="1" s="1"/>
  <c r="AI3278" i="1" s="1"/>
  <c r="AB3280" i="1"/>
  <c r="AH3280" i="1" s="1"/>
  <c r="AI3280" i="1" s="1"/>
  <c r="AB3282" i="1"/>
  <c r="AH3282" i="1" s="1"/>
  <c r="AI3282" i="1" s="1"/>
  <c r="AB3284" i="1"/>
  <c r="AH3284" i="1" s="1"/>
  <c r="AI3284" i="1" s="1"/>
  <c r="AB3286" i="1"/>
  <c r="AC3286" i="1" s="1"/>
  <c r="AB3288" i="1"/>
  <c r="AC3288" i="1" s="1"/>
  <c r="AF3035" i="1"/>
  <c r="AF3037" i="1"/>
  <c r="AF3021" i="1"/>
  <c r="AF3039" i="1"/>
  <c r="AC3036" i="1"/>
  <c r="Z3035" i="1"/>
  <c r="Z3037" i="1"/>
  <c r="AF3033" i="1"/>
  <c r="Z3039" i="1"/>
  <c r="Z3033" i="1"/>
  <c r="AC3041" i="1"/>
  <c r="AF3034" i="1"/>
  <c r="AF3036" i="1"/>
  <c r="AF3038" i="1"/>
  <c r="AF3041" i="1"/>
  <c r="AH3036" i="1"/>
  <c r="AI3036" i="1" s="1"/>
  <c r="AH3041" i="1"/>
  <c r="AI3041" i="1" s="1"/>
  <c r="AF3271" i="1"/>
  <c r="Z3272" i="1"/>
  <c r="AF3273" i="1"/>
  <c r="Z3274" i="1"/>
  <c r="AF3275" i="1"/>
  <c r="Z3276" i="1"/>
  <c r="AF3277" i="1"/>
  <c r="Z3278" i="1"/>
  <c r="AF3279" i="1"/>
  <c r="Z3280" i="1"/>
  <c r="AF3281" i="1"/>
  <c r="Z3282" i="1"/>
  <c r="AF3283" i="1"/>
  <c r="Z3284" i="1"/>
  <c r="AF3285" i="1"/>
  <c r="Z3286" i="1"/>
  <c r="AF3287" i="1"/>
  <c r="Z3288" i="1"/>
  <c r="AF3289" i="1"/>
  <c r="AF3029" i="1"/>
  <c r="Z3029" i="1"/>
  <c r="AF3031" i="1"/>
  <c r="AF3027" i="1"/>
  <c r="AF3028" i="1"/>
  <c r="AF3023" i="1"/>
  <c r="AC3022" i="1"/>
  <c r="AH3021" i="1"/>
  <c r="AI3021" i="1" s="1"/>
  <c r="AC3021" i="1"/>
  <c r="AH3023" i="1"/>
  <c r="AI3023" i="1" s="1"/>
  <c r="AC3023" i="1"/>
  <c r="Z3021" i="1"/>
  <c r="AF3022" i="1"/>
  <c r="Z3023" i="1"/>
  <c r="AF3024" i="1"/>
  <c r="AH3022" i="1"/>
  <c r="AI3022" i="1" s="1"/>
  <c r="AF3012" i="1"/>
  <c r="AC3013" i="1"/>
  <c r="AH3012" i="1"/>
  <c r="AI3012" i="1" s="1"/>
  <c r="AC3012" i="1"/>
  <c r="AH3013" i="1"/>
  <c r="AI3013" i="1" s="1"/>
  <c r="Z3012" i="1"/>
  <c r="AF3013" i="1"/>
  <c r="AC3008" i="1"/>
  <c r="AF3008" i="1"/>
  <c r="AH3008" i="1"/>
  <c r="AI3008" i="1" s="1"/>
  <c r="AC3005" i="1"/>
  <c r="AF3005" i="1"/>
  <c r="AH3005" i="1"/>
  <c r="AI3005" i="1" s="1"/>
  <c r="AE2529" i="1"/>
  <c r="Z2529" i="1" s="1"/>
  <c r="AD2529" i="1"/>
  <c r="AA2529" i="1"/>
  <c r="Y2529" i="1"/>
  <c r="W2529" i="1"/>
  <c r="V2529" i="1"/>
  <c r="Y2669" i="1"/>
  <c r="Z2669" i="1"/>
  <c r="AA2669" i="1"/>
  <c r="AH3037" i="1" l="1"/>
  <c r="AI3037" i="1" s="1"/>
  <c r="AH3034" i="1"/>
  <c r="AI3034" i="1" s="1"/>
  <c r="AC3027" i="1"/>
  <c r="AH3028" i="1"/>
  <c r="AI3028" i="1" s="1"/>
  <c r="AH3281" i="1"/>
  <c r="AI3281" i="1" s="1"/>
  <c r="AH3276" i="1"/>
  <c r="AI3276" i="1" s="1"/>
  <c r="AC3029" i="1"/>
  <c r="AC3039" i="1"/>
  <c r="AH3038" i="1"/>
  <c r="AI3038" i="1" s="1"/>
  <c r="AC3031" i="1"/>
  <c r="AC3033" i="1"/>
  <c r="AC3035" i="1"/>
  <c r="AH3024" i="1"/>
  <c r="AI3024" i="1" s="1"/>
  <c r="AH3273" i="1"/>
  <c r="AI3273" i="1" s="1"/>
  <c r="AC3284" i="1"/>
  <c r="AH3289" i="1"/>
  <c r="AI3289" i="1" s="1"/>
  <c r="AC3278" i="1"/>
  <c r="AH3277" i="1"/>
  <c r="AI3277" i="1" s="1"/>
  <c r="AH3288" i="1"/>
  <c r="AI3288" i="1" s="1"/>
  <c r="AH3285" i="1"/>
  <c r="AI3285" i="1" s="1"/>
  <c r="AC3282" i="1"/>
  <c r="AH3271" i="1"/>
  <c r="AI3271" i="1" s="1"/>
  <c r="AC3274" i="1"/>
  <c r="AH3287" i="1"/>
  <c r="AI3287" i="1" s="1"/>
  <c r="AH3279" i="1"/>
  <c r="AI3279" i="1" s="1"/>
  <c r="AH3275" i="1"/>
  <c r="AI3275" i="1" s="1"/>
  <c r="AH3286" i="1"/>
  <c r="AI3286" i="1" s="1"/>
  <c r="AH3283" i="1"/>
  <c r="AI3283" i="1" s="1"/>
  <c r="AC3280" i="1"/>
  <c r="AC3272" i="1"/>
  <c r="AC2529" i="1"/>
  <c r="AF2529" i="1"/>
  <c r="AH2529" i="1"/>
  <c r="AI2529" i="1" s="1"/>
  <c r="AD2671" i="1"/>
  <c r="AF2671" i="1" s="1"/>
  <c r="AA2671" i="1"/>
  <c r="Z2671" i="1"/>
  <c r="Y2671" i="1"/>
  <c r="AD2670" i="1"/>
  <c r="AF2670" i="1" s="1"/>
  <c r="AA2670" i="1"/>
  <c r="AC2670" i="1" s="1"/>
  <c r="Z2670" i="1"/>
  <c r="Y2670" i="1"/>
  <c r="AD2669" i="1"/>
  <c r="AF2669" i="1" s="1"/>
  <c r="AD2668" i="1"/>
  <c r="AF2668" i="1" s="1"/>
  <c r="AA2668" i="1"/>
  <c r="Z2668" i="1"/>
  <c r="Y2668" i="1"/>
  <c r="W2668" i="1"/>
  <c r="V2668" i="1"/>
  <c r="Z2661" i="1"/>
  <c r="AD2661" i="1"/>
  <c r="AA2661" i="1"/>
  <c r="Y2661" i="1"/>
  <c r="Z2660" i="1"/>
  <c r="AD2660" i="1"/>
  <c r="AA2660" i="1"/>
  <c r="Y2660" i="1"/>
  <c r="AE2659" i="1"/>
  <c r="Z2659" i="1" s="1"/>
  <c r="AD2659" i="1"/>
  <c r="AA2659" i="1"/>
  <c r="Y2659" i="1"/>
  <c r="AE2658" i="1"/>
  <c r="Z2658" i="1" s="1"/>
  <c r="AD2658" i="1"/>
  <c r="AA2658" i="1"/>
  <c r="Y2658" i="1"/>
  <c r="W2658" i="1"/>
  <c r="V2658" i="1"/>
  <c r="Z2678" i="1"/>
  <c r="AD2678" i="1"/>
  <c r="AA2678" i="1"/>
  <c r="Y2678" i="1"/>
  <c r="AD2677" i="1"/>
  <c r="AA2677" i="1"/>
  <c r="Y2677" i="1"/>
  <c r="AE2676" i="1"/>
  <c r="Z2676" i="1" s="1"/>
  <c r="AD2676" i="1"/>
  <c r="AA2676" i="1"/>
  <c r="Y2676" i="1"/>
  <c r="AE2675" i="1"/>
  <c r="AD2675" i="1"/>
  <c r="AA2675" i="1"/>
  <c r="Y2675" i="1"/>
  <c r="W2675" i="1"/>
  <c r="V2675" i="1"/>
  <c r="Z2713" i="1"/>
  <c r="AD2713" i="1"/>
  <c r="AA2713" i="1"/>
  <c r="Y2713" i="1"/>
  <c r="AD2712" i="1"/>
  <c r="AA2712" i="1"/>
  <c r="Y2712" i="1"/>
  <c r="Z2711" i="1"/>
  <c r="AD2711" i="1"/>
  <c r="AA2711" i="1"/>
  <c r="Y2711" i="1"/>
  <c r="AE2710" i="1"/>
  <c r="AD2710" i="1"/>
  <c r="AA2710" i="1"/>
  <c r="Y2710" i="1"/>
  <c r="AD2719" i="1"/>
  <c r="AF2719" i="1" s="1"/>
  <c r="AA2719" i="1"/>
  <c r="Z2719" i="1"/>
  <c r="Y2719" i="1"/>
  <c r="AD2718" i="1"/>
  <c r="AF2718" i="1" s="1"/>
  <c r="AA2718" i="1"/>
  <c r="Z2718" i="1"/>
  <c r="Y2718" i="1"/>
  <c r="AD2717" i="1"/>
  <c r="AF2717" i="1" s="1"/>
  <c r="AA2717" i="1"/>
  <c r="Z2717" i="1"/>
  <c r="Y2717" i="1"/>
  <c r="AD2716" i="1"/>
  <c r="AF2716" i="1" s="1"/>
  <c r="AA2716" i="1"/>
  <c r="Z2716" i="1"/>
  <c r="Y2716" i="1"/>
  <c r="AD2734" i="1"/>
  <c r="AF2734" i="1" s="1"/>
  <c r="AA2734" i="1"/>
  <c r="Z2734" i="1"/>
  <c r="Y2734" i="1"/>
  <c r="AD2733" i="1"/>
  <c r="AF2733" i="1" s="1"/>
  <c r="AA2733" i="1"/>
  <c r="AC2733" i="1" s="1"/>
  <c r="Z2733" i="1"/>
  <c r="Y2733" i="1"/>
  <c r="AD2732" i="1"/>
  <c r="AF2732" i="1" s="1"/>
  <c r="AA2732" i="1"/>
  <c r="Z2732" i="1"/>
  <c r="Y2732" i="1"/>
  <c r="AD2731" i="1"/>
  <c r="AF2731" i="1" s="1"/>
  <c r="AA2731" i="1"/>
  <c r="Z2731" i="1"/>
  <c r="Y2731" i="1"/>
  <c r="AD2741" i="1"/>
  <c r="Z2741" i="1" s="1"/>
  <c r="AA2741" i="1"/>
  <c r="AC2741" i="1" s="1"/>
  <c r="Y2741" i="1"/>
  <c r="AD2740" i="1"/>
  <c r="AA2740" i="1"/>
  <c r="Y2740" i="1"/>
  <c r="AD2739" i="1"/>
  <c r="AE2739" i="1" s="1"/>
  <c r="Z2739" i="1" s="1"/>
  <c r="AA2739" i="1"/>
  <c r="Y2739" i="1"/>
  <c r="AD2738" i="1"/>
  <c r="AE2738" i="1" s="1"/>
  <c r="AA2738" i="1"/>
  <c r="Y2738" i="1"/>
  <c r="W2738" i="1"/>
  <c r="V2738" i="1"/>
  <c r="AH2754" i="1"/>
  <c r="AI2754" i="1" s="1"/>
  <c r="AD2754" i="1"/>
  <c r="AA2754" i="1"/>
  <c r="AC2754" i="1" s="1"/>
  <c r="Y2754" i="1"/>
  <c r="AD2753" i="1"/>
  <c r="AA2753" i="1"/>
  <c r="AC2753" i="1" s="1"/>
  <c r="Y2753" i="1"/>
  <c r="AH2752" i="1"/>
  <c r="AI2752" i="1" s="1"/>
  <c r="AD2752" i="1"/>
  <c r="AA2752" i="1"/>
  <c r="AC2752" i="1" s="1"/>
  <c r="Y2752" i="1"/>
  <c r="AE2751" i="1"/>
  <c r="AH2751" i="1" s="1"/>
  <c r="AI2751" i="1" s="1"/>
  <c r="AD2751" i="1"/>
  <c r="AA2751" i="1"/>
  <c r="AC2751" i="1" s="1"/>
  <c r="Y2751" i="1"/>
  <c r="AD2778" i="1"/>
  <c r="AA2778" i="1"/>
  <c r="AC2778" i="1" s="1"/>
  <c r="Y2778" i="1"/>
  <c r="AD2777" i="1"/>
  <c r="AA2777" i="1"/>
  <c r="Y2777" i="1"/>
  <c r="AD2776" i="1"/>
  <c r="Z2776" i="1" s="1"/>
  <c r="AA2776" i="1"/>
  <c r="Y2776" i="1"/>
  <c r="AD2775" i="1"/>
  <c r="AE2775" i="1" s="1"/>
  <c r="AA2775" i="1"/>
  <c r="Y2775" i="1"/>
  <c r="Z2784" i="1"/>
  <c r="AD2784" i="1"/>
  <c r="AA2784" i="1"/>
  <c r="Y2784" i="1"/>
  <c r="Z2783" i="1"/>
  <c r="AD2783" i="1"/>
  <c r="AA2783" i="1"/>
  <c r="Y2783" i="1"/>
  <c r="Z2782" i="1"/>
  <c r="AD2782" i="1"/>
  <c r="AA2782" i="1"/>
  <c r="Y2782" i="1"/>
  <c r="AE2781" i="1"/>
  <c r="Z2781" i="1" s="1"/>
  <c r="AD2781" i="1"/>
  <c r="AA2781" i="1"/>
  <c r="Y2781" i="1"/>
  <c r="Z2624" i="1"/>
  <c r="AD2624" i="1"/>
  <c r="AA2624" i="1"/>
  <c r="Y2624" i="1"/>
  <c r="AD2623" i="1"/>
  <c r="AA2623" i="1"/>
  <c r="Y2623" i="1"/>
  <c r="Z2622" i="1"/>
  <c r="AD2622" i="1"/>
  <c r="AA2622" i="1"/>
  <c r="Y2622" i="1"/>
  <c r="AE2621" i="1"/>
  <c r="AD2621" i="1"/>
  <c r="AA2621" i="1"/>
  <c r="Y2621" i="1"/>
  <c r="Z2610" i="1"/>
  <c r="AD2610" i="1"/>
  <c r="AA2610" i="1"/>
  <c r="Y2610" i="1"/>
  <c r="AD2609" i="1"/>
  <c r="AA2609" i="1"/>
  <c r="Y2609" i="1"/>
  <c r="Z2608" i="1"/>
  <c r="AD2608" i="1"/>
  <c r="AA2608" i="1"/>
  <c r="Y2608" i="1"/>
  <c r="AE2607" i="1"/>
  <c r="AD2607" i="1"/>
  <c r="AA2607" i="1"/>
  <c r="Y2607" i="1"/>
  <c r="AD2571" i="1"/>
  <c r="AF2571" i="1" s="1"/>
  <c r="AA2571" i="1"/>
  <c r="Z2571" i="1"/>
  <c r="Y2571" i="1"/>
  <c r="AD2570" i="1"/>
  <c r="AF2570" i="1" s="1"/>
  <c r="AA2570" i="1"/>
  <c r="Z2570" i="1"/>
  <c r="Y2570" i="1"/>
  <c r="AD2569" i="1"/>
  <c r="AF2569" i="1" s="1"/>
  <c r="AA2569" i="1"/>
  <c r="AC2569" i="1" s="1"/>
  <c r="Z2569" i="1"/>
  <c r="Y2569" i="1"/>
  <c r="AD2568" i="1"/>
  <c r="AF2568" i="1" s="1"/>
  <c r="AA2568" i="1"/>
  <c r="Z2568" i="1"/>
  <c r="Y2568" i="1"/>
  <c r="AD2563" i="1"/>
  <c r="AF2563" i="1" s="1"/>
  <c r="AA2563" i="1"/>
  <c r="Z2563" i="1"/>
  <c r="Y2563" i="1"/>
  <c r="AD2562" i="1"/>
  <c r="AF2562" i="1" s="1"/>
  <c r="AA2562" i="1"/>
  <c r="Z2562" i="1"/>
  <c r="Y2562" i="1"/>
  <c r="AD2561" i="1"/>
  <c r="AF2561" i="1" s="1"/>
  <c r="AA2561" i="1"/>
  <c r="AH2561" i="1" s="1"/>
  <c r="AI2561" i="1" s="1"/>
  <c r="Z2561" i="1"/>
  <c r="Y2561" i="1"/>
  <c r="AD2560" i="1"/>
  <c r="AF2560" i="1" s="1"/>
  <c r="AA2560" i="1"/>
  <c r="Z2560" i="1"/>
  <c r="Y2560" i="1"/>
  <c r="AD2555" i="1"/>
  <c r="Z2555" i="1" s="1"/>
  <c r="AA2555" i="1"/>
  <c r="Y2555" i="1"/>
  <c r="AD2554" i="1"/>
  <c r="AA2554" i="1"/>
  <c r="Y2554" i="1"/>
  <c r="AD2553" i="1"/>
  <c r="Z2553" i="1" s="1"/>
  <c r="AA2553" i="1"/>
  <c r="Y2553" i="1"/>
  <c r="AD2552" i="1"/>
  <c r="AE2552" i="1" s="1"/>
  <c r="AA2552" i="1"/>
  <c r="Y2552" i="1"/>
  <c r="Z2549" i="1"/>
  <c r="AD2549" i="1"/>
  <c r="AA2549" i="1"/>
  <c r="Y2549" i="1"/>
  <c r="AD2548" i="1"/>
  <c r="AA2548" i="1"/>
  <c r="Y2548" i="1"/>
  <c r="Z2547" i="1"/>
  <c r="AD2547" i="1"/>
  <c r="AA2547" i="1"/>
  <c r="Y2547" i="1"/>
  <c r="AE2546" i="1"/>
  <c r="AD2546" i="1"/>
  <c r="AA2546" i="1"/>
  <c r="Y2546" i="1"/>
  <c r="AD2520" i="1"/>
  <c r="AF2520" i="1" s="1"/>
  <c r="AA2520" i="1"/>
  <c r="Z2520" i="1"/>
  <c r="Y2520" i="1"/>
  <c r="AD2519" i="1"/>
  <c r="AF2519" i="1" s="1"/>
  <c r="AA2519" i="1"/>
  <c r="Z2519" i="1"/>
  <c r="Y2519" i="1"/>
  <c r="AD2518" i="1"/>
  <c r="AF2518" i="1" s="1"/>
  <c r="AA2518" i="1"/>
  <c r="AH2518" i="1" s="1"/>
  <c r="AI2518" i="1" s="1"/>
  <c r="Z2518" i="1"/>
  <c r="Y2518" i="1"/>
  <c r="AD2517" i="1"/>
  <c r="AF2517" i="1" s="1"/>
  <c r="AA2517" i="1"/>
  <c r="Z2517" i="1"/>
  <c r="Y2517" i="1"/>
  <c r="AD2513" i="1"/>
  <c r="AF2513" i="1" s="1"/>
  <c r="AA2513" i="1"/>
  <c r="Z2513" i="1"/>
  <c r="Y2513" i="1"/>
  <c r="AD2512" i="1"/>
  <c r="AF2512" i="1" s="1"/>
  <c r="AA2512" i="1"/>
  <c r="AC2512" i="1" s="1"/>
  <c r="Z2512" i="1"/>
  <c r="Y2512" i="1"/>
  <c r="AD2511" i="1"/>
  <c r="AF2511" i="1" s="1"/>
  <c r="AA2511" i="1"/>
  <c r="AH2511" i="1" s="1"/>
  <c r="AI2511" i="1" s="1"/>
  <c r="Z2511" i="1"/>
  <c r="Y2511" i="1"/>
  <c r="AD2510" i="1"/>
  <c r="AF2510" i="1" s="1"/>
  <c r="AA2510" i="1"/>
  <c r="Z2510" i="1"/>
  <c r="Y2510" i="1"/>
  <c r="AD2493" i="1"/>
  <c r="AF2493" i="1" s="1"/>
  <c r="AA2493" i="1"/>
  <c r="Z2493" i="1"/>
  <c r="Y2493" i="1"/>
  <c r="AD2492" i="1"/>
  <c r="AF2492" i="1" s="1"/>
  <c r="AA2492" i="1"/>
  <c r="Z2492" i="1"/>
  <c r="Y2492" i="1"/>
  <c r="AD2491" i="1"/>
  <c r="AF2491" i="1" s="1"/>
  <c r="AA2491" i="1"/>
  <c r="Z2491" i="1"/>
  <c r="Y2491" i="1"/>
  <c r="AD2490" i="1"/>
  <c r="AF2490" i="1" s="1"/>
  <c r="AA2490" i="1"/>
  <c r="Z2490" i="1"/>
  <c r="Y2490" i="1"/>
  <c r="AD2482" i="1"/>
  <c r="Z2482" i="1" s="1"/>
  <c r="AA2482" i="1"/>
  <c r="Y2482" i="1"/>
  <c r="AD2481" i="1"/>
  <c r="AA2481" i="1"/>
  <c r="Y2481" i="1"/>
  <c r="AD2480" i="1"/>
  <c r="Z2480" i="1" s="1"/>
  <c r="AA2480" i="1"/>
  <c r="Y2480" i="1"/>
  <c r="AD2479" i="1"/>
  <c r="AE2479" i="1" s="1"/>
  <c r="AA2479" i="1"/>
  <c r="Y2479" i="1"/>
  <c r="AD2472" i="1"/>
  <c r="Z2472" i="1" s="1"/>
  <c r="AA2472" i="1"/>
  <c r="Y2472" i="1"/>
  <c r="W2472" i="1"/>
  <c r="V2472" i="1"/>
  <c r="AD2471" i="1"/>
  <c r="AE2471" i="1" s="1"/>
  <c r="AA2471" i="1"/>
  <c r="Y2471" i="1"/>
  <c r="W2471" i="1"/>
  <c r="V2471" i="1"/>
  <c r="AD2474" i="1"/>
  <c r="Z2474" i="1" s="1"/>
  <c r="AA2474" i="1"/>
  <c r="Y2474" i="1"/>
  <c r="W2474" i="1"/>
  <c r="V2474" i="1"/>
  <c r="AD2473" i="1"/>
  <c r="AA2473" i="1"/>
  <c r="Y2473" i="1"/>
  <c r="W2473" i="1"/>
  <c r="V2473" i="1"/>
  <c r="AF2710" i="1" l="1"/>
  <c r="AF2712" i="1"/>
  <c r="AC2472" i="1"/>
  <c r="AH2732" i="1"/>
  <c r="AI2732" i="1" s="1"/>
  <c r="AH2473" i="1"/>
  <c r="AI2473" i="1" s="1"/>
  <c r="AH2718" i="1"/>
  <c r="AI2718" i="1" s="1"/>
  <c r="AC2474" i="1"/>
  <c r="AH2669" i="1"/>
  <c r="AI2669" i="1" s="1"/>
  <c r="AC2669" i="1"/>
  <c r="AC2738" i="1"/>
  <c r="AC2776" i="1"/>
  <c r="AF2753" i="1"/>
  <c r="AC2739" i="1"/>
  <c r="AC2658" i="1"/>
  <c r="AC2660" i="1"/>
  <c r="AC2671" i="1"/>
  <c r="AH2671" i="1"/>
  <c r="AI2671" i="1" s="1"/>
  <c r="AH2668" i="1"/>
  <c r="AI2668" i="1" s="1"/>
  <c r="AC2668" i="1"/>
  <c r="AH2670" i="1"/>
  <c r="AI2670" i="1" s="1"/>
  <c r="AH2716" i="1"/>
  <c r="AI2716" i="1" s="1"/>
  <c r="AC2716" i="1"/>
  <c r="AH2717" i="1"/>
  <c r="AI2717" i="1" s="1"/>
  <c r="AC2717" i="1"/>
  <c r="AC2781" i="1"/>
  <c r="AC2783" i="1"/>
  <c r="AC2712" i="1"/>
  <c r="AC2784" i="1"/>
  <c r="AH2711" i="1"/>
  <c r="AI2711" i="1" s="1"/>
  <c r="AC2713" i="1"/>
  <c r="AF2675" i="1"/>
  <c r="AF2677" i="1"/>
  <c r="AH2658" i="1"/>
  <c r="AI2658" i="1" s="1"/>
  <c r="AH2660" i="1"/>
  <c r="AI2660" i="1" s="1"/>
  <c r="AC2782" i="1"/>
  <c r="AC2775" i="1"/>
  <c r="AC2777" i="1"/>
  <c r="AC2740" i="1"/>
  <c r="AC2710" i="1"/>
  <c r="AC2676" i="1"/>
  <c r="AC2678" i="1"/>
  <c r="AC2659" i="1"/>
  <c r="AC2661" i="1"/>
  <c r="AF2658" i="1"/>
  <c r="AF2660" i="1"/>
  <c r="AF2659" i="1"/>
  <c r="AF2661" i="1"/>
  <c r="AH2659" i="1"/>
  <c r="AI2659" i="1" s="1"/>
  <c r="AH2661" i="1"/>
  <c r="AI2661" i="1" s="1"/>
  <c r="Z2753" i="1"/>
  <c r="Z2675" i="1"/>
  <c r="Z2710" i="1"/>
  <c r="Z2677" i="1"/>
  <c r="AH2675" i="1"/>
  <c r="AI2675" i="1" s="1"/>
  <c r="AC2675" i="1"/>
  <c r="AH2677" i="1"/>
  <c r="AI2677" i="1" s="1"/>
  <c r="AC2677" i="1"/>
  <c r="AF2676" i="1"/>
  <c r="AF2678" i="1"/>
  <c r="AH2676" i="1"/>
  <c r="AI2676" i="1" s="1"/>
  <c r="AH2678" i="1"/>
  <c r="AI2678" i="1" s="1"/>
  <c r="AF2711" i="1"/>
  <c r="Z2712" i="1"/>
  <c r="AF2713" i="1"/>
  <c r="AH2710" i="1"/>
  <c r="AI2710" i="1" s="1"/>
  <c r="AC2481" i="1"/>
  <c r="AC2719" i="1"/>
  <c r="AH2719" i="1"/>
  <c r="AI2719" i="1" s="1"/>
  <c r="AC2734" i="1"/>
  <c r="AH2734" i="1"/>
  <c r="AI2734" i="1" s="1"/>
  <c r="AH2731" i="1"/>
  <c r="AI2731" i="1" s="1"/>
  <c r="AC2731" i="1"/>
  <c r="AH2733" i="1"/>
  <c r="AI2733" i="1" s="1"/>
  <c r="AC2479" i="1"/>
  <c r="AC2482" i="1"/>
  <c r="AF2607" i="1"/>
  <c r="AF2621" i="1"/>
  <c r="AF2623" i="1"/>
  <c r="AF2740" i="1"/>
  <c r="Z2740" i="1"/>
  <c r="AF2738" i="1"/>
  <c r="Z2738" i="1"/>
  <c r="Z2752" i="1"/>
  <c r="AF2739" i="1"/>
  <c r="AF2741" i="1"/>
  <c r="AH2741" i="1"/>
  <c r="AI2741" i="1" s="1"/>
  <c r="AC2547" i="1"/>
  <c r="AC2549" i="1"/>
  <c r="AC2609" i="1"/>
  <c r="AC2552" i="1"/>
  <c r="AC2555" i="1"/>
  <c r="AC2608" i="1"/>
  <c r="AC2610" i="1"/>
  <c r="AF2752" i="1"/>
  <c r="AH2753" i="1"/>
  <c r="AI2753" i="1" s="1"/>
  <c r="Z2754" i="1"/>
  <c r="AF2754" i="1"/>
  <c r="Z2751" i="1"/>
  <c r="AF2751" i="1"/>
  <c r="AH2568" i="1"/>
  <c r="AI2568" i="1" s="1"/>
  <c r="AC2568" i="1"/>
  <c r="AF2473" i="1"/>
  <c r="AF2471" i="1"/>
  <c r="AC2480" i="1"/>
  <c r="AC2511" i="1"/>
  <c r="AF2546" i="1"/>
  <c r="AF2548" i="1"/>
  <c r="AC2553" i="1"/>
  <c r="AH2607" i="1"/>
  <c r="AI2607" i="1" s="1"/>
  <c r="AF2776" i="1"/>
  <c r="AC2554" i="1"/>
  <c r="AC2622" i="1"/>
  <c r="AC2624" i="1"/>
  <c r="AF2775" i="1"/>
  <c r="Z2775" i="1"/>
  <c r="AF2777" i="1"/>
  <c r="Z2777" i="1"/>
  <c r="Z2778" i="1"/>
  <c r="AH2778" i="1"/>
  <c r="AI2778" i="1" s="1"/>
  <c r="AF2778" i="1"/>
  <c r="AH2781" i="1"/>
  <c r="AI2781" i="1" s="1"/>
  <c r="AH2783" i="1"/>
  <c r="AI2783" i="1" s="1"/>
  <c r="AF2781" i="1"/>
  <c r="AF2783" i="1"/>
  <c r="AF2782" i="1"/>
  <c r="AF2784" i="1"/>
  <c r="Z2621" i="1"/>
  <c r="AH2782" i="1"/>
  <c r="AI2782" i="1" s="1"/>
  <c r="AH2784" i="1"/>
  <c r="AI2784" i="1" s="1"/>
  <c r="Z2623" i="1"/>
  <c r="AH2623" i="1"/>
  <c r="AI2623" i="1" s="1"/>
  <c r="AC2623" i="1"/>
  <c r="AH2621" i="1"/>
  <c r="AI2621" i="1" s="1"/>
  <c r="AC2621" i="1"/>
  <c r="AF2622" i="1"/>
  <c r="AF2624" i="1"/>
  <c r="Z2607" i="1"/>
  <c r="AH2622" i="1"/>
  <c r="AI2622" i="1" s="1"/>
  <c r="AH2624" i="1"/>
  <c r="AI2624" i="1" s="1"/>
  <c r="AF2608" i="1"/>
  <c r="Z2609" i="1"/>
  <c r="AF2609" i="1"/>
  <c r="AF2610" i="1"/>
  <c r="AC2571" i="1"/>
  <c r="AH2571" i="1"/>
  <c r="AI2571" i="1" s="1"/>
  <c r="AC2570" i="1"/>
  <c r="AH2570" i="1"/>
  <c r="AI2570" i="1" s="1"/>
  <c r="AH2569" i="1"/>
  <c r="AI2569" i="1" s="1"/>
  <c r="AC2562" i="1"/>
  <c r="AH2562" i="1"/>
  <c r="AI2562" i="1" s="1"/>
  <c r="AH2560" i="1"/>
  <c r="AI2560" i="1" s="1"/>
  <c r="AC2560" i="1"/>
  <c r="AC2563" i="1"/>
  <c r="AH2563" i="1"/>
  <c r="AI2563" i="1" s="1"/>
  <c r="AC2561" i="1"/>
  <c r="AF2552" i="1"/>
  <c r="Z2552" i="1"/>
  <c r="AF2554" i="1"/>
  <c r="Z2554" i="1"/>
  <c r="AF2553" i="1"/>
  <c r="AF2555" i="1"/>
  <c r="Z2548" i="1"/>
  <c r="Z2546" i="1"/>
  <c r="AH2546" i="1"/>
  <c r="AI2546" i="1" s="1"/>
  <c r="AC2546" i="1"/>
  <c r="AH2548" i="1"/>
  <c r="AI2548" i="1" s="1"/>
  <c r="AC2548" i="1"/>
  <c r="AF2547" i="1"/>
  <c r="AF2549" i="1"/>
  <c r="AH2547" i="1"/>
  <c r="AI2547" i="1" s="1"/>
  <c r="AH2549" i="1"/>
  <c r="AI2549" i="1" s="1"/>
  <c r="AC2520" i="1"/>
  <c r="AH2520" i="1"/>
  <c r="AI2520" i="1" s="1"/>
  <c r="AH2517" i="1"/>
  <c r="AI2517" i="1" s="1"/>
  <c r="AC2517" i="1"/>
  <c r="AC2519" i="1"/>
  <c r="AH2519" i="1"/>
  <c r="AI2519" i="1" s="1"/>
  <c r="AC2518" i="1"/>
  <c r="AC2513" i="1"/>
  <c r="AH2513" i="1"/>
  <c r="AI2513" i="1" s="1"/>
  <c r="AH2510" i="1"/>
  <c r="AI2510" i="1" s="1"/>
  <c r="AC2510" i="1"/>
  <c r="AH2512" i="1"/>
  <c r="AI2512" i="1" s="1"/>
  <c r="AC2493" i="1"/>
  <c r="AH2493" i="1"/>
  <c r="AI2493" i="1" s="1"/>
  <c r="AC2492" i="1"/>
  <c r="AH2492" i="1"/>
  <c r="AI2492" i="1" s="1"/>
  <c r="AC2491" i="1"/>
  <c r="AH2491" i="1"/>
  <c r="AI2491" i="1" s="1"/>
  <c r="AC2490" i="1"/>
  <c r="AH2490" i="1"/>
  <c r="AI2490" i="1" s="1"/>
  <c r="AF2479" i="1"/>
  <c r="Z2479" i="1"/>
  <c r="AF2481" i="1"/>
  <c r="Z2481" i="1"/>
  <c r="AF2480" i="1"/>
  <c r="AF2482" i="1"/>
  <c r="AH2471" i="1"/>
  <c r="AI2471" i="1" s="1"/>
  <c r="AC2471" i="1"/>
  <c r="Z2471" i="1"/>
  <c r="AF2472" i="1"/>
  <c r="Z2473" i="1"/>
  <c r="AF2474" i="1"/>
  <c r="Z3003" i="1"/>
  <c r="AD3003" i="1"/>
  <c r="AA3003" i="1"/>
  <c r="Y3003" i="1"/>
  <c r="W3003" i="1"/>
  <c r="V3003" i="1"/>
  <c r="AD3002" i="1"/>
  <c r="AA3002" i="1"/>
  <c r="Y3002" i="1"/>
  <c r="W3002" i="1"/>
  <c r="V3002" i="1"/>
  <c r="Z3000" i="1"/>
  <c r="AD3000" i="1"/>
  <c r="AA3000" i="1"/>
  <c r="Y3000" i="1"/>
  <c r="W3000" i="1"/>
  <c r="V3000" i="1"/>
  <c r="AB3000" i="1" s="1"/>
  <c r="AE2998" i="1"/>
  <c r="Z2998" i="1" s="1"/>
  <c r="AD2998" i="1"/>
  <c r="AA2998" i="1"/>
  <c r="Y2998" i="1"/>
  <c r="W2998" i="1"/>
  <c r="V2998" i="1"/>
  <c r="AB2998" i="1" s="1"/>
  <c r="AD2997" i="1"/>
  <c r="AA2997" i="1"/>
  <c r="Y2997" i="1"/>
  <c r="W2997" i="1"/>
  <c r="V2997" i="1"/>
  <c r="Z2994" i="1"/>
  <c r="AD2994" i="1"/>
  <c r="AA2994" i="1"/>
  <c r="Y2994" i="1"/>
  <c r="W2994" i="1"/>
  <c r="V2994" i="1"/>
  <c r="AB2994" i="1" s="1"/>
  <c r="Z2991" i="1"/>
  <c r="AD2991" i="1"/>
  <c r="Y2991" i="1"/>
  <c r="W2991" i="1"/>
  <c r="V2991" i="1"/>
  <c r="AD2990" i="1"/>
  <c r="AA2990" i="1"/>
  <c r="Y2990" i="1"/>
  <c r="W2990" i="1"/>
  <c r="V2990" i="1"/>
  <c r="Z2989" i="1"/>
  <c r="AD2989" i="1"/>
  <c r="AA2989" i="1"/>
  <c r="Y2989" i="1"/>
  <c r="W2989" i="1"/>
  <c r="V2989" i="1"/>
  <c r="Z2987" i="1"/>
  <c r="AD2987" i="1"/>
  <c r="AA2987" i="1"/>
  <c r="Y2987" i="1"/>
  <c r="W2987" i="1"/>
  <c r="V2987" i="1"/>
  <c r="AB2987" i="1" s="1"/>
  <c r="AD2986" i="1"/>
  <c r="AA2986" i="1"/>
  <c r="Y2986" i="1"/>
  <c r="W2986" i="1"/>
  <c r="V2986" i="1"/>
  <c r="Z2984" i="1"/>
  <c r="AD2984" i="1"/>
  <c r="AA2984" i="1"/>
  <c r="Y2984" i="1"/>
  <c r="W2984" i="1"/>
  <c r="V2984" i="1"/>
  <c r="AB2984" i="1" s="1"/>
  <c r="AD2983" i="1"/>
  <c r="AA2983" i="1"/>
  <c r="Y2983" i="1"/>
  <c r="W2983" i="1"/>
  <c r="V2983" i="1"/>
  <c r="AB2983" i="1" s="1"/>
  <c r="AD2982" i="1"/>
  <c r="AE2982" i="1" s="1"/>
  <c r="Z2982" i="1" s="1"/>
  <c r="AA2982" i="1"/>
  <c r="Y2982" i="1"/>
  <c r="W2982" i="1"/>
  <c r="V2982" i="1"/>
  <c r="AD2981" i="1"/>
  <c r="AA2981" i="1"/>
  <c r="Y2981" i="1"/>
  <c r="W2981" i="1"/>
  <c r="V2981" i="1"/>
  <c r="AE2979" i="1"/>
  <c r="Z2979" i="1" s="1"/>
  <c r="AD2979" i="1"/>
  <c r="AA2979" i="1"/>
  <c r="Y2979" i="1"/>
  <c r="W2979" i="1"/>
  <c r="V2979" i="1"/>
  <c r="Z2978" i="1"/>
  <c r="AD2978" i="1"/>
  <c r="AA2978" i="1"/>
  <c r="Y2978" i="1"/>
  <c r="W2978" i="1"/>
  <c r="V2978" i="1"/>
  <c r="AE2976" i="1"/>
  <c r="Z2976" i="1" s="1"/>
  <c r="AD2976" i="1"/>
  <c r="AA2976" i="1"/>
  <c r="Y2976" i="1"/>
  <c r="W2976" i="1"/>
  <c r="V2976" i="1"/>
  <c r="AB2986" i="1" l="1"/>
  <c r="AC2986" i="1" s="1"/>
  <c r="AB3003" i="1"/>
  <c r="AC3003" i="1" s="1"/>
  <c r="AB2997" i="1"/>
  <c r="AC2997" i="1" s="1"/>
  <c r="AB2990" i="1"/>
  <c r="AH2990" i="1" s="1"/>
  <c r="AI2990" i="1" s="1"/>
  <c r="AB2989" i="1"/>
  <c r="AH2989" i="1" s="1"/>
  <c r="AI2989" i="1" s="1"/>
  <c r="AB2981" i="1"/>
  <c r="AH2981" i="1" s="1"/>
  <c r="AI2981" i="1" s="1"/>
  <c r="AB2976" i="1"/>
  <c r="AH2976" i="1" s="1"/>
  <c r="AI2976" i="1" s="1"/>
  <c r="AB2982" i="1"/>
  <c r="AC2982" i="1" s="1"/>
  <c r="AB2978" i="1"/>
  <c r="AC2978" i="1" s="1"/>
  <c r="AB3002" i="1"/>
  <c r="AC3002" i="1" s="1"/>
  <c r="AB2979" i="1"/>
  <c r="AC2979" i="1" s="1"/>
  <c r="AH2713" i="1"/>
  <c r="AI2713" i="1" s="1"/>
  <c r="AC2732" i="1"/>
  <c r="AH2472" i="1"/>
  <c r="AI2472" i="1" s="1"/>
  <c r="AC2711" i="1"/>
  <c r="AC2473" i="1"/>
  <c r="AH2474" i="1"/>
  <c r="AI2474" i="1" s="1"/>
  <c r="AH2740" i="1"/>
  <c r="AI2740" i="1" s="1"/>
  <c r="AH2776" i="1"/>
  <c r="AI2776" i="1" s="1"/>
  <c r="AH2739" i="1"/>
  <c r="AI2739" i="1" s="1"/>
  <c r="AC2718" i="1"/>
  <c r="AH2777" i="1"/>
  <c r="AI2777" i="1" s="1"/>
  <c r="AH2738" i="1"/>
  <c r="AI2738" i="1" s="1"/>
  <c r="AH2481" i="1"/>
  <c r="AI2481" i="1" s="1"/>
  <c r="AH2554" i="1"/>
  <c r="AI2554" i="1" s="1"/>
  <c r="AH2555" i="1"/>
  <c r="AI2555" i="1" s="1"/>
  <c r="AH2552" i="1"/>
  <c r="AI2552" i="1" s="1"/>
  <c r="AH2712" i="1"/>
  <c r="AI2712" i="1" s="1"/>
  <c r="AH2553" i="1"/>
  <c r="AI2553" i="1" s="1"/>
  <c r="AH2775" i="1"/>
  <c r="AI2775" i="1" s="1"/>
  <c r="AH2480" i="1"/>
  <c r="AI2480" i="1" s="1"/>
  <c r="AH2479" i="1"/>
  <c r="AI2479" i="1" s="1"/>
  <c r="AH2608" i="1"/>
  <c r="AI2608" i="1" s="1"/>
  <c r="AH2482" i="1"/>
  <c r="AI2482" i="1" s="1"/>
  <c r="AH2610" i="1"/>
  <c r="AI2610" i="1" s="1"/>
  <c r="AH2609" i="1"/>
  <c r="AI2609" i="1" s="1"/>
  <c r="AC2607" i="1"/>
  <c r="AC2987" i="1"/>
  <c r="AC2994" i="1"/>
  <c r="AF2990" i="1"/>
  <c r="AF2986" i="1"/>
  <c r="AF2997" i="1"/>
  <c r="AF3002" i="1"/>
  <c r="AC3000" i="1"/>
  <c r="AF3000" i="1"/>
  <c r="Z3002" i="1"/>
  <c r="AF3003" i="1"/>
  <c r="AH3000" i="1"/>
  <c r="AI3000" i="1" s="1"/>
  <c r="AC2998" i="1"/>
  <c r="Z2997" i="1"/>
  <c r="AF2998" i="1"/>
  <c r="AH2998" i="1"/>
  <c r="AI2998" i="1" s="1"/>
  <c r="AF2994" i="1"/>
  <c r="AH2994" i="1"/>
  <c r="AI2994" i="1" s="1"/>
  <c r="AC2991" i="1"/>
  <c r="AF2989" i="1"/>
  <c r="Z2990" i="1"/>
  <c r="AF2991" i="1"/>
  <c r="AH2991" i="1"/>
  <c r="AI2991" i="1" s="1"/>
  <c r="AC2984" i="1"/>
  <c r="AF2983" i="1"/>
  <c r="AH2983" i="1"/>
  <c r="AI2983" i="1" s="1"/>
  <c r="AC2983" i="1"/>
  <c r="Z2983" i="1"/>
  <c r="AF2984" i="1"/>
  <c r="Z2986" i="1"/>
  <c r="AF2987" i="1"/>
  <c r="AH2984" i="1"/>
  <c r="AI2984" i="1" s="1"/>
  <c r="AH2987" i="1"/>
  <c r="AI2987" i="1" s="1"/>
  <c r="AF2981" i="1"/>
  <c r="Z2981" i="1"/>
  <c r="AF2982" i="1"/>
  <c r="AF2979" i="1"/>
  <c r="AF2978" i="1"/>
  <c r="AF2976" i="1"/>
  <c r="Z2974" i="1"/>
  <c r="AD2974" i="1"/>
  <c r="AA2974" i="1"/>
  <c r="Y2974" i="1"/>
  <c r="W2974" i="1"/>
  <c r="V2974" i="1"/>
  <c r="AD2973" i="1"/>
  <c r="AA2973" i="1"/>
  <c r="Y2973" i="1"/>
  <c r="W2973" i="1"/>
  <c r="V2973" i="1"/>
  <c r="AH3003" i="1" l="1"/>
  <c r="AI3003" i="1" s="1"/>
  <c r="AH2986" i="1"/>
  <c r="AI2986" i="1" s="1"/>
  <c r="AC2990" i="1"/>
  <c r="AH2997" i="1"/>
  <c r="AI2997" i="1" s="1"/>
  <c r="AC2989" i="1"/>
  <c r="AC2981" i="1"/>
  <c r="AB2974" i="1"/>
  <c r="AH2974" i="1" s="1"/>
  <c r="AI2974" i="1" s="1"/>
  <c r="AH3002" i="1"/>
  <c r="AI3002" i="1" s="1"/>
  <c r="AC2976" i="1"/>
  <c r="AH2982" i="1"/>
  <c r="AI2982" i="1" s="1"/>
  <c r="AH2978" i="1"/>
  <c r="AI2978" i="1" s="1"/>
  <c r="AB2973" i="1"/>
  <c r="AC2973" i="1" s="1"/>
  <c r="AH2979" i="1"/>
  <c r="AI2979" i="1" s="1"/>
  <c r="AF2973" i="1"/>
  <c r="AC2974" i="1"/>
  <c r="Z2973" i="1"/>
  <c r="AF2974" i="1"/>
  <c r="AE2964" i="1"/>
  <c r="Z2964" i="1" s="1"/>
  <c r="AD2964" i="1"/>
  <c r="AA2964" i="1"/>
  <c r="Y2964" i="1"/>
  <c r="W2964" i="1"/>
  <c r="V2964" i="1"/>
  <c r="AB2964" i="1" s="1"/>
  <c r="AE2963" i="1"/>
  <c r="AD2963" i="1"/>
  <c r="AA2963" i="1"/>
  <c r="Y2963" i="1"/>
  <c r="W2963" i="1"/>
  <c r="V2963" i="1"/>
  <c r="AB2963" i="1" s="1"/>
  <c r="AE2962" i="1"/>
  <c r="Z2962" i="1" s="1"/>
  <c r="AD2962" i="1"/>
  <c r="AA2962" i="1"/>
  <c r="Y2962" i="1"/>
  <c r="W2962" i="1"/>
  <c r="V2962" i="1"/>
  <c r="AB2962" i="1" s="1"/>
  <c r="AD2961" i="1"/>
  <c r="AA2961" i="1"/>
  <c r="Y2961" i="1"/>
  <c r="W2961" i="1"/>
  <c r="V2961" i="1"/>
  <c r="AB2961" i="1" s="1"/>
  <c r="AE2959" i="1"/>
  <c r="Z2959" i="1" s="1"/>
  <c r="AD2959" i="1"/>
  <c r="AA2959" i="1"/>
  <c r="Y2959" i="1"/>
  <c r="W2959" i="1"/>
  <c r="V2959" i="1"/>
  <c r="AB2959" i="1" s="1"/>
  <c r="AE2958" i="1"/>
  <c r="AD2958" i="1"/>
  <c r="AA2958" i="1"/>
  <c r="Y2958" i="1"/>
  <c r="W2958" i="1"/>
  <c r="V2958" i="1"/>
  <c r="AB2958" i="1" s="1"/>
  <c r="Z2953" i="1"/>
  <c r="AD2953" i="1"/>
  <c r="Y2953" i="1"/>
  <c r="W2953" i="1"/>
  <c r="V2953" i="1"/>
  <c r="AB2953" i="1" s="1"/>
  <c r="Z2952" i="1"/>
  <c r="AD2952" i="1"/>
  <c r="AA2952" i="1"/>
  <c r="Y2952" i="1"/>
  <c r="W2952" i="1"/>
  <c r="V2952" i="1"/>
  <c r="Z2951" i="1"/>
  <c r="AD2951" i="1"/>
  <c r="AA2951" i="1"/>
  <c r="Y2951" i="1"/>
  <c r="W2951" i="1"/>
  <c r="V2951" i="1"/>
  <c r="AD2948" i="1"/>
  <c r="AE2948" i="1" s="1"/>
  <c r="Z2948" i="1" s="1"/>
  <c r="Y2948" i="1"/>
  <c r="W2948" i="1"/>
  <c r="V2948" i="1"/>
  <c r="AB2948" i="1" s="1"/>
  <c r="AD2947" i="1"/>
  <c r="AE2947" i="1" s="1"/>
  <c r="Y2947" i="1"/>
  <c r="W2947" i="1"/>
  <c r="V2947" i="1"/>
  <c r="AD2946" i="1"/>
  <c r="Z2946" i="1" s="1"/>
  <c r="AA2946" i="1"/>
  <c r="Y2946" i="1"/>
  <c r="W2946" i="1"/>
  <c r="V2946" i="1"/>
  <c r="AD2941" i="1"/>
  <c r="AE2941" i="1" s="1"/>
  <c r="AA2941" i="1"/>
  <c r="Y2941" i="1"/>
  <c r="W2941" i="1"/>
  <c r="V2941" i="1"/>
  <c r="AD2940" i="1"/>
  <c r="AE2940" i="1" s="1"/>
  <c r="Z2940" i="1" s="1"/>
  <c r="AA2940" i="1"/>
  <c r="Y2940" i="1"/>
  <c r="W2940" i="1"/>
  <c r="V2940" i="1"/>
  <c r="AE2938" i="1"/>
  <c r="Z2938" i="1" s="1"/>
  <c r="AD2938" i="1"/>
  <c r="AA2938" i="1"/>
  <c r="Y2938" i="1"/>
  <c r="W2938" i="1"/>
  <c r="V2938" i="1"/>
  <c r="AB2938" i="1" s="1"/>
  <c r="AE2937" i="1"/>
  <c r="Z2937" i="1" s="1"/>
  <c r="AD2937" i="1"/>
  <c r="AA2937" i="1"/>
  <c r="Y2937" i="1"/>
  <c r="W2937" i="1"/>
  <c r="V2937" i="1"/>
  <c r="Z2936" i="1"/>
  <c r="AD2936" i="1"/>
  <c r="AA2936" i="1"/>
  <c r="Y2936" i="1"/>
  <c r="W2936" i="1"/>
  <c r="V2936" i="1"/>
  <c r="AE2935" i="1"/>
  <c r="AD2935" i="1"/>
  <c r="AA2935" i="1"/>
  <c r="Y2935" i="1"/>
  <c r="W2935" i="1"/>
  <c r="V2935" i="1"/>
  <c r="AB2935" i="1" s="1"/>
  <c r="Z2934" i="1"/>
  <c r="AD2934" i="1"/>
  <c r="AA2934" i="1"/>
  <c r="Y2934" i="1"/>
  <c r="W2934" i="1"/>
  <c r="V2934" i="1"/>
  <c r="AB2934" i="1" s="1"/>
  <c r="Z2931" i="1"/>
  <c r="AD2931" i="1"/>
  <c r="AA2931" i="1"/>
  <c r="Y2931" i="1"/>
  <c r="W2931" i="1"/>
  <c r="V2931" i="1"/>
  <c r="AD2930" i="1"/>
  <c r="AE2930" i="1" s="1"/>
  <c r="AA2930" i="1"/>
  <c r="Y2930" i="1"/>
  <c r="W2930" i="1"/>
  <c r="V2930" i="1"/>
  <c r="AE2928" i="1"/>
  <c r="Z2928" i="1" s="1"/>
  <c r="AD2928" i="1"/>
  <c r="Y2928" i="1"/>
  <c r="W2928" i="1"/>
  <c r="V2928" i="1"/>
  <c r="AB2928" i="1" s="1"/>
  <c r="AD2927" i="1"/>
  <c r="AA2927" i="1"/>
  <c r="Y2927" i="1"/>
  <c r="W2927" i="1"/>
  <c r="V2927" i="1"/>
  <c r="AB2927" i="1" s="1"/>
  <c r="AE2926" i="1"/>
  <c r="Z2926" i="1" s="1"/>
  <c r="AD2926" i="1"/>
  <c r="AA2926" i="1"/>
  <c r="Y2926" i="1"/>
  <c r="W2926" i="1"/>
  <c r="V2926" i="1"/>
  <c r="AB2926" i="1" s="1"/>
  <c r="AD2924" i="1"/>
  <c r="AE2924" i="1" s="1"/>
  <c r="AA2924" i="1"/>
  <c r="Y2924" i="1"/>
  <c r="W2924" i="1"/>
  <c r="V2924" i="1"/>
  <c r="AD2923" i="1"/>
  <c r="Z2923" i="1" s="1"/>
  <c r="AA2923" i="1"/>
  <c r="Y2923" i="1"/>
  <c r="W2923" i="1"/>
  <c r="V2923" i="1"/>
  <c r="AD2922" i="1"/>
  <c r="AE2922" i="1" s="1"/>
  <c r="Z2922" i="1" s="1"/>
  <c r="AA2922" i="1"/>
  <c r="Y2922" i="1"/>
  <c r="W2922" i="1"/>
  <c r="V2922" i="1"/>
  <c r="AD2921" i="1"/>
  <c r="AE2921" i="1" s="1"/>
  <c r="AA2921" i="1"/>
  <c r="Y2921" i="1"/>
  <c r="W2921" i="1"/>
  <c r="V2921" i="1"/>
  <c r="AE2917" i="1"/>
  <c r="Z2917" i="1" s="1"/>
  <c r="AD2917" i="1"/>
  <c r="AA2917" i="1"/>
  <c r="Y2917" i="1"/>
  <c r="W2917" i="1"/>
  <c r="V2917" i="1"/>
  <c r="AD2916" i="1"/>
  <c r="AA2916" i="1"/>
  <c r="Y2916" i="1"/>
  <c r="W2916" i="1"/>
  <c r="V2916" i="1"/>
  <c r="Z2915" i="1"/>
  <c r="AD2915" i="1"/>
  <c r="AA2915" i="1"/>
  <c r="Y2915" i="1"/>
  <c r="W2915" i="1"/>
  <c r="V2915" i="1"/>
  <c r="AD2914" i="1"/>
  <c r="AA2914" i="1"/>
  <c r="Y2914" i="1"/>
  <c r="W2914" i="1"/>
  <c r="V2914" i="1"/>
  <c r="AB2914" i="1" s="1"/>
  <c r="Z2913" i="1"/>
  <c r="AD2913" i="1"/>
  <c r="AA2913" i="1"/>
  <c r="Y2913" i="1"/>
  <c r="W2913" i="1"/>
  <c r="V2913" i="1"/>
  <c r="AD2908" i="1"/>
  <c r="Z2908" i="1" s="1"/>
  <c r="AA2908" i="1"/>
  <c r="Y2908" i="1"/>
  <c r="W2908" i="1"/>
  <c r="V2908" i="1"/>
  <c r="AD2907" i="1"/>
  <c r="AA2907" i="1"/>
  <c r="Y2907" i="1"/>
  <c r="W2907" i="1"/>
  <c r="V2907" i="1"/>
  <c r="AD2896" i="1"/>
  <c r="AE2896" i="1" s="1"/>
  <c r="Z2896" i="1" s="1"/>
  <c r="Y2896" i="1"/>
  <c r="W2896" i="1"/>
  <c r="V2896" i="1"/>
  <c r="AB2896" i="1" s="1"/>
  <c r="AD2895" i="1"/>
  <c r="AA2895" i="1"/>
  <c r="Y2895" i="1"/>
  <c r="W2895" i="1"/>
  <c r="V2895" i="1"/>
  <c r="AD2894" i="1"/>
  <c r="Z2894" i="1" s="1"/>
  <c r="AA2894" i="1"/>
  <c r="Y2894" i="1"/>
  <c r="W2894" i="1"/>
  <c r="V2894" i="1"/>
  <c r="AD2893" i="1"/>
  <c r="AE2893" i="1" s="1"/>
  <c r="AA2893" i="1"/>
  <c r="Y2893" i="1"/>
  <c r="W2893" i="1"/>
  <c r="V2893" i="1"/>
  <c r="AE2892" i="1"/>
  <c r="Z2892" i="1" s="1"/>
  <c r="AD2892" i="1"/>
  <c r="Y2892" i="1"/>
  <c r="W2892" i="1"/>
  <c r="V2892" i="1"/>
  <c r="AB2892" i="1" s="1"/>
  <c r="AE2891" i="1"/>
  <c r="AD2891" i="1"/>
  <c r="AA2891" i="1"/>
  <c r="Y2891" i="1"/>
  <c r="W2891" i="1"/>
  <c r="V2891" i="1"/>
  <c r="AB2891" i="1" s="1"/>
  <c r="Z2890" i="1"/>
  <c r="AD2890" i="1"/>
  <c r="AA2890" i="1"/>
  <c r="Y2890" i="1"/>
  <c r="W2890" i="1"/>
  <c r="V2890" i="1"/>
  <c r="AB2890" i="1" s="1"/>
  <c r="Z2874" i="1"/>
  <c r="AD2874" i="1"/>
  <c r="AA2874" i="1"/>
  <c r="Y2874" i="1"/>
  <c r="W2874" i="1"/>
  <c r="V2874" i="1"/>
  <c r="AB2874" i="1" s="1"/>
  <c r="AD2869" i="1"/>
  <c r="Z2869" i="1" s="1"/>
  <c r="AA2869" i="1"/>
  <c r="Y2869" i="1"/>
  <c r="W2869" i="1"/>
  <c r="V2869" i="1"/>
  <c r="AD2870" i="1"/>
  <c r="AE2870" i="1" s="1"/>
  <c r="Z2870" i="1" s="1"/>
  <c r="AA2870" i="1"/>
  <c r="Y2870" i="1"/>
  <c r="W2870" i="1"/>
  <c r="V2870" i="1"/>
  <c r="AB2930" i="1" l="1"/>
  <c r="AC2930" i="1" s="1"/>
  <c r="AB2936" i="1"/>
  <c r="AH2936" i="1" s="1"/>
  <c r="AI2936" i="1" s="1"/>
  <c r="AB2923" i="1"/>
  <c r="AC2923" i="1" s="1"/>
  <c r="AB2931" i="1"/>
  <c r="AC2931" i="1" s="1"/>
  <c r="AB2913" i="1"/>
  <c r="AH2913" i="1" s="1"/>
  <c r="AI2913" i="1" s="1"/>
  <c r="AB2895" i="1"/>
  <c r="AH2895" i="1" s="1"/>
  <c r="AI2895" i="1" s="1"/>
  <c r="AB2951" i="1"/>
  <c r="AC2951" i="1" s="1"/>
  <c r="AB2952" i="1"/>
  <c r="AH2952" i="1" s="1"/>
  <c r="AI2952" i="1" s="1"/>
  <c r="AB2915" i="1"/>
  <c r="AH2915" i="1" s="1"/>
  <c r="AI2915" i="1" s="1"/>
  <c r="AB2916" i="1"/>
  <c r="AH2916" i="1" s="1"/>
  <c r="AI2916" i="1" s="1"/>
  <c r="AB2941" i="1"/>
  <c r="AC2941" i="1" s="1"/>
  <c r="AB2869" i="1"/>
  <c r="AH2869" i="1" s="1"/>
  <c r="AI2869" i="1" s="1"/>
  <c r="AB2921" i="1"/>
  <c r="AC2921" i="1" s="1"/>
  <c r="AB2946" i="1"/>
  <c r="AC2946" i="1" s="1"/>
  <c r="AB2870" i="1"/>
  <c r="AC2870" i="1" s="1"/>
  <c r="AB2940" i="1"/>
  <c r="AC2940" i="1" s="1"/>
  <c r="AH2973" i="1"/>
  <c r="AI2973" i="1" s="1"/>
  <c r="AB2907" i="1"/>
  <c r="AH2907" i="1" s="1"/>
  <c r="AI2907" i="1" s="1"/>
  <c r="AB2894" i="1"/>
  <c r="AC2894" i="1" s="1"/>
  <c r="AB2937" i="1"/>
  <c r="AC2937" i="1" s="1"/>
  <c r="AB2908" i="1"/>
  <c r="AH2908" i="1" s="1"/>
  <c r="AI2908" i="1" s="1"/>
  <c r="AB2917" i="1"/>
  <c r="AH2917" i="1" s="1"/>
  <c r="AI2917" i="1" s="1"/>
  <c r="AB2924" i="1"/>
  <c r="AC2924" i="1" s="1"/>
  <c r="AB2922" i="1"/>
  <c r="AH2922" i="1" s="1"/>
  <c r="AI2922" i="1" s="1"/>
  <c r="AB2893" i="1"/>
  <c r="AH2893" i="1" s="1"/>
  <c r="AI2893" i="1" s="1"/>
  <c r="AF2893" i="1"/>
  <c r="AF2895" i="1"/>
  <c r="AF2927" i="1"/>
  <c r="AF2941" i="1"/>
  <c r="AF2907" i="1"/>
  <c r="AF2930" i="1"/>
  <c r="AF2958" i="1"/>
  <c r="AF2963" i="1"/>
  <c r="AC2964" i="1"/>
  <c r="AC2896" i="1"/>
  <c r="AF2914" i="1"/>
  <c r="AF2921" i="1"/>
  <c r="AF2924" i="1"/>
  <c r="AF2935" i="1"/>
  <c r="AC2927" i="1"/>
  <c r="AC2934" i="1"/>
  <c r="AC2936" i="1"/>
  <c r="Z2963" i="1"/>
  <c r="AF2961" i="1"/>
  <c r="AF2964" i="1"/>
  <c r="AC2962" i="1"/>
  <c r="AH2961" i="1"/>
  <c r="AI2961" i="1" s="1"/>
  <c r="AC2961" i="1"/>
  <c r="AH2963" i="1"/>
  <c r="AI2963" i="1" s="1"/>
  <c r="AC2963" i="1"/>
  <c r="Z2961" i="1"/>
  <c r="AF2962" i="1"/>
  <c r="AH2962" i="1"/>
  <c r="AI2962" i="1" s="1"/>
  <c r="AH2964" i="1"/>
  <c r="AI2964" i="1" s="1"/>
  <c r="Z2958" i="1"/>
  <c r="AC2959" i="1"/>
  <c r="AH2958" i="1"/>
  <c r="AI2958" i="1" s="1"/>
  <c r="AC2958" i="1"/>
  <c r="AF2959" i="1"/>
  <c r="AH2959" i="1"/>
  <c r="AI2959" i="1" s="1"/>
  <c r="AF2952" i="1"/>
  <c r="AC2953" i="1"/>
  <c r="AH2953" i="1"/>
  <c r="AI2953" i="1" s="1"/>
  <c r="AF2951" i="1"/>
  <c r="AF2953" i="1"/>
  <c r="AF2947" i="1"/>
  <c r="Z2941" i="1"/>
  <c r="AC2948" i="1"/>
  <c r="Z2947" i="1"/>
  <c r="AH2947" i="1"/>
  <c r="AI2947" i="1" s="1"/>
  <c r="AC2947" i="1"/>
  <c r="AF2940" i="1"/>
  <c r="AF2946" i="1"/>
  <c r="AF2948" i="1"/>
  <c r="AH2948" i="1"/>
  <c r="AI2948" i="1" s="1"/>
  <c r="AC2938" i="1"/>
  <c r="Z2935" i="1"/>
  <c r="AF2937" i="1"/>
  <c r="AH2935" i="1"/>
  <c r="AI2935" i="1" s="1"/>
  <c r="AC2935" i="1"/>
  <c r="AF2934" i="1"/>
  <c r="AF2936" i="1"/>
  <c r="AF2938" i="1"/>
  <c r="AH2934" i="1"/>
  <c r="AI2934" i="1" s="1"/>
  <c r="AH2938" i="1"/>
  <c r="AI2938" i="1" s="1"/>
  <c r="Z2930" i="1"/>
  <c r="AF2931" i="1"/>
  <c r="AH2926" i="1"/>
  <c r="AI2926" i="1" s="1"/>
  <c r="AC2926" i="1"/>
  <c r="AH2928" i="1"/>
  <c r="AI2928" i="1" s="1"/>
  <c r="AC2928" i="1"/>
  <c r="AH2927" i="1"/>
  <c r="AI2927" i="1" s="1"/>
  <c r="AF2926" i="1"/>
  <c r="Z2927" i="1"/>
  <c r="AF2928" i="1"/>
  <c r="AF2923" i="1"/>
  <c r="Z2924" i="1"/>
  <c r="AF2922" i="1"/>
  <c r="Z2921" i="1"/>
  <c r="AF2916" i="1"/>
  <c r="Z2914" i="1"/>
  <c r="Z2916" i="1"/>
  <c r="AH2914" i="1"/>
  <c r="AI2914" i="1" s="1"/>
  <c r="AC2914" i="1"/>
  <c r="AF2913" i="1"/>
  <c r="AF2915" i="1"/>
  <c r="AF2917" i="1"/>
  <c r="Z2907" i="1"/>
  <c r="AF2908" i="1"/>
  <c r="Z2893" i="1"/>
  <c r="Z2895" i="1"/>
  <c r="AF2894" i="1"/>
  <c r="AF2896" i="1"/>
  <c r="AH2896" i="1"/>
  <c r="AI2896" i="1" s="1"/>
  <c r="AC2890" i="1"/>
  <c r="AF2891" i="1"/>
  <c r="Z2891" i="1"/>
  <c r="AC2892" i="1"/>
  <c r="AH2891" i="1"/>
  <c r="AI2891" i="1" s="1"/>
  <c r="AC2891" i="1"/>
  <c r="AH2892" i="1"/>
  <c r="AI2892" i="1" s="1"/>
  <c r="AF2890" i="1"/>
  <c r="AF2892" i="1"/>
  <c r="AH2890" i="1"/>
  <c r="AI2890" i="1" s="1"/>
  <c r="AC2874" i="1"/>
  <c r="AF2874" i="1"/>
  <c r="AH2874" i="1"/>
  <c r="AI2874" i="1" s="1"/>
  <c r="AF2869" i="1"/>
  <c r="AF2870" i="1"/>
  <c r="Z2864" i="1"/>
  <c r="AD2864" i="1"/>
  <c r="AA2864" i="1"/>
  <c r="Y2864" i="1"/>
  <c r="W2864" i="1"/>
  <c r="V2864" i="1"/>
  <c r="AB2864" i="1" s="1"/>
  <c r="AE2862" i="1"/>
  <c r="Z2862" i="1" s="1"/>
  <c r="AD2862" i="1"/>
  <c r="AA2862" i="1"/>
  <c r="Y2862" i="1"/>
  <c r="W2862" i="1"/>
  <c r="V2862" i="1"/>
  <c r="AB2862" i="1" s="1"/>
  <c r="AD2861" i="1"/>
  <c r="AA2861" i="1"/>
  <c r="Y2861" i="1"/>
  <c r="W2861" i="1"/>
  <c r="V2861" i="1"/>
  <c r="AB2861" i="1" s="1"/>
  <c r="Z2860" i="1"/>
  <c r="AD2860" i="1"/>
  <c r="AA2860" i="1"/>
  <c r="Y2860" i="1"/>
  <c r="W2860" i="1"/>
  <c r="V2860" i="1"/>
  <c r="AB2860" i="1" s="1"/>
  <c r="AE2857" i="1"/>
  <c r="Z2857" i="1" s="1"/>
  <c r="AD2857" i="1"/>
  <c r="AA2857" i="1"/>
  <c r="Y2857" i="1"/>
  <c r="W2857" i="1"/>
  <c r="V2857" i="1"/>
  <c r="AB2857" i="1" s="1"/>
  <c r="AE2856" i="1"/>
  <c r="AD2856" i="1"/>
  <c r="AA2856" i="1"/>
  <c r="Y2856" i="1"/>
  <c r="W2856" i="1"/>
  <c r="V2856" i="1"/>
  <c r="AB2856" i="1" s="1"/>
  <c r="AE2855" i="1"/>
  <c r="Z2855" i="1" s="1"/>
  <c r="AD2855" i="1"/>
  <c r="AA2855" i="1"/>
  <c r="Y2855" i="1"/>
  <c r="W2855" i="1"/>
  <c r="V2855" i="1"/>
  <c r="AE2854" i="1"/>
  <c r="AD2854" i="1"/>
  <c r="AA2854" i="1"/>
  <c r="Y2854" i="1"/>
  <c r="W2854" i="1"/>
  <c r="V2854" i="1"/>
  <c r="AB2854" i="1" s="1"/>
  <c r="Z2848" i="1"/>
  <c r="AD2848" i="1"/>
  <c r="AA2848" i="1"/>
  <c r="Y2848" i="1"/>
  <c r="W2848" i="1"/>
  <c r="V2848" i="1"/>
  <c r="AE2843" i="1"/>
  <c r="Z2843" i="1" s="1"/>
  <c r="AD2843" i="1"/>
  <c r="AA2843" i="1"/>
  <c r="Y2843" i="1"/>
  <c r="AE2845" i="1"/>
  <c r="Z2845" i="1" s="1"/>
  <c r="AD2845" i="1"/>
  <c r="Y2845" i="1"/>
  <c r="W2845" i="1"/>
  <c r="V2845" i="1"/>
  <c r="AB2845" i="1" s="1"/>
  <c r="AE2842" i="1"/>
  <c r="AD2842" i="1"/>
  <c r="AA2842" i="1"/>
  <c r="Y2842" i="1"/>
  <c r="W2842" i="1"/>
  <c r="V2842" i="1"/>
  <c r="AH2930" i="1" l="1"/>
  <c r="AI2930" i="1" s="1"/>
  <c r="AH2923" i="1"/>
  <c r="AI2923" i="1" s="1"/>
  <c r="AC2908" i="1"/>
  <c r="AC2915" i="1"/>
  <c r="AC2913" i="1"/>
  <c r="AB2842" i="1"/>
  <c r="AC2842" i="1" s="1"/>
  <c r="AC2895" i="1"/>
  <c r="AH2931" i="1"/>
  <c r="AI2931" i="1" s="1"/>
  <c r="AH2941" i="1"/>
  <c r="AI2941" i="1" s="1"/>
  <c r="AH2951" i="1"/>
  <c r="AI2951" i="1" s="1"/>
  <c r="AC2952" i="1"/>
  <c r="AC2869" i="1"/>
  <c r="AH2924" i="1"/>
  <c r="AI2924" i="1" s="1"/>
  <c r="AC2907" i="1"/>
  <c r="AC2916" i="1"/>
  <c r="AH2940" i="1"/>
  <c r="AI2940" i="1" s="1"/>
  <c r="AH2946" i="1"/>
  <c r="AI2946" i="1" s="1"/>
  <c r="AB2855" i="1"/>
  <c r="AC2855" i="1" s="1"/>
  <c r="AB2848" i="1"/>
  <c r="AC2848" i="1" s="1"/>
  <c r="AH2894" i="1"/>
  <c r="AI2894" i="1" s="1"/>
  <c r="AH2870" i="1"/>
  <c r="AI2870" i="1" s="1"/>
  <c r="AH2921" i="1"/>
  <c r="AI2921" i="1" s="1"/>
  <c r="AH2937" i="1"/>
  <c r="AI2937" i="1" s="1"/>
  <c r="AC2917" i="1"/>
  <c r="AC2893" i="1"/>
  <c r="AC2922" i="1"/>
  <c r="AF2856" i="1"/>
  <c r="AF2861" i="1"/>
  <c r="AC2860" i="1"/>
  <c r="AC2864" i="1"/>
  <c r="AF2864" i="1"/>
  <c r="AH2864" i="1"/>
  <c r="AI2864" i="1" s="1"/>
  <c r="Z2861" i="1"/>
  <c r="AC2862" i="1"/>
  <c r="AH2861" i="1"/>
  <c r="AI2861" i="1" s="1"/>
  <c r="AC2861" i="1"/>
  <c r="AF2862" i="1"/>
  <c r="AH2862" i="1"/>
  <c r="AI2862" i="1" s="1"/>
  <c r="AF2860" i="1"/>
  <c r="AH2860" i="1"/>
  <c r="AI2860" i="1" s="1"/>
  <c r="AF2854" i="1"/>
  <c r="Z2856" i="1"/>
  <c r="AC2857" i="1"/>
  <c r="AH2856" i="1"/>
  <c r="AI2856" i="1" s="1"/>
  <c r="AC2856" i="1"/>
  <c r="AF2857" i="1"/>
  <c r="Z2854" i="1"/>
  <c r="AH2857" i="1"/>
  <c r="AI2857" i="1" s="1"/>
  <c r="AH2854" i="1"/>
  <c r="AI2854" i="1" s="1"/>
  <c r="AC2854" i="1"/>
  <c r="AF2855" i="1"/>
  <c r="AF2848" i="1"/>
  <c r="AC2845" i="1"/>
  <c r="AC2843" i="1"/>
  <c r="AF2843" i="1"/>
  <c r="AH2843" i="1"/>
  <c r="AI2843" i="1" s="1"/>
  <c r="AF2845" i="1"/>
  <c r="AH2845" i="1"/>
  <c r="AI2845" i="1" s="1"/>
  <c r="Z2842" i="1"/>
  <c r="AF2842" i="1"/>
  <c r="AE3270" i="1"/>
  <c r="Z3270" i="1" s="1"/>
  <c r="AD3270" i="1"/>
  <c r="AA3270" i="1"/>
  <c r="Y3270" i="1"/>
  <c r="W3270" i="1"/>
  <c r="V3270" i="1"/>
  <c r="AE3269" i="1"/>
  <c r="Z3269" i="1" s="1"/>
  <c r="AD3269" i="1"/>
  <c r="AA3269" i="1"/>
  <c r="Y3269" i="1"/>
  <c r="W3269" i="1"/>
  <c r="V3269" i="1"/>
  <c r="AE3268" i="1"/>
  <c r="Z3268" i="1" s="1"/>
  <c r="AD3268" i="1"/>
  <c r="AA3268" i="1"/>
  <c r="Y3268" i="1"/>
  <c r="W3268" i="1"/>
  <c r="V3268" i="1"/>
  <c r="AE3267" i="1"/>
  <c r="Z3267" i="1" s="1"/>
  <c r="AD3267" i="1"/>
  <c r="AA3267" i="1"/>
  <c r="Y3267" i="1"/>
  <c r="W3267" i="1"/>
  <c r="V3267" i="1"/>
  <c r="AE3266" i="1"/>
  <c r="Z3266" i="1" s="1"/>
  <c r="AD3266" i="1"/>
  <c r="AA3266" i="1"/>
  <c r="Y3266" i="1"/>
  <c r="W3266" i="1"/>
  <c r="V3266" i="1"/>
  <c r="AE3265" i="1"/>
  <c r="AD3265" i="1"/>
  <c r="AA3265" i="1"/>
  <c r="Y3265" i="1"/>
  <c r="W3265" i="1"/>
  <c r="V3265" i="1"/>
  <c r="AE3264" i="1"/>
  <c r="Z3264" i="1" s="1"/>
  <c r="AD3264" i="1"/>
  <c r="AA3264" i="1"/>
  <c r="Y3264" i="1"/>
  <c r="W3264" i="1"/>
  <c r="V3264" i="1"/>
  <c r="AE3263" i="1"/>
  <c r="Z3263" i="1" s="1"/>
  <c r="AD3263" i="1"/>
  <c r="AA3263" i="1"/>
  <c r="Y3263" i="1"/>
  <c r="W3263" i="1"/>
  <c r="V3263" i="1"/>
  <c r="AE3262" i="1"/>
  <c r="Z3262" i="1" s="1"/>
  <c r="AD3262" i="1"/>
  <c r="AA3262" i="1"/>
  <c r="Y3262" i="1"/>
  <c r="W3262" i="1"/>
  <c r="V3262" i="1"/>
  <c r="AD3244" i="1"/>
  <c r="AA3244" i="1"/>
  <c r="Y3244" i="1"/>
  <c r="W3244" i="1"/>
  <c r="V3244" i="1"/>
  <c r="Z3243" i="1"/>
  <c r="AD3243" i="1"/>
  <c r="AA3243" i="1"/>
  <c r="Y3243" i="1"/>
  <c r="W3243" i="1"/>
  <c r="V3243" i="1"/>
  <c r="AD3242" i="1"/>
  <c r="AE3242" i="1" s="1"/>
  <c r="AA3242" i="1"/>
  <c r="Y3242" i="1"/>
  <c r="W3242" i="1"/>
  <c r="V3242" i="1"/>
  <c r="Z3241" i="1"/>
  <c r="AD3241" i="1"/>
  <c r="AA3241" i="1"/>
  <c r="Y3241" i="1"/>
  <c r="W3241" i="1"/>
  <c r="V3241" i="1"/>
  <c r="AD3238" i="1"/>
  <c r="AA3238" i="1"/>
  <c r="Y3238" i="1"/>
  <c r="W3238" i="1"/>
  <c r="V3238" i="1"/>
  <c r="AE3234" i="1"/>
  <c r="Z3234" i="1" s="1"/>
  <c r="AD3234" i="1"/>
  <c r="AA3234" i="1"/>
  <c r="Y3234" i="1"/>
  <c r="W3234" i="1"/>
  <c r="V3234" i="1"/>
  <c r="Z3233" i="1"/>
  <c r="AD3233" i="1"/>
  <c r="AA3233" i="1"/>
  <c r="Y3233" i="1"/>
  <c r="W3233" i="1"/>
  <c r="V3233" i="1"/>
  <c r="AE3229" i="1"/>
  <c r="Z3229" i="1" s="1"/>
  <c r="AD3229" i="1"/>
  <c r="AA3229" i="1"/>
  <c r="Y3229" i="1"/>
  <c r="W3229" i="1"/>
  <c r="V3229" i="1"/>
  <c r="AD3228" i="1"/>
  <c r="AE3228" i="1" s="1"/>
  <c r="Z3228" i="1" s="1"/>
  <c r="AA3228" i="1"/>
  <c r="Y3228" i="1"/>
  <c r="W3228" i="1"/>
  <c r="V3228" i="1"/>
  <c r="Z3226" i="1"/>
  <c r="AD3226" i="1"/>
  <c r="AA3226" i="1"/>
  <c r="Y3226" i="1"/>
  <c r="W3226" i="1"/>
  <c r="V3226" i="1"/>
  <c r="AD3224" i="1"/>
  <c r="AE3224" i="1" s="1"/>
  <c r="Z3224" i="1" s="1"/>
  <c r="AA3224" i="1"/>
  <c r="Y3224" i="1"/>
  <c r="W3224" i="1"/>
  <c r="V3224" i="1"/>
  <c r="AD3217" i="1"/>
  <c r="AE3217" i="1" s="1"/>
  <c r="Z3217" i="1" s="1"/>
  <c r="AA3217" i="1"/>
  <c r="Y3217" i="1"/>
  <c r="W3217" i="1"/>
  <c r="V3217" i="1"/>
  <c r="AD3212" i="1"/>
  <c r="AE3212" i="1" s="1"/>
  <c r="Z3212" i="1" s="1"/>
  <c r="AA3212" i="1"/>
  <c r="Y3212" i="1"/>
  <c r="W3212" i="1"/>
  <c r="V3212" i="1"/>
  <c r="AD3205" i="1"/>
  <c r="AE3205" i="1" s="1"/>
  <c r="Z3205" i="1" s="1"/>
  <c r="AA3205" i="1"/>
  <c r="Y3205" i="1"/>
  <c r="W3205" i="1"/>
  <c r="V3205" i="1"/>
  <c r="Z3199" i="1"/>
  <c r="AD3199" i="1"/>
  <c r="AA3199" i="1"/>
  <c r="Y3199" i="1"/>
  <c r="W3199" i="1"/>
  <c r="V3199" i="1"/>
  <c r="Z3196" i="1"/>
  <c r="AD3196" i="1"/>
  <c r="AA3196" i="1"/>
  <c r="Y3196" i="1"/>
  <c r="W3196" i="1"/>
  <c r="V3196" i="1"/>
  <c r="Z3194" i="1"/>
  <c r="AD3194" i="1"/>
  <c r="AA3194" i="1"/>
  <c r="Y3194" i="1"/>
  <c r="W3194" i="1"/>
  <c r="V3194" i="1"/>
  <c r="Z3193" i="1"/>
  <c r="AD3193" i="1"/>
  <c r="AA3193" i="1"/>
  <c r="Y3193" i="1"/>
  <c r="W3193" i="1"/>
  <c r="V3193" i="1"/>
  <c r="AD3192" i="1"/>
  <c r="AA3192" i="1"/>
  <c r="Y3192" i="1"/>
  <c r="W3192" i="1"/>
  <c r="V3192" i="1"/>
  <c r="Z3184" i="1"/>
  <c r="AD3184" i="1"/>
  <c r="AA3184" i="1"/>
  <c r="Y3184" i="1"/>
  <c r="W3184" i="1"/>
  <c r="V3184" i="1"/>
  <c r="Z3180" i="1"/>
  <c r="AD3180" i="1"/>
  <c r="AA3180" i="1"/>
  <c r="Y3180" i="1"/>
  <c r="W3180" i="1"/>
  <c r="V3180" i="1"/>
  <c r="Z3177" i="1"/>
  <c r="AD3177" i="1"/>
  <c r="AA3177" i="1"/>
  <c r="Y3177" i="1"/>
  <c r="W3177" i="1"/>
  <c r="V3177" i="1"/>
  <c r="Z3174" i="1"/>
  <c r="AD3174" i="1"/>
  <c r="AA3174" i="1"/>
  <c r="Y3174" i="1"/>
  <c r="W3174" i="1"/>
  <c r="V3174" i="1"/>
  <c r="AE3167" i="1"/>
  <c r="Z3167" i="1" s="1"/>
  <c r="AD3167" i="1"/>
  <c r="AA3167" i="1"/>
  <c r="Y3167" i="1"/>
  <c r="W3167" i="1"/>
  <c r="V3167" i="1"/>
  <c r="Z3165" i="1"/>
  <c r="AD3165" i="1"/>
  <c r="AA3165" i="1"/>
  <c r="Y3165" i="1"/>
  <c r="W3165" i="1"/>
  <c r="V3165" i="1"/>
  <c r="Z3160" i="1"/>
  <c r="AD3160" i="1"/>
  <c r="AA3160" i="1"/>
  <c r="Y3160" i="1"/>
  <c r="W3160" i="1"/>
  <c r="V3160" i="1"/>
  <c r="AD3154" i="1"/>
  <c r="AA3154" i="1"/>
  <c r="Y3154" i="1"/>
  <c r="W3154" i="1"/>
  <c r="V3154" i="1"/>
  <c r="AE3150" i="1"/>
  <c r="Z3150" i="1" s="1"/>
  <c r="AD3150" i="1"/>
  <c r="AA3150" i="1"/>
  <c r="Y3150" i="1"/>
  <c r="W3150" i="1"/>
  <c r="V3150" i="1"/>
  <c r="Z3144" i="1"/>
  <c r="AD3144" i="1"/>
  <c r="AA3144" i="1"/>
  <c r="Y3144" i="1"/>
  <c r="W3144" i="1"/>
  <c r="V3144" i="1"/>
  <c r="AE3143" i="1"/>
  <c r="Z3143" i="1" s="1"/>
  <c r="AD3143" i="1"/>
  <c r="AA3143" i="1"/>
  <c r="Y3143" i="1"/>
  <c r="W3143" i="1"/>
  <c r="AD3142" i="1"/>
  <c r="AE3142" i="1" s="1"/>
  <c r="Z3142" i="1" s="1"/>
  <c r="AA3142" i="1"/>
  <c r="Y3142" i="1"/>
  <c r="W3142" i="1"/>
  <c r="V3142" i="1"/>
  <c r="AD3131" i="1"/>
  <c r="AE3131" i="1" s="1"/>
  <c r="Z3131" i="1" s="1"/>
  <c r="AA3131" i="1"/>
  <c r="Y3131" i="1"/>
  <c r="W3131" i="1"/>
  <c r="V3131" i="1"/>
  <c r="AE3128" i="1"/>
  <c r="Z3128" i="1" s="1"/>
  <c r="AD3128" i="1"/>
  <c r="AA3128" i="1"/>
  <c r="Y3128" i="1"/>
  <c r="W3128" i="1"/>
  <c r="V3128" i="1"/>
  <c r="AD3127" i="1"/>
  <c r="Z3127" i="1" s="1"/>
  <c r="Y3127" i="1"/>
  <c r="W3127" i="1"/>
  <c r="V3127" i="1"/>
  <c r="AD3121" i="1"/>
  <c r="AA3121" i="1"/>
  <c r="Y3121" i="1"/>
  <c r="W3121" i="1"/>
  <c r="V3121" i="1"/>
  <c r="Z3120" i="1"/>
  <c r="AD3120" i="1"/>
  <c r="AA3120" i="1"/>
  <c r="Y3120" i="1"/>
  <c r="AD3117" i="1"/>
  <c r="Z3117" i="1" s="1"/>
  <c r="AA3117" i="1"/>
  <c r="Y3117" i="1"/>
  <c r="W3117" i="1"/>
  <c r="V3117" i="1"/>
  <c r="Z3113" i="1"/>
  <c r="AD3113" i="1"/>
  <c r="AA3113" i="1"/>
  <c r="Y3113" i="1"/>
  <c r="W3113" i="1"/>
  <c r="V3113" i="1"/>
  <c r="AD3105" i="1"/>
  <c r="AA3105" i="1"/>
  <c r="Y3105" i="1"/>
  <c r="W3105" i="1"/>
  <c r="V3105" i="1"/>
  <c r="AD3102" i="1"/>
  <c r="AE3102" i="1" s="1"/>
  <c r="AA3102" i="1"/>
  <c r="Y3102" i="1"/>
  <c r="W3102" i="1"/>
  <c r="V3102" i="1"/>
  <c r="AE3099" i="1"/>
  <c r="AD3099" i="1"/>
  <c r="AA3099" i="1"/>
  <c r="Y3099" i="1"/>
  <c r="W3099" i="1"/>
  <c r="V3099" i="1"/>
  <c r="AD3095" i="1"/>
  <c r="AA3095" i="1"/>
  <c r="Y3095" i="1"/>
  <c r="W3095" i="1"/>
  <c r="V3095" i="1"/>
  <c r="AD3073" i="1"/>
  <c r="AA3073" i="1"/>
  <c r="Y3073" i="1"/>
  <c r="W3073" i="1"/>
  <c r="V3073" i="1"/>
  <c r="AD3069" i="1"/>
  <c r="AA3069" i="1"/>
  <c r="Y3069" i="1"/>
  <c r="W3069" i="1"/>
  <c r="V3069" i="1"/>
  <c r="AD3068" i="1"/>
  <c r="AA3068" i="1"/>
  <c r="Y3068" i="1"/>
  <c r="W3068" i="1"/>
  <c r="V3068" i="1"/>
  <c r="AD3065" i="1"/>
  <c r="AA3065" i="1"/>
  <c r="Y3065" i="1"/>
  <c r="W3065" i="1"/>
  <c r="V3065" i="1"/>
  <c r="AE3057" i="1"/>
  <c r="Z3057" i="1" s="1"/>
  <c r="AD3057" i="1"/>
  <c r="AA3057" i="1"/>
  <c r="Y3057" i="1"/>
  <c r="W3057" i="1"/>
  <c r="V3057" i="1"/>
  <c r="Z3053" i="1"/>
  <c r="AD3053" i="1"/>
  <c r="AA3053" i="1"/>
  <c r="Y3053" i="1"/>
  <c r="W3053" i="1"/>
  <c r="V3053" i="1"/>
  <c r="Z3050" i="1"/>
  <c r="AD3050" i="1"/>
  <c r="AA3050" i="1"/>
  <c r="Y3050" i="1"/>
  <c r="W3050" i="1"/>
  <c r="V3050" i="1"/>
  <c r="AD3049" i="1"/>
  <c r="AE3049" i="1" s="1"/>
  <c r="Z3049" i="1" s="1"/>
  <c r="AA3049" i="1"/>
  <c r="Y3049" i="1"/>
  <c r="W3049" i="1"/>
  <c r="V3049" i="1"/>
  <c r="AD3048" i="1"/>
  <c r="Z3048" i="1" s="1"/>
  <c r="AA3048" i="1"/>
  <c r="Y3048" i="1"/>
  <c r="W3048" i="1"/>
  <c r="V3048" i="1"/>
  <c r="AD3046" i="1"/>
  <c r="AA3046" i="1"/>
  <c r="Y3046" i="1"/>
  <c r="W3046" i="1"/>
  <c r="V3046" i="1"/>
  <c r="AD3043" i="1"/>
  <c r="Z3043" i="1" s="1"/>
  <c r="AA3043" i="1"/>
  <c r="Y3043" i="1"/>
  <c r="W3043" i="1"/>
  <c r="V3043" i="1"/>
  <c r="AD3042" i="1"/>
  <c r="AA3042" i="1"/>
  <c r="Y3042" i="1"/>
  <c r="W3042" i="1"/>
  <c r="V3042" i="1"/>
  <c r="AD3032" i="1"/>
  <c r="AE3032" i="1" s="1"/>
  <c r="Z3032" i="1" s="1"/>
  <c r="AA3032" i="1"/>
  <c r="Y3032" i="1"/>
  <c r="W3032" i="1"/>
  <c r="V3032" i="1"/>
  <c r="AD3030" i="1"/>
  <c r="Z3030" i="1" s="1"/>
  <c r="AA3030" i="1"/>
  <c r="Y3030" i="1"/>
  <c r="W3030" i="1"/>
  <c r="V3030" i="1"/>
  <c r="AD3026" i="1"/>
  <c r="Z3026" i="1" s="1"/>
  <c r="AA3026" i="1"/>
  <c r="Y3026" i="1"/>
  <c r="W3026" i="1"/>
  <c r="V3026" i="1"/>
  <c r="AD3025" i="1"/>
  <c r="AE3025" i="1" s="1"/>
  <c r="Z3025" i="1" s="1"/>
  <c r="AA3025" i="1"/>
  <c r="Y3025" i="1"/>
  <c r="W3025" i="1"/>
  <c r="V3025" i="1"/>
  <c r="Z3020" i="1"/>
  <c r="AD3020" i="1"/>
  <c r="AA3020" i="1"/>
  <c r="Y3020" i="1"/>
  <c r="W3020" i="1"/>
  <c r="V3020" i="1"/>
  <c r="AD3019" i="1"/>
  <c r="AE3019" i="1" s="1"/>
  <c r="AA3019" i="1"/>
  <c r="Y3019" i="1"/>
  <c r="V3019" i="1"/>
  <c r="Z3011" i="1"/>
  <c r="AD3011" i="1"/>
  <c r="AA3011" i="1"/>
  <c r="Y3011" i="1"/>
  <c r="W3011" i="1"/>
  <c r="V3011" i="1"/>
  <c r="AE3007" i="1"/>
  <c r="AD3007" i="1"/>
  <c r="AA3007" i="1"/>
  <c r="Y3007" i="1"/>
  <c r="W3007" i="1"/>
  <c r="V3007" i="1"/>
  <c r="AE3004" i="1"/>
  <c r="Z3004" i="1" s="1"/>
  <c r="AD3004" i="1"/>
  <c r="AA3004" i="1"/>
  <c r="Y3004" i="1"/>
  <c r="W3004" i="1"/>
  <c r="V3004" i="1"/>
  <c r="AD2999" i="1"/>
  <c r="Z2999" i="1" s="1"/>
  <c r="AA2999" i="1"/>
  <c r="Y2999" i="1"/>
  <c r="W2999" i="1"/>
  <c r="V2999" i="1"/>
  <c r="AD2996" i="1"/>
  <c r="AE2996" i="1" s="1"/>
  <c r="Z2996" i="1" s="1"/>
  <c r="AA2996" i="1"/>
  <c r="Y2996" i="1"/>
  <c r="W2996" i="1"/>
  <c r="V2996" i="1"/>
  <c r="Z2993" i="1"/>
  <c r="AD2993" i="1"/>
  <c r="AA2993" i="1"/>
  <c r="Y2993" i="1"/>
  <c r="W2993" i="1"/>
  <c r="V2993" i="1"/>
  <c r="AD2992" i="1"/>
  <c r="Z2992" i="1" s="1"/>
  <c r="Y2992" i="1"/>
  <c r="W2992" i="1"/>
  <c r="V2992" i="1"/>
  <c r="AD2988" i="1"/>
  <c r="AA2988" i="1"/>
  <c r="Y2988" i="1"/>
  <c r="W2988" i="1"/>
  <c r="V2988" i="1"/>
  <c r="AD2980" i="1"/>
  <c r="AE2980" i="1" s="1"/>
  <c r="Z2980" i="1" s="1"/>
  <c r="AA2980" i="1"/>
  <c r="Y2980" i="1"/>
  <c r="W2980" i="1"/>
  <c r="V2980" i="1"/>
  <c r="AE2977" i="1"/>
  <c r="AD2977" i="1"/>
  <c r="AA2977" i="1"/>
  <c r="Y2977" i="1"/>
  <c r="W2977" i="1"/>
  <c r="V2977" i="1"/>
  <c r="Z2975" i="1"/>
  <c r="AD2975" i="1"/>
  <c r="AA2975" i="1"/>
  <c r="Y2975" i="1"/>
  <c r="W2975" i="1"/>
  <c r="V2975" i="1"/>
  <c r="AD2972" i="1"/>
  <c r="AE2972" i="1" s="1"/>
  <c r="Z2972" i="1" s="1"/>
  <c r="AA2972" i="1"/>
  <c r="Y2972" i="1"/>
  <c r="W2972" i="1"/>
  <c r="V2972" i="1"/>
  <c r="AE2971" i="1"/>
  <c r="Z2971" i="1" s="1"/>
  <c r="AD2971" i="1"/>
  <c r="AA2971" i="1"/>
  <c r="Y2971" i="1"/>
  <c r="W2971" i="1"/>
  <c r="V2971" i="1"/>
  <c r="Z2970" i="1"/>
  <c r="AD2970" i="1"/>
  <c r="AA2970" i="1"/>
  <c r="Y2970" i="1"/>
  <c r="W2970" i="1"/>
  <c r="V2970" i="1"/>
  <c r="AE2969" i="1"/>
  <c r="Z2969" i="1" s="1"/>
  <c r="AD2969" i="1"/>
  <c r="AA2969" i="1"/>
  <c r="Y2969" i="1"/>
  <c r="W2969" i="1"/>
  <c r="V2969" i="1"/>
  <c r="AE2968" i="1"/>
  <c r="AD2968" i="1"/>
  <c r="AA2968" i="1"/>
  <c r="Y2968" i="1"/>
  <c r="W2968" i="1"/>
  <c r="V2968" i="1"/>
  <c r="AE2967" i="1"/>
  <c r="Z2967" i="1" s="1"/>
  <c r="AD2967" i="1"/>
  <c r="AA2967" i="1"/>
  <c r="Y2967" i="1"/>
  <c r="W2967" i="1"/>
  <c r="V2967" i="1"/>
  <c r="AD2965" i="1"/>
  <c r="AA2965" i="1"/>
  <c r="Y2965" i="1"/>
  <c r="W2965" i="1"/>
  <c r="V2965" i="1"/>
  <c r="AE2960" i="1"/>
  <c r="Z2960" i="1" s="1"/>
  <c r="AD2960" i="1"/>
  <c r="AA2960" i="1"/>
  <c r="Y2960" i="1"/>
  <c r="W2960" i="1"/>
  <c r="V2960" i="1"/>
  <c r="AE2957" i="1"/>
  <c r="Z2957" i="1" s="1"/>
  <c r="AD2957" i="1"/>
  <c r="AA2957" i="1"/>
  <c r="Y2957" i="1"/>
  <c r="W2957" i="1"/>
  <c r="V2957" i="1"/>
  <c r="AD2954" i="1"/>
  <c r="AE2954" i="1" s="1"/>
  <c r="AA2954" i="1"/>
  <c r="Y2954" i="1"/>
  <c r="W2954" i="1"/>
  <c r="V2954" i="1"/>
  <c r="AD2950" i="1"/>
  <c r="AA2950" i="1"/>
  <c r="Y2950" i="1"/>
  <c r="W2950" i="1"/>
  <c r="V2950" i="1"/>
  <c r="AD2949" i="1"/>
  <c r="AA2949" i="1"/>
  <c r="Y2949" i="1"/>
  <c r="W2949" i="1"/>
  <c r="V2949" i="1"/>
  <c r="AD2939" i="1"/>
  <c r="Z2939" i="1" s="1"/>
  <c r="AA2939" i="1"/>
  <c r="Y2939" i="1"/>
  <c r="W2939" i="1"/>
  <c r="V2939" i="1"/>
  <c r="AE2933" i="1"/>
  <c r="AD2933" i="1"/>
  <c r="AA2933" i="1"/>
  <c r="Y2933" i="1"/>
  <c r="W2933" i="1"/>
  <c r="V2933" i="1"/>
  <c r="AD2932" i="1"/>
  <c r="Z2932" i="1" s="1"/>
  <c r="AA2932" i="1"/>
  <c r="Y2932" i="1"/>
  <c r="W2932" i="1"/>
  <c r="V2932" i="1"/>
  <c r="AD2929" i="1"/>
  <c r="AE2929" i="1" s="1"/>
  <c r="AA2929" i="1"/>
  <c r="Y2929" i="1"/>
  <c r="W2929" i="1"/>
  <c r="V2929" i="1"/>
  <c r="AE2925" i="1"/>
  <c r="Z2925" i="1" s="1"/>
  <c r="AD2925" i="1"/>
  <c r="AA2925" i="1"/>
  <c r="Y2925" i="1"/>
  <c r="W2925" i="1"/>
  <c r="V2925" i="1"/>
  <c r="AB2925" i="1" s="1"/>
  <c r="AD2920" i="1"/>
  <c r="AA2920" i="1"/>
  <c r="Y2920" i="1"/>
  <c r="W2920" i="1"/>
  <c r="V2920" i="1"/>
  <c r="AD2919" i="1"/>
  <c r="AA2919" i="1"/>
  <c r="Y2919" i="1"/>
  <c r="W2919" i="1"/>
  <c r="V2919" i="1"/>
  <c r="AD2918" i="1"/>
  <c r="AA2918" i="1"/>
  <c r="Y2918" i="1"/>
  <c r="W2918" i="1"/>
  <c r="V2918" i="1"/>
  <c r="AE2912" i="1"/>
  <c r="Z2912" i="1" s="1"/>
  <c r="AD2912" i="1"/>
  <c r="AA2912" i="1"/>
  <c r="Y2912" i="1"/>
  <c r="W2912" i="1"/>
  <c r="V2912" i="1"/>
  <c r="AD2911" i="1"/>
  <c r="AA2911" i="1"/>
  <c r="Y2911" i="1"/>
  <c r="W2911" i="1"/>
  <c r="V2911" i="1"/>
  <c r="AD2910" i="1"/>
  <c r="Z2910" i="1" s="1"/>
  <c r="AA2910" i="1"/>
  <c r="Y2910" i="1"/>
  <c r="W2910" i="1"/>
  <c r="V2910" i="1"/>
  <c r="AD2909" i="1"/>
  <c r="AA2909" i="1"/>
  <c r="Y2909" i="1"/>
  <c r="W2909" i="1"/>
  <c r="V2909" i="1"/>
  <c r="AD2906" i="1"/>
  <c r="Z2906" i="1" s="1"/>
  <c r="AA2906" i="1"/>
  <c r="Y2906" i="1"/>
  <c r="W2906" i="1"/>
  <c r="V2906" i="1"/>
  <c r="AD2900" i="1"/>
  <c r="AA2900" i="1"/>
  <c r="Y2900" i="1"/>
  <c r="W2900" i="1"/>
  <c r="V2900" i="1"/>
  <c r="AD2899" i="1"/>
  <c r="AA2899" i="1"/>
  <c r="Y2899" i="1"/>
  <c r="W2899" i="1"/>
  <c r="V2899" i="1"/>
  <c r="AD2897" i="1"/>
  <c r="AA2897" i="1"/>
  <c r="Y2897" i="1"/>
  <c r="W2897" i="1"/>
  <c r="V2897" i="1"/>
  <c r="AE2889" i="1"/>
  <c r="AD2889" i="1"/>
  <c r="AA2889" i="1"/>
  <c r="Y2889" i="1"/>
  <c r="W2889" i="1"/>
  <c r="V2889" i="1"/>
  <c r="AD2888" i="1"/>
  <c r="AA2888" i="1"/>
  <c r="Y2888" i="1"/>
  <c r="W2888" i="1"/>
  <c r="V2888" i="1"/>
  <c r="AD2887" i="1"/>
  <c r="AA2887" i="1"/>
  <c r="Y2887" i="1"/>
  <c r="W2887" i="1"/>
  <c r="V2887" i="1"/>
  <c r="AD2886" i="1"/>
  <c r="AA2886" i="1"/>
  <c r="Y2886" i="1"/>
  <c r="W2886" i="1"/>
  <c r="V2886" i="1"/>
  <c r="AD2885" i="1"/>
  <c r="AA2885" i="1"/>
  <c r="Y2885" i="1"/>
  <c r="W2885" i="1"/>
  <c r="V2885" i="1"/>
  <c r="AD2884" i="1"/>
  <c r="AA2884" i="1"/>
  <c r="Y2884" i="1"/>
  <c r="W2884" i="1"/>
  <c r="V2884" i="1"/>
  <c r="AD2883" i="1"/>
  <c r="AE2883" i="1" s="1"/>
  <c r="AA2883" i="1"/>
  <c r="Y2883" i="1"/>
  <c r="W2883" i="1"/>
  <c r="V2883" i="1"/>
  <c r="AD2882" i="1"/>
  <c r="AE2882" i="1" s="1"/>
  <c r="AA2882" i="1"/>
  <c r="Y2882" i="1"/>
  <c r="W2882" i="1"/>
  <c r="V2882" i="1"/>
  <c r="AD2881" i="1"/>
  <c r="AA2881" i="1"/>
  <c r="Y2881" i="1"/>
  <c r="W2881" i="1"/>
  <c r="V2881" i="1"/>
  <c r="AD2879" i="1"/>
  <c r="AA2879" i="1"/>
  <c r="Y2879" i="1"/>
  <c r="W2879" i="1"/>
  <c r="V2879" i="1"/>
  <c r="AB2879" i="1" s="1"/>
  <c r="AD2878" i="1"/>
  <c r="AA2878" i="1"/>
  <c r="Y2878" i="1"/>
  <c r="W2878" i="1"/>
  <c r="V2878" i="1"/>
  <c r="AD2877" i="1"/>
  <c r="AA2877" i="1"/>
  <c r="Y2877" i="1"/>
  <c r="W2877" i="1"/>
  <c r="V2877" i="1"/>
  <c r="AD2876" i="1"/>
  <c r="AA2876" i="1"/>
  <c r="Y2876" i="1"/>
  <c r="W2876" i="1"/>
  <c r="V2876" i="1"/>
  <c r="AD2875" i="1"/>
  <c r="AA2875" i="1"/>
  <c r="Y2875" i="1"/>
  <c r="W2875" i="1"/>
  <c r="V2875" i="1"/>
  <c r="AD2873" i="1"/>
  <c r="AA2873" i="1"/>
  <c r="Y2873" i="1"/>
  <c r="W2873" i="1"/>
  <c r="V2873" i="1"/>
  <c r="AD2872" i="1"/>
  <c r="AA2872" i="1"/>
  <c r="Y2872" i="1"/>
  <c r="W2872" i="1"/>
  <c r="V2872" i="1"/>
  <c r="AD2871" i="1"/>
  <c r="AA2871" i="1"/>
  <c r="Y2871" i="1"/>
  <c r="W2871" i="1"/>
  <c r="V2871" i="1"/>
  <c r="AD2868" i="1"/>
  <c r="AA2868" i="1"/>
  <c r="Y2868" i="1"/>
  <c r="W2868" i="1"/>
  <c r="V2868" i="1"/>
  <c r="AH2842" i="1" l="1"/>
  <c r="AI2842" i="1" s="1"/>
  <c r="AH2848" i="1"/>
  <c r="AI2848" i="1" s="1"/>
  <c r="AH2855" i="1"/>
  <c r="AI2855" i="1" s="1"/>
  <c r="AB2884" i="1"/>
  <c r="AC2884" i="1" s="1"/>
  <c r="AB2882" i="1"/>
  <c r="AC2882" i="1" s="1"/>
  <c r="AF3007" i="1"/>
  <c r="AF3019" i="1"/>
  <c r="AF3042" i="1"/>
  <c r="AF3046" i="1"/>
  <c r="AF2965" i="1"/>
  <c r="AF2977" i="1"/>
  <c r="AF2988" i="1"/>
  <c r="AF3154" i="1"/>
  <c r="AF3105" i="1"/>
  <c r="AF2968" i="1"/>
  <c r="AB3267" i="1"/>
  <c r="AC3267" i="1" s="1"/>
  <c r="AB3026" i="1"/>
  <c r="AC3026" i="1" s="1"/>
  <c r="AB3050" i="1"/>
  <c r="AH3050" i="1" s="1"/>
  <c r="AI3050" i="1" s="1"/>
  <c r="AB3068" i="1"/>
  <c r="AC3068" i="1" s="1"/>
  <c r="AB3073" i="1"/>
  <c r="AC3073" i="1" s="1"/>
  <c r="AB3099" i="1"/>
  <c r="AC3099" i="1" s="1"/>
  <c r="AB3105" i="1"/>
  <c r="AC3105" i="1" s="1"/>
  <c r="AB3142" i="1"/>
  <c r="AC3142" i="1" s="1"/>
  <c r="AB3180" i="1"/>
  <c r="AC3180" i="1" s="1"/>
  <c r="AB3192" i="1"/>
  <c r="AC3192" i="1" s="1"/>
  <c r="AB3194" i="1"/>
  <c r="AC3194" i="1" s="1"/>
  <c r="AB3199" i="1"/>
  <c r="AC3199" i="1" s="1"/>
  <c r="AB3212" i="1"/>
  <c r="AC3212" i="1" s="1"/>
  <c r="AB3224" i="1"/>
  <c r="AC3224" i="1" s="1"/>
  <c r="AB3228" i="1"/>
  <c r="AC3228" i="1" s="1"/>
  <c r="AB3233" i="1"/>
  <c r="AC3233" i="1" s="1"/>
  <c r="AB3238" i="1"/>
  <c r="AC3238" i="1" s="1"/>
  <c r="AF3265" i="1"/>
  <c r="AB3269" i="1"/>
  <c r="AC3269" i="1" s="1"/>
  <c r="AB3102" i="1"/>
  <c r="AC3102" i="1" s="1"/>
  <c r="AB3127" i="1"/>
  <c r="AC3127" i="1" s="1"/>
  <c r="AB3131" i="1"/>
  <c r="AC3131" i="1" s="1"/>
  <c r="AB3184" i="1"/>
  <c r="AH3184" i="1" s="1"/>
  <c r="AI3184" i="1" s="1"/>
  <c r="AB3193" i="1"/>
  <c r="AC3193" i="1" s="1"/>
  <c r="AB3196" i="1"/>
  <c r="AC3196" i="1" s="1"/>
  <c r="AB3205" i="1"/>
  <c r="AC3205" i="1" s="1"/>
  <c r="AB3217" i="1"/>
  <c r="AC3217" i="1" s="1"/>
  <c r="AB3226" i="1"/>
  <c r="AC3226" i="1" s="1"/>
  <c r="AB3229" i="1"/>
  <c r="AC3229" i="1" s="1"/>
  <c r="AB3234" i="1"/>
  <c r="AC3234" i="1" s="1"/>
  <c r="AB3241" i="1"/>
  <c r="AC3241" i="1" s="1"/>
  <c r="AC2925" i="1"/>
  <c r="AB2919" i="1"/>
  <c r="AC2919" i="1" s="1"/>
  <c r="AB2912" i="1"/>
  <c r="AC2912" i="1" s="1"/>
  <c r="AB2910" i="1"/>
  <c r="AC2910" i="1" s="1"/>
  <c r="AB2909" i="1"/>
  <c r="AC2909" i="1" s="1"/>
  <c r="AB2911" i="1"/>
  <c r="AH2911" i="1" s="1"/>
  <c r="AI2911" i="1" s="1"/>
  <c r="AB2900" i="1"/>
  <c r="AC2900" i="1" s="1"/>
  <c r="AB2897" i="1"/>
  <c r="AC2897" i="1" s="1"/>
  <c r="AB2954" i="1"/>
  <c r="AC2954" i="1" s="1"/>
  <c r="AB2971" i="1"/>
  <c r="AC2971" i="1" s="1"/>
  <c r="AB3004" i="1"/>
  <c r="AC3004" i="1" s="1"/>
  <c r="AB3121" i="1"/>
  <c r="AC3121" i="1" s="1"/>
  <c r="AB3160" i="1"/>
  <c r="AC3160" i="1" s="1"/>
  <c r="AB3167" i="1"/>
  <c r="AC3167" i="1" s="1"/>
  <c r="AF3192" i="1"/>
  <c r="AB3262" i="1"/>
  <c r="AC3262" i="1" s="1"/>
  <c r="AB3264" i="1"/>
  <c r="AC3264" i="1" s="1"/>
  <c r="AB3266" i="1"/>
  <c r="AH3266" i="1" s="1"/>
  <c r="AI3266" i="1" s="1"/>
  <c r="AB2932" i="1"/>
  <c r="AC2932" i="1" s="1"/>
  <c r="AB2939" i="1"/>
  <c r="AC2939" i="1" s="1"/>
  <c r="AB2950" i="1"/>
  <c r="AC2950" i="1" s="1"/>
  <c r="AB2957" i="1"/>
  <c r="AC2957" i="1" s="1"/>
  <c r="AB2972" i="1"/>
  <c r="AC2972" i="1" s="1"/>
  <c r="AB2993" i="1"/>
  <c r="AC2993" i="1" s="1"/>
  <c r="AB3007" i="1"/>
  <c r="AC3007" i="1" s="1"/>
  <c r="AB3030" i="1"/>
  <c r="AC3030" i="1" s="1"/>
  <c r="AB3053" i="1"/>
  <c r="AC3053" i="1" s="1"/>
  <c r="AF3121" i="1"/>
  <c r="AB3144" i="1"/>
  <c r="AC3144" i="1" s="1"/>
  <c r="AB3154" i="1"/>
  <c r="AC3154" i="1" s="1"/>
  <c r="AB3174" i="1"/>
  <c r="AC3174" i="1" s="1"/>
  <c r="AB3243" i="1"/>
  <c r="AC3243" i="1" s="1"/>
  <c r="AB3265" i="1"/>
  <c r="AC3265" i="1" s="1"/>
  <c r="AB2888" i="1"/>
  <c r="AC2888" i="1" s="1"/>
  <c r="AB2886" i="1"/>
  <c r="AC2886" i="1" s="1"/>
  <c r="AB2881" i="1"/>
  <c r="AC2881" i="1" s="1"/>
  <c r="AB2877" i="1"/>
  <c r="AC2877" i="1" s="1"/>
  <c r="AB2876" i="1"/>
  <c r="AC2876" i="1" s="1"/>
  <c r="Z3121" i="1"/>
  <c r="Z3154" i="1"/>
  <c r="AF3102" i="1"/>
  <c r="Z3105" i="1"/>
  <c r="Z3192" i="1"/>
  <c r="Z3265" i="1"/>
  <c r="AF3266" i="1"/>
  <c r="AF3224" i="1"/>
  <c r="AF3241" i="1"/>
  <c r="AB3244" i="1"/>
  <c r="AC3244" i="1" s="1"/>
  <c r="AB3268" i="1"/>
  <c r="AH3268" i="1" s="1"/>
  <c r="AI3268" i="1" s="1"/>
  <c r="AF2877" i="1"/>
  <c r="AF2879" i="1"/>
  <c r="AF2882" i="1"/>
  <c r="AF2884" i="1"/>
  <c r="AF2886" i="1"/>
  <c r="AF2888" i="1"/>
  <c r="AF2897" i="1"/>
  <c r="AF2900" i="1"/>
  <c r="AF2909" i="1"/>
  <c r="AF2911" i="1"/>
  <c r="AF2925" i="1"/>
  <c r="AB2960" i="1"/>
  <c r="AC2960" i="1" s="1"/>
  <c r="AB2967" i="1"/>
  <c r="AC2967" i="1" s="1"/>
  <c r="AB2969" i="1"/>
  <c r="AC2969" i="1" s="1"/>
  <c r="AB2977" i="1"/>
  <c r="AC2977" i="1" s="1"/>
  <c r="AB2988" i="1"/>
  <c r="AC2988" i="1" s="1"/>
  <c r="AF2992" i="1"/>
  <c r="AB2996" i="1"/>
  <c r="AC2996" i="1" s="1"/>
  <c r="AC3019" i="1"/>
  <c r="AB3025" i="1"/>
  <c r="AC3025" i="1" s="1"/>
  <c r="AB3032" i="1"/>
  <c r="AC3032" i="1" s="1"/>
  <c r="AB3043" i="1"/>
  <c r="AC3043" i="1" s="1"/>
  <c r="AB3048" i="1"/>
  <c r="AH3048" i="1" s="1"/>
  <c r="AI3048" i="1" s="1"/>
  <c r="AB3065" i="1"/>
  <c r="AC3065" i="1" s="1"/>
  <c r="AB3095" i="1"/>
  <c r="AC3095" i="1" s="1"/>
  <c r="AB3117" i="1"/>
  <c r="AC3117" i="1" s="1"/>
  <c r="AF3142" i="1"/>
  <c r="AF3174" i="1"/>
  <c r="AF3199" i="1"/>
  <c r="AB3242" i="1"/>
  <c r="AC3242" i="1" s="1"/>
  <c r="AF3243" i="1"/>
  <c r="AB3263" i="1"/>
  <c r="AC3263" i="1" s="1"/>
  <c r="AB3270" i="1"/>
  <c r="AC3270" i="1" s="1"/>
  <c r="AB2871" i="1"/>
  <c r="AC2871" i="1" s="1"/>
  <c r="AC2965" i="1"/>
  <c r="AB2968" i="1"/>
  <c r="AC2968" i="1" s="1"/>
  <c r="AB2970" i="1"/>
  <c r="AC2970" i="1" s="1"/>
  <c r="AB2975" i="1"/>
  <c r="AC2975" i="1" s="1"/>
  <c r="AB2980" i="1"/>
  <c r="AC2980" i="1" s="1"/>
  <c r="AB2992" i="1"/>
  <c r="AH2992" i="1" s="1"/>
  <c r="AI2992" i="1" s="1"/>
  <c r="AB2999" i="1"/>
  <c r="AC2999" i="1" s="1"/>
  <c r="AB3011" i="1"/>
  <c r="AC3011" i="1" s="1"/>
  <c r="AB3020" i="1"/>
  <c r="AH3020" i="1" s="1"/>
  <c r="AI3020" i="1" s="1"/>
  <c r="AB3042" i="1"/>
  <c r="AC3042" i="1" s="1"/>
  <c r="AB3046" i="1"/>
  <c r="AC3046" i="1" s="1"/>
  <c r="AB3049" i="1"/>
  <c r="AC3049" i="1" s="1"/>
  <c r="AB3057" i="1"/>
  <c r="AC3057" i="1" s="1"/>
  <c r="AB3069" i="1"/>
  <c r="AC3069" i="1" s="1"/>
  <c r="AB3113" i="1"/>
  <c r="AC3113" i="1" s="1"/>
  <c r="AC3120" i="1"/>
  <c r="AB3128" i="1"/>
  <c r="AC3128" i="1" s="1"/>
  <c r="AB3143" i="1"/>
  <c r="AC3143" i="1" s="1"/>
  <c r="AB3150" i="1"/>
  <c r="AH3150" i="1" s="1"/>
  <c r="AI3150" i="1" s="1"/>
  <c r="AB3165" i="1"/>
  <c r="AC3165" i="1" s="1"/>
  <c r="AB3177" i="1"/>
  <c r="AC3177" i="1" s="1"/>
  <c r="AF3043" i="1"/>
  <c r="Z3046" i="1"/>
  <c r="AF3011" i="1"/>
  <c r="Z3019" i="1"/>
  <c r="Z3007" i="1"/>
  <c r="Z3238" i="1"/>
  <c r="Z3242" i="1"/>
  <c r="Z3244" i="1"/>
  <c r="AF2932" i="1"/>
  <c r="AF2939" i="1"/>
  <c r="Z3068" i="1"/>
  <c r="AF3068" i="1"/>
  <c r="Z3073" i="1"/>
  <c r="AF3073" i="1"/>
  <c r="Z3099" i="1"/>
  <c r="AF3099" i="1"/>
  <c r="AF3263" i="1"/>
  <c r="AF3264" i="1"/>
  <c r="AF3238" i="1"/>
  <c r="AF3242" i="1"/>
  <c r="AF3244" i="1"/>
  <c r="AF3262" i="1"/>
  <c r="AF3269" i="1"/>
  <c r="AF3270" i="1"/>
  <c r="AF2967" i="1"/>
  <c r="Z2968" i="1"/>
  <c r="AF3113" i="1"/>
  <c r="AF3127" i="1"/>
  <c r="AF3143" i="1"/>
  <c r="AF3160" i="1"/>
  <c r="AF3177" i="1"/>
  <c r="AF3193" i="1"/>
  <c r="AF3205" i="1"/>
  <c r="AF3267" i="1"/>
  <c r="AF3268" i="1"/>
  <c r="Z2919" i="1"/>
  <c r="AH2925" i="1"/>
  <c r="AI2925" i="1" s="1"/>
  <c r="Z2950" i="1"/>
  <c r="Z3065" i="1"/>
  <c r="Z3069" i="1"/>
  <c r="Z3095" i="1"/>
  <c r="Z3102" i="1"/>
  <c r="AF3226" i="1"/>
  <c r="AF3117" i="1"/>
  <c r="AF3120" i="1"/>
  <c r="AF3144" i="1"/>
  <c r="AF3150" i="1"/>
  <c r="AF3180" i="1"/>
  <c r="AF3184" i="1"/>
  <c r="AF3212" i="1"/>
  <c r="AF3217" i="1"/>
  <c r="AF2919" i="1"/>
  <c r="AF2950" i="1"/>
  <c r="AF2969" i="1"/>
  <c r="AF3020" i="1"/>
  <c r="Z3042" i="1"/>
  <c r="AF3048" i="1"/>
  <c r="AF3065" i="1"/>
  <c r="AF3069" i="1"/>
  <c r="AF3095" i="1"/>
  <c r="AF3233" i="1"/>
  <c r="AF3234" i="1"/>
  <c r="AF2980" i="1"/>
  <c r="Z2988" i="1"/>
  <c r="AF3128" i="1"/>
  <c r="AF3131" i="1"/>
  <c r="AF3165" i="1"/>
  <c r="AF3167" i="1"/>
  <c r="AF3194" i="1"/>
  <c r="AF3196" i="1"/>
  <c r="AF3228" i="1"/>
  <c r="AF3229" i="1"/>
  <c r="AB2920" i="1"/>
  <c r="AC2920" i="1" s="1"/>
  <c r="AB2933" i="1"/>
  <c r="AC2933" i="1" s="1"/>
  <c r="AF2920" i="1"/>
  <c r="Z2920" i="1"/>
  <c r="AF2933" i="1"/>
  <c r="Z2933" i="1"/>
  <c r="AF2954" i="1"/>
  <c r="Z2954" i="1"/>
  <c r="AB2918" i="1"/>
  <c r="AC2918" i="1" s="1"/>
  <c r="AB2929" i="1"/>
  <c r="AC2929" i="1" s="1"/>
  <c r="AB2949" i="1"/>
  <c r="AC2949" i="1" s="1"/>
  <c r="AF2918" i="1"/>
  <c r="Z2918" i="1"/>
  <c r="AF2929" i="1"/>
  <c r="Z2929" i="1"/>
  <c r="AF2949" i="1"/>
  <c r="Z2949" i="1"/>
  <c r="Z2965" i="1"/>
  <c r="Z2977" i="1"/>
  <c r="AF2957" i="1"/>
  <c r="AF2960" i="1"/>
  <c r="AF2972" i="1"/>
  <c r="AF2975" i="1"/>
  <c r="AF2999" i="1"/>
  <c r="AF3004" i="1"/>
  <c r="AF3030" i="1"/>
  <c r="AF3032" i="1"/>
  <c r="AF3053" i="1"/>
  <c r="AF3057" i="1"/>
  <c r="AF2970" i="1"/>
  <c r="AF2971" i="1"/>
  <c r="AF2993" i="1"/>
  <c r="AF2996" i="1"/>
  <c r="AF3025" i="1"/>
  <c r="AF3026" i="1"/>
  <c r="AF3049" i="1"/>
  <c r="AF3050" i="1"/>
  <c r="AH2879" i="1"/>
  <c r="AI2879" i="1" s="1"/>
  <c r="Z2888" i="1"/>
  <c r="Z2900" i="1"/>
  <c r="Z2911" i="1"/>
  <c r="Z2897" i="1"/>
  <c r="Z2884" i="1"/>
  <c r="Z2886" i="1"/>
  <c r="Z2909" i="1"/>
  <c r="AF2912" i="1"/>
  <c r="Z2871" i="1"/>
  <c r="AF2871" i="1"/>
  <c r="AB2873" i="1"/>
  <c r="AC2873" i="1" s="1"/>
  <c r="AC2879" i="1"/>
  <c r="Z2885" i="1"/>
  <c r="AF2885" i="1"/>
  <c r="Z2889" i="1"/>
  <c r="AF2889" i="1"/>
  <c r="AB2868" i="1"/>
  <c r="AC2868" i="1" s="1"/>
  <c r="AF2872" i="1"/>
  <c r="Z2872" i="1"/>
  <c r="AB2875" i="1"/>
  <c r="AC2875" i="1" s="1"/>
  <c r="AB2878" i="1"/>
  <c r="AC2878" i="1" s="1"/>
  <c r="Z2881" i="1"/>
  <c r="AF2881" i="1"/>
  <c r="Z2873" i="1"/>
  <c r="AF2873" i="1"/>
  <c r="Z2878" i="1"/>
  <c r="AF2878" i="1"/>
  <c r="AF2868" i="1"/>
  <c r="Z2868" i="1"/>
  <c r="AB2872" i="1"/>
  <c r="AF2875" i="1"/>
  <c r="Z2875" i="1"/>
  <c r="Z2876" i="1"/>
  <c r="AF2876" i="1"/>
  <c r="AB2883" i="1"/>
  <c r="AC2883" i="1" s="1"/>
  <c r="AB2885" i="1"/>
  <c r="AC2885" i="1" s="1"/>
  <c r="AB2887" i="1"/>
  <c r="AC2887" i="1" s="1"/>
  <c r="AB2889" i="1"/>
  <c r="AC2889" i="1" s="1"/>
  <c r="AB2899" i="1"/>
  <c r="AC2899" i="1" s="1"/>
  <c r="AB2906" i="1"/>
  <c r="AC2906" i="1" s="1"/>
  <c r="Z2883" i="1"/>
  <c r="AF2883" i="1"/>
  <c r="Z2887" i="1"/>
  <c r="AF2887" i="1"/>
  <c r="Z2899" i="1"/>
  <c r="AF2899" i="1"/>
  <c r="Z2877" i="1"/>
  <c r="Z2879" i="1"/>
  <c r="Z2882" i="1"/>
  <c r="AF2906" i="1"/>
  <c r="AF2910" i="1"/>
  <c r="AD2786" i="1"/>
  <c r="Z2786" i="1"/>
  <c r="AA2786" i="1"/>
  <c r="AH2884" i="1" l="1"/>
  <c r="AI2884" i="1" s="1"/>
  <c r="AH2882" i="1"/>
  <c r="AI2882" i="1" s="1"/>
  <c r="AC3150" i="1"/>
  <c r="AH3019" i="1"/>
  <c r="AI3019" i="1" s="1"/>
  <c r="AH3177" i="1"/>
  <c r="AI3177" i="1" s="1"/>
  <c r="AC3268" i="1"/>
  <c r="AH2888" i="1"/>
  <c r="AI2888" i="1" s="1"/>
  <c r="AH3267" i="1"/>
  <c r="AI3267" i="1" s="1"/>
  <c r="AH3068" i="1"/>
  <c r="AI3068" i="1" s="1"/>
  <c r="AH3217" i="1"/>
  <c r="AI3217" i="1" s="1"/>
  <c r="AH3241" i="1"/>
  <c r="AI3241" i="1" s="1"/>
  <c r="AH3212" i="1"/>
  <c r="AI3212" i="1" s="1"/>
  <c r="AH3229" i="1"/>
  <c r="AI3229" i="1" s="1"/>
  <c r="AC3266" i="1"/>
  <c r="AC3050" i="1"/>
  <c r="AH3238" i="1"/>
  <c r="AI3238" i="1" s="1"/>
  <c r="AH3030" i="1"/>
  <c r="AI3030" i="1" s="1"/>
  <c r="AH3026" i="1"/>
  <c r="AI3026" i="1" s="1"/>
  <c r="AH3233" i="1"/>
  <c r="AI3233" i="1" s="1"/>
  <c r="AH3196" i="1"/>
  <c r="AI3196" i="1" s="1"/>
  <c r="AH3127" i="1"/>
  <c r="AI3127" i="1" s="1"/>
  <c r="AH2971" i="1"/>
  <c r="AI2971" i="1" s="1"/>
  <c r="AC2992" i="1"/>
  <c r="AH3142" i="1"/>
  <c r="AI3142" i="1" s="1"/>
  <c r="AH3154" i="1"/>
  <c r="AI3154" i="1" s="1"/>
  <c r="AH3167" i="1"/>
  <c r="AI3167" i="1" s="1"/>
  <c r="AH2886" i="1"/>
  <c r="AI2886" i="1" s="1"/>
  <c r="AH2957" i="1"/>
  <c r="AI2957" i="1" s="1"/>
  <c r="AC3048" i="1"/>
  <c r="AH3199" i="1"/>
  <c r="AI3199" i="1" s="1"/>
  <c r="AH2876" i="1"/>
  <c r="AI2876" i="1" s="1"/>
  <c r="AH2910" i="1"/>
  <c r="AI2910" i="1" s="1"/>
  <c r="AH2877" i="1"/>
  <c r="AI2877" i="1" s="1"/>
  <c r="AH2977" i="1"/>
  <c r="AI2977" i="1" s="1"/>
  <c r="AH2970" i="1"/>
  <c r="AI2970" i="1" s="1"/>
  <c r="AC3184" i="1"/>
  <c r="AH3073" i="1"/>
  <c r="AI3073" i="1" s="1"/>
  <c r="AH2975" i="1"/>
  <c r="AI2975" i="1" s="1"/>
  <c r="AH3113" i="1"/>
  <c r="AI3113" i="1" s="1"/>
  <c r="AH3011" i="1"/>
  <c r="AI3011" i="1" s="1"/>
  <c r="AH3105" i="1"/>
  <c r="AI3105" i="1" s="1"/>
  <c r="AH3192" i="1"/>
  <c r="AI3192" i="1" s="1"/>
  <c r="AH3269" i="1"/>
  <c r="AI3269" i="1" s="1"/>
  <c r="AH3264" i="1"/>
  <c r="AI3264" i="1" s="1"/>
  <c r="AH3065" i="1"/>
  <c r="AI3065" i="1" s="1"/>
  <c r="AH2909" i="1"/>
  <c r="AI2909" i="1" s="1"/>
  <c r="AH3043" i="1"/>
  <c r="AI3043" i="1" s="1"/>
  <c r="AH3007" i="1"/>
  <c r="AI3007" i="1" s="1"/>
  <c r="AH2968" i="1"/>
  <c r="AI2968" i="1" s="1"/>
  <c r="AH2969" i="1"/>
  <c r="AI2969" i="1" s="1"/>
  <c r="AH3174" i="1"/>
  <c r="AI3174" i="1" s="1"/>
  <c r="AH3049" i="1"/>
  <c r="AI3049" i="1" s="1"/>
  <c r="AH3144" i="1"/>
  <c r="AI3144" i="1" s="1"/>
  <c r="AH3224" i="1"/>
  <c r="AI3224" i="1" s="1"/>
  <c r="AH3160" i="1"/>
  <c r="AI3160" i="1" s="1"/>
  <c r="AH3263" i="1"/>
  <c r="AI3263" i="1" s="1"/>
  <c r="AH3099" i="1"/>
  <c r="AI3099" i="1" s="1"/>
  <c r="AH3244" i="1"/>
  <c r="AI3244" i="1" s="1"/>
  <c r="AC3020" i="1"/>
  <c r="AH2999" i="1"/>
  <c r="AI2999" i="1" s="1"/>
  <c r="AH2954" i="1"/>
  <c r="AI2954" i="1" s="1"/>
  <c r="AH3234" i="1"/>
  <c r="AI3234" i="1" s="1"/>
  <c r="AH3205" i="1"/>
  <c r="AI3205" i="1" s="1"/>
  <c r="AH3143" i="1"/>
  <c r="AI3143" i="1" s="1"/>
  <c r="AH3117" i="1"/>
  <c r="AI3117" i="1" s="1"/>
  <c r="AH3226" i="1"/>
  <c r="AI3226" i="1" s="1"/>
  <c r="AH3193" i="1"/>
  <c r="AI3193" i="1" s="1"/>
  <c r="AH3194" i="1"/>
  <c r="AI3194" i="1" s="1"/>
  <c r="AH3120" i="1"/>
  <c r="AI3120" i="1" s="1"/>
  <c r="AH2900" i="1"/>
  <c r="AI2900" i="1" s="1"/>
  <c r="AH3053" i="1"/>
  <c r="AI3053" i="1" s="1"/>
  <c r="AH3046" i="1"/>
  <c r="AI3046" i="1" s="1"/>
  <c r="AH2996" i="1"/>
  <c r="AI2996" i="1" s="1"/>
  <c r="AH3180" i="1"/>
  <c r="AI3180" i="1" s="1"/>
  <c r="AH3131" i="1"/>
  <c r="AI3131" i="1" s="1"/>
  <c r="AH3228" i="1"/>
  <c r="AI3228" i="1" s="1"/>
  <c r="AH3102" i="1"/>
  <c r="AI3102" i="1" s="1"/>
  <c r="AH2950" i="1"/>
  <c r="AI2950" i="1" s="1"/>
  <c r="AH2949" i="1"/>
  <c r="AI2949" i="1" s="1"/>
  <c r="AH2933" i="1"/>
  <c r="AI2933" i="1" s="1"/>
  <c r="AH2920" i="1"/>
  <c r="AI2920" i="1" s="1"/>
  <c r="AH2919" i="1"/>
  <c r="AI2919" i="1" s="1"/>
  <c r="AH2912" i="1"/>
  <c r="AI2912" i="1" s="1"/>
  <c r="AC2911" i="1"/>
  <c r="AH2897" i="1"/>
  <c r="AI2897" i="1" s="1"/>
  <c r="AH2939" i="1"/>
  <c r="AI2939" i="1" s="1"/>
  <c r="AH3262" i="1"/>
  <c r="AI3262" i="1" s="1"/>
  <c r="AH2906" i="1"/>
  <c r="AI2906" i="1" s="1"/>
  <c r="AH3004" i="1"/>
  <c r="AI3004" i="1" s="1"/>
  <c r="AH2960" i="1"/>
  <c r="AI2960" i="1" s="1"/>
  <c r="AH2918" i="1"/>
  <c r="AI2918" i="1" s="1"/>
  <c r="AH2993" i="1"/>
  <c r="AI2993" i="1" s="1"/>
  <c r="AH3121" i="1"/>
  <c r="AI3121" i="1" s="1"/>
  <c r="AH3243" i="1"/>
  <c r="AI3243" i="1" s="1"/>
  <c r="AH3095" i="1"/>
  <c r="AI3095" i="1" s="1"/>
  <c r="AH2972" i="1"/>
  <c r="AI2972" i="1" s="1"/>
  <c r="AH3042" i="1"/>
  <c r="AI3042" i="1" s="1"/>
  <c r="AH2988" i="1"/>
  <c r="AI2988" i="1" s="1"/>
  <c r="AH3025" i="1"/>
  <c r="AI3025" i="1" s="1"/>
  <c r="AH3128" i="1"/>
  <c r="AI3128" i="1" s="1"/>
  <c r="AH2932" i="1"/>
  <c r="AI2932" i="1" s="1"/>
  <c r="AH3265" i="1"/>
  <c r="AI3265" i="1" s="1"/>
  <c r="AH3242" i="1"/>
  <c r="AI3242" i="1" s="1"/>
  <c r="AH2883" i="1"/>
  <c r="AI2883" i="1" s="1"/>
  <c r="AH2881" i="1"/>
  <c r="AI2881" i="1" s="1"/>
  <c r="AH2878" i="1"/>
  <c r="AI2878" i="1" s="1"/>
  <c r="AH2873" i="1"/>
  <c r="AI2873" i="1" s="1"/>
  <c r="AH2868" i="1"/>
  <c r="AI2868" i="1" s="1"/>
  <c r="AH2871" i="1"/>
  <c r="AI2871" i="1" s="1"/>
  <c r="AH2965" i="1"/>
  <c r="AI2965" i="1" s="1"/>
  <c r="AH2929" i="1"/>
  <c r="AI2929" i="1" s="1"/>
  <c r="AH3165" i="1"/>
  <c r="AI3165" i="1" s="1"/>
  <c r="AH2899" i="1"/>
  <c r="AI2899" i="1" s="1"/>
  <c r="AH3270" i="1"/>
  <c r="AI3270" i="1" s="1"/>
  <c r="AH3057" i="1"/>
  <c r="AI3057" i="1" s="1"/>
  <c r="AH3032" i="1"/>
  <c r="AI3032" i="1" s="1"/>
  <c r="AH2980" i="1"/>
  <c r="AI2980" i="1" s="1"/>
  <c r="AH2967" i="1"/>
  <c r="AI2967" i="1" s="1"/>
  <c r="AH3069" i="1"/>
  <c r="AI3069" i="1" s="1"/>
  <c r="AH2887" i="1"/>
  <c r="AI2887" i="1" s="1"/>
  <c r="AH2885" i="1"/>
  <c r="AI2885" i="1" s="1"/>
  <c r="AH2889" i="1"/>
  <c r="AI2889" i="1" s="1"/>
  <c r="AH2872" i="1"/>
  <c r="AI2872" i="1" s="1"/>
  <c r="AC2872" i="1"/>
  <c r="AH2875" i="1"/>
  <c r="AI2875" i="1" s="1"/>
  <c r="AE2494" i="1"/>
  <c r="Z2494" i="1" s="1"/>
  <c r="AD2494" i="1"/>
  <c r="AA2494" i="1"/>
  <c r="Y2494" i="1"/>
  <c r="W2494" i="1"/>
  <c r="V2494" i="1"/>
  <c r="AB2494" i="1" s="1"/>
  <c r="Z2489" i="1"/>
  <c r="AD2489" i="1"/>
  <c r="AA2489" i="1"/>
  <c r="Y2489" i="1"/>
  <c r="W2489" i="1"/>
  <c r="V2489" i="1"/>
  <c r="AC2494" i="1" l="1"/>
  <c r="AC2489" i="1"/>
  <c r="AF2494" i="1"/>
  <c r="AH2494" i="1"/>
  <c r="AI2494" i="1" s="1"/>
  <c r="AF2489" i="1"/>
  <c r="AH2489" i="1"/>
  <c r="AI2489" i="1" s="1"/>
  <c r="Z2515" i="1"/>
  <c r="AD2515" i="1"/>
  <c r="AA2515" i="1"/>
  <c r="Y2515" i="1"/>
  <c r="W2515" i="1"/>
  <c r="V2515" i="1"/>
  <c r="AB2515" i="1" l="1"/>
  <c r="AC2515" i="1" s="1"/>
  <c r="AF2515" i="1"/>
  <c r="AD2867" i="1"/>
  <c r="Z2867" i="1" s="1"/>
  <c r="AA2867" i="1"/>
  <c r="Y2867" i="1"/>
  <c r="W2867" i="1"/>
  <c r="V2867" i="1"/>
  <c r="AD2865" i="1"/>
  <c r="AA2865" i="1"/>
  <c r="Y2865" i="1"/>
  <c r="W2865" i="1"/>
  <c r="V2865" i="1"/>
  <c r="Z2863" i="1"/>
  <c r="AD2863" i="1"/>
  <c r="AA2863" i="1"/>
  <c r="Y2863" i="1"/>
  <c r="W2863" i="1"/>
  <c r="V2863" i="1"/>
  <c r="AD2859" i="1"/>
  <c r="AA2859" i="1"/>
  <c r="Y2859" i="1"/>
  <c r="W2859" i="1"/>
  <c r="V2859" i="1"/>
  <c r="AE2858" i="1"/>
  <c r="Z2858" i="1" s="1"/>
  <c r="AD2858" i="1"/>
  <c r="AA2858" i="1"/>
  <c r="Y2858" i="1"/>
  <c r="W2858" i="1"/>
  <c r="V2858" i="1"/>
  <c r="AE2847" i="1"/>
  <c r="AD2847" i="1"/>
  <c r="AA2847" i="1"/>
  <c r="Y2847" i="1"/>
  <c r="W2847" i="1"/>
  <c r="V2847" i="1"/>
  <c r="AD2846" i="1"/>
  <c r="AE2846" i="1" s="1"/>
  <c r="Z2846" i="1" s="1"/>
  <c r="AA2846" i="1"/>
  <c r="Y2846" i="1"/>
  <c r="W2846" i="1"/>
  <c r="V2846" i="1"/>
  <c r="AE2841" i="1"/>
  <c r="AD2841" i="1"/>
  <c r="AA2841" i="1"/>
  <c r="Y2841" i="1"/>
  <c r="W2841" i="1"/>
  <c r="V2841" i="1"/>
  <c r="Z2840" i="1"/>
  <c r="AD2840" i="1"/>
  <c r="AA2840" i="1"/>
  <c r="Y2840" i="1"/>
  <c r="W2840" i="1"/>
  <c r="V2840" i="1"/>
  <c r="AD2839" i="1"/>
  <c r="AA2839" i="1"/>
  <c r="Y2839" i="1"/>
  <c r="W2839" i="1"/>
  <c r="V2839" i="1"/>
  <c r="AD2838" i="1"/>
  <c r="AE2838" i="1" s="1"/>
  <c r="Z2838" i="1" s="1"/>
  <c r="AA2838" i="1"/>
  <c r="Y2838" i="1"/>
  <c r="W2838" i="1"/>
  <c r="V2838" i="1"/>
  <c r="AD2837" i="1"/>
  <c r="AA2837" i="1"/>
  <c r="Y2837" i="1"/>
  <c r="W2837" i="1"/>
  <c r="V2837" i="1"/>
  <c r="AD2833" i="1"/>
  <c r="AE2833" i="1" s="1"/>
  <c r="Z2833" i="1" s="1"/>
  <c r="AA2833" i="1"/>
  <c r="Y2833" i="1"/>
  <c r="W2833" i="1"/>
  <c r="V2833" i="1"/>
  <c r="AD2832" i="1"/>
  <c r="AE2832" i="1" s="1"/>
  <c r="Z2832" i="1" s="1"/>
  <c r="AA2832" i="1"/>
  <c r="Y2832" i="1"/>
  <c r="W2832" i="1"/>
  <c r="V2832" i="1"/>
  <c r="AD2831" i="1"/>
  <c r="AE2831" i="1" s="1"/>
  <c r="AA2831" i="1"/>
  <c r="Y2831" i="1"/>
  <c r="W2831" i="1"/>
  <c r="V2831" i="1"/>
  <c r="AD2830" i="1"/>
  <c r="Z2830" i="1" s="1"/>
  <c r="AA2830" i="1"/>
  <c r="Y2830" i="1"/>
  <c r="W2830" i="1"/>
  <c r="V2830" i="1"/>
  <c r="AD2829" i="1"/>
  <c r="AE2829" i="1" s="1"/>
  <c r="AA2829" i="1"/>
  <c r="Y2829" i="1"/>
  <c r="W2829" i="1"/>
  <c r="V2829" i="1"/>
  <c r="AD2828" i="1"/>
  <c r="AE2828" i="1" s="1"/>
  <c r="Z2828" i="1" s="1"/>
  <c r="AA2828" i="1"/>
  <c r="Y2828" i="1"/>
  <c r="W2828" i="1"/>
  <c r="V2828" i="1"/>
  <c r="AD2827" i="1"/>
  <c r="AA2827" i="1"/>
  <c r="Y2827" i="1"/>
  <c r="W2827" i="1"/>
  <c r="V2827" i="1"/>
  <c r="AE2824" i="1"/>
  <c r="Z2824" i="1" s="1"/>
  <c r="AD2824" i="1"/>
  <c r="AA2824" i="1"/>
  <c r="Y2824" i="1"/>
  <c r="W2824" i="1"/>
  <c r="V2824" i="1"/>
  <c r="AE2823" i="1"/>
  <c r="Z2823" i="1" s="1"/>
  <c r="AD2823" i="1"/>
  <c r="AA2823" i="1"/>
  <c r="Y2823" i="1"/>
  <c r="W2823" i="1"/>
  <c r="V2823" i="1"/>
  <c r="AD2822" i="1"/>
  <c r="AA2822" i="1"/>
  <c r="Y2822" i="1"/>
  <c r="W2822" i="1"/>
  <c r="V2822" i="1"/>
  <c r="Z2819" i="1"/>
  <c r="AD2819" i="1"/>
  <c r="AA2819" i="1"/>
  <c r="Y2819" i="1"/>
  <c r="W2819" i="1"/>
  <c r="V2819" i="1"/>
  <c r="AD2818" i="1"/>
  <c r="AA2818" i="1"/>
  <c r="Y2818" i="1"/>
  <c r="W2818" i="1"/>
  <c r="V2818" i="1"/>
  <c r="Z2817" i="1"/>
  <c r="AD2817" i="1"/>
  <c r="AA2817" i="1"/>
  <c r="Y2817" i="1"/>
  <c r="W2817" i="1"/>
  <c r="V2817" i="1"/>
  <c r="AD2816" i="1"/>
  <c r="AE2816" i="1" s="1"/>
  <c r="AA2816" i="1"/>
  <c r="Y2816" i="1"/>
  <c r="W2816" i="1"/>
  <c r="V2816" i="1"/>
  <c r="AD2810" i="1"/>
  <c r="Z2810" i="1" s="1"/>
  <c r="AA2810" i="1"/>
  <c r="Y2810" i="1"/>
  <c r="W2810" i="1"/>
  <c r="V2810" i="1"/>
  <c r="AD2809" i="1"/>
  <c r="AA2809" i="1"/>
  <c r="Y2809" i="1"/>
  <c r="W2809" i="1"/>
  <c r="V2809" i="1"/>
  <c r="AD2808" i="1"/>
  <c r="Z2808" i="1" s="1"/>
  <c r="AA2808" i="1"/>
  <c r="Y2808" i="1"/>
  <c r="W2808" i="1"/>
  <c r="V2808" i="1"/>
  <c r="AE2807" i="1"/>
  <c r="AD2807" i="1"/>
  <c r="AA2807" i="1"/>
  <c r="Y2807" i="1"/>
  <c r="W2807" i="1"/>
  <c r="V2807" i="1"/>
  <c r="AE2806" i="1"/>
  <c r="Z2806" i="1" s="1"/>
  <c r="AD2806" i="1"/>
  <c r="AA2806" i="1"/>
  <c r="Y2806" i="1"/>
  <c r="W2806" i="1"/>
  <c r="V2806" i="1"/>
  <c r="AE2805" i="1"/>
  <c r="AD2805" i="1"/>
  <c r="AA2805" i="1"/>
  <c r="Y2805" i="1"/>
  <c r="W2805" i="1"/>
  <c r="V2805" i="1"/>
  <c r="Z2802" i="1"/>
  <c r="AD2802" i="1"/>
  <c r="AA2802" i="1"/>
  <c r="Y2802" i="1"/>
  <c r="W2802" i="1"/>
  <c r="V2802" i="1"/>
  <c r="Z2792" i="1"/>
  <c r="AD2792" i="1"/>
  <c r="AA2792" i="1"/>
  <c r="Y2792" i="1"/>
  <c r="W2792" i="1"/>
  <c r="V2792" i="1"/>
  <c r="AE2791" i="1"/>
  <c r="AD2791" i="1"/>
  <c r="AA2791" i="1"/>
  <c r="Y2791" i="1"/>
  <c r="W2791" i="1"/>
  <c r="V2791" i="1"/>
  <c r="AE2790" i="1"/>
  <c r="Z2790" i="1" s="1"/>
  <c r="AD2790" i="1"/>
  <c r="AA2790" i="1"/>
  <c r="Y2790" i="1"/>
  <c r="W2790" i="1"/>
  <c r="V2790" i="1"/>
  <c r="AD2789" i="1"/>
  <c r="AA2789" i="1"/>
  <c r="Y2789" i="1"/>
  <c r="W2789" i="1"/>
  <c r="V2789" i="1"/>
  <c r="AE2788" i="1"/>
  <c r="Z2788" i="1" s="1"/>
  <c r="AD2788" i="1"/>
  <c r="AA2788" i="1"/>
  <c r="Y2788" i="1"/>
  <c r="W2788" i="1"/>
  <c r="V2788" i="1"/>
  <c r="AD2787" i="1"/>
  <c r="AA2787" i="1"/>
  <c r="Y2787" i="1"/>
  <c r="W2787" i="1"/>
  <c r="V2787" i="1"/>
  <c r="Y2786" i="1"/>
  <c r="W2786" i="1"/>
  <c r="V2786" i="1"/>
  <c r="AB2786" i="1" s="1"/>
  <c r="AE2785" i="1"/>
  <c r="AD2785" i="1"/>
  <c r="AA2785" i="1"/>
  <c r="Y2785" i="1"/>
  <c r="W2785" i="1"/>
  <c r="V2785" i="1"/>
  <c r="AE2780" i="1"/>
  <c r="Z2780" i="1" s="1"/>
  <c r="AD2780" i="1"/>
  <c r="AA2780" i="1"/>
  <c r="Y2780" i="1"/>
  <c r="W2780" i="1"/>
  <c r="V2780" i="1"/>
  <c r="AD2779" i="1"/>
  <c r="AE2779" i="1" s="1"/>
  <c r="AA2779" i="1"/>
  <c r="Y2779" i="1"/>
  <c r="W2779" i="1"/>
  <c r="V2779" i="1"/>
  <c r="AD2774" i="1"/>
  <c r="AE2774" i="1" s="1"/>
  <c r="Z2774" i="1" s="1"/>
  <c r="AA2774" i="1"/>
  <c r="Y2774" i="1"/>
  <c r="W2774" i="1"/>
  <c r="V2774" i="1"/>
  <c r="AD2773" i="1"/>
  <c r="AA2773" i="1"/>
  <c r="Y2773" i="1"/>
  <c r="W2773" i="1"/>
  <c r="V2773" i="1"/>
  <c r="AD2772" i="1"/>
  <c r="Z2772" i="1" s="1"/>
  <c r="AA2772" i="1"/>
  <c r="Y2772" i="1"/>
  <c r="W2772" i="1"/>
  <c r="V2772" i="1"/>
  <c r="AD2771" i="1"/>
  <c r="Z2771" i="1" s="1"/>
  <c r="AA2771" i="1"/>
  <c r="Y2771" i="1"/>
  <c r="W2771" i="1"/>
  <c r="V2771" i="1"/>
  <c r="AB2771" i="1" s="1"/>
  <c r="AD2770" i="1"/>
  <c r="AA2770" i="1"/>
  <c r="Y2770" i="1"/>
  <c r="W2770" i="1"/>
  <c r="V2770" i="1"/>
  <c r="AE2769" i="1"/>
  <c r="Z2769" i="1" s="1"/>
  <c r="AD2769" i="1"/>
  <c r="AA2769" i="1"/>
  <c r="Y2769" i="1"/>
  <c r="W2769" i="1"/>
  <c r="V2769" i="1"/>
  <c r="AE2768" i="1"/>
  <c r="AD2768" i="1"/>
  <c r="AA2768" i="1"/>
  <c r="Y2768" i="1"/>
  <c r="W2768" i="1"/>
  <c r="V2768" i="1"/>
  <c r="AB2768" i="1" s="1"/>
  <c r="AE2767" i="1"/>
  <c r="Z2767" i="1" s="1"/>
  <c r="AD2767" i="1"/>
  <c r="AA2767" i="1"/>
  <c r="Y2767" i="1"/>
  <c r="W2767" i="1"/>
  <c r="V2767" i="1"/>
  <c r="AB2767" i="1" s="1"/>
  <c r="AE2766" i="1"/>
  <c r="AD2766" i="1"/>
  <c r="AA2766" i="1"/>
  <c r="Y2766" i="1"/>
  <c r="W2766" i="1"/>
  <c r="V2766" i="1"/>
  <c r="Z2765" i="1"/>
  <c r="AD2765" i="1"/>
  <c r="AA2765" i="1"/>
  <c r="Y2765" i="1"/>
  <c r="W2765" i="1"/>
  <c r="V2765" i="1"/>
  <c r="AD2764" i="1"/>
  <c r="AA2764" i="1"/>
  <c r="Y2764" i="1"/>
  <c r="W2764" i="1"/>
  <c r="V2764" i="1"/>
  <c r="AB2764" i="1" s="1"/>
  <c r="Z2763" i="1"/>
  <c r="AD2763" i="1"/>
  <c r="AA2763" i="1"/>
  <c r="Y2763" i="1"/>
  <c r="W2763" i="1"/>
  <c r="V2763" i="1"/>
  <c r="AD2762" i="1"/>
  <c r="AF2762" i="1" s="1"/>
  <c r="AA2762" i="1"/>
  <c r="Y2762" i="1"/>
  <c r="W2762" i="1"/>
  <c r="V2762" i="1"/>
  <c r="AD2761" i="1"/>
  <c r="AE2761" i="1" s="1"/>
  <c r="Z2761" i="1" s="1"/>
  <c r="AA2761" i="1"/>
  <c r="Y2761" i="1"/>
  <c r="W2761" i="1"/>
  <c r="V2761" i="1"/>
  <c r="AE2760" i="1"/>
  <c r="AD2760" i="1"/>
  <c r="AA2760" i="1"/>
  <c r="Y2760" i="1"/>
  <c r="W2760" i="1"/>
  <c r="V2760" i="1"/>
  <c r="AF2816" i="1" l="1"/>
  <c r="AF2818" i="1"/>
  <c r="AF2822" i="1"/>
  <c r="AF2805" i="1"/>
  <c r="AF2807" i="1"/>
  <c r="AF2809" i="1"/>
  <c r="AF2760" i="1"/>
  <c r="AF2773" i="1"/>
  <c r="AF2779" i="1"/>
  <c r="AF2785" i="1"/>
  <c r="AF2791" i="1"/>
  <c r="AF2789" i="1"/>
  <c r="AB2770" i="1"/>
  <c r="AH2770" i="1" s="1"/>
  <c r="AI2770" i="1" s="1"/>
  <c r="AB2766" i="1"/>
  <c r="AC2766" i="1" s="1"/>
  <c r="AB2763" i="1"/>
  <c r="AC2763" i="1" s="1"/>
  <c r="AH2515" i="1"/>
  <c r="AI2515" i="1" s="1"/>
  <c r="AB2867" i="1"/>
  <c r="AC2867" i="1" s="1"/>
  <c r="AB2859" i="1"/>
  <c r="AC2859" i="1" s="1"/>
  <c r="AB2865" i="1"/>
  <c r="AC2865" i="1" s="1"/>
  <c r="AH2802" i="1"/>
  <c r="AI2802" i="1" s="1"/>
  <c r="AB2806" i="1"/>
  <c r="AC2806" i="1" s="1"/>
  <c r="AH2808" i="1"/>
  <c r="AI2808" i="1" s="1"/>
  <c r="AB2810" i="1"/>
  <c r="AH2810" i="1" s="1"/>
  <c r="AI2810" i="1" s="1"/>
  <c r="AB2817" i="1"/>
  <c r="AH2817" i="1" s="1"/>
  <c r="AI2817" i="1" s="1"/>
  <c r="AB2819" i="1"/>
  <c r="AH2819" i="1" s="1"/>
  <c r="AI2819" i="1" s="1"/>
  <c r="AB2823" i="1"/>
  <c r="AH2823" i="1" s="1"/>
  <c r="AI2823" i="1" s="1"/>
  <c r="AC2827" i="1"/>
  <c r="AC2829" i="1"/>
  <c r="AB2831" i="1"/>
  <c r="AC2831" i="1" s="1"/>
  <c r="AB2837" i="1"/>
  <c r="AC2837" i="1" s="1"/>
  <c r="AB2839" i="1"/>
  <c r="AC2839" i="1" s="1"/>
  <c r="AB2841" i="1"/>
  <c r="AC2841" i="1" s="1"/>
  <c r="AB2847" i="1"/>
  <c r="AC2847" i="1" s="1"/>
  <c r="AF2829" i="1"/>
  <c r="AF2837" i="1"/>
  <c r="AF2847" i="1"/>
  <c r="AF2865" i="1"/>
  <c r="AF2827" i="1"/>
  <c r="AF2831" i="1"/>
  <c r="AF2839" i="1"/>
  <c r="AF2841" i="1"/>
  <c r="AF2859" i="1"/>
  <c r="AC2764" i="1"/>
  <c r="AB2792" i="1"/>
  <c r="AH2792" i="1" s="1"/>
  <c r="AI2792" i="1" s="1"/>
  <c r="AB2805" i="1"/>
  <c r="AC2805" i="1" s="1"/>
  <c r="AB2807" i="1"/>
  <c r="AC2807" i="1" s="1"/>
  <c r="AB2809" i="1"/>
  <c r="AC2809" i="1" s="1"/>
  <c r="AB2816" i="1"/>
  <c r="AC2816" i="1" s="1"/>
  <c r="AB2818" i="1"/>
  <c r="AC2818" i="1" s="1"/>
  <c r="AC2822" i="1"/>
  <c r="AB2824" i="1"/>
  <c r="AC2824" i="1" s="1"/>
  <c r="AB2828" i="1"/>
  <c r="AC2828" i="1" s="1"/>
  <c r="AB2830" i="1"/>
  <c r="AC2830" i="1" s="1"/>
  <c r="AB2832" i="1"/>
  <c r="AC2832" i="1" s="1"/>
  <c r="AB2833" i="1"/>
  <c r="AC2833" i="1" s="1"/>
  <c r="AB2838" i="1"/>
  <c r="AC2838" i="1" s="1"/>
  <c r="AB2840" i="1"/>
  <c r="AC2840" i="1" s="1"/>
  <c r="AB2846" i="1"/>
  <c r="AC2846" i="1" s="1"/>
  <c r="AB2858" i="1"/>
  <c r="AC2858" i="1" s="1"/>
  <c r="AB2863" i="1"/>
  <c r="AC2863" i="1" s="1"/>
  <c r="AF2787" i="1"/>
  <c r="AC2779" i="1"/>
  <c r="AB2785" i="1"/>
  <c r="AC2785" i="1" s="1"/>
  <c r="AB2787" i="1"/>
  <c r="AC2787" i="1" s="1"/>
  <c r="AB2789" i="1"/>
  <c r="AC2789" i="1" s="1"/>
  <c r="AC2791" i="1"/>
  <c r="AB2774" i="1"/>
  <c r="AH2774" i="1" s="1"/>
  <c r="AI2774" i="1" s="1"/>
  <c r="AH2780" i="1"/>
  <c r="AI2780" i="1" s="1"/>
  <c r="AB2788" i="1"/>
  <c r="AH2788" i="1" s="1"/>
  <c r="AI2788" i="1" s="1"/>
  <c r="AB2790" i="1"/>
  <c r="AH2790" i="1" s="1"/>
  <c r="AI2790" i="1" s="1"/>
  <c r="AC2771" i="1"/>
  <c r="AB2773" i="1"/>
  <c r="AC2773" i="1" s="1"/>
  <c r="AB2772" i="1"/>
  <c r="AH2772" i="1" s="1"/>
  <c r="AI2772" i="1" s="1"/>
  <c r="AC2768" i="1"/>
  <c r="AB2769" i="1"/>
  <c r="AC2769" i="1" s="1"/>
  <c r="AF2766" i="1"/>
  <c r="AF2768" i="1"/>
  <c r="AF2770" i="1"/>
  <c r="AB2765" i="1"/>
  <c r="AC2765" i="1" s="1"/>
  <c r="AF2764" i="1"/>
  <c r="AB2761" i="1"/>
  <c r="AC2761" i="1" s="1"/>
  <c r="AB2760" i="1"/>
  <c r="AC2760" i="1" s="1"/>
  <c r="AB2762" i="1"/>
  <c r="AC2762" i="1" s="1"/>
  <c r="AF2824" i="1"/>
  <c r="Z2827" i="1"/>
  <c r="AF2828" i="1"/>
  <c r="Z2829" i="1"/>
  <c r="AF2830" i="1"/>
  <c r="Z2831" i="1"/>
  <c r="AF2832" i="1"/>
  <c r="AF2833" i="1"/>
  <c r="Z2837" i="1"/>
  <c r="AF2838" i="1"/>
  <c r="Z2839" i="1"/>
  <c r="AF2840" i="1"/>
  <c r="Z2841" i="1"/>
  <c r="AF2846" i="1"/>
  <c r="Z2847" i="1"/>
  <c r="AF2858" i="1"/>
  <c r="Z2859" i="1"/>
  <c r="AF2863" i="1"/>
  <c r="Z2865" i="1"/>
  <c r="AF2867" i="1"/>
  <c r="AF2802" i="1"/>
  <c r="Z2805" i="1"/>
  <c r="AF2806" i="1"/>
  <c r="Z2807" i="1"/>
  <c r="AF2808" i="1"/>
  <c r="Z2809" i="1"/>
  <c r="AF2810" i="1"/>
  <c r="Z2816" i="1"/>
  <c r="AF2817" i="1"/>
  <c r="Z2818" i="1"/>
  <c r="AF2819" i="1"/>
  <c r="Z2822" i="1"/>
  <c r="AF2823" i="1"/>
  <c r="AH2786" i="1"/>
  <c r="AI2786" i="1" s="1"/>
  <c r="AC2786" i="1"/>
  <c r="AF2772" i="1"/>
  <c r="Z2773" i="1"/>
  <c r="AF2774" i="1"/>
  <c r="Z2779" i="1"/>
  <c r="AF2780" i="1"/>
  <c r="Z2785" i="1"/>
  <c r="AF2786" i="1"/>
  <c r="Z2787" i="1"/>
  <c r="AF2788" i="1"/>
  <c r="Z2789" i="1"/>
  <c r="AF2790" i="1"/>
  <c r="Z2791" i="1"/>
  <c r="AF2792" i="1"/>
  <c r="AH2767" i="1"/>
  <c r="AI2767" i="1" s="1"/>
  <c r="AC2767" i="1"/>
  <c r="AH2764" i="1"/>
  <c r="AI2764" i="1" s="1"/>
  <c r="AH2768" i="1"/>
  <c r="AI2768" i="1" s="1"/>
  <c r="Z2764" i="1"/>
  <c r="AF2765" i="1"/>
  <c r="Z2766" i="1"/>
  <c r="AF2767" i="1"/>
  <c r="Z2768" i="1"/>
  <c r="AF2769" i="1"/>
  <c r="Z2770" i="1"/>
  <c r="AF2771" i="1"/>
  <c r="AH2771" i="1"/>
  <c r="AI2771" i="1" s="1"/>
  <c r="Z2760" i="1"/>
  <c r="AF2761" i="1"/>
  <c r="Z2762" i="1"/>
  <c r="AF2763" i="1"/>
  <c r="AE2759" i="1"/>
  <c r="Z2759" i="1" s="1"/>
  <c r="AD2759" i="1"/>
  <c r="AA2759" i="1"/>
  <c r="Y2759" i="1"/>
  <c r="W2759" i="1"/>
  <c r="V2759" i="1"/>
  <c r="AD2758" i="1"/>
  <c r="AA2758" i="1"/>
  <c r="Y2758" i="1"/>
  <c r="W2758" i="1"/>
  <c r="V2758" i="1"/>
  <c r="Z2757" i="1"/>
  <c r="AD2757" i="1"/>
  <c r="AA2757" i="1"/>
  <c r="Y2757" i="1"/>
  <c r="W2757" i="1"/>
  <c r="V2757" i="1"/>
  <c r="AD2756" i="1"/>
  <c r="AA2756" i="1"/>
  <c r="Y2756" i="1"/>
  <c r="W2756" i="1"/>
  <c r="V2756" i="1"/>
  <c r="AE2755" i="1"/>
  <c r="Z2755" i="1" s="1"/>
  <c r="AD2755" i="1"/>
  <c r="AA2755" i="1"/>
  <c r="Y2755" i="1"/>
  <c r="W2755" i="1"/>
  <c r="V2755" i="1"/>
  <c r="AE2750" i="1"/>
  <c r="AD2750" i="1"/>
  <c r="AA2750" i="1"/>
  <c r="Y2750" i="1"/>
  <c r="W2750" i="1"/>
  <c r="V2750" i="1"/>
  <c r="AE2749" i="1"/>
  <c r="Z2749" i="1" s="1"/>
  <c r="AD2749" i="1"/>
  <c r="AA2749" i="1"/>
  <c r="Y2749" i="1"/>
  <c r="W2749" i="1"/>
  <c r="V2749" i="1"/>
  <c r="AE2748" i="1"/>
  <c r="AD2748" i="1"/>
  <c r="AA2748" i="1"/>
  <c r="Y2748" i="1"/>
  <c r="W2748" i="1"/>
  <c r="V2748" i="1"/>
  <c r="AE2747" i="1"/>
  <c r="Z2747" i="1" s="1"/>
  <c r="AD2747" i="1"/>
  <c r="AA2747" i="1"/>
  <c r="Y2747" i="1"/>
  <c r="W2747" i="1"/>
  <c r="V2747" i="1"/>
  <c r="AE2746" i="1"/>
  <c r="AD2746" i="1"/>
  <c r="AA2746" i="1"/>
  <c r="Y2746" i="1"/>
  <c r="W2746" i="1"/>
  <c r="V2746" i="1"/>
  <c r="Z2745" i="1"/>
  <c r="AD2745" i="1"/>
  <c r="AA2745" i="1"/>
  <c r="Y2745" i="1"/>
  <c r="W2745" i="1"/>
  <c r="V2745" i="1"/>
  <c r="AE2744" i="1"/>
  <c r="AD2744" i="1"/>
  <c r="AA2744" i="1"/>
  <c r="Y2744" i="1"/>
  <c r="W2744" i="1"/>
  <c r="V2744" i="1"/>
  <c r="AE2743" i="1"/>
  <c r="Z2743" i="1" s="1"/>
  <c r="AD2743" i="1"/>
  <c r="AA2743" i="1"/>
  <c r="Y2743" i="1"/>
  <c r="W2743" i="1"/>
  <c r="V2743" i="1"/>
  <c r="AD2742" i="1"/>
  <c r="AA2742" i="1"/>
  <c r="Y2742" i="1"/>
  <c r="Z2737" i="1"/>
  <c r="AD2737" i="1"/>
  <c r="AA2737" i="1"/>
  <c r="Y2737" i="1"/>
  <c r="W2737" i="1"/>
  <c r="V2737" i="1"/>
  <c r="AD2736" i="1"/>
  <c r="AA2736" i="1"/>
  <c r="Y2736" i="1"/>
  <c r="W2736" i="1"/>
  <c r="V2736" i="1"/>
  <c r="Z2735" i="1"/>
  <c r="AD2735" i="1"/>
  <c r="AA2735" i="1"/>
  <c r="Y2735" i="1"/>
  <c r="W2735" i="1"/>
  <c r="V2735" i="1"/>
  <c r="AD2730" i="1"/>
  <c r="AF2730" i="1" s="1"/>
  <c r="AA2730" i="1"/>
  <c r="Y2730" i="1"/>
  <c r="W2730" i="1"/>
  <c r="V2730" i="1"/>
  <c r="Z2729" i="1"/>
  <c r="AD2729" i="1"/>
  <c r="AA2729" i="1"/>
  <c r="Y2729" i="1"/>
  <c r="W2729" i="1"/>
  <c r="V2729" i="1"/>
  <c r="AD2728" i="1"/>
  <c r="AA2728" i="1"/>
  <c r="Y2728" i="1"/>
  <c r="W2728" i="1"/>
  <c r="V2728" i="1"/>
  <c r="Z2727" i="1"/>
  <c r="AD2727" i="1"/>
  <c r="AA2727" i="1"/>
  <c r="Y2727" i="1"/>
  <c r="W2727" i="1"/>
  <c r="V2727" i="1"/>
  <c r="AD2726" i="1"/>
  <c r="AA2726" i="1"/>
  <c r="Y2726" i="1"/>
  <c r="W2726" i="1"/>
  <c r="V2726" i="1"/>
  <c r="Z2725" i="1"/>
  <c r="AD2725" i="1"/>
  <c r="AA2725" i="1"/>
  <c r="Y2725" i="1"/>
  <c r="W2725" i="1"/>
  <c r="V2725" i="1"/>
  <c r="AD2724" i="1"/>
  <c r="AE2724" i="1" s="1"/>
  <c r="AA2724" i="1"/>
  <c r="Y2724" i="1"/>
  <c r="W2724" i="1"/>
  <c r="V2724" i="1"/>
  <c r="Z2723" i="1"/>
  <c r="AD2723" i="1"/>
  <c r="AA2723" i="1"/>
  <c r="Y2723" i="1"/>
  <c r="W2723" i="1"/>
  <c r="V2723" i="1"/>
  <c r="AD2722" i="1"/>
  <c r="AA2722" i="1"/>
  <c r="Y2722" i="1"/>
  <c r="W2722" i="1"/>
  <c r="V2722" i="1"/>
  <c r="Z2721" i="1"/>
  <c r="AD2721" i="1"/>
  <c r="AA2721" i="1"/>
  <c r="Y2721" i="1"/>
  <c r="W2721" i="1"/>
  <c r="V2721" i="1"/>
  <c r="AD2720" i="1"/>
  <c r="AA2720" i="1"/>
  <c r="Y2720" i="1"/>
  <c r="W2720" i="1"/>
  <c r="V2720" i="1"/>
  <c r="Z2715" i="1"/>
  <c r="AD2715" i="1"/>
  <c r="AA2715" i="1"/>
  <c r="Y2715" i="1"/>
  <c r="W2715" i="1"/>
  <c r="V2715" i="1"/>
  <c r="AE2714" i="1"/>
  <c r="AD2714" i="1"/>
  <c r="AA2714" i="1"/>
  <c r="Y2714" i="1"/>
  <c r="W2714" i="1"/>
  <c r="V2714" i="1"/>
  <c r="AE2707" i="1"/>
  <c r="Z2707" i="1" s="1"/>
  <c r="AD2707" i="1"/>
  <c r="AA2707" i="1"/>
  <c r="Y2707" i="1"/>
  <c r="W2707" i="1"/>
  <c r="V2707" i="1"/>
  <c r="AE2709" i="1"/>
  <c r="AD2709" i="1"/>
  <c r="AA2709" i="1"/>
  <c r="Y2709" i="1"/>
  <c r="W2709" i="1"/>
  <c r="V2709" i="1"/>
  <c r="Z2708" i="1"/>
  <c r="AD2708" i="1"/>
  <c r="AA2708" i="1"/>
  <c r="Y2708" i="1"/>
  <c r="W2708" i="1"/>
  <c r="V2708" i="1"/>
  <c r="AD2705" i="1"/>
  <c r="AE2705" i="1" s="1"/>
  <c r="AA2705" i="1"/>
  <c r="Y2705" i="1"/>
  <c r="W2705" i="1"/>
  <c r="V2705" i="1"/>
  <c r="Z2704" i="1"/>
  <c r="AD2704" i="1"/>
  <c r="AA2704" i="1"/>
  <c r="Y2704" i="1"/>
  <c r="W2704" i="1"/>
  <c r="V2704" i="1"/>
  <c r="AC2770" i="1" l="1"/>
  <c r="AH2763" i="1"/>
  <c r="AI2763" i="1" s="1"/>
  <c r="AH2766" i="1"/>
  <c r="AI2766" i="1" s="1"/>
  <c r="AC2810" i="1"/>
  <c r="AH2824" i="1"/>
  <c r="AI2824" i="1" s="1"/>
  <c r="AC2802" i="1"/>
  <c r="AH2762" i="1"/>
  <c r="AI2762" i="1" s="1"/>
  <c r="AH2833" i="1"/>
  <c r="AI2833" i="1" s="1"/>
  <c r="AH2827" i="1"/>
  <c r="AI2827" i="1" s="1"/>
  <c r="AC2790" i="1"/>
  <c r="AH2867" i="1"/>
  <c r="AI2867" i="1" s="1"/>
  <c r="AH2809" i="1"/>
  <c r="AI2809" i="1" s="1"/>
  <c r="AH2858" i="1"/>
  <c r="AI2858" i="1" s="1"/>
  <c r="AH2837" i="1"/>
  <c r="AI2837" i="1" s="1"/>
  <c r="AC2817" i="1"/>
  <c r="AH2838" i="1"/>
  <c r="AI2838" i="1" s="1"/>
  <c r="AH2859" i="1"/>
  <c r="AI2859" i="1" s="1"/>
  <c r="AH2829" i="1"/>
  <c r="AI2829" i="1" s="1"/>
  <c r="AH2816" i="1"/>
  <c r="AI2816" i="1" s="1"/>
  <c r="AH2863" i="1"/>
  <c r="AI2863" i="1" s="1"/>
  <c r="AH2828" i="1"/>
  <c r="AI2828" i="1" s="1"/>
  <c r="AH2839" i="1"/>
  <c r="AI2839" i="1" s="1"/>
  <c r="AC2819" i="1"/>
  <c r="AH2841" i="1"/>
  <c r="AI2841" i="1" s="1"/>
  <c r="AH2818" i="1"/>
  <c r="AI2818" i="1" s="1"/>
  <c r="AH2806" i="1"/>
  <c r="AI2806" i="1" s="1"/>
  <c r="AH2840" i="1"/>
  <c r="AI2840" i="1" s="1"/>
  <c r="AH2831" i="1"/>
  <c r="AI2831" i="1" s="1"/>
  <c r="AH2805" i="1"/>
  <c r="AI2805" i="1" s="1"/>
  <c r="AH2830" i="1"/>
  <c r="AI2830" i="1" s="1"/>
  <c r="AH2865" i="1"/>
  <c r="AI2865" i="1" s="1"/>
  <c r="AH2760" i="1"/>
  <c r="AI2760" i="1" s="1"/>
  <c r="AH2846" i="1"/>
  <c r="AI2846" i="1" s="1"/>
  <c r="AH2832" i="1"/>
  <c r="AI2832" i="1" s="1"/>
  <c r="AH2791" i="1"/>
  <c r="AI2791" i="1" s="1"/>
  <c r="AC2792" i="1"/>
  <c r="AC2788" i="1"/>
  <c r="AC2823" i="1"/>
  <c r="AC2808" i="1"/>
  <c r="AH2779" i="1"/>
  <c r="AI2779" i="1" s="1"/>
  <c r="AH2822" i="1"/>
  <c r="AI2822" i="1" s="1"/>
  <c r="AH2807" i="1"/>
  <c r="AI2807" i="1" s="1"/>
  <c r="AH2847" i="1"/>
  <c r="AI2847" i="1" s="1"/>
  <c r="AH2787" i="1"/>
  <c r="AI2787" i="1" s="1"/>
  <c r="AH2785" i="1"/>
  <c r="AI2785" i="1" s="1"/>
  <c r="AC2774" i="1"/>
  <c r="AC2780" i="1"/>
  <c r="AH2789" i="1"/>
  <c r="AI2789" i="1" s="1"/>
  <c r="AH2773" i="1"/>
  <c r="AI2773" i="1" s="1"/>
  <c r="AC2772" i="1"/>
  <c r="AH2769" i="1"/>
  <c r="AI2769" i="1" s="1"/>
  <c r="AH2765" i="1"/>
  <c r="AI2765" i="1" s="1"/>
  <c r="AH2761" i="1"/>
  <c r="AI2761" i="1" s="1"/>
  <c r="AF2705" i="1"/>
  <c r="AF2724" i="1"/>
  <c r="AF2728" i="1"/>
  <c r="AF2736" i="1"/>
  <c r="AF2742" i="1"/>
  <c r="AB2758" i="1"/>
  <c r="AH2758" i="1" s="1"/>
  <c r="AI2758" i="1" s="1"/>
  <c r="AB2759" i="1"/>
  <c r="AC2759" i="1" s="1"/>
  <c r="AF2726" i="1"/>
  <c r="AF2720" i="1"/>
  <c r="AF2722" i="1"/>
  <c r="AF2709" i="1"/>
  <c r="AF2714" i="1"/>
  <c r="AF2748" i="1"/>
  <c r="AF2744" i="1"/>
  <c r="AF2746" i="1"/>
  <c r="AB2705" i="1"/>
  <c r="AH2705" i="1" s="1"/>
  <c r="AI2705" i="1" s="1"/>
  <c r="AC2709" i="1"/>
  <c r="AB2714" i="1"/>
  <c r="AC2714" i="1" s="1"/>
  <c r="AB2720" i="1"/>
  <c r="AC2720" i="1" s="1"/>
  <c r="AB2722" i="1"/>
  <c r="AH2722" i="1" s="1"/>
  <c r="AI2722" i="1" s="1"/>
  <c r="AB2724" i="1"/>
  <c r="AC2724" i="1" s="1"/>
  <c r="AB2726" i="1"/>
  <c r="AH2726" i="1" s="1"/>
  <c r="AI2726" i="1" s="1"/>
  <c r="AB2728" i="1"/>
  <c r="AC2728" i="1" s="1"/>
  <c r="AH2730" i="1"/>
  <c r="AI2730" i="1" s="1"/>
  <c r="AB2736" i="1"/>
  <c r="AH2736" i="1" s="1"/>
  <c r="AI2736" i="1" s="1"/>
  <c r="AH2742" i="1"/>
  <c r="AI2742" i="1" s="1"/>
  <c r="AB2744" i="1"/>
  <c r="AC2744" i="1" s="1"/>
  <c r="AB2746" i="1"/>
  <c r="AH2746" i="1" s="1"/>
  <c r="AI2746" i="1" s="1"/>
  <c r="AB2748" i="1"/>
  <c r="AH2748" i="1" s="1"/>
  <c r="AI2748" i="1" s="1"/>
  <c r="AH2750" i="1"/>
  <c r="AI2750" i="1" s="1"/>
  <c r="AB2756" i="1"/>
  <c r="AC2756" i="1" s="1"/>
  <c r="AF2758" i="1"/>
  <c r="AF2750" i="1"/>
  <c r="AF2756" i="1"/>
  <c r="AB2704" i="1"/>
  <c r="AC2704" i="1" s="1"/>
  <c r="AB2708" i="1"/>
  <c r="AC2708" i="1" s="1"/>
  <c r="AB2707" i="1"/>
  <c r="AC2707" i="1" s="1"/>
  <c r="AC2715" i="1"/>
  <c r="AB2721" i="1"/>
  <c r="AC2721" i="1" s="1"/>
  <c r="AB2723" i="1"/>
  <c r="AC2723" i="1" s="1"/>
  <c r="AB2725" i="1"/>
  <c r="AC2725" i="1" s="1"/>
  <c r="AB2727" i="1"/>
  <c r="AC2727" i="1" s="1"/>
  <c r="AB2729" i="1"/>
  <c r="AC2729" i="1" s="1"/>
  <c r="AB2735" i="1"/>
  <c r="AC2735" i="1" s="1"/>
  <c r="AB2737" i="1"/>
  <c r="AC2737" i="1" s="1"/>
  <c r="AB2743" i="1"/>
  <c r="AC2743" i="1" s="1"/>
  <c r="AB2745" i="1"/>
  <c r="AC2745" i="1" s="1"/>
  <c r="AB2747" i="1"/>
  <c r="AC2747" i="1" s="1"/>
  <c r="AB2749" i="1"/>
  <c r="AC2749" i="1" s="1"/>
  <c r="AC2755" i="1"/>
  <c r="AB2757" i="1"/>
  <c r="AC2757" i="1" s="1"/>
  <c r="Z2744" i="1"/>
  <c r="Z2756" i="1"/>
  <c r="Z2758" i="1"/>
  <c r="AH2756" i="1"/>
  <c r="AI2756" i="1" s="1"/>
  <c r="Z2722" i="1"/>
  <c r="Z2746" i="1"/>
  <c r="AF2747" i="1"/>
  <c r="Z2748" i="1"/>
  <c r="AF2749" i="1"/>
  <c r="Z2750" i="1"/>
  <c r="AF2755" i="1"/>
  <c r="AF2757" i="1"/>
  <c r="AF2759" i="1"/>
  <c r="Z2724" i="1"/>
  <c r="Z2728" i="1"/>
  <c r="AF2729" i="1"/>
  <c r="Z2730" i="1"/>
  <c r="AF2735" i="1"/>
  <c r="Z2736" i="1"/>
  <c r="AF2737" i="1"/>
  <c r="Z2742" i="1"/>
  <c r="AF2743" i="1"/>
  <c r="AF2745" i="1"/>
  <c r="Z2726" i="1"/>
  <c r="Z2709" i="1"/>
  <c r="Z2714" i="1"/>
  <c r="AF2715" i="1"/>
  <c r="Z2720" i="1"/>
  <c r="AF2721" i="1"/>
  <c r="AF2723" i="1"/>
  <c r="AF2725" i="1"/>
  <c r="AF2727" i="1"/>
  <c r="AF2704" i="1"/>
  <c r="Z2705" i="1"/>
  <c r="AF2708" i="1"/>
  <c r="AF2707" i="1"/>
  <c r="Z2706" i="1"/>
  <c r="AD2706" i="1"/>
  <c r="AA2706" i="1"/>
  <c r="Y2706" i="1"/>
  <c r="W2706" i="1"/>
  <c r="V2706" i="1"/>
  <c r="Z2703" i="1"/>
  <c r="AD2703" i="1"/>
  <c r="AA2703" i="1"/>
  <c r="Y2703" i="1"/>
  <c r="W2703" i="1"/>
  <c r="V2703" i="1"/>
  <c r="Z2702" i="1"/>
  <c r="AD2702" i="1"/>
  <c r="AA2702" i="1"/>
  <c r="Y2702" i="1"/>
  <c r="W2702" i="1"/>
  <c r="V2702" i="1"/>
  <c r="AE2701" i="1"/>
  <c r="Z2701" i="1" s="1"/>
  <c r="AD2701" i="1"/>
  <c r="AA2701" i="1"/>
  <c r="Y2701" i="1"/>
  <c r="W2701" i="1"/>
  <c r="V2701" i="1"/>
  <c r="AE2700" i="1"/>
  <c r="Z2700" i="1" s="1"/>
  <c r="AD2700" i="1"/>
  <c r="AA2700" i="1"/>
  <c r="Y2700" i="1"/>
  <c r="W2700" i="1"/>
  <c r="V2700" i="1"/>
  <c r="AE2699" i="1"/>
  <c r="Z2699" i="1" s="1"/>
  <c r="AD2699" i="1"/>
  <c r="AA2699" i="1"/>
  <c r="Y2699" i="1"/>
  <c r="W2699" i="1"/>
  <c r="V2699" i="1"/>
  <c r="AE2698" i="1"/>
  <c r="AD2698" i="1"/>
  <c r="AA2698" i="1"/>
  <c r="Y2698" i="1"/>
  <c r="W2698" i="1"/>
  <c r="V2698" i="1"/>
  <c r="AE2697" i="1"/>
  <c r="Z2697" i="1" s="1"/>
  <c r="AD2697" i="1"/>
  <c r="AA2697" i="1"/>
  <c r="Y2697" i="1"/>
  <c r="W2697" i="1"/>
  <c r="V2697" i="1"/>
  <c r="AE2696" i="1"/>
  <c r="Z2696" i="1" s="1"/>
  <c r="AD2696" i="1"/>
  <c r="AA2696" i="1"/>
  <c r="Y2696" i="1"/>
  <c r="W2696" i="1"/>
  <c r="V2696" i="1"/>
  <c r="Z2695" i="1"/>
  <c r="AD2695" i="1"/>
  <c r="AA2695" i="1"/>
  <c r="Y2695" i="1"/>
  <c r="W2695" i="1"/>
  <c r="V2695" i="1"/>
  <c r="AD2694" i="1"/>
  <c r="AE2694" i="1" s="1"/>
  <c r="AA2694" i="1"/>
  <c r="Y2694" i="1"/>
  <c r="W2694" i="1"/>
  <c r="V2694" i="1"/>
  <c r="Z2693" i="1"/>
  <c r="AD2693" i="1"/>
  <c r="AA2693" i="1"/>
  <c r="Y2693" i="1"/>
  <c r="W2693" i="1"/>
  <c r="V2693" i="1"/>
  <c r="AD2692" i="1"/>
  <c r="AE2692" i="1" s="1"/>
  <c r="Z2692" i="1" s="1"/>
  <c r="AA2692" i="1"/>
  <c r="Y2692" i="1"/>
  <c r="W2692" i="1"/>
  <c r="V2692" i="1"/>
  <c r="Z2691" i="1"/>
  <c r="AD2691" i="1"/>
  <c r="AA2691" i="1"/>
  <c r="Y2691" i="1"/>
  <c r="W2691" i="1"/>
  <c r="V2691" i="1"/>
  <c r="AD2690" i="1"/>
  <c r="AE2690" i="1" s="1"/>
  <c r="AA2690" i="1"/>
  <c r="Y2690" i="1"/>
  <c r="W2690" i="1"/>
  <c r="V2690" i="1"/>
  <c r="AD2689" i="1"/>
  <c r="AE2689" i="1" s="1"/>
  <c r="Z2689" i="1" s="1"/>
  <c r="AA2689" i="1"/>
  <c r="Y2689" i="1"/>
  <c r="W2689" i="1"/>
  <c r="V2689" i="1"/>
  <c r="Z2688" i="1"/>
  <c r="AD2688" i="1"/>
  <c r="AA2688" i="1"/>
  <c r="Y2688" i="1"/>
  <c r="W2688" i="1"/>
  <c r="V2688" i="1"/>
  <c r="Z2687" i="1"/>
  <c r="AD2687" i="1"/>
  <c r="AA2687" i="1"/>
  <c r="Y2687" i="1"/>
  <c r="W2687" i="1"/>
  <c r="V2687" i="1"/>
  <c r="Z2686" i="1"/>
  <c r="AD2686" i="1"/>
  <c r="AA2686" i="1"/>
  <c r="Y2686" i="1"/>
  <c r="W2686" i="1"/>
  <c r="V2686" i="1"/>
  <c r="Z2685" i="1"/>
  <c r="AD2685" i="1"/>
  <c r="AA2685" i="1"/>
  <c r="Y2685" i="1"/>
  <c r="W2685" i="1"/>
  <c r="V2685" i="1"/>
  <c r="AD2684" i="1"/>
  <c r="AA2684" i="1"/>
  <c r="Y2684" i="1"/>
  <c r="W2684" i="1"/>
  <c r="V2684" i="1"/>
  <c r="Z2683" i="1"/>
  <c r="AD2683" i="1"/>
  <c r="AA2683" i="1"/>
  <c r="Y2683" i="1"/>
  <c r="W2683" i="1"/>
  <c r="V2683" i="1"/>
  <c r="AD2682" i="1"/>
  <c r="AE2682" i="1" s="1"/>
  <c r="Z2682" i="1" s="1"/>
  <c r="AA2682" i="1"/>
  <c r="Y2682" i="1"/>
  <c r="W2682" i="1"/>
  <c r="V2682" i="1"/>
  <c r="AD2681" i="1"/>
  <c r="AE2681" i="1" s="1"/>
  <c r="AA2681" i="1"/>
  <c r="Y2681" i="1"/>
  <c r="W2681" i="1"/>
  <c r="V2681" i="1"/>
  <c r="AE2680" i="1"/>
  <c r="AD2680" i="1"/>
  <c r="AA2680" i="1"/>
  <c r="Y2680" i="1"/>
  <c r="W2680" i="1"/>
  <c r="V2680" i="1"/>
  <c r="Z2679" i="1"/>
  <c r="AD2679" i="1"/>
  <c r="AA2679" i="1"/>
  <c r="Y2679" i="1"/>
  <c r="AD2674" i="1"/>
  <c r="AA2674" i="1"/>
  <c r="Y2674" i="1"/>
  <c r="W2674" i="1"/>
  <c r="V2674" i="1"/>
  <c r="AE2673" i="1"/>
  <c r="Z2673" i="1" s="1"/>
  <c r="AD2673" i="1"/>
  <c r="AA2673" i="1"/>
  <c r="Y2673" i="1"/>
  <c r="W2673" i="1"/>
  <c r="V2673" i="1"/>
  <c r="Z2672" i="1"/>
  <c r="AD2672" i="1"/>
  <c r="AA2672" i="1"/>
  <c r="Y2672" i="1"/>
  <c r="AE2667" i="1"/>
  <c r="AD2667" i="1"/>
  <c r="AA2667" i="1"/>
  <c r="Y2667" i="1"/>
  <c r="W2667" i="1"/>
  <c r="V2667" i="1"/>
  <c r="AD2666" i="1"/>
  <c r="AE2666" i="1" s="1"/>
  <c r="Z2666" i="1" s="1"/>
  <c r="AA2666" i="1"/>
  <c r="Y2666" i="1"/>
  <c r="W2666" i="1"/>
  <c r="V2666" i="1"/>
  <c r="AD2665" i="1"/>
  <c r="AE2665" i="1" s="1"/>
  <c r="Z2665" i="1" s="1"/>
  <c r="AA2665" i="1"/>
  <c r="Y2665" i="1"/>
  <c r="W2665" i="1"/>
  <c r="V2665" i="1"/>
  <c r="AD2664" i="1"/>
  <c r="AA2664" i="1"/>
  <c r="Y2664" i="1"/>
  <c r="W2664" i="1"/>
  <c r="V2664" i="1"/>
  <c r="AE2663" i="1"/>
  <c r="Z2663" i="1" s="1"/>
  <c r="AD2663" i="1"/>
  <c r="AA2663" i="1"/>
  <c r="Y2663" i="1"/>
  <c r="W2663" i="1"/>
  <c r="V2663" i="1"/>
  <c r="Z2662" i="1"/>
  <c r="AD2662" i="1"/>
  <c r="AA2662" i="1"/>
  <c r="Y2662" i="1"/>
  <c r="AE2657" i="1"/>
  <c r="Z2657" i="1" s="1"/>
  <c r="AD2657" i="1"/>
  <c r="AA2657" i="1"/>
  <c r="Y2657" i="1"/>
  <c r="W2657" i="1"/>
  <c r="V2657" i="1"/>
  <c r="AE2656" i="1"/>
  <c r="AD2656" i="1"/>
  <c r="AA2656" i="1"/>
  <c r="Y2656" i="1"/>
  <c r="W2656" i="1"/>
  <c r="V2656" i="1"/>
  <c r="Z2655" i="1"/>
  <c r="AD2655" i="1"/>
  <c r="AA2655" i="1"/>
  <c r="Y2655" i="1"/>
  <c r="W2655" i="1"/>
  <c r="V2655" i="1"/>
  <c r="AD2654" i="1"/>
  <c r="AE2654" i="1" s="1"/>
  <c r="AA2654" i="1"/>
  <c r="Y2654" i="1"/>
  <c r="W2654" i="1"/>
  <c r="V2654" i="1"/>
  <c r="AD2653" i="1"/>
  <c r="AA2653" i="1"/>
  <c r="Y2653" i="1"/>
  <c r="W2653" i="1"/>
  <c r="V2653" i="1"/>
  <c r="Z2652" i="1"/>
  <c r="AD2652" i="1"/>
  <c r="Y2652" i="1"/>
  <c r="W2652" i="1"/>
  <c r="V2652" i="1"/>
  <c r="AE2651" i="1"/>
  <c r="AD2651" i="1"/>
  <c r="AA2651" i="1"/>
  <c r="Y2651" i="1"/>
  <c r="W2651" i="1"/>
  <c r="V2651" i="1"/>
  <c r="AE2650" i="1"/>
  <c r="Z2650" i="1" s="1"/>
  <c r="AD2650" i="1"/>
  <c r="AA2650" i="1"/>
  <c r="Y2650" i="1"/>
  <c r="W2650" i="1"/>
  <c r="V2650" i="1"/>
  <c r="AE2649" i="1"/>
  <c r="Z2649" i="1" s="1"/>
  <c r="AD2649" i="1"/>
  <c r="AA2649" i="1"/>
  <c r="Y2649" i="1"/>
  <c r="W2649" i="1"/>
  <c r="V2649" i="1"/>
  <c r="AE2648" i="1"/>
  <c r="AD2648" i="1"/>
  <c r="AA2648" i="1"/>
  <c r="Y2648" i="1"/>
  <c r="W2648" i="1"/>
  <c r="V2648" i="1"/>
  <c r="Z2647" i="1"/>
  <c r="AD2647" i="1"/>
  <c r="AA2647" i="1"/>
  <c r="Y2647" i="1"/>
  <c r="W2647" i="1"/>
  <c r="V2647" i="1"/>
  <c r="Z2646" i="1"/>
  <c r="AD2646" i="1"/>
  <c r="AA2646" i="1"/>
  <c r="Y2646" i="1"/>
  <c r="W2646" i="1"/>
  <c r="V2646" i="1"/>
  <c r="AD2645" i="1"/>
  <c r="AA2645" i="1"/>
  <c r="Y2645" i="1"/>
  <c r="W2645" i="1"/>
  <c r="V2645" i="1"/>
  <c r="Z2644" i="1"/>
  <c r="AD2644" i="1"/>
  <c r="AA2644" i="1"/>
  <c r="Y2644" i="1"/>
  <c r="W2644" i="1"/>
  <c r="V2644" i="1"/>
  <c r="Z2643" i="1"/>
  <c r="AD2643" i="1"/>
  <c r="AA2643" i="1"/>
  <c r="Y2643" i="1"/>
  <c r="W2643" i="1"/>
  <c r="V2643" i="1"/>
  <c r="AD2642" i="1"/>
  <c r="AA2642" i="1"/>
  <c r="Y2642" i="1"/>
  <c r="W2642" i="1"/>
  <c r="V2642" i="1"/>
  <c r="Z2641" i="1"/>
  <c r="AD2641" i="1"/>
  <c r="AA2641" i="1"/>
  <c r="Y2641" i="1"/>
  <c r="W2641" i="1"/>
  <c r="V2641" i="1"/>
  <c r="Z2640" i="1"/>
  <c r="AD2640" i="1"/>
  <c r="AA2640" i="1"/>
  <c r="Y2640" i="1"/>
  <c r="W2640" i="1"/>
  <c r="V2640" i="1"/>
  <c r="AE2639" i="1"/>
  <c r="Z2639" i="1" s="1"/>
  <c r="AD2639" i="1"/>
  <c r="AA2639" i="1"/>
  <c r="Y2639" i="1"/>
  <c r="W2639" i="1"/>
  <c r="V2639" i="1"/>
  <c r="AE2638" i="1"/>
  <c r="AD2638" i="1"/>
  <c r="AA2638" i="1"/>
  <c r="Y2638" i="1"/>
  <c r="W2638" i="1"/>
  <c r="V2638" i="1"/>
  <c r="AE2637" i="1"/>
  <c r="Z2637" i="1" s="1"/>
  <c r="AD2637" i="1"/>
  <c r="AA2637" i="1"/>
  <c r="Y2637" i="1"/>
  <c r="W2637" i="1"/>
  <c r="V2637" i="1"/>
  <c r="AD2636" i="1"/>
  <c r="AA2636" i="1"/>
  <c r="Y2636" i="1"/>
  <c r="W2636" i="1"/>
  <c r="V2636" i="1"/>
  <c r="AE2635" i="1"/>
  <c r="Z2635" i="1" s="1"/>
  <c r="AD2635" i="1"/>
  <c r="AA2635" i="1"/>
  <c r="Y2635" i="1"/>
  <c r="W2635" i="1"/>
  <c r="V2635" i="1"/>
  <c r="AE2634" i="1"/>
  <c r="AD2634" i="1"/>
  <c r="AA2634" i="1"/>
  <c r="Y2634" i="1"/>
  <c r="W2634" i="1"/>
  <c r="V2634" i="1"/>
  <c r="AE2633" i="1"/>
  <c r="Z2633" i="1" s="1"/>
  <c r="AD2633" i="1"/>
  <c r="AA2633" i="1"/>
  <c r="Y2633" i="1"/>
  <c r="W2633" i="1"/>
  <c r="V2633" i="1"/>
  <c r="AD2632" i="1"/>
  <c r="AA2632" i="1"/>
  <c r="Y2632" i="1"/>
  <c r="W2632" i="1"/>
  <c r="V2632" i="1"/>
  <c r="AE2631" i="1"/>
  <c r="Z2631" i="1" s="1"/>
  <c r="AD2631" i="1"/>
  <c r="AA2631" i="1"/>
  <c r="Y2631" i="1"/>
  <c r="W2631" i="1"/>
  <c r="V2631" i="1"/>
  <c r="Z2630" i="1"/>
  <c r="AD2630" i="1"/>
  <c r="AA2630" i="1"/>
  <c r="Y2630" i="1"/>
  <c r="W2630" i="1"/>
  <c r="V2630" i="1"/>
  <c r="Z2629" i="1"/>
  <c r="AD2629" i="1"/>
  <c r="AA2629" i="1"/>
  <c r="Y2629" i="1"/>
  <c r="W2629" i="1"/>
  <c r="V2629" i="1"/>
  <c r="AD2628" i="1"/>
  <c r="AE2628" i="1" s="1"/>
  <c r="Z2628" i="1" s="1"/>
  <c r="AA2628" i="1"/>
  <c r="Y2628" i="1"/>
  <c r="W2628" i="1"/>
  <c r="V2628" i="1"/>
  <c r="AE2627" i="1"/>
  <c r="Z2627" i="1" s="1"/>
  <c r="AD2627" i="1"/>
  <c r="AA2627" i="1"/>
  <c r="Y2627" i="1"/>
  <c r="W2627" i="1"/>
  <c r="V2627" i="1"/>
  <c r="AE2626" i="1"/>
  <c r="Z2626" i="1" s="1"/>
  <c r="AD2626" i="1"/>
  <c r="AA2626" i="1"/>
  <c r="Y2626" i="1"/>
  <c r="W2626" i="1"/>
  <c r="V2626" i="1"/>
  <c r="AE2625" i="1"/>
  <c r="AD2625" i="1"/>
  <c r="AA2625" i="1"/>
  <c r="Y2625" i="1"/>
  <c r="W2625" i="1"/>
  <c r="V2625" i="1"/>
  <c r="AD2620" i="1"/>
  <c r="AA2620" i="1"/>
  <c r="Y2620" i="1"/>
  <c r="W2620" i="1"/>
  <c r="V2620" i="1"/>
  <c r="AE2619" i="1"/>
  <c r="Z2619" i="1" s="1"/>
  <c r="AD2619" i="1"/>
  <c r="AA2619" i="1"/>
  <c r="Y2619" i="1"/>
  <c r="W2619" i="1"/>
  <c r="V2619" i="1"/>
  <c r="AD2618" i="1"/>
  <c r="AE2618" i="1" s="1"/>
  <c r="AA2618" i="1"/>
  <c r="Y2618" i="1"/>
  <c r="W2618" i="1"/>
  <c r="V2618" i="1"/>
  <c r="AE2617" i="1"/>
  <c r="Z2617" i="1" s="1"/>
  <c r="AD2617" i="1"/>
  <c r="AA2617" i="1"/>
  <c r="Y2617" i="1"/>
  <c r="W2617" i="1"/>
  <c r="V2617" i="1"/>
  <c r="AE2616" i="1"/>
  <c r="Z2616" i="1" s="1"/>
  <c r="AD2616" i="1"/>
  <c r="AA2616" i="1"/>
  <c r="Y2616" i="1"/>
  <c r="W2616" i="1"/>
  <c r="V2616" i="1"/>
  <c r="AE2615" i="1"/>
  <c r="Z2615" i="1" s="1"/>
  <c r="AD2615" i="1"/>
  <c r="AA2615" i="1"/>
  <c r="Y2615" i="1"/>
  <c r="W2615" i="1"/>
  <c r="V2615" i="1"/>
  <c r="Z2614" i="1"/>
  <c r="AD2614" i="1"/>
  <c r="AA2614" i="1"/>
  <c r="Y2614" i="1"/>
  <c r="W2614" i="1"/>
  <c r="V2614" i="1"/>
  <c r="AD2613" i="1"/>
  <c r="AA2613" i="1"/>
  <c r="Y2613" i="1"/>
  <c r="W2613" i="1"/>
  <c r="V2613" i="1"/>
  <c r="AD2612" i="1"/>
  <c r="AE2612" i="1" s="1"/>
  <c r="AA2612" i="1"/>
  <c r="Y2612" i="1"/>
  <c r="W2612" i="1"/>
  <c r="V2612" i="1"/>
  <c r="AE2611" i="1"/>
  <c r="AD2611" i="1"/>
  <c r="AA2611" i="1"/>
  <c r="Y2611" i="1"/>
  <c r="W2611" i="1"/>
  <c r="V2611" i="1"/>
  <c r="AE2606" i="1"/>
  <c r="Z2606" i="1" s="1"/>
  <c r="AD2606" i="1"/>
  <c r="AA2606" i="1"/>
  <c r="Y2606" i="1"/>
  <c r="W2606" i="1"/>
  <c r="V2606" i="1"/>
  <c r="Z2605" i="1"/>
  <c r="AD2605" i="1"/>
  <c r="AA2605" i="1"/>
  <c r="Y2605" i="1"/>
  <c r="W2605" i="1"/>
  <c r="V2605" i="1"/>
  <c r="AE2604" i="1"/>
  <c r="Z2604" i="1" s="1"/>
  <c r="AD2604" i="1"/>
  <c r="AA2604" i="1"/>
  <c r="Y2604" i="1"/>
  <c r="W2604" i="1"/>
  <c r="V2604" i="1"/>
  <c r="Z2603" i="1"/>
  <c r="AD2603" i="1"/>
  <c r="AA2603" i="1"/>
  <c r="Y2603" i="1"/>
  <c r="W2603" i="1"/>
  <c r="V2603" i="1"/>
  <c r="AD2602" i="1"/>
  <c r="AA2602" i="1"/>
  <c r="Y2602" i="1"/>
  <c r="W2602" i="1"/>
  <c r="V2602" i="1"/>
  <c r="AD2601" i="1"/>
  <c r="AA2601" i="1"/>
  <c r="Y2601" i="1"/>
  <c r="W2601" i="1"/>
  <c r="V2601" i="1"/>
  <c r="AD2600" i="1"/>
  <c r="AA2600" i="1"/>
  <c r="Y2600" i="1"/>
  <c r="W2600" i="1"/>
  <c r="V2600" i="1"/>
  <c r="AD2599" i="1"/>
  <c r="AA2599" i="1"/>
  <c r="Y2599" i="1"/>
  <c r="W2599" i="1"/>
  <c r="V2599" i="1"/>
  <c r="Z2598" i="1"/>
  <c r="AD2598" i="1"/>
  <c r="AA2598" i="1"/>
  <c r="Y2598" i="1"/>
  <c r="W2598" i="1"/>
  <c r="V2598" i="1"/>
  <c r="Z2597" i="1"/>
  <c r="AD2597" i="1"/>
  <c r="AA2597" i="1"/>
  <c r="Y2597" i="1"/>
  <c r="W2597" i="1"/>
  <c r="V2597" i="1"/>
  <c r="Z2596" i="1"/>
  <c r="AD2596" i="1"/>
  <c r="AA2596" i="1"/>
  <c r="Y2596" i="1"/>
  <c r="W2596" i="1"/>
  <c r="V2596" i="1"/>
  <c r="Z2595" i="1"/>
  <c r="AD2595" i="1"/>
  <c r="AA2595" i="1"/>
  <c r="Y2595" i="1"/>
  <c r="W2595" i="1"/>
  <c r="V2595" i="1"/>
  <c r="AD2594" i="1"/>
  <c r="AA2594" i="1"/>
  <c r="Y2594" i="1"/>
  <c r="W2594" i="1"/>
  <c r="V2594" i="1"/>
  <c r="AD2593" i="1"/>
  <c r="AA2593" i="1"/>
  <c r="Y2593" i="1"/>
  <c r="W2593" i="1"/>
  <c r="V2593" i="1"/>
  <c r="AD2592" i="1"/>
  <c r="AA2592" i="1"/>
  <c r="Y2592" i="1"/>
  <c r="W2592" i="1"/>
  <c r="V2592" i="1"/>
  <c r="AD2591" i="1"/>
  <c r="AE2591" i="1" s="1"/>
  <c r="AA2591" i="1"/>
  <c r="Y2591" i="1"/>
  <c r="W2591" i="1"/>
  <c r="V2591" i="1"/>
  <c r="AD2590" i="1"/>
  <c r="AE2590" i="1" s="1"/>
  <c r="Z2590" i="1" s="1"/>
  <c r="AA2590" i="1"/>
  <c r="Y2590" i="1"/>
  <c r="W2590" i="1"/>
  <c r="V2590" i="1"/>
  <c r="AD2589" i="1"/>
  <c r="AA2589" i="1"/>
  <c r="Y2589" i="1"/>
  <c r="W2589" i="1"/>
  <c r="V2589" i="1"/>
  <c r="AD2588" i="1"/>
  <c r="AE2588" i="1" s="1"/>
  <c r="Z2588" i="1" s="1"/>
  <c r="AA2588" i="1"/>
  <c r="Y2588" i="1"/>
  <c r="W2588" i="1"/>
  <c r="V2588" i="1"/>
  <c r="AD2587" i="1"/>
  <c r="AE2587" i="1" s="1"/>
  <c r="Z2587" i="1" s="1"/>
  <c r="AA2587" i="1"/>
  <c r="Y2587" i="1"/>
  <c r="W2587" i="1"/>
  <c r="V2587" i="1"/>
  <c r="AD2586" i="1"/>
  <c r="AE2586" i="1" s="1"/>
  <c r="Z2586" i="1" s="1"/>
  <c r="AA2586" i="1"/>
  <c r="Y2586" i="1"/>
  <c r="W2586" i="1"/>
  <c r="V2586" i="1"/>
  <c r="AD2585" i="1"/>
  <c r="AE2585" i="1" s="1"/>
  <c r="Z2585" i="1" s="1"/>
  <c r="AA2585" i="1"/>
  <c r="Y2585" i="1"/>
  <c r="W2585" i="1"/>
  <c r="V2585" i="1"/>
  <c r="AD2584" i="1"/>
  <c r="AE2584" i="1" s="1"/>
  <c r="Z2584" i="1" s="1"/>
  <c r="AA2584" i="1"/>
  <c r="Y2584" i="1"/>
  <c r="W2584" i="1"/>
  <c r="V2584" i="1"/>
  <c r="Z2583" i="1"/>
  <c r="AD2583" i="1"/>
  <c r="AA2583" i="1"/>
  <c r="Y2583" i="1"/>
  <c r="W2583" i="1"/>
  <c r="V2583" i="1"/>
  <c r="Z2582" i="1"/>
  <c r="AD2582" i="1"/>
  <c r="AA2582" i="1"/>
  <c r="Y2582" i="1"/>
  <c r="W2582" i="1"/>
  <c r="V2582" i="1"/>
  <c r="AD2581" i="1"/>
  <c r="AE2581" i="1" s="1"/>
  <c r="AA2581" i="1"/>
  <c r="Y2581" i="1"/>
  <c r="W2581" i="1"/>
  <c r="V2581" i="1"/>
  <c r="AE2580" i="1"/>
  <c r="Z2580" i="1" s="1"/>
  <c r="AD2580" i="1"/>
  <c r="AA2580" i="1"/>
  <c r="Y2580" i="1"/>
  <c r="W2580" i="1"/>
  <c r="V2580" i="1"/>
  <c r="AE2579" i="1"/>
  <c r="Z2579" i="1" s="1"/>
  <c r="AD2579" i="1"/>
  <c r="AA2579" i="1"/>
  <c r="Y2579" i="1"/>
  <c r="W2579" i="1"/>
  <c r="V2579" i="1"/>
  <c r="AE2578" i="1"/>
  <c r="Z2578" i="1" s="1"/>
  <c r="AD2578" i="1"/>
  <c r="AA2578" i="1"/>
  <c r="Y2578" i="1"/>
  <c r="W2578" i="1"/>
  <c r="V2578" i="1"/>
  <c r="AE2577" i="1"/>
  <c r="Z2577" i="1" s="1"/>
  <c r="AD2577" i="1"/>
  <c r="AA2577" i="1"/>
  <c r="Y2577" i="1"/>
  <c r="W2577" i="1"/>
  <c r="V2577" i="1"/>
  <c r="AE2576" i="1"/>
  <c r="Z2576" i="1" s="1"/>
  <c r="AD2576" i="1"/>
  <c r="AA2576" i="1"/>
  <c r="Y2576" i="1"/>
  <c r="W2576" i="1"/>
  <c r="V2576" i="1"/>
  <c r="AD2575" i="1"/>
  <c r="AF2575" i="1" s="1"/>
  <c r="AA2575" i="1"/>
  <c r="Y2575" i="1"/>
  <c r="W2575" i="1"/>
  <c r="V2575" i="1"/>
  <c r="AD2574" i="1"/>
  <c r="AE2574" i="1" s="1"/>
  <c r="Z2574" i="1" s="1"/>
  <c r="AA2574" i="1"/>
  <c r="Y2574" i="1"/>
  <c r="W2574" i="1"/>
  <c r="V2574" i="1"/>
  <c r="AD2573" i="1"/>
  <c r="AE2573" i="1" s="1"/>
  <c r="AF2573" i="1" s="1"/>
  <c r="AA2573" i="1"/>
  <c r="Y2573" i="1"/>
  <c r="W2573" i="1"/>
  <c r="V2573" i="1"/>
  <c r="Z2572" i="1"/>
  <c r="AD2572" i="1"/>
  <c r="AA2572" i="1"/>
  <c r="Y2572" i="1"/>
  <c r="W2572" i="1"/>
  <c r="V2572" i="1"/>
  <c r="AD2567" i="1"/>
  <c r="AE2567" i="1" s="1"/>
  <c r="AA2567" i="1"/>
  <c r="Y2567" i="1"/>
  <c r="W2567" i="1"/>
  <c r="V2567" i="1"/>
  <c r="AD2566" i="1"/>
  <c r="AE2566" i="1" s="1"/>
  <c r="Z2566" i="1" s="1"/>
  <c r="AA2566" i="1"/>
  <c r="Y2566" i="1"/>
  <c r="W2566" i="1"/>
  <c r="V2566" i="1"/>
  <c r="AD2565" i="1"/>
  <c r="AE2565" i="1" s="1"/>
  <c r="AA2565" i="1"/>
  <c r="Y2565" i="1"/>
  <c r="W2565" i="1"/>
  <c r="V2565" i="1"/>
  <c r="Z2564" i="1"/>
  <c r="AD2564" i="1"/>
  <c r="AA2564" i="1"/>
  <c r="Y2564" i="1"/>
  <c r="W2564" i="1"/>
  <c r="V2564" i="1"/>
  <c r="AD2559" i="1"/>
  <c r="AA2559" i="1"/>
  <c r="Y2559" i="1"/>
  <c r="W2559" i="1"/>
  <c r="V2559" i="1"/>
  <c r="Z2558" i="1"/>
  <c r="AD2558" i="1"/>
  <c r="AA2558" i="1"/>
  <c r="Y2558" i="1"/>
  <c r="W2558" i="1"/>
  <c r="V2558" i="1"/>
  <c r="AD2557" i="1"/>
  <c r="AE2557" i="1" s="1"/>
  <c r="AA2557" i="1"/>
  <c r="Y2557" i="1"/>
  <c r="W2557" i="1"/>
  <c r="V2557" i="1"/>
  <c r="AD2556" i="1"/>
  <c r="AE2556" i="1" s="1"/>
  <c r="Z2556" i="1" s="1"/>
  <c r="AA2556" i="1"/>
  <c r="Y2556" i="1"/>
  <c r="W2556" i="1"/>
  <c r="V2556" i="1"/>
  <c r="AD2551" i="1"/>
  <c r="AE2551" i="1" s="1"/>
  <c r="AF2551" i="1" s="1"/>
  <c r="AA2551" i="1"/>
  <c r="Y2551" i="1"/>
  <c r="W2551" i="1"/>
  <c r="V2551" i="1"/>
  <c r="AE2550" i="1"/>
  <c r="Z2550" i="1" s="1"/>
  <c r="AD2550" i="1"/>
  <c r="AA2550" i="1"/>
  <c r="Y2550" i="1"/>
  <c r="W2550" i="1"/>
  <c r="V2550" i="1"/>
  <c r="AE2545" i="1"/>
  <c r="AD2545" i="1"/>
  <c r="AA2545" i="1"/>
  <c r="Y2545" i="1"/>
  <c r="W2545" i="1"/>
  <c r="V2545" i="1"/>
  <c r="Z2544" i="1"/>
  <c r="AD2544" i="1"/>
  <c r="AA2544" i="1"/>
  <c r="Y2544" i="1"/>
  <c r="W2544" i="1"/>
  <c r="V2544" i="1"/>
  <c r="AE2543" i="1"/>
  <c r="AD2543" i="1"/>
  <c r="AA2543" i="1"/>
  <c r="Y2543" i="1"/>
  <c r="W2543" i="1"/>
  <c r="V2543" i="1"/>
  <c r="AE2542" i="1"/>
  <c r="Z2542" i="1" s="1"/>
  <c r="AD2542" i="1"/>
  <c r="AA2542" i="1"/>
  <c r="Y2542" i="1"/>
  <c r="W2542" i="1"/>
  <c r="V2542" i="1"/>
  <c r="AE2541" i="1"/>
  <c r="AD2541" i="1"/>
  <c r="AA2541" i="1"/>
  <c r="Y2541" i="1"/>
  <c r="W2541" i="1"/>
  <c r="V2541" i="1"/>
  <c r="Z2540" i="1"/>
  <c r="AD2540" i="1"/>
  <c r="AA2540" i="1"/>
  <c r="Y2540" i="1"/>
  <c r="W2540" i="1"/>
  <c r="V2540" i="1"/>
  <c r="AD2539" i="1"/>
  <c r="AA2539" i="1"/>
  <c r="Y2539" i="1"/>
  <c r="W2539" i="1"/>
  <c r="V2539" i="1"/>
  <c r="Z2538" i="1"/>
  <c r="AD2538" i="1"/>
  <c r="AA2538" i="1"/>
  <c r="Y2538" i="1"/>
  <c r="W2538" i="1"/>
  <c r="V2538" i="1"/>
  <c r="AD2537" i="1"/>
  <c r="AF2537" i="1" s="1"/>
  <c r="AA2537" i="1"/>
  <c r="Y2537" i="1"/>
  <c r="W2537" i="1"/>
  <c r="V2537" i="1"/>
  <c r="Z2536" i="1"/>
  <c r="AD2536" i="1"/>
  <c r="AA2536" i="1"/>
  <c r="Y2536" i="1"/>
  <c r="W2536" i="1"/>
  <c r="V2536" i="1"/>
  <c r="AD2535" i="1"/>
  <c r="AF2535" i="1" s="1"/>
  <c r="AA2535" i="1"/>
  <c r="Y2535" i="1"/>
  <c r="W2535" i="1"/>
  <c r="V2535" i="1"/>
  <c r="Z2534" i="1"/>
  <c r="AD2534" i="1"/>
  <c r="AA2534" i="1"/>
  <c r="Y2534" i="1"/>
  <c r="W2534" i="1"/>
  <c r="V2534" i="1"/>
  <c r="AE2533" i="1"/>
  <c r="AD2533" i="1"/>
  <c r="AA2533" i="1"/>
  <c r="Y2533" i="1"/>
  <c r="W2533" i="1"/>
  <c r="V2533" i="1"/>
  <c r="AE2532" i="1"/>
  <c r="Z2532" i="1" s="1"/>
  <c r="AD2532" i="1"/>
  <c r="AA2532" i="1"/>
  <c r="Y2532" i="1"/>
  <c r="W2532" i="1"/>
  <c r="V2532" i="1"/>
  <c r="AE2531" i="1"/>
  <c r="AD2531" i="1"/>
  <c r="AA2531" i="1"/>
  <c r="Y2531" i="1"/>
  <c r="W2531" i="1"/>
  <c r="V2531" i="1"/>
  <c r="AE2530" i="1"/>
  <c r="Z2530" i="1" s="1"/>
  <c r="AD2530" i="1"/>
  <c r="AA2530" i="1"/>
  <c r="Y2530" i="1"/>
  <c r="W2530" i="1"/>
  <c r="V2530" i="1"/>
  <c r="AD2528" i="1"/>
  <c r="AF2528" i="1" s="1"/>
  <c r="AA2528" i="1"/>
  <c r="Y2528" i="1"/>
  <c r="W2528" i="1"/>
  <c r="V2528" i="1"/>
  <c r="AD2527" i="1"/>
  <c r="AE2527" i="1" s="1"/>
  <c r="Z2527" i="1" s="1"/>
  <c r="AA2527" i="1"/>
  <c r="Y2527" i="1"/>
  <c r="W2527" i="1"/>
  <c r="V2527" i="1"/>
  <c r="AD2526" i="1"/>
  <c r="AF2526" i="1" s="1"/>
  <c r="AA2526" i="1"/>
  <c r="Y2526" i="1"/>
  <c r="W2526" i="1"/>
  <c r="V2526" i="1"/>
  <c r="Z2525" i="1"/>
  <c r="AD2525" i="1"/>
  <c r="AA2525" i="1"/>
  <c r="Y2525" i="1"/>
  <c r="W2525" i="1"/>
  <c r="V2525" i="1"/>
  <c r="AD2524" i="1"/>
  <c r="AF2524" i="1" s="1"/>
  <c r="AA2524" i="1"/>
  <c r="Y2524" i="1"/>
  <c r="W2524" i="1"/>
  <c r="V2524" i="1"/>
  <c r="Z2523" i="1"/>
  <c r="AD2523" i="1"/>
  <c r="AA2523" i="1"/>
  <c r="Y2523" i="1"/>
  <c r="W2523" i="1"/>
  <c r="V2523" i="1"/>
  <c r="AD2522" i="1"/>
  <c r="AF2522" i="1" s="1"/>
  <c r="AA2522" i="1"/>
  <c r="Y2522" i="1"/>
  <c r="W2522" i="1"/>
  <c r="V2522" i="1"/>
  <c r="AE2521" i="1"/>
  <c r="Z2521" i="1" s="1"/>
  <c r="AD2521" i="1"/>
  <c r="AA2521" i="1"/>
  <c r="Y2521" i="1"/>
  <c r="W2521" i="1"/>
  <c r="V2521" i="1"/>
  <c r="AD2516" i="1"/>
  <c r="AA2516" i="1"/>
  <c r="Y2516" i="1"/>
  <c r="W2516" i="1"/>
  <c r="V2516" i="1"/>
  <c r="Z2514" i="1"/>
  <c r="AD2514" i="1"/>
  <c r="AA2514" i="1"/>
  <c r="Y2514" i="1"/>
  <c r="W2514" i="1"/>
  <c r="V2514" i="1"/>
  <c r="AD2509" i="1"/>
  <c r="AA2509" i="1"/>
  <c r="Y2509" i="1"/>
  <c r="W2509" i="1"/>
  <c r="V2509" i="1"/>
  <c r="Z2508" i="1"/>
  <c r="AD2508" i="1"/>
  <c r="AA2508" i="1"/>
  <c r="Y2508" i="1"/>
  <c r="W2508" i="1"/>
  <c r="V2508" i="1"/>
  <c r="AD2507" i="1"/>
  <c r="AE2507" i="1" s="1"/>
  <c r="AF2507" i="1" s="1"/>
  <c r="AA2507" i="1"/>
  <c r="Y2507" i="1"/>
  <c r="W2507" i="1"/>
  <c r="V2507" i="1"/>
  <c r="AD2506" i="1"/>
  <c r="AE2506" i="1" s="1"/>
  <c r="Z2506" i="1" s="1"/>
  <c r="AA2506" i="1"/>
  <c r="Y2506" i="1"/>
  <c r="W2506" i="1"/>
  <c r="V2506" i="1"/>
  <c r="AD2505" i="1"/>
  <c r="AE2505" i="1" s="1"/>
  <c r="AF2505" i="1" s="1"/>
  <c r="AA2505" i="1"/>
  <c r="Y2505" i="1"/>
  <c r="W2505" i="1"/>
  <c r="V2505" i="1"/>
  <c r="Z2504" i="1"/>
  <c r="AD2504" i="1"/>
  <c r="AA2504" i="1"/>
  <c r="Y2504" i="1"/>
  <c r="W2504" i="1"/>
  <c r="V2504" i="1"/>
  <c r="AE2503" i="1"/>
  <c r="AD2503" i="1"/>
  <c r="AA2503" i="1"/>
  <c r="Y2503" i="1"/>
  <c r="W2503" i="1"/>
  <c r="V2503" i="1"/>
  <c r="AE2502" i="1"/>
  <c r="Z2502" i="1" s="1"/>
  <c r="AD2502" i="1"/>
  <c r="AA2502" i="1"/>
  <c r="Y2502" i="1"/>
  <c r="W2502" i="1"/>
  <c r="V2502" i="1"/>
  <c r="AE2501" i="1"/>
  <c r="AD2501" i="1"/>
  <c r="AA2501" i="1"/>
  <c r="Y2501" i="1"/>
  <c r="W2501" i="1"/>
  <c r="V2501" i="1"/>
  <c r="AE2500" i="1"/>
  <c r="Z2500" i="1" s="1"/>
  <c r="AD2500" i="1"/>
  <c r="AA2500" i="1"/>
  <c r="Y2500" i="1"/>
  <c r="W2500" i="1"/>
  <c r="V2500" i="1"/>
  <c r="AD2499" i="1"/>
  <c r="AF2499" i="1" s="1"/>
  <c r="AA2499" i="1"/>
  <c r="Y2499" i="1"/>
  <c r="W2499" i="1"/>
  <c r="V2499" i="1"/>
  <c r="Z2498" i="1"/>
  <c r="AD2498" i="1"/>
  <c r="AA2498" i="1"/>
  <c r="Y2498" i="1"/>
  <c r="W2498" i="1"/>
  <c r="V2498" i="1"/>
  <c r="AD2497" i="1"/>
  <c r="AF2497" i="1" s="1"/>
  <c r="AA2497" i="1"/>
  <c r="Y2497" i="1"/>
  <c r="W2497" i="1"/>
  <c r="V2497" i="1"/>
  <c r="Z2496" i="1"/>
  <c r="AD2496" i="1"/>
  <c r="AA2496" i="1"/>
  <c r="Y2496" i="1"/>
  <c r="W2496" i="1"/>
  <c r="V2496" i="1"/>
  <c r="AE2495" i="1"/>
  <c r="AD2495" i="1"/>
  <c r="AA2495" i="1"/>
  <c r="Y2495" i="1"/>
  <c r="W2495" i="1"/>
  <c r="V2495" i="1"/>
  <c r="Z2488" i="1"/>
  <c r="AD2488" i="1"/>
  <c r="AA2488" i="1"/>
  <c r="Y2488" i="1"/>
  <c r="W2488" i="1"/>
  <c r="V2488" i="1"/>
  <c r="AD2487" i="1"/>
  <c r="AF2487" i="1" s="1"/>
  <c r="AA2487" i="1"/>
  <c r="Y2487" i="1"/>
  <c r="W2487" i="1"/>
  <c r="V2487" i="1"/>
  <c r="Z2486" i="1"/>
  <c r="AD2486" i="1"/>
  <c r="AA2486" i="1"/>
  <c r="Y2486" i="1"/>
  <c r="W2486" i="1"/>
  <c r="V2486" i="1"/>
  <c r="AD2485" i="1"/>
  <c r="AF2485" i="1" s="1"/>
  <c r="AA2485" i="1"/>
  <c r="Y2485" i="1"/>
  <c r="W2485" i="1"/>
  <c r="V2485" i="1"/>
  <c r="Z2484" i="1"/>
  <c r="AD2484" i="1"/>
  <c r="AA2484" i="1"/>
  <c r="Y2484" i="1"/>
  <c r="W2484" i="1"/>
  <c r="V2484" i="1"/>
  <c r="AD2483" i="1"/>
  <c r="AA2483" i="1"/>
  <c r="Y2483" i="1"/>
  <c r="W2483" i="1"/>
  <c r="V2483" i="1"/>
  <c r="AD2478" i="1"/>
  <c r="AE2478" i="1" s="1"/>
  <c r="Z2478" i="1" s="1"/>
  <c r="AA2478" i="1"/>
  <c r="Y2478" i="1"/>
  <c r="W2478" i="1"/>
  <c r="V2478" i="1"/>
  <c r="AD2477" i="1"/>
  <c r="AA2477" i="1"/>
  <c r="Y2477" i="1"/>
  <c r="W2477" i="1"/>
  <c r="V2477" i="1"/>
  <c r="AD2476" i="1"/>
  <c r="AE2476" i="1" s="1"/>
  <c r="Z2476" i="1" s="1"/>
  <c r="AA2476" i="1"/>
  <c r="Y2476" i="1"/>
  <c r="W2476" i="1"/>
  <c r="V2476" i="1"/>
  <c r="AD2475" i="1"/>
  <c r="AE2475" i="1" s="1"/>
  <c r="AA2475" i="1"/>
  <c r="Y2475" i="1"/>
  <c r="W2475" i="1"/>
  <c r="V2475" i="1"/>
  <c r="AD2470" i="1"/>
  <c r="AE2470" i="1" s="1"/>
  <c r="Z2470" i="1" s="1"/>
  <c r="AA2470" i="1"/>
  <c r="Y2470" i="1"/>
  <c r="W2470" i="1"/>
  <c r="V2470" i="1"/>
  <c r="AD2469" i="1"/>
  <c r="AF2469" i="1" s="1"/>
  <c r="AA2469" i="1"/>
  <c r="Y2469" i="1"/>
  <c r="W2469" i="1"/>
  <c r="V2469" i="1"/>
  <c r="AE2468" i="1"/>
  <c r="Z2468" i="1" s="1"/>
  <c r="AD2468" i="1"/>
  <c r="AA2468" i="1"/>
  <c r="Y2468" i="1"/>
  <c r="W2468" i="1"/>
  <c r="V2468" i="1"/>
  <c r="AE2467" i="1"/>
  <c r="AD2467" i="1"/>
  <c r="AA2467" i="1"/>
  <c r="Y2467" i="1"/>
  <c r="W2467" i="1"/>
  <c r="V2467" i="1"/>
  <c r="AE2466" i="1"/>
  <c r="Z2466" i="1" s="1"/>
  <c r="AD2466" i="1"/>
  <c r="AA2466" i="1"/>
  <c r="Y2466" i="1"/>
  <c r="W2466" i="1"/>
  <c r="V2466" i="1"/>
  <c r="AE2465" i="1"/>
  <c r="AD2465" i="1"/>
  <c r="AA2465" i="1"/>
  <c r="Y2465" i="1"/>
  <c r="W2465" i="1"/>
  <c r="V2465" i="1"/>
  <c r="Z2464" i="1"/>
  <c r="AD2464" i="1"/>
  <c r="AA2464" i="1"/>
  <c r="Y2464" i="1"/>
  <c r="W2464" i="1"/>
  <c r="V2464" i="1"/>
  <c r="AD2463" i="1"/>
  <c r="AF2463" i="1" s="1"/>
  <c r="AA2463" i="1"/>
  <c r="Y2463" i="1"/>
  <c r="W2463" i="1"/>
  <c r="V2463" i="1"/>
  <c r="AE2462" i="1"/>
  <c r="Z2462" i="1" s="1"/>
  <c r="AD2462" i="1"/>
  <c r="AA2462" i="1"/>
  <c r="Y2462" i="1"/>
  <c r="W2462" i="1"/>
  <c r="V2462" i="1"/>
  <c r="AE2461" i="1"/>
  <c r="AD2461" i="1"/>
  <c r="AA2461" i="1"/>
  <c r="Y2461" i="1"/>
  <c r="W2461" i="1"/>
  <c r="V2461" i="1"/>
  <c r="AH2708" i="1" l="1"/>
  <c r="AI2708" i="1" s="1"/>
  <c r="AF2495" i="1"/>
  <c r="AF2501" i="1"/>
  <c r="AF2503" i="1"/>
  <c r="Z2654" i="1"/>
  <c r="AE2653" i="1"/>
  <c r="AF2653" i="1" s="1"/>
  <c r="AH2721" i="1"/>
  <c r="AI2721" i="1" s="1"/>
  <c r="AH2720" i="1"/>
  <c r="AI2720" i="1" s="1"/>
  <c r="AH2744" i="1"/>
  <c r="AI2744" i="1" s="1"/>
  <c r="AH2728" i="1"/>
  <c r="AI2728" i="1" s="1"/>
  <c r="AH2745" i="1"/>
  <c r="AI2745" i="1" s="1"/>
  <c r="AH2707" i="1"/>
  <c r="AI2707" i="1" s="1"/>
  <c r="AH2737" i="1"/>
  <c r="AI2737" i="1" s="1"/>
  <c r="AC2736" i="1"/>
  <c r="AH2759" i="1"/>
  <c r="AI2759" i="1" s="1"/>
  <c r="AH2757" i="1"/>
  <c r="AI2757" i="1" s="1"/>
  <c r="AH2749" i="1"/>
  <c r="AI2749" i="1" s="1"/>
  <c r="AC2748" i="1"/>
  <c r="AC2746" i="1"/>
  <c r="AH2747" i="1"/>
  <c r="AI2747" i="1" s="1"/>
  <c r="AC2730" i="1"/>
  <c r="AH2735" i="1"/>
  <c r="AI2735" i="1" s="1"/>
  <c r="AH2743" i="1"/>
  <c r="AI2743" i="1" s="1"/>
  <c r="AC2742" i="1"/>
  <c r="AH2714" i="1"/>
  <c r="AI2714" i="1" s="1"/>
  <c r="AH2755" i="1"/>
  <c r="AI2755" i="1" s="1"/>
  <c r="AC2758" i="1"/>
  <c r="AC2750" i="1"/>
  <c r="AH2727" i="1"/>
  <c r="AI2727" i="1" s="1"/>
  <c r="AH2729" i="1"/>
  <c r="AI2729" i="1" s="1"/>
  <c r="AC2726" i="1"/>
  <c r="AH2725" i="1"/>
  <c r="AI2725" i="1" s="1"/>
  <c r="AH2724" i="1"/>
  <c r="AI2724" i="1" s="1"/>
  <c r="AC2722" i="1"/>
  <c r="AH2723" i="1"/>
  <c r="AI2723" i="1" s="1"/>
  <c r="AH2715" i="1"/>
  <c r="AI2715" i="1" s="1"/>
  <c r="AH2709" i="1"/>
  <c r="AI2709" i="1" s="1"/>
  <c r="AC2705" i="1"/>
  <c r="AH2704" i="1"/>
  <c r="AI2704" i="1" s="1"/>
  <c r="AF2593" i="1"/>
  <c r="AF2613" i="1"/>
  <c r="AF2645" i="1"/>
  <c r="AF2567" i="1"/>
  <c r="AF2559" i="1"/>
  <c r="AF2565" i="1"/>
  <c r="AF2557" i="1"/>
  <c r="AF2545" i="1"/>
  <c r="AF2539" i="1"/>
  <c r="AF2541" i="1"/>
  <c r="AF2543" i="1"/>
  <c r="AF2531" i="1"/>
  <c r="AF2533" i="1"/>
  <c r="AB2698" i="1"/>
  <c r="AC2698" i="1" s="1"/>
  <c r="AB2702" i="1"/>
  <c r="AC2702" i="1" s="1"/>
  <c r="AF2509" i="1"/>
  <c r="AF2516" i="1"/>
  <c r="AB2686" i="1"/>
  <c r="AC2686" i="1" s="1"/>
  <c r="AB2690" i="1"/>
  <c r="AC2690" i="1" s="1"/>
  <c r="AB2694" i="1"/>
  <c r="AC2694" i="1" s="1"/>
  <c r="AF2698" i="1"/>
  <c r="AF2694" i="1"/>
  <c r="Z2698" i="1"/>
  <c r="AB2646" i="1"/>
  <c r="AC2646" i="1" s="1"/>
  <c r="AB2648" i="1"/>
  <c r="AC2648" i="1" s="1"/>
  <c r="AB2656" i="1"/>
  <c r="AC2656" i="1" s="1"/>
  <c r="AC2662" i="1"/>
  <c r="AB2664" i="1"/>
  <c r="AC2664" i="1" s="1"/>
  <c r="AB2666" i="1"/>
  <c r="AC2666" i="1" s="1"/>
  <c r="AC2672" i="1"/>
  <c r="AB2674" i="1"/>
  <c r="AC2674" i="1" s="1"/>
  <c r="AC2680" i="1"/>
  <c r="AF2690" i="1"/>
  <c r="AF2680" i="1"/>
  <c r="AB2625" i="1"/>
  <c r="AC2625" i="1" s="1"/>
  <c r="AH2627" i="1"/>
  <c r="AI2627" i="1" s="1"/>
  <c r="AB2629" i="1"/>
  <c r="AC2629" i="1" s="1"/>
  <c r="AB2631" i="1"/>
  <c r="AC2631" i="1" s="1"/>
  <c r="AB2633" i="1"/>
  <c r="AH2633" i="1" s="1"/>
  <c r="AI2633" i="1" s="1"/>
  <c r="AB2635" i="1"/>
  <c r="AC2635" i="1" s="1"/>
  <c r="AB2637" i="1"/>
  <c r="AC2637" i="1" s="1"/>
  <c r="AB2645" i="1"/>
  <c r="AH2645" i="1" s="1"/>
  <c r="AI2645" i="1" s="1"/>
  <c r="AB2651" i="1"/>
  <c r="AC2651" i="1" s="1"/>
  <c r="AB2653" i="1"/>
  <c r="AC2653" i="1" s="1"/>
  <c r="AB2655" i="1"/>
  <c r="AC2655" i="1" s="1"/>
  <c r="AB2657" i="1"/>
  <c r="AH2657" i="1" s="1"/>
  <c r="AI2657" i="1" s="1"/>
  <c r="AB2663" i="1"/>
  <c r="AC2663" i="1" s="1"/>
  <c r="AC2679" i="1"/>
  <c r="AF2483" i="1"/>
  <c r="AF2475" i="1"/>
  <c r="AF2477" i="1"/>
  <c r="Z2694" i="1"/>
  <c r="AF2465" i="1"/>
  <c r="AB2682" i="1"/>
  <c r="AC2682" i="1" s="1"/>
  <c r="AF2686" i="1"/>
  <c r="AB2596" i="1"/>
  <c r="AC2596" i="1" s="1"/>
  <c r="AB2598" i="1"/>
  <c r="AC2598" i="1" s="1"/>
  <c r="AB2600" i="1"/>
  <c r="AC2600" i="1" s="1"/>
  <c r="AB2602" i="1"/>
  <c r="AC2602" i="1" s="1"/>
  <c r="AB2604" i="1"/>
  <c r="AC2604" i="1" s="1"/>
  <c r="AB2606" i="1"/>
  <c r="AC2606" i="1" s="1"/>
  <c r="AB2617" i="1"/>
  <c r="AC2617" i="1" s="1"/>
  <c r="AB2619" i="1"/>
  <c r="AC2619" i="1" s="1"/>
  <c r="AB2583" i="1"/>
  <c r="AC2583" i="1" s="1"/>
  <c r="AB2585" i="1"/>
  <c r="AC2585" i="1" s="1"/>
  <c r="AB2605" i="1"/>
  <c r="AH2605" i="1" s="1"/>
  <c r="AI2605" i="1" s="1"/>
  <c r="AB2626" i="1"/>
  <c r="AC2626" i="1" s="1"/>
  <c r="AB2630" i="1"/>
  <c r="AC2630" i="1" s="1"/>
  <c r="AB2632" i="1"/>
  <c r="AC2632" i="1" s="1"/>
  <c r="AB2634" i="1"/>
  <c r="AC2634" i="1" s="1"/>
  <c r="AB2636" i="1"/>
  <c r="AC2636" i="1" s="1"/>
  <c r="AB2638" i="1"/>
  <c r="AC2638" i="1" s="1"/>
  <c r="AB2640" i="1"/>
  <c r="AC2640" i="1" s="1"/>
  <c r="AB2642" i="1"/>
  <c r="AC2642" i="1" s="1"/>
  <c r="AB2647" i="1"/>
  <c r="AC2647" i="1" s="1"/>
  <c r="AB2649" i="1"/>
  <c r="AH2649" i="1" s="1"/>
  <c r="AI2649" i="1" s="1"/>
  <c r="AB2654" i="1"/>
  <c r="AC2654" i="1" s="1"/>
  <c r="AF2467" i="1"/>
  <c r="AF2655" i="1"/>
  <c r="Z2680" i="1"/>
  <c r="AF2461" i="1"/>
  <c r="Z2651" i="1"/>
  <c r="Z2690" i="1"/>
  <c r="Z2642" i="1"/>
  <c r="Z2645" i="1"/>
  <c r="AF2603" i="1"/>
  <c r="AF2647" i="1"/>
  <c r="AF2602" i="1"/>
  <c r="AB2613" i="1"/>
  <c r="AC2613" i="1" s="1"/>
  <c r="AB2628" i="1"/>
  <c r="AC2628" i="1" s="1"/>
  <c r="AF2649" i="1"/>
  <c r="AC2652" i="1"/>
  <c r="AF2657" i="1"/>
  <c r="AB2684" i="1"/>
  <c r="AC2684" i="1" s="1"/>
  <c r="AB2692" i="1"/>
  <c r="AC2692" i="1" s="1"/>
  <c r="AB2700" i="1"/>
  <c r="AC2700" i="1" s="1"/>
  <c r="AF2581" i="1"/>
  <c r="AB2612" i="1"/>
  <c r="AC2612" i="1" s="1"/>
  <c r="AF2651" i="1"/>
  <c r="AF2663" i="1"/>
  <c r="AB2685" i="1"/>
  <c r="AC2685" i="1" s="1"/>
  <c r="AB2688" i="1"/>
  <c r="AC2688" i="1" s="1"/>
  <c r="AB2696" i="1"/>
  <c r="AC2696" i="1" s="1"/>
  <c r="AB2706" i="1"/>
  <c r="AC2706" i="1" s="1"/>
  <c r="AB2590" i="1"/>
  <c r="AC2590" i="1" s="1"/>
  <c r="AB2595" i="1"/>
  <c r="AC2595" i="1" s="1"/>
  <c r="AB2597" i="1"/>
  <c r="AC2597" i="1" s="1"/>
  <c r="AB2581" i="1"/>
  <c r="AC2581" i="1" s="1"/>
  <c r="AB2644" i="1"/>
  <c r="AC2644" i="1" s="1"/>
  <c r="AB2462" i="1"/>
  <c r="AC2462" i="1" s="1"/>
  <c r="AB2464" i="1"/>
  <c r="AC2464" i="1" s="1"/>
  <c r="AB2466" i="1"/>
  <c r="AC2466" i="1" s="1"/>
  <c r="AC2468" i="1"/>
  <c r="AC2470" i="1"/>
  <c r="AB2476" i="1"/>
  <c r="AC2476" i="1" s="1"/>
  <c r="AB2478" i="1"/>
  <c r="AC2478" i="1" s="1"/>
  <c r="AB2484" i="1"/>
  <c r="AC2484" i="1" s="1"/>
  <c r="AC2486" i="1"/>
  <c r="AB2488" i="1"/>
  <c r="AH2488" i="1" s="1"/>
  <c r="AI2488" i="1" s="1"/>
  <c r="AB2496" i="1"/>
  <c r="AH2496" i="1" s="1"/>
  <c r="AI2496" i="1" s="1"/>
  <c r="AB2498" i="1"/>
  <c r="AC2498" i="1" s="1"/>
  <c r="AB2500" i="1"/>
  <c r="AH2500" i="1" s="1"/>
  <c r="AI2500" i="1" s="1"/>
  <c r="AB2502" i="1"/>
  <c r="AC2502" i="1" s="1"/>
  <c r="AB2504" i="1"/>
  <c r="AC2504" i="1" s="1"/>
  <c r="AB2506" i="1"/>
  <c r="AC2506" i="1" s="1"/>
  <c r="AC2508" i="1"/>
  <c r="AB2514" i="1"/>
  <c r="AC2514" i="1" s="1"/>
  <c r="AB2521" i="1"/>
  <c r="AC2521" i="1" s="1"/>
  <c r="AB2523" i="1"/>
  <c r="AC2523" i="1" s="1"/>
  <c r="AB2525" i="1"/>
  <c r="AC2525" i="1" s="1"/>
  <c r="AB2527" i="1"/>
  <c r="AC2527" i="1" s="1"/>
  <c r="AB2530" i="1"/>
  <c r="AC2530" i="1" s="1"/>
  <c r="AB2532" i="1"/>
  <c r="AC2532" i="1" s="1"/>
  <c r="AB2534" i="1"/>
  <c r="AC2534" i="1" s="1"/>
  <c r="AB2536" i="1"/>
  <c r="AC2536" i="1" s="1"/>
  <c r="AB2538" i="1"/>
  <c r="AC2538" i="1" s="1"/>
  <c r="AB2540" i="1"/>
  <c r="AC2540" i="1" s="1"/>
  <c r="AB2542" i="1"/>
  <c r="AC2542" i="1" s="1"/>
  <c r="AC2544" i="1"/>
  <c r="AB2550" i="1"/>
  <c r="AC2550" i="1" s="1"/>
  <c r="AB2556" i="1"/>
  <c r="AC2556" i="1" s="1"/>
  <c r="AB2558" i="1"/>
  <c r="AC2558" i="1" s="1"/>
  <c r="AC2564" i="1"/>
  <c r="AB2566" i="1"/>
  <c r="AC2566" i="1" s="1"/>
  <c r="AB2572" i="1"/>
  <c r="AC2572" i="1" s="1"/>
  <c r="AB2574" i="1"/>
  <c r="AC2574" i="1" s="1"/>
  <c r="AB2576" i="1"/>
  <c r="AC2576" i="1" s="1"/>
  <c r="AB2578" i="1"/>
  <c r="AC2578" i="1" s="1"/>
  <c r="AC2580" i="1"/>
  <c r="AF2582" i="1"/>
  <c r="AB2584" i="1"/>
  <c r="AC2584" i="1" s="1"/>
  <c r="AB2587" i="1"/>
  <c r="AC2587" i="1" s="1"/>
  <c r="AB2589" i="1"/>
  <c r="AC2589" i="1" s="1"/>
  <c r="AB2592" i="1"/>
  <c r="AC2592" i="1" s="1"/>
  <c r="AB2601" i="1"/>
  <c r="AC2601" i="1" s="1"/>
  <c r="AB2603" i="1"/>
  <c r="AH2603" i="1" s="1"/>
  <c r="AI2603" i="1" s="1"/>
  <c r="AB2594" i="1"/>
  <c r="AC2594" i="1" s="1"/>
  <c r="AF2625" i="1"/>
  <c r="AF2638" i="1"/>
  <c r="Z2638" i="1"/>
  <c r="Z2581" i="1"/>
  <c r="AB2615" i="1"/>
  <c r="AC2615" i="1" s="1"/>
  <c r="AB2639" i="1"/>
  <c r="AC2639" i="1" s="1"/>
  <c r="AB2643" i="1"/>
  <c r="AH2643" i="1" s="1"/>
  <c r="AI2643" i="1" s="1"/>
  <c r="AF2664" i="1"/>
  <c r="AF2665" i="1"/>
  <c r="AF2673" i="1"/>
  <c r="Z2674" i="1"/>
  <c r="AB2683" i="1"/>
  <c r="AC2683" i="1" s="1"/>
  <c r="AF2687" i="1"/>
  <c r="AB2689" i="1"/>
  <c r="AC2689" i="1" s="1"/>
  <c r="AF2691" i="1"/>
  <c r="AB2693" i="1"/>
  <c r="AH2693" i="1" s="1"/>
  <c r="AI2693" i="1" s="1"/>
  <c r="AF2695" i="1"/>
  <c r="AB2697" i="1"/>
  <c r="AC2697" i="1" s="1"/>
  <c r="AF2699" i="1"/>
  <c r="AB2701" i="1"/>
  <c r="AC2701" i="1" s="1"/>
  <c r="AF2703" i="1"/>
  <c r="AF2702" i="1"/>
  <c r="Z2664" i="1"/>
  <c r="AB2461" i="1"/>
  <c r="AC2461" i="1" s="1"/>
  <c r="AB2463" i="1"/>
  <c r="AC2463" i="1" s="1"/>
  <c r="AB2465" i="1"/>
  <c r="AC2465" i="1" s="1"/>
  <c r="AB2467" i="1"/>
  <c r="AH2467" i="1" s="1"/>
  <c r="AI2467" i="1" s="1"/>
  <c r="AB2469" i="1"/>
  <c r="AH2469" i="1" s="1"/>
  <c r="AI2469" i="1" s="1"/>
  <c r="AB2475" i="1"/>
  <c r="AH2475" i="1" s="1"/>
  <c r="AI2475" i="1" s="1"/>
  <c r="AB2477" i="1"/>
  <c r="AH2477" i="1" s="1"/>
  <c r="AI2477" i="1" s="1"/>
  <c r="AC2483" i="1"/>
  <c r="AB2485" i="1"/>
  <c r="AH2485" i="1" s="1"/>
  <c r="AI2485" i="1" s="1"/>
  <c r="AB2487" i="1"/>
  <c r="AC2487" i="1" s="1"/>
  <c r="AB2495" i="1"/>
  <c r="AC2495" i="1" s="1"/>
  <c r="AB2497" i="1"/>
  <c r="AC2497" i="1" s="1"/>
  <c r="AB2499" i="1"/>
  <c r="AC2499" i="1" s="1"/>
  <c r="AB2501" i="1"/>
  <c r="AC2501" i="1" s="1"/>
  <c r="AB2503" i="1"/>
  <c r="AC2503" i="1" s="1"/>
  <c r="AB2505" i="1"/>
  <c r="AH2505" i="1" s="1"/>
  <c r="AI2505" i="1" s="1"/>
  <c r="AB2507" i="1"/>
  <c r="AH2507" i="1" s="1"/>
  <c r="AI2507" i="1" s="1"/>
  <c r="AH2509" i="1"/>
  <c r="AI2509" i="1" s="1"/>
  <c r="AC2516" i="1"/>
  <c r="AB2522" i="1"/>
  <c r="AC2522" i="1" s="1"/>
  <c r="AB2524" i="1"/>
  <c r="AH2524" i="1" s="1"/>
  <c r="AI2524" i="1" s="1"/>
  <c r="AB2526" i="1"/>
  <c r="AC2526" i="1" s="1"/>
  <c r="AB2528" i="1"/>
  <c r="AC2528" i="1" s="1"/>
  <c r="AB2531" i="1"/>
  <c r="AC2531" i="1" s="1"/>
  <c r="AB2533" i="1"/>
  <c r="AC2533" i="1" s="1"/>
  <c r="AB2535" i="1"/>
  <c r="AC2535" i="1" s="1"/>
  <c r="AB2537" i="1"/>
  <c r="AH2537" i="1" s="1"/>
  <c r="AI2537" i="1" s="1"/>
  <c r="AB2539" i="1"/>
  <c r="AH2539" i="1" s="1"/>
  <c r="AI2539" i="1" s="1"/>
  <c r="AB2541" i="1"/>
  <c r="AC2541" i="1" s="1"/>
  <c r="AB2543" i="1"/>
  <c r="AC2543" i="1" s="1"/>
  <c r="AH2545" i="1"/>
  <c r="AI2545" i="1" s="1"/>
  <c r="AC2551" i="1"/>
  <c r="AB2557" i="1"/>
  <c r="AH2557" i="1" s="1"/>
  <c r="AI2557" i="1" s="1"/>
  <c r="AH2559" i="1"/>
  <c r="AI2559" i="1" s="1"/>
  <c r="AB2565" i="1"/>
  <c r="AH2565" i="1" s="1"/>
  <c r="AI2565" i="1" s="1"/>
  <c r="AH2567" i="1"/>
  <c r="AI2567" i="1" s="1"/>
  <c r="AB2573" i="1"/>
  <c r="AH2573" i="1" s="1"/>
  <c r="AI2573" i="1" s="1"/>
  <c r="AB2575" i="1"/>
  <c r="AH2575" i="1" s="1"/>
  <c r="AI2575" i="1" s="1"/>
  <c r="AB2577" i="1"/>
  <c r="AH2577" i="1" s="1"/>
  <c r="AI2577" i="1" s="1"/>
  <c r="AB2579" i="1"/>
  <c r="AC2579" i="1" s="1"/>
  <c r="AB2582" i="1"/>
  <c r="AH2582" i="1" s="1"/>
  <c r="AI2582" i="1" s="1"/>
  <c r="AB2586" i="1"/>
  <c r="AC2586" i="1" s="1"/>
  <c r="AB2588" i="1"/>
  <c r="AH2588" i="1" s="1"/>
  <c r="AI2588" i="1" s="1"/>
  <c r="AB2593" i="1"/>
  <c r="AC2593" i="1" s="1"/>
  <c r="AF2594" i="1"/>
  <c r="AF2601" i="1"/>
  <c r="AB2614" i="1"/>
  <c r="AH2614" i="1" s="1"/>
  <c r="AI2614" i="1" s="1"/>
  <c r="AB2616" i="1"/>
  <c r="AC2616" i="1" s="1"/>
  <c r="AB2641" i="1"/>
  <c r="AC2641" i="1" s="1"/>
  <c r="AF2643" i="1"/>
  <c r="AB2650" i="1"/>
  <c r="AC2650" i="1" s="1"/>
  <c r="AB2665" i="1"/>
  <c r="AC2665" i="1" s="1"/>
  <c r="AB2673" i="1"/>
  <c r="AC2673" i="1" s="1"/>
  <c r="AB2681" i="1"/>
  <c r="AC2681" i="1" s="1"/>
  <c r="AF2683" i="1"/>
  <c r="Z2684" i="1"/>
  <c r="AB2687" i="1"/>
  <c r="AC2687" i="1" s="1"/>
  <c r="AB2691" i="1"/>
  <c r="AC2691" i="1" s="1"/>
  <c r="AB2695" i="1"/>
  <c r="AC2695" i="1" s="1"/>
  <c r="AB2699" i="1"/>
  <c r="AC2699" i="1" s="1"/>
  <c r="AB2703" i="1"/>
  <c r="AC2703" i="1" s="1"/>
  <c r="AF2595" i="1"/>
  <c r="AF2626" i="1"/>
  <c r="AF2631" i="1"/>
  <c r="Z2632" i="1"/>
  <c r="AF2633" i="1"/>
  <c r="Z2634" i="1"/>
  <c r="AF2635" i="1"/>
  <c r="Z2636" i="1"/>
  <c r="AF2640" i="1"/>
  <c r="AF2641" i="1"/>
  <c r="AF2644" i="1"/>
  <c r="AF2652" i="1"/>
  <c r="AB2667" i="1"/>
  <c r="AC2667" i="1" s="1"/>
  <c r="AF2639" i="1"/>
  <c r="AF2646" i="1"/>
  <c r="AF2654" i="1"/>
  <c r="Z2667" i="1"/>
  <c r="AF2667" i="1"/>
  <c r="Z2681" i="1"/>
  <c r="AF2681" i="1"/>
  <c r="AF2588" i="1"/>
  <c r="AF2614" i="1"/>
  <c r="Z2625" i="1"/>
  <c r="AF2632" i="1"/>
  <c r="AF2634" i="1"/>
  <c r="AF2636" i="1"/>
  <c r="AF2637" i="1"/>
  <c r="AF2648" i="1"/>
  <c r="AF2656" i="1"/>
  <c r="AF2672" i="1"/>
  <c r="AF2682" i="1"/>
  <c r="AF2642" i="1"/>
  <c r="Z2648" i="1"/>
  <c r="AF2650" i="1"/>
  <c r="Z2656" i="1"/>
  <c r="AF2666" i="1"/>
  <c r="AF2688" i="1"/>
  <c r="AF2689" i="1"/>
  <c r="AF2696" i="1"/>
  <c r="AF2697" i="1"/>
  <c r="AF2706" i="1"/>
  <c r="AF2662" i="1"/>
  <c r="AF2674" i="1"/>
  <c r="AF2679" i="1"/>
  <c r="AF2684" i="1"/>
  <c r="AF2685" i="1"/>
  <c r="AF2692" i="1"/>
  <c r="AF2693" i="1"/>
  <c r="AF2700" i="1"/>
  <c r="AF2701" i="1"/>
  <c r="Z2591" i="1"/>
  <c r="AF2591" i="1"/>
  <c r="Z2599" i="1"/>
  <c r="AF2599" i="1"/>
  <c r="Z2611" i="1"/>
  <c r="AF2611" i="1"/>
  <c r="Z2618" i="1"/>
  <c r="AF2618" i="1"/>
  <c r="Z2620" i="1"/>
  <c r="AF2620" i="1"/>
  <c r="Z2545" i="1"/>
  <c r="AF2550" i="1"/>
  <c r="Z2551" i="1"/>
  <c r="AF2556" i="1"/>
  <c r="Z2557" i="1"/>
  <c r="AF2558" i="1"/>
  <c r="Z2559" i="1"/>
  <c r="AF2564" i="1"/>
  <c r="Z2565" i="1"/>
  <c r="AF2566" i="1"/>
  <c r="Z2567" i="1"/>
  <c r="AF2572" i="1"/>
  <c r="Z2573" i="1"/>
  <c r="AF2574" i="1"/>
  <c r="Z2575" i="1"/>
  <c r="AF2579" i="1"/>
  <c r="AF2580" i="1"/>
  <c r="AF2587" i="1"/>
  <c r="AF2592" i="1"/>
  <c r="Z2593" i="1"/>
  <c r="AF2600" i="1"/>
  <c r="Z2601" i="1"/>
  <c r="AF2612" i="1"/>
  <c r="Z2613" i="1"/>
  <c r="AF2619" i="1"/>
  <c r="AF2578" i="1"/>
  <c r="AF2585" i="1"/>
  <c r="AF2586" i="1"/>
  <c r="AF2589" i="1"/>
  <c r="Z2592" i="1"/>
  <c r="Z2600" i="1"/>
  <c r="Z2612" i="1"/>
  <c r="AF2576" i="1"/>
  <c r="AF2577" i="1"/>
  <c r="AF2583" i="1"/>
  <c r="AF2584" i="1"/>
  <c r="Z2589" i="1"/>
  <c r="AB2591" i="1"/>
  <c r="AC2591" i="1" s="1"/>
  <c r="Z2594" i="1"/>
  <c r="AB2599" i="1"/>
  <c r="AC2599" i="1" s="1"/>
  <c r="Z2602" i="1"/>
  <c r="AC2611" i="1"/>
  <c r="AB2618" i="1"/>
  <c r="AC2618" i="1" s="1"/>
  <c r="AC2620" i="1"/>
  <c r="AF2590" i="1"/>
  <c r="AF2598" i="1"/>
  <c r="AF2606" i="1"/>
  <c r="AF2617" i="1"/>
  <c r="AF2629" i="1"/>
  <c r="AF2630" i="1"/>
  <c r="AF2596" i="1"/>
  <c r="AF2597" i="1"/>
  <c r="AF2604" i="1"/>
  <c r="AF2605" i="1"/>
  <c r="AF2615" i="1"/>
  <c r="AF2616" i="1"/>
  <c r="AF2627" i="1"/>
  <c r="AF2628" i="1"/>
  <c r="Z2528" i="1"/>
  <c r="AF2530" i="1"/>
  <c r="Z2531" i="1"/>
  <c r="AF2532" i="1"/>
  <c r="Z2533" i="1"/>
  <c r="AF2534" i="1"/>
  <c r="Z2535" i="1"/>
  <c r="AF2536" i="1"/>
  <c r="Z2537" i="1"/>
  <c r="AF2538" i="1"/>
  <c r="Z2539" i="1"/>
  <c r="AF2540" i="1"/>
  <c r="Z2541" i="1"/>
  <c r="AF2542" i="1"/>
  <c r="Z2543" i="1"/>
  <c r="AF2544" i="1"/>
  <c r="Z2503" i="1"/>
  <c r="AF2504" i="1"/>
  <c r="Z2505" i="1"/>
  <c r="AF2506" i="1"/>
  <c r="Z2507" i="1"/>
  <c r="AF2508" i="1"/>
  <c r="Z2509" i="1"/>
  <c r="AF2514" i="1"/>
  <c r="Z2516" i="1"/>
  <c r="AF2521" i="1"/>
  <c r="Z2522" i="1"/>
  <c r="AF2523" i="1"/>
  <c r="Z2524" i="1"/>
  <c r="AF2525" i="1"/>
  <c r="Z2526" i="1"/>
  <c r="AF2527" i="1"/>
  <c r="Z2477" i="1"/>
  <c r="AF2478" i="1"/>
  <c r="Z2483" i="1"/>
  <c r="AF2484" i="1"/>
  <c r="Z2485" i="1"/>
  <c r="AF2486" i="1"/>
  <c r="Z2487" i="1"/>
  <c r="AF2488" i="1"/>
  <c r="Z2495" i="1"/>
  <c r="AF2496" i="1"/>
  <c r="Z2497" i="1"/>
  <c r="AF2498" i="1"/>
  <c r="Z2499" i="1"/>
  <c r="AF2500" i="1"/>
  <c r="Z2501" i="1"/>
  <c r="AF2502" i="1"/>
  <c r="Z2465" i="1"/>
  <c r="AF2466" i="1"/>
  <c r="Z2467" i="1"/>
  <c r="AF2468" i="1"/>
  <c r="Z2469" i="1"/>
  <c r="AF2470" i="1"/>
  <c r="Z2475" i="1"/>
  <c r="AF2476" i="1"/>
  <c r="Z2461" i="1"/>
  <c r="AF2462" i="1"/>
  <c r="Z2463" i="1"/>
  <c r="AF2464" i="1"/>
  <c r="AD2036" i="1"/>
  <c r="AF2036" i="1" s="1"/>
  <c r="AA2036" i="1"/>
  <c r="Z2036" i="1"/>
  <c r="Y2036" i="1"/>
  <c r="W2036" i="1"/>
  <c r="V2036" i="1"/>
  <c r="AB2036" i="1" s="1"/>
  <c r="AD2035" i="1"/>
  <c r="AF2035" i="1" s="1"/>
  <c r="AA2035" i="1"/>
  <c r="Z2035" i="1"/>
  <c r="Y2035" i="1"/>
  <c r="W2035" i="1"/>
  <c r="V2035" i="1"/>
  <c r="AE2447" i="1"/>
  <c r="AE2247" i="1"/>
  <c r="AB2035" i="1" l="1"/>
  <c r="AC2035" i="1" s="1"/>
  <c r="Z2653" i="1"/>
  <c r="AH2523" i="1"/>
  <c r="AI2523" i="1" s="1"/>
  <c r="AC2537" i="1"/>
  <c r="AH2596" i="1"/>
  <c r="AI2596" i="1" s="1"/>
  <c r="AH2702" i="1"/>
  <c r="AI2702" i="1" s="1"/>
  <c r="AH2663" i="1"/>
  <c r="AI2663" i="1" s="1"/>
  <c r="AH2690" i="1"/>
  <c r="AI2690" i="1" s="1"/>
  <c r="AH2674" i="1"/>
  <c r="AI2674" i="1" s="1"/>
  <c r="AH2585" i="1"/>
  <c r="AI2585" i="1" s="1"/>
  <c r="AC2603" i="1"/>
  <c r="AH2698" i="1"/>
  <c r="AI2698" i="1" s="1"/>
  <c r="AH2631" i="1"/>
  <c r="AI2631" i="1" s="1"/>
  <c r="AH2684" i="1"/>
  <c r="AI2684" i="1" s="1"/>
  <c r="AC2588" i="1"/>
  <c r="AH2522" i="1"/>
  <c r="AI2522" i="1" s="1"/>
  <c r="AH2640" i="1"/>
  <c r="AI2640" i="1" s="1"/>
  <c r="AC2645" i="1"/>
  <c r="AH2601" i="1"/>
  <c r="AI2601" i="1" s="1"/>
  <c r="AC2575" i="1"/>
  <c r="AH2566" i="1"/>
  <c r="AI2566" i="1" s="1"/>
  <c r="AC2565" i="1"/>
  <c r="AC2559" i="1"/>
  <c r="AH2551" i="1"/>
  <c r="AI2551" i="1" s="1"/>
  <c r="AC2545" i="1"/>
  <c r="AH2550" i="1"/>
  <c r="AI2550" i="1" s="1"/>
  <c r="AH2516" i="1"/>
  <c r="AI2516" i="1" s="1"/>
  <c r="AC2477" i="1"/>
  <c r="AH2503" i="1"/>
  <c r="AI2503" i="1" s="1"/>
  <c r="AC2614" i="1"/>
  <c r="AC2577" i="1"/>
  <c r="AH2528" i="1"/>
  <c r="AI2528" i="1" s="1"/>
  <c r="AH2687" i="1"/>
  <c r="AI2687" i="1" s="1"/>
  <c r="AH2617" i="1"/>
  <c r="AI2617" i="1" s="1"/>
  <c r="AH2580" i="1"/>
  <c r="AI2580" i="1" s="1"/>
  <c r="AH2628" i="1"/>
  <c r="AI2628" i="1" s="1"/>
  <c r="AH2656" i="1"/>
  <c r="AI2656" i="1" s="1"/>
  <c r="AH2686" i="1"/>
  <c r="AI2686" i="1" s="1"/>
  <c r="AC2657" i="1"/>
  <c r="AH2600" i="1"/>
  <c r="AI2600" i="1" s="1"/>
  <c r="AH2703" i="1"/>
  <c r="AI2703" i="1" s="1"/>
  <c r="AH2682" i="1"/>
  <c r="AI2682" i="1" s="1"/>
  <c r="AH2638" i="1"/>
  <c r="AI2638" i="1" s="1"/>
  <c r="AH2647" i="1"/>
  <c r="AI2647" i="1" s="1"/>
  <c r="AH2595" i="1"/>
  <c r="AI2595" i="1" s="1"/>
  <c r="AH2672" i="1"/>
  <c r="AI2672" i="1" s="1"/>
  <c r="AH2632" i="1"/>
  <c r="AI2632" i="1" s="1"/>
  <c r="AH2466" i="1"/>
  <c r="AI2466" i="1" s="1"/>
  <c r="AH2694" i="1"/>
  <c r="AI2694" i="1" s="1"/>
  <c r="AC2693" i="1"/>
  <c r="AH2636" i="1"/>
  <c r="AI2636" i="1" s="1"/>
  <c r="AH2679" i="1"/>
  <c r="AI2679" i="1" s="1"/>
  <c r="AC2627" i="1"/>
  <c r="AH2664" i="1"/>
  <c r="AI2664" i="1" s="1"/>
  <c r="AH2502" i="1"/>
  <c r="AI2502" i="1" s="1"/>
  <c r="AH2498" i="1"/>
  <c r="AI2498" i="1" s="1"/>
  <c r="AH2495" i="1"/>
  <c r="AI2495" i="1" s="1"/>
  <c r="AH2486" i="1"/>
  <c r="AI2486" i="1" s="1"/>
  <c r="AH2526" i="1"/>
  <c r="AI2526" i="1" s="1"/>
  <c r="AC2509" i="1"/>
  <c r="AH2536" i="1"/>
  <c r="AI2536" i="1" s="1"/>
  <c r="AH2543" i="1"/>
  <c r="AI2543" i="1" s="1"/>
  <c r="AH2535" i="1"/>
  <c r="AI2535" i="1" s="1"/>
  <c r="AH2487" i="1"/>
  <c r="AI2487" i="1" s="1"/>
  <c r="AH2525" i="1"/>
  <c r="AI2525" i="1" s="1"/>
  <c r="AH2534" i="1"/>
  <c r="AI2534" i="1" s="1"/>
  <c r="AH2629" i="1"/>
  <c r="AI2629" i="1" s="1"/>
  <c r="AH2626" i="1"/>
  <c r="AI2626" i="1" s="1"/>
  <c r="AH2584" i="1"/>
  <c r="AI2584" i="1" s="1"/>
  <c r="AH2635" i="1"/>
  <c r="AI2635" i="1" s="1"/>
  <c r="AH2641" i="1"/>
  <c r="AI2641" i="1" s="1"/>
  <c r="AH2653" i="1"/>
  <c r="AI2653" i="1" s="1"/>
  <c r="AH2501" i="1"/>
  <c r="AI2501" i="1" s="1"/>
  <c r="AH2590" i="1"/>
  <c r="AI2590" i="1" s="1"/>
  <c r="AH2613" i="1"/>
  <c r="AI2613" i="1" s="1"/>
  <c r="AH2697" i="1"/>
  <c r="AI2697" i="1" s="1"/>
  <c r="AH2699" i="1"/>
  <c r="AI2699" i="1" s="1"/>
  <c r="AH2673" i="1"/>
  <c r="AI2673" i="1" s="1"/>
  <c r="AH2586" i="1"/>
  <c r="AI2586" i="1" s="1"/>
  <c r="AH2604" i="1"/>
  <c r="AI2604" i="1" s="1"/>
  <c r="AC2557" i="1"/>
  <c r="AH2680" i="1"/>
  <c r="AI2680" i="1" s="1"/>
  <c r="AH2666" i="1"/>
  <c r="AI2666" i="1" s="1"/>
  <c r="AH2646" i="1"/>
  <c r="AI2646" i="1" s="1"/>
  <c r="AC2643" i="1"/>
  <c r="AH2497" i="1"/>
  <c r="AI2497" i="1" s="1"/>
  <c r="AH2540" i="1"/>
  <c r="AI2540" i="1" s="1"/>
  <c r="AH2630" i="1"/>
  <c r="AI2630" i="1" s="1"/>
  <c r="AH2572" i="1"/>
  <c r="AI2572" i="1" s="1"/>
  <c r="AH2696" i="1"/>
  <c r="AI2696" i="1" s="1"/>
  <c r="AH2700" i="1"/>
  <c r="AI2700" i="1" s="1"/>
  <c r="AC2649" i="1"/>
  <c r="AH2648" i="1"/>
  <c r="AI2648" i="1" s="1"/>
  <c r="AH2483" i="1"/>
  <c r="AI2483" i="1" s="1"/>
  <c r="AH2506" i="1"/>
  <c r="AI2506" i="1" s="1"/>
  <c r="AH2589" i="1"/>
  <c r="AI2589" i="1" s="1"/>
  <c r="AH2556" i="1"/>
  <c r="AI2556" i="1" s="1"/>
  <c r="AH2593" i="1"/>
  <c r="AI2593" i="1" s="1"/>
  <c r="AH2583" i="1"/>
  <c r="AI2583" i="1" s="1"/>
  <c r="AH2644" i="1"/>
  <c r="AI2644" i="1" s="1"/>
  <c r="AH2655" i="1"/>
  <c r="AI2655" i="1" s="1"/>
  <c r="AH2532" i="1"/>
  <c r="AI2532" i="1" s="1"/>
  <c r="AC2539" i="1"/>
  <c r="AH2615" i="1"/>
  <c r="AI2615" i="1" s="1"/>
  <c r="AC2567" i="1"/>
  <c r="AH2683" i="1"/>
  <c r="AI2683" i="1" s="1"/>
  <c r="AH2701" i="1"/>
  <c r="AI2701" i="1" s="1"/>
  <c r="AH2637" i="1"/>
  <c r="AI2637" i="1" s="1"/>
  <c r="AH2542" i="1"/>
  <c r="AI2542" i="1" s="1"/>
  <c r="AH2541" i="1"/>
  <c r="AI2541" i="1" s="1"/>
  <c r="AH2602" i="1"/>
  <c r="AI2602" i="1" s="1"/>
  <c r="AH2592" i="1"/>
  <c r="AI2592" i="1" s="1"/>
  <c r="AH2597" i="1"/>
  <c r="AI2597" i="1" s="1"/>
  <c r="AC2633" i="1"/>
  <c r="AC2500" i="1"/>
  <c r="AH2508" i="1"/>
  <c r="AI2508" i="1" s="1"/>
  <c r="AH2619" i="1"/>
  <c r="AI2619" i="1" s="1"/>
  <c r="AH2558" i="1"/>
  <c r="AI2558" i="1" s="1"/>
  <c r="AC2573" i="1"/>
  <c r="AH2654" i="1"/>
  <c r="AI2654" i="1" s="1"/>
  <c r="AH2533" i="1"/>
  <c r="AI2533" i="1" s="1"/>
  <c r="AH2625" i="1"/>
  <c r="AI2625" i="1" s="1"/>
  <c r="AH2574" i="1"/>
  <c r="AI2574" i="1" s="1"/>
  <c r="AH2706" i="1"/>
  <c r="AI2706" i="1" s="1"/>
  <c r="AH2662" i="1"/>
  <c r="AI2662" i="1" s="1"/>
  <c r="AH2651" i="1"/>
  <c r="AI2651" i="1" s="1"/>
  <c r="AH2667" i="1"/>
  <c r="AI2667" i="1" s="1"/>
  <c r="AH2484" i="1"/>
  <c r="AI2484" i="1" s="1"/>
  <c r="AC2475" i="1"/>
  <c r="AH2470" i="1"/>
  <c r="AI2470" i="1" s="1"/>
  <c r="AH2464" i="1"/>
  <c r="AI2464" i="1" s="1"/>
  <c r="AH2465" i="1"/>
  <c r="AI2465" i="1" s="1"/>
  <c r="AC2467" i="1"/>
  <c r="AC2488" i="1"/>
  <c r="AC2505" i="1"/>
  <c r="AH2544" i="1"/>
  <c r="AI2544" i="1" s="1"/>
  <c r="AH2598" i="1"/>
  <c r="AI2598" i="1" s="1"/>
  <c r="AH2594" i="1"/>
  <c r="AI2594" i="1" s="1"/>
  <c r="AH2564" i="1"/>
  <c r="AI2564" i="1" s="1"/>
  <c r="AH2576" i="1"/>
  <c r="AI2576" i="1" s="1"/>
  <c r="AH2691" i="1"/>
  <c r="AI2691" i="1" s="1"/>
  <c r="AH2616" i="1"/>
  <c r="AI2616" i="1" s="1"/>
  <c r="AH2681" i="1"/>
  <c r="AI2681" i="1" s="1"/>
  <c r="AH2642" i="1"/>
  <c r="AI2642" i="1" s="1"/>
  <c r="AH2476" i="1"/>
  <c r="AI2476" i="1" s="1"/>
  <c r="AH2514" i="1"/>
  <c r="AI2514" i="1" s="1"/>
  <c r="AH2606" i="1"/>
  <c r="AI2606" i="1" s="1"/>
  <c r="AH2612" i="1"/>
  <c r="AI2612" i="1" s="1"/>
  <c r="AC2605" i="1"/>
  <c r="AH2639" i="1"/>
  <c r="AI2639" i="1" s="1"/>
  <c r="AH2634" i="1"/>
  <c r="AI2634" i="1" s="1"/>
  <c r="AH2685" i="1"/>
  <c r="AI2685" i="1" s="1"/>
  <c r="AH2527" i="1"/>
  <c r="AI2527" i="1" s="1"/>
  <c r="AH2531" i="1"/>
  <c r="AI2531" i="1" s="1"/>
  <c r="AH2579" i="1"/>
  <c r="AI2579" i="1" s="1"/>
  <c r="AH2650" i="1"/>
  <c r="AI2650" i="1" s="1"/>
  <c r="AH2652" i="1"/>
  <c r="AI2652" i="1" s="1"/>
  <c r="AH2468" i="1"/>
  <c r="AI2468" i="1" s="1"/>
  <c r="AH2462" i="1"/>
  <c r="AI2462" i="1" s="1"/>
  <c r="AH2463" i="1"/>
  <c r="AI2463" i="1" s="1"/>
  <c r="AC2469" i="1"/>
  <c r="AH2478" i="1"/>
  <c r="AI2478" i="1" s="1"/>
  <c r="AC2496" i="1"/>
  <c r="AC2485" i="1"/>
  <c r="AC2524" i="1"/>
  <c r="AC2507" i="1"/>
  <c r="AH2581" i="1"/>
  <c r="AI2581" i="1" s="1"/>
  <c r="AH2521" i="1"/>
  <c r="AI2521" i="1" s="1"/>
  <c r="AH2504" i="1"/>
  <c r="AI2504" i="1" s="1"/>
  <c r="AH2538" i="1"/>
  <c r="AI2538" i="1" s="1"/>
  <c r="AH2530" i="1"/>
  <c r="AI2530" i="1" s="1"/>
  <c r="AC2582" i="1"/>
  <c r="AH2695" i="1"/>
  <c r="AI2695" i="1" s="1"/>
  <c r="AH2665" i="1"/>
  <c r="AI2665" i="1" s="1"/>
  <c r="AH2689" i="1"/>
  <c r="AI2689" i="1" s="1"/>
  <c r="AH2692" i="1"/>
  <c r="AI2692" i="1" s="1"/>
  <c r="AH2461" i="1"/>
  <c r="AI2461" i="1" s="1"/>
  <c r="AH2499" i="1"/>
  <c r="AI2499" i="1" s="1"/>
  <c r="AH2578" i="1"/>
  <c r="AI2578" i="1" s="1"/>
  <c r="AH2587" i="1"/>
  <c r="AI2587" i="1" s="1"/>
  <c r="AH2688" i="1"/>
  <c r="AI2688" i="1" s="1"/>
  <c r="AH2618" i="1"/>
  <c r="AI2618" i="1" s="1"/>
  <c r="AH2611" i="1"/>
  <c r="AI2611" i="1" s="1"/>
  <c r="AH2599" i="1"/>
  <c r="AI2599" i="1" s="1"/>
  <c r="AH2591" i="1"/>
  <c r="AI2591" i="1" s="1"/>
  <c r="AH2620" i="1"/>
  <c r="AI2620" i="1" s="1"/>
  <c r="AH2036" i="1"/>
  <c r="AI2036" i="1" s="1"/>
  <c r="AC2036" i="1"/>
  <c r="AE2079" i="1"/>
  <c r="AH2079" i="1" s="1"/>
  <c r="AI2079" i="1" s="1"/>
  <c r="AD2079" i="1"/>
  <c r="AA2079" i="1"/>
  <c r="AC2079" i="1" s="1"/>
  <c r="Y2079" i="1"/>
  <c r="W2079" i="1"/>
  <c r="V2079" i="1"/>
  <c r="AE2066" i="1"/>
  <c r="AD2066" i="1"/>
  <c r="AA2066" i="1"/>
  <c r="AC2066" i="1" s="1"/>
  <c r="Y2066" i="1"/>
  <c r="W2066" i="1"/>
  <c r="V2066" i="1"/>
  <c r="AE2055" i="1"/>
  <c r="AH2055" i="1" s="1"/>
  <c r="AI2055" i="1" s="1"/>
  <c r="AD2055" i="1"/>
  <c r="AA2055" i="1"/>
  <c r="AC2055" i="1" s="1"/>
  <c r="Y2055" i="1"/>
  <c r="W2055" i="1"/>
  <c r="AH2035" i="1" l="1"/>
  <c r="AI2035" i="1" s="1"/>
  <c r="AF2066" i="1"/>
  <c r="Z2079" i="1"/>
  <c r="AF2079" i="1"/>
  <c r="Z2066" i="1"/>
  <c r="AH2066" i="1"/>
  <c r="AI2066" i="1" s="1"/>
  <c r="Z2055" i="1"/>
  <c r="AF2055" i="1"/>
  <c r="AE2053" i="1" l="1"/>
  <c r="AH2053" i="1" s="1"/>
  <c r="AI2053" i="1" s="1"/>
  <c r="AD2053" i="1"/>
  <c r="AA2053" i="1"/>
  <c r="AC2053" i="1" s="1"/>
  <c r="Y2053" i="1"/>
  <c r="W2053" i="1"/>
  <c r="AE2063" i="1"/>
  <c r="AH2063" i="1" s="1"/>
  <c r="AI2063" i="1" s="1"/>
  <c r="AD2063" i="1"/>
  <c r="AA2063" i="1"/>
  <c r="AC2063" i="1" s="1"/>
  <c r="Y2063" i="1"/>
  <c r="W2063" i="1"/>
  <c r="V2063" i="1"/>
  <c r="AE2076" i="1"/>
  <c r="AH2076" i="1" s="1"/>
  <c r="AI2076" i="1" s="1"/>
  <c r="AD2076" i="1"/>
  <c r="AA2076" i="1"/>
  <c r="AC2076" i="1" s="1"/>
  <c r="Y2076" i="1"/>
  <c r="W2076" i="1"/>
  <c r="V2076" i="1"/>
  <c r="AE2126" i="1"/>
  <c r="AD2126" i="1"/>
  <c r="AA2126" i="1"/>
  <c r="AC2126" i="1" s="1"/>
  <c r="Y2126" i="1"/>
  <c r="W2126" i="1"/>
  <c r="V2126" i="1"/>
  <c r="AE2148" i="1"/>
  <c r="Z2148" i="1" s="1"/>
  <c r="AD2148" i="1"/>
  <c r="AA2148" i="1"/>
  <c r="Y2148" i="1"/>
  <c r="W2148" i="1"/>
  <c r="V2148" i="1"/>
  <c r="Z2053" i="1" l="1"/>
  <c r="AF2053" i="1"/>
  <c r="Z2063" i="1"/>
  <c r="AF2063" i="1"/>
  <c r="AC2148" i="1"/>
  <c r="AF2126" i="1"/>
  <c r="AF2076" i="1"/>
  <c r="Z2076" i="1"/>
  <c r="Z2126" i="1"/>
  <c r="AH2126" i="1"/>
  <c r="AI2126" i="1" s="1"/>
  <c r="AF2148" i="1"/>
  <c r="AE2385" i="1"/>
  <c r="Z2385" i="1" s="1"/>
  <c r="AD2385" i="1"/>
  <c r="AA2385" i="1"/>
  <c r="Y2385" i="1"/>
  <c r="W2385" i="1"/>
  <c r="V2385" i="1"/>
  <c r="AE2384" i="1"/>
  <c r="AD2384" i="1"/>
  <c r="AA2384" i="1"/>
  <c r="Y2384" i="1"/>
  <c r="W2384" i="1"/>
  <c r="V2384" i="1"/>
  <c r="AE2383" i="1"/>
  <c r="Z2383" i="1" s="1"/>
  <c r="AD2383" i="1"/>
  <c r="AA2383" i="1"/>
  <c r="Y2383" i="1"/>
  <c r="W2383" i="1"/>
  <c r="V2383" i="1"/>
  <c r="AE2382" i="1"/>
  <c r="AD2382" i="1"/>
  <c r="AA2382" i="1"/>
  <c r="Y2382" i="1"/>
  <c r="W2382" i="1"/>
  <c r="V2382" i="1"/>
  <c r="AE2381" i="1"/>
  <c r="AD2381" i="1"/>
  <c r="AA2381" i="1"/>
  <c r="Y2381" i="1"/>
  <c r="W2381" i="1"/>
  <c r="V2381" i="1"/>
  <c r="AD2404" i="1"/>
  <c r="AE2404" i="1" s="1"/>
  <c r="AA2404" i="1"/>
  <c r="Y2404" i="1"/>
  <c r="W2404" i="1"/>
  <c r="V2404" i="1"/>
  <c r="AD2403" i="1"/>
  <c r="AE2403" i="1" s="1"/>
  <c r="AA2403" i="1"/>
  <c r="Y2403" i="1"/>
  <c r="W2403" i="1"/>
  <c r="V2403" i="1"/>
  <c r="AE2402" i="1"/>
  <c r="Z2402" i="1" s="1"/>
  <c r="AD2402" i="1"/>
  <c r="AA2402" i="1"/>
  <c r="Y2402" i="1"/>
  <c r="W2402" i="1"/>
  <c r="V2402" i="1"/>
  <c r="AE2401" i="1"/>
  <c r="AD2401" i="1"/>
  <c r="AA2401" i="1"/>
  <c r="Y2401" i="1"/>
  <c r="W2401" i="1"/>
  <c r="V2401" i="1"/>
  <c r="AD2400" i="1"/>
  <c r="AE2400" i="1" s="1"/>
  <c r="AA2400" i="1"/>
  <c r="Y2400" i="1"/>
  <c r="W2400" i="1"/>
  <c r="V2400" i="1"/>
  <c r="AH2148" i="1" l="1"/>
  <c r="AI2148" i="1" s="1"/>
  <c r="AF2381" i="1"/>
  <c r="AF2384" i="1"/>
  <c r="AC2384" i="1"/>
  <c r="AF2385" i="1"/>
  <c r="AH2383" i="1"/>
  <c r="AI2383" i="1" s="1"/>
  <c r="AC2385" i="1"/>
  <c r="AH2381" i="1"/>
  <c r="AI2381" i="1" s="1"/>
  <c r="AH2382" i="1"/>
  <c r="AI2382" i="1" s="1"/>
  <c r="Z2381" i="1"/>
  <c r="AF2382" i="1"/>
  <c r="AF2383" i="1"/>
  <c r="Z2384" i="1"/>
  <c r="Z2382" i="1"/>
  <c r="AC2381" i="1"/>
  <c r="AC2400" i="1"/>
  <c r="AH2401" i="1"/>
  <c r="AI2401" i="1" s="1"/>
  <c r="AC2403" i="1"/>
  <c r="AF2401" i="1"/>
  <c r="AH2404" i="1"/>
  <c r="AI2404" i="1" s="1"/>
  <c r="AF2400" i="1"/>
  <c r="Z2400" i="1"/>
  <c r="AF2403" i="1"/>
  <c r="Z2403" i="1"/>
  <c r="Z2404" i="1"/>
  <c r="AF2404" i="1"/>
  <c r="Z2401" i="1"/>
  <c r="AC2402" i="1"/>
  <c r="AF2402" i="1"/>
  <c r="AD2432" i="1"/>
  <c r="AE2432" i="1" s="1"/>
  <c r="AA2432" i="1"/>
  <c r="Y2432" i="1"/>
  <c r="W2432" i="1"/>
  <c r="V2432" i="1"/>
  <c r="AD2431" i="1"/>
  <c r="AE2431" i="1" s="1"/>
  <c r="Z2431" i="1" s="1"/>
  <c r="AA2431" i="1"/>
  <c r="Y2431" i="1"/>
  <c r="W2431" i="1"/>
  <c r="V2431" i="1"/>
  <c r="AD2430" i="1"/>
  <c r="AE2430" i="1" s="1"/>
  <c r="AA2430" i="1"/>
  <c r="Y2430" i="1"/>
  <c r="W2430" i="1"/>
  <c r="V2430" i="1"/>
  <c r="AD2429" i="1"/>
  <c r="AE2429" i="1" s="1"/>
  <c r="Z2429" i="1" s="1"/>
  <c r="AA2429" i="1"/>
  <c r="Y2429" i="1"/>
  <c r="W2429" i="1"/>
  <c r="V2429" i="1"/>
  <c r="AD2428" i="1"/>
  <c r="AE2428" i="1" s="1"/>
  <c r="Z2428" i="1" s="1"/>
  <c r="AA2428" i="1"/>
  <c r="Y2428" i="1"/>
  <c r="W2428" i="1"/>
  <c r="V2428" i="1"/>
  <c r="AH2384" i="1" l="1"/>
  <c r="AI2384" i="1" s="1"/>
  <c r="AH2400" i="1"/>
  <c r="AI2400" i="1" s="1"/>
  <c r="AC2382" i="1"/>
  <c r="AC2401" i="1"/>
  <c r="AH2402" i="1"/>
  <c r="AI2402" i="1" s="1"/>
  <c r="AC2404" i="1"/>
  <c r="AH2385" i="1"/>
  <c r="AI2385" i="1" s="1"/>
  <c r="AC2383" i="1"/>
  <c r="AH2403" i="1"/>
  <c r="AI2403" i="1" s="1"/>
  <c r="AC2430" i="1"/>
  <c r="AC2431" i="1"/>
  <c r="AC2432" i="1"/>
  <c r="AC2428" i="1"/>
  <c r="AC2429" i="1"/>
  <c r="AF2430" i="1"/>
  <c r="Z2430" i="1"/>
  <c r="AH2430" i="1"/>
  <c r="AI2430" i="1" s="1"/>
  <c r="AF2432" i="1"/>
  <c r="Z2432" i="1"/>
  <c r="AF2428" i="1"/>
  <c r="AF2429" i="1"/>
  <c r="AF2431" i="1"/>
  <c r="AE2378" i="1"/>
  <c r="AH2378" i="1" s="1"/>
  <c r="AI2378" i="1" s="1"/>
  <c r="AD2378" i="1"/>
  <c r="AA2378" i="1"/>
  <c r="AC2378" i="1" s="1"/>
  <c r="Y2378" i="1"/>
  <c r="W2378" i="1"/>
  <c r="V2378" i="1"/>
  <c r="AE2377" i="1"/>
  <c r="AH2377" i="1" s="1"/>
  <c r="AI2377" i="1" s="1"/>
  <c r="AD2377" i="1"/>
  <c r="AA2377" i="1"/>
  <c r="AC2377" i="1" s="1"/>
  <c r="Y2377" i="1"/>
  <c r="W2377" i="1"/>
  <c r="V2377" i="1"/>
  <c r="AE2376" i="1"/>
  <c r="AD2376" i="1"/>
  <c r="AA2376" i="1"/>
  <c r="AC2376" i="1" s="1"/>
  <c r="Y2376" i="1"/>
  <c r="W2376" i="1"/>
  <c r="V2376" i="1"/>
  <c r="AE2375" i="1"/>
  <c r="AH2375" i="1" s="1"/>
  <c r="AI2375" i="1" s="1"/>
  <c r="AD2375" i="1"/>
  <c r="AA2375" i="1"/>
  <c r="AC2375" i="1" s="1"/>
  <c r="Y2375" i="1"/>
  <c r="W2375" i="1"/>
  <c r="V2375" i="1"/>
  <c r="AE2374" i="1"/>
  <c r="AD2374" i="1"/>
  <c r="AA2374" i="1"/>
  <c r="AC2374" i="1" s="1"/>
  <c r="Y2374" i="1"/>
  <c r="W2374" i="1"/>
  <c r="V2374" i="1"/>
  <c r="AE2364" i="1"/>
  <c r="Z2364" i="1" s="1"/>
  <c r="AD2364" i="1"/>
  <c r="AA2364" i="1"/>
  <c r="AC2364" i="1" s="1"/>
  <c r="Y2364" i="1"/>
  <c r="W2364" i="1"/>
  <c r="V2364" i="1"/>
  <c r="AE2363" i="1"/>
  <c r="AH2363" i="1" s="1"/>
  <c r="AI2363" i="1" s="1"/>
  <c r="AD2363" i="1"/>
  <c r="AA2363" i="1"/>
  <c r="AC2363" i="1" s="1"/>
  <c r="Y2363" i="1"/>
  <c r="W2363" i="1"/>
  <c r="V2363" i="1"/>
  <c r="AE2362" i="1"/>
  <c r="AH2362" i="1" s="1"/>
  <c r="AI2362" i="1" s="1"/>
  <c r="AD2362" i="1"/>
  <c r="AA2362" i="1"/>
  <c r="AC2362" i="1" s="1"/>
  <c r="Y2362" i="1"/>
  <c r="W2362" i="1"/>
  <c r="V2362" i="1"/>
  <c r="AE2361" i="1"/>
  <c r="AH2361" i="1" s="1"/>
  <c r="AI2361" i="1" s="1"/>
  <c r="AD2361" i="1"/>
  <c r="AA2361" i="1"/>
  <c r="AC2361" i="1" s="1"/>
  <c r="Y2361" i="1"/>
  <c r="W2361" i="1"/>
  <c r="V2361" i="1"/>
  <c r="AE2360" i="1"/>
  <c r="AH2360" i="1" s="1"/>
  <c r="AI2360" i="1" s="1"/>
  <c r="AD2360" i="1"/>
  <c r="AA2360" i="1"/>
  <c r="AC2360" i="1" s="1"/>
  <c r="Y2360" i="1"/>
  <c r="W2360" i="1"/>
  <c r="V2360" i="1"/>
  <c r="AE2344" i="1"/>
  <c r="AH2344" i="1" s="1"/>
  <c r="AI2344" i="1" s="1"/>
  <c r="AD2344" i="1"/>
  <c r="AA2344" i="1"/>
  <c r="AC2344" i="1" s="1"/>
  <c r="Y2344" i="1"/>
  <c r="W2344" i="1"/>
  <c r="V2344" i="1"/>
  <c r="AE2343" i="1"/>
  <c r="AH2343" i="1" s="1"/>
  <c r="AI2343" i="1" s="1"/>
  <c r="AD2343" i="1"/>
  <c r="AA2343" i="1"/>
  <c r="AC2343" i="1" s="1"/>
  <c r="Y2343" i="1"/>
  <c r="W2343" i="1"/>
  <c r="V2343" i="1"/>
  <c r="AD2342" i="1"/>
  <c r="AE2342" i="1" s="1"/>
  <c r="AA2342" i="1"/>
  <c r="AC2342" i="1" s="1"/>
  <c r="Y2342" i="1"/>
  <c r="W2342" i="1"/>
  <c r="V2342" i="1"/>
  <c r="AE2341" i="1"/>
  <c r="AH2341" i="1" s="1"/>
  <c r="AI2341" i="1" s="1"/>
  <c r="AD2341" i="1"/>
  <c r="AA2341" i="1"/>
  <c r="AC2341" i="1" s="1"/>
  <c r="Y2341" i="1"/>
  <c r="W2341" i="1"/>
  <c r="V2341" i="1"/>
  <c r="AD2340" i="1"/>
  <c r="AE2340" i="1" s="1"/>
  <c r="AA2340" i="1"/>
  <c r="AC2340" i="1" s="1"/>
  <c r="Y2340" i="1"/>
  <c r="W2340" i="1"/>
  <c r="V2340" i="1"/>
  <c r="AE2321" i="1"/>
  <c r="Z2321" i="1" s="1"/>
  <c r="AD2321" i="1"/>
  <c r="AA2321" i="1"/>
  <c r="Y2321" i="1"/>
  <c r="W2321" i="1"/>
  <c r="V2321" i="1"/>
  <c r="AD2303" i="1"/>
  <c r="AE2303" i="1" s="1"/>
  <c r="AA2303" i="1"/>
  <c r="Y2303" i="1"/>
  <c r="W2303" i="1"/>
  <c r="V2303" i="1"/>
  <c r="AE2302" i="1"/>
  <c r="AD2302" i="1"/>
  <c r="AA2302" i="1"/>
  <c r="Y2302" i="1"/>
  <c r="W2302" i="1"/>
  <c r="V2302" i="1"/>
  <c r="AE2301" i="1"/>
  <c r="AD2301" i="1"/>
  <c r="AA2301" i="1"/>
  <c r="Y2301" i="1"/>
  <c r="W2301" i="1"/>
  <c r="V2301" i="1"/>
  <c r="AE2300" i="1"/>
  <c r="Z2300" i="1" s="1"/>
  <c r="AD2300" i="1"/>
  <c r="AA2300" i="1"/>
  <c r="Y2300" i="1"/>
  <c r="W2300" i="1"/>
  <c r="V2300" i="1"/>
  <c r="AE2299" i="1"/>
  <c r="Z2299" i="1" s="1"/>
  <c r="AD2299" i="1"/>
  <c r="AA2299" i="1"/>
  <c r="Y2299" i="1"/>
  <c r="W2299" i="1"/>
  <c r="V2299" i="1"/>
  <c r="AD2293" i="1"/>
  <c r="AE2293" i="1" s="1"/>
  <c r="AA2293" i="1"/>
  <c r="AC2293" i="1" s="1"/>
  <c r="Y2293" i="1"/>
  <c r="W2293" i="1"/>
  <c r="V2293" i="1"/>
  <c r="AD2292" i="1"/>
  <c r="AE2292" i="1" s="1"/>
  <c r="AA2292" i="1"/>
  <c r="AC2292" i="1" s="1"/>
  <c r="Y2292" i="1"/>
  <c r="W2292" i="1"/>
  <c r="V2292" i="1"/>
  <c r="AD2291" i="1"/>
  <c r="AE2291" i="1" s="1"/>
  <c r="AA2291" i="1"/>
  <c r="AC2291" i="1" s="1"/>
  <c r="Y2291" i="1"/>
  <c r="W2291" i="1"/>
  <c r="V2291" i="1"/>
  <c r="AD2290" i="1"/>
  <c r="AE2290" i="1" s="1"/>
  <c r="AA2290" i="1"/>
  <c r="AC2290" i="1" s="1"/>
  <c r="Y2290" i="1"/>
  <c r="W2290" i="1"/>
  <c r="V2290" i="1"/>
  <c r="AD2289" i="1"/>
  <c r="AE2289" i="1" s="1"/>
  <c r="AA2289" i="1"/>
  <c r="AC2289" i="1" s="1"/>
  <c r="Y2289" i="1"/>
  <c r="W2289" i="1"/>
  <c r="V2289" i="1"/>
  <c r="AD2287" i="1"/>
  <c r="AE2287" i="1" s="1"/>
  <c r="AH2287" i="1" s="1"/>
  <c r="AI2287" i="1" s="1"/>
  <c r="AA2287" i="1"/>
  <c r="AC2287" i="1" s="1"/>
  <c r="Y2287" i="1"/>
  <c r="W2287" i="1"/>
  <c r="V2287" i="1"/>
  <c r="AD2286" i="1"/>
  <c r="AE2286" i="1" s="1"/>
  <c r="AA2286" i="1"/>
  <c r="AC2286" i="1" s="1"/>
  <c r="Y2286" i="1"/>
  <c r="W2286" i="1"/>
  <c r="V2286" i="1"/>
  <c r="AD2285" i="1"/>
  <c r="AE2285" i="1" s="1"/>
  <c r="AA2285" i="1"/>
  <c r="AC2285" i="1" s="1"/>
  <c r="Y2285" i="1"/>
  <c r="W2285" i="1"/>
  <c r="V2285" i="1"/>
  <c r="AD2284" i="1"/>
  <c r="AE2284" i="1" s="1"/>
  <c r="AH2284" i="1" s="1"/>
  <c r="AI2284" i="1" s="1"/>
  <c r="AA2284" i="1"/>
  <c r="AC2284" i="1" s="1"/>
  <c r="Y2284" i="1"/>
  <c r="W2284" i="1"/>
  <c r="V2284" i="1"/>
  <c r="AD2283" i="1"/>
  <c r="AE2283" i="1" s="1"/>
  <c r="AA2283" i="1"/>
  <c r="AC2283" i="1" s="1"/>
  <c r="Y2283" i="1"/>
  <c r="W2283" i="1"/>
  <c r="V2283" i="1"/>
  <c r="Y2209" i="1"/>
  <c r="AE2213" i="1"/>
  <c r="Z2213" i="1" s="1"/>
  <c r="AD2213" i="1"/>
  <c r="AA2213" i="1"/>
  <c r="Y2213" i="1"/>
  <c r="W2213" i="1"/>
  <c r="V2213" i="1"/>
  <c r="AE2212" i="1"/>
  <c r="AD2212" i="1"/>
  <c r="AA2212" i="1"/>
  <c r="Y2212" i="1"/>
  <c r="W2212" i="1"/>
  <c r="V2212" i="1"/>
  <c r="AE2211" i="1"/>
  <c r="AD2211" i="1"/>
  <c r="AA2211" i="1"/>
  <c r="Y2211" i="1"/>
  <c r="W2211" i="1"/>
  <c r="V2211" i="1"/>
  <c r="AE2210" i="1"/>
  <c r="Z2210" i="1" s="1"/>
  <c r="AD2210" i="1"/>
  <c r="AA2210" i="1"/>
  <c r="Y2210" i="1"/>
  <c r="W2210" i="1"/>
  <c r="V2210" i="1"/>
  <c r="AD2209" i="1"/>
  <c r="AE2209" i="1" s="1"/>
  <c r="AA2209" i="1"/>
  <c r="W2209" i="1"/>
  <c r="V2209" i="1"/>
  <c r="AE2189" i="1"/>
  <c r="AH2189" i="1" s="1"/>
  <c r="AI2189" i="1" s="1"/>
  <c r="AD2189" i="1"/>
  <c r="AA2189" i="1"/>
  <c r="AC2189" i="1" s="1"/>
  <c r="Y2189" i="1"/>
  <c r="W2189" i="1"/>
  <c r="V2189" i="1"/>
  <c r="AD2188" i="1"/>
  <c r="AE2188" i="1" s="1"/>
  <c r="AF2188" i="1" s="1"/>
  <c r="AA2188" i="1"/>
  <c r="AC2188" i="1" s="1"/>
  <c r="Y2188" i="1"/>
  <c r="W2188" i="1"/>
  <c r="V2188" i="1"/>
  <c r="AD2187" i="1"/>
  <c r="AE2187" i="1" s="1"/>
  <c r="AH2187" i="1" s="1"/>
  <c r="AI2187" i="1" s="1"/>
  <c r="AA2187" i="1"/>
  <c r="AC2187" i="1" s="1"/>
  <c r="Y2187" i="1"/>
  <c r="W2187" i="1"/>
  <c r="V2187" i="1"/>
  <c r="AD2186" i="1"/>
  <c r="AE2186" i="1" s="1"/>
  <c r="AH2186" i="1" s="1"/>
  <c r="AI2186" i="1" s="1"/>
  <c r="AA2186" i="1"/>
  <c r="AC2186" i="1" s="1"/>
  <c r="Y2186" i="1"/>
  <c r="W2186" i="1"/>
  <c r="V2186" i="1"/>
  <c r="AE2169" i="1"/>
  <c r="Z2169" i="1" s="1"/>
  <c r="AD2169" i="1"/>
  <c r="AA2169" i="1"/>
  <c r="Y2169" i="1"/>
  <c r="W2169" i="1"/>
  <c r="V2169" i="1"/>
  <c r="AE2168" i="1"/>
  <c r="AD2168" i="1"/>
  <c r="AA2168" i="1"/>
  <c r="Y2168" i="1"/>
  <c r="W2168" i="1"/>
  <c r="V2168" i="1"/>
  <c r="AD2167" i="1"/>
  <c r="AE2167" i="1" s="1"/>
  <c r="AF2167" i="1" s="1"/>
  <c r="AA2167" i="1"/>
  <c r="Y2167" i="1"/>
  <c r="W2167" i="1"/>
  <c r="V2167" i="1"/>
  <c r="AD2166" i="1"/>
  <c r="AE2166" i="1" s="1"/>
  <c r="Z2166" i="1" s="1"/>
  <c r="AA2166" i="1"/>
  <c r="Y2166" i="1"/>
  <c r="W2166" i="1"/>
  <c r="V2166" i="1"/>
  <c r="AD2165" i="1"/>
  <c r="AE2165" i="1" s="1"/>
  <c r="AA2165" i="1"/>
  <c r="Y2165" i="1"/>
  <c r="W2165" i="1"/>
  <c r="V2165" i="1"/>
  <c r="AD2159" i="1"/>
  <c r="AE2159" i="1" s="1"/>
  <c r="AH2159" i="1" s="1"/>
  <c r="AI2159" i="1" s="1"/>
  <c r="AA2159" i="1"/>
  <c r="AC2159" i="1" s="1"/>
  <c r="Y2159" i="1"/>
  <c r="W2159" i="1"/>
  <c r="V2159" i="1"/>
  <c r="AD2158" i="1"/>
  <c r="AE2158" i="1" s="1"/>
  <c r="AH2158" i="1" s="1"/>
  <c r="AI2158" i="1" s="1"/>
  <c r="AA2158" i="1"/>
  <c r="AC2158" i="1" s="1"/>
  <c r="Y2158" i="1"/>
  <c r="W2158" i="1"/>
  <c r="V2158" i="1"/>
  <c r="AD2157" i="1"/>
  <c r="AE2157" i="1" s="1"/>
  <c r="AH2157" i="1" s="1"/>
  <c r="AI2157" i="1" s="1"/>
  <c r="AA2157" i="1"/>
  <c r="AC2157" i="1" s="1"/>
  <c r="Y2157" i="1"/>
  <c r="W2157" i="1"/>
  <c r="V2157" i="1"/>
  <c r="AD2156" i="1"/>
  <c r="AE2156" i="1" s="1"/>
  <c r="AH2156" i="1" s="1"/>
  <c r="AI2156" i="1" s="1"/>
  <c r="AA2156" i="1"/>
  <c r="AC2156" i="1" s="1"/>
  <c r="Y2156" i="1"/>
  <c r="W2156" i="1"/>
  <c r="V2156" i="1"/>
  <c r="AD2155" i="1"/>
  <c r="AE2155" i="1" s="1"/>
  <c r="AH2155" i="1" s="1"/>
  <c r="AI2155" i="1" s="1"/>
  <c r="AA2155" i="1"/>
  <c r="AC2155" i="1" s="1"/>
  <c r="Y2155" i="1"/>
  <c r="W2155" i="1"/>
  <c r="V2155" i="1"/>
  <c r="AE2151" i="1"/>
  <c r="Z2151" i="1" s="1"/>
  <c r="AD2151" i="1"/>
  <c r="AA2151" i="1"/>
  <c r="Y2151" i="1"/>
  <c r="W2151" i="1"/>
  <c r="V2151" i="1"/>
  <c r="AE2150" i="1"/>
  <c r="AD2150" i="1"/>
  <c r="AA2150" i="1"/>
  <c r="Y2150" i="1"/>
  <c r="W2150" i="1"/>
  <c r="V2150" i="1"/>
  <c r="AE2149" i="1"/>
  <c r="Z2149" i="1" s="1"/>
  <c r="AD2149" i="1"/>
  <c r="AA2149" i="1"/>
  <c r="Y2149" i="1"/>
  <c r="W2149" i="1"/>
  <c r="V2149" i="1"/>
  <c r="AD2147" i="1"/>
  <c r="AE2147" i="1" s="1"/>
  <c r="AA2147" i="1"/>
  <c r="Y2147" i="1"/>
  <c r="W2147" i="1"/>
  <c r="V2147" i="1"/>
  <c r="AE2129" i="1"/>
  <c r="AH2129" i="1" s="1"/>
  <c r="AI2129" i="1" s="1"/>
  <c r="AD2129" i="1"/>
  <c r="AA2129" i="1"/>
  <c r="AC2129" i="1" s="1"/>
  <c r="Y2129" i="1"/>
  <c r="W2129" i="1"/>
  <c r="V2129" i="1"/>
  <c r="AD2128" i="1"/>
  <c r="AE2128" i="1" s="1"/>
  <c r="AH2128" i="1" s="1"/>
  <c r="AI2128" i="1" s="1"/>
  <c r="AA2128" i="1"/>
  <c r="AC2128" i="1" s="1"/>
  <c r="Y2128" i="1"/>
  <c r="W2128" i="1"/>
  <c r="V2128" i="1"/>
  <c r="AE2127" i="1"/>
  <c r="AH2127" i="1" s="1"/>
  <c r="AI2127" i="1" s="1"/>
  <c r="AD2127" i="1"/>
  <c r="AA2127" i="1"/>
  <c r="AC2127" i="1" s="1"/>
  <c r="Y2127" i="1"/>
  <c r="W2127" i="1"/>
  <c r="V2127" i="1"/>
  <c r="AE2125" i="1"/>
  <c r="AH2125" i="1" s="1"/>
  <c r="AI2125" i="1" s="1"/>
  <c r="AD2125" i="1"/>
  <c r="AA2125" i="1"/>
  <c r="AC2125" i="1" s="1"/>
  <c r="Y2125" i="1"/>
  <c r="W2125" i="1"/>
  <c r="V2125" i="1"/>
  <c r="AF2374" i="1" l="1"/>
  <c r="AH2432" i="1"/>
  <c r="AI2432" i="1" s="1"/>
  <c r="AH2431" i="1"/>
  <c r="AI2431" i="1" s="1"/>
  <c r="AH2429" i="1"/>
  <c r="AI2429" i="1" s="1"/>
  <c r="AH2428" i="1"/>
  <c r="AI2428" i="1" s="1"/>
  <c r="AF2376" i="1"/>
  <c r="Z2377" i="1"/>
  <c r="AF2377" i="1"/>
  <c r="Z2376" i="1"/>
  <c r="Z2378" i="1"/>
  <c r="AH2374" i="1"/>
  <c r="AI2374" i="1" s="1"/>
  <c r="Z2375" i="1"/>
  <c r="Z2374" i="1"/>
  <c r="AH2376" i="1"/>
  <c r="AI2376" i="1" s="1"/>
  <c r="AF2375" i="1"/>
  <c r="AF2378" i="1"/>
  <c r="AC2209" i="1"/>
  <c r="Z2362" i="1"/>
  <c r="Z2360" i="1"/>
  <c r="Z2363" i="1"/>
  <c r="AF2363" i="1"/>
  <c r="AF2360" i="1"/>
  <c r="Z2361" i="1"/>
  <c r="AF2361" i="1"/>
  <c r="AF2364" i="1"/>
  <c r="AF2362" i="1"/>
  <c r="AH2364" i="1"/>
  <c r="AI2364" i="1" s="1"/>
  <c r="Z2343" i="1"/>
  <c r="AH2342" i="1"/>
  <c r="AI2342" i="1" s="1"/>
  <c r="Z2342" i="1"/>
  <c r="AF2340" i="1"/>
  <c r="Z2340" i="1"/>
  <c r="AF2343" i="1"/>
  <c r="Z2341" i="1"/>
  <c r="AF2341" i="1"/>
  <c r="Z2344" i="1"/>
  <c r="AF2344" i="1"/>
  <c r="AH2340" i="1"/>
  <c r="AI2340" i="1" s="1"/>
  <c r="AF2342" i="1"/>
  <c r="AC2303" i="1"/>
  <c r="AC2149" i="1"/>
  <c r="AH2151" i="1"/>
  <c r="AI2151" i="1" s="1"/>
  <c r="AC2210" i="1"/>
  <c r="AC2213" i="1"/>
  <c r="AF2168" i="1"/>
  <c r="AC2212" i="1"/>
  <c r="AC2321" i="1"/>
  <c r="AF2150" i="1"/>
  <c r="AH2165" i="1"/>
  <c r="AI2165" i="1" s="1"/>
  <c r="AC2167" i="1"/>
  <c r="AC2169" i="1"/>
  <c r="AF2211" i="1"/>
  <c r="AF2212" i="1"/>
  <c r="AC2301" i="1"/>
  <c r="AC2302" i="1"/>
  <c r="AF2321" i="1"/>
  <c r="AF2302" i="1"/>
  <c r="AF2301" i="1"/>
  <c r="AC2300" i="1"/>
  <c r="AC2299" i="1"/>
  <c r="AF2300" i="1"/>
  <c r="Z2301" i="1"/>
  <c r="Z2302" i="1"/>
  <c r="Z2303" i="1"/>
  <c r="AF2303" i="1"/>
  <c r="AF2299" i="1"/>
  <c r="AH2290" i="1"/>
  <c r="AI2290" i="1" s="1"/>
  <c r="Z2290" i="1"/>
  <c r="AF2292" i="1"/>
  <c r="Z2292" i="1"/>
  <c r="AH2292" i="1"/>
  <c r="AI2292" i="1" s="1"/>
  <c r="AH2293" i="1"/>
  <c r="AI2293" i="1" s="1"/>
  <c r="Z2293" i="1"/>
  <c r="AF2289" i="1"/>
  <c r="Z2289" i="1"/>
  <c r="AH2289" i="1"/>
  <c r="AI2289" i="1" s="1"/>
  <c r="AH2291" i="1"/>
  <c r="AI2291" i="1" s="1"/>
  <c r="AF2291" i="1"/>
  <c r="Z2291" i="1"/>
  <c r="AF2290" i="1"/>
  <c r="AF2293" i="1"/>
  <c r="Z2284" i="1"/>
  <c r="Z2287" i="1"/>
  <c r="AF2287" i="1"/>
  <c r="AF2285" i="1"/>
  <c r="Z2285" i="1"/>
  <c r="AH2285" i="1"/>
  <c r="AI2285" i="1" s="1"/>
  <c r="AF2283" i="1"/>
  <c r="Z2283" i="1"/>
  <c r="AH2283" i="1"/>
  <c r="AI2283" i="1" s="1"/>
  <c r="Z2286" i="1"/>
  <c r="AH2286" i="1"/>
  <c r="AI2286" i="1" s="1"/>
  <c r="AF2286" i="1"/>
  <c r="AF2284" i="1"/>
  <c r="AC2211" i="1"/>
  <c r="Z2212" i="1"/>
  <c r="Z2209" i="1"/>
  <c r="AF2209" i="1"/>
  <c r="AF2210" i="1"/>
  <c r="Z2211" i="1"/>
  <c r="AF2213" i="1"/>
  <c r="AH2147" i="1"/>
  <c r="AI2147" i="1" s="1"/>
  <c r="AC2150" i="1"/>
  <c r="AC2168" i="1"/>
  <c r="Z2186" i="1"/>
  <c r="AF2186" i="1"/>
  <c r="Z2187" i="1"/>
  <c r="Z2188" i="1"/>
  <c r="AH2188" i="1"/>
  <c r="AI2188" i="1" s="1"/>
  <c r="Z2189" i="1"/>
  <c r="AF2189" i="1"/>
  <c r="AF2187" i="1"/>
  <c r="AC2166" i="1"/>
  <c r="Z2165" i="1"/>
  <c r="AF2165" i="1"/>
  <c r="Z2168" i="1"/>
  <c r="AF2166" i="1"/>
  <c r="Z2167" i="1"/>
  <c r="AF2169" i="1"/>
  <c r="Z2159" i="1"/>
  <c r="Z2157" i="1"/>
  <c r="Z2155" i="1"/>
  <c r="AF2158" i="1"/>
  <c r="Z2156" i="1"/>
  <c r="AF2155" i="1"/>
  <c r="Z2158" i="1"/>
  <c r="AF2156" i="1"/>
  <c r="AF2159" i="1"/>
  <c r="AF2157" i="1"/>
  <c r="AF2151" i="1"/>
  <c r="Z2147" i="1"/>
  <c r="AF2147" i="1"/>
  <c r="AF2149" i="1"/>
  <c r="Z2150" i="1"/>
  <c r="Z2129" i="1"/>
  <c r="AF2129" i="1"/>
  <c r="Z2127" i="1"/>
  <c r="AF2127" i="1"/>
  <c r="Z2128" i="1"/>
  <c r="Z2125" i="1"/>
  <c r="AF2125" i="1"/>
  <c r="AF2128" i="1"/>
  <c r="AE2117" i="1"/>
  <c r="Z2117" i="1" s="1"/>
  <c r="AD2117" i="1"/>
  <c r="AA2117" i="1"/>
  <c r="Y2117" i="1"/>
  <c r="W2117" i="1"/>
  <c r="V2117" i="1"/>
  <c r="AE2116" i="1"/>
  <c r="Z2116" i="1" s="1"/>
  <c r="AD2116" i="1"/>
  <c r="AA2116" i="1"/>
  <c r="Y2116" i="1"/>
  <c r="W2116" i="1"/>
  <c r="V2116" i="1"/>
  <c r="AE2115" i="1"/>
  <c r="Z2115" i="1" s="1"/>
  <c r="AD2115" i="1"/>
  <c r="AA2115" i="1"/>
  <c r="Y2115" i="1"/>
  <c r="W2115" i="1"/>
  <c r="V2115" i="1"/>
  <c r="AE2114" i="1"/>
  <c r="AD2114" i="1"/>
  <c r="AA2114" i="1"/>
  <c r="Y2114" i="1"/>
  <c r="W2114" i="1"/>
  <c r="V2114" i="1"/>
  <c r="AE2113" i="1"/>
  <c r="AD2113" i="1"/>
  <c r="AA2113" i="1"/>
  <c r="Y2113" i="1"/>
  <c r="W2113" i="1"/>
  <c r="V2113" i="1"/>
  <c r="AE2078" i="1"/>
  <c r="AH2078" i="1" s="1"/>
  <c r="AI2078" i="1" s="1"/>
  <c r="AD2078" i="1"/>
  <c r="AA2078" i="1"/>
  <c r="AC2078" i="1" s="1"/>
  <c r="Y2078" i="1"/>
  <c r="W2078" i="1"/>
  <c r="V2078" i="1"/>
  <c r="AE2077" i="1"/>
  <c r="AD2077" i="1"/>
  <c r="AA2077" i="1"/>
  <c r="AC2077" i="1" s="1"/>
  <c r="Y2077" i="1"/>
  <c r="W2077" i="1"/>
  <c r="V2077" i="1"/>
  <c r="AE2075" i="1"/>
  <c r="AD2075" i="1"/>
  <c r="AA2075" i="1"/>
  <c r="AC2075" i="1" s="1"/>
  <c r="Y2075" i="1"/>
  <c r="W2075" i="1"/>
  <c r="V2075" i="1"/>
  <c r="Y2455" i="1"/>
  <c r="Z2455" i="1"/>
  <c r="AD2455" i="1"/>
  <c r="AA2455" i="1"/>
  <c r="W2455" i="1"/>
  <c r="AE2056" i="1"/>
  <c r="AH2056" i="1" s="1"/>
  <c r="AI2056" i="1" s="1"/>
  <c r="AD2056" i="1"/>
  <c r="AA2056" i="1"/>
  <c r="AC2056" i="1" s="1"/>
  <c r="Y2056" i="1"/>
  <c r="W2056" i="1"/>
  <c r="AE2054" i="1"/>
  <c r="AH2054" i="1" s="1"/>
  <c r="AI2054" i="1" s="1"/>
  <c r="AD2054" i="1"/>
  <c r="AA2054" i="1"/>
  <c r="AC2054" i="1" s="1"/>
  <c r="Y2054" i="1"/>
  <c r="W2054" i="1"/>
  <c r="AH2212" i="1" l="1"/>
  <c r="AI2212" i="1" s="1"/>
  <c r="AH2213" i="1"/>
  <c r="AI2213" i="1" s="1"/>
  <c r="AH2321" i="1"/>
  <c r="AI2321" i="1" s="1"/>
  <c r="AH2168" i="1"/>
  <c r="AI2168" i="1" s="1"/>
  <c r="AH2149" i="1"/>
  <c r="AI2149" i="1" s="1"/>
  <c r="AH2209" i="1"/>
  <c r="AI2209" i="1" s="1"/>
  <c r="AH2303" i="1"/>
  <c r="AI2303" i="1" s="1"/>
  <c r="AH2299" i="1"/>
  <c r="AI2299" i="1" s="1"/>
  <c r="AH2300" i="1"/>
  <c r="AI2300" i="1" s="1"/>
  <c r="AH2302" i="1"/>
  <c r="AI2302" i="1" s="1"/>
  <c r="AH2169" i="1"/>
  <c r="AI2169" i="1" s="1"/>
  <c r="AH2301" i="1"/>
  <c r="AI2301" i="1" s="1"/>
  <c r="AH2211" i="1"/>
  <c r="AI2211" i="1" s="1"/>
  <c r="AC2147" i="1"/>
  <c r="AC2151" i="1"/>
  <c r="AH2210" i="1"/>
  <c r="AI2210" i="1" s="1"/>
  <c r="AH2167" i="1"/>
  <c r="AI2167" i="1" s="1"/>
  <c r="AC2165" i="1"/>
  <c r="AH2150" i="1"/>
  <c r="AI2150" i="1" s="1"/>
  <c r="AH2166" i="1"/>
  <c r="AI2166" i="1" s="1"/>
  <c r="AF2117" i="1"/>
  <c r="AH2113" i="1"/>
  <c r="AI2113" i="1" s="1"/>
  <c r="AC2114" i="1"/>
  <c r="AH2117" i="1"/>
  <c r="AI2117" i="1" s="1"/>
  <c r="AF2113" i="1"/>
  <c r="AF2114" i="1"/>
  <c r="AC2116" i="1"/>
  <c r="AC2115" i="1"/>
  <c r="Z2113" i="1"/>
  <c r="Z2114" i="1"/>
  <c r="AH2114" i="1"/>
  <c r="AI2114" i="1" s="1"/>
  <c r="AF2115" i="1"/>
  <c r="AF2116" i="1"/>
  <c r="AF2075" i="1"/>
  <c r="AF2077" i="1"/>
  <c r="Z2078" i="1"/>
  <c r="AH2075" i="1"/>
  <c r="AI2075" i="1" s="1"/>
  <c r="AH2077" i="1"/>
  <c r="AI2077" i="1" s="1"/>
  <c r="Z2075" i="1"/>
  <c r="Z2077" i="1"/>
  <c r="AF2078" i="1"/>
  <c r="AC2455" i="1"/>
  <c r="AF2455" i="1"/>
  <c r="Z2054" i="1"/>
  <c r="AF2054" i="1"/>
  <c r="Z2056" i="1"/>
  <c r="AF2056" i="1"/>
  <c r="AD2065" i="1"/>
  <c r="AE2065" i="1" s="1"/>
  <c r="AA2065" i="1"/>
  <c r="AC2065" i="1" s="1"/>
  <c r="Y2065" i="1"/>
  <c r="W2065" i="1"/>
  <c r="V2065" i="1"/>
  <c r="AD2064" i="1"/>
  <c r="AE2064" i="1" s="1"/>
  <c r="AA2064" i="1"/>
  <c r="AC2064" i="1" s="1"/>
  <c r="Y2064" i="1"/>
  <c r="W2064" i="1"/>
  <c r="V2064" i="1"/>
  <c r="AE2320" i="1"/>
  <c r="Z2320" i="1" s="1"/>
  <c r="AD2320" i="1"/>
  <c r="AA2320" i="1"/>
  <c r="Y2320" i="1"/>
  <c r="W2320" i="1"/>
  <c r="V2320" i="1"/>
  <c r="AE2319" i="1"/>
  <c r="Z2319" i="1" s="1"/>
  <c r="AD2319" i="1"/>
  <c r="AA2319" i="1"/>
  <c r="Y2319" i="1"/>
  <c r="W2319" i="1"/>
  <c r="V2319" i="1"/>
  <c r="AE2318" i="1"/>
  <c r="AD2318" i="1"/>
  <c r="AA2318" i="1"/>
  <c r="Y2318" i="1"/>
  <c r="W2318" i="1"/>
  <c r="V2318" i="1"/>
  <c r="AE2322" i="1"/>
  <c r="Z2322" i="1" s="1"/>
  <c r="AD2322" i="1"/>
  <c r="AA2322" i="1"/>
  <c r="Y2322" i="1"/>
  <c r="W2322" i="1"/>
  <c r="V2322" i="1"/>
  <c r="AE2074" i="1"/>
  <c r="Z2074" i="1" s="1"/>
  <c r="AD2074" i="1"/>
  <c r="AA2074" i="1"/>
  <c r="Y2074" i="1"/>
  <c r="W2074" i="1"/>
  <c r="V2074" i="1"/>
  <c r="AC2117" i="1" l="1"/>
  <c r="AH2116" i="1"/>
  <c r="AI2116" i="1" s="1"/>
  <c r="AF2318" i="1"/>
  <c r="AC2113" i="1"/>
  <c r="AH2115" i="1"/>
  <c r="AI2115" i="1" s="1"/>
  <c r="AC2322" i="1"/>
  <c r="AH2318" i="1"/>
  <c r="AI2318" i="1" s="1"/>
  <c r="AC2319" i="1"/>
  <c r="AC2320" i="1"/>
  <c r="AH2455" i="1"/>
  <c r="AI2455" i="1" s="1"/>
  <c r="AH2064" i="1"/>
  <c r="AI2064" i="1" s="1"/>
  <c r="AF2064" i="1"/>
  <c r="Z2064" i="1"/>
  <c r="AH2065" i="1"/>
  <c r="AI2065" i="1" s="1"/>
  <c r="Z2065" i="1"/>
  <c r="AF2065" i="1"/>
  <c r="Z2318" i="1"/>
  <c r="AF2319" i="1"/>
  <c r="AF2320" i="1"/>
  <c r="AF2322" i="1"/>
  <c r="AC2074" i="1"/>
  <c r="AF2074" i="1"/>
  <c r="AH2074" i="1"/>
  <c r="AI2074" i="1" s="1"/>
  <c r="AE2339" i="1"/>
  <c r="V2339" i="1"/>
  <c r="AD2339" i="1"/>
  <c r="AA2339" i="1"/>
  <c r="Y2339" i="1"/>
  <c r="W2339" i="1"/>
  <c r="N1" i="1"/>
  <c r="Z2133" i="1"/>
  <c r="V2133" i="1"/>
  <c r="AB2133" i="1" s="1"/>
  <c r="AD2133" i="1"/>
  <c r="AA2133" i="1"/>
  <c r="Y2133" i="1"/>
  <c r="W2133" i="1"/>
  <c r="Z2357" i="1"/>
  <c r="V2357" i="1"/>
  <c r="AB2357" i="1" s="1"/>
  <c r="AD2357" i="1"/>
  <c r="AA2357" i="1"/>
  <c r="Y2357" i="1"/>
  <c r="W2357" i="1"/>
  <c r="AD2154" i="1"/>
  <c r="V2154" i="1"/>
  <c r="AA2154" i="1"/>
  <c r="Y2154" i="1"/>
  <c r="W2154" i="1"/>
  <c r="AD2145" i="1"/>
  <c r="AE2145" i="1"/>
  <c r="AH2145" i="1" s="1"/>
  <c r="AI2145" i="1" s="1"/>
  <c r="V2145" i="1"/>
  <c r="AA2145" i="1"/>
  <c r="AC2145" i="1" s="1"/>
  <c r="Y2145" i="1"/>
  <c r="W2145" i="1"/>
  <c r="V2162" i="1"/>
  <c r="V2297" i="1"/>
  <c r="AB2297" i="1" s="1"/>
  <c r="AD2297" i="1"/>
  <c r="AA2297" i="1"/>
  <c r="Z2297" i="1"/>
  <c r="Y2297" i="1"/>
  <c r="W2297" i="1"/>
  <c r="AE2175" i="1"/>
  <c r="Z2175" i="1" s="1"/>
  <c r="V2175" i="1"/>
  <c r="AB2175" i="1" s="1"/>
  <c r="AA2175" i="1"/>
  <c r="AD2175" i="1"/>
  <c r="Y2175" i="1"/>
  <c r="W2175" i="1"/>
  <c r="AE2174" i="1"/>
  <c r="Z2174" i="1" s="1"/>
  <c r="V2174" i="1"/>
  <c r="AA2174" i="1"/>
  <c r="AD2174" i="1"/>
  <c r="Y2174" i="1"/>
  <c r="W2174" i="1"/>
  <c r="Z2173" i="1"/>
  <c r="V2173" i="1"/>
  <c r="AB2173" i="1" s="1"/>
  <c r="AA2173" i="1"/>
  <c r="AD2173" i="1"/>
  <c r="Y2173" i="1"/>
  <c r="W2173" i="1"/>
  <c r="V2130" i="1"/>
  <c r="AB2130" i="1" s="1"/>
  <c r="AD2130" i="1"/>
  <c r="AA2130" i="1"/>
  <c r="Z2130" i="1"/>
  <c r="Y2130" i="1"/>
  <c r="W2130" i="1"/>
  <c r="AE2073" i="1"/>
  <c r="V2073" i="1"/>
  <c r="AB2073" i="1" s="1"/>
  <c r="AD2073" i="1"/>
  <c r="AA2073" i="1"/>
  <c r="Z2073" i="1"/>
  <c r="Y2073" i="1"/>
  <c r="W2073" i="1"/>
  <c r="AE2460" i="1"/>
  <c r="Z2460" i="1" s="1"/>
  <c r="AD2460" i="1"/>
  <c r="AA2460" i="1"/>
  <c r="Y2460" i="1"/>
  <c r="W2460" i="1"/>
  <c r="V2460" i="1"/>
  <c r="AE2459" i="1"/>
  <c r="AD2459" i="1"/>
  <c r="AA2459" i="1"/>
  <c r="Y2459" i="1"/>
  <c r="W2459" i="1"/>
  <c r="V2459" i="1"/>
  <c r="AE2458" i="1"/>
  <c r="Z2458" i="1" s="1"/>
  <c r="AD2458" i="1"/>
  <c r="AA2458" i="1"/>
  <c r="Y2458" i="1"/>
  <c r="W2458" i="1"/>
  <c r="V2458" i="1"/>
  <c r="AD2457" i="1"/>
  <c r="AA2457" i="1"/>
  <c r="Y2457" i="1"/>
  <c r="W2457" i="1"/>
  <c r="V2457" i="1"/>
  <c r="AE2454" i="1"/>
  <c r="Z2454" i="1" s="1"/>
  <c r="AD2454" i="1"/>
  <c r="AA2454" i="1"/>
  <c r="Y2454" i="1"/>
  <c r="W2454" i="1"/>
  <c r="V2454" i="1"/>
  <c r="AB2454" i="1" s="1"/>
  <c r="AD2453" i="1"/>
  <c r="AE2453" i="1" s="1"/>
  <c r="Z2453" i="1" s="1"/>
  <c r="AA2453" i="1"/>
  <c r="Y2453" i="1"/>
  <c r="W2453" i="1"/>
  <c r="V2453" i="1"/>
  <c r="AD2452" i="1"/>
  <c r="AE2452" i="1" s="1"/>
  <c r="AF2452" i="1" s="1"/>
  <c r="AA2452" i="1"/>
  <c r="Y2452" i="1"/>
  <c r="W2452" i="1"/>
  <c r="V2452" i="1"/>
  <c r="AE2451" i="1"/>
  <c r="Z2451" i="1" s="1"/>
  <c r="AD2451" i="1"/>
  <c r="AA2451" i="1"/>
  <c r="Y2451" i="1"/>
  <c r="W2451" i="1"/>
  <c r="V2451" i="1"/>
  <c r="AE2450" i="1"/>
  <c r="Z2450" i="1" s="1"/>
  <c r="AD2450" i="1"/>
  <c r="AA2450" i="1"/>
  <c r="Y2450" i="1"/>
  <c r="W2450" i="1"/>
  <c r="V2450" i="1"/>
  <c r="AE2449" i="1"/>
  <c r="AD2449" i="1"/>
  <c r="AA2449" i="1"/>
  <c r="Y2449" i="1"/>
  <c r="W2449" i="1"/>
  <c r="V2449" i="1"/>
  <c r="Z2448" i="1"/>
  <c r="AD2448" i="1"/>
  <c r="AA2448" i="1"/>
  <c r="Y2448" i="1"/>
  <c r="W2448" i="1"/>
  <c r="V2448" i="1"/>
  <c r="AB2448" i="1" s="1"/>
  <c r="AD2447" i="1"/>
  <c r="AA2447" i="1"/>
  <c r="Y2447" i="1"/>
  <c r="W2447" i="1"/>
  <c r="V2447" i="1"/>
  <c r="AB2447" i="1" s="1"/>
  <c r="AD2446" i="1"/>
  <c r="Z2446" i="1"/>
  <c r="AA2446" i="1"/>
  <c r="Y2446" i="1"/>
  <c r="W2446" i="1"/>
  <c r="V2446" i="1"/>
  <c r="AB2446" i="1" s="1"/>
  <c r="AE2445" i="1"/>
  <c r="Z2445" i="1" s="1"/>
  <c r="AD2445" i="1"/>
  <c r="AA2445" i="1"/>
  <c r="Y2445" i="1"/>
  <c r="W2445" i="1"/>
  <c r="V2445" i="1"/>
  <c r="AB2445" i="1" s="1"/>
  <c r="AE2444" i="1"/>
  <c r="Z2444" i="1" s="1"/>
  <c r="AD2444" i="1"/>
  <c r="AA2444" i="1"/>
  <c r="Y2444" i="1"/>
  <c r="W2444" i="1"/>
  <c r="V2444" i="1"/>
  <c r="AE2443" i="1"/>
  <c r="AD2443" i="1"/>
  <c r="AA2443" i="1"/>
  <c r="Y2443" i="1"/>
  <c r="W2443" i="1"/>
  <c r="V2443" i="1"/>
  <c r="AB2443" i="1" s="1"/>
  <c r="Z2442" i="1"/>
  <c r="AD2442" i="1"/>
  <c r="AA2442" i="1"/>
  <c r="Y2442" i="1"/>
  <c r="W2442" i="1"/>
  <c r="V2442" i="1"/>
  <c r="AE2441" i="1"/>
  <c r="AD2441" i="1"/>
  <c r="AA2441" i="1"/>
  <c r="Y2441" i="1"/>
  <c r="W2441" i="1"/>
  <c r="V2441" i="1"/>
  <c r="AE2440" i="1"/>
  <c r="AD2440" i="1"/>
  <c r="AA2440" i="1"/>
  <c r="Y2440" i="1"/>
  <c r="W2440" i="1"/>
  <c r="V2440" i="1"/>
  <c r="AE2439" i="1"/>
  <c r="AD2439" i="1"/>
  <c r="AA2439" i="1"/>
  <c r="Y2439" i="1"/>
  <c r="W2439" i="1"/>
  <c r="V2439" i="1"/>
  <c r="AB2439" i="1" s="1"/>
  <c r="AD2438" i="1"/>
  <c r="AA2438" i="1"/>
  <c r="Y2438" i="1"/>
  <c r="W2438" i="1"/>
  <c r="V2438" i="1"/>
  <c r="AB2438" i="1" s="1"/>
  <c r="AE2437" i="1"/>
  <c r="Z2437" i="1" s="1"/>
  <c r="AD2437" i="1"/>
  <c r="AA2437" i="1"/>
  <c r="Y2437" i="1"/>
  <c r="W2437" i="1"/>
  <c r="V2437" i="1"/>
  <c r="AB2437" i="1" s="1"/>
  <c r="Z2436" i="1"/>
  <c r="AD2436" i="1"/>
  <c r="AA2436" i="1"/>
  <c r="Y2436" i="1"/>
  <c r="W2436" i="1"/>
  <c r="V2436" i="1"/>
  <c r="AE2435" i="1"/>
  <c r="Z2435" i="1" s="1"/>
  <c r="AD2435" i="1"/>
  <c r="AA2435" i="1"/>
  <c r="Y2435" i="1"/>
  <c r="W2435" i="1"/>
  <c r="V2435" i="1"/>
  <c r="AB2435" i="1" s="1"/>
  <c r="AE2434" i="1"/>
  <c r="AD2434" i="1"/>
  <c r="AA2434" i="1"/>
  <c r="Y2434" i="1"/>
  <c r="W2434" i="1"/>
  <c r="V2434" i="1"/>
  <c r="AB2434" i="1" s="1"/>
  <c r="AD2433" i="1"/>
  <c r="AF2433" i="1" s="1"/>
  <c r="AA2433" i="1"/>
  <c r="Y2433" i="1"/>
  <c r="W2433" i="1"/>
  <c r="V2433" i="1"/>
  <c r="AD2427" i="1"/>
  <c r="Z2427" i="1" s="1"/>
  <c r="AA2427" i="1"/>
  <c r="Y2427" i="1"/>
  <c r="W2427" i="1"/>
  <c r="V2427" i="1"/>
  <c r="Z2426" i="1"/>
  <c r="AD2426" i="1"/>
  <c r="AA2426" i="1"/>
  <c r="AC2426" i="1" s="1"/>
  <c r="Y2426" i="1"/>
  <c r="W2426" i="1"/>
  <c r="V2426" i="1"/>
  <c r="AD2425" i="1"/>
  <c r="AE2425" i="1" s="1"/>
  <c r="AA2425" i="1"/>
  <c r="Y2425" i="1"/>
  <c r="W2425" i="1"/>
  <c r="V2425" i="1"/>
  <c r="AD2424" i="1"/>
  <c r="AE2424" i="1" s="1"/>
  <c r="AF2424" i="1" s="1"/>
  <c r="AA2424" i="1"/>
  <c r="Y2424" i="1"/>
  <c r="W2424" i="1"/>
  <c r="V2424" i="1"/>
  <c r="AD2423" i="1"/>
  <c r="Z2423" i="1" s="1"/>
  <c r="AA2423" i="1"/>
  <c r="Y2423" i="1"/>
  <c r="W2423" i="1"/>
  <c r="V2423" i="1"/>
  <c r="AD2422" i="1"/>
  <c r="AA2422" i="1"/>
  <c r="AC2422" i="1" s="1"/>
  <c r="Y2422" i="1"/>
  <c r="W2422" i="1"/>
  <c r="V2422" i="1"/>
  <c r="AE2421" i="1"/>
  <c r="AD2421" i="1"/>
  <c r="AA2421" i="1"/>
  <c r="Y2421" i="1"/>
  <c r="W2421" i="1"/>
  <c r="V2421" i="1"/>
  <c r="AB2421" i="1" s="1"/>
  <c r="AE2420" i="1"/>
  <c r="Z2420" i="1" s="1"/>
  <c r="AD2420" i="1"/>
  <c r="AA2420" i="1"/>
  <c r="Y2420" i="1"/>
  <c r="W2420" i="1"/>
  <c r="V2420" i="1"/>
  <c r="AD2419" i="1"/>
  <c r="AA2419" i="1"/>
  <c r="Y2419" i="1"/>
  <c r="W2419" i="1"/>
  <c r="V2419" i="1"/>
  <c r="AE2418" i="1"/>
  <c r="AD2418" i="1"/>
  <c r="AA2418" i="1"/>
  <c r="Y2418" i="1"/>
  <c r="W2418" i="1"/>
  <c r="V2418" i="1"/>
  <c r="AD2417" i="1"/>
  <c r="AF2417" i="1" s="1"/>
  <c r="AA2417" i="1"/>
  <c r="Y2417" i="1"/>
  <c r="W2417" i="1"/>
  <c r="V2417" i="1"/>
  <c r="AD2416" i="1"/>
  <c r="AF2416" i="1" s="1"/>
  <c r="AA2416" i="1"/>
  <c r="Y2416" i="1"/>
  <c r="W2416" i="1"/>
  <c r="V2416" i="1"/>
  <c r="AD2415" i="1"/>
  <c r="AA2415" i="1"/>
  <c r="Y2415" i="1"/>
  <c r="W2415" i="1"/>
  <c r="V2415" i="1"/>
  <c r="AE2414" i="1"/>
  <c r="Z2414" i="1" s="1"/>
  <c r="AD2414" i="1"/>
  <c r="AA2414" i="1"/>
  <c r="Y2414" i="1"/>
  <c r="W2414" i="1"/>
  <c r="V2414" i="1"/>
  <c r="AE2413" i="1"/>
  <c r="AD2413" i="1"/>
  <c r="AA2413" i="1"/>
  <c r="Y2413" i="1"/>
  <c r="W2413" i="1"/>
  <c r="V2413" i="1"/>
  <c r="AB2413" i="1" s="1"/>
  <c r="AE2412" i="1"/>
  <c r="AD2412" i="1"/>
  <c r="AA2412" i="1"/>
  <c r="Y2412" i="1"/>
  <c r="W2412" i="1"/>
  <c r="V2412" i="1"/>
  <c r="AB2412" i="1" s="1"/>
  <c r="AE2411" i="1"/>
  <c r="Z2411" i="1" s="1"/>
  <c r="AD2411" i="1"/>
  <c r="AA2411" i="1"/>
  <c r="Y2411" i="1"/>
  <c r="W2411" i="1"/>
  <c r="V2411" i="1"/>
  <c r="AB2411" i="1" s="1"/>
  <c r="Z2410" i="1"/>
  <c r="AD2410" i="1"/>
  <c r="AA2410" i="1"/>
  <c r="Y2410" i="1"/>
  <c r="W2410" i="1"/>
  <c r="V2410" i="1"/>
  <c r="AB2410" i="1" s="1"/>
  <c r="AD2409" i="1"/>
  <c r="Z2409" i="1" s="1"/>
  <c r="AA2409" i="1"/>
  <c r="Y2409" i="1"/>
  <c r="W2409" i="1"/>
  <c r="V2409" i="1"/>
  <c r="AD2408" i="1"/>
  <c r="AF2408" i="1" s="1"/>
  <c r="AA2408" i="1"/>
  <c r="Y2408" i="1"/>
  <c r="W2408" i="1"/>
  <c r="V2408" i="1"/>
  <c r="Z2407" i="1"/>
  <c r="AD2407" i="1"/>
  <c r="AA2407" i="1"/>
  <c r="Y2407" i="1"/>
  <c r="W2407" i="1"/>
  <c r="V2407" i="1"/>
  <c r="AB2407" i="1" s="1"/>
  <c r="AE2406" i="1"/>
  <c r="Z2406" i="1" s="1"/>
  <c r="AD2406" i="1"/>
  <c r="AA2406" i="1"/>
  <c r="Y2406" i="1"/>
  <c r="W2406" i="1"/>
  <c r="V2406" i="1"/>
  <c r="AB2406" i="1" s="1"/>
  <c r="AE2405" i="1"/>
  <c r="Z2405" i="1" s="1"/>
  <c r="AD2405" i="1"/>
  <c r="AA2405" i="1"/>
  <c r="Y2405" i="1"/>
  <c r="W2405" i="1"/>
  <c r="V2405" i="1"/>
  <c r="AE2399" i="1"/>
  <c r="Z2399" i="1" s="1"/>
  <c r="AD2399" i="1"/>
  <c r="AA2399" i="1"/>
  <c r="Y2399" i="1"/>
  <c r="W2399" i="1"/>
  <c r="V2399" i="1"/>
  <c r="AE2398" i="1"/>
  <c r="AD2398" i="1"/>
  <c r="AA2398" i="1"/>
  <c r="Y2398" i="1"/>
  <c r="W2398" i="1"/>
  <c r="V2398" i="1"/>
  <c r="AB2398" i="1" s="1"/>
  <c r="AE2397" i="1"/>
  <c r="Z2397" i="1" s="1"/>
  <c r="AD2397" i="1"/>
  <c r="AA2397" i="1"/>
  <c r="Y2397" i="1"/>
  <c r="W2397" i="1"/>
  <c r="V2397" i="1"/>
  <c r="AB2397" i="1" s="1"/>
  <c r="AE2396" i="1"/>
  <c r="Z2396" i="1" s="1"/>
  <c r="AD2396" i="1"/>
  <c r="AA2396" i="1"/>
  <c r="Y2396" i="1"/>
  <c r="W2396" i="1"/>
  <c r="V2396" i="1"/>
  <c r="AB2396" i="1" s="1"/>
  <c r="Z2395" i="1"/>
  <c r="AD2395" i="1"/>
  <c r="AA2395" i="1"/>
  <c r="Y2395" i="1"/>
  <c r="W2395" i="1"/>
  <c r="V2395" i="1"/>
  <c r="Z2394" i="1"/>
  <c r="AD2394" i="1"/>
  <c r="AA2394" i="1"/>
  <c r="Y2394" i="1"/>
  <c r="W2394" i="1"/>
  <c r="V2394" i="1"/>
  <c r="AB2394" i="1" s="1"/>
  <c r="AD2393" i="1"/>
  <c r="AA2393" i="1"/>
  <c r="Y2393" i="1"/>
  <c r="W2393" i="1"/>
  <c r="V2393" i="1"/>
  <c r="AB2393" i="1" s="1"/>
  <c r="AD2392" i="1"/>
  <c r="AA2392" i="1"/>
  <c r="Y2392" i="1"/>
  <c r="W2392" i="1"/>
  <c r="V2392" i="1"/>
  <c r="AB2392" i="1" s="1"/>
  <c r="Z2391" i="1"/>
  <c r="AD2391" i="1"/>
  <c r="AA2391" i="1"/>
  <c r="AC2391" i="1" s="1"/>
  <c r="Y2391" i="1"/>
  <c r="W2391" i="1"/>
  <c r="V2391" i="1"/>
  <c r="Z2390" i="1"/>
  <c r="AD2390" i="1"/>
  <c r="AA2390" i="1"/>
  <c r="Y2390" i="1"/>
  <c r="W2390" i="1"/>
  <c r="V2390" i="1"/>
  <c r="Z2389" i="1"/>
  <c r="AD2389" i="1"/>
  <c r="AA2389" i="1"/>
  <c r="Y2389" i="1"/>
  <c r="W2389" i="1"/>
  <c r="V2389" i="1"/>
  <c r="AB2389" i="1" s="1"/>
  <c r="Z2388" i="1"/>
  <c r="AD2388" i="1"/>
  <c r="AA2388" i="1"/>
  <c r="Y2388" i="1"/>
  <c r="W2388" i="1"/>
  <c r="V2388" i="1"/>
  <c r="AB2388" i="1" s="1"/>
  <c r="AE2387" i="1"/>
  <c r="Z2387" i="1" s="1"/>
  <c r="AD2387" i="1"/>
  <c r="AA2387" i="1"/>
  <c r="Y2387" i="1"/>
  <c r="W2387" i="1"/>
  <c r="V2387" i="1"/>
  <c r="AB2387" i="1" s="1"/>
  <c r="AE2386" i="1"/>
  <c r="Z2386" i="1" s="1"/>
  <c r="AD2386" i="1"/>
  <c r="AA2386" i="1"/>
  <c r="Y2386" i="1"/>
  <c r="W2386" i="1"/>
  <c r="V2386" i="1"/>
  <c r="AB2386" i="1" s="1"/>
  <c r="AD2380" i="1"/>
  <c r="AA2380" i="1"/>
  <c r="Y2380" i="1"/>
  <c r="W2380" i="1"/>
  <c r="V2380" i="1"/>
  <c r="AE2379" i="1"/>
  <c r="Z2379" i="1" s="1"/>
  <c r="AD2379" i="1"/>
  <c r="AA2379" i="1"/>
  <c r="Y2379" i="1"/>
  <c r="W2379" i="1"/>
  <c r="V2379" i="1"/>
  <c r="AE2373" i="1"/>
  <c r="Z2373" i="1" s="1"/>
  <c r="AD2373" i="1"/>
  <c r="AA2373" i="1"/>
  <c r="Y2373" i="1"/>
  <c r="W2373" i="1"/>
  <c r="V2373" i="1"/>
  <c r="Z2372" i="1"/>
  <c r="AD2372" i="1"/>
  <c r="AA2372" i="1"/>
  <c r="Y2372" i="1"/>
  <c r="W2372" i="1"/>
  <c r="V2372" i="1"/>
  <c r="AB2372" i="1" s="1"/>
  <c r="AE2371" i="1"/>
  <c r="Z2371" i="1" s="1"/>
  <c r="AD2371" i="1"/>
  <c r="AA2371" i="1"/>
  <c r="Y2371" i="1"/>
  <c r="W2371" i="1"/>
  <c r="V2371" i="1"/>
  <c r="AE2370" i="1"/>
  <c r="Z2370" i="1" s="1"/>
  <c r="AD2370" i="1"/>
  <c r="AA2370" i="1"/>
  <c r="Y2370" i="1"/>
  <c r="W2370" i="1"/>
  <c r="V2370" i="1"/>
  <c r="AB2370" i="1" s="1"/>
  <c r="Z2369" i="1"/>
  <c r="AD2369" i="1"/>
  <c r="AA2369" i="1"/>
  <c r="Y2369" i="1"/>
  <c r="W2369" i="1"/>
  <c r="V2369" i="1"/>
  <c r="AB2369" i="1" s="1"/>
  <c r="Z2368" i="1"/>
  <c r="AD2368" i="1"/>
  <c r="AA2368" i="1"/>
  <c r="Y2368" i="1"/>
  <c r="W2368" i="1"/>
  <c r="V2368" i="1"/>
  <c r="AB2368" i="1" s="1"/>
  <c r="AD2367" i="1"/>
  <c r="AA2367" i="1"/>
  <c r="Y2367" i="1"/>
  <c r="W2367" i="1"/>
  <c r="V2367" i="1"/>
  <c r="AB2367" i="1" s="1"/>
  <c r="Z2366" i="1"/>
  <c r="AD2366" i="1"/>
  <c r="AA2366" i="1"/>
  <c r="Y2366" i="1"/>
  <c r="W2366" i="1"/>
  <c r="V2366" i="1"/>
  <c r="AB2366" i="1" s="1"/>
  <c r="AE2365" i="1"/>
  <c r="Z2365" i="1" s="1"/>
  <c r="AD2365" i="1"/>
  <c r="AA2365" i="1"/>
  <c r="Y2365" i="1"/>
  <c r="W2365" i="1"/>
  <c r="V2365" i="1"/>
  <c r="AB2365" i="1" s="1"/>
  <c r="Z2359" i="1"/>
  <c r="AD2359" i="1"/>
  <c r="AA2359" i="1"/>
  <c r="Y2359" i="1"/>
  <c r="W2359" i="1"/>
  <c r="V2359" i="1"/>
  <c r="AD2358" i="1"/>
  <c r="Z2358" i="1"/>
  <c r="AA2358" i="1"/>
  <c r="Y2358" i="1"/>
  <c r="W2358" i="1"/>
  <c r="V2358" i="1"/>
  <c r="AB2358" i="1" s="1"/>
  <c r="AH2358" i="1" s="1"/>
  <c r="AI2358" i="1" s="1"/>
  <c r="AD2356" i="1"/>
  <c r="Z2356" i="1" s="1"/>
  <c r="AA2356" i="1"/>
  <c r="Y2356" i="1"/>
  <c r="W2356" i="1"/>
  <c r="V2356" i="1"/>
  <c r="Z2355" i="1"/>
  <c r="AD2355" i="1"/>
  <c r="AA2355" i="1"/>
  <c r="Y2355" i="1"/>
  <c r="W2355" i="1"/>
  <c r="V2355" i="1"/>
  <c r="AB2355" i="1" s="1"/>
  <c r="Z2354" i="1"/>
  <c r="AD2354" i="1"/>
  <c r="AA2354" i="1"/>
  <c r="Y2354" i="1"/>
  <c r="W2354" i="1"/>
  <c r="V2354" i="1"/>
  <c r="AB2354" i="1" s="1"/>
  <c r="AE2353" i="1"/>
  <c r="Z2353" i="1" s="1"/>
  <c r="AD2353" i="1"/>
  <c r="AA2353" i="1"/>
  <c r="Y2353" i="1"/>
  <c r="W2353" i="1"/>
  <c r="V2353" i="1"/>
  <c r="AE2352" i="1"/>
  <c r="Z2352" i="1" s="1"/>
  <c r="AD2352" i="1"/>
  <c r="AA2352" i="1"/>
  <c r="Y2352" i="1"/>
  <c r="W2352" i="1"/>
  <c r="V2352" i="1"/>
  <c r="AE2351" i="1"/>
  <c r="Z2351" i="1" s="1"/>
  <c r="AD2351" i="1"/>
  <c r="AA2351" i="1"/>
  <c r="Y2351" i="1"/>
  <c r="W2351" i="1"/>
  <c r="V2351" i="1"/>
  <c r="AB2351" i="1" s="1"/>
  <c r="AE2350" i="1"/>
  <c r="Z2350" i="1" s="1"/>
  <c r="AD2350" i="1"/>
  <c r="AA2350" i="1"/>
  <c r="Y2350" i="1"/>
  <c r="W2350" i="1"/>
  <c r="V2350" i="1"/>
  <c r="Z2349" i="1"/>
  <c r="AD2349" i="1"/>
  <c r="AA2349" i="1"/>
  <c r="Y2349" i="1"/>
  <c r="W2349" i="1"/>
  <c r="V2349" i="1"/>
  <c r="AD2348" i="1"/>
  <c r="AE2348" i="1" s="1"/>
  <c r="Z2348" i="1" s="1"/>
  <c r="AA2348" i="1"/>
  <c r="Y2348" i="1"/>
  <c r="W2348" i="1"/>
  <c r="V2348" i="1"/>
  <c r="AD2347" i="1"/>
  <c r="AE2347" i="1" s="1"/>
  <c r="AF2347" i="1" s="1"/>
  <c r="AA2347" i="1"/>
  <c r="Y2347" i="1"/>
  <c r="W2347" i="1"/>
  <c r="V2347" i="1"/>
  <c r="AE2346" i="1"/>
  <c r="Z2346" i="1" s="1"/>
  <c r="AD2346" i="1"/>
  <c r="AA2346" i="1"/>
  <c r="Y2346" i="1"/>
  <c r="W2346" i="1"/>
  <c r="V2346" i="1"/>
  <c r="AE2345" i="1"/>
  <c r="AH2345" i="1" s="1"/>
  <c r="AI2345" i="1" s="1"/>
  <c r="AD2345" i="1"/>
  <c r="AA2345" i="1"/>
  <c r="AC2345" i="1" s="1"/>
  <c r="Y2345" i="1"/>
  <c r="W2345" i="1"/>
  <c r="V2345" i="1"/>
  <c r="Z2338" i="1"/>
  <c r="AD2338" i="1"/>
  <c r="AA2338" i="1"/>
  <c r="Y2338" i="1"/>
  <c r="W2338" i="1"/>
  <c r="V2338" i="1"/>
  <c r="AE2337" i="1"/>
  <c r="Z2337" i="1" s="1"/>
  <c r="AD2337" i="1"/>
  <c r="AA2337" i="1"/>
  <c r="Y2337" i="1"/>
  <c r="W2337" i="1"/>
  <c r="V2337" i="1"/>
  <c r="AB2337" i="1" s="1"/>
  <c r="Z2336" i="1"/>
  <c r="AD2336" i="1"/>
  <c r="AA2336" i="1"/>
  <c r="Y2336" i="1"/>
  <c r="W2336" i="1"/>
  <c r="V2336" i="1"/>
  <c r="AB2336" i="1" s="1"/>
  <c r="AD2335" i="1"/>
  <c r="AA2335" i="1"/>
  <c r="Y2335" i="1"/>
  <c r="W2335" i="1"/>
  <c r="V2335" i="1"/>
  <c r="AB2335" i="1" s="1"/>
  <c r="AD2334" i="1"/>
  <c r="Z2334" i="1" s="1"/>
  <c r="AA2334" i="1"/>
  <c r="Y2334" i="1"/>
  <c r="W2334" i="1"/>
  <c r="V2334" i="1"/>
  <c r="AD2333" i="1"/>
  <c r="AE2333" i="1" s="1"/>
  <c r="Z2333" i="1" s="1"/>
  <c r="AA2333" i="1"/>
  <c r="Y2333" i="1"/>
  <c r="W2333" i="1"/>
  <c r="V2333" i="1"/>
  <c r="AB2333" i="1" s="1"/>
  <c r="AD2332" i="1"/>
  <c r="AE2332" i="1" s="1"/>
  <c r="AA2332" i="1"/>
  <c r="V2332" i="1"/>
  <c r="Y2332" i="1"/>
  <c r="W2332" i="1"/>
  <c r="AD2331" i="1"/>
  <c r="AA2331" i="1"/>
  <c r="Y2331" i="1"/>
  <c r="W2331" i="1"/>
  <c r="V2331" i="1"/>
  <c r="AD2330" i="1"/>
  <c r="AA2330" i="1"/>
  <c r="Y2330" i="1"/>
  <c r="W2330" i="1"/>
  <c r="V2330" i="1"/>
  <c r="AD2329" i="1"/>
  <c r="AF2329" i="1" s="1"/>
  <c r="AA2329" i="1"/>
  <c r="Y2329" i="1"/>
  <c r="W2329" i="1"/>
  <c r="V2329" i="1"/>
  <c r="AB2329" i="1" s="1"/>
  <c r="Z2328" i="1"/>
  <c r="AD2328" i="1"/>
  <c r="AA2328" i="1"/>
  <c r="Y2328" i="1"/>
  <c r="W2328" i="1"/>
  <c r="V2328" i="1"/>
  <c r="AB2328" i="1" s="1"/>
  <c r="Z2327" i="1"/>
  <c r="AD2327" i="1"/>
  <c r="AA2327" i="1"/>
  <c r="Y2327" i="1"/>
  <c r="W2327" i="1"/>
  <c r="V2327" i="1"/>
  <c r="AB2327" i="1" s="1"/>
  <c r="AE2326" i="1"/>
  <c r="Z2326" i="1" s="1"/>
  <c r="AD2326" i="1"/>
  <c r="AA2326" i="1"/>
  <c r="Y2326" i="1"/>
  <c r="W2326" i="1"/>
  <c r="V2326" i="1"/>
  <c r="AE2325" i="1"/>
  <c r="AD2325" i="1"/>
  <c r="AA2325" i="1"/>
  <c r="Y2325" i="1"/>
  <c r="W2325" i="1"/>
  <c r="V2325" i="1"/>
  <c r="AB2325" i="1" s="1"/>
  <c r="Z2324" i="1"/>
  <c r="AD2324" i="1"/>
  <c r="AA2324" i="1"/>
  <c r="Y2324" i="1"/>
  <c r="W2324" i="1"/>
  <c r="V2324" i="1"/>
  <c r="AB2324" i="1" s="1"/>
  <c r="AE2323" i="1"/>
  <c r="Z2323" i="1" s="1"/>
  <c r="AD2323" i="1"/>
  <c r="AA2323" i="1"/>
  <c r="Y2323" i="1"/>
  <c r="W2323" i="1"/>
  <c r="V2323" i="1"/>
  <c r="AE2317" i="1"/>
  <c r="AD2317" i="1"/>
  <c r="AA2317" i="1"/>
  <c r="Y2317" i="1"/>
  <c r="W2317" i="1"/>
  <c r="V2317" i="1"/>
  <c r="AB2317" i="1" s="1"/>
  <c r="AD2316" i="1"/>
  <c r="AA2316" i="1"/>
  <c r="Y2316" i="1"/>
  <c r="W2316" i="1"/>
  <c r="V2316" i="1"/>
  <c r="AB2316" i="1" s="1"/>
  <c r="AE2315" i="1"/>
  <c r="AD2315" i="1"/>
  <c r="AA2315" i="1"/>
  <c r="Y2315" i="1"/>
  <c r="W2315" i="1"/>
  <c r="V2315" i="1"/>
  <c r="AB2315" i="1" s="1"/>
  <c r="AE2314" i="1"/>
  <c r="AH2314" i="1" s="1"/>
  <c r="AI2314" i="1" s="1"/>
  <c r="AD2314" i="1"/>
  <c r="AA2314" i="1"/>
  <c r="AC2314" i="1" s="1"/>
  <c r="Y2314" i="1"/>
  <c r="W2314" i="1"/>
  <c r="V2314" i="1"/>
  <c r="AE2313" i="1"/>
  <c r="AD2313" i="1"/>
  <c r="AA2313" i="1"/>
  <c r="Y2313" i="1"/>
  <c r="W2313" i="1"/>
  <c r="V2313" i="1"/>
  <c r="AE2312" i="1"/>
  <c r="Z2312" i="1" s="1"/>
  <c r="AD2312" i="1"/>
  <c r="AA2312" i="1"/>
  <c r="Y2312" i="1"/>
  <c r="W2312" i="1"/>
  <c r="V2312" i="1"/>
  <c r="AE2311" i="1"/>
  <c r="AD2311" i="1"/>
  <c r="AA2311" i="1"/>
  <c r="Y2311" i="1"/>
  <c r="W2311" i="1"/>
  <c r="V2311" i="1"/>
  <c r="AB2311" i="1" s="1"/>
  <c r="AE2310" i="1"/>
  <c r="AD2310" i="1"/>
  <c r="AA2310" i="1"/>
  <c r="Y2310" i="1"/>
  <c r="W2310" i="1"/>
  <c r="V2310" i="1"/>
  <c r="AB2310" i="1" s="1"/>
  <c r="AD2309" i="1"/>
  <c r="AA2309" i="1"/>
  <c r="AC2309" i="1" s="1"/>
  <c r="Y2309" i="1"/>
  <c r="W2309" i="1"/>
  <c r="V2309" i="1"/>
  <c r="AD2308" i="1"/>
  <c r="AE2308" i="1"/>
  <c r="Z2308" i="1" s="1"/>
  <c r="AA2308" i="1"/>
  <c r="Y2308" i="1"/>
  <c r="W2308" i="1"/>
  <c r="V2308" i="1"/>
  <c r="AB2308" i="1" s="1"/>
  <c r="AH2308" i="1" s="1"/>
  <c r="AI2308" i="1" s="1"/>
  <c r="AD2307" i="1"/>
  <c r="AE2307" i="1"/>
  <c r="Z2307" i="1" s="1"/>
  <c r="AA2307" i="1"/>
  <c r="Y2307" i="1"/>
  <c r="W2307" i="1"/>
  <c r="V2307" i="1"/>
  <c r="AD2306" i="1"/>
  <c r="AE2306" i="1"/>
  <c r="Z2306" i="1" s="1"/>
  <c r="AA2306" i="1"/>
  <c r="Y2306" i="1"/>
  <c r="W2306" i="1"/>
  <c r="V2306" i="1"/>
  <c r="AB2306" i="1" s="1"/>
  <c r="AD2305" i="1"/>
  <c r="AE2305" i="1"/>
  <c r="Z2305" i="1" s="1"/>
  <c r="AA2305" i="1"/>
  <c r="Y2305" i="1"/>
  <c r="W2305" i="1"/>
  <c r="V2305" i="1"/>
  <c r="AB2305" i="1" s="1"/>
  <c r="AH2305" i="1" s="1"/>
  <c r="AI2305" i="1" s="1"/>
  <c r="Z2304" i="1"/>
  <c r="AD2304" i="1"/>
  <c r="AA2304" i="1"/>
  <c r="Y2304" i="1"/>
  <c r="W2304" i="1"/>
  <c r="V2304" i="1"/>
  <c r="AD2298" i="1"/>
  <c r="AA2298" i="1"/>
  <c r="Y2298" i="1"/>
  <c r="W2298" i="1"/>
  <c r="V2298" i="1"/>
  <c r="AB2298" i="1" s="1"/>
  <c r="AD2296" i="1"/>
  <c r="AA2296" i="1"/>
  <c r="Y2296" i="1"/>
  <c r="W2296" i="1"/>
  <c r="V2296" i="1"/>
  <c r="AD2295" i="1"/>
  <c r="AE2295" i="1"/>
  <c r="AA2295" i="1"/>
  <c r="Y2295" i="1"/>
  <c r="W2295" i="1"/>
  <c r="V2295" i="1"/>
  <c r="AB2295" i="1" s="1"/>
  <c r="AD2294" i="1"/>
  <c r="AE2294" i="1" s="1"/>
  <c r="AF2294" i="1" s="1"/>
  <c r="AA2294" i="1"/>
  <c r="Y2294" i="1"/>
  <c r="W2294" i="1"/>
  <c r="V2294" i="1"/>
  <c r="AD2288" i="1"/>
  <c r="AE2288" i="1" s="1"/>
  <c r="Z2288" i="1" s="1"/>
  <c r="AA2288" i="1"/>
  <c r="Y2288" i="1"/>
  <c r="W2288" i="1"/>
  <c r="V2288" i="1"/>
  <c r="AD2282" i="1"/>
  <c r="AA2282" i="1"/>
  <c r="Y2282" i="1"/>
  <c r="W2282" i="1"/>
  <c r="V2282" i="1"/>
  <c r="AD2281" i="1"/>
  <c r="AA2281" i="1"/>
  <c r="Y2281" i="1"/>
  <c r="W2281" i="1"/>
  <c r="V2281" i="1"/>
  <c r="AB2281" i="1" s="1"/>
  <c r="AD2280" i="1"/>
  <c r="AA2280" i="1"/>
  <c r="Y2280" i="1"/>
  <c r="W2280" i="1"/>
  <c r="V2280" i="1"/>
  <c r="AE2279" i="1"/>
  <c r="AD2279" i="1"/>
  <c r="AA2279" i="1"/>
  <c r="Y2279" i="1"/>
  <c r="W2279" i="1"/>
  <c r="V2279" i="1"/>
  <c r="AB2279" i="1" s="1"/>
  <c r="AD2278" i="1"/>
  <c r="AA2278" i="1"/>
  <c r="Y2278" i="1"/>
  <c r="W2278" i="1"/>
  <c r="V2278" i="1"/>
  <c r="AB2278" i="1" s="1"/>
  <c r="Z2277" i="1"/>
  <c r="AD2277" i="1"/>
  <c r="AA2277" i="1"/>
  <c r="Y2277" i="1"/>
  <c r="W2277" i="1"/>
  <c r="V2277" i="1"/>
  <c r="AD2276" i="1"/>
  <c r="AA2276" i="1"/>
  <c r="Y2276" i="1"/>
  <c r="W2276" i="1"/>
  <c r="V2276" i="1"/>
  <c r="Z2275" i="1"/>
  <c r="AD2275" i="1"/>
  <c r="AA2275" i="1"/>
  <c r="Y2275" i="1"/>
  <c r="W2275" i="1"/>
  <c r="V2275" i="1"/>
  <c r="AE2274" i="1"/>
  <c r="AD2274" i="1"/>
  <c r="AA2274" i="1"/>
  <c r="Y2274" i="1"/>
  <c r="W2274" i="1"/>
  <c r="V2274" i="1"/>
  <c r="AB2274" i="1" s="1"/>
  <c r="Z2273" i="1"/>
  <c r="AD2273" i="1"/>
  <c r="AA2273" i="1"/>
  <c r="Y2273" i="1"/>
  <c r="W2273" i="1"/>
  <c r="V2273" i="1"/>
  <c r="AD2272" i="1"/>
  <c r="AA2272" i="1"/>
  <c r="Y2272" i="1"/>
  <c r="W2272" i="1"/>
  <c r="V2272" i="1"/>
  <c r="AD2271" i="1"/>
  <c r="AA2271" i="1"/>
  <c r="Y2271" i="1"/>
  <c r="W2271" i="1"/>
  <c r="V2271" i="1"/>
  <c r="AD2270" i="1"/>
  <c r="AA2270" i="1"/>
  <c r="Y2270" i="1"/>
  <c r="W2270" i="1"/>
  <c r="V2270" i="1"/>
  <c r="AD2269" i="1"/>
  <c r="AF2269" i="1" s="1"/>
  <c r="AA2269" i="1"/>
  <c r="Y2269" i="1"/>
  <c r="W2269" i="1"/>
  <c r="V2269" i="1"/>
  <c r="AD2268" i="1"/>
  <c r="AA2268" i="1"/>
  <c r="Y2268" i="1"/>
  <c r="W2268" i="1"/>
  <c r="V2268" i="1"/>
  <c r="AD2267" i="1"/>
  <c r="AA2267" i="1"/>
  <c r="Y2267" i="1"/>
  <c r="W2267" i="1"/>
  <c r="V2267" i="1"/>
  <c r="AD2266" i="1"/>
  <c r="AE2266" i="1" s="1"/>
  <c r="AA2266" i="1"/>
  <c r="Y2266" i="1"/>
  <c r="W2266" i="1"/>
  <c r="V2266" i="1"/>
  <c r="Z2265" i="1"/>
  <c r="AD2265" i="1"/>
  <c r="AA2265" i="1"/>
  <c r="Y2265" i="1"/>
  <c r="W2265" i="1"/>
  <c r="V2265" i="1"/>
  <c r="AB2265" i="1" s="1"/>
  <c r="AD2264" i="1"/>
  <c r="AA2264" i="1"/>
  <c r="Y2264" i="1"/>
  <c r="W2264" i="1"/>
  <c r="V2264" i="1"/>
  <c r="AB2264" i="1" s="1"/>
  <c r="Z2263" i="1"/>
  <c r="AD2263" i="1"/>
  <c r="AA2263" i="1"/>
  <c r="Y2263" i="1"/>
  <c r="W2263" i="1"/>
  <c r="V2263" i="1"/>
  <c r="AB2263" i="1" s="1"/>
  <c r="AD2262" i="1"/>
  <c r="AA2262" i="1"/>
  <c r="Y2262" i="1"/>
  <c r="W2262" i="1"/>
  <c r="V2262" i="1"/>
  <c r="AB2262" i="1" s="1"/>
  <c r="AD2261" i="1"/>
  <c r="AA2261" i="1"/>
  <c r="Y2261" i="1"/>
  <c r="W2261" i="1"/>
  <c r="V2261" i="1"/>
  <c r="AD2260" i="1"/>
  <c r="AE2260" i="1" s="1"/>
  <c r="AA2260" i="1"/>
  <c r="Y2260" i="1"/>
  <c r="W2260" i="1"/>
  <c r="V2260" i="1"/>
  <c r="AD2259" i="1"/>
  <c r="AE2259" i="1" s="1"/>
  <c r="AA2259" i="1"/>
  <c r="Y2259" i="1"/>
  <c r="W2259" i="1"/>
  <c r="V2259" i="1"/>
  <c r="AD2258" i="1"/>
  <c r="AE2258" i="1" s="1"/>
  <c r="Z2258" i="1" s="1"/>
  <c r="AA2258" i="1"/>
  <c r="Y2258" i="1"/>
  <c r="W2258" i="1"/>
  <c r="V2258" i="1"/>
  <c r="AD2257" i="1"/>
  <c r="AE2257" i="1" s="1"/>
  <c r="Z2257" i="1" s="1"/>
  <c r="AA2257" i="1"/>
  <c r="Y2257" i="1"/>
  <c r="W2257" i="1"/>
  <c r="V2257" i="1"/>
  <c r="AB2257" i="1" s="1"/>
  <c r="AE2256" i="1"/>
  <c r="AD2256" i="1"/>
  <c r="AA2256" i="1"/>
  <c r="Y2256" i="1"/>
  <c r="W2256" i="1"/>
  <c r="V2256" i="1"/>
  <c r="AB2256" i="1" s="1"/>
  <c r="AE2255" i="1"/>
  <c r="Z2255" i="1" s="1"/>
  <c r="AD2255" i="1"/>
  <c r="AA2255" i="1"/>
  <c r="Y2255" i="1"/>
  <c r="W2255" i="1"/>
  <c r="V2255" i="1"/>
  <c r="AB2255" i="1" s="1"/>
  <c r="AD2254" i="1"/>
  <c r="AA2254" i="1"/>
  <c r="Y2254" i="1"/>
  <c r="W2254" i="1"/>
  <c r="V2254" i="1"/>
  <c r="AD2253" i="1"/>
  <c r="AE2253" i="1" s="1"/>
  <c r="AA2253" i="1"/>
  <c r="Y2253" i="1"/>
  <c r="W2253" i="1"/>
  <c r="V2253" i="1"/>
  <c r="AD2252" i="1"/>
  <c r="AE2252" i="1" s="1"/>
  <c r="Z2252" i="1" s="1"/>
  <c r="AA2252" i="1"/>
  <c r="Y2252" i="1"/>
  <c r="W2252" i="1"/>
  <c r="V2252" i="1"/>
  <c r="AD2251" i="1"/>
  <c r="AE2251" i="1" s="1"/>
  <c r="Z2251" i="1" s="1"/>
  <c r="AA2251" i="1"/>
  <c r="Y2251" i="1"/>
  <c r="W2251" i="1"/>
  <c r="V2251" i="1"/>
  <c r="AD2250" i="1"/>
  <c r="AA2250" i="1"/>
  <c r="Y2250" i="1"/>
  <c r="W2250" i="1"/>
  <c r="V2250" i="1"/>
  <c r="AE2249" i="1"/>
  <c r="Z2249" i="1" s="1"/>
  <c r="AD2249" i="1"/>
  <c r="AA2249" i="1"/>
  <c r="Y2249" i="1"/>
  <c r="W2249" i="1"/>
  <c r="V2249" i="1"/>
  <c r="AB2249" i="1" s="1"/>
  <c r="AE2248" i="1"/>
  <c r="AD2248" i="1"/>
  <c r="AA2248" i="1"/>
  <c r="Y2248" i="1"/>
  <c r="W2248" i="1"/>
  <c r="V2248" i="1"/>
  <c r="AD2247" i="1"/>
  <c r="AA2247" i="1"/>
  <c r="Y2247" i="1"/>
  <c r="W2247" i="1"/>
  <c r="V2247" i="1"/>
  <c r="AE2246" i="1"/>
  <c r="Z2246" i="1" s="1"/>
  <c r="AD2246" i="1"/>
  <c r="AA2246" i="1"/>
  <c r="Y2246" i="1"/>
  <c r="W2246" i="1"/>
  <c r="V2246" i="1"/>
  <c r="AD2245" i="1"/>
  <c r="AA2245" i="1"/>
  <c r="Y2245" i="1"/>
  <c r="W2245" i="1"/>
  <c r="V2245" i="1"/>
  <c r="AE2244" i="1"/>
  <c r="Z2244" i="1" s="1"/>
  <c r="AD2244" i="1"/>
  <c r="AA2244" i="1"/>
  <c r="Y2244" i="1"/>
  <c r="W2244" i="1"/>
  <c r="V2244" i="1"/>
  <c r="AE2243" i="1"/>
  <c r="Z2243" i="1" s="1"/>
  <c r="AD2243" i="1"/>
  <c r="AA2243" i="1"/>
  <c r="Y2243" i="1"/>
  <c r="W2243" i="1"/>
  <c r="V2243" i="1"/>
  <c r="AE2242" i="1"/>
  <c r="Z2242" i="1" s="1"/>
  <c r="AD2242" i="1"/>
  <c r="AA2242" i="1"/>
  <c r="Y2242" i="1"/>
  <c r="W2242" i="1"/>
  <c r="V2242" i="1"/>
  <c r="AB2242" i="1" s="1"/>
  <c r="AE2241" i="1"/>
  <c r="AD2241" i="1"/>
  <c r="AA2241" i="1"/>
  <c r="Y2241" i="1"/>
  <c r="W2241" i="1"/>
  <c r="V2241" i="1"/>
  <c r="Z2240" i="1"/>
  <c r="AD2240" i="1"/>
  <c r="AA2240" i="1"/>
  <c r="Y2240" i="1"/>
  <c r="W2240" i="1"/>
  <c r="V2240" i="1"/>
  <c r="AE2239" i="1"/>
  <c r="Z2239" i="1" s="1"/>
  <c r="AD2239" i="1"/>
  <c r="AA2239" i="1"/>
  <c r="Y2239" i="1"/>
  <c r="W2239" i="1"/>
  <c r="V2239" i="1"/>
  <c r="AE2238" i="1"/>
  <c r="Z2238" i="1" s="1"/>
  <c r="AD2238" i="1"/>
  <c r="AA2238" i="1"/>
  <c r="Y2238" i="1"/>
  <c r="W2238" i="1"/>
  <c r="V2238" i="1"/>
  <c r="AB2238" i="1" s="1"/>
  <c r="AE2237" i="1"/>
  <c r="Z2237" i="1" s="1"/>
  <c r="AD2237" i="1"/>
  <c r="AA2237" i="1"/>
  <c r="Y2237" i="1"/>
  <c r="W2237" i="1"/>
  <c r="V2237" i="1"/>
  <c r="AD2236" i="1"/>
  <c r="AA2236" i="1"/>
  <c r="Y2236" i="1"/>
  <c r="W2236" i="1"/>
  <c r="V2236" i="1"/>
  <c r="AB2236" i="1" s="1"/>
  <c r="AD2235" i="1"/>
  <c r="AA2235" i="1"/>
  <c r="Y2235" i="1"/>
  <c r="W2235" i="1"/>
  <c r="V2235" i="1"/>
  <c r="AD2234" i="1"/>
  <c r="AA2234" i="1"/>
  <c r="Y2234" i="1"/>
  <c r="W2234" i="1"/>
  <c r="V2234" i="1"/>
  <c r="AE2233" i="1"/>
  <c r="Z2233" i="1" s="1"/>
  <c r="AD2233" i="1"/>
  <c r="AA2233" i="1"/>
  <c r="AC2233" i="1" s="1"/>
  <c r="Y2233" i="1"/>
  <c r="W2233" i="1"/>
  <c r="V2233" i="1"/>
  <c r="AE2232" i="1"/>
  <c r="AD2232" i="1"/>
  <c r="AA2232" i="1"/>
  <c r="AC2232" i="1" s="1"/>
  <c r="Y2232" i="1"/>
  <c r="W2232" i="1"/>
  <c r="V2232" i="1"/>
  <c r="AE2231" i="1"/>
  <c r="Z2231" i="1" s="1"/>
  <c r="AD2231" i="1"/>
  <c r="AA2231" i="1"/>
  <c r="Y2231" i="1"/>
  <c r="W2231" i="1"/>
  <c r="V2231" i="1"/>
  <c r="Z2230" i="1"/>
  <c r="AD2230" i="1"/>
  <c r="AA2230" i="1"/>
  <c r="Y2230" i="1"/>
  <c r="W2230" i="1"/>
  <c r="V2230" i="1"/>
  <c r="AB2230" i="1" s="1"/>
  <c r="AE2229" i="1"/>
  <c r="Z2229" i="1" s="1"/>
  <c r="AD2229" i="1"/>
  <c r="AA2229" i="1"/>
  <c r="Y2229" i="1"/>
  <c r="W2229" i="1"/>
  <c r="V2229" i="1"/>
  <c r="AB2229" i="1" s="1"/>
  <c r="Z2228" i="1"/>
  <c r="AD2228" i="1"/>
  <c r="AA2228" i="1"/>
  <c r="Y2228" i="1"/>
  <c r="W2228" i="1"/>
  <c r="V2228" i="1"/>
  <c r="Z2227" i="1"/>
  <c r="AD2227" i="1"/>
  <c r="AA2227" i="1"/>
  <c r="Y2227" i="1"/>
  <c r="W2227" i="1"/>
  <c r="V2227" i="1"/>
  <c r="Z2226" i="1"/>
  <c r="AD2226" i="1"/>
  <c r="AA2226" i="1"/>
  <c r="Y2226" i="1"/>
  <c r="W2226" i="1"/>
  <c r="V2226" i="1"/>
  <c r="AB2226" i="1" s="1"/>
  <c r="AE2225" i="1"/>
  <c r="Z2225" i="1" s="1"/>
  <c r="AD2225" i="1"/>
  <c r="AA2225" i="1"/>
  <c r="Y2225" i="1"/>
  <c r="W2225" i="1"/>
  <c r="V2225" i="1"/>
  <c r="AE2224" i="1"/>
  <c r="Z2224" i="1" s="1"/>
  <c r="AD2224" i="1"/>
  <c r="AA2224" i="1"/>
  <c r="Y2224" i="1"/>
  <c r="W2224" i="1"/>
  <c r="V2224" i="1"/>
  <c r="Z2223" i="1"/>
  <c r="AD2223" i="1"/>
  <c r="AA2223" i="1"/>
  <c r="Y2223" i="1"/>
  <c r="W2223" i="1"/>
  <c r="V2223" i="1"/>
  <c r="AB2223" i="1" s="1"/>
  <c r="AE2222" i="1"/>
  <c r="Z2222" i="1" s="1"/>
  <c r="AD2222" i="1"/>
  <c r="AA2222" i="1"/>
  <c r="Y2222" i="1"/>
  <c r="W2222" i="1"/>
  <c r="V2222" i="1"/>
  <c r="AB2222" i="1" s="1"/>
  <c r="AE2221" i="1"/>
  <c r="AD2221" i="1"/>
  <c r="AA2221" i="1"/>
  <c r="Y2221" i="1"/>
  <c r="W2221" i="1"/>
  <c r="V2221" i="1"/>
  <c r="AB2221" i="1" s="1"/>
  <c r="Z2220" i="1"/>
  <c r="AD2220" i="1"/>
  <c r="AA2220" i="1"/>
  <c r="Y2220" i="1"/>
  <c r="W2220" i="1"/>
  <c r="V2220" i="1"/>
  <c r="AB2220" i="1" s="1"/>
  <c r="Z2219" i="1"/>
  <c r="AD2219" i="1"/>
  <c r="AA2219" i="1"/>
  <c r="Y2219" i="1"/>
  <c r="W2219" i="1"/>
  <c r="V2219" i="1"/>
  <c r="AB2219" i="1" s="1"/>
  <c r="AD2218" i="1"/>
  <c r="AA2218" i="1"/>
  <c r="Y2218" i="1"/>
  <c r="W2218" i="1"/>
  <c r="V2218" i="1"/>
  <c r="AE2217" i="1"/>
  <c r="Z2217" i="1" s="1"/>
  <c r="AD2217" i="1"/>
  <c r="AA2217" i="1"/>
  <c r="Y2217" i="1"/>
  <c r="W2217" i="1"/>
  <c r="V2217" i="1"/>
  <c r="AE2216" i="1"/>
  <c r="AD2216" i="1"/>
  <c r="AA2216" i="1"/>
  <c r="Y2216" i="1"/>
  <c r="W2216" i="1"/>
  <c r="V2216" i="1"/>
  <c r="AB2216" i="1" s="1"/>
  <c r="AE2215" i="1"/>
  <c r="AH2215" i="1" s="1"/>
  <c r="AI2215" i="1" s="1"/>
  <c r="AD2215" i="1"/>
  <c r="AA2215" i="1"/>
  <c r="AC2215" i="1" s="1"/>
  <c r="Y2215" i="1"/>
  <c r="W2215" i="1"/>
  <c r="V2215" i="1"/>
  <c r="AE2214" i="1"/>
  <c r="Z2214" i="1" s="1"/>
  <c r="AD2214" i="1"/>
  <c r="AA2214" i="1"/>
  <c r="Y2214" i="1"/>
  <c r="W2214" i="1"/>
  <c r="V2214" i="1"/>
  <c r="Z2208" i="1"/>
  <c r="AD2208" i="1"/>
  <c r="AA2208" i="1"/>
  <c r="Y2208" i="1"/>
  <c r="W2208" i="1"/>
  <c r="V2208" i="1"/>
  <c r="AB2208" i="1" s="1"/>
  <c r="AE2207" i="1"/>
  <c r="Z2207" i="1" s="1"/>
  <c r="AD2207" i="1"/>
  <c r="AA2207" i="1"/>
  <c r="Y2207" i="1"/>
  <c r="W2207" i="1"/>
  <c r="V2207" i="1"/>
  <c r="AB2207" i="1" s="1"/>
  <c r="AD2206" i="1"/>
  <c r="AA2206" i="1"/>
  <c r="Y2206" i="1"/>
  <c r="W2206" i="1"/>
  <c r="V2206" i="1"/>
  <c r="Z2205" i="1"/>
  <c r="AD2205" i="1"/>
  <c r="AA2205" i="1"/>
  <c r="Y2205" i="1"/>
  <c r="W2205" i="1"/>
  <c r="V2205" i="1"/>
  <c r="AB2205" i="1" s="1"/>
  <c r="AD2204" i="1"/>
  <c r="AF2204" i="1" s="1"/>
  <c r="AA2204" i="1"/>
  <c r="Y2204" i="1"/>
  <c r="W2204" i="1"/>
  <c r="V2204" i="1"/>
  <c r="AB2204" i="1" s="1"/>
  <c r="AD2203" i="1"/>
  <c r="AA2203" i="1"/>
  <c r="Y2203" i="1"/>
  <c r="W2203" i="1"/>
  <c r="V2203" i="1"/>
  <c r="AD2202" i="1"/>
  <c r="AA2202" i="1"/>
  <c r="Y2202" i="1"/>
  <c r="W2202" i="1"/>
  <c r="V2202" i="1"/>
  <c r="AD2201" i="1"/>
  <c r="AE2201" i="1" s="1"/>
  <c r="Z2201" i="1" s="1"/>
  <c r="AA2201" i="1"/>
  <c r="Y2201" i="1"/>
  <c r="W2201" i="1"/>
  <c r="V2201" i="1"/>
  <c r="AD2200" i="1"/>
  <c r="AA2200" i="1"/>
  <c r="Y2200" i="1"/>
  <c r="W2200" i="1"/>
  <c r="V2200" i="1"/>
  <c r="AD2199" i="1"/>
  <c r="AA2199" i="1"/>
  <c r="Y2199" i="1"/>
  <c r="W2199" i="1"/>
  <c r="V2199" i="1"/>
  <c r="AB2199" i="1" s="1"/>
  <c r="AD2198" i="1"/>
  <c r="AA2198" i="1"/>
  <c r="Y2198" i="1"/>
  <c r="W2198" i="1"/>
  <c r="V2198" i="1"/>
  <c r="Z2197" i="1"/>
  <c r="AD2197" i="1"/>
  <c r="AA2197" i="1"/>
  <c r="Y2197" i="1"/>
  <c r="W2197" i="1"/>
  <c r="V2197" i="1"/>
  <c r="AE2196" i="1"/>
  <c r="Z2196" i="1" s="1"/>
  <c r="AD2196" i="1"/>
  <c r="AA2196" i="1"/>
  <c r="Y2196" i="1"/>
  <c r="W2196" i="1"/>
  <c r="V2196" i="1"/>
  <c r="AE2195" i="1"/>
  <c r="Z2195" i="1" s="1"/>
  <c r="AD2195" i="1"/>
  <c r="AA2195" i="1"/>
  <c r="Y2195" i="1"/>
  <c r="W2195" i="1"/>
  <c r="V2195" i="1"/>
  <c r="AB2195" i="1" s="1"/>
  <c r="AE2194" i="1"/>
  <c r="Z2194" i="1" s="1"/>
  <c r="AD2194" i="1"/>
  <c r="AA2194" i="1"/>
  <c r="Y2194" i="1"/>
  <c r="W2194" i="1"/>
  <c r="V2194" i="1"/>
  <c r="AE2193" i="1"/>
  <c r="AD2193" i="1"/>
  <c r="AA2193" i="1"/>
  <c r="Y2193" i="1"/>
  <c r="W2193" i="1"/>
  <c r="V2193" i="1"/>
  <c r="AE2192" i="1"/>
  <c r="Z2192" i="1" s="1"/>
  <c r="AD2192" i="1"/>
  <c r="AA2192" i="1"/>
  <c r="Y2192" i="1"/>
  <c r="W2192" i="1"/>
  <c r="V2192" i="1"/>
  <c r="AD2191" i="1"/>
  <c r="AA2191" i="1"/>
  <c r="Y2191" i="1"/>
  <c r="W2191" i="1"/>
  <c r="V2191" i="1"/>
  <c r="AE2190" i="1"/>
  <c r="Z2190" i="1" s="1"/>
  <c r="AD2190" i="1"/>
  <c r="AA2190" i="1"/>
  <c r="Y2190" i="1"/>
  <c r="W2190" i="1"/>
  <c r="V2190" i="1"/>
  <c r="Z2185" i="1"/>
  <c r="AD2185" i="1"/>
  <c r="AA2185" i="1"/>
  <c r="Y2185" i="1"/>
  <c r="W2185" i="1"/>
  <c r="V2185" i="1"/>
  <c r="AB2185" i="1" s="1"/>
  <c r="AD2184" i="1"/>
  <c r="AE2184" i="1" s="1"/>
  <c r="AA2184" i="1"/>
  <c r="Y2184" i="1"/>
  <c r="W2184" i="1"/>
  <c r="V2184" i="1"/>
  <c r="AD2183" i="1"/>
  <c r="AE2183" i="1" s="1"/>
  <c r="AA2183" i="1"/>
  <c r="Y2183" i="1"/>
  <c r="W2183" i="1"/>
  <c r="V2183" i="1"/>
  <c r="AD2182" i="1"/>
  <c r="AE2182" i="1" s="1"/>
  <c r="AA2182" i="1"/>
  <c r="Y2182" i="1"/>
  <c r="W2182" i="1"/>
  <c r="V2182" i="1"/>
  <c r="AD2181" i="1"/>
  <c r="AA2181" i="1"/>
  <c r="Y2181" i="1"/>
  <c r="W2181" i="1"/>
  <c r="V2181" i="1"/>
  <c r="AB2181" i="1" s="1"/>
  <c r="AD2180" i="1"/>
  <c r="AA2180" i="1"/>
  <c r="Y2180" i="1"/>
  <c r="W2180" i="1"/>
  <c r="V2180" i="1"/>
  <c r="AD2179" i="1"/>
  <c r="Z2179" i="1" s="1"/>
  <c r="AA2179" i="1"/>
  <c r="Y2179" i="1"/>
  <c r="W2179" i="1"/>
  <c r="V2179" i="1"/>
  <c r="AD2178" i="1"/>
  <c r="Z2178" i="1" s="1"/>
  <c r="AA2178" i="1"/>
  <c r="Y2178" i="1"/>
  <c r="W2178" i="1"/>
  <c r="V2178" i="1"/>
  <c r="AD2177" i="1"/>
  <c r="AA2177" i="1"/>
  <c r="AC2177" i="1" s="1"/>
  <c r="Y2177" i="1"/>
  <c r="W2177" i="1"/>
  <c r="V2177" i="1"/>
  <c r="AE2176" i="1"/>
  <c r="Z2176" i="1" s="1"/>
  <c r="AD2176" i="1"/>
  <c r="AA2176" i="1"/>
  <c r="AC2176" i="1" s="1"/>
  <c r="Y2176" i="1"/>
  <c r="W2176" i="1"/>
  <c r="V2176" i="1"/>
  <c r="AD2172" i="1"/>
  <c r="AA2172" i="1"/>
  <c r="Y2172" i="1"/>
  <c r="W2172" i="1"/>
  <c r="V2172" i="1"/>
  <c r="AD2171" i="1"/>
  <c r="AE2171" i="1" s="1"/>
  <c r="Z2171" i="1" s="1"/>
  <c r="AA2171" i="1"/>
  <c r="Y2171" i="1"/>
  <c r="W2171" i="1"/>
  <c r="V2171" i="1"/>
  <c r="AE2170" i="1"/>
  <c r="Z2170" i="1" s="1"/>
  <c r="AD2170" i="1"/>
  <c r="AA2170" i="1"/>
  <c r="Y2170" i="1"/>
  <c r="W2170" i="1"/>
  <c r="V2170" i="1"/>
  <c r="AE2164" i="1"/>
  <c r="Z2164" i="1" s="1"/>
  <c r="AD2164" i="1"/>
  <c r="AA2164" i="1"/>
  <c r="Y2164" i="1"/>
  <c r="W2164" i="1"/>
  <c r="V2164" i="1"/>
  <c r="AE2163" i="1"/>
  <c r="Z2163" i="1" s="1"/>
  <c r="AD2163" i="1"/>
  <c r="AA2163" i="1"/>
  <c r="Y2163" i="1"/>
  <c r="W2163" i="1"/>
  <c r="V2163" i="1"/>
  <c r="AD2162" i="1"/>
  <c r="AE2162" i="1" s="1"/>
  <c r="Z2162" i="1" s="1"/>
  <c r="AA2162" i="1"/>
  <c r="Y2162" i="1"/>
  <c r="W2162" i="1"/>
  <c r="AD2161" i="1"/>
  <c r="Z2161" i="1" s="1"/>
  <c r="AA2161" i="1"/>
  <c r="Y2161" i="1"/>
  <c r="W2161" i="1"/>
  <c r="V2161" i="1"/>
  <c r="AB2161" i="1" s="1"/>
  <c r="AD2160" i="1"/>
  <c r="AE2160" i="1" s="1"/>
  <c r="AA2160" i="1"/>
  <c r="AC2160" i="1" s="1"/>
  <c r="Y2160" i="1"/>
  <c r="W2160" i="1"/>
  <c r="V2160" i="1"/>
  <c r="AD2153" i="1"/>
  <c r="AA2153" i="1"/>
  <c r="Y2153" i="1"/>
  <c r="W2153" i="1"/>
  <c r="V2153" i="1"/>
  <c r="AE2152" i="1"/>
  <c r="Z2152" i="1" s="1"/>
  <c r="AD2152" i="1"/>
  <c r="AA2152" i="1"/>
  <c r="Y2152" i="1"/>
  <c r="W2152" i="1"/>
  <c r="V2152" i="1"/>
  <c r="AE2146" i="1"/>
  <c r="AD2146" i="1"/>
  <c r="AA2146" i="1"/>
  <c r="Y2146" i="1"/>
  <c r="W2146" i="1"/>
  <c r="V2146" i="1"/>
  <c r="AB2146" i="1" s="1"/>
  <c r="Z2144" i="1"/>
  <c r="AD2144" i="1"/>
  <c r="AA2144" i="1"/>
  <c r="Y2144" i="1"/>
  <c r="W2144" i="1"/>
  <c r="V2144" i="1"/>
  <c r="AD2143" i="1"/>
  <c r="AA2143" i="1"/>
  <c r="AC2143" i="1" s="1"/>
  <c r="Y2143" i="1"/>
  <c r="W2143" i="1"/>
  <c r="V2143" i="1"/>
  <c r="AD2142" i="1"/>
  <c r="Z2142" i="1" s="1"/>
  <c r="AA2142" i="1"/>
  <c r="Y2142" i="1"/>
  <c r="W2142" i="1"/>
  <c r="V2142" i="1"/>
  <c r="AD2141" i="1"/>
  <c r="AA2141" i="1"/>
  <c r="Y2141" i="1"/>
  <c r="W2141" i="1"/>
  <c r="V2141" i="1"/>
  <c r="AD2140" i="1"/>
  <c r="AA2140" i="1"/>
  <c r="Y2140" i="1"/>
  <c r="W2140" i="1"/>
  <c r="V2140" i="1"/>
  <c r="AB2140" i="1" s="1"/>
  <c r="AE2139" i="1"/>
  <c r="Z2139" i="1" s="1"/>
  <c r="AD2139" i="1"/>
  <c r="AA2139" i="1"/>
  <c r="Y2139" i="1"/>
  <c r="W2139" i="1"/>
  <c r="V2139" i="1"/>
  <c r="AB2139" i="1" s="1"/>
  <c r="AD2138" i="1"/>
  <c r="AF2138" i="1" s="1"/>
  <c r="AA2138" i="1"/>
  <c r="AC2138" i="1" s="1"/>
  <c r="Y2138" i="1"/>
  <c r="W2138" i="1"/>
  <c r="V2138" i="1"/>
  <c r="AE2137" i="1"/>
  <c r="Z2137" i="1" s="1"/>
  <c r="AD2137" i="1"/>
  <c r="AA2137" i="1"/>
  <c r="Y2137" i="1"/>
  <c r="W2137" i="1"/>
  <c r="V2137" i="1"/>
  <c r="AB2137" i="1" s="1"/>
  <c r="Z2136" i="1"/>
  <c r="AD2136" i="1"/>
  <c r="AA2136" i="1"/>
  <c r="Y2136" i="1"/>
  <c r="W2136" i="1"/>
  <c r="V2136" i="1"/>
  <c r="AD2135" i="1"/>
  <c r="AA2135" i="1"/>
  <c r="Y2135" i="1"/>
  <c r="W2135" i="1"/>
  <c r="V2135" i="1"/>
  <c r="AD2134" i="1"/>
  <c r="Z2134" i="1"/>
  <c r="AA2134" i="1"/>
  <c r="Y2134" i="1"/>
  <c r="W2134" i="1"/>
  <c r="V2134" i="1"/>
  <c r="AB2134" i="1" s="1"/>
  <c r="AD2132" i="1"/>
  <c r="AA2132" i="1"/>
  <c r="Y2132" i="1"/>
  <c r="W2132" i="1"/>
  <c r="V2132" i="1"/>
  <c r="Z2131" i="1"/>
  <c r="AD2131" i="1"/>
  <c r="AA2131" i="1"/>
  <c r="AC2131" i="1" s="1"/>
  <c r="Y2131" i="1"/>
  <c r="W2131" i="1"/>
  <c r="V2131" i="1"/>
  <c r="AE2124" i="1"/>
  <c r="AD2124" i="1"/>
  <c r="AA2124" i="1"/>
  <c r="Y2124" i="1"/>
  <c r="W2124" i="1"/>
  <c r="V2124" i="1"/>
  <c r="Z2123" i="1"/>
  <c r="AD2123" i="1"/>
  <c r="AA2123" i="1"/>
  <c r="Y2123" i="1"/>
  <c r="W2123" i="1"/>
  <c r="V2123" i="1"/>
  <c r="Z2122" i="1"/>
  <c r="AD2122" i="1"/>
  <c r="AA2122" i="1"/>
  <c r="Y2122" i="1"/>
  <c r="W2122" i="1"/>
  <c r="V2122" i="1"/>
  <c r="AB2122" i="1" s="1"/>
  <c r="AD2121" i="1"/>
  <c r="AE2121" i="1" s="1"/>
  <c r="Z2121" i="1" s="1"/>
  <c r="AA2121" i="1"/>
  <c r="Y2121" i="1"/>
  <c r="W2121" i="1"/>
  <c r="V2121" i="1"/>
  <c r="AD2120" i="1"/>
  <c r="Z2120" i="1" s="1"/>
  <c r="AA2120" i="1"/>
  <c r="Y2120" i="1"/>
  <c r="W2120" i="1"/>
  <c r="V2120" i="1"/>
  <c r="AD2119" i="1"/>
  <c r="AA2119" i="1"/>
  <c r="Y2119" i="1"/>
  <c r="W2119" i="1"/>
  <c r="V2119" i="1"/>
  <c r="AD2118" i="1"/>
  <c r="AA2118" i="1"/>
  <c r="Y2118" i="1"/>
  <c r="W2118" i="1"/>
  <c r="V2118" i="1"/>
  <c r="Z2112" i="1"/>
  <c r="AD2112" i="1"/>
  <c r="AA2112" i="1"/>
  <c r="Y2112" i="1"/>
  <c r="W2112" i="1"/>
  <c r="V2112" i="1"/>
  <c r="AD2111" i="1"/>
  <c r="AE2111" i="1" s="1"/>
  <c r="AF2111" i="1" s="1"/>
  <c r="AA2111" i="1"/>
  <c r="Y2111" i="1"/>
  <c r="W2111" i="1"/>
  <c r="V2111" i="1"/>
  <c r="AD2110" i="1"/>
  <c r="AA2110" i="1"/>
  <c r="Y2110" i="1"/>
  <c r="W2110" i="1"/>
  <c r="V2110" i="1"/>
  <c r="AD2109" i="1"/>
  <c r="AE2109" i="1" s="1"/>
  <c r="AA2109" i="1"/>
  <c r="Y2109" i="1"/>
  <c r="W2109" i="1"/>
  <c r="V2109" i="1"/>
  <c r="AB2109" i="1" s="1"/>
  <c r="AD2108" i="1"/>
  <c r="AA2108" i="1"/>
  <c r="Y2108" i="1"/>
  <c r="W2108" i="1"/>
  <c r="V2108" i="1"/>
  <c r="AE2107" i="1"/>
  <c r="Z2107" i="1" s="1"/>
  <c r="AD2107" i="1"/>
  <c r="AA2107" i="1"/>
  <c r="Y2107" i="1"/>
  <c r="W2107" i="1"/>
  <c r="V2107" i="1"/>
  <c r="AB2107" i="1" s="1"/>
  <c r="AE2106" i="1"/>
  <c r="Z2106" i="1" s="1"/>
  <c r="AD2106" i="1"/>
  <c r="AA2106" i="1"/>
  <c r="Y2106" i="1"/>
  <c r="W2106" i="1"/>
  <c r="V2106" i="1"/>
  <c r="AB2106" i="1" s="1"/>
  <c r="AD2105" i="1"/>
  <c r="Z2105" i="1" s="1"/>
  <c r="AA2105" i="1"/>
  <c r="Y2105" i="1"/>
  <c r="W2105" i="1"/>
  <c r="V2105" i="1"/>
  <c r="AD2104" i="1"/>
  <c r="AF2104" i="1" s="1"/>
  <c r="AA2104" i="1"/>
  <c r="Y2104" i="1"/>
  <c r="W2104" i="1"/>
  <c r="V2104" i="1"/>
  <c r="AE2103" i="1"/>
  <c r="Z2103" i="1" s="1"/>
  <c r="AD2103" i="1"/>
  <c r="AA2103" i="1"/>
  <c r="Y2103" i="1"/>
  <c r="W2103" i="1"/>
  <c r="V2103" i="1"/>
  <c r="AB2103" i="1" s="1"/>
  <c r="AD2102" i="1"/>
  <c r="AA2102" i="1"/>
  <c r="Y2102" i="1"/>
  <c r="W2102" i="1"/>
  <c r="V2102" i="1"/>
  <c r="AD2101" i="1"/>
  <c r="AA2101" i="1"/>
  <c r="Y2101" i="1"/>
  <c r="W2101" i="1"/>
  <c r="V2101" i="1"/>
  <c r="AB2101" i="1" s="1"/>
  <c r="Z2100" i="1"/>
  <c r="AD2100" i="1"/>
  <c r="AA2100" i="1"/>
  <c r="Y2100" i="1"/>
  <c r="W2100" i="1"/>
  <c r="V2100" i="1"/>
  <c r="AD2099" i="1"/>
  <c r="AA2099" i="1"/>
  <c r="Y2099" i="1"/>
  <c r="W2099" i="1"/>
  <c r="V2099" i="1"/>
  <c r="AD2098" i="1"/>
  <c r="AA2098" i="1"/>
  <c r="Y2098" i="1"/>
  <c r="W2098" i="1"/>
  <c r="V2098" i="1"/>
  <c r="AD2097" i="1"/>
  <c r="Z2097" i="1" s="1"/>
  <c r="AA2097" i="1"/>
  <c r="Y2097" i="1"/>
  <c r="W2097" i="1"/>
  <c r="V2097" i="1"/>
  <c r="AD2096" i="1"/>
  <c r="AE2096" i="1" s="1"/>
  <c r="AA2096" i="1"/>
  <c r="Y2096" i="1"/>
  <c r="W2096" i="1"/>
  <c r="V2096" i="1"/>
  <c r="AD2095" i="1"/>
  <c r="AE2095" i="1" s="1"/>
  <c r="AA2095" i="1"/>
  <c r="Y2095" i="1"/>
  <c r="W2095" i="1"/>
  <c r="V2095" i="1"/>
  <c r="AD2094" i="1"/>
  <c r="Z2094" i="1" s="1"/>
  <c r="AA2094" i="1"/>
  <c r="Y2094" i="1"/>
  <c r="W2094" i="1"/>
  <c r="V2094" i="1"/>
  <c r="AD2093" i="1"/>
  <c r="AA2093" i="1"/>
  <c r="Y2093" i="1"/>
  <c r="W2093" i="1"/>
  <c r="V2093" i="1"/>
  <c r="AB2093" i="1" s="1"/>
  <c r="AD2092" i="1"/>
  <c r="AA2092" i="1"/>
  <c r="Y2092" i="1"/>
  <c r="W2092" i="1"/>
  <c r="V2092" i="1"/>
  <c r="AD2091" i="1"/>
  <c r="AA2091" i="1"/>
  <c r="Y2091" i="1"/>
  <c r="W2091" i="1"/>
  <c r="V2091" i="1"/>
  <c r="Z2090" i="1"/>
  <c r="AD2090" i="1"/>
  <c r="AA2090" i="1"/>
  <c r="Y2090" i="1"/>
  <c r="W2090" i="1"/>
  <c r="V2090" i="1"/>
  <c r="AB2090" i="1" s="1"/>
  <c r="AD2089" i="1"/>
  <c r="AA2089" i="1"/>
  <c r="Y2089" i="1"/>
  <c r="W2089" i="1"/>
  <c r="V2089" i="1"/>
  <c r="AB2089" i="1" s="1"/>
  <c r="AD2088" i="1"/>
  <c r="AA2088" i="1"/>
  <c r="Y2088" i="1"/>
  <c r="W2088" i="1"/>
  <c r="V2088" i="1"/>
  <c r="Z2087" i="1"/>
  <c r="AD2087" i="1"/>
  <c r="AA2087" i="1"/>
  <c r="Y2087" i="1"/>
  <c r="W2087" i="1"/>
  <c r="V2087" i="1"/>
  <c r="AB2087" i="1" s="1"/>
  <c r="AD2086" i="1"/>
  <c r="Z2086" i="1"/>
  <c r="AA2086" i="1"/>
  <c r="Y2086" i="1"/>
  <c r="W2086" i="1"/>
  <c r="V2086" i="1"/>
  <c r="AB2086" i="1" s="1"/>
  <c r="AH2086" i="1" s="1"/>
  <c r="AI2086" i="1" s="1"/>
  <c r="AD2085" i="1"/>
  <c r="AA2085" i="1"/>
  <c r="Y2085" i="1"/>
  <c r="W2085" i="1"/>
  <c r="V2085" i="1"/>
  <c r="AD2084" i="1"/>
  <c r="AE2084" i="1" s="1"/>
  <c r="AA2084" i="1"/>
  <c r="Y2084" i="1"/>
  <c r="W2084" i="1"/>
  <c r="V2084" i="1"/>
  <c r="AD2083" i="1"/>
  <c r="AA2083" i="1"/>
  <c r="Y2083" i="1"/>
  <c r="W2083" i="1"/>
  <c r="V2083" i="1"/>
  <c r="AB2083" i="1" s="1"/>
  <c r="Z2082" i="1"/>
  <c r="AD2082" i="1"/>
  <c r="AA2082" i="1"/>
  <c r="Y2082" i="1"/>
  <c r="W2082" i="1"/>
  <c r="V2082" i="1"/>
  <c r="AB2082" i="1" s="1"/>
  <c r="AE2081" i="1"/>
  <c r="AD2081" i="1"/>
  <c r="AA2081" i="1"/>
  <c r="Y2081" i="1"/>
  <c r="W2081" i="1"/>
  <c r="V2081" i="1"/>
  <c r="AB2081" i="1" s="1"/>
  <c r="Z2080" i="1"/>
  <c r="AD2080" i="1"/>
  <c r="AA2080" i="1"/>
  <c r="Y2080" i="1"/>
  <c r="W2080" i="1"/>
  <c r="V2080" i="1"/>
  <c r="AD2072" i="1"/>
  <c r="AF2072" i="1" s="1"/>
  <c r="AA2072" i="1"/>
  <c r="Y2072" i="1"/>
  <c r="W2072" i="1"/>
  <c r="V2072" i="1"/>
  <c r="AD2071" i="1"/>
  <c r="AE2071" i="1" s="1"/>
  <c r="Z2071" i="1" s="1"/>
  <c r="AA2071" i="1"/>
  <c r="Y2071" i="1"/>
  <c r="W2071" i="1"/>
  <c r="V2071" i="1"/>
  <c r="AD2070" i="1"/>
  <c r="Z2070" i="1" s="1"/>
  <c r="AA2070" i="1"/>
  <c r="Y2070" i="1"/>
  <c r="W2070" i="1"/>
  <c r="V2070" i="1"/>
  <c r="AD2069" i="1"/>
  <c r="Z2069" i="1" s="1"/>
  <c r="AA2069" i="1"/>
  <c r="Y2069" i="1"/>
  <c r="W2069" i="1"/>
  <c r="V2069" i="1"/>
  <c r="AD2068" i="1"/>
  <c r="AA2068" i="1"/>
  <c r="Y2068" i="1"/>
  <c r="W2068" i="1"/>
  <c r="V2068" i="1"/>
  <c r="AE2067" i="1"/>
  <c r="Z2067" i="1" s="1"/>
  <c r="AD2067" i="1"/>
  <c r="AA2067" i="1"/>
  <c r="Y2067" i="1"/>
  <c r="W2067" i="1"/>
  <c r="V2067" i="1"/>
  <c r="AD2062" i="1"/>
  <c r="AA2062" i="1"/>
  <c r="Y2062" i="1"/>
  <c r="W2062" i="1"/>
  <c r="V2062" i="1"/>
  <c r="Z2061" i="1"/>
  <c r="AD2061" i="1"/>
  <c r="AA2061" i="1"/>
  <c r="Y2061" i="1"/>
  <c r="W2061" i="1"/>
  <c r="V2061" i="1"/>
  <c r="AB2061" i="1" s="1"/>
  <c r="Z2060" i="1"/>
  <c r="AD2060" i="1"/>
  <c r="AA2060" i="1"/>
  <c r="Y2060" i="1"/>
  <c r="W2060" i="1"/>
  <c r="V2060" i="1"/>
  <c r="AB2060" i="1" s="1"/>
  <c r="Z2059" i="1"/>
  <c r="AD2059" i="1"/>
  <c r="AA2059" i="1"/>
  <c r="Y2059" i="1"/>
  <c r="W2059" i="1"/>
  <c r="V2059" i="1"/>
  <c r="AB2059" i="1" s="1"/>
  <c r="Z2058" i="1"/>
  <c r="AD2058" i="1"/>
  <c r="AF2058" i="1" s="1"/>
  <c r="AA2058" i="1"/>
  <c r="Y2058" i="1"/>
  <c r="W2058" i="1"/>
  <c r="V2058" i="1"/>
  <c r="AD2057" i="1"/>
  <c r="Z2057" i="1" s="1"/>
  <c r="AA2057" i="1"/>
  <c r="Y2057" i="1"/>
  <c r="W2057" i="1"/>
  <c r="V2057" i="1"/>
  <c r="AE2052" i="1"/>
  <c r="Z2052" i="1" s="1"/>
  <c r="AD2052" i="1"/>
  <c r="AA2052" i="1"/>
  <c r="Y2052" i="1"/>
  <c r="W2052" i="1"/>
  <c r="V2052" i="1"/>
  <c r="AD2051" i="1"/>
  <c r="AA2051" i="1"/>
  <c r="Y2051" i="1"/>
  <c r="W2051" i="1"/>
  <c r="V2051" i="1"/>
  <c r="AB2051" i="1" s="1"/>
  <c r="Z2050" i="1"/>
  <c r="AD2050" i="1"/>
  <c r="AA2050" i="1"/>
  <c r="Y2050" i="1"/>
  <c r="W2050" i="1"/>
  <c r="V2050" i="1"/>
  <c r="AE2049" i="1"/>
  <c r="Z2049" i="1" s="1"/>
  <c r="AD2049" i="1"/>
  <c r="AA2049" i="1"/>
  <c r="AC2049" i="1" s="1"/>
  <c r="Y2049" i="1"/>
  <c r="W2049" i="1"/>
  <c r="V2049" i="1"/>
  <c r="AE2048" i="1"/>
  <c r="AD2048" i="1"/>
  <c r="AA2048" i="1"/>
  <c r="Y2048" i="1"/>
  <c r="W2048" i="1"/>
  <c r="V2048" i="1"/>
  <c r="AE2047" i="1"/>
  <c r="Z2047" i="1" s="1"/>
  <c r="AD2047" i="1"/>
  <c r="AA2047" i="1"/>
  <c r="Y2047" i="1"/>
  <c r="W2047" i="1"/>
  <c r="V2047" i="1"/>
  <c r="AE2046" i="1"/>
  <c r="Z2046" i="1" s="1"/>
  <c r="AD2046" i="1"/>
  <c r="AA2046" i="1"/>
  <c r="Y2046" i="1"/>
  <c r="W2046" i="1"/>
  <c r="V2046" i="1"/>
  <c r="AE2045" i="1"/>
  <c r="AD2045" i="1"/>
  <c r="AA2045" i="1"/>
  <c r="Y2045" i="1"/>
  <c r="W2045" i="1"/>
  <c r="V2045" i="1"/>
  <c r="AD2044" i="1"/>
  <c r="AA2044" i="1"/>
  <c r="Y2044" i="1"/>
  <c r="W2044" i="1"/>
  <c r="V2044" i="1"/>
  <c r="AB2044" i="1" s="1"/>
  <c r="AE2043" i="1"/>
  <c r="Z2043" i="1" s="1"/>
  <c r="AD2043" i="1"/>
  <c r="AA2043" i="1"/>
  <c r="Y2043" i="1"/>
  <c r="W2043" i="1"/>
  <c r="V2043" i="1"/>
  <c r="AB2043" i="1" s="1"/>
  <c r="AD1922" i="1"/>
  <c r="AA1922" i="1"/>
  <c r="AC1922" i="1" s="1"/>
  <c r="Y1922" i="1"/>
  <c r="W1922" i="1"/>
  <c r="V1922" i="1"/>
  <c r="AH1931" i="1"/>
  <c r="AI1931" i="1" s="1"/>
  <c r="AD1931" i="1"/>
  <c r="AF1931" i="1" s="1"/>
  <c r="AA1931" i="1"/>
  <c r="AC1931" i="1" s="1"/>
  <c r="Z1931" i="1"/>
  <c r="Y1931" i="1"/>
  <c r="W1931" i="1"/>
  <c r="AD1942" i="1"/>
  <c r="AA1942" i="1"/>
  <c r="AC1942" i="1" s="1"/>
  <c r="Y1942" i="1"/>
  <c r="W1942" i="1"/>
  <c r="V1942" i="1"/>
  <c r="AD1957" i="1"/>
  <c r="AA1957" i="1"/>
  <c r="AC1957" i="1" s="1"/>
  <c r="U1957" i="1"/>
  <c r="Y1957" i="1" s="1"/>
  <c r="AD1964" i="1"/>
  <c r="AA1964" i="1"/>
  <c r="AC1964" i="1" s="1"/>
  <c r="Y1964" i="1"/>
  <c r="W1964" i="1"/>
  <c r="V1964" i="1"/>
  <c r="AD1973" i="1"/>
  <c r="AF1973" i="1" s="1"/>
  <c r="AA1973" i="1"/>
  <c r="AC1973" i="1" s="1"/>
  <c r="Z1973" i="1"/>
  <c r="Y1973" i="1"/>
  <c r="AE1992" i="1"/>
  <c r="Z1992" i="1" s="1"/>
  <c r="AD1992" i="1"/>
  <c r="AA1992" i="1"/>
  <c r="AC1992" i="1" s="1"/>
  <c r="Y1992" i="1"/>
  <c r="W1992" i="1"/>
  <c r="V1992" i="1"/>
  <c r="AA2002" i="1"/>
  <c r="AD2015" i="1"/>
  <c r="AA2015" i="1"/>
  <c r="AC2015" i="1" s="1"/>
  <c r="Y2015" i="1"/>
  <c r="W2015" i="1"/>
  <c r="V2015" i="1"/>
  <c r="AD2020" i="1"/>
  <c r="AF2020" i="1" s="1"/>
  <c r="AA2020" i="1"/>
  <c r="AC2020" i="1" s="1"/>
  <c r="Z2020" i="1"/>
  <c r="U2020" i="1"/>
  <c r="W2020" i="1" s="1"/>
  <c r="AE1917" i="1"/>
  <c r="AH1917" i="1" s="1"/>
  <c r="AI1917" i="1" s="1"/>
  <c r="AD1917" i="1"/>
  <c r="AA1917" i="1"/>
  <c r="AC1917" i="1" s="1"/>
  <c r="Y1917" i="1"/>
  <c r="W1917" i="1"/>
  <c r="V1917" i="1"/>
  <c r="AD1898" i="1"/>
  <c r="AF1898" i="1" s="1"/>
  <c r="AA1898" i="1"/>
  <c r="AC1898" i="1" s="1"/>
  <c r="Z1898" i="1"/>
  <c r="Y1898" i="1"/>
  <c r="W1898" i="1"/>
  <c r="V1898" i="1"/>
  <c r="AD1884" i="1"/>
  <c r="AA1884" i="1"/>
  <c r="AC1884" i="1" s="1"/>
  <c r="U1884" i="1"/>
  <c r="W1884" i="1" s="1"/>
  <c r="AD1877" i="1"/>
  <c r="AA1877" i="1"/>
  <c r="AC1877" i="1" s="1"/>
  <c r="Y1877" i="1"/>
  <c r="W1877" i="1"/>
  <c r="V1877" i="1"/>
  <c r="AH1868" i="1"/>
  <c r="AI1868" i="1" s="1"/>
  <c r="AD1868" i="1"/>
  <c r="AF1868" i="1" s="1"/>
  <c r="AA1868" i="1"/>
  <c r="AC1868" i="1" s="1"/>
  <c r="Z1868" i="1"/>
  <c r="Y1868" i="1"/>
  <c r="W1868" i="1"/>
  <c r="V1868" i="1"/>
  <c r="AD1838" i="1"/>
  <c r="AA1838" i="1"/>
  <c r="AC1838" i="1" s="1"/>
  <c r="Y1838" i="1"/>
  <c r="W1838" i="1"/>
  <c r="V1838" i="1"/>
  <c r="AH1795" i="1"/>
  <c r="AI1795" i="1" s="1"/>
  <c r="AD1795" i="1"/>
  <c r="AF1795" i="1" s="1"/>
  <c r="AA1795" i="1"/>
  <c r="AC1795" i="1" s="1"/>
  <c r="U1795" i="1"/>
  <c r="W1795" i="1" s="1"/>
  <c r="V1973" i="1"/>
  <c r="W1973" i="1"/>
  <c r="AH1898" i="1"/>
  <c r="AI1898" i="1" s="1"/>
  <c r="AE1916" i="1"/>
  <c r="Z1916" i="1" s="1"/>
  <c r="AD1916" i="1"/>
  <c r="AA1916" i="1"/>
  <c r="Y1916" i="1"/>
  <c r="W1916" i="1"/>
  <c r="V1916" i="1"/>
  <c r="AD1883" i="1"/>
  <c r="AA1883" i="1"/>
  <c r="AC1883" i="1" s="1"/>
  <c r="U1883" i="1"/>
  <c r="Y1883" i="1" s="1"/>
  <c r="AD1836" i="1"/>
  <c r="AA1836" i="1"/>
  <c r="AC1836" i="1" s="1"/>
  <c r="Y1836" i="1"/>
  <c r="W1836" i="1"/>
  <c r="V1836" i="1"/>
  <c r="AA2001" i="1"/>
  <c r="AB2001" i="1" s="1"/>
  <c r="AH2001" i="1" s="1"/>
  <c r="U1948" i="1"/>
  <c r="V1948" i="1" s="1"/>
  <c r="AD1949" i="1"/>
  <c r="AF1949" i="1" s="1"/>
  <c r="AA1949" i="1"/>
  <c r="AC1949" i="1" s="1"/>
  <c r="Y1949" i="1"/>
  <c r="W1949" i="1"/>
  <c r="V1949" i="1"/>
  <c r="AD1948" i="1"/>
  <c r="AF1948" i="1" s="1"/>
  <c r="AA1948" i="1"/>
  <c r="U1940" i="1"/>
  <c r="Y1940" i="1" s="1"/>
  <c r="AD1941" i="1"/>
  <c r="AA1941" i="1"/>
  <c r="AC1941" i="1" s="1"/>
  <c r="Y1941" i="1"/>
  <c r="W1941" i="1"/>
  <c r="V1941" i="1"/>
  <c r="AD1940" i="1"/>
  <c r="AF1940" i="1" s="1"/>
  <c r="AA1940" i="1"/>
  <c r="V1940" i="1"/>
  <c r="Z1993" i="1"/>
  <c r="AD1993" i="1"/>
  <c r="AF1993" i="1" s="1"/>
  <c r="AA1993" i="1"/>
  <c r="Y1993" i="1"/>
  <c r="W1993" i="1"/>
  <c r="V1993" i="1"/>
  <c r="AD1991" i="1"/>
  <c r="AE1991" i="1"/>
  <c r="Z1991" i="1" s="1"/>
  <c r="AA1991" i="1"/>
  <c r="AC1991" i="1" s="1"/>
  <c r="Y1991" i="1"/>
  <c r="W1991" i="1"/>
  <c r="V1991" i="1"/>
  <c r="AD1958" i="1"/>
  <c r="AF1958" i="1" s="1"/>
  <c r="AA1958" i="1"/>
  <c r="U1958" i="1"/>
  <c r="V1958" i="1" s="1"/>
  <c r="AD1956" i="1"/>
  <c r="AA1956" i="1"/>
  <c r="AC1956" i="1" s="1"/>
  <c r="U1956" i="1"/>
  <c r="AD1923" i="1"/>
  <c r="AF1923" i="1" s="1"/>
  <c r="AA1923" i="1"/>
  <c r="U1923" i="1"/>
  <c r="Y1923" i="1" s="1"/>
  <c r="AD1921" i="1"/>
  <c r="AA1921" i="1"/>
  <c r="AC1921" i="1" s="1"/>
  <c r="Y1921" i="1"/>
  <c r="W1921" i="1"/>
  <c r="AD1965" i="1"/>
  <c r="AF1965" i="1" s="1"/>
  <c r="AA1965" i="1"/>
  <c r="U1965" i="1"/>
  <c r="Y1965" i="1" s="1"/>
  <c r="AD1963" i="1"/>
  <c r="AA1963" i="1"/>
  <c r="AC1963" i="1" s="1"/>
  <c r="Y1963" i="1"/>
  <c r="AD1778" i="1"/>
  <c r="AA1778" i="1"/>
  <c r="Y1778" i="1"/>
  <c r="U1779" i="1"/>
  <c r="V1779" i="1" s="1"/>
  <c r="AD1779" i="1"/>
  <c r="AA1779" i="1"/>
  <c r="U1869" i="1"/>
  <c r="W1869" i="1" s="1"/>
  <c r="AD1869" i="1"/>
  <c r="AF1869" i="1" s="1"/>
  <c r="AA1869" i="1"/>
  <c r="Z1869" i="1"/>
  <c r="AH1867" i="1"/>
  <c r="AI1867" i="1" s="1"/>
  <c r="AD1867" i="1"/>
  <c r="AF1867" i="1" s="1"/>
  <c r="AA1867" i="1"/>
  <c r="AC1867" i="1" s="1"/>
  <c r="Z1867" i="1"/>
  <c r="Y1867" i="1"/>
  <c r="W1867" i="1"/>
  <c r="V1867" i="1"/>
  <c r="U1875" i="1"/>
  <c r="W1875" i="1" s="1"/>
  <c r="AD1876" i="1"/>
  <c r="AA1876" i="1"/>
  <c r="AC1876" i="1" s="1"/>
  <c r="Y1876" i="1"/>
  <c r="W1876" i="1"/>
  <c r="V1876" i="1"/>
  <c r="AD1875" i="1"/>
  <c r="AF1875" i="1" s="1"/>
  <c r="AA1875" i="1"/>
  <c r="U2013" i="1"/>
  <c r="V2013" i="1" s="1"/>
  <c r="AD2014" i="1"/>
  <c r="AA2014" i="1"/>
  <c r="AC2014" i="1" s="1"/>
  <c r="Y2014" i="1"/>
  <c r="W2014" i="1"/>
  <c r="V2014" i="1"/>
  <c r="AD2013" i="1"/>
  <c r="AA2013" i="1"/>
  <c r="Y2013" i="1"/>
  <c r="AD2008" i="1"/>
  <c r="AE2008" i="1" s="1"/>
  <c r="AA2008" i="1"/>
  <c r="AC2008" i="1" s="1"/>
  <c r="Y2008" i="1"/>
  <c r="W2008" i="1"/>
  <c r="V2008" i="1"/>
  <c r="AD2007" i="1"/>
  <c r="AE2007" i="1" s="1"/>
  <c r="AA2007" i="1"/>
  <c r="Y2007" i="1"/>
  <c r="W2007" i="1"/>
  <c r="V2007" i="1"/>
  <c r="AD1994" i="1"/>
  <c r="AF1994" i="1" s="1"/>
  <c r="Z1994" i="1"/>
  <c r="AA1994" i="1"/>
  <c r="Y1994" i="1"/>
  <c r="W1994" i="1"/>
  <c r="V1994" i="1"/>
  <c r="U1987" i="1"/>
  <c r="Z1987" i="1"/>
  <c r="AD1987" i="1"/>
  <c r="AF1987" i="1" s="1"/>
  <c r="AA1987" i="1"/>
  <c r="U1920" i="1"/>
  <c r="W1920" i="1" s="1"/>
  <c r="AD1920" i="1"/>
  <c r="AF1920" i="1" s="1"/>
  <c r="AA1920" i="1"/>
  <c r="U1962" i="1"/>
  <c r="AD1962" i="1"/>
  <c r="AF1962" i="1" s="1"/>
  <c r="AA1962" i="1"/>
  <c r="U1974" i="1"/>
  <c r="Y1974" i="1" s="1"/>
  <c r="AD1974" i="1"/>
  <c r="AF1974" i="1" s="1"/>
  <c r="AA1974" i="1"/>
  <c r="Z1969" i="1"/>
  <c r="AD1969" i="1"/>
  <c r="AF1969" i="1" s="1"/>
  <c r="AA1969" i="1"/>
  <c r="Y1969" i="1"/>
  <c r="W1969" i="1"/>
  <c r="V1969" i="1"/>
  <c r="U1955" i="1"/>
  <c r="W1955" i="1" s="1"/>
  <c r="AD1955" i="1"/>
  <c r="AF1955" i="1" s="1"/>
  <c r="AA1955" i="1"/>
  <c r="AD1952" i="1"/>
  <c r="AF1952" i="1" s="1"/>
  <c r="Z1952" i="1"/>
  <c r="AA1952" i="1"/>
  <c r="Y1952" i="1"/>
  <c r="W1952" i="1"/>
  <c r="V1952" i="1"/>
  <c r="U1943" i="1"/>
  <c r="AD1943" i="1"/>
  <c r="AF1943" i="1" s="1"/>
  <c r="AA1943" i="1"/>
  <c r="U1947" i="1"/>
  <c r="V1947" i="1" s="1"/>
  <c r="AD1947" i="1"/>
  <c r="AF1947" i="1" s="1"/>
  <c r="AA1947" i="1"/>
  <c r="U1930" i="1"/>
  <c r="Y1930" i="1" s="1"/>
  <c r="AD1932" i="1"/>
  <c r="AF1932" i="1" s="1"/>
  <c r="AA1932" i="1"/>
  <c r="AC1932" i="1" s="1"/>
  <c r="Y1932" i="1"/>
  <c r="W1932" i="1"/>
  <c r="V1932" i="1"/>
  <c r="Z1927" i="1"/>
  <c r="AD1927" i="1"/>
  <c r="AF1927" i="1" s="1"/>
  <c r="AA1927" i="1"/>
  <c r="Y1927" i="1"/>
  <c r="W1927" i="1"/>
  <c r="V1927" i="1"/>
  <c r="Z1915" i="1"/>
  <c r="AD1915" i="1"/>
  <c r="AF1915" i="1" s="1"/>
  <c r="AA1915" i="1"/>
  <c r="Y1915" i="1"/>
  <c r="W1915" i="1"/>
  <c r="V1915" i="1"/>
  <c r="Z1897" i="1"/>
  <c r="AD1897" i="1"/>
  <c r="AF1897" i="1" s="1"/>
  <c r="AA1897" i="1"/>
  <c r="Y1897" i="1"/>
  <c r="W1897" i="1"/>
  <c r="V1897" i="1"/>
  <c r="U1885" i="1"/>
  <c r="W1885" i="1" s="1"/>
  <c r="Z1886" i="1"/>
  <c r="AD1886" i="1"/>
  <c r="AF1886" i="1" s="1"/>
  <c r="AA1886" i="1"/>
  <c r="AC1886" i="1" s="1"/>
  <c r="Y1886" i="1"/>
  <c r="W1886" i="1"/>
  <c r="V1886" i="1"/>
  <c r="AD1882" i="1"/>
  <c r="AF1882" i="1" s="1"/>
  <c r="AA1882" i="1"/>
  <c r="AC1882" i="1" s="1"/>
  <c r="Y1882" i="1"/>
  <c r="W1882" i="1"/>
  <c r="V1882" i="1"/>
  <c r="AD1878" i="1"/>
  <c r="AF1878" i="1" s="1"/>
  <c r="AA1878" i="1"/>
  <c r="Y1878" i="1"/>
  <c r="W1878" i="1"/>
  <c r="V1878" i="1"/>
  <c r="AD1874" i="1"/>
  <c r="AF1874" i="1" s="1"/>
  <c r="AA1874" i="1"/>
  <c r="AC1874" i="1" s="1"/>
  <c r="Y1874" i="1"/>
  <c r="W1874" i="1"/>
  <c r="V1874" i="1"/>
  <c r="U1866" i="1"/>
  <c r="V1866" i="1" s="1"/>
  <c r="AD1866" i="1"/>
  <c r="AA1866" i="1"/>
  <c r="U2019" i="1"/>
  <c r="V2019" i="1" s="1"/>
  <c r="AD2019" i="1"/>
  <c r="AF2019" i="1" s="1"/>
  <c r="AA2019" i="1"/>
  <c r="AD2009" i="1"/>
  <c r="AF2009" i="1" s="1"/>
  <c r="Z2009" i="1"/>
  <c r="AA2009" i="1"/>
  <c r="Y2009" i="1"/>
  <c r="W2009" i="1"/>
  <c r="V2009" i="1"/>
  <c r="U2016" i="1"/>
  <c r="AD2016" i="1"/>
  <c r="AA2016" i="1"/>
  <c r="U1839" i="1"/>
  <c r="AD1839" i="1"/>
  <c r="AA1839" i="1"/>
  <c r="AD1837" i="1"/>
  <c r="AF1837" i="1" s="1"/>
  <c r="AA1837" i="1"/>
  <c r="AC1837" i="1" s="1"/>
  <c r="Y1837" i="1"/>
  <c r="W1837" i="1"/>
  <c r="V1837" i="1"/>
  <c r="U1794" i="1"/>
  <c r="AD1794" i="1"/>
  <c r="AF1794" i="1" s="1"/>
  <c r="AA1794" i="1"/>
  <c r="AC1794" i="1" s="1"/>
  <c r="AH1973" i="1"/>
  <c r="AI1973" i="1" s="1"/>
  <c r="AI2020" i="1"/>
  <c r="Z1882" i="1"/>
  <c r="AC1916" i="1"/>
  <c r="Z1943" i="1"/>
  <c r="Z1947" i="1"/>
  <c r="Z1874" i="1"/>
  <c r="AE1778" i="1"/>
  <c r="W1940" i="1"/>
  <c r="Z1949" i="1"/>
  <c r="Z1958" i="1"/>
  <c r="V1921" i="1"/>
  <c r="Z1965" i="1"/>
  <c r="V1963" i="1"/>
  <c r="W1963" i="1"/>
  <c r="Z1878" i="1"/>
  <c r="V1778" i="1"/>
  <c r="W1778" i="1"/>
  <c r="Z1974" i="1"/>
  <c r="AF2013" i="1"/>
  <c r="Z1932" i="1"/>
  <c r="Z1955" i="1"/>
  <c r="Z1920" i="1"/>
  <c r="Z1962" i="1"/>
  <c r="Z2019" i="1"/>
  <c r="Z1866" i="1"/>
  <c r="AH1886" i="1"/>
  <c r="AI1886" i="1" s="1"/>
  <c r="Z1794" i="1"/>
  <c r="AD1871" i="1"/>
  <c r="AF1871" i="1" s="1"/>
  <c r="Z1871" i="1"/>
  <c r="AA1871" i="1"/>
  <c r="Y1871" i="1"/>
  <c r="W1871" i="1"/>
  <c r="V1871" i="1"/>
  <c r="Z1948" i="1"/>
  <c r="AH1949" i="1"/>
  <c r="AI1949" i="1" s="1"/>
  <c r="Z1940" i="1"/>
  <c r="Z1875" i="1"/>
  <c r="Z1923" i="1"/>
  <c r="Z2013" i="1"/>
  <c r="AH1932" i="1"/>
  <c r="AI1932" i="1" s="1"/>
  <c r="AH1882" i="1"/>
  <c r="AI1882" i="1" s="1"/>
  <c r="AH1874" i="1"/>
  <c r="AI1874" i="1" s="1"/>
  <c r="AF1866" i="1"/>
  <c r="Z1837" i="1"/>
  <c r="AH1794" i="1"/>
  <c r="AI1794" i="1" s="1"/>
  <c r="AH1837" i="1"/>
  <c r="AI1837" i="1" s="1"/>
  <c r="Z1900" i="1"/>
  <c r="AD1900" i="1"/>
  <c r="AF1900" i="1" s="1"/>
  <c r="AA1900" i="1"/>
  <c r="Y1900" i="1"/>
  <c r="W1900" i="1"/>
  <c r="V1900" i="1"/>
  <c r="Z1899" i="1"/>
  <c r="AD1899" i="1"/>
  <c r="AF1899" i="1" s="1"/>
  <c r="AA1899" i="1"/>
  <c r="Y1899" i="1"/>
  <c r="W1899" i="1"/>
  <c r="V1899" i="1"/>
  <c r="Z1896" i="1"/>
  <c r="AD1896" i="1"/>
  <c r="AF1896" i="1" s="1"/>
  <c r="AA1896" i="1"/>
  <c r="AC1896" i="1" s="1"/>
  <c r="Y1896" i="1"/>
  <c r="W1896" i="1"/>
  <c r="V1896" i="1"/>
  <c r="AH1896" i="1"/>
  <c r="AI1896" i="1" s="1"/>
  <c r="AD2042" i="1"/>
  <c r="AA2042" i="1"/>
  <c r="Y2042" i="1"/>
  <c r="W2042" i="1"/>
  <c r="V2042" i="1"/>
  <c r="AE2041" i="1"/>
  <c r="Z2041" i="1" s="1"/>
  <c r="AD2041" i="1"/>
  <c r="AA2041" i="1"/>
  <c r="Y2041" i="1"/>
  <c r="W2041" i="1"/>
  <c r="V2041" i="1"/>
  <c r="AB2041" i="1" s="1"/>
  <c r="AE2040" i="1"/>
  <c r="Z2040" i="1" s="1"/>
  <c r="AD2040" i="1"/>
  <c r="AA2040" i="1"/>
  <c r="Y2040" i="1"/>
  <c r="W2040" i="1"/>
  <c r="V2040" i="1"/>
  <c r="AB2040" i="1" s="1"/>
  <c r="AD1911" i="1"/>
  <c r="AF1911" i="1" s="1"/>
  <c r="Z1911" i="1"/>
  <c r="AA1911" i="1"/>
  <c r="Y1911" i="1"/>
  <c r="W1911" i="1"/>
  <c r="V1911" i="1"/>
  <c r="Z2039" i="1"/>
  <c r="AD2039" i="1"/>
  <c r="AF2039" i="1" s="1"/>
  <c r="AA2039" i="1"/>
  <c r="Y2039" i="1"/>
  <c r="W2039" i="1"/>
  <c r="V2039" i="1"/>
  <c r="Z2038" i="1"/>
  <c r="AD2038" i="1"/>
  <c r="AF2038" i="1" s="1"/>
  <c r="AA2038" i="1"/>
  <c r="Y2038" i="1"/>
  <c r="W2038" i="1"/>
  <c r="V2038" i="1"/>
  <c r="AC2038" i="1"/>
  <c r="AH2038" i="1"/>
  <c r="AI2038" i="1" s="1"/>
  <c r="Z2037" i="1"/>
  <c r="AD2037" i="1"/>
  <c r="AF2037" i="1" s="1"/>
  <c r="AA2037" i="1"/>
  <c r="Y2037" i="1"/>
  <c r="W2037" i="1"/>
  <c r="V2037" i="1"/>
  <c r="AD2034" i="1"/>
  <c r="AE2034" i="1" s="1"/>
  <c r="AA2034" i="1"/>
  <c r="Y2034" i="1"/>
  <c r="W2034" i="1"/>
  <c r="V2034" i="1"/>
  <c r="AD2033" i="1"/>
  <c r="AF2033" i="1" s="1"/>
  <c r="Z2033" i="1"/>
  <c r="AA2033" i="1"/>
  <c r="Y2033" i="1"/>
  <c r="W2033" i="1"/>
  <c r="V2033" i="1"/>
  <c r="AB2033" i="1" s="1"/>
  <c r="AD2032" i="1"/>
  <c r="AF2032" i="1" s="1"/>
  <c r="Z2032" i="1"/>
  <c r="AA2032" i="1"/>
  <c r="Y2032" i="1"/>
  <c r="W2032" i="1"/>
  <c r="V2032" i="1"/>
  <c r="AD2031" i="1"/>
  <c r="AF2031" i="1" s="1"/>
  <c r="Z2031" i="1"/>
  <c r="AA2031" i="1"/>
  <c r="Y2031" i="1"/>
  <c r="W2031" i="1"/>
  <c r="V2031" i="1"/>
  <c r="AB2031" i="1" s="1"/>
  <c r="AD2030" i="1"/>
  <c r="AF2030" i="1" s="1"/>
  <c r="Z2030" i="1"/>
  <c r="AA2030" i="1"/>
  <c r="Y2030" i="1"/>
  <c r="W2030" i="1"/>
  <c r="V2030" i="1"/>
  <c r="AB2030" i="1" s="1"/>
  <c r="AE2029" i="1"/>
  <c r="AD2029" i="1"/>
  <c r="AA2029" i="1"/>
  <c r="Y2029" i="1"/>
  <c r="W2029" i="1"/>
  <c r="V2029" i="1"/>
  <c r="AB2029" i="1" s="1"/>
  <c r="AD2028" i="1"/>
  <c r="AE2028" i="1" s="1"/>
  <c r="AA2028" i="1"/>
  <c r="Y2028" i="1"/>
  <c r="W2028" i="1"/>
  <c r="V2028" i="1"/>
  <c r="AD2027" i="1"/>
  <c r="AE2027" i="1" s="1"/>
  <c r="Z2027" i="1" s="1"/>
  <c r="AA2027" i="1"/>
  <c r="Y2027" i="1"/>
  <c r="W2027" i="1"/>
  <c r="V2027" i="1"/>
  <c r="AD2026" i="1"/>
  <c r="AF2026" i="1" s="1"/>
  <c r="Z2026" i="1"/>
  <c r="AA2026" i="1"/>
  <c r="Y2026" i="1"/>
  <c r="W2026" i="1"/>
  <c r="V2026" i="1"/>
  <c r="AD2025" i="1"/>
  <c r="Z2025" i="1"/>
  <c r="AA2025" i="1"/>
  <c r="Y2025" i="1"/>
  <c r="W2025" i="1"/>
  <c r="V2025" i="1"/>
  <c r="AD2024" i="1"/>
  <c r="AE2024" i="1" s="1"/>
  <c r="AA2024" i="1"/>
  <c r="Y2024" i="1"/>
  <c r="W2024" i="1"/>
  <c r="V2024" i="1"/>
  <c r="AD2023" i="1"/>
  <c r="AE2023" i="1" s="1"/>
  <c r="AA2023" i="1"/>
  <c r="Y2023" i="1"/>
  <c r="W2023" i="1"/>
  <c r="V2023" i="1"/>
  <c r="AD2022" i="1"/>
  <c r="AF2022" i="1" s="1"/>
  <c r="Z2022" i="1"/>
  <c r="AA2022" i="1"/>
  <c r="Y2022" i="1"/>
  <c r="W2022" i="1"/>
  <c r="V2022" i="1"/>
  <c r="AD2021" i="1"/>
  <c r="AF2021" i="1" s="1"/>
  <c r="Z2021" i="1"/>
  <c r="AA2021" i="1"/>
  <c r="Y2021" i="1"/>
  <c r="W2021" i="1"/>
  <c r="V2021" i="1"/>
  <c r="AB2021" i="1" s="1"/>
  <c r="AH2021" i="1" s="1"/>
  <c r="AD2018" i="1"/>
  <c r="AF2018" i="1" s="1"/>
  <c r="Z2018" i="1"/>
  <c r="AA2018" i="1"/>
  <c r="AC2018" i="1" s="1"/>
  <c r="Y2018" i="1"/>
  <c r="W2018" i="1"/>
  <c r="V2018" i="1"/>
  <c r="Z2017" i="1"/>
  <c r="AD2017" i="1"/>
  <c r="AF2017" i="1" s="1"/>
  <c r="AA2017" i="1"/>
  <c r="Y2017" i="1"/>
  <c r="W2017" i="1"/>
  <c r="V2017" i="1"/>
  <c r="Z2012" i="1"/>
  <c r="AD2012" i="1"/>
  <c r="AF2012" i="1" s="1"/>
  <c r="AA2012" i="1"/>
  <c r="AC2012" i="1" s="1"/>
  <c r="Y2012" i="1"/>
  <c r="W2012" i="1"/>
  <c r="V2012" i="1"/>
  <c r="Z2011" i="1"/>
  <c r="AD2011" i="1"/>
  <c r="AF2011" i="1" s="1"/>
  <c r="AA2011" i="1"/>
  <c r="Y2011" i="1"/>
  <c r="W2011" i="1"/>
  <c r="V2011" i="1"/>
  <c r="AD2010" i="1"/>
  <c r="AF2010" i="1" s="1"/>
  <c r="Z2010" i="1"/>
  <c r="AA2010" i="1"/>
  <c r="Y2010" i="1"/>
  <c r="W2010" i="1"/>
  <c r="V2010" i="1"/>
  <c r="AD2006" i="1"/>
  <c r="AF2006" i="1" s="1"/>
  <c r="Z2006" i="1"/>
  <c r="AA2006" i="1"/>
  <c r="AC2006" i="1" s="1"/>
  <c r="Y2006" i="1"/>
  <c r="W2006" i="1"/>
  <c r="V2006" i="1"/>
  <c r="AD2005" i="1"/>
  <c r="AF2005" i="1" s="1"/>
  <c r="Z2005" i="1"/>
  <c r="AA2005" i="1"/>
  <c r="Y2005" i="1"/>
  <c r="W2005" i="1"/>
  <c r="V2005" i="1"/>
  <c r="AB2005" i="1" s="1"/>
  <c r="AH2005" i="1" s="1"/>
  <c r="AD2004" i="1"/>
  <c r="AF2004" i="1" s="1"/>
  <c r="Z2004" i="1"/>
  <c r="AA2004" i="1"/>
  <c r="Y2004" i="1"/>
  <c r="W2004" i="1"/>
  <c r="V2004" i="1"/>
  <c r="Z2003" i="1"/>
  <c r="AD2003" i="1"/>
  <c r="AF2003" i="1" s="1"/>
  <c r="AA2003" i="1"/>
  <c r="Y2003" i="1"/>
  <c r="W2003" i="1"/>
  <c r="V2003" i="1"/>
  <c r="Z2000" i="1"/>
  <c r="AD2000" i="1"/>
  <c r="AF2000" i="1" s="1"/>
  <c r="AA2000" i="1"/>
  <c r="Y2000" i="1"/>
  <c r="W2000" i="1"/>
  <c r="V2000" i="1"/>
  <c r="AD1999" i="1"/>
  <c r="Z1999" i="1"/>
  <c r="AA1999" i="1"/>
  <c r="Y1999" i="1"/>
  <c r="W1999" i="1"/>
  <c r="V1999" i="1"/>
  <c r="AD1998" i="1"/>
  <c r="AE1998" i="1" s="1"/>
  <c r="AA1998" i="1"/>
  <c r="Y1998" i="1"/>
  <c r="W1998" i="1"/>
  <c r="V1998" i="1"/>
  <c r="AD1997" i="1"/>
  <c r="AE1997" i="1" s="1"/>
  <c r="Z1997" i="1" s="1"/>
  <c r="AA1997" i="1"/>
  <c r="Y1997" i="1"/>
  <c r="W1997" i="1"/>
  <c r="V1997" i="1"/>
  <c r="AE1996" i="1"/>
  <c r="AD1996" i="1"/>
  <c r="AA1996" i="1"/>
  <c r="Y1996" i="1"/>
  <c r="W1996" i="1"/>
  <c r="V1996" i="1"/>
  <c r="AB1996" i="1" s="1"/>
  <c r="Z1995" i="1"/>
  <c r="AD1995" i="1"/>
  <c r="AF1995" i="1" s="1"/>
  <c r="AA1995" i="1"/>
  <c r="Y1995" i="1"/>
  <c r="W1995" i="1"/>
  <c r="V1995" i="1"/>
  <c r="AB1995" i="1" s="1"/>
  <c r="AH1995" i="1" s="1"/>
  <c r="AI1995" i="1" s="1"/>
  <c r="Z1990" i="1"/>
  <c r="AD1990" i="1"/>
  <c r="AF1990" i="1" s="1"/>
  <c r="AA1990" i="1"/>
  <c r="AC1990" i="1" s="1"/>
  <c r="Y1990" i="1"/>
  <c r="W1990" i="1"/>
  <c r="V1990" i="1"/>
  <c r="Z1989" i="1"/>
  <c r="AD1989" i="1"/>
  <c r="AF1989" i="1" s="1"/>
  <c r="AA1989" i="1"/>
  <c r="Y1989" i="1"/>
  <c r="W1989" i="1"/>
  <c r="V1989" i="1"/>
  <c r="AB1989" i="1" s="1"/>
  <c r="Z1988" i="1"/>
  <c r="AD1988" i="1"/>
  <c r="AF1988" i="1" s="1"/>
  <c r="AA1988" i="1"/>
  <c r="Y1988" i="1"/>
  <c r="W1988" i="1"/>
  <c r="V1988" i="1"/>
  <c r="AB1988" i="1" s="1"/>
  <c r="Z1986" i="1"/>
  <c r="AD1986" i="1"/>
  <c r="AF1986" i="1" s="1"/>
  <c r="AA1986" i="1"/>
  <c r="AC1986" i="1" s="1"/>
  <c r="Y1986" i="1"/>
  <c r="W1986" i="1"/>
  <c r="V1986" i="1"/>
  <c r="Z1985" i="1"/>
  <c r="AD1985" i="1"/>
  <c r="AF1985" i="1" s="1"/>
  <c r="AA1985" i="1"/>
  <c r="Y1985" i="1"/>
  <c r="W1985" i="1"/>
  <c r="V1985" i="1"/>
  <c r="AB1985" i="1" s="1"/>
  <c r="AH1985" i="1" s="1"/>
  <c r="AI1985" i="1" s="1"/>
  <c r="Z1984" i="1"/>
  <c r="AD1984" i="1"/>
  <c r="AF1984" i="1" s="1"/>
  <c r="AA1984" i="1"/>
  <c r="Y1984" i="1"/>
  <c r="W1984" i="1"/>
  <c r="V1984" i="1"/>
  <c r="AB1984" i="1" s="1"/>
  <c r="AD1983" i="1"/>
  <c r="AF1983" i="1" s="1"/>
  <c r="Z1983" i="1"/>
  <c r="AA1983" i="1"/>
  <c r="Y1983" i="1"/>
  <c r="W1983" i="1"/>
  <c r="V1983" i="1"/>
  <c r="AD1982" i="1"/>
  <c r="AF1982" i="1" s="1"/>
  <c r="Z1982" i="1"/>
  <c r="AA1982" i="1"/>
  <c r="Y1982" i="1"/>
  <c r="W1982" i="1"/>
  <c r="V1982" i="1"/>
  <c r="Z1981" i="1"/>
  <c r="AD1981" i="1"/>
  <c r="AF1981" i="1" s="1"/>
  <c r="AA1981" i="1"/>
  <c r="Y1981" i="1"/>
  <c r="W1981" i="1"/>
  <c r="V1981" i="1"/>
  <c r="Z1980" i="1"/>
  <c r="AD1980" i="1"/>
  <c r="AF1980" i="1" s="1"/>
  <c r="AA1980" i="1"/>
  <c r="Y1980" i="1"/>
  <c r="W1980" i="1"/>
  <c r="V1980" i="1"/>
  <c r="AB1980" i="1" s="1"/>
  <c r="AH1980" i="1" s="1"/>
  <c r="AI1980" i="1" s="1"/>
  <c r="Z1979" i="1"/>
  <c r="AD1979" i="1"/>
  <c r="AF1979" i="1" s="1"/>
  <c r="AA1979" i="1"/>
  <c r="Y1979" i="1"/>
  <c r="W1979" i="1"/>
  <c r="V1979" i="1"/>
  <c r="Z1978" i="1"/>
  <c r="AD1978" i="1"/>
  <c r="AF1978" i="1" s="1"/>
  <c r="AA1978" i="1"/>
  <c r="Y1978" i="1"/>
  <c r="W1978" i="1"/>
  <c r="V1978" i="1"/>
  <c r="Z1977" i="1"/>
  <c r="AD1977" i="1"/>
  <c r="AF1977" i="1" s="1"/>
  <c r="AA1977" i="1"/>
  <c r="Y1977" i="1"/>
  <c r="W1977" i="1"/>
  <c r="V1977" i="1"/>
  <c r="Z1976" i="1"/>
  <c r="AD1976" i="1"/>
  <c r="AF1976" i="1" s="1"/>
  <c r="AA1976" i="1"/>
  <c r="Y1976" i="1"/>
  <c r="W1976" i="1"/>
  <c r="V1976" i="1"/>
  <c r="Z1975" i="1"/>
  <c r="AD1975" i="1"/>
  <c r="AF1975" i="1" s="1"/>
  <c r="AA1975" i="1"/>
  <c r="AC1975" i="1" s="1"/>
  <c r="Y1975" i="1"/>
  <c r="W1975" i="1"/>
  <c r="V1975" i="1"/>
  <c r="Z1972" i="1"/>
  <c r="AD1972" i="1"/>
  <c r="AF1972" i="1" s="1"/>
  <c r="AA1972" i="1"/>
  <c r="Y1972" i="1"/>
  <c r="W1972" i="1"/>
  <c r="V1972" i="1"/>
  <c r="AB1972" i="1" s="1"/>
  <c r="AH1972" i="1" s="1"/>
  <c r="AI1972" i="1" s="1"/>
  <c r="Z1971" i="1"/>
  <c r="AD1971" i="1"/>
  <c r="AF1971" i="1" s="1"/>
  <c r="AA1971" i="1"/>
  <c r="Y1971" i="1"/>
  <c r="W1971" i="1"/>
  <c r="V1971" i="1"/>
  <c r="Z1970" i="1"/>
  <c r="AD1970" i="1"/>
  <c r="AF1970" i="1" s="1"/>
  <c r="AA1970" i="1"/>
  <c r="AC1970" i="1" s="1"/>
  <c r="Y1970" i="1"/>
  <c r="W1970" i="1"/>
  <c r="V1970" i="1"/>
  <c r="Z1968" i="1"/>
  <c r="AD1968" i="1"/>
  <c r="AF1968" i="1" s="1"/>
  <c r="AA1968" i="1"/>
  <c r="Y1968" i="1"/>
  <c r="W1968" i="1"/>
  <c r="V1968" i="1"/>
  <c r="AD1967" i="1"/>
  <c r="AF1967" i="1" s="1"/>
  <c r="Z1967" i="1"/>
  <c r="AA1967" i="1"/>
  <c r="Y1967" i="1"/>
  <c r="W1967" i="1"/>
  <c r="V1967" i="1"/>
  <c r="AD1966" i="1"/>
  <c r="AF1966" i="1" s="1"/>
  <c r="Z1966" i="1"/>
  <c r="AA1966" i="1"/>
  <c r="AC1966" i="1" s="1"/>
  <c r="Y1966" i="1"/>
  <c r="W1966" i="1"/>
  <c r="V1966" i="1"/>
  <c r="AD1961" i="1"/>
  <c r="AF1961" i="1" s="1"/>
  <c r="Z1961" i="1"/>
  <c r="AA1961" i="1"/>
  <c r="Y1961" i="1"/>
  <c r="W1961" i="1"/>
  <c r="V1961" i="1"/>
  <c r="AD1960" i="1"/>
  <c r="AF1960" i="1" s="1"/>
  <c r="Z1960" i="1"/>
  <c r="AA1960" i="1"/>
  <c r="Y1960" i="1"/>
  <c r="W1960" i="1"/>
  <c r="V1960" i="1"/>
  <c r="AD1959" i="1"/>
  <c r="AF1959" i="1" s="1"/>
  <c r="Z1959" i="1"/>
  <c r="AA1959" i="1"/>
  <c r="AC1959" i="1" s="1"/>
  <c r="Y1959" i="1"/>
  <c r="W1959" i="1"/>
  <c r="V1959" i="1"/>
  <c r="AD1954" i="1"/>
  <c r="AF1954" i="1" s="1"/>
  <c r="Z1954" i="1"/>
  <c r="AA1954" i="1"/>
  <c r="Y1954" i="1"/>
  <c r="W1954" i="1"/>
  <c r="V1954" i="1"/>
  <c r="AB1954" i="1" s="1"/>
  <c r="AH1954" i="1" s="1"/>
  <c r="AI1954" i="1" s="1"/>
  <c r="AD1953" i="1"/>
  <c r="AF1953" i="1" s="1"/>
  <c r="Z1953" i="1"/>
  <c r="AA1953" i="1"/>
  <c r="AC1953" i="1" s="1"/>
  <c r="Y1953" i="1"/>
  <c r="W1953" i="1"/>
  <c r="V1953" i="1"/>
  <c r="AD1951" i="1"/>
  <c r="AF1951" i="1" s="1"/>
  <c r="Z1951" i="1"/>
  <c r="AA1951" i="1"/>
  <c r="Y1951" i="1"/>
  <c r="W1951" i="1"/>
  <c r="V1951" i="1"/>
  <c r="Z1950" i="1"/>
  <c r="AD1950" i="1"/>
  <c r="AF1950" i="1" s="1"/>
  <c r="AA1950" i="1"/>
  <c r="AC1950" i="1" s="1"/>
  <c r="Y1950" i="1"/>
  <c r="W1950" i="1"/>
  <c r="V1950" i="1"/>
  <c r="Z1946" i="1"/>
  <c r="AD1946" i="1"/>
  <c r="AF1946" i="1" s="1"/>
  <c r="AA1946" i="1"/>
  <c r="Y1946" i="1"/>
  <c r="W1946" i="1"/>
  <c r="V1946" i="1"/>
  <c r="Z1945" i="1"/>
  <c r="AD1945" i="1"/>
  <c r="AF1945" i="1" s="1"/>
  <c r="AA1945" i="1"/>
  <c r="Y1945" i="1"/>
  <c r="W1945" i="1"/>
  <c r="V1945" i="1"/>
  <c r="AB1945" i="1" s="1"/>
  <c r="Z1944" i="1"/>
  <c r="AD1944" i="1"/>
  <c r="AF1944" i="1" s="1"/>
  <c r="AA1944" i="1"/>
  <c r="Y1944" i="1"/>
  <c r="W1944" i="1"/>
  <c r="V1944" i="1"/>
  <c r="AB1944" i="1" s="1"/>
  <c r="Z1939" i="1"/>
  <c r="AD1939" i="1"/>
  <c r="AF1939" i="1" s="1"/>
  <c r="AA1939" i="1"/>
  <c r="AC1939" i="1" s="1"/>
  <c r="Y1939" i="1"/>
  <c r="W1939" i="1"/>
  <c r="V1939" i="1"/>
  <c r="Z1938" i="1"/>
  <c r="AD1938" i="1"/>
  <c r="AF1938" i="1" s="1"/>
  <c r="AA1938" i="1"/>
  <c r="Y1938" i="1"/>
  <c r="W1938" i="1"/>
  <c r="V1938" i="1"/>
  <c r="AH1966" i="1"/>
  <c r="AI1966" i="1" s="1"/>
  <c r="AH1959" i="1"/>
  <c r="AI1959" i="1" s="1"/>
  <c r="AF2025" i="1"/>
  <c r="AI2012" i="1"/>
  <c r="AC2003" i="1"/>
  <c r="AI2003" i="1"/>
  <c r="AF1999" i="1"/>
  <c r="AH1986" i="1"/>
  <c r="AI1986" i="1" s="1"/>
  <c r="AH1975" i="1"/>
  <c r="AI1975" i="1" s="1"/>
  <c r="AH1939" i="1"/>
  <c r="AI1939" i="1" s="1"/>
  <c r="AE1937" i="1"/>
  <c r="AD1937" i="1"/>
  <c r="AA1937" i="1"/>
  <c r="Y1937" i="1"/>
  <c r="W1937" i="1"/>
  <c r="V1937" i="1"/>
  <c r="AB1937" i="1" s="1"/>
  <c r="AE1936" i="1"/>
  <c r="Z1936" i="1" s="1"/>
  <c r="AD1936" i="1"/>
  <c r="AA1936" i="1"/>
  <c r="AC1936" i="1" s="1"/>
  <c r="Y1936" i="1"/>
  <c r="W1936" i="1"/>
  <c r="V1936" i="1"/>
  <c r="Z1935" i="1"/>
  <c r="AD1935" i="1"/>
  <c r="AF1935" i="1" s="1"/>
  <c r="AA1935" i="1"/>
  <c r="Y1935" i="1"/>
  <c r="W1935" i="1"/>
  <c r="V1935" i="1"/>
  <c r="AB1935" i="1" s="1"/>
  <c r="AH1935" i="1" s="1"/>
  <c r="AI1935" i="1" s="1"/>
  <c r="Z1934" i="1"/>
  <c r="AD1934" i="1"/>
  <c r="AF1934" i="1" s="1"/>
  <c r="AA1934" i="1"/>
  <c r="AC1934" i="1" s="1"/>
  <c r="Y1934" i="1"/>
  <c r="W1934" i="1"/>
  <c r="V1934" i="1"/>
  <c r="AD1933" i="1"/>
  <c r="AA1933" i="1"/>
  <c r="AC1933" i="1" s="1"/>
  <c r="Y1933" i="1"/>
  <c r="W1933" i="1"/>
  <c r="V1933" i="1"/>
  <c r="AD1930" i="1"/>
  <c r="AF1930" i="1" s="1"/>
  <c r="Z1930" i="1"/>
  <c r="AA1930" i="1"/>
  <c r="AD1929" i="1"/>
  <c r="AF1929" i="1" s="1"/>
  <c r="Z1929" i="1"/>
  <c r="AA1929" i="1"/>
  <c r="Y1929" i="1"/>
  <c r="W1929" i="1"/>
  <c r="V1929" i="1"/>
  <c r="AE1928" i="1"/>
  <c r="Z1928" i="1" s="1"/>
  <c r="AD1928" i="1"/>
  <c r="AA1928" i="1"/>
  <c r="AC1928" i="1" s="1"/>
  <c r="Y1928" i="1"/>
  <c r="W1928" i="1"/>
  <c r="V1928" i="1"/>
  <c r="AD1926" i="1"/>
  <c r="AE1926" i="1"/>
  <c r="Z1926" i="1" s="1"/>
  <c r="AA1926" i="1"/>
  <c r="Y1926" i="1"/>
  <c r="W1926" i="1"/>
  <c r="V1926" i="1"/>
  <c r="AE1925" i="1"/>
  <c r="Z1925" i="1" s="1"/>
  <c r="AD1925" i="1"/>
  <c r="AA1925" i="1"/>
  <c r="AC1925" i="1" s="1"/>
  <c r="Y1925" i="1"/>
  <c r="W1925" i="1"/>
  <c r="V1925" i="1"/>
  <c r="AD1924" i="1"/>
  <c r="AF1924" i="1" s="1"/>
  <c r="Z1924" i="1"/>
  <c r="AA1924" i="1"/>
  <c r="AC1924" i="1" s="1"/>
  <c r="Y1924" i="1"/>
  <c r="W1924" i="1"/>
  <c r="V1924" i="1"/>
  <c r="AD1919" i="1"/>
  <c r="AF1919" i="1" s="1"/>
  <c r="Z1919" i="1"/>
  <c r="AA1919" i="1"/>
  <c r="Y1919" i="1"/>
  <c r="W1919" i="1"/>
  <c r="V1919" i="1"/>
  <c r="Z1918" i="1"/>
  <c r="AD1918" i="1"/>
  <c r="AF1918" i="1" s="1"/>
  <c r="AA1918" i="1"/>
  <c r="AC1918" i="1" s="1"/>
  <c r="Y1918" i="1"/>
  <c r="W1918" i="1"/>
  <c r="V1918" i="1"/>
  <c r="Z1914" i="1"/>
  <c r="AD1914" i="1"/>
  <c r="AF1914" i="1" s="1"/>
  <c r="AA1914" i="1"/>
  <c r="Y1914" i="1"/>
  <c r="W1914" i="1"/>
  <c r="V1914" i="1"/>
  <c r="AD1913" i="1"/>
  <c r="AF1913" i="1" s="1"/>
  <c r="Z1913" i="1"/>
  <c r="AA1913" i="1"/>
  <c r="Y1913" i="1"/>
  <c r="W1913" i="1"/>
  <c r="V1913" i="1"/>
  <c r="AD1912" i="1"/>
  <c r="AF1912" i="1" s="1"/>
  <c r="Z1912" i="1"/>
  <c r="AA1912" i="1"/>
  <c r="Y1912" i="1"/>
  <c r="W1912" i="1"/>
  <c r="V1912" i="1"/>
  <c r="AD1910" i="1"/>
  <c r="AF1910" i="1" s="1"/>
  <c r="Z1910" i="1"/>
  <c r="AA1910" i="1"/>
  <c r="Y1910" i="1"/>
  <c r="W1910" i="1"/>
  <c r="V1910" i="1"/>
  <c r="AD1909" i="1"/>
  <c r="AF1909" i="1" s="1"/>
  <c r="Z1909" i="1"/>
  <c r="AA1909" i="1"/>
  <c r="Y1909" i="1"/>
  <c r="W1909" i="1"/>
  <c r="V1909" i="1"/>
  <c r="AD1908" i="1"/>
  <c r="AF1908" i="1" s="1"/>
  <c r="Z1908" i="1"/>
  <c r="AA1908" i="1"/>
  <c r="Y1908" i="1"/>
  <c r="W1908" i="1"/>
  <c r="V1908" i="1"/>
  <c r="AD1907" i="1"/>
  <c r="AF1907" i="1" s="1"/>
  <c r="Z1907" i="1"/>
  <c r="AA1907" i="1"/>
  <c r="Y1907" i="1"/>
  <c r="W1907" i="1"/>
  <c r="V1907" i="1"/>
  <c r="AD1906" i="1"/>
  <c r="AF1906" i="1" s="1"/>
  <c r="Z1906" i="1"/>
  <c r="AA1906" i="1"/>
  <c r="Y1906" i="1"/>
  <c r="W1906" i="1"/>
  <c r="V1906" i="1"/>
  <c r="Z1905" i="1"/>
  <c r="AD1905" i="1"/>
  <c r="AF1905" i="1" s="1"/>
  <c r="AA1905" i="1"/>
  <c r="Y1905" i="1"/>
  <c r="W1905" i="1"/>
  <c r="V1905" i="1"/>
  <c r="AB1905" i="1" s="1"/>
  <c r="Z1904" i="1"/>
  <c r="AD1904" i="1"/>
  <c r="AF1904" i="1" s="1"/>
  <c r="AA1904" i="1"/>
  <c r="Y1904" i="1"/>
  <c r="W1904" i="1"/>
  <c r="V1904" i="1"/>
  <c r="Z1903" i="1"/>
  <c r="AD1903" i="1"/>
  <c r="AF1903" i="1" s="1"/>
  <c r="AA1903" i="1"/>
  <c r="Y1903" i="1"/>
  <c r="W1903" i="1"/>
  <c r="V1903" i="1"/>
  <c r="Z1902" i="1"/>
  <c r="AD1902" i="1"/>
  <c r="AF1902" i="1" s="1"/>
  <c r="AA1902" i="1"/>
  <c r="Y1902" i="1"/>
  <c r="W1902" i="1"/>
  <c r="V1902" i="1"/>
  <c r="AE1901" i="1"/>
  <c r="AD1901" i="1"/>
  <c r="AA1901" i="1"/>
  <c r="Y1901" i="1"/>
  <c r="W1901" i="1"/>
  <c r="V1901" i="1"/>
  <c r="AB1901" i="1" s="1"/>
  <c r="AD1895" i="1"/>
  <c r="AE1895" i="1" s="1"/>
  <c r="AA1895" i="1"/>
  <c r="Y1895" i="1"/>
  <c r="W1895" i="1"/>
  <c r="V1895" i="1"/>
  <c r="AD1894" i="1"/>
  <c r="AF1894" i="1" s="1"/>
  <c r="Z1894" i="1"/>
  <c r="AA1894" i="1"/>
  <c r="Y1894" i="1"/>
  <c r="W1894" i="1"/>
  <c r="V1894" i="1"/>
  <c r="AD1893" i="1"/>
  <c r="AF1893" i="1" s="1"/>
  <c r="Z1893" i="1"/>
  <c r="AA1893" i="1"/>
  <c r="Y1893" i="1"/>
  <c r="W1893" i="1"/>
  <c r="V1893" i="1"/>
  <c r="AE1892" i="1"/>
  <c r="Z1892" i="1" s="1"/>
  <c r="AD1892" i="1"/>
  <c r="AA1892" i="1"/>
  <c r="Y1892" i="1"/>
  <c r="W1892" i="1"/>
  <c r="V1892" i="1"/>
  <c r="AB1892" i="1" s="1"/>
  <c r="AE1891" i="1"/>
  <c r="Z1891" i="1" s="1"/>
  <c r="AD1891" i="1"/>
  <c r="AA1891" i="1"/>
  <c r="Y1891" i="1"/>
  <c r="W1891" i="1"/>
  <c r="V1891" i="1"/>
  <c r="AD1890" i="1"/>
  <c r="AE1890" i="1" s="1"/>
  <c r="AA1890" i="1"/>
  <c r="Y1890" i="1"/>
  <c r="W1890" i="1"/>
  <c r="V1890" i="1"/>
  <c r="AD1889" i="1"/>
  <c r="AF1889" i="1" s="1"/>
  <c r="Z1889" i="1"/>
  <c r="AA1889" i="1"/>
  <c r="Y1889" i="1"/>
  <c r="W1889" i="1"/>
  <c r="V1889" i="1"/>
  <c r="AD1888" i="1"/>
  <c r="AF1888" i="1" s="1"/>
  <c r="Z1888" i="1"/>
  <c r="AA1888" i="1"/>
  <c r="Y1888" i="1"/>
  <c r="W1888" i="1"/>
  <c r="V1888" i="1"/>
  <c r="AD1887" i="1"/>
  <c r="AF1887" i="1" s="1"/>
  <c r="Z1887" i="1"/>
  <c r="AA1887" i="1"/>
  <c r="Y1887" i="1"/>
  <c r="W1887" i="1"/>
  <c r="V1887" i="1"/>
  <c r="AD1885" i="1"/>
  <c r="AF1885" i="1" s="1"/>
  <c r="Z1885" i="1"/>
  <c r="AA1885" i="1"/>
  <c r="AH1953" i="1"/>
  <c r="AI1953" i="1" s="1"/>
  <c r="AI2018" i="1"/>
  <c r="AI2006" i="1"/>
  <c r="AH1970" i="1"/>
  <c r="AI1970" i="1" s="1"/>
  <c r="AH1990" i="1"/>
  <c r="AI1990" i="1" s="1"/>
  <c r="AH1950" i="1"/>
  <c r="AI1950" i="1" s="1"/>
  <c r="AH1934" i="1"/>
  <c r="AI1934" i="1" s="1"/>
  <c r="AH1918" i="1"/>
  <c r="AI1918" i="1" s="1"/>
  <c r="AH1924" i="1"/>
  <c r="AI1924" i="1" s="1"/>
  <c r="AD1881" i="1"/>
  <c r="AE1881" i="1" s="1"/>
  <c r="Z1881" i="1" s="1"/>
  <c r="AA1881" i="1"/>
  <c r="Y1881" i="1"/>
  <c r="W1881" i="1"/>
  <c r="V1881" i="1"/>
  <c r="AD1880" i="1"/>
  <c r="AE1880" i="1" s="1"/>
  <c r="AA1880" i="1"/>
  <c r="Y1880" i="1"/>
  <c r="W1880" i="1"/>
  <c r="V1880" i="1"/>
  <c r="AD1879" i="1"/>
  <c r="AF1879" i="1" s="1"/>
  <c r="Z1879" i="1"/>
  <c r="AA1879" i="1"/>
  <c r="Y1879" i="1"/>
  <c r="W1879" i="1"/>
  <c r="V1879" i="1"/>
  <c r="AD1873" i="1"/>
  <c r="AF1873" i="1" s="1"/>
  <c r="Z1873" i="1"/>
  <c r="AA1873" i="1"/>
  <c r="Y1873" i="1"/>
  <c r="W1873" i="1"/>
  <c r="V1873" i="1"/>
  <c r="AD1872" i="1"/>
  <c r="AE1872" i="1" s="1"/>
  <c r="Z1872" i="1" s="1"/>
  <c r="AA1872" i="1"/>
  <c r="Y1872" i="1"/>
  <c r="W1872" i="1"/>
  <c r="V1872" i="1"/>
  <c r="Z1870" i="1"/>
  <c r="AD1870" i="1"/>
  <c r="AF1870" i="1" s="1"/>
  <c r="AA1870" i="1"/>
  <c r="AC1870" i="1" s="1"/>
  <c r="Y1870" i="1"/>
  <c r="W1870" i="1"/>
  <c r="V1870" i="1"/>
  <c r="AE1865" i="1"/>
  <c r="AH1865" i="1" s="1"/>
  <c r="AI1865" i="1" s="1"/>
  <c r="AD1865" i="1"/>
  <c r="AA1865" i="1"/>
  <c r="Y1865" i="1"/>
  <c r="W1865" i="1"/>
  <c r="V1865" i="1"/>
  <c r="Z1864" i="1"/>
  <c r="AD1864" i="1"/>
  <c r="AF1864" i="1" s="1"/>
  <c r="AA1864" i="1"/>
  <c r="Y1864" i="1"/>
  <c r="W1864" i="1"/>
  <c r="V1864" i="1"/>
  <c r="AB1864" i="1" s="1"/>
  <c r="AH1864" i="1" s="1"/>
  <c r="AI1864" i="1" s="1"/>
  <c r="Z1863" i="1"/>
  <c r="AD1863" i="1"/>
  <c r="AF1863" i="1" s="1"/>
  <c r="AA1863" i="1"/>
  <c r="Y1863" i="1"/>
  <c r="W1863" i="1"/>
  <c r="V1863" i="1"/>
  <c r="Z1862" i="1"/>
  <c r="AD1862" i="1"/>
  <c r="AF1862" i="1" s="1"/>
  <c r="AA1862" i="1"/>
  <c r="Y1862" i="1"/>
  <c r="W1862" i="1"/>
  <c r="V1862" i="1"/>
  <c r="AB1862" i="1" s="1"/>
  <c r="AH1862" i="1" s="1"/>
  <c r="AI1862" i="1" s="1"/>
  <c r="Z1861" i="1"/>
  <c r="AD1861" i="1"/>
  <c r="AF1861" i="1" s="1"/>
  <c r="AA1861" i="1"/>
  <c r="Y1861" i="1"/>
  <c r="W1861" i="1"/>
  <c r="V1861" i="1"/>
  <c r="AB1861" i="1" s="1"/>
  <c r="AH1861" i="1" s="1"/>
  <c r="AI1861" i="1" s="1"/>
  <c r="Z1860" i="1"/>
  <c r="AD1860" i="1"/>
  <c r="AF1860" i="1" s="1"/>
  <c r="AA1860" i="1"/>
  <c r="Y1860" i="1"/>
  <c r="W1860" i="1"/>
  <c r="V1860" i="1"/>
  <c r="AD1859" i="1"/>
  <c r="AF1859" i="1" s="1"/>
  <c r="Z1859" i="1"/>
  <c r="AA1859" i="1"/>
  <c r="Y1859" i="1"/>
  <c r="W1859" i="1"/>
  <c r="V1859" i="1"/>
  <c r="AD1858" i="1"/>
  <c r="AF1858" i="1" s="1"/>
  <c r="Z1858" i="1"/>
  <c r="AA1858" i="1"/>
  <c r="Y1858" i="1"/>
  <c r="W1858" i="1"/>
  <c r="V1858" i="1"/>
  <c r="AD1857" i="1"/>
  <c r="AF1857" i="1" s="1"/>
  <c r="Z1857" i="1"/>
  <c r="AA1857" i="1"/>
  <c r="Y1857" i="1"/>
  <c r="W1857" i="1"/>
  <c r="V1857" i="1"/>
  <c r="AD1856" i="1"/>
  <c r="AF1856" i="1" s="1"/>
  <c r="Z1856" i="1"/>
  <c r="AA1856" i="1"/>
  <c r="Y1856" i="1"/>
  <c r="W1856" i="1"/>
  <c r="V1856" i="1"/>
  <c r="AD1855" i="1"/>
  <c r="AF1855" i="1" s="1"/>
  <c r="Z1855" i="1"/>
  <c r="AA1855" i="1"/>
  <c r="Y1855" i="1"/>
  <c r="W1855" i="1"/>
  <c r="V1855" i="1"/>
  <c r="AB1855" i="1" s="1"/>
  <c r="AD1854" i="1"/>
  <c r="AF1854" i="1" s="1"/>
  <c r="Z1854" i="1"/>
  <c r="AA1854" i="1"/>
  <c r="Y1854" i="1"/>
  <c r="W1854" i="1"/>
  <c r="V1854" i="1"/>
  <c r="AD1853" i="1"/>
  <c r="AF1853" i="1" s="1"/>
  <c r="Z1853" i="1"/>
  <c r="AA1853" i="1"/>
  <c r="Y1853" i="1"/>
  <c r="W1853" i="1"/>
  <c r="V1853" i="1"/>
  <c r="AD1852" i="1"/>
  <c r="AE1852" i="1" s="1"/>
  <c r="Z1852" i="1" s="1"/>
  <c r="AA1852" i="1"/>
  <c r="Y1852" i="1"/>
  <c r="W1852" i="1"/>
  <c r="V1852" i="1"/>
  <c r="AB1852" i="1" s="1"/>
  <c r="AD1851" i="1"/>
  <c r="AF1851" i="1" s="1"/>
  <c r="Z1851" i="1"/>
  <c r="AA1851" i="1"/>
  <c r="Y1851" i="1"/>
  <c r="W1851" i="1"/>
  <c r="V1851" i="1"/>
  <c r="AD1850" i="1"/>
  <c r="AE1850" i="1" s="1"/>
  <c r="AA1850" i="1"/>
  <c r="Y1850" i="1"/>
  <c r="W1850" i="1"/>
  <c r="V1850" i="1"/>
  <c r="AD1849" i="1"/>
  <c r="AF1849" i="1" s="1"/>
  <c r="Z1849" i="1"/>
  <c r="AA1849" i="1"/>
  <c r="Y1849" i="1"/>
  <c r="W1849" i="1"/>
  <c r="V1849" i="1"/>
  <c r="AD1848" i="1"/>
  <c r="AF1848" i="1" s="1"/>
  <c r="Z1848" i="1"/>
  <c r="AA1848" i="1"/>
  <c r="Y1848" i="1"/>
  <c r="W1848" i="1"/>
  <c r="V1848" i="1"/>
  <c r="Z1847" i="1"/>
  <c r="AD1847" i="1"/>
  <c r="AF1847" i="1" s="1"/>
  <c r="AA1847" i="1"/>
  <c r="Y1847" i="1"/>
  <c r="W1847" i="1"/>
  <c r="V1847" i="1"/>
  <c r="AB1847" i="1" s="1"/>
  <c r="AH1847" i="1" s="1"/>
  <c r="AI1847" i="1" s="1"/>
  <c r="Z1846" i="1"/>
  <c r="AD1846" i="1"/>
  <c r="AF1846" i="1" s="1"/>
  <c r="AA1846" i="1"/>
  <c r="Y1846" i="1"/>
  <c r="W1846" i="1"/>
  <c r="V1846" i="1"/>
  <c r="Z1845" i="1"/>
  <c r="AD1845" i="1"/>
  <c r="AF1845" i="1" s="1"/>
  <c r="AA1845" i="1"/>
  <c r="Y1845" i="1"/>
  <c r="W1845" i="1"/>
  <c r="V1845" i="1"/>
  <c r="AB1845" i="1" s="1"/>
  <c r="Z1844" i="1"/>
  <c r="AD1844" i="1"/>
  <c r="AF1844" i="1" s="1"/>
  <c r="AA1844" i="1"/>
  <c r="Y1844" i="1"/>
  <c r="W1844" i="1"/>
  <c r="V1844" i="1"/>
  <c r="Z1843" i="1"/>
  <c r="AD1843" i="1"/>
  <c r="AF1843" i="1" s="1"/>
  <c r="AA1843" i="1"/>
  <c r="Y1843" i="1"/>
  <c r="W1843" i="1"/>
  <c r="V1843" i="1"/>
  <c r="AD1842" i="1"/>
  <c r="AE1842" i="1" s="1"/>
  <c r="AF1842" i="1" s="1"/>
  <c r="AA1842" i="1"/>
  <c r="Y1842" i="1"/>
  <c r="W1842" i="1"/>
  <c r="V1842" i="1"/>
  <c r="AD1841" i="1"/>
  <c r="AF1841" i="1" s="1"/>
  <c r="Z1841" i="1"/>
  <c r="AA1841" i="1"/>
  <c r="Y1841" i="1"/>
  <c r="W1841" i="1"/>
  <c r="V1841" i="1"/>
  <c r="AD1840" i="1"/>
  <c r="AF1840" i="1" s="1"/>
  <c r="Z1840" i="1"/>
  <c r="AA1840" i="1"/>
  <c r="Y1840" i="1"/>
  <c r="W1840" i="1"/>
  <c r="V1840" i="1"/>
  <c r="AD1835" i="1"/>
  <c r="AF1835" i="1" s="1"/>
  <c r="Z1835" i="1"/>
  <c r="AA1835" i="1"/>
  <c r="Y1835" i="1"/>
  <c r="W1835" i="1"/>
  <c r="V1835" i="1"/>
  <c r="AD1834" i="1"/>
  <c r="AF1834" i="1" s="1"/>
  <c r="Z1834" i="1"/>
  <c r="AA1834" i="1"/>
  <c r="Y1834" i="1"/>
  <c r="W1834" i="1"/>
  <c r="V1834" i="1"/>
  <c r="AD1833" i="1"/>
  <c r="AF1833" i="1" s="1"/>
  <c r="Z1833" i="1"/>
  <c r="AA1833" i="1"/>
  <c r="Y1833" i="1"/>
  <c r="W1833" i="1"/>
  <c r="V1833" i="1"/>
  <c r="Z1832" i="1"/>
  <c r="AD1832" i="1"/>
  <c r="AF1832" i="1" s="1"/>
  <c r="AA1832" i="1"/>
  <c r="Y1832" i="1"/>
  <c r="W1832" i="1"/>
  <c r="V1832" i="1"/>
  <c r="Z1831" i="1"/>
  <c r="AD1831" i="1"/>
  <c r="AF1831" i="1" s="1"/>
  <c r="AA1831" i="1"/>
  <c r="Y1831" i="1"/>
  <c r="W1831" i="1"/>
  <c r="V1831" i="1"/>
  <c r="AB1831" i="1" s="1"/>
  <c r="AD1830" i="1"/>
  <c r="AE1830" i="1" s="1"/>
  <c r="AF1830" i="1" s="1"/>
  <c r="AA1830" i="1"/>
  <c r="Y1830" i="1"/>
  <c r="W1830" i="1"/>
  <c r="V1830" i="1"/>
  <c r="AD1829" i="1"/>
  <c r="AF1829" i="1" s="1"/>
  <c r="Z1829" i="1"/>
  <c r="AA1829" i="1"/>
  <c r="Y1829" i="1"/>
  <c r="W1829" i="1"/>
  <c r="V1829" i="1"/>
  <c r="AD1828" i="1"/>
  <c r="AE1828" i="1" s="1"/>
  <c r="Z1828" i="1" s="1"/>
  <c r="AA1828" i="1"/>
  <c r="Y1828" i="1"/>
  <c r="W1828" i="1"/>
  <c r="V1828" i="1"/>
  <c r="Z1827" i="1"/>
  <c r="AD1827" i="1"/>
  <c r="AF1827" i="1" s="1"/>
  <c r="AA1827" i="1"/>
  <c r="Y1827" i="1"/>
  <c r="W1827" i="1"/>
  <c r="V1827" i="1"/>
  <c r="AB1827" i="1" s="1"/>
  <c r="Z1826" i="1"/>
  <c r="AD1826" i="1"/>
  <c r="AF1826" i="1" s="1"/>
  <c r="AA1826" i="1"/>
  <c r="Y1826" i="1"/>
  <c r="W1826" i="1"/>
  <c r="V1826" i="1"/>
  <c r="Z1825" i="1"/>
  <c r="AD1825" i="1"/>
  <c r="AF1825" i="1" s="1"/>
  <c r="AA1825" i="1"/>
  <c r="Y1825" i="1"/>
  <c r="W1825" i="1"/>
  <c r="V1825" i="1"/>
  <c r="AD1824" i="1"/>
  <c r="AE1824" i="1" s="1"/>
  <c r="Z1824" i="1" s="1"/>
  <c r="AA1824" i="1"/>
  <c r="Y1824" i="1"/>
  <c r="W1824" i="1"/>
  <c r="V1824" i="1"/>
  <c r="AD1823" i="1"/>
  <c r="AF1823" i="1" s="1"/>
  <c r="Z1823" i="1"/>
  <c r="AA1823" i="1"/>
  <c r="Y1823" i="1"/>
  <c r="W1823" i="1"/>
  <c r="V1823" i="1"/>
  <c r="AD1822" i="1"/>
  <c r="AE1822" i="1" s="1"/>
  <c r="AA1822" i="1"/>
  <c r="Y1822" i="1"/>
  <c r="W1822" i="1"/>
  <c r="V1822" i="1"/>
  <c r="AD1821" i="1"/>
  <c r="AE1821" i="1" s="1"/>
  <c r="Z1821" i="1" s="1"/>
  <c r="AA1821" i="1"/>
  <c r="Y1821" i="1"/>
  <c r="W1821" i="1"/>
  <c r="V1821" i="1"/>
  <c r="AD1820" i="1"/>
  <c r="AF1820" i="1" s="1"/>
  <c r="Z1820" i="1"/>
  <c r="AA1820" i="1"/>
  <c r="Y1820" i="1"/>
  <c r="W1820" i="1"/>
  <c r="V1820" i="1"/>
  <c r="AD1819" i="1"/>
  <c r="AE1819" i="1" s="1"/>
  <c r="AA1819" i="1"/>
  <c r="Y1819" i="1"/>
  <c r="W1819" i="1"/>
  <c r="V1819" i="1"/>
  <c r="AD1818" i="1"/>
  <c r="AF1818" i="1" s="1"/>
  <c r="Z1818" i="1"/>
  <c r="AA1818" i="1"/>
  <c r="Y1818" i="1"/>
  <c r="W1818" i="1"/>
  <c r="V1818" i="1"/>
  <c r="AD1817" i="1"/>
  <c r="AF1817" i="1" s="1"/>
  <c r="Z1817" i="1"/>
  <c r="AA1817" i="1"/>
  <c r="Y1817" i="1"/>
  <c r="W1817" i="1"/>
  <c r="V1817" i="1"/>
  <c r="AD1816" i="1"/>
  <c r="AF1816" i="1" s="1"/>
  <c r="Z1816" i="1"/>
  <c r="AA1816" i="1"/>
  <c r="AC1816" i="1" s="1"/>
  <c r="Y1816" i="1"/>
  <c r="W1816" i="1"/>
  <c r="V1816" i="1"/>
  <c r="AD1815" i="1"/>
  <c r="AF1815" i="1" s="1"/>
  <c r="Z1815" i="1"/>
  <c r="AA1815" i="1"/>
  <c r="Y1815" i="1"/>
  <c r="W1815" i="1"/>
  <c r="V1815" i="1"/>
  <c r="AD1814" i="1"/>
  <c r="AF1814" i="1" s="1"/>
  <c r="Z1814" i="1"/>
  <c r="AA1814" i="1"/>
  <c r="Y1814" i="1"/>
  <c r="W1814" i="1"/>
  <c r="V1814" i="1"/>
  <c r="AB1814" i="1" s="1"/>
  <c r="AD1813" i="1"/>
  <c r="AE1813" i="1" s="1"/>
  <c r="Z1813" i="1" s="1"/>
  <c r="AA1813" i="1"/>
  <c r="Y1813" i="1"/>
  <c r="W1813" i="1"/>
  <c r="V1813" i="1"/>
  <c r="AD1812" i="1"/>
  <c r="AF1812" i="1" s="1"/>
  <c r="Z1812" i="1"/>
  <c r="AA1812" i="1"/>
  <c r="Y1812" i="1"/>
  <c r="W1812" i="1"/>
  <c r="V1812" i="1"/>
  <c r="AD1811" i="1"/>
  <c r="AF1811" i="1" s="1"/>
  <c r="Z1811" i="1"/>
  <c r="AA1811" i="1"/>
  <c r="Y1811" i="1"/>
  <c r="W1811" i="1"/>
  <c r="V1811" i="1"/>
  <c r="Z1810" i="1"/>
  <c r="AD1810" i="1"/>
  <c r="AF1810" i="1" s="1"/>
  <c r="AA1810" i="1"/>
  <c r="Y1810" i="1"/>
  <c r="W1810" i="1"/>
  <c r="V1810" i="1"/>
  <c r="AB1810" i="1" s="1"/>
  <c r="Z1809" i="1"/>
  <c r="AD1809" i="1"/>
  <c r="AF1809" i="1" s="1"/>
  <c r="AA1809" i="1"/>
  <c r="Y1809" i="1"/>
  <c r="W1809" i="1"/>
  <c r="V1809" i="1"/>
  <c r="Z1808" i="1"/>
  <c r="AD1808" i="1"/>
  <c r="AF1808" i="1" s="1"/>
  <c r="AA1808" i="1"/>
  <c r="Y1808" i="1"/>
  <c r="W1808" i="1"/>
  <c r="V1808" i="1"/>
  <c r="AD1807" i="1"/>
  <c r="AF1807" i="1" s="1"/>
  <c r="Z1807" i="1"/>
  <c r="AA1807" i="1"/>
  <c r="Y1807" i="1"/>
  <c r="W1807" i="1"/>
  <c r="V1807" i="1"/>
  <c r="AD1806" i="1"/>
  <c r="AF1806" i="1" s="1"/>
  <c r="Z1806" i="1"/>
  <c r="AA1806" i="1"/>
  <c r="Y1806" i="1"/>
  <c r="W1806" i="1"/>
  <c r="V1806" i="1"/>
  <c r="AD1805" i="1"/>
  <c r="AF1805" i="1" s="1"/>
  <c r="Z1805" i="1"/>
  <c r="AA1805" i="1"/>
  <c r="Y1805" i="1"/>
  <c r="W1805" i="1"/>
  <c r="V1805" i="1"/>
  <c r="AD1804" i="1"/>
  <c r="AF1804" i="1" s="1"/>
  <c r="Z1804" i="1"/>
  <c r="AA1804" i="1"/>
  <c r="Y1804" i="1"/>
  <c r="W1804" i="1"/>
  <c r="V1804" i="1"/>
  <c r="AB1804" i="1" s="1"/>
  <c r="AD1803" i="1"/>
  <c r="AF1803" i="1" s="1"/>
  <c r="Z1803" i="1"/>
  <c r="AA1803" i="1"/>
  <c r="Y1803" i="1"/>
  <c r="W1803" i="1"/>
  <c r="V1803" i="1"/>
  <c r="AE1802" i="1"/>
  <c r="Z1802" i="1" s="1"/>
  <c r="AD1802" i="1"/>
  <c r="AA1802" i="1"/>
  <c r="Y1802" i="1"/>
  <c r="W1802" i="1"/>
  <c r="V1802" i="1"/>
  <c r="Z1801" i="1"/>
  <c r="AD1801" i="1"/>
  <c r="AF1801" i="1" s="1"/>
  <c r="AA1801" i="1"/>
  <c r="Y1801" i="1"/>
  <c r="W1801" i="1"/>
  <c r="V1801" i="1"/>
  <c r="AB1801" i="1" s="1"/>
  <c r="AE1800" i="1"/>
  <c r="AD1800" i="1"/>
  <c r="AA1800" i="1"/>
  <c r="Y1800" i="1"/>
  <c r="W1800" i="1"/>
  <c r="V1800" i="1"/>
  <c r="AB1800" i="1" s="1"/>
  <c r="AD1799" i="1"/>
  <c r="AF1799" i="1" s="1"/>
  <c r="Z1799" i="1"/>
  <c r="AA1799" i="1"/>
  <c r="Y1799" i="1"/>
  <c r="W1799" i="1"/>
  <c r="V1799" i="1"/>
  <c r="AD1798" i="1"/>
  <c r="AF1798" i="1" s="1"/>
  <c r="Z1798" i="1"/>
  <c r="AA1798" i="1"/>
  <c r="Y1798" i="1"/>
  <c r="W1798" i="1"/>
  <c r="V1798" i="1"/>
  <c r="AB1798" i="1" s="1"/>
  <c r="AH1798" i="1" s="1"/>
  <c r="AI1798" i="1" s="1"/>
  <c r="AD1797" i="1"/>
  <c r="AE1797" i="1" s="1"/>
  <c r="AA1797" i="1"/>
  <c r="Y1797" i="1"/>
  <c r="W1797" i="1"/>
  <c r="V1797" i="1"/>
  <c r="AD1796" i="1"/>
  <c r="AF1796" i="1" s="1"/>
  <c r="Z1796" i="1"/>
  <c r="AA1796" i="1"/>
  <c r="AC1796" i="1" s="1"/>
  <c r="Y1796" i="1"/>
  <c r="W1796" i="1"/>
  <c r="V1796" i="1"/>
  <c r="AD1793" i="1"/>
  <c r="AE1793" i="1" s="1"/>
  <c r="Z1793" i="1" s="1"/>
  <c r="AA1793" i="1"/>
  <c r="Y1793" i="1"/>
  <c r="W1793" i="1"/>
  <c r="V1793" i="1"/>
  <c r="AD1792" i="1"/>
  <c r="AF1792" i="1" s="1"/>
  <c r="Z1792" i="1"/>
  <c r="AA1792" i="1"/>
  <c r="Y1792" i="1"/>
  <c r="W1792" i="1"/>
  <c r="V1792" i="1"/>
  <c r="AD1791" i="1"/>
  <c r="AE1791" i="1" s="1"/>
  <c r="AA1791" i="1"/>
  <c r="Y1791" i="1"/>
  <c r="W1791" i="1"/>
  <c r="V1791" i="1"/>
  <c r="AD1790" i="1"/>
  <c r="AF1790" i="1" s="1"/>
  <c r="Z1790" i="1"/>
  <c r="AA1790" i="1"/>
  <c r="Y1790" i="1"/>
  <c r="W1790" i="1"/>
  <c r="V1790" i="1"/>
  <c r="AD1789" i="1"/>
  <c r="AF1789" i="1" s="1"/>
  <c r="Z1789" i="1"/>
  <c r="AA1789" i="1"/>
  <c r="Y1789" i="1"/>
  <c r="W1789" i="1"/>
  <c r="V1789" i="1"/>
  <c r="AD1788" i="1"/>
  <c r="AF1788" i="1" s="1"/>
  <c r="Z1788" i="1"/>
  <c r="AA1788" i="1"/>
  <c r="Y1788" i="1"/>
  <c r="W1788" i="1"/>
  <c r="V1788" i="1"/>
  <c r="Z1787" i="1"/>
  <c r="AD1787" i="1"/>
  <c r="AF1787" i="1" s="1"/>
  <c r="AA1787" i="1"/>
  <c r="Y1787" i="1"/>
  <c r="W1787" i="1"/>
  <c r="V1787" i="1"/>
  <c r="AB1787" i="1" s="1"/>
  <c r="Z1786" i="1"/>
  <c r="AD1786" i="1"/>
  <c r="AF1786" i="1" s="1"/>
  <c r="AA1786" i="1"/>
  <c r="Y1786" i="1"/>
  <c r="W1786" i="1"/>
  <c r="V1786" i="1"/>
  <c r="AD1785" i="1"/>
  <c r="AA1785" i="1"/>
  <c r="Y1785" i="1"/>
  <c r="W1785" i="1"/>
  <c r="V1785" i="1"/>
  <c r="AE1784" i="1"/>
  <c r="Z1784" i="1" s="1"/>
  <c r="AD1784" i="1"/>
  <c r="AA1784" i="1"/>
  <c r="Y1784" i="1"/>
  <c r="W1784" i="1"/>
  <c r="V1784" i="1"/>
  <c r="AB1784" i="1" s="1"/>
  <c r="AD1783" i="1"/>
  <c r="AF1783" i="1" s="1"/>
  <c r="Z1783" i="1"/>
  <c r="AA1783" i="1"/>
  <c r="Y1783" i="1"/>
  <c r="W1783" i="1"/>
  <c r="V1783" i="1"/>
  <c r="AD1782" i="1"/>
  <c r="AF1782" i="1" s="1"/>
  <c r="Z1782" i="1"/>
  <c r="AA1782" i="1"/>
  <c r="Y1782" i="1"/>
  <c r="W1782" i="1"/>
  <c r="V1782" i="1"/>
  <c r="AD1781" i="1"/>
  <c r="AE1781" i="1" s="1"/>
  <c r="Z1781" i="1" s="1"/>
  <c r="AA1781" i="1"/>
  <c r="Y1781" i="1"/>
  <c r="W1781" i="1"/>
  <c r="V1781" i="1"/>
  <c r="AD1780" i="1"/>
  <c r="AA1780" i="1"/>
  <c r="Y1780" i="1"/>
  <c r="W1780" i="1"/>
  <c r="V1780" i="1"/>
  <c r="AB1780" i="1" s="1"/>
  <c r="AD1777" i="1"/>
  <c r="AA1777" i="1"/>
  <c r="Y1777" i="1"/>
  <c r="W1777" i="1"/>
  <c r="V1777" i="1"/>
  <c r="Z1776" i="1"/>
  <c r="AD1776" i="1"/>
  <c r="AF1776" i="1" s="1"/>
  <c r="AA1776" i="1"/>
  <c r="Y1776" i="1"/>
  <c r="W1776" i="1"/>
  <c r="V1776" i="1"/>
  <c r="AB1776" i="1" s="1"/>
  <c r="Z1775" i="1"/>
  <c r="AD1775" i="1"/>
  <c r="AF1775" i="1" s="1"/>
  <c r="AA1775" i="1"/>
  <c r="Y1775" i="1"/>
  <c r="W1775" i="1"/>
  <c r="V1775" i="1"/>
  <c r="AD1774" i="1"/>
  <c r="AE1774" i="1" s="1"/>
  <c r="Z1774" i="1" s="1"/>
  <c r="AA1774" i="1"/>
  <c r="Y1774" i="1"/>
  <c r="W1774" i="1"/>
  <c r="V1774" i="1"/>
  <c r="AD1773" i="1"/>
  <c r="AF1773" i="1" s="1"/>
  <c r="Z1773" i="1"/>
  <c r="AA1773" i="1"/>
  <c r="Y1773" i="1"/>
  <c r="W1773" i="1"/>
  <c r="V1773" i="1"/>
  <c r="AD1772" i="1"/>
  <c r="AF1772" i="1" s="1"/>
  <c r="Z1772" i="1"/>
  <c r="AA1772" i="1"/>
  <c r="Y1772" i="1"/>
  <c r="W1772" i="1"/>
  <c r="V1772" i="1"/>
  <c r="AD1771" i="1"/>
  <c r="AE1771" i="1" s="1"/>
  <c r="Z1771" i="1" s="1"/>
  <c r="AA1771" i="1"/>
  <c r="Y1771" i="1"/>
  <c r="W1771" i="1"/>
  <c r="V1771" i="1"/>
  <c r="AD1770" i="1"/>
  <c r="AE1770" i="1" s="1"/>
  <c r="AF1770" i="1" s="1"/>
  <c r="AA1770" i="1"/>
  <c r="Y1770" i="1"/>
  <c r="W1770" i="1"/>
  <c r="V1770" i="1"/>
  <c r="AD1769" i="1"/>
  <c r="AF1769" i="1" s="1"/>
  <c r="Z1769" i="1"/>
  <c r="AA1769" i="1"/>
  <c r="Y1769" i="1"/>
  <c r="W1769" i="1"/>
  <c r="V1769" i="1"/>
  <c r="AD1768" i="1"/>
  <c r="AE1768" i="1" s="1"/>
  <c r="Z1768" i="1" s="1"/>
  <c r="AA1768" i="1"/>
  <c r="Y1768" i="1"/>
  <c r="W1768" i="1"/>
  <c r="V1768" i="1"/>
  <c r="AD1767" i="1"/>
  <c r="AE1767" i="1" s="1"/>
  <c r="Z1767" i="1" s="1"/>
  <c r="AA1767" i="1"/>
  <c r="Y1767" i="1"/>
  <c r="W1767" i="1"/>
  <c r="V1767" i="1"/>
  <c r="AD1766" i="1"/>
  <c r="AF1766" i="1" s="1"/>
  <c r="Z1766" i="1"/>
  <c r="AA1766" i="1"/>
  <c r="Y1766" i="1"/>
  <c r="W1766" i="1"/>
  <c r="V1766" i="1"/>
  <c r="AD1765" i="1"/>
  <c r="AE1765" i="1" s="1"/>
  <c r="Z1765" i="1" s="1"/>
  <c r="AA1765" i="1"/>
  <c r="Y1765" i="1"/>
  <c r="W1765" i="1"/>
  <c r="V1765" i="1"/>
  <c r="AD1764" i="1"/>
  <c r="AE1764" i="1" s="1"/>
  <c r="AF1764" i="1" s="1"/>
  <c r="AA1764" i="1"/>
  <c r="Y1764" i="1"/>
  <c r="W1764" i="1"/>
  <c r="V1764" i="1"/>
  <c r="AD1763" i="1"/>
  <c r="AE1763" i="1" s="1"/>
  <c r="AF1763" i="1" s="1"/>
  <c r="AA1763" i="1"/>
  <c r="Y1763" i="1"/>
  <c r="W1763" i="1"/>
  <c r="V1763" i="1"/>
  <c r="AH1796" i="1"/>
  <c r="AI1796" i="1" s="1"/>
  <c r="AH1870" i="1"/>
  <c r="AI1870" i="1" s="1"/>
  <c r="AH1816" i="1"/>
  <c r="AI1816" i="1" s="1"/>
  <c r="V1585" i="1"/>
  <c r="AA1585" i="1"/>
  <c r="V1603" i="1"/>
  <c r="AB1603" i="1" s="1"/>
  <c r="AH1603" i="1" s="1"/>
  <c r="AI1603" i="1" s="1"/>
  <c r="V1735" i="1"/>
  <c r="AA1735" i="1"/>
  <c r="AD1708" i="1"/>
  <c r="AE1708" i="1" s="1"/>
  <c r="AE1563" i="1"/>
  <c r="AH1563" i="1" s="1"/>
  <c r="AI1563" i="1" s="1"/>
  <c r="AE1557" i="1"/>
  <c r="Z1557" i="1" s="1"/>
  <c r="Z1576" i="1"/>
  <c r="AD1576" i="1"/>
  <c r="AF1576" i="1" s="1"/>
  <c r="AA1576" i="1"/>
  <c r="Y1576" i="1"/>
  <c r="W1576" i="1"/>
  <c r="V1576" i="1"/>
  <c r="Z1696" i="1"/>
  <c r="AD1696" i="1"/>
  <c r="AF1696" i="1" s="1"/>
  <c r="AA1696" i="1"/>
  <c r="Y1696" i="1"/>
  <c r="W1696" i="1"/>
  <c r="V1696" i="1"/>
  <c r="Z1570" i="1"/>
  <c r="AD1570" i="1"/>
  <c r="AF1570" i="1" s="1"/>
  <c r="AA1570" i="1"/>
  <c r="Y1570" i="1"/>
  <c r="W1570" i="1"/>
  <c r="V1570" i="1"/>
  <c r="AD1738" i="1"/>
  <c r="AE1738" i="1" s="1"/>
  <c r="AA1738" i="1"/>
  <c r="Y1738" i="1"/>
  <c r="W1738" i="1"/>
  <c r="V1738" i="1"/>
  <c r="Z1695" i="1"/>
  <c r="AD1695" i="1"/>
  <c r="AF1695" i="1" s="1"/>
  <c r="AA1695" i="1"/>
  <c r="Y1695" i="1"/>
  <c r="W1695" i="1"/>
  <c r="V1695" i="1"/>
  <c r="AD1762" i="1"/>
  <c r="AE1762" i="1" s="1"/>
  <c r="Z1762" i="1" s="1"/>
  <c r="AA1762" i="1"/>
  <c r="Y1762" i="1"/>
  <c r="W1762" i="1"/>
  <c r="V1762" i="1"/>
  <c r="AD1761" i="1"/>
  <c r="AE1761" i="1" s="1"/>
  <c r="Z1761" i="1" s="1"/>
  <c r="AA1761" i="1"/>
  <c r="Y1761" i="1"/>
  <c r="W1761" i="1"/>
  <c r="V1761" i="1"/>
  <c r="AD1760" i="1"/>
  <c r="Z1760" i="1"/>
  <c r="AA1760" i="1"/>
  <c r="Y1760" i="1"/>
  <c r="W1760" i="1"/>
  <c r="V1760" i="1"/>
  <c r="Z1759" i="1"/>
  <c r="AD1759" i="1"/>
  <c r="AF1759" i="1" s="1"/>
  <c r="AA1759" i="1"/>
  <c r="Y1759" i="1"/>
  <c r="W1759" i="1"/>
  <c r="V1759" i="1"/>
  <c r="Z1758" i="1"/>
  <c r="AD1758" i="1"/>
  <c r="AF1758" i="1" s="1"/>
  <c r="AA1758" i="1"/>
  <c r="Y1758" i="1"/>
  <c r="W1758" i="1"/>
  <c r="V1758" i="1"/>
  <c r="AB1758" i="1" s="1"/>
  <c r="Z1757" i="1"/>
  <c r="AD1757" i="1"/>
  <c r="AF1757" i="1" s="1"/>
  <c r="AA1757" i="1"/>
  <c r="Y1757" i="1"/>
  <c r="W1757" i="1"/>
  <c r="V1757" i="1"/>
  <c r="AB1757" i="1" s="1"/>
  <c r="AE1756" i="1"/>
  <c r="Z1756" i="1" s="1"/>
  <c r="AD1756" i="1"/>
  <c r="AA1756" i="1"/>
  <c r="Y1756" i="1"/>
  <c r="W1756" i="1"/>
  <c r="V1756" i="1"/>
  <c r="AE1755" i="1"/>
  <c r="Z1755" i="1" s="1"/>
  <c r="AD1755" i="1"/>
  <c r="AA1755" i="1"/>
  <c r="Y1755" i="1"/>
  <c r="W1755" i="1"/>
  <c r="V1755" i="1"/>
  <c r="AB1755" i="1" s="1"/>
  <c r="AD1754" i="1"/>
  <c r="AE1754" i="1" s="1"/>
  <c r="Z1754" i="1" s="1"/>
  <c r="AA1754" i="1"/>
  <c r="Y1754" i="1"/>
  <c r="W1754" i="1"/>
  <c r="V1754" i="1"/>
  <c r="AD1753" i="1"/>
  <c r="AF1753" i="1" s="1"/>
  <c r="Z1753" i="1"/>
  <c r="AA1753" i="1"/>
  <c r="Y1753" i="1"/>
  <c r="W1753" i="1"/>
  <c r="V1753" i="1"/>
  <c r="AD1752" i="1"/>
  <c r="AF1752" i="1" s="1"/>
  <c r="Z1752" i="1"/>
  <c r="AA1752" i="1"/>
  <c r="Y1752" i="1"/>
  <c r="W1752" i="1"/>
  <c r="V1752" i="1"/>
  <c r="AD1751" i="1"/>
  <c r="AF1751" i="1" s="1"/>
  <c r="Z1751" i="1"/>
  <c r="AA1751" i="1"/>
  <c r="Y1751" i="1"/>
  <c r="W1751" i="1"/>
  <c r="V1751" i="1"/>
  <c r="Z1750" i="1"/>
  <c r="AD1750" i="1"/>
  <c r="AF1750" i="1" s="1"/>
  <c r="AA1750" i="1"/>
  <c r="Y1750" i="1"/>
  <c r="W1750" i="1"/>
  <c r="V1750" i="1"/>
  <c r="Z1749" i="1"/>
  <c r="AD1749" i="1"/>
  <c r="AF1749" i="1" s="1"/>
  <c r="AA1749" i="1"/>
  <c r="Y1749" i="1"/>
  <c r="W1749" i="1"/>
  <c r="V1749" i="1"/>
  <c r="Z1748" i="1"/>
  <c r="AD1748" i="1"/>
  <c r="AF1748" i="1" s="1"/>
  <c r="AA1748" i="1"/>
  <c r="Y1748" i="1"/>
  <c r="W1748" i="1"/>
  <c r="V1748" i="1"/>
  <c r="Z1747" i="1"/>
  <c r="AD1747" i="1"/>
  <c r="AF1747" i="1" s="1"/>
  <c r="AA1747" i="1"/>
  <c r="Y1747" i="1"/>
  <c r="W1747" i="1"/>
  <c r="V1747" i="1"/>
  <c r="AB1747" i="1" s="1"/>
  <c r="AD1746" i="1"/>
  <c r="AF1746" i="1" s="1"/>
  <c r="Z1746" i="1"/>
  <c r="AA1746" i="1"/>
  <c r="Y1746" i="1"/>
  <c r="W1746" i="1"/>
  <c r="V1746" i="1"/>
  <c r="AD1745" i="1"/>
  <c r="AF1745" i="1" s="1"/>
  <c r="Z1745" i="1"/>
  <c r="AA1745" i="1"/>
  <c r="Y1745" i="1"/>
  <c r="W1745" i="1"/>
  <c r="V1745" i="1"/>
  <c r="AD1744" i="1"/>
  <c r="AE1744" i="1" s="1"/>
  <c r="AA1744" i="1"/>
  <c r="Y1744" i="1"/>
  <c r="W1744" i="1"/>
  <c r="V1744" i="1"/>
  <c r="AD1743" i="1"/>
  <c r="AF1743" i="1" s="1"/>
  <c r="Z1743" i="1"/>
  <c r="AA1743" i="1"/>
  <c r="Y1743" i="1"/>
  <c r="W1743" i="1"/>
  <c r="V1743" i="1"/>
  <c r="AD1742" i="1"/>
  <c r="AF1742" i="1" s="1"/>
  <c r="Z1742" i="1"/>
  <c r="AA1742" i="1"/>
  <c r="Y1742" i="1"/>
  <c r="W1742" i="1"/>
  <c r="V1742" i="1"/>
  <c r="AD1741" i="1"/>
  <c r="AF1741" i="1" s="1"/>
  <c r="Z1741" i="1"/>
  <c r="AA1741" i="1"/>
  <c r="Y1741" i="1"/>
  <c r="W1741" i="1"/>
  <c r="V1741" i="1"/>
  <c r="AD1740" i="1"/>
  <c r="AF1740" i="1" s="1"/>
  <c r="Z1740" i="1"/>
  <c r="AA1740" i="1"/>
  <c r="Y1740" i="1"/>
  <c r="W1740" i="1"/>
  <c r="V1740" i="1"/>
  <c r="AD1739" i="1"/>
  <c r="AF1739" i="1" s="1"/>
  <c r="Z1739" i="1"/>
  <c r="AA1739" i="1"/>
  <c r="Y1739" i="1"/>
  <c r="W1739" i="1"/>
  <c r="V1739" i="1"/>
  <c r="AD1737" i="1"/>
  <c r="AF1737" i="1" s="1"/>
  <c r="Z1737" i="1"/>
  <c r="AA1737" i="1"/>
  <c r="Y1737" i="1"/>
  <c r="W1737" i="1"/>
  <c r="V1737" i="1"/>
  <c r="AD1736" i="1"/>
  <c r="AF1736" i="1" s="1"/>
  <c r="Z1736" i="1"/>
  <c r="AA1736" i="1"/>
  <c r="Y1736" i="1"/>
  <c r="W1736" i="1"/>
  <c r="V1736" i="1"/>
  <c r="AB1736" i="1" s="1"/>
  <c r="AH1736" i="1" s="1"/>
  <c r="AI1736" i="1" s="1"/>
  <c r="AD1735" i="1"/>
  <c r="AF1735" i="1" s="1"/>
  <c r="Z1735" i="1"/>
  <c r="Y1735" i="1"/>
  <c r="W1735" i="1"/>
  <c r="Z1734" i="1"/>
  <c r="AD1734" i="1"/>
  <c r="AF1734" i="1" s="1"/>
  <c r="AA1734" i="1"/>
  <c r="Y1734" i="1"/>
  <c r="W1734" i="1"/>
  <c r="V1734" i="1"/>
  <c r="Z1733" i="1"/>
  <c r="AD1733" i="1"/>
  <c r="AF1733" i="1" s="1"/>
  <c r="AA1733" i="1"/>
  <c r="Y1733" i="1"/>
  <c r="W1733" i="1"/>
  <c r="V1733" i="1"/>
  <c r="Z1732" i="1"/>
  <c r="AD1732" i="1"/>
  <c r="AF1732" i="1" s="1"/>
  <c r="AA1732" i="1"/>
  <c r="Y1732" i="1"/>
  <c r="W1732" i="1"/>
  <c r="V1732" i="1"/>
  <c r="AB1732" i="1" s="1"/>
  <c r="AH1732" i="1" s="1"/>
  <c r="AI1732" i="1" s="1"/>
  <c r="Z1731" i="1"/>
  <c r="AD1731" i="1"/>
  <c r="AF1731" i="1" s="1"/>
  <c r="AA1731" i="1"/>
  <c r="Y1731" i="1"/>
  <c r="W1731" i="1"/>
  <c r="V1731" i="1"/>
  <c r="AB1731" i="1" s="1"/>
  <c r="AH1731" i="1" s="1"/>
  <c r="AI1731" i="1" s="1"/>
  <c r="Z1730" i="1"/>
  <c r="AD1730" i="1"/>
  <c r="AF1730" i="1" s="1"/>
  <c r="AA1730" i="1"/>
  <c r="Y1730" i="1"/>
  <c r="W1730" i="1"/>
  <c r="V1730" i="1"/>
  <c r="AD1729" i="1"/>
  <c r="AF1729" i="1" s="1"/>
  <c r="Z1729" i="1"/>
  <c r="AA1729" i="1"/>
  <c r="Y1729" i="1"/>
  <c r="W1729" i="1"/>
  <c r="V1729" i="1"/>
  <c r="AD1728" i="1"/>
  <c r="AF1728" i="1" s="1"/>
  <c r="Z1728" i="1"/>
  <c r="AA1728" i="1"/>
  <c r="Y1728" i="1"/>
  <c r="W1728" i="1"/>
  <c r="V1728" i="1"/>
  <c r="AD1727" i="1"/>
  <c r="AF1727" i="1" s="1"/>
  <c r="Z1727" i="1"/>
  <c r="AA1727" i="1"/>
  <c r="Y1727" i="1"/>
  <c r="W1727" i="1"/>
  <c r="V1727" i="1"/>
  <c r="AD1726" i="1"/>
  <c r="AE1726" i="1" s="1"/>
  <c r="AF1726" i="1" s="1"/>
  <c r="AA1726" i="1"/>
  <c r="Y1726" i="1"/>
  <c r="W1726" i="1"/>
  <c r="V1726" i="1"/>
  <c r="AB1726" i="1" s="1"/>
  <c r="AD1725" i="1"/>
  <c r="AE1725" i="1" s="1"/>
  <c r="AA1725" i="1"/>
  <c r="Y1725" i="1"/>
  <c r="W1725" i="1"/>
  <c r="V1725" i="1"/>
  <c r="AD1724" i="1"/>
  <c r="AE1724" i="1" s="1"/>
  <c r="Z1724" i="1" s="1"/>
  <c r="AA1724" i="1"/>
  <c r="Y1724" i="1"/>
  <c r="W1724" i="1"/>
  <c r="V1724" i="1"/>
  <c r="AD1723" i="1"/>
  <c r="AF1723" i="1" s="1"/>
  <c r="Z1723" i="1"/>
  <c r="AA1723" i="1"/>
  <c r="Y1723" i="1"/>
  <c r="W1723" i="1"/>
  <c r="V1723" i="1"/>
  <c r="AD1722" i="1"/>
  <c r="AF1722" i="1" s="1"/>
  <c r="Z1722" i="1"/>
  <c r="AA1722" i="1"/>
  <c r="Y1722" i="1"/>
  <c r="W1722" i="1"/>
  <c r="V1722" i="1"/>
  <c r="AD1721" i="1"/>
  <c r="AF1721" i="1" s="1"/>
  <c r="Z1721" i="1"/>
  <c r="AA1721" i="1"/>
  <c r="Y1721" i="1"/>
  <c r="W1721" i="1"/>
  <c r="V1721" i="1"/>
  <c r="AD1720" i="1"/>
  <c r="AF1720" i="1" s="1"/>
  <c r="Z1720" i="1"/>
  <c r="AA1720" i="1"/>
  <c r="Y1720" i="1"/>
  <c r="W1720" i="1"/>
  <c r="V1720" i="1"/>
  <c r="Z1719" i="1"/>
  <c r="AD1719" i="1"/>
  <c r="AF1719" i="1" s="1"/>
  <c r="AA1719" i="1"/>
  <c r="Y1719" i="1"/>
  <c r="W1719" i="1"/>
  <c r="V1719" i="1"/>
  <c r="AB1719" i="1" s="1"/>
  <c r="Z1718" i="1"/>
  <c r="AD1718" i="1"/>
  <c r="AF1718" i="1" s="1"/>
  <c r="AA1718" i="1"/>
  <c r="Y1718" i="1"/>
  <c r="W1718" i="1"/>
  <c r="V1718" i="1"/>
  <c r="Z1717" i="1"/>
  <c r="AD1717" i="1"/>
  <c r="AF1717" i="1" s="1"/>
  <c r="AA1717" i="1"/>
  <c r="Y1717" i="1"/>
  <c r="W1717" i="1"/>
  <c r="V1717" i="1"/>
  <c r="AB1717" i="1" s="1"/>
  <c r="AH1717" i="1" s="1"/>
  <c r="AI1717" i="1" s="1"/>
  <c r="Z1716" i="1"/>
  <c r="AD1716" i="1"/>
  <c r="AF1716" i="1" s="1"/>
  <c r="AA1716" i="1"/>
  <c r="Y1716" i="1"/>
  <c r="W1716" i="1"/>
  <c r="V1716" i="1"/>
  <c r="AE1715" i="1"/>
  <c r="Z1715" i="1" s="1"/>
  <c r="AD1715" i="1"/>
  <c r="AA1715" i="1"/>
  <c r="Y1715" i="1"/>
  <c r="W1715" i="1"/>
  <c r="V1715" i="1"/>
  <c r="AB1715" i="1" s="1"/>
  <c r="Z1714" i="1"/>
  <c r="AD1714" i="1"/>
  <c r="AF1714" i="1" s="1"/>
  <c r="AA1714" i="1"/>
  <c r="Y1714" i="1"/>
  <c r="W1714" i="1"/>
  <c r="V1714" i="1"/>
  <c r="Z1713" i="1"/>
  <c r="AD1713" i="1"/>
  <c r="AF1713" i="1" s="1"/>
  <c r="AA1713" i="1"/>
  <c r="Y1713" i="1"/>
  <c r="W1713" i="1"/>
  <c r="V1713" i="1"/>
  <c r="AD1712" i="1"/>
  <c r="AF1712" i="1" s="1"/>
  <c r="Z1712" i="1"/>
  <c r="AA1712" i="1"/>
  <c r="Y1712" i="1"/>
  <c r="W1712" i="1"/>
  <c r="V1712" i="1"/>
  <c r="AD1711" i="1"/>
  <c r="AF1711" i="1" s="1"/>
  <c r="Z1711" i="1"/>
  <c r="AA1711" i="1"/>
  <c r="Y1711" i="1"/>
  <c r="W1711" i="1"/>
  <c r="V1711" i="1"/>
  <c r="AD1710" i="1"/>
  <c r="AF1710" i="1" s="1"/>
  <c r="Z1710" i="1"/>
  <c r="AA1710" i="1"/>
  <c r="Y1710" i="1"/>
  <c r="W1710" i="1"/>
  <c r="V1710" i="1"/>
  <c r="AD1709" i="1"/>
  <c r="AF1709" i="1" s="1"/>
  <c r="Z1709" i="1"/>
  <c r="AA1709" i="1"/>
  <c r="Y1709" i="1"/>
  <c r="W1709" i="1"/>
  <c r="V1709" i="1"/>
  <c r="AA1708" i="1"/>
  <c r="Y1708" i="1"/>
  <c r="W1708" i="1"/>
  <c r="V1708" i="1"/>
  <c r="AD1707" i="1"/>
  <c r="AF1707" i="1" s="1"/>
  <c r="Z1707" i="1"/>
  <c r="AA1707" i="1"/>
  <c r="Y1707" i="1"/>
  <c r="W1707" i="1"/>
  <c r="V1707" i="1"/>
  <c r="AD1706" i="1"/>
  <c r="AF1706" i="1" s="1"/>
  <c r="Z1706" i="1"/>
  <c r="AA1706" i="1"/>
  <c r="Y1706" i="1"/>
  <c r="W1706" i="1"/>
  <c r="V1706" i="1"/>
  <c r="AD1705" i="1"/>
  <c r="AF1705" i="1" s="1"/>
  <c r="Z1705" i="1"/>
  <c r="AA1705" i="1"/>
  <c r="Y1705" i="1"/>
  <c r="W1705" i="1"/>
  <c r="V1705" i="1"/>
  <c r="AD1704" i="1"/>
  <c r="AF1704" i="1" s="1"/>
  <c r="Z1704" i="1"/>
  <c r="AA1704" i="1"/>
  <c r="Y1704" i="1"/>
  <c r="W1704" i="1"/>
  <c r="V1704" i="1"/>
  <c r="AD1703" i="1"/>
  <c r="AE1703" i="1" s="1"/>
  <c r="Z1703" i="1" s="1"/>
  <c r="AA1703" i="1"/>
  <c r="Y1703" i="1"/>
  <c r="W1703" i="1"/>
  <c r="V1703" i="1"/>
  <c r="AD1702" i="1"/>
  <c r="AF1702" i="1" s="1"/>
  <c r="Z1702" i="1"/>
  <c r="AA1702" i="1"/>
  <c r="Y1702" i="1"/>
  <c r="W1702" i="1"/>
  <c r="V1702" i="1"/>
  <c r="Z1701" i="1"/>
  <c r="AD1701" i="1"/>
  <c r="AF1701" i="1" s="1"/>
  <c r="AA1701" i="1"/>
  <c r="AC1701" i="1" s="1"/>
  <c r="Y1701" i="1"/>
  <c r="W1701" i="1"/>
  <c r="V1701" i="1"/>
  <c r="Z1700" i="1"/>
  <c r="AD1700" i="1"/>
  <c r="AF1700" i="1" s="1"/>
  <c r="AA1700" i="1"/>
  <c r="Y1700" i="1"/>
  <c r="W1700" i="1"/>
  <c r="V1700" i="1"/>
  <c r="Z1699" i="1"/>
  <c r="AD1699" i="1"/>
  <c r="AF1699" i="1" s="1"/>
  <c r="AA1699" i="1"/>
  <c r="Y1699" i="1"/>
  <c r="W1699" i="1"/>
  <c r="V1699" i="1"/>
  <c r="AD1698" i="1"/>
  <c r="AF1698" i="1" s="1"/>
  <c r="Z1698" i="1"/>
  <c r="AA1698" i="1"/>
  <c r="Y1698" i="1"/>
  <c r="W1698" i="1"/>
  <c r="V1698" i="1"/>
  <c r="AD1697" i="1"/>
  <c r="AF1697" i="1" s="1"/>
  <c r="Z1697" i="1"/>
  <c r="AA1697" i="1"/>
  <c r="Y1697" i="1"/>
  <c r="W1697" i="1"/>
  <c r="V1697" i="1"/>
  <c r="AD1694" i="1"/>
  <c r="AF1694" i="1" s="1"/>
  <c r="Z1694" i="1"/>
  <c r="AA1694" i="1"/>
  <c r="Y1694" i="1"/>
  <c r="W1694" i="1"/>
  <c r="V1694" i="1"/>
  <c r="AB1694" i="1" s="1"/>
  <c r="AH1694" i="1" s="1"/>
  <c r="AI1694" i="1" s="1"/>
  <c r="AE1693" i="1"/>
  <c r="Z1693" i="1" s="1"/>
  <c r="AD1693" i="1"/>
  <c r="AA1693" i="1"/>
  <c r="Y1693" i="1"/>
  <c r="W1693" i="1"/>
  <c r="V1693" i="1"/>
  <c r="Z1692" i="1"/>
  <c r="AD1692" i="1"/>
  <c r="AF1692" i="1" s="1"/>
  <c r="AA1692" i="1"/>
  <c r="Y1692" i="1"/>
  <c r="W1692" i="1"/>
  <c r="V1692" i="1"/>
  <c r="AB1692" i="1" s="1"/>
  <c r="AE1691" i="1"/>
  <c r="AD1691" i="1"/>
  <c r="AA1691" i="1"/>
  <c r="Y1691" i="1"/>
  <c r="W1691" i="1"/>
  <c r="V1691" i="1"/>
  <c r="AE1690" i="1"/>
  <c r="Z1690" i="1" s="1"/>
  <c r="AD1690" i="1"/>
  <c r="AA1690" i="1"/>
  <c r="Y1690" i="1"/>
  <c r="W1690" i="1"/>
  <c r="V1690" i="1"/>
  <c r="AE1689" i="1"/>
  <c r="Z1689" i="1" s="1"/>
  <c r="AD1689" i="1"/>
  <c r="AA1689" i="1"/>
  <c r="Y1689" i="1"/>
  <c r="W1689" i="1"/>
  <c r="V1689" i="1"/>
  <c r="AD1688" i="1"/>
  <c r="AF1688" i="1" s="1"/>
  <c r="Z1688" i="1"/>
  <c r="AA1688" i="1"/>
  <c r="Y1688" i="1"/>
  <c r="W1688" i="1"/>
  <c r="V1688" i="1"/>
  <c r="AD1687" i="1"/>
  <c r="AF1687" i="1" s="1"/>
  <c r="Z1687" i="1"/>
  <c r="AA1687" i="1"/>
  <c r="Y1687" i="1"/>
  <c r="W1687" i="1"/>
  <c r="V1687" i="1"/>
  <c r="AE1686" i="1"/>
  <c r="Z1686" i="1" s="1"/>
  <c r="AD1686" i="1"/>
  <c r="AA1686" i="1"/>
  <c r="Y1686" i="1"/>
  <c r="W1686" i="1"/>
  <c r="V1686" i="1"/>
  <c r="AB1686" i="1" s="1"/>
  <c r="Z1685" i="1"/>
  <c r="AD1685" i="1"/>
  <c r="AF1685" i="1" s="1"/>
  <c r="AA1685" i="1"/>
  <c r="Y1685" i="1"/>
  <c r="W1685" i="1"/>
  <c r="V1685" i="1"/>
  <c r="AD1684" i="1"/>
  <c r="AE1684" i="1" s="1"/>
  <c r="Z1684" i="1" s="1"/>
  <c r="AA1684" i="1"/>
  <c r="Y1684" i="1"/>
  <c r="W1684" i="1"/>
  <c r="V1684" i="1"/>
  <c r="AD1683" i="1"/>
  <c r="AE1683" i="1" s="1"/>
  <c r="AA1683" i="1"/>
  <c r="Y1683" i="1"/>
  <c r="W1683" i="1"/>
  <c r="V1683" i="1"/>
  <c r="AD1682" i="1"/>
  <c r="AF1682" i="1" s="1"/>
  <c r="Z1682" i="1"/>
  <c r="AA1682" i="1"/>
  <c r="Y1682" i="1"/>
  <c r="W1682" i="1"/>
  <c r="V1682" i="1"/>
  <c r="AD1681" i="1"/>
  <c r="AE1681" i="1" s="1"/>
  <c r="Z1681" i="1" s="1"/>
  <c r="AA1681" i="1"/>
  <c r="Y1681" i="1"/>
  <c r="W1681" i="1"/>
  <c r="V1681" i="1"/>
  <c r="AD1680" i="1"/>
  <c r="AE1680" i="1" s="1"/>
  <c r="Z1680" i="1" s="1"/>
  <c r="AA1680" i="1"/>
  <c r="Y1680" i="1"/>
  <c r="W1680" i="1"/>
  <c r="V1680" i="1"/>
  <c r="AD1679" i="1"/>
  <c r="AF1679" i="1" s="1"/>
  <c r="Z1679" i="1"/>
  <c r="AA1679" i="1"/>
  <c r="Y1679" i="1"/>
  <c r="W1679" i="1"/>
  <c r="V1679" i="1"/>
  <c r="AB1679" i="1" s="1"/>
  <c r="AH1679" i="1" s="1"/>
  <c r="AI1679" i="1" s="1"/>
  <c r="AD1678" i="1"/>
  <c r="AF1678" i="1" s="1"/>
  <c r="Z1678" i="1"/>
  <c r="AA1678" i="1"/>
  <c r="Y1678" i="1"/>
  <c r="W1678" i="1"/>
  <c r="V1678" i="1"/>
  <c r="AD1677" i="1"/>
  <c r="AE1677" i="1" s="1"/>
  <c r="AA1677" i="1"/>
  <c r="Y1677" i="1"/>
  <c r="W1677" i="1"/>
  <c r="V1677" i="1"/>
  <c r="AD1676" i="1"/>
  <c r="AF1676" i="1" s="1"/>
  <c r="Z1676" i="1"/>
  <c r="AA1676" i="1"/>
  <c r="Y1676" i="1"/>
  <c r="W1676" i="1"/>
  <c r="V1676" i="1"/>
  <c r="AD1675" i="1"/>
  <c r="AF1675" i="1" s="1"/>
  <c r="Z1675" i="1"/>
  <c r="AA1675" i="1"/>
  <c r="Y1675" i="1"/>
  <c r="W1675" i="1"/>
  <c r="V1675" i="1"/>
  <c r="AD1674" i="1"/>
  <c r="AF1674" i="1" s="1"/>
  <c r="Z1674" i="1"/>
  <c r="AA1674" i="1"/>
  <c r="Y1674" i="1"/>
  <c r="W1674" i="1"/>
  <c r="V1674" i="1"/>
  <c r="Z1673" i="1"/>
  <c r="AD1673" i="1"/>
  <c r="AF1673" i="1" s="1"/>
  <c r="AA1673" i="1"/>
  <c r="Y1673" i="1"/>
  <c r="W1673" i="1"/>
  <c r="V1673" i="1"/>
  <c r="AB1673" i="1" s="1"/>
  <c r="AH1673" i="1" s="1"/>
  <c r="AI1673" i="1" s="1"/>
  <c r="Z1672" i="1"/>
  <c r="AD1672" i="1"/>
  <c r="AF1672" i="1" s="1"/>
  <c r="AA1672" i="1"/>
  <c r="Y1672" i="1"/>
  <c r="W1672" i="1"/>
  <c r="V1672" i="1"/>
  <c r="AB1672" i="1" s="1"/>
  <c r="Z1671" i="1"/>
  <c r="AD1671" i="1"/>
  <c r="AF1671" i="1" s="1"/>
  <c r="AA1671" i="1"/>
  <c r="Y1671" i="1"/>
  <c r="W1671" i="1"/>
  <c r="V1671" i="1"/>
  <c r="AB1671" i="1" s="1"/>
  <c r="AH1671" i="1" s="1"/>
  <c r="AI1671" i="1" s="1"/>
  <c r="Z1670" i="1"/>
  <c r="AD1670" i="1"/>
  <c r="AF1670" i="1" s="1"/>
  <c r="AA1670" i="1"/>
  <c r="AC1670" i="1" s="1"/>
  <c r="Y1670" i="1"/>
  <c r="W1670" i="1"/>
  <c r="V1670" i="1"/>
  <c r="Z1669" i="1"/>
  <c r="AD1669" i="1"/>
  <c r="AF1669" i="1" s="1"/>
  <c r="AA1669" i="1"/>
  <c r="Y1669" i="1"/>
  <c r="W1669" i="1"/>
  <c r="V1669" i="1"/>
  <c r="AB1669" i="1" s="1"/>
  <c r="AE1668" i="1"/>
  <c r="AD1668" i="1"/>
  <c r="AA1668" i="1"/>
  <c r="Y1668" i="1"/>
  <c r="W1668" i="1"/>
  <c r="V1668" i="1"/>
  <c r="AB1668" i="1" s="1"/>
  <c r="Z1667" i="1"/>
  <c r="AD1667" i="1"/>
  <c r="AF1667" i="1" s="1"/>
  <c r="AA1667" i="1"/>
  <c r="Y1667" i="1"/>
  <c r="W1667" i="1"/>
  <c r="V1667" i="1"/>
  <c r="Z1666" i="1"/>
  <c r="AD1666" i="1"/>
  <c r="AF1666" i="1" s="1"/>
  <c r="AA1666" i="1"/>
  <c r="Y1666" i="1"/>
  <c r="W1666" i="1"/>
  <c r="V1666" i="1"/>
  <c r="AD1665" i="1"/>
  <c r="AF1665" i="1" s="1"/>
  <c r="Z1665" i="1"/>
  <c r="AA1665" i="1"/>
  <c r="Y1665" i="1"/>
  <c r="W1665" i="1"/>
  <c r="V1665" i="1"/>
  <c r="AD1664" i="1"/>
  <c r="AF1664" i="1" s="1"/>
  <c r="Z1664" i="1"/>
  <c r="AA1664" i="1"/>
  <c r="Y1664" i="1"/>
  <c r="W1664" i="1"/>
  <c r="V1664" i="1"/>
  <c r="AD1663" i="1"/>
  <c r="AE1663" i="1" s="1"/>
  <c r="Z1663" i="1" s="1"/>
  <c r="AA1663" i="1"/>
  <c r="Y1663" i="1"/>
  <c r="W1663" i="1"/>
  <c r="V1663" i="1"/>
  <c r="AD1662" i="1"/>
  <c r="AF1662" i="1" s="1"/>
  <c r="Z1662" i="1"/>
  <c r="AA1662" i="1"/>
  <c r="Y1662" i="1"/>
  <c r="W1662" i="1"/>
  <c r="V1662" i="1"/>
  <c r="AD1661" i="1"/>
  <c r="AE1661" i="1" s="1"/>
  <c r="Z1661" i="1" s="1"/>
  <c r="AA1661" i="1"/>
  <c r="Y1661" i="1"/>
  <c r="W1661" i="1"/>
  <c r="V1661" i="1"/>
  <c r="AD1660" i="1"/>
  <c r="AE1660" i="1" s="1"/>
  <c r="Z1660" i="1" s="1"/>
  <c r="AA1660" i="1"/>
  <c r="Y1660" i="1"/>
  <c r="W1660" i="1"/>
  <c r="V1660" i="1"/>
  <c r="AD1659" i="1"/>
  <c r="AE1659" i="1" s="1"/>
  <c r="Z1659" i="1" s="1"/>
  <c r="AA1659" i="1"/>
  <c r="Y1659" i="1"/>
  <c r="W1659" i="1"/>
  <c r="V1659" i="1"/>
  <c r="AD1658" i="1"/>
  <c r="AE1658" i="1" s="1"/>
  <c r="AA1658" i="1"/>
  <c r="Y1658" i="1"/>
  <c r="W1658" i="1"/>
  <c r="V1658" i="1"/>
  <c r="AD1657" i="1"/>
  <c r="AF1657" i="1" s="1"/>
  <c r="Z1657" i="1"/>
  <c r="AA1657" i="1"/>
  <c r="Y1657" i="1"/>
  <c r="W1657" i="1"/>
  <c r="V1657" i="1"/>
  <c r="AD1656" i="1"/>
  <c r="AE1656" i="1" s="1"/>
  <c r="AA1656" i="1"/>
  <c r="Y1656" i="1"/>
  <c r="W1656" i="1"/>
  <c r="V1656" i="1"/>
  <c r="AD1655" i="1"/>
  <c r="AE1655" i="1" s="1"/>
  <c r="AA1655" i="1"/>
  <c r="Y1655" i="1"/>
  <c r="W1655" i="1"/>
  <c r="V1655" i="1"/>
  <c r="AD1654" i="1"/>
  <c r="AE1654" i="1" s="1"/>
  <c r="AA1654" i="1"/>
  <c r="Y1654" i="1"/>
  <c r="W1654" i="1"/>
  <c r="V1654" i="1"/>
  <c r="AE1653" i="1"/>
  <c r="Z1653" i="1" s="1"/>
  <c r="AD1653" i="1"/>
  <c r="AA1653" i="1"/>
  <c r="Y1653" i="1"/>
  <c r="W1653" i="1"/>
  <c r="V1653" i="1"/>
  <c r="Z1652" i="1"/>
  <c r="AD1652" i="1"/>
  <c r="AF1652" i="1" s="1"/>
  <c r="AA1652" i="1"/>
  <c r="Y1652" i="1"/>
  <c r="W1652" i="1"/>
  <c r="V1652" i="1"/>
  <c r="AB1652" i="1" s="1"/>
  <c r="Z1651" i="1"/>
  <c r="AD1651" i="1"/>
  <c r="AF1651" i="1" s="1"/>
  <c r="AA1651" i="1"/>
  <c r="Y1651" i="1"/>
  <c r="W1651" i="1"/>
  <c r="V1651" i="1"/>
  <c r="Z1650" i="1"/>
  <c r="AD1650" i="1"/>
  <c r="AF1650" i="1" s="1"/>
  <c r="AA1650" i="1"/>
  <c r="Y1650" i="1"/>
  <c r="W1650" i="1"/>
  <c r="V1650" i="1"/>
  <c r="AD1649" i="1"/>
  <c r="AF1649" i="1" s="1"/>
  <c r="Z1649" i="1"/>
  <c r="AA1649" i="1"/>
  <c r="Y1649" i="1"/>
  <c r="W1649" i="1"/>
  <c r="V1649" i="1"/>
  <c r="AD1648" i="1"/>
  <c r="AE1648" i="1" s="1"/>
  <c r="AA1648" i="1"/>
  <c r="Y1648" i="1"/>
  <c r="W1648" i="1"/>
  <c r="V1648" i="1"/>
  <c r="AD1647" i="1"/>
  <c r="AF1647" i="1" s="1"/>
  <c r="Z1647" i="1"/>
  <c r="AA1647" i="1"/>
  <c r="Y1647" i="1"/>
  <c r="W1647" i="1"/>
  <c r="V1647" i="1"/>
  <c r="AD1646" i="1"/>
  <c r="AF1646" i="1" s="1"/>
  <c r="Z1646" i="1"/>
  <c r="AA1646" i="1"/>
  <c r="Y1646" i="1"/>
  <c r="W1646" i="1"/>
  <c r="V1646" i="1"/>
  <c r="Z1645" i="1"/>
  <c r="AD1645" i="1"/>
  <c r="AF1645" i="1" s="1"/>
  <c r="AA1645" i="1"/>
  <c r="Y1645" i="1"/>
  <c r="W1645" i="1"/>
  <c r="V1645" i="1"/>
  <c r="AE1644" i="1"/>
  <c r="Z1644" i="1" s="1"/>
  <c r="AD1644" i="1"/>
  <c r="AA1644" i="1"/>
  <c r="Y1644" i="1"/>
  <c r="W1644" i="1"/>
  <c r="V1644" i="1"/>
  <c r="AE1643" i="1"/>
  <c r="Z1643" i="1" s="1"/>
  <c r="AD1643" i="1"/>
  <c r="AA1643" i="1"/>
  <c r="Y1643" i="1"/>
  <c r="W1643" i="1"/>
  <c r="V1643" i="1"/>
  <c r="Z1642" i="1"/>
  <c r="AD1642" i="1"/>
  <c r="AF1642" i="1" s="1"/>
  <c r="AA1642" i="1"/>
  <c r="Y1642" i="1"/>
  <c r="W1642" i="1"/>
  <c r="V1642" i="1"/>
  <c r="AB1642" i="1" s="1"/>
  <c r="AH1642" i="1" s="1"/>
  <c r="AI1642" i="1" s="1"/>
  <c r="Z1641" i="1"/>
  <c r="AD1641" i="1"/>
  <c r="AF1641" i="1" s="1"/>
  <c r="AA1641" i="1"/>
  <c r="Y1641" i="1"/>
  <c r="W1641" i="1"/>
  <c r="V1641" i="1"/>
  <c r="Z1640" i="1"/>
  <c r="AD1640" i="1"/>
  <c r="AF1640" i="1" s="1"/>
  <c r="AA1640" i="1"/>
  <c r="Y1640" i="1"/>
  <c r="W1640" i="1"/>
  <c r="V1640" i="1"/>
  <c r="AB1640" i="1" s="1"/>
  <c r="AH1640" i="1" s="1"/>
  <c r="AI1640" i="1" s="1"/>
  <c r="Z1639" i="1"/>
  <c r="AD1639" i="1"/>
  <c r="AF1639" i="1" s="1"/>
  <c r="AA1639" i="1"/>
  <c r="Y1639" i="1"/>
  <c r="W1639" i="1"/>
  <c r="V1639" i="1"/>
  <c r="AD1638" i="1"/>
  <c r="AF1638" i="1" s="1"/>
  <c r="Z1638" i="1"/>
  <c r="AA1638" i="1"/>
  <c r="Y1638" i="1"/>
  <c r="W1638" i="1"/>
  <c r="V1638" i="1"/>
  <c r="AB1638" i="1" s="1"/>
  <c r="AH1638" i="1" s="1"/>
  <c r="AI1638" i="1" s="1"/>
  <c r="AD1637" i="1"/>
  <c r="AF1637" i="1" s="1"/>
  <c r="Z1637" i="1"/>
  <c r="AA1637" i="1"/>
  <c r="Y1637" i="1"/>
  <c r="W1637" i="1"/>
  <c r="V1637" i="1"/>
  <c r="AB1637" i="1" s="1"/>
  <c r="AH1637" i="1" s="1"/>
  <c r="AI1637" i="1" s="1"/>
  <c r="AD1636" i="1"/>
  <c r="AE1636" i="1" s="1"/>
  <c r="Z1636" i="1" s="1"/>
  <c r="AA1636" i="1"/>
  <c r="Y1636" i="1"/>
  <c r="W1636" i="1"/>
  <c r="V1636" i="1"/>
  <c r="AD1635" i="1"/>
  <c r="AF1635" i="1" s="1"/>
  <c r="Z1635" i="1"/>
  <c r="AA1635" i="1"/>
  <c r="Y1635" i="1"/>
  <c r="W1635" i="1"/>
  <c r="V1635" i="1"/>
  <c r="Z1634" i="1"/>
  <c r="AD1634" i="1"/>
  <c r="AF1634" i="1" s="1"/>
  <c r="AA1634" i="1"/>
  <c r="Y1634" i="1"/>
  <c r="W1634" i="1"/>
  <c r="V1634" i="1"/>
  <c r="Z1633" i="1"/>
  <c r="AD1633" i="1"/>
  <c r="AF1633" i="1" s="1"/>
  <c r="AA1633" i="1"/>
  <c r="Y1633" i="1"/>
  <c r="W1633" i="1"/>
  <c r="V1633" i="1"/>
  <c r="Z1632" i="1"/>
  <c r="AD1632" i="1"/>
  <c r="AF1632" i="1" s="1"/>
  <c r="AA1632" i="1"/>
  <c r="Y1632" i="1"/>
  <c r="W1632" i="1"/>
  <c r="V1632" i="1"/>
  <c r="AB1632" i="1" s="1"/>
  <c r="Z1631" i="1"/>
  <c r="AD1631" i="1"/>
  <c r="AF1631" i="1" s="1"/>
  <c r="AA1631" i="1"/>
  <c r="Y1631" i="1"/>
  <c r="W1631" i="1"/>
  <c r="V1631" i="1"/>
  <c r="Z1630" i="1"/>
  <c r="AD1630" i="1"/>
  <c r="AF1630" i="1" s="1"/>
  <c r="AA1630" i="1"/>
  <c r="Y1630" i="1"/>
  <c r="W1630" i="1"/>
  <c r="V1630" i="1"/>
  <c r="AE1629" i="1"/>
  <c r="Z1629" i="1" s="1"/>
  <c r="AD1629" i="1"/>
  <c r="AA1629" i="1"/>
  <c r="Y1629" i="1"/>
  <c r="W1629" i="1"/>
  <c r="V1629" i="1"/>
  <c r="AB1629" i="1" s="1"/>
  <c r="Z1628" i="1"/>
  <c r="AD1628" i="1"/>
  <c r="AF1628" i="1" s="1"/>
  <c r="AA1628" i="1"/>
  <c r="Y1628" i="1"/>
  <c r="W1628" i="1"/>
  <c r="V1628" i="1"/>
  <c r="AB1628" i="1" s="1"/>
  <c r="AE1627" i="1"/>
  <c r="Z1627" i="1" s="1"/>
  <c r="AD1627" i="1"/>
  <c r="AA1627" i="1"/>
  <c r="Y1627" i="1"/>
  <c r="W1627" i="1"/>
  <c r="V1627" i="1"/>
  <c r="Z1626" i="1"/>
  <c r="AD1626" i="1"/>
  <c r="AF1626" i="1" s="1"/>
  <c r="AA1626" i="1"/>
  <c r="Y1626" i="1"/>
  <c r="W1626" i="1"/>
  <c r="V1626" i="1"/>
  <c r="AB1626" i="1" s="1"/>
  <c r="Z1625" i="1"/>
  <c r="AD1625" i="1"/>
  <c r="AF1625" i="1" s="1"/>
  <c r="AA1625" i="1"/>
  <c r="Y1625" i="1"/>
  <c r="W1625" i="1"/>
  <c r="V1625" i="1"/>
  <c r="Z1624" i="1"/>
  <c r="AD1624" i="1"/>
  <c r="AF1624" i="1" s="1"/>
  <c r="AA1624" i="1"/>
  <c r="Y1624" i="1"/>
  <c r="W1624" i="1"/>
  <c r="V1624" i="1"/>
  <c r="AB1624" i="1" s="1"/>
  <c r="Z1623" i="1"/>
  <c r="AD1623" i="1"/>
  <c r="AF1623" i="1" s="1"/>
  <c r="AA1623" i="1"/>
  <c r="Y1623" i="1"/>
  <c r="W1623" i="1"/>
  <c r="V1623" i="1"/>
  <c r="AB1623" i="1" s="1"/>
  <c r="Z1622" i="1"/>
  <c r="AD1622" i="1"/>
  <c r="AF1622" i="1" s="1"/>
  <c r="AA1622" i="1"/>
  <c r="Y1622" i="1"/>
  <c r="W1622" i="1"/>
  <c r="V1622" i="1"/>
  <c r="AB1622" i="1" s="1"/>
  <c r="AH1622" i="1" s="1"/>
  <c r="AI1622" i="1" s="1"/>
  <c r="Z1621" i="1"/>
  <c r="AD1621" i="1"/>
  <c r="AF1621" i="1" s="1"/>
  <c r="AA1621" i="1"/>
  <c r="Y1621" i="1"/>
  <c r="W1621" i="1"/>
  <c r="V1621" i="1"/>
  <c r="Z1620" i="1"/>
  <c r="AD1620" i="1"/>
  <c r="AF1620" i="1" s="1"/>
  <c r="AA1620" i="1"/>
  <c r="Y1620" i="1"/>
  <c r="W1620" i="1"/>
  <c r="V1620" i="1"/>
  <c r="Z1619" i="1"/>
  <c r="AD1619" i="1"/>
  <c r="AF1619" i="1" s="1"/>
  <c r="AA1619" i="1"/>
  <c r="Y1619" i="1"/>
  <c r="W1619" i="1"/>
  <c r="V1619" i="1"/>
  <c r="Z1618" i="1"/>
  <c r="AD1618" i="1"/>
  <c r="AF1618" i="1" s="1"/>
  <c r="AA1618" i="1"/>
  <c r="Y1618" i="1"/>
  <c r="W1618" i="1"/>
  <c r="V1618" i="1"/>
  <c r="AB1618" i="1" s="1"/>
  <c r="AD1617" i="1"/>
  <c r="AE1617" i="1" s="1"/>
  <c r="Z1617" i="1" s="1"/>
  <c r="AA1617" i="1"/>
  <c r="AC1617" i="1" s="1"/>
  <c r="Y1617" i="1"/>
  <c r="W1617" i="1"/>
  <c r="V1617" i="1"/>
  <c r="AD1616" i="1"/>
  <c r="AF1616" i="1" s="1"/>
  <c r="Z1616" i="1"/>
  <c r="AA1616" i="1"/>
  <c r="Y1616" i="1"/>
  <c r="W1616" i="1"/>
  <c r="V1616" i="1"/>
  <c r="Z1615" i="1"/>
  <c r="AD1615" i="1"/>
  <c r="AF1615" i="1" s="1"/>
  <c r="AA1615" i="1"/>
  <c r="AC1615" i="1" s="1"/>
  <c r="Y1615" i="1"/>
  <c r="W1615" i="1"/>
  <c r="V1615" i="1"/>
  <c r="Z1614" i="1"/>
  <c r="AD1614" i="1"/>
  <c r="AF1614" i="1" s="1"/>
  <c r="AA1614" i="1"/>
  <c r="Y1614" i="1"/>
  <c r="W1614" i="1"/>
  <c r="V1614" i="1"/>
  <c r="Z1613" i="1"/>
  <c r="AD1613" i="1"/>
  <c r="AF1613" i="1" s="1"/>
  <c r="AA1613" i="1"/>
  <c r="Y1613" i="1"/>
  <c r="W1613" i="1"/>
  <c r="V1613" i="1"/>
  <c r="AE1612" i="1"/>
  <c r="Z1612" i="1" s="1"/>
  <c r="AD1612" i="1"/>
  <c r="AA1612" i="1"/>
  <c r="Y1612" i="1"/>
  <c r="W1612" i="1"/>
  <c r="V1612" i="1"/>
  <c r="Z1611" i="1"/>
  <c r="AD1611" i="1"/>
  <c r="AF1611" i="1" s="1"/>
  <c r="AA1611" i="1"/>
  <c r="Y1611" i="1"/>
  <c r="W1611" i="1"/>
  <c r="V1611" i="1"/>
  <c r="AB1611" i="1" s="1"/>
  <c r="AD1610" i="1"/>
  <c r="AE1610" i="1" s="1"/>
  <c r="AA1610" i="1"/>
  <c r="Y1610" i="1"/>
  <c r="W1610" i="1"/>
  <c r="V1610" i="1"/>
  <c r="Z1609" i="1"/>
  <c r="AD1609" i="1"/>
  <c r="AF1609" i="1" s="1"/>
  <c r="AA1609" i="1"/>
  <c r="Y1609" i="1"/>
  <c r="W1609" i="1"/>
  <c r="V1609" i="1"/>
  <c r="Z1608" i="1"/>
  <c r="AD1608" i="1"/>
  <c r="AF1608" i="1" s="1"/>
  <c r="AA1608" i="1"/>
  <c r="Y1608" i="1"/>
  <c r="W1608" i="1"/>
  <c r="V1608" i="1"/>
  <c r="AB1608" i="1" s="1"/>
  <c r="Z1607" i="1"/>
  <c r="AD1607" i="1"/>
  <c r="AF1607" i="1" s="1"/>
  <c r="AA1607" i="1"/>
  <c r="Y1607" i="1"/>
  <c r="W1607" i="1"/>
  <c r="V1607" i="1"/>
  <c r="AD1606" i="1"/>
  <c r="AE1606" i="1" s="1"/>
  <c r="AA1606" i="1"/>
  <c r="Y1606" i="1"/>
  <c r="W1606" i="1"/>
  <c r="V1606" i="1"/>
  <c r="AB1606" i="1" s="1"/>
  <c r="AD1605" i="1"/>
  <c r="AF1605" i="1" s="1"/>
  <c r="Z1605" i="1"/>
  <c r="AA1605" i="1"/>
  <c r="Y1605" i="1"/>
  <c r="W1605" i="1"/>
  <c r="V1605" i="1"/>
  <c r="AE1604" i="1"/>
  <c r="Z1604" i="1" s="1"/>
  <c r="AD1604" i="1"/>
  <c r="AA1604" i="1"/>
  <c r="Y1604" i="1"/>
  <c r="W1604" i="1"/>
  <c r="V1604" i="1"/>
  <c r="Z1603" i="1"/>
  <c r="AD1603" i="1"/>
  <c r="AF1603" i="1" s="1"/>
  <c r="AA1603" i="1"/>
  <c r="Y1603" i="1"/>
  <c r="W1603" i="1"/>
  <c r="Z1602" i="1"/>
  <c r="AD1602" i="1"/>
  <c r="AF1602" i="1" s="1"/>
  <c r="AA1602" i="1"/>
  <c r="Y1602" i="1"/>
  <c r="W1602" i="1"/>
  <c r="V1602" i="1"/>
  <c r="Z1601" i="1"/>
  <c r="AD1601" i="1"/>
  <c r="AF1601" i="1" s="1"/>
  <c r="AA1601" i="1"/>
  <c r="Y1601" i="1"/>
  <c r="W1601" i="1"/>
  <c r="V1601" i="1"/>
  <c r="Z1600" i="1"/>
  <c r="AD1600" i="1"/>
  <c r="AF1600" i="1" s="1"/>
  <c r="AA1600" i="1"/>
  <c r="Y1600" i="1"/>
  <c r="W1600" i="1"/>
  <c r="V1600" i="1"/>
  <c r="AB1600" i="1" s="1"/>
  <c r="AH1600" i="1" s="1"/>
  <c r="AI1600" i="1" s="1"/>
  <c r="Z1599" i="1"/>
  <c r="AD1599" i="1"/>
  <c r="AF1599" i="1" s="1"/>
  <c r="AA1599" i="1"/>
  <c r="Y1599" i="1"/>
  <c r="W1599" i="1"/>
  <c r="V1599" i="1"/>
  <c r="Z1598" i="1"/>
  <c r="AD1598" i="1"/>
  <c r="AF1598" i="1" s="1"/>
  <c r="AA1598" i="1"/>
  <c r="Y1598" i="1"/>
  <c r="W1598" i="1"/>
  <c r="V1598" i="1"/>
  <c r="AD1597" i="1"/>
  <c r="AE1597" i="1" s="1"/>
  <c r="Z1597" i="1" s="1"/>
  <c r="AA1597" i="1"/>
  <c r="Y1597" i="1"/>
  <c r="W1597" i="1"/>
  <c r="V1597" i="1"/>
  <c r="AD1596" i="1"/>
  <c r="AF1596" i="1" s="1"/>
  <c r="Z1596" i="1"/>
  <c r="AA1596" i="1"/>
  <c r="Y1596" i="1"/>
  <c r="W1596" i="1"/>
  <c r="V1596" i="1"/>
  <c r="AD1595" i="1"/>
  <c r="AF1595" i="1" s="1"/>
  <c r="Z1595" i="1"/>
  <c r="AA1595" i="1"/>
  <c r="Y1595" i="1"/>
  <c r="W1595" i="1"/>
  <c r="V1595" i="1"/>
  <c r="AD1594" i="1"/>
  <c r="AF1594" i="1" s="1"/>
  <c r="Z1594" i="1"/>
  <c r="AA1594" i="1"/>
  <c r="Y1594" i="1"/>
  <c r="W1594" i="1"/>
  <c r="V1594" i="1"/>
  <c r="AD1593" i="1"/>
  <c r="AF1593" i="1" s="1"/>
  <c r="Z1593" i="1"/>
  <c r="AA1593" i="1"/>
  <c r="Y1593" i="1"/>
  <c r="W1593" i="1"/>
  <c r="V1593" i="1"/>
  <c r="AD1592" i="1"/>
  <c r="AF1592" i="1" s="1"/>
  <c r="Z1592" i="1"/>
  <c r="AA1592" i="1"/>
  <c r="Y1592" i="1"/>
  <c r="W1592" i="1"/>
  <c r="V1592" i="1"/>
  <c r="AD1591" i="1"/>
  <c r="AE1591" i="1" s="1"/>
  <c r="AA1591" i="1"/>
  <c r="Y1591" i="1"/>
  <c r="W1591" i="1"/>
  <c r="V1591" i="1"/>
  <c r="AD1590" i="1"/>
  <c r="AE1590" i="1" s="1"/>
  <c r="AA1590" i="1"/>
  <c r="AC1590" i="1" s="1"/>
  <c r="Y1590" i="1"/>
  <c r="W1590" i="1"/>
  <c r="V1590" i="1"/>
  <c r="AD1589" i="1"/>
  <c r="AE1589" i="1" s="1"/>
  <c r="AF1589" i="1" s="1"/>
  <c r="AA1589" i="1"/>
  <c r="AC1589" i="1" s="1"/>
  <c r="Y1589" i="1"/>
  <c r="W1589" i="1"/>
  <c r="V1589" i="1"/>
  <c r="Z1588" i="1"/>
  <c r="AD1588" i="1"/>
  <c r="AF1588" i="1" s="1"/>
  <c r="AA1588" i="1"/>
  <c r="AC1588" i="1" s="1"/>
  <c r="Y1588" i="1"/>
  <c r="W1588" i="1"/>
  <c r="V1588" i="1"/>
  <c r="AE1587" i="1"/>
  <c r="Z1587" i="1" s="1"/>
  <c r="AD1587" i="1"/>
  <c r="AA1587" i="1"/>
  <c r="Y1587" i="1"/>
  <c r="W1587" i="1"/>
  <c r="V1587" i="1"/>
  <c r="AE1586" i="1"/>
  <c r="AH1586" i="1" s="1"/>
  <c r="AI1586" i="1" s="1"/>
  <c r="AD1586" i="1"/>
  <c r="AA1586" i="1"/>
  <c r="AC1586" i="1" s="1"/>
  <c r="Y1586" i="1"/>
  <c r="W1586" i="1"/>
  <c r="V1586" i="1"/>
  <c r="Z1585" i="1"/>
  <c r="AD1585" i="1"/>
  <c r="AF1585" i="1" s="1"/>
  <c r="Y1585" i="1"/>
  <c r="W1585" i="1"/>
  <c r="AE1584" i="1"/>
  <c r="Z1584" i="1" s="1"/>
  <c r="AD1584" i="1"/>
  <c r="AA1584" i="1"/>
  <c r="Y1584" i="1"/>
  <c r="W1584" i="1"/>
  <c r="V1584" i="1"/>
  <c r="AE1583" i="1"/>
  <c r="AD1583" i="1"/>
  <c r="AA1583" i="1"/>
  <c r="Y1583" i="1"/>
  <c r="W1583" i="1"/>
  <c r="V1583" i="1"/>
  <c r="AE1582" i="1"/>
  <c r="Z1582" i="1" s="1"/>
  <c r="AD1582" i="1"/>
  <c r="AA1582" i="1"/>
  <c r="AC1582" i="1" s="1"/>
  <c r="Y1582" i="1"/>
  <c r="W1582" i="1"/>
  <c r="V1582" i="1"/>
  <c r="AD1581" i="1"/>
  <c r="AF1581" i="1" s="1"/>
  <c r="Z1581" i="1"/>
  <c r="AA1581" i="1"/>
  <c r="Y1581" i="1"/>
  <c r="W1581" i="1"/>
  <c r="V1581" i="1"/>
  <c r="AD1580" i="1"/>
  <c r="AF1580" i="1" s="1"/>
  <c r="Z1580" i="1"/>
  <c r="AA1580" i="1"/>
  <c r="Y1580" i="1"/>
  <c r="W1580" i="1"/>
  <c r="V1580" i="1"/>
  <c r="AD1579" i="1"/>
  <c r="AF1579" i="1" s="1"/>
  <c r="Z1579" i="1"/>
  <c r="AA1579" i="1"/>
  <c r="Y1579" i="1"/>
  <c r="W1579" i="1"/>
  <c r="V1579" i="1"/>
  <c r="AE1578" i="1"/>
  <c r="AD1578" i="1"/>
  <c r="AA1578" i="1"/>
  <c r="Y1578" i="1"/>
  <c r="W1578" i="1"/>
  <c r="V1578" i="1"/>
  <c r="AB1578" i="1" s="1"/>
  <c r="Z1577" i="1"/>
  <c r="AD1577" i="1"/>
  <c r="AF1577" i="1" s="1"/>
  <c r="AA1577" i="1"/>
  <c r="Y1577" i="1"/>
  <c r="W1577" i="1"/>
  <c r="V1577" i="1"/>
  <c r="AB1577" i="1" s="1"/>
  <c r="Z1575" i="1"/>
  <c r="AD1575" i="1"/>
  <c r="AF1575" i="1" s="1"/>
  <c r="AA1575" i="1"/>
  <c r="Y1575" i="1"/>
  <c r="W1575" i="1"/>
  <c r="V1575" i="1"/>
  <c r="AB1575" i="1" s="1"/>
  <c r="AH1575" i="1" s="1"/>
  <c r="AI1575" i="1" s="1"/>
  <c r="AD1574" i="1"/>
  <c r="AF1574" i="1" s="1"/>
  <c r="Z1574" i="1"/>
  <c r="AA1574" i="1"/>
  <c r="Y1574" i="1"/>
  <c r="W1574" i="1"/>
  <c r="V1574" i="1"/>
  <c r="AD1573" i="1"/>
  <c r="AF1573" i="1" s="1"/>
  <c r="Z1573" i="1"/>
  <c r="AA1573" i="1"/>
  <c r="Y1573" i="1"/>
  <c r="W1573" i="1"/>
  <c r="V1573" i="1"/>
  <c r="Z1572" i="1"/>
  <c r="AD1572" i="1"/>
  <c r="AF1572" i="1" s="1"/>
  <c r="AA1572" i="1"/>
  <c r="Y1572" i="1"/>
  <c r="W1572" i="1"/>
  <c r="V1572" i="1"/>
  <c r="AB1572" i="1" s="1"/>
  <c r="AH1572" i="1" s="1"/>
  <c r="AI1572" i="1" s="1"/>
  <c r="Z1571" i="1"/>
  <c r="AD1571" i="1"/>
  <c r="AF1571" i="1" s="1"/>
  <c r="AA1571" i="1"/>
  <c r="Y1571" i="1"/>
  <c r="W1571" i="1"/>
  <c r="V1571" i="1"/>
  <c r="AB1571" i="1" s="1"/>
  <c r="AH1571" i="1" s="1"/>
  <c r="AI1571" i="1" s="1"/>
  <c r="Z1569" i="1"/>
  <c r="AD1569" i="1"/>
  <c r="AF1569" i="1" s="1"/>
  <c r="AA1569" i="1"/>
  <c r="Y1569" i="1"/>
  <c r="W1569" i="1"/>
  <c r="V1569" i="1"/>
  <c r="AD1568" i="1"/>
  <c r="AF1568" i="1" s="1"/>
  <c r="Z1568" i="1"/>
  <c r="AA1568" i="1"/>
  <c r="Y1568" i="1"/>
  <c r="W1568" i="1"/>
  <c r="V1568" i="1"/>
  <c r="AD1567" i="1"/>
  <c r="AF1567" i="1" s="1"/>
  <c r="Z1567" i="1"/>
  <c r="AA1567" i="1"/>
  <c r="Y1567" i="1"/>
  <c r="W1567" i="1"/>
  <c r="V1567" i="1"/>
  <c r="AD1566" i="1"/>
  <c r="AF1566" i="1" s="1"/>
  <c r="Z1566" i="1"/>
  <c r="AA1566" i="1"/>
  <c r="Y1566" i="1"/>
  <c r="W1566" i="1"/>
  <c r="V1566" i="1"/>
  <c r="AD1565" i="1"/>
  <c r="AF1565" i="1" s="1"/>
  <c r="Z1565" i="1"/>
  <c r="AA1565" i="1"/>
  <c r="Y1565" i="1"/>
  <c r="W1565" i="1"/>
  <c r="V1565" i="1"/>
  <c r="AE1564" i="1"/>
  <c r="AD1564" i="1"/>
  <c r="AA1564" i="1"/>
  <c r="Y1564" i="1"/>
  <c r="W1564" i="1"/>
  <c r="V1564" i="1"/>
  <c r="AD1563" i="1"/>
  <c r="AA1563" i="1"/>
  <c r="AC1563" i="1" s="1"/>
  <c r="Y1563" i="1"/>
  <c r="W1563" i="1"/>
  <c r="V1563" i="1"/>
  <c r="AE1562" i="1"/>
  <c r="Z1562" i="1" s="1"/>
  <c r="AD1562" i="1"/>
  <c r="AA1562" i="1"/>
  <c r="Y1562" i="1"/>
  <c r="W1562" i="1"/>
  <c r="V1562" i="1"/>
  <c r="AB1562" i="1" s="1"/>
  <c r="AE1561" i="1"/>
  <c r="AD1561" i="1"/>
  <c r="AA1561" i="1"/>
  <c r="Y1561" i="1"/>
  <c r="W1561" i="1"/>
  <c r="V1561" i="1"/>
  <c r="AE1560" i="1"/>
  <c r="Z1560" i="1" s="1"/>
  <c r="AD1560" i="1"/>
  <c r="AA1560" i="1"/>
  <c r="Y1560" i="1"/>
  <c r="W1560" i="1"/>
  <c r="V1560" i="1"/>
  <c r="Z1559" i="1"/>
  <c r="AD1559" i="1"/>
  <c r="AF1559" i="1" s="1"/>
  <c r="AA1559" i="1"/>
  <c r="AC1559" i="1" s="1"/>
  <c r="Y1559" i="1"/>
  <c r="W1559" i="1"/>
  <c r="V1559" i="1"/>
  <c r="AD1558" i="1"/>
  <c r="AE1558" i="1" s="1"/>
  <c r="Z1558" i="1" s="1"/>
  <c r="AA1558" i="1"/>
  <c r="Y1558" i="1"/>
  <c r="W1558" i="1"/>
  <c r="V1558" i="1"/>
  <c r="AD1557" i="1"/>
  <c r="AA1557" i="1"/>
  <c r="Y1557" i="1"/>
  <c r="W1557" i="1"/>
  <c r="V1557" i="1"/>
  <c r="AD1556" i="1"/>
  <c r="AE1556" i="1" s="1"/>
  <c r="AF1556" i="1" s="1"/>
  <c r="AA1556" i="1"/>
  <c r="AC1556" i="1" s="1"/>
  <c r="Y1556" i="1"/>
  <c r="W1556" i="1"/>
  <c r="V1556" i="1"/>
  <c r="AD1555" i="1"/>
  <c r="AE1555" i="1" s="1"/>
  <c r="Z1555" i="1" s="1"/>
  <c r="AA1555" i="1"/>
  <c r="Y1555" i="1"/>
  <c r="W1555" i="1"/>
  <c r="V1555" i="1"/>
  <c r="AB1555" i="1" s="1"/>
  <c r="AD1554" i="1"/>
  <c r="AE1554" i="1" s="1"/>
  <c r="AA1554" i="1"/>
  <c r="Y1554" i="1"/>
  <c r="W1554" i="1"/>
  <c r="V1554" i="1"/>
  <c r="AD1553" i="1"/>
  <c r="AE1553" i="1" s="1"/>
  <c r="AF1553" i="1" s="1"/>
  <c r="AA1553" i="1"/>
  <c r="Y1553" i="1"/>
  <c r="W1553" i="1"/>
  <c r="V1553" i="1"/>
  <c r="AH1701" i="1"/>
  <c r="AI1701" i="1" s="1"/>
  <c r="AH1615" i="1"/>
  <c r="AI1615" i="1" s="1"/>
  <c r="AH1559" i="1"/>
  <c r="AI1559" i="1" s="1"/>
  <c r="AH1588" i="1"/>
  <c r="AI1588" i="1" s="1"/>
  <c r="AH1670" i="1"/>
  <c r="AI1670" i="1" s="1"/>
  <c r="V1548" i="1"/>
  <c r="W1548" i="1"/>
  <c r="Y1548" i="1"/>
  <c r="AA1548" i="1"/>
  <c r="AC1548" i="1" s="1"/>
  <c r="AD1548" i="1"/>
  <c r="AF1548" i="1" s="1"/>
  <c r="AH1548" i="1"/>
  <c r="AI1548" i="1" s="1"/>
  <c r="Z1548" i="1"/>
  <c r="Z1443" i="1"/>
  <c r="AD1443" i="1"/>
  <c r="AF1443" i="1" s="1"/>
  <c r="AA1443" i="1"/>
  <c r="Y1443" i="1"/>
  <c r="W1443" i="1"/>
  <c r="V1443" i="1"/>
  <c r="AB1443" i="1" s="1"/>
  <c r="Z1514" i="1"/>
  <c r="AD1514" i="1"/>
  <c r="AF1514" i="1" s="1"/>
  <c r="AA1514" i="1"/>
  <c r="Y1514" i="1"/>
  <c r="W1514" i="1"/>
  <c r="V1514" i="1"/>
  <c r="AD1552" i="1"/>
  <c r="AE1552" i="1" s="1"/>
  <c r="AA1552" i="1"/>
  <c r="Y1552" i="1"/>
  <c r="W1552" i="1"/>
  <c r="V1552" i="1"/>
  <c r="AD1551" i="1"/>
  <c r="AE1551" i="1" s="1"/>
  <c r="AA1551" i="1"/>
  <c r="Y1551" i="1"/>
  <c r="W1551" i="1"/>
  <c r="V1551" i="1"/>
  <c r="Z1550" i="1"/>
  <c r="AD1550" i="1"/>
  <c r="AF1550" i="1" s="1"/>
  <c r="AA1550" i="1"/>
  <c r="Y1550" i="1"/>
  <c r="W1550" i="1"/>
  <c r="V1550" i="1"/>
  <c r="AE1549" i="1"/>
  <c r="Z1549" i="1" s="1"/>
  <c r="AD1549" i="1"/>
  <c r="AA1549" i="1"/>
  <c r="Y1549" i="1"/>
  <c r="W1549" i="1"/>
  <c r="V1549" i="1"/>
  <c r="AB1549" i="1" s="1"/>
  <c r="AD1547" i="1"/>
  <c r="AF1547" i="1" s="1"/>
  <c r="Z1547" i="1"/>
  <c r="AA1547" i="1"/>
  <c r="Y1547" i="1"/>
  <c r="W1547" i="1"/>
  <c r="V1547" i="1"/>
  <c r="AD1546" i="1"/>
  <c r="AF1546" i="1" s="1"/>
  <c r="Z1546" i="1"/>
  <c r="AA1546" i="1"/>
  <c r="Y1546" i="1"/>
  <c r="W1546" i="1"/>
  <c r="V1546" i="1"/>
  <c r="AD1545" i="1"/>
  <c r="AF1545" i="1" s="1"/>
  <c r="Z1545" i="1"/>
  <c r="AA1545" i="1"/>
  <c r="Y1545" i="1"/>
  <c r="W1545" i="1"/>
  <c r="V1545" i="1"/>
  <c r="Z1544" i="1"/>
  <c r="AD1544" i="1"/>
  <c r="AF1544" i="1" s="1"/>
  <c r="AA1544" i="1"/>
  <c r="Y1544" i="1"/>
  <c r="W1544" i="1"/>
  <c r="V1544" i="1"/>
  <c r="Z1543" i="1"/>
  <c r="AD1543" i="1"/>
  <c r="AF1543" i="1" s="1"/>
  <c r="AA1543" i="1"/>
  <c r="Y1543" i="1"/>
  <c r="W1543" i="1"/>
  <c r="V1543" i="1"/>
  <c r="Z1542" i="1"/>
  <c r="AD1542" i="1"/>
  <c r="AF1542" i="1" s="1"/>
  <c r="AA1542" i="1"/>
  <c r="AC1542" i="1" s="1"/>
  <c r="Y1542" i="1"/>
  <c r="W1542" i="1"/>
  <c r="V1542" i="1"/>
  <c r="Z1541" i="1"/>
  <c r="AD1541" i="1"/>
  <c r="AF1541" i="1" s="1"/>
  <c r="AA1541" i="1"/>
  <c r="Y1541" i="1"/>
  <c r="W1541" i="1"/>
  <c r="V1541" i="1"/>
  <c r="Z1540" i="1"/>
  <c r="AD1540" i="1"/>
  <c r="AF1540" i="1" s="1"/>
  <c r="AA1540" i="1"/>
  <c r="Y1540" i="1"/>
  <c r="W1540" i="1"/>
  <c r="V1540" i="1"/>
  <c r="Z1539" i="1"/>
  <c r="AD1539" i="1"/>
  <c r="AF1539" i="1" s="1"/>
  <c r="AA1539" i="1"/>
  <c r="Y1539" i="1"/>
  <c r="W1539" i="1"/>
  <c r="V1539" i="1"/>
  <c r="Z1538" i="1"/>
  <c r="AD1538" i="1"/>
  <c r="AF1538" i="1" s="1"/>
  <c r="AA1538" i="1"/>
  <c r="Y1538" i="1"/>
  <c r="W1538" i="1"/>
  <c r="V1538" i="1"/>
  <c r="AB1538" i="1" s="1"/>
  <c r="AH1538" i="1" s="1"/>
  <c r="AI1538" i="1" s="1"/>
  <c r="Z1537" i="1"/>
  <c r="AD1537" i="1"/>
  <c r="AF1537" i="1" s="1"/>
  <c r="AA1537" i="1"/>
  <c r="Y1537" i="1"/>
  <c r="W1537" i="1"/>
  <c r="V1537" i="1"/>
  <c r="AB1537" i="1" s="1"/>
  <c r="Z1536" i="1"/>
  <c r="AD1536" i="1"/>
  <c r="AF1536" i="1" s="1"/>
  <c r="AA1536" i="1"/>
  <c r="Y1536" i="1"/>
  <c r="W1536" i="1"/>
  <c r="V1536" i="1"/>
  <c r="AD1535" i="1"/>
  <c r="AE1535" i="1" s="1"/>
  <c r="AF1535" i="1" s="1"/>
  <c r="AA1535" i="1"/>
  <c r="Y1535" i="1"/>
  <c r="W1535" i="1"/>
  <c r="V1535" i="1"/>
  <c r="AD1534" i="1"/>
  <c r="AE1534" i="1" s="1"/>
  <c r="Z1534" i="1" s="1"/>
  <c r="AA1534" i="1"/>
  <c r="Y1534" i="1"/>
  <c r="W1534" i="1"/>
  <c r="V1534" i="1"/>
  <c r="Z1533" i="1"/>
  <c r="AD1533" i="1"/>
  <c r="AF1533" i="1" s="1"/>
  <c r="AA1533" i="1"/>
  <c r="Y1533" i="1"/>
  <c r="W1533" i="1"/>
  <c r="V1533" i="1"/>
  <c r="AB1533" i="1" s="1"/>
  <c r="AE1532" i="1"/>
  <c r="AD1532" i="1"/>
  <c r="AA1532" i="1"/>
  <c r="Y1532" i="1"/>
  <c r="W1532" i="1"/>
  <c r="V1532" i="1"/>
  <c r="Z1531" i="1"/>
  <c r="AD1531" i="1"/>
  <c r="AF1531" i="1" s="1"/>
  <c r="AA1531" i="1"/>
  <c r="Y1531" i="1"/>
  <c r="W1531" i="1"/>
  <c r="V1531" i="1"/>
  <c r="AB1531" i="1" s="1"/>
  <c r="AH1531" i="1" s="1"/>
  <c r="AI1531" i="1" s="1"/>
  <c r="Z1530" i="1"/>
  <c r="AD1530" i="1"/>
  <c r="AF1530" i="1" s="1"/>
  <c r="AA1530" i="1"/>
  <c r="Y1530" i="1"/>
  <c r="W1530" i="1"/>
  <c r="V1530" i="1"/>
  <c r="Z1529" i="1"/>
  <c r="AD1529" i="1"/>
  <c r="AF1529" i="1" s="1"/>
  <c r="AA1529" i="1"/>
  <c r="Y1529" i="1"/>
  <c r="W1529" i="1"/>
  <c r="V1529" i="1"/>
  <c r="AB1529" i="1" s="1"/>
  <c r="AH1529" i="1" s="1"/>
  <c r="AI1529" i="1" s="1"/>
  <c r="Z1528" i="1"/>
  <c r="AD1528" i="1"/>
  <c r="AF1528" i="1" s="1"/>
  <c r="AA1528" i="1"/>
  <c r="Y1528" i="1"/>
  <c r="W1528" i="1"/>
  <c r="V1528" i="1"/>
  <c r="AB1528" i="1" s="1"/>
  <c r="Z1527" i="1"/>
  <c r="AD1527" i="1"/>
  <c r="AF1527" i="1" s="1"/>
  <c r="AA1527" i="1"/>
  <c r="Y1527" i="1"/>
  <c r="W1527" i="1"/>
  <c r="V1527" i="1"/>
  <c r="AB1527" i="1" s="1"/>
  <c r="AD1526" i="1"/>
  <c r="AE1526" i="1" s="1"/>
  <c r="AF1526" i="1" s="1"/>
  <c r="AA1526" i="1"/>
  <c r="Y1526" i="1"/>
  <c r="W1526" i="1"/>
  <c r="V1526" i="1"/>
  <c r="Z1525" i="1"/>
  <c r="AD1525" i="1"/>
  <c r="AF1525" i="1" s="1"/>
  <c r="AA1525" i="1"/>
  <c r="Y1525" i="1"/>
  <c r="W1525" i="1"/>
  <c r="V1525" i="1"/>
  <c r="Z1524" i="1"/>
  <c r="AD1524" i="1"/>
  <c r="AF1524" i="1" s="1"/>
  <c r="AA1524" i="1"/>
  <c r="AC1524" i="1" s="1"/>
  <c r="Y1524" i="1"/>
  <c r="W1524" i="1"/>
  <c r="V1524" i="1"/>
  <c r="AD1523" i="1"/>
  <c r="AF1523" i="1" s="1"/>
  <c r="Z1523" i="1"/>
  <c r="AA1523" i="1"/>
  <c r="Y1523" i="1"/>
  <c r="W1523" i="1"/>
  <c r="V1523" i="1"/>
  <c r="Z1522" i="1"/>
  <c r="AD1522" i="1"/>
  <c r="AF1522" i="1" s="1"/>
  <c r="AA1522" i="1"/>
  <c r="Y1522" i="1"/>
  <c r="W1522" i="1"/>
  <c r="V1522" i="1"/>
  <c r="Z1521" i="1"/>
  <c r="AD1521" i="1"/>
  <c r="AF1521" i="1" s="1"/>
  <c r="AA1521" i="1"/>
  <c r="Y1521" i="1"/>
  <c r="W1521" i="1"/>
  <c r="V1521" i="1"/>
  <c r="Z1520" i="1"/>
  <c r="AD1520" i="1"/>
  <c r="AF1520" i="1" s="1"/>
  <c r="AA1520" i="1"/>
  <c r="Y1520" i="1"/>
  <c r="W1520" i="1"/>
  <c r="V1520" i="1"/>
  <c r="AB1520" i="1" s="1"/>
  <c r="Z1519" i="1"/>
  <c r="AD1519" i="1"/>
  <c r="AF1519" i="1" s="1"/>
  <c r="AA1519" i="1"/>
  <c r="Y1519" i="1"/>
  <c r="W1519" i="1"/>
  <c r="V1519" i="1"/>
  <c r="Z1518" i="1"/>
  <c r="AD1518" i="1"/>
  <c r="AF1518" i="1" s="1"/>
  <c r="AA1518" i="1"/>
  <c r="Y1518" i="1"/>
  <c r="W1518" i="1"/>
  <c r="V1518" i="1"/>
  <c r="AB1518" i="1" s="1"/>
  <c r="Z1517" i="1"/>
  <c r="AD1517" i="1"/>
  <c r="AF1517" i="1" s="1"/>
  <c r="AA1517" i="1"/>
  <c r="Y1517" i="1"/>
  <c r="W1517" i="1"/>
  <c r="V1517" i="1"/>
  <c r="AB1517" i="1" s="1"/>
  <c r="Z1516" i="1"/>
  <c r="AD1516" i="1"/>
  <c r="AF1516" i="1" s="1"/>
  <c r="AA1516" i="1"/>
  <c r="Y1516" i="1"/>
  <c r="W1516" i="1"/>
  <c r="V1516" i="1"/>
  <c r="Z1515" i="1"/>
  <c r="AD1515" i="1"/>
  <c r="AF1515" i="1" s="1"/>
  <c r="AA1515" i="1"/>
  <c r="W1515" i="1"/>
  <c r="V1515" i="1"/>
  <c r="Z1513" i="1"/>
  <c r="AD1513" i="1"/>
  <c r="AF1513" i="1" s="1"/>
  <c r="AA1513" i="1"/>
  <c r="Y1513" i="1"/>
  <c r="W1513" i="1"/>
  <c r="V1513" i="1"/>
  <c r="AB1513" i="1" s="1"/>
  <c r="Z1512" i="1"/>
  <c r="AD1512" i="1"/>
  <c r="AF1512" i="1" s="1"/>
  <c r="AA1512" i="1"/>
  <c r="Y1512" i="1"/>
  <c r="W1512" i="1"/>
  <c r="V1512" i="1"/>
  <c r="AB1512" i="1" s="1"/>
  <c r="Z1511" i="1"/>
  <c r="AD1511" i="1"/>
  <c r="AF1511" i="1" s="1"/>
  <c r="AA1511" i="1"/>
  <c r="Y1511" i="1"/>
  <c r="W1511" i="1"/>
  <c r="V1511" i="1"/>
  <c r="AD1510" i="1"/>
  <c r="AE1510" i="1" s="1"/>
  <c r="AF1510" i="1" s="1"/>
  <c r="AA1510" i="1"/>
  <c r="Y1510" i="1"/>
  <c r="W1510" i="1"/>
  <c r="V1510" i="1"/>
  <c r="Z1509" i="1"/>
  <c r="AD1509" i="1"/>
  <c r="AF1509" i="1" s="1"/>
  <c r="AA1509" i="1"/>
  <c r="Y1509" i="1"/>
  <c r="W1509" i="1"/>
  <c r="V1509" i="1"/>
  <c r="Z1508" i="1"/>
  <c r="AD1508" i="1"/>
  <c r="AF1508" i="1" s="1"/>
  <c r="AA1508" i="1"/>
  <c r="Y1508" i="1"/>
  <c r="W1508" i="1"/>
  <c r="V1508" i="1"/>
  <c r="Z1507" i="1"/>
  <c r="AD1507" i="1"/>
  <c r="AF1507" i="1" s="1"/>
  <c r="AA1507" i="1"/>
  <c r="Y1507" i="1"/>
  <c r="W1507" i="1"/>
  <c r="V1507" i="1"/>
  <c r="AB1507" i="1" s="1"/>
  <c r="Z1506" i="1"/>
  <c r="AD1506" i="1"/>
  <c r="AF1506" i="1" s="1"/>
  <c r="AA1506" i="1"/>
  <c r="Y1506" i="1"/>
  <c r="W1506" i="1"/>
  <c r="V1506" i="1"/>
  <c r="Z1505" i="1"/>
  <c r="AD1505" i="1"/>
  <c r="AF1505" i="1" s="1"/>
  <c r="AA1505" i="1"/>
  <c r="Y1505" i="1"/>
  <c r="W1505" i="1"/>
  <c r="V1505" i="1"/>
  <c r="Z1504" i="1"/>
  <c r="AD1504" i="1"/>
  <c r="AF1504" i="1" s="1"/>
  <c r="AA1504" i="1"/>
  <c r="AC1504" i="1" s="1"/>
  <c r="Y1504" i="1"/>
  <c r="W1504" i="1"/>
  <c r="V1504" i="1"/>
  <c r="Z1503" i="1"/>
  <c r="AD1503" i="1"/>
  <c r="AF1503" i="1" s="1"/>
  <c r="AA1503" i="1"/>
  <c r="W1503" i="1"/>
  <c r="V1503" i="1"/>
  <c r="AB1503" i="1" s="1"/>
  <c r="Z1502" i="1"/>
  <c r="AD1502" i="1"/>
  <c r="AF1502" i="1" s="1"/>
  <c r="AA1502" i="1"/>
  <c r="AC1502" i="1" s="1"/>
  <c r="Y1502" i="1"/>
  <c r="W1502" i="1"/>
  <c r="V1502" i="1"/>
  <c r="Z1501" i="1"/>
  <c r="AD1501" i="1"/>
  <c r="AF1501" i="1" s="1"/>
  <c r="AA1501" i="1"/>
  <c r="Y1501" i="1"/>
  <c r="W1501" i="1"/>
  <c r="V1501" i="1"/>
  <c r="AB1501" i="1" s="1"/>
  <c r="AD1500" i="1"/>
  <c r="AF1500" i="1" s="1"/>
  <c r="Z1500" i="1"/>
  <c r="AA1500" i="1"/>
  <c r="Y1500" i="1"/>
  <c r="W1500" i="1"/>
  <c r="V1500" i="1"/>
  <c r="AD1499" i="1"/>
  <c r="AF1499" i="1" s="1"/>
  <c r="Z1499" i="1"/>
  <c r="AA1499" i="1"/>
  <c r="Y1499" i="1"/>
  <c r="W1499" i="1"/>
  <c r="V1499" i="1"/>
  <c r="Z1498" i="1"/>
  <c r="AD1498" i="1"/>
  <c r="AF1498" i="1" s="1"/>
  <c r="AA1498" i="1"/>
  <c r="W1498" i="1"/>
  <c r="V1498" i="1"/>
  <c r="AB1498" i="1" s="1"/>
  <c r="AH1498" i="1" s="1"/>
  <c r="AI1498" i="1" s="1"/>
  <c r="Z1497" i="1"/>
  <c r="AD1497" i="1"/>
  <c r="AF1497" i="1" s="1"/>
  <c r="AA1497" i="1"/>
  <c r="AC1497" i="1" s="1"/>
  <c r="Y1497" i="1"/>
  <c r="W1497" i="1"/>
  <c r="V1497" i="1"/>
  <c r="Z1496" i="1"/>
  <c r="AD1496" i="1"/>
  <c r="AF1496" i="1" s="1"/>
  <c r="AA1496" i="1"/>
  <c r="Y1496" i="1"/>
  <c r="W1496" i="1"/>
  <c r="V1496" i="1"/>
  <c r="AB1496" i="1" s="1"/>
  <c r="Z1495" i="1"/>
  <c r="AD1495" i="1"/>
  <c r="AF1495" i="1" s="1"/>
  <c r="AA1495" i="1"/>
  <c r="Y1495" i="1"/>
  <c r="W1495" i="1"/>
  <c r="V1495" i="1"/>
  <c r="AB1495" i="1" s="1"/>
  <c r="Z1494" i="1"/>
  <c r="AD1494" i="1"/>
  <c r="AF1494" i="1" s="1"/>
  <c r="AA1494" i="1"/>
  <c r="Y1494" i="1"/>
  <c r="W1494" i="1"/>
  <c r="V1494" i="1"/>
  <c r="Z1493" i="1"/>
  <c r="AD1493" i="1"/>
  <c r="AF1493" i="1" s="1"/>
  <c r="AA1493" i="1"/>
  <c r="Y1493" i="1"/>
  <c r="W1493" i="1"/>
  <c r="V1493" i="1"/>
  <c r="AB1493" i="1" s="1"/>
  <c r="AH1493" i="1" s="1"/>
  <c r="AI1493" i="1" s="1"/>
  <c r="Z1492" i="1"/>
  <c r="AD1492" i="1"/>
  <c r="AF1492" i="1" s="1"/>
  <c r="AA1492" i="1"/>
  <c r="Y1492" i="1"/>
  <c r="W1492" i="1"/>
  <c r="V1492" i="1"/>
  <c r="AB1492" i="1" s="1"/>
  <c r="Z1491" i="1"/>
  <c r="AD1491" i="1"/>
  <c r="AF1491" i="1" s="1"/>
  <c r="AA1491" i="1"/>
  <c r="Y1491" i="1"/>
  <c r="W1491" i="1"/>
  <c r="V1491" i="1"/>
  <c r="AB1491" i="1" s="1"/>
  <c r="AH1491" i="1" s="1"/>
  <c r="AI1491" i="1" s="1"/>
  <c r="Z1490" i="1"/>
  <c r="AD1490" i="1"/>
  <c r="AF1490" i="1" s="1"/>
  <c r="AA1490" i="1"/>
  <c r="Y1490" i="1"/>
  <c r="W1490" i="1"/>
  <c r="V1490" i="1"/>
  <c r="AB1490" i="1" s="1"/>
  <c r="Z1489" i="1"/>
  <c r="AD1489" i="1"/>
  <c r="AF1489" i="1" s="1"/>
  <c r="AA1489" i="1"/>
  <c r="Y1489" i="1"/>
  <c r="W1489" i="1"/>
  <c r="V1489" i="1"/>
  <c r="Z1488" i="1"/>
  <c r="AD1488" i="1"/>
  <c r="AF1488" i="1" s="1"/>
  <c r="AA1488" i="1"/>
  <c r="Y1488" i="1"/>
  <c r="W1488" i="1"/>
  <c r="V1488" i="1"/>
  <c r="AB1488" i="1" s="1"/>
  <c r="Z1487" i="1"/>
  <c r="AD1487" i="1"/>
  <c r="AF1487" i="1" s="1"/>
  <c r="AA1487" i="1"/>
  <c r="Y1487" i="1"/>
  <c r="W1487" i="1"/>
  <c r="V1487" i="1"/>
  <c r="AB1487" i="1" s="1"/>
  <c r="Z1486" i="1"/>
  <c r="AD1486" i="1"/>
  <c r="AF1486" i="1" s="1"/>
  <c r="AA1486" i="1"/>
  <c r="Y1486" i="1"/>
  <c r="W1486" i="1"/>
  <c r="V1486" i="1"/>
  <c r="Z1485" i="1"/>
  <c r="AD1485" i="1"/>
  <c r="AF1485" i="1" s="1"/>
  <c r="AA1485" i="1"/>
  <c r="Y1485" i="1"/>
  <c r="W1485" i="1"/>
  <c r="V1485" i="1"/>
  <c r="AB1485" i="1" s="1"/>
  <c r="AE1484" i="1"/>
  <c r="AD1484" i="1"/>
  <c r="AA1484" i="1"/>
  <c r="Y1484" i="1"/>
  <c r="W1484" i="1"/>
  <c r="V1484" i="1"/>
  <c r="Z1483" i="1"/>
  <c r="AD1483" i="1"/>
  <c r="AF1483" i="1" s="1"/>
  <c r="AA1483" i="1"/>
  <c r="Y1483" i="1"/>
  <c r="W1483" i="1"/>
  <c r="V1483" i="1"/>
  <c r="Z1482" i="1"/>
  <c r="AD1482" i="1"/>
  <c r="AF1482" i="1" s="1"/>
  <c r="AA1482" i="1"/>
  <c r="Y1482" i="1"/>
  <c r="W1482" i="1"/>
  <c r="V1482" i="1"/>
  <c r="Z1481" i="1"/>
  <c r="AD1481" i="1"/>
  <c r="AF1481" i="1" s="1"/>
  <c r="AA1481" i="1"/>
  <c r="Y1481" i="1"/>
  <c r="W1481" i="1"/>
  <c r="V1481" i="1"/>
  <c r="AB1481" i="1" s="1"/>
  <c r="Z1480" i="1"/>
  <c r="AD1480" i="1"/>
  <c r="AF1480" i="1" s="1"/>
  <c r="AA1480" i="1"/>
  <c r="Y1480" i="1"/>
  <c r="W1480" i="1"/>
  <c r="V1480" i="1"/>
  <c r="AB1480" i="1" s="1"/>
  <c r="Z1479" i="1"/>
  <c r="AD1479" i="1"/>
  <c r="AF1479" i="1" s="1"/>
  <c r="AA1479" i="1"/>
  <c r="Y1479" i="1"/>
  <c r="W1479" i="1"/>
  <c r="V1479" i="1"/>
  <c r="AB1479" i="1" s="1"/>
  <c r="AH1479" i="1" s="1"/>
  <c r="AI1479" i="1" s="1"/>
  <c r="Z1478" i="1"/>
  <c r="AD1478" i="1"/>
  <c r="AF1478" i="1" s="1"/>
  <c r="AA1478" i="1"/>
  <c r="Y1478" i="1"/>
  <c r="W1478" i="1"/>
  <c r="V1478" i="1"/>
  <c r="AB1478" i="1" s="1"/>
  <c r="Z1477" i="1"/>
  <c r="AD1477" i="1"/>
  <c r="AF1477" i="1" s="1"/>
  <c r="AA1477" i="1"/>
  <c r="Y1477" i="1"/>
  <c r="W1477" i="1"/>
  <c r="V1477" i="1"/>
  <c r="AB1477" i="1" s="1"/>
  <c r="Z1476" i="1"/>
  <c r="AD1476" i="1"/>
  <c r="AF1476" i="1" s="1"/>
  <c r="AA1476" i="1"/>
  <c r="Y1476" i="1"/>
  <c r="W1476" i="1"/>
  <c r="V1476" i="1"/>
  <c r="AD1475" i="1"/>
  <c r="AE1475" i="1" s="1"/>
  <c r="Z1475" i="1" s="1"/>
  <c r="AA1475" i="1"/>
  <c r="Y1475" i="1"/>
  <c r="W1475" i="1"/>
  <c r="V1475" i="1"/>
  <c r="AD1474" i="1"/>
  <c r="AE1474" i="1" s="1"/>
  <c r="Z1474" i="1" s="1"/>
  <c r="AA1474" i="1"/>
  <c r="Y1474" i="1"/>
  <c r="W1474" i="1"/>
  <c r="V1474" i="1"/>
  <c r="Z1473" i="1"/>
  <c r="AD1473" i="1"/>
  <c r="AF1473" i="1" s="1"/>
  <c r="AA1473" i="1"/>
  <c r="Y1473" i="1"/>
  <c r="W1473" i="1"/>
  <c r="V1473" i="1"/>
  <c r="AB1473" i="1" s="1"/>
  <c r="AH1473" i="1" s="1"/>
  <c r="AI1473" i="1" s="1"/>
  <c r="AE1472" i="1"/>
  <c r="AD1472" i="1"/>
  <c r="AA1472" i="1"/>
  <c r="Y1472" i="1"/>
  <c r="W1472" i="1"/>
  <c r="V1472" i="1"/>
  <c r="AH1504" i="1"/>
  <c r="AI1504" i="1" s="1"/>
  <c r="Z1471" i="1"/>
  <c r="AD1471" i="1"/>
  <c r="AF1471" i="1" s="1"/>
  <c r="AA1471" i="1"/>
  <c r="Y1471" i="1"/>
  <c r="W1471" i="1"/>
  <c r="V1471" i="1"/>
  <c r="Z1470" i="1"/>
  <c r="AD1470" i="1"/>
  <c r="AF1470" i="1" s="1"/>
  <c r="AA1470" i="1"/>
  <c r="Y1470" i="1"/>
  <c r="W1470" i="1"/>
  <c r="V1470" i="1"/>
  <c r="Z1469" i="1"/>
  <c r="AD1469" i="1"/>
  <c r="AF1469" i="1" s="1"/>
  <c r="AA1469" i="1"/>
  <c r="Y1469" i="1"/>
  <c r="W1469" i="1"/>
  <c r="V1469" i="1"/>
  <c r="Z1468" i="1"/>
  <c r="AD1468" i="1"/>
  <c r="AF1468" i="1" s="1"/>
  <c r="AA1468" i="1"/>
  <c r="Y1468" i="1"/>
  <c r="W1468" i="1"/>
  <c r="V1468" i="1"/>
  <c r="AB1468" i="1" s="1"/>
  <c r="AH1468" i="1" s="1"/>
  <c r="AI1468" i="1" s="1"/>
  <c r="Z1467" i="1"/>
  <c r="AD1467" i="1"/>
  <c r="AF1467" i="1" s="1"/>
  <c r="AA1467" i="1"/>
  <c r="Y1467" i="1"/>
  <c r="W1467" i="1"/>
  <c r="V1467" i="1"/>
  <c r="AB1467" i="1" s="1"/>
  <c r="Z1466" i="1"/>
  <c r="AD1466" i="1"/>
  <c r="AF1466" i="1" s="1"/>
  <c r="AA1466" i="1"/>
  <c r="Y1466" i="1"/>
  <c r="W1466" i="1"/>
  <c r="V1466" i="1"/>
  <c r="AB1466" i="1" s="1"/>
  <c r="AH1466" i="1" s="1"/>
  <c r="AI1466" i="1" s="1"/>
  <c r="Z1465" i="1"/>
  <c r="AD1465" i="1"/>
  <c r="AF1465" i="1" s="1"/>
  <c r="AA1465" i="1"/>
  <c r="Y1465" i="1"/>
  <c r="W1465" i="1"/>
  <c r="V1465" i="1"/>
  <c r="AB1465" i="1" s="1"/>
  <c r="AD1464" i="1"/>
  <c r="AF1464" i="1" s="1"/>
  <c r="Z1464" i="1"/>
  <c r="AA1464" i="1"/>
  <c r="Y1464" i="1"/>
  <c r="W1464" i="1"/>
  <c r="V1464" i="1"/>
  <c r="AD1463" i="1"/>
  <c r="AF1463" i="1" s="1"/>
  <c r="Z1463" i="1"/>
  <c r="AA1463" i="1"/>
  <c r="Y1463" i="1"/>
  <c r="W1463" i="1"/>
  <c r="V1463" i="1"/>
  <c r="Z1462" i="1"/>
  <c r="AD1462" i="1"/>
  <c r="AF1462" i="1" s="1"/>
  <c r="AA1462" i="1"/>
  <c r="Y1462" i="1"/>
  <c r="W1462" i="1"/>
  <c r="V1462" i="1"/>
  <c r="AB1462" i="1" s="1"/>
  <c r="Z1461" i="1"/>
  <c r="AD1461" i="1"/>
  <c r="AF1461" i="1" s="1"/>
  <c r="AA1461" i="1"/>
  <c r="Y1461" i="1"/>
  <c r="W1461" i="1"/>
  <c r="V1461" i="1"/>
  <c r="AB1461" i="1" s="1"/>
  <c r="AH1461" i="1" s="1"/>
  <c r="AI1461" i="1" s="1"/>
  <c r="Z1460" i="1"/>
  <c r="AD1460" i="1"/>
  <c r="AF1460" i="1" s="1"/>
  <c r="AA1460" i="1"/>
  <c r="Y1460" i="1"/>
  <c r="W1460" i="1"/>
  <c r="V1460" i="1"/>
  <c r="Z1459" i="1"/>
  <c r="AD1459" i="1"/>
  <c r="AF1459" i="1" s="1"/>
  <c r="AA1459" i="1"/>
  <c r="Y1459" i="1"/>
  <c r="W1459" i="1"/>
  <c r="V1459" i="1"/>
  <c r="AB1459" i="1" s="1"/>
  <c r="AH1459" i="1" s="1"/>
  <c r="AI1459" i="1" s="1"/>
  <c r="Z1458" i="1"/>
  <c r="AD1458" i="1"/>
  <c r="AF1458" i="1" s="1"/>
  <c r="AA1458" i="1"/>
  <c r="Y1458" i="1"/>
  <c r="W1458" i="1"/>
  <c r="V1458" i="1"/>
  <c r="AB1458" i="1" s="1"/>
  <c r="AH1458" i="1" s="1"/>
  <c r="AI1458" i="1" s="1"/>
  <c r="Z1457" i="1"/>
  <c r="AD1457" i="1"/>
  <c r="AF1457" i="1" s="1"/>
  <c r="AA1457" i="1"/>
  <c r="Y1457" i="1"/>
  <c r="W1457" i="1"/>
  <c r="V1457" i="1"/>
  <c r="AB1457" i="1" s="1"/>
  <c r="Z1456" i="1"/>
  <c r="AD1456" i="1"/>
  <c r="AF1456" i="1" s="1"/>
  <c r="AA1456" i="1"/>
  <c r="Y1456" i="1"/>
  <c r="W1456" i="1"/>
  <c r="V1456" i="1"/>
  <c r="Z1455" i="1"/>
  <c r="AD1455" i="1"/>
  <c r="AF1455" i="1" s="1"/>
  <c r="AA1455" i="1"/>
  <c r="Y1455" i="1"/>
  <c r="W1455" i="1"/>
  <c r="V1455" i="1"/>
  <c r="AB1455" i="1" s="1"/>
  <c r="AE1454" i="1"/>
  <c r="AD1454" i="1"/>
  <c r="AA1454" i="1"/>
  <c r="Y1454" i="1"/>
  <c r="W1454" i="1"/>
  <c r="V1454" i="1"/>
  <c r="AB1454" i="1" s="1"/>
  <c r="Z1453" i="1"/>
  <c r="AD1453" i="1"/>
  <c r="AF1453" i="1" s="1"/>
  <c r="AA1453" i="1"/>
  <c r="Y1453" i="1"/>
  <c r="W1453" i="1"/>
  <c r="V1453" i="1"/>
  <c r="AB1453" i="1" s="1"/>
  <c r="Z1452" i="1"/>
  <c r="AD1452" i="1"/>
  <c r="AF1452" i="1" s="1"/>
  <c r="AA1452" i="1"/>
  <c r="Y1452" i="1"/>
  <c r="W1452" i="1"/>
  <c r="V1452" i="1"/>
  <c r="AB1452" i="1" s="1"/>
  <c r="Z1451" i="1"/>
  <c r="AD1451" i="1"/>
  <c r="AF1451" i="1" s="1"/>
  <c r="AA1451" i="1"/>
  <c r="Y1451" i="1"/>
  <c r="W1451" i="1"/>
  <c r="V1451" i="1"/>
  <c r="Z1450" i="1"/>
  <c r="AD1450" i="1"/>
  <c r="AF1450" i="1" s="1"/>
  <c r="AA1450" i="1"/>
  <c r="Y1450" i="1"/>
  <c r="W1450" i="1"/>
  <c r="V1450" i="1"/>
  <c r="Z1449" i="1"/>
  <c r="AD1449" i="1"/>
  <c r="AF1449" i="1" s="1"/>
  <c r="AA1449" i="1"/>
  <c r="Y1449" i="1"/>
  <c r="W1449" i="1"/>
  <c r="V1449" i="1"/>
  <c r="Z1448" i="1"/>
  <c r="AD1448" i="1"/>
  <c r="AF1448" i="1" s="1"/>
  <c r="AA1448" i="1"/>
  <c r="Y1448" i="1"/>
  <c r="W1448" i="1"/>
  <c r="V1448" i="1"/>
  <c r="AB1448" i="1" s="1"/>
  <c r="Z1447" i="1"/>
  <c r="AD1447" i="1"/>
  <c r="AF1447" i="1" s="1"/>
  <c r="AA1447" i="1"/>
  <c r="Y1447" i="1"/>
  <c r="W1447" i="1"/>
  <c r="V1447" i="1"/>
  <c r="AB1447" i="1" s="1"/>
  <c r="AH1447" i="1" s="1"/>
  <c r="AI1447" i="1" s="1"/>
  <c r="Z1446" i="1"/>
  <c r="AD1446" i="1"/>
  <c r="AF1446" i="1" s="1"/>
  <c r="AA1446" i="1"/>
  <c r="Y1446" i="1"/>
  <c r="W1446" i="1"/>
  <c r="V1446" i="1"/>
  <c r="AB1446" i="1" s="1"/>
  <c r="AH1446" i="1" s="1"/>
  <c r="AI1446" i="1" s="1"/>
  <c r="Z1445" i="1"/>
  <c r="AD1445" i="1"/>
  <c r="AF1445" i="1" s="1"/>
  <c r="AA1445" i="1"/>
  <c r="Y1445" i="1"/>
  <c r="W1445" i="1"/>
  <c r="V1445" i="1"/>
  <c r="AB1445" i="1" s="1"/>
  <c r="AE1444" i="1"/>
  <c r="Z1444" i="1" s="1"/>
  <c r="AD1444" i="1"/>
  <c r="AA1444" i="1"/>
  <c r="Y1444" i="1"/>
  <c r="W1444" i="1"/>
  <c r="V1444" i="1"/>
  <c r="Z1442" i="1"/>
  <c r="AD1442" i="1"/>
  <c r="AF1442" i="1" s="1"/>
  <c r="AA1442" i="1"/>
  <c r="Y1442" i="1"/>
  <c r="W1442" i="1"/>
  <c r="V1442" i="1"/>
  <c r="AB1442" i="1" s="1"/>
  <c r="Z1441" i="1"/>
  <c r="AD1441" i="1"/>
  <c r="AF1441" i="1" s="1"/>
  <c r="AA1441" i="1"/>
  <c r="Y1441" i="1"/>
  <c r="W1441" i="1"/>
  <c r="V1441" i="1"/>
  <c r="Z1440" i="1"/>
  <c r="AD1440" i="1"/>
  <c r="AF1440" i="1" s="1"/>
  <c r="AA1440" i="1"/>
  <c r="Y1440" i="1"/>
  <c r="W1440" i="1"/>
  <c r="V1440" i="1"/>
  <c r="Z1439" i="1"/>
  <c r="AD1439" i="1"/>
  <c r="AF1439" i="1" s="1"/>
  <c r="AA1439" i="1"/>
  <c r="Y1439" i="1"/>
  <c r="W1439" i="1"/>
  <c r="V1439" i="1"/>
  <c r="AB1439" i="1" s="1"/>
  <c r="Z1438" i="1"/>
  <c r="AD1438" i="1"/>
  <c r="AF1438" i="1" s="1"/>
  <c r="AA1438" i="1"/>
  <c r="Y1438" i="1"/>
  <c r="W1438" i="1"/>
  <c r="V1438" i="1"/>
  <c r="AE1437" i="1"/>
  <c r="Z1437" i="1" s="1"/>
  <c r="AD1437" i="1"/>
  <c r="AA1437" i="1"/>
  <c r="Y1437" i="1"/>
  <c r="W1437" i="1"/>
  <c r="V1437" i="1"/>
  <c r="AE1436" i="1"/>
  <c r="Z1436" i="1" s="1"/>
  <c r="AD1436" i="1"/>
  <c r="AA1436" i="1"/>
  <c r="Y1436" i="1"/>
  <c r="W1436" i="1"/>
  <c r="V1436" i="1"/>
  <c r="AB1436" i="1" s="1"/>
  <c r="Z1435" i="1"/>
  <c r="AD1435" i="1"/>
  <c r="AF1435" i="1" s="1"/>
  <c r="AA1435" i="1"/>
  <c r="Y1435" i="1"/>
  <c r="W1435" i="1"/>
  <c r="V1435" i="1"/>
  <c r="AB1435" i="1" s="1"/>
  <c r="AD1434" i="1"/>
  <c r="AF1434" i="1" s="1"/>
  <c r="Z1434" i="1"/>
  <c r="AA1434" i="1"/>
  <c r="Y1434" i="1"/>
  <c r="W1434" i="1"/>
  <c r="V1434" i="1"/>
  <c r="AE1433" i="1"/>
  <c r="Z1433" i="1" s="1"/>
  <c r="AD1433" i="1"/>
  <c r="AA1433" i="1"/>
  <c r="Y1433" i="1"/>
  <c r="W1433" i="1"/>
  <c r="V1433" i="1"/>
  <c r="AB1433" i="1" s="1"/>
  <c r="AE1432" i="1"/>
  <c r="Z1432" i="1" s="1"/>
  <c r="AD1432" i="1"/>
  <c r="AA1432" i="1"/>
  <c r="Y1432" i="1"/>
  <c r="W1432" i="1"/>
  <c r="V1432" i="1"/>
  <c r="AB1432" i="1" s="1"/>
  <c r="Z1431" i="1"/>
  <c r="AD1431" i="1"/>
  <c r="AF1431" i="1" s="1"/>
  <c r="AA1431" i="1"/>
  <c r="Y1431" i="1"/>
  <c r="W1431" i="1"/>
  <c r="V1431" i="1"/>
  <c r="AB1431" i="1" s="1"/>
  <c r="AH1431" i="1" s="1"/>
  <c r="AI1431" i="1" s="1"/>
  <c r="AD1430" i="1"/>
  <c r="AE1430" i="1" s="1"/>
  <c r="Z1430" i="1" s="1"/>
  <c r="AA1430" i="1"/>
  <c r="Y1430" i="1"/>
  <c r="W1430" i="1"/>
  <c r="V1430" i="1"/>
  <c r="AD1429" i="1"/>
  <c r="AF1429" i="1" s="1"/>
  <c r="Z1429" i="1"/>
  <c r="AA1429" i="1"/>
  <c r="Y1429" i="1"/>
  <c r="W1429" i="1"/>
  <c r="V1429" i="1"/>
  <c r="AD1428" i="1"/>
  <c r="AF1428" i="1" s="1"/>
  <c r="Z1428" i="1"/>
  <c r="AA1428" i="1"/>
  <c r="Y1428" i="1"/>
  <c r="W1428" i="1"/>
  <c r="V1428" i="1"/>
  <c r="AD1427" i="1"/>
  <c r="AF1427" i="1" s="1"/>
  <c r="Z1427" i="1"/>
  <c r="AA1427" i="1"/>
  <c r="Y1427" i="1"/>
  <c r="W1427" i="1"/>
  <c r="V1427" i="1"/>
  <c r="AB1427" i="1" s="1"/>
  <c r="AE1426" i="1"/>
  <c r="Z1426" i="1" s="1"/>
  <c r="AD1426" i="1"/>
  <c r="AA1426" i="1"/>
  <c r="Y1426" i="1"/>
  <c r="W1426" i="1"/>
  <c r="V1426" i="1"/>
  <c r="AB1426" i="1" s="1"/>
  <c r="AE1425" i="1"/>
  <c r="AD1425" i="1"/>
  <c r="AA1425" i="1"/>
  <c r="Y1425" i="1"/>
  <c r="W1425" i="1"/>
  <c r="V1425" i="1"/>
  <c r="AE1424" i="1"/>
  <c r="Z1424" i="1" s="1"/>
  <c r="AD1424" i="1"/>
  <c r="AA1424" i="1"/>
  <c r="Y1424" i="1"/>
  <c r="W1424" i="1"/>
  <c r="V1424" i="1"/>
  <c r="AB1424" i="1" s="1"/>
  <c r="AE1423" i="1"/>
  <c r="Z1423" i="1" s="1"/>
  <c r="AD1423" i="1"/>
  <c r="AA1423" i="1"/>
  <c r="Y1423" i="1"/>
  <c r="W1423" i="1"/>
  <c r="V1423" i="1"/>
  <c r="Z1422" i="1"/>
  <c r="AD1422" i="1"/>
  <c r="AF1422" i="1" s="1"/>
  <c r="AA1422" i="1"/>
  <c r="Y1422" i="1"/>
  <c r="W1422" i="1"/>
  <c r="V1422" i="1"/>
  <c r="AE1421" i="1"/>
  <c r="Z1421" i="1" s="1"/>
  <c r="AD1421" i="1"/>
  <c r="AA1421" i="1"/>
  <c r="AC1421" i="1" s="1"/>
  <c r="Y1421" i="1"/>
  <c r="W1421" i="1"/>
  <c r="V1421" i="1"/>
  <c r="AE1420" i="1"/>
  <c r="AD1420" i="1"/>
  <c r="AA1420" i="1"/>
  <c r="AC1420" i="1" s="1"/>
  <c r="Y1420" i="1"/>
  <c r="W1420" i="1"/>
  <c r="V1420" i="1"/>
  <c r="AE1419" i="1"/>
  <c r="Z1419" i="1" s="1"/>
  <c r="AD1419" i="1"/>
  <c r="AA1419" i="1"/>
  <c r="Y1419" i="1"/>
  <c r="W1419" i="1"/>
  <c r="V1419" i="1"/>
  <c r="AH1497" i="1"/>
  <c r="AI1497" i="1" s="1"/>
  <c r="AH1502" i="1"/>
  <c r="AI1502" i="1" s="1"/>
  <c r="AH1542" i="1"/>
  <c r="AI1542" i="1" s="1"/>
  <c r="AH1524" i="1"/>
  <c r="AI1524" i="1" s="1"/>
  <c r="AD1189" i="1"/>
  <c r="AE1189" i="1" s="1"/>
  <c r="AE1214" i="1"/>
  <c r="Z1214" i="1" s="1"/>
  <c r="AD1216" i="1"/>
  <c r="AE1216" i="1" s="1"/>
  <c r="AE1210" i="1"/>
  <c r="Z1210" i="1" s="1"/>
  <c r="AE1195" i="1"/>
  <c r="Z1195" i="1" s="1"/>
  <c r="AE1183" i="1"/>
  <c r="Z1183" i="1" s="1"/>
  <c r="AE1180" i="1"/>
  <c r="Z1180" i="1" s="1"/>
  <c r="Z1318" i="1"/>
  <c r="AD1318" i="1"/>
  <c r="AF1318" i="1" s="1"/>
  <c r="AA1318" i="1"/>
  <c r="Y1318" i="1"/>
  <c r="W1318" i="1"/>
  <c r="V1318" i="1"/>
  <c r="AB1318" i="1" s="1"/>
  <c r="AE1418" i="1"/>
  <c r="Z1418" i="1" s="1"/>
  <c r="AD1418" i="1"/>
  <c r="AA1418" i="1"/>
  <c r="Y1418" i="1"/>
  <c r="W1418" i="1"/>
  <c r="V1418" i="1"/>
  <c r="AE1417" i="1"/>
  <c r="Z1417" i="1" s="1"/>
  <c r="AD1417" i="1"/>
  <c r="AA1417" i="1"/>
  <c r="Y1417" i="1"/>
  <c r="W1417" i="1"/>
  <c r="V1417" i="1"/>
  <c r="AE1416" i="1"/>
  <c r="Z1416" i="1" s="1"/>
  <c r="AD1416" i="1"/>
  <c r="AA1416" i="1"/>
  <c r="Y1416" i="1"/>
  <c r="W1416" i="1"/>
  <c r="V1416" i="1"/>
  <c r="AE1208" i="1"/>
  <c r="Z1208" i="1" s="1"/>
  <c r="AD1208" i="1"/>
  <c r="AA1208" i="1"/>
  <c r="Y1208" i="1"/>
  <c r="W1208" i="1"/>
  <c r="V1208" i="1"/>
  <c r="AE1328" i="1"/>
  <c r="AD1328" i="1"/>
  <c r="AA1328" i="1"/>
  <c r="Y1328" i="1"/>
  <c r="W1328" i="1"/>
  <c r="V1328" i="1"/>
  <c r="Z1292" i="1"/>
  <c r="AD1292" i="1"/>
  <c r="AF1292" i="1" s="1"/>
  <c r="AA1292" i="1"/>
  <c r="Y1292" i="1"/>
  <c r="W1292" i="1"/>
  <c r="V1292" i="1"/>
  <c r="AD1314" i="1"/>
  <c r="AE1314" i="1" s="1"/>
  <c r="Z1314" i="1" s="1"/>
  <c r="AA1314" i="1"/>
  <c r="Y1314" i="1"/>
  <c r="W1314" i="1"/>
  <c r="V1314" i="1"/>
  <c r="Z1265" i="1"/>
  <c r="AD1265" i="1"/>
  <c r="AF1265" i="1" s="1"/>
  <c r="AA1265" i="1"/>
  <c r="Y1265" i="1"/>
  <c r="W1265" i="1"/>
  <c r="V1265" i="1"/>
  <c r="AB1265" i="1" s="1"/>
  <c r="AE1415" i="1"/>
  <c r="Z1415" i="1" s="1"/>
  <c r="AD1415" i="1"/>
  <c r="AA1415" i="1"/>
  <c r="Y1415" i="1"/>
  <c r="W1415" i="1"/>
  <c r="V1415" i="1"/>
  <c r="AB1415" i="1" s="1"/>
  <c r="AD1414" i="1"/>
  <c r="AF1414" i="1" s="1"/>
  <c r="AA1414" i="1"/>
  <c r="Y1414" i="1"/>
  <c r="W1414" i="1"/>
  <c r="V1414" i="1"/>
  <c r="AD1413" i="1"/>
  <c r="Z1413" i="1"/>
  <c r="AA1413" i="1"/>
  <c r="Y1413" i="1"/>
  <c r="W1413" i="1"/>
  <c r="V1413" i="1"/>
  <c r="AD1412" i="1"/>
  <c r="AF1412" i="1" s="1"/>
  <c r="Z1412" i="1"/>
  <c r="AA1412" i="1"/>
  <c r="Y1412" i="1"/>
  <c r="W1412" i="1"/>
  <c r="V1412" i="1"/>
  <c r="AD1411" i="1"/>
  <c r="AF1411" i="1" s="1"/>
  <c r="Z1411" i="1"/>
  <c r="AA1411" i="1"/>
  <c r="Y1411" i="1"/>
  <c r="W1411" i="1"/>
  <c r="V1411" i="1"/>
  <c r="AD1410" i="1"/>
  <c r="AF1410" i="1" s="1"/>
  <c r="Z1410" i="1"/>
  <c r="AA1410" i="1"/>
  <c r="Y1410" i="1"/>
  <c r="W1410" i="1"/>
  <c r="V1410" i="1"/>
  <c r="Z1409" i="1"/>
  <c r="AD1409" i="1"/>
  <c r="AF1409" i="1" s="1"/>
  <c r="AA1409" i="1"/>
  <c r="Y1409" i="1"/>
  <c r="W1409" i="1"/>
  <c r="V1409" i="1"/>
  <c r="AB1409" i="1" s="1"/>
  <c r="AH1409" i="1" s="1"/>
  <c r="AI1409" i="1" s="1"/>
  <c r="Z1408" i="1"/>
  <c r="AD1408" i="1"/>
  <c r="AF1408" i="1" s="1"/>
  <c r="AA1408" i="1"/>
  <c r="Y1408" i="1"/>
  <c r="W1408" i="1"/>
  <c r="V1408" i="1"/>
  <c r="AB1408" i="1" s="1"/>
  <c r="Z1407" i="1"/>
  <c r="AD1407" i="1"/>
  <c r="AF1407" i="1" s="1"/>
  <c r="AA1407" i="1"/>
  <c r="Y1407" i="1"/>
  <c r="W1407" i="1"/>
  <c r="V1407" i="1"/>
  <c r="AH1407" i="1"/>
  <c r="AI1407" i="1" s="1"/>
  <c r="AE1406" i="1"/>
  <c r="AD1406" i="1"/>
  <c r="AA1406" i="1"/>
  <c r="Y1406" i="1"/>
  <c r="W1406" i="1"/>
  <c r="V1406" i="1"/>
  <c r="AB1406" i="1" s="1"/>
  <c r="AE1405" i="1"/>
  <c r="Z1405" i="1" s="1"/>
  <c r="AD1405" i="1"/>
  <c r="AA1405" i="1"/>
  <c r="Y1405" i="1"/>
  <c r="W1405" i="1"/>
  <c r="V1405" i="1"/>
  <c r="AB1405" i="1" s="1"/>
  <c r="AE1404" i="1"/>
  <c r="Z1404" i="1" s="1"/>
  <c r="AD1404" i="1"/>
  <c r="AA1404" i="1"/>
  <c r="Y1404" i="1"/>
  <c r="W1404" i="1"/>
  <c r="V1404" i="1"/>
  <c r="AE1403" i="1"/>
  <c r="Z1403" i="1" s="1"/>
  <c r="AD1403" i="1"/>
  <c r="AA1403" i="1"/>
  <c r="Y1403" i="1"/>
  <c r="W1403" i="1"/>
  <c r="V1403" i="1"/>
  <c r="AB1403" i="1" s="1"/>
  <c r="AE1402" i="1"/>
  <c r="AD1402" i="1"/>
  <c r="AA1402" i="1"/>
  <c r="Y1402" i="1"/>
  <c r="W1402" i="1"/>
  <c r="V1402" i="1"/>
  <c r="AB1402" i="1" s="1"/>
  <c r="AD1401" i="1"/>
  <c r="AE1401" i="1" s="1"/>
  <c r="Z1401" i="1" s="1"/>
  <c r="AA1401" i="1"/>
  <c r="Y1401" i="1"/>
  <c r="W1401" i="1"/>
  <c r="V1401" i="1"/>
  <c r="AD1400" i="1"/>
  <c r="AF1400" i="1" s="1"/>
  <c r="Z1400" i="1"/>
  <c r="AA1400" i="1"/>
  <c r="Y1400" i="1"/>
  <c r="W1400" i="1"/>
  <c r="V1400" i="1"/>
  <c r="Z1399" i="1"/>
  <c r="AD1399" i="1"/>
  <c r="AF1399" i="1" s="1"/>
  <c r="AA1399" i="1"/>
  <c r="Y1399" i="1"/>
  <c r="W1399" i="1"/>
  <c r="V1399" i="1"/>
  <c r="AB1399" i="1" s="1"/>
  <c r="Z1398" i="1"/>
  <c r="AD1398" i="1"/>
  <c r="AF1398" i="1" s="1"/>
  <c r="AA1398" i="1"/>
  <c r="Y1398" i="1"/>
  <c r="W1398" i="1"/>
  <c r="V1398" i="1"/>
  <c r="Z1397" i="1"/>
  <c r="AD1397" i="1"/>
  <c r="AF1397" i="1" s="1"/>
  <c r="AA1397" i="1"/>
  <c r="Y1397" i="1"/>
  <c r="W1397" i="1"/>
  <c r="V1397" i="1"/>
  <c r="Z1396" i="1"/>
  <c r="AD1396" i="1"/>
  <c r="AF1396" i="1" s="1"/>
  <c r="AA1396" i="1"/>
  <c r="Y1396" i="1"/>
  <c r="W1396" i="1"/>
  <c r="V1396" i="1"/>
  <c r="Z1395" i="1"/>
  <c r="AD1395" i="1"/>
  <c r="AF1395" i="1" s="1"/>
  <c r="AA1395" i="1"/>
  <c r="Y1395" i="1"/>
  <c r="W1395" i="1"/>
  <c r="V1395" i="1"/>
  <c r="AB1395" i="1" s="1"/>
  <c r="Z1394" i="1"/>
  <c r="AD1394" i="1"/>
  <c r="AF1394" i="1" s="1"/>
  <c r="AA1394" i="1"/>
  <c r="Y1394" i="1"/>
  <c r="W1394" i="1"/>
  <c r="V1394" i="1"/>
  <c r="AD1393" i="1"/>
  <c r="AE1393" i="1" s="1"/>
  <c r="Z1393" i="1" s="1"/>
  <c r="AA1393" i="1"/>
  <c r="Y1393" i="1"/>
  <c r="W1393" i="1"/>
  <c r="V1393" i="1"/>
  <c r="AD1392" i="1"/>
  <c r="AF1392" i="1" s="1"/>
  <c r="Z1392" i="1"/>
  <c r="AA1392" i="1"/>
  <c r="Y1392" i="1"/>
  <c r="W1392" i="1"/>
  <c r="V1392" i="1"/>
  <c r="AE1391" i="1"/>
  <c r="Z1391" i="1" s="1"/>
  <c r="AD1391" i="1"/>
  <c r="AA1391" i="1"/>
  <c r="Y1391" i="1"/>
  <c r="W1391" i="1"/>
  <c r="V1391" i="1"/>
  <c r="AE1390" i="1"/>
  <c r="Z1390" i="1" s="1"/>
  <c r="AD1390" i="1"/>
  <c r="AA1390" i="1"/>
  <c r="Y1390" i="1"/>
  <c r="W1390" i="1"/>
  <c r="V1390" i="1"/>
  <c r="AB1390" i="1" s="1"/>
  <c r="Z1389" i="1"/>
  <c r="AD1389" i="1"/>
  <c r="AF1389" i="1" s="1"/>
  <c r="AA1389" i="1"/>
  <c r="Y1389" i="1"/>
  <c r="W1389" i="1"/>
  <c r="V1389" i="1"/>
  <c r="AB1389" i="1" s="1"/>
  <c r="Z1388" i="1"/>
  <c r="AD1388" i="1"/>
  <c r="AF1388" i="1" s="1"/>
  <c r="AA1388" i="1"/>
  <c r="Y1388" i="1"/>
  <c r="W1388" i="1"/>
  <c r="V1388" i="1"/>
  <c r="Z1387" i="1"/>
  <c r="AD1387" i="1"/>
  <c r="AF1387" i="1" s="1"/>
  <c r="AA1387" i="1"/>
  <c r="Y1387" i="1"/>
  <c r="W1387" i="1"/>
  <c r="V1387" i="1"/>
  <c r="Z1386" i="1"/>
  <c r="AD1386" i="1"/>
  <c r="AF1386" i="1" s="1"/>
  <c r="AA1386" i="1"/>
  <c r="Y1386" i="1"/>
  <c r="W1386" i="1"/>
  <c r="V1386" i="1"/>
  <c r="AE1385" i="1"/>
  <c r="Z1385" i="1" s="1"/>
  <c r="AD1385" i="1"/>
  <c r="AA1385" i="1"/>
  <c r="Y1385" i="1"/>
  <c r="W1385" i="1"/>
  <c r="V1385" i="1"/>
  <c r="AB1385" i="1" s="1"/>
  <c r="AD1384" i="1"/>
  <c r="AE1384" i="1" s="1"/>
  <c r="Z1384" i="1" s="1"/>
  <c r="AA1384" i="1"/>
  <c r="Y1384" i="1"/>
  <c r="W1384" i="1"/>
  <c r="V1384" i="1"/>
  <c r="AB1384" i="1" s="1"/>
  <c r="AD1383" i="1"/>
  <c r="AF1383" i="1" s="1"/>
  <c r="Z1383" i="1"/>
  <c r="AA1383" i="1"/>
  <c r="Y1383" i="1"/>
  <c r="W1383" i="1"/>
  <c r="V1383" i="1"/>
  <c r="AD1382" i="1"/>
  <c r="AE1382" i="1" s="1"/>
  <c r="AH1382" i="1" s="1"/>
  <c r="AI1382" i="1" s="1"/>
  <c r="AA1382" i="1"/>
  <c r="Y1382" i="1"/>
  <c r="W1382" i="1"/>
  <c r="V1382" i="1"/>
  <c r="AD1381" i="1"/>
  <c r="AE1381" i="1" s="1"/>
  <c r="Z1381" i="1" s="1"/>
  <c r="AA1381" i="1"/>
  <c r="Y1381" i="1"/>
  <c r="W1381" i="1"/>
  <c r="V1381" i="1"/>
  <c r="AD1380" i="1"/>
  <c r="AE1380" i="1" s="1"/>
  <c r="Z1380" i="1" s="1"/>
  <c r="AA1380" i="1"/>
  <c r="Y1380" i="1"/>
  <c r="W1380" i="1"/>
  <c r="V1380" i="1"/>
  <c r="AD1379" i="1"/>
  <c r="AE1379" i="1" s="1"/>
  <c r="Z1379" i="1" s="1"/>
  <c r="AA1379" i="1"/>
  <c r="Y1379" i="1"/>
  <c r="W1379" i="1"/>
  <c r="V1379" i="1"/>
  <c r="AB1379" i="1" s="1"/>
  <c r="AD1378" i="1"/>
  <c r="AF1378" i="1" s="1"/>
  <c r="Z1378" i="1"/>
  <c r="AA1378" i="1"/>
  <c r="Y1378" i="1"/>
  <c r="W1378" i="1"/>
  <c r="V1378" i="1"/>
  <c r="AB1378" i="1" s="1"/>
  <c r="AD1377" i="1"/>
  <c r="AF1377" i="1" s="1"/>
  <c r="Z1377" i="1"/>
  <c r="AA1377" i="1"/>
  <c r="Y1377" i="1"/>
  <c r="W1377" i="1"/>
  <c r="V1377" i="1"/>
  <c r="AB1377" i="1" s="1"/>
  <c r="AE1376" i="1"/>
  <c r="AD1376" i="1"/>
  <c r="AA1376" i="1"/>
  <c r="Y1376" i="1"/>
  <c r="W1376" i="1"/>
  <c r="V1376" i="1"/>
  <c r="AE1375" i="1"/>
  <c r="Z1375" i="1" s="1"/>
  <c r="AD1375" i="1"/>
  <c r="AA1375" i="1"/>
  <c r="Y1375" i="1"/>
  <c r="W1375" i="1"/>
  <c r="V1375" i="1"/>
  <c r="AE1374" i="1"/>
  <c r="Z1374" i="1" s="1"/>
  <c r="AD1374" i="1"/>
  <c r="AA1374" i="1"/>
  <c r="Y1374" i="1"/>
  <c r="W1374" i="1"/>
  <c r="V1374" i="1"/>
  <c r="AB1374" i="1" s="1"/>
  <c r="Z1373" i="1"/>
  <c r="AD1373" i="1"/>
  <c r="AF1373" i="1" s="1"/>
  <c r="AA1373" i="1"/>
  <c r="Y1373" i="1"/>
  <c r="W1373" i="1"/>
  <c r="V1373" i="1"/>
  <c r="AE1372" i="1"/>
  <c r="AD1372" i="1"/>
  <c r="AA1372" i="1"/>
  <c r="Y1372" i="1"/>
  <c r="W1372" i="1"/>
  <c r="V1372" i="1"/>
  <c r="AB1372" i="1" s="1"/>
  <c r="AE1371" i="1"/>
  <c r="Z1371" i="1" s="1"/>
  <c r="AD1371" i="1"/>
  <c r="AA1371" i="1"/>
  <c r="Y1371" i="1"/>
  <c r="W1371" i="1"/>
  <c r="V1371" i="1"/>
  <c r="AD1370" i="1"/>
  <c r="AF1370" i="1" s="1"/>
  <c r="AA1370" i="1"/>
  <c r="Y1370" i="1"/>
  <c r="W1370" i="1"/>
  <c r="V1370" i="1"/>
  <c r="AD1369" i="1"/>
  <c r="AE1369" i="1" s="1"/>
  <c r="AF1369" i="1" s="1"/>
  <c r="AA1369" i="1"/>
  <c r="Y1369" i="1"/>
  <c r="W1369" i="1"/>
  <c r="V1369" i="1"/>
  <c r="Z1368" i="1"/>
  <c r="AD1368" i="1"/>
  <c r="AF1368" i="1" s="1"/>
  <c r="AA1368" i="1"/>
  <c r="Y1368" i="1"/>
  <c r="W1368" i="1"/>
  <c r="V1368" i="1"/>
  <c r="AB1368" i="1" s="1"/>
  <c r="Z1367" i="1"/>
  <c r="AD1367" i="1"/>
  <c r="AF1367" i="1" s="1"/>
  <c r="AA1367" i="1"/>
  <c r="AC1367" i="1" s="1"/>
  <c r="Y1367" i="1"/>
  <c r="W1367" i="1"/>
  <c r="V1367" i="1"/>
  <c r="AD1366" i="1"/>
  <c r="AF1366" i="1" s="1"/>
  <c r="AA1366" i="1"/>
  <c r="Y1366" i="1"/>
  <c r="W1366" i="1"/>
  <c r="V1366" i="1"/>
  <c r="AB1366" i="1" s="1"/>
  <c r="Z1365" i="1"/>
  <c r="AD1365" i="1"/>
  <c r="AF1365" i="1" s="1"/>
  <c r="AA1365" i="1"/>
  <c r="Y1365" i="1"/>
  <c r="W1365" i="1"/>
  <c r="V1365" i="1"/>
  <c r="AD1364" i="1"/>
  <c r="AF1364" i="1" s="1"/>
  <c r="AA1364" i="1"/>
  <c r="Y1364" i="1"/>
  <c r="W1364" i="1"/>
  <c r="V1364" i="1"/>
  <c r="AB1364" i="1" s="1"/>
  <c r="AH1364" i="1" s="1"/>
  <c r="Z1363" i="1"/>
  <c r="AD1363" i="1"/>
  <c r="AF1363" i="1" s="1"/>
  <c r="AA1363" i="1"/>
  <c r="Y1363" i="1"/>
  <c r="W1363" i="1"/>
  <c r="V1363" i="1"/>
  <c r="AD1362" i="1"/>
  <c r="AF1362" i="1" s="1"/>
  <c r="AA1362" i="1"/>
  <c r="Y1362" i="1"/>
  <c r="W1362" i="1"/>
  <c r="V1362" i="1"/>
  <c r="AB1362" i="1" s="1"/>
  <c r="Z1361" i="1"/>
  <c r="AD1361" i="1"/>
  <c r="AF1361" i="1" s="1"/>
  <c r="AA1361" i="1"/>
  <c r="Y1361" i="1"/>
  <c r="W1361" i="1"/>
  <c r="V1361" i="1"/>
  <c r="AB1361" i="1" s="1"/>
  <c r="AH1361" i="1" s="1"/>
  <c r="AI1361" i="1" s="1"/>
  <c r="AD1360" i="1"/>
  <c r="AF1360" i="1" s="1"/>
  <c r="AA1360" i="1"/>
  <c r="Y1360" i="1"/>
  <c r="W1360" i="1"/>
  <c r="V1360" i="1"/>
  <c r="AD1359" i="1"/>
  <c r="AF1359" i="1" s="1"/>
  <c r="Z1359" i="1"/>
  <c r="AA1359" i="1"/>
  <c r="Y1359" i="1"/>
  <c r="W1359" i="1"/>
  <c r="V1359" i="1"/>
  <c r="AD1358" i="1"/>
  <c r="AE1358" i="1" s="1"/>
  <c r="AF1358" i="1" s="1"/>
  <c r="AA1358" i="1"/>
  <c r="Y1358" i="1"/>
  <c r="W1358" i="1"/>
  <c r="V1358" i="1"/>
  <c r="AD1357" i="1"/>
  <c r="AF1357" i="1" s="1"/>
  <c r="Z1357" i="1"/>
  <c r="AA1357" i="1"/>
  <c r="Y1357" i="1"/>
  <c r="W1357" i="1"/>
  <c r="V1357" i="1"/>
  <c r="AD1356" i="1"/>
  <c r="AE1356" i="1" s="1"/>
  <c r="AF1356" i="1" s="1"/>
  <c r="AA1356" i="1"/>
  <c r="Y1356" i="1"/>
  <c r="W1356" i="1"/>
  <c r="V1356" i="1"/>
  <c r="AD1355" i="1"/>
  <c r="AE1355" i="1" s="1"/>
  <c r="Z1355" i="1" s="1"/>
  <c r="AA1355" i="1"/>
  <c r="AC1355" i="1" s="1"/>
  <c r="Y1355" i="1"/>
  <c r="W1355" i="1"/>
  <c r="V1355" i="1"/>
  <c r="AD1354" i="1"/>
  <c r="AF1354" i="1" s="1"/>
  <c r="Z1354" i="1"/>
  <c r="AA1354" i="1"/>
  <c r="Y1354" i="1"/>
  <c r="W1354" i="1"/>
  <c r="V1354" i="1"/>
  <c r="AD1353" i="1"/>
  <c r="AF1353" i="1" s="1"/>
  <c r="Z1353" i="1"/>
  <c r="AA1353" i="1"/>
  <c r="Y1353" i="1"/>
  <c r="W1353" i="1"/>
  <c r="V1353" i="1"/>
  <c r="Z1352" i="1"/>
  <c r="AD1352" i="1"/>
  <c r="AF1352" i="1" s="1"/>
  <c r="AA1352" i="1"/>
  <c r="Y1352" i="1"/>
  <c r="W1352" i="1"/>
  <c r="V1352" i="1"/>
  <c r="Z1351" i="1"/>
  <c r="AD1351" i="1"/>
  <c r="AF1351" i="1" s="1"/>
  <c r="AA1351" i="1"/>
  <c r="Y1351" i="1"/>
  <c r="W1351" i="1"/>
  <c r="V1351" i="1"/>
  <c r="AB1351" i="1" s="1"/>
  <c r="Z1350" i="1"/>
  <c r="AD1350" i="1"/>
  <c r="AF1350" i="1" s="1"/>
  <c r="AA1350" i="1"/>
  <c r="Y1350" i="1"/>
  <c r="W1350" i="1"/>
  <c r="V1350" i="1"/>
  <c r="Z1349" i="1"/>
  <c r="AD1349" i="1"/>
  <c r="AF1349" i="1" s="1"/>
  <c r="AA1349" i="1"/>
  <c r="Y1349" i="1"/>
  <c r="W1349" i="1"/>
  <c r="V1349" i="1"/>
  <c r="Z1348" i="1"/>
  <c r="AD1348" i="1"/>
  <c r="AF1348" i="1" s="1"/>
  <c r="AA1348" i="1"/>
  <c r="Y1348" i="1"/>
  <c r="W1348" i="1"/>
  <c r="V1348" i="1"/>
  <c r="AB1348" i="1" s="1"/>
  <c r="AH1348" i="1" s="1"/>
  <c r="AI1348" i="1" s="1"/>
  <c r="Z1347" i="1"/>
  <c r="AD1347" i="1"/>
  <c r="AF1347" i="1" s="1"/>
  <c r="AA1347" i="1"/>
  <c r="Y1347" i="1"/>
  <c r="W1347" i="1"/>
  <c r="V1347" i="1"/>
  <c r="Z1346" i="1"/>
  <c r="AD1346" i="1"/>
  <c r="AF1346" i="1" s="1"/>
  <c r="AA1346" i="1"/>
  <c r="Y1346" i="1"/>
  <c r="W1346" i="1"/>
  <c r="V1346" i="1"/>
  <c r="AB1346" i="1" s="1"/>
  <c r="AH1346" i="1" s="1"/>
  <c r="AI1346" i="1" s="1"/>
  <c r="Z1345" i="1"/>
  <c r="AD1345" i="1"/>
  <c r="AF1345" i="1" s="1"/>
  <c r="AA1345" i="1"/>
  <c r="Y1345" i="1"/>
  <c r="W1345" i="1"/>
  <c r="V1345" i="1"/>
  <c r="AB1345" i="1" s="1"/>
  <c r="AH1345" i="1" s="1"/>
  <c r="AI1345" i="1" s="1"/>
  <c r="Z1344" i="1"/>
  <c r="AD1344" i="1"/>
  <c r="AF1344" i="1" s="1"/>
  <c r="AA1344" i="1"/>
  <c r="Y1344" i="1"/>
  <c r="W1344" i="1"/>
  <c r="V1344" i="1"/>
  <c r="AE1343" i="1"/>
  <c r="Z1343" i="1" s="1"/>
  <c r="AD1343" i="1"/>
  <c r="AA1343" i="1"/>
  <c r="Y1343" i="1"/>
  <c r="W1343" i="1"/>
  <c r="V1343" i="1"/>
  <c r="Z1342" i="1"/>
  <c r="AD1342" i="1"/>
  <c r="AF1342" i="1" s="1"/>
  <c r="AA1342" i="1"/>
  <c r="AC1342" i="1" s="1"/>
  <c r="Y1342" i="1"/>
  <c r="W1342" i="1"/>
  <c r="V1342" i="1"/>
  <c r="Z1341" i="1"/>
  <c r="AD1341" i="1"/>
  <c r="AF1341" i="1" s="1"/>
  <c r="AA1341" i="1"/>
  <c r="Y1341" i="1"/>
  <c r="W1341" i="1"/>
  <c r="V1341" i="1"/>
  <c r="AB1341" i="1" s="1"/>
  <c r="Z1340" i="1"/>
  <c r="AD1340" i="1"/>
  <c r="AF1340" i="1" s="1"/>
  <c r="AA1340" i="1"/>
  <c r="Y1340" i="1"/>
  <c r="W1340" i="1"/>
  <c r="V1340" i="1"/>
  <c r="AB1340" i="1" s="1"/>
  <c r="Z1339" i="1"/>
  <c r="AD1339" i="1"/>
  <c r="AF1339" i="1" s="1"/>
  <c r="AA1339" i="1"/>
  <c r="Y1339" i="1"/>
  <c r="W1339" i="1"/>
  <c r="V1339" i="1"/>
  <c r="Z1338" i="1"/>
  <c r="AD1338" i="1"/>
  <c r="AF1338" i="1" s="1"/>
  <c r="AA1338" i="1"/>
  <c r="Y1338" i="1"/>
  <c r="W1338" i="1"/>
  <c r="V1338" i="1"/>
  <c r="AE1337" i="1"/>
  <c r="Z1337" i="1" s="1"/>
  <c r="AD1337" i="1"/>
  <c r="AA1337" i="1"/>
  <c r="Y1337" i="1"/>
  <c r="W1337" i="1"/>
  <c r="V1337" i="1"/>
  <c r="AB1337" i="1" s="1"/>
  <c r="Z1336" i="1"/>
  <c r="AD1336" i="1"/>
  <c r="AF1336" i="1" s="1"/>
  <c r="AA1336" i="1"/>
  <c r="Y1336" i="1"/>
  <c r="W1336" i="1"/>
  <c r="V1336" i="1"/>
  <c r="AB1336" i="1" s="1"/>
  <c r="AH1336" i="1" s="1"/>
  <c r="AI1336" i="1" s="1"/>
  <c r="Z1335" i="1"/>
  <c r="AD1335" i="1"/>
  <c r="AF1335" i="1" s="1"/>
  <c r="AA1335" i="1"/>
  <c r="Y1335" i="1"/>
  <c r="W1335" i="1"/>
  <c r="V1335" i="1"/>
  <c r="Z1334" i="1"/>
  <c r="AD1334" i="1"/>
  <c r="AF1334" i="1" s="1"/>
  <c r="AA1334" i="1"/>
  <c r="Y1334" i="1"/>
  <c r="W1334" i="1"/>
  <c r="V1334" i="1"/>
  <c r="AB1334" i="1" s="1"/>
  <c r="Z1333" i="1"/>
  <c r="AD1333" i="1"/>
  <c r="AF1333" i="1" s="1"/>
  <c r="AA1333" i="1"/>
  <c r="Y1333" i="1"/>
  <c r="W1333" i="1"/>
  <c r="V1333" i="1"/>
  <c r="Z1332" i="1"/>
  <c r="AD1332" i="1"/>
  <c r="AF1332" i="1" s="1"/>
  <c r="AA1332" i="1"/>
  <c r="Y1332" i="1"/>
  <c r="W1332" i="1"/>
  <c r="V1332" i="1"/>
  <c r="AB1332" i="1" s="1"/>
  <c r="Z1331" i="1"/>
  <c r="AD1331" i="1"/>
  <c r="AF1331" i="1" s="1"/>
  <c r="AA1331" i="1"/>
  <c r="Y1331" i="1"/>
  <c r="W1331" i="1"/>
  <c r="V1331" i="1"/>
  <c r="AE1330" i="1"/>
  <c r="Z1330" i="1" s="1"/>
  <c r="AD1330" i="1"/>
  <c r="AA1330" i="1"/>
  <c r="Y1330" i="1"/>
  <c r="W1330" i="1"/>
  <c r="V1330" i="1"/>
  <c r="AB1330" i="1" s="1"/>
  <c r="AE1329" i="1"/>
  <c r="Z1329" i="1" s="1"/>
  <c r="AD1329" i="1"/>
  <c r="AA1329" i="1"/>
  <c r="Y1329" i="1"/>
  <c r="W1329" i="1"/>
  <c r="V1329" i="1"/>
  <c r="AE1327" i="1"/>
  <c r="Z1327" i="1" s="1"/>
  <c r="AD1327" i="1"/>
  <c r="AA1327" i="1"/>
  <c r="Y1327" i="1"/>
  <c r="W1327" i="1"/>
  <c r="V1327" i="1"/>
  <c r="Z1326" i="1"/>
  <c r="AD1326" i="1"/>
  <c r="AF1326" i="1" s="1"/>
  <c r="AA1326" i="1"/>
  <c r="Y1326" i="1"/>
  <c r="W1326" i="1"/>
  <c r="V1326" i="1"/>
  <c r="AB1326" i="1" s="1"/>
  <c r="AH1326" i="1" s="1"/>
  <c r="AI1326" i="1" s="1"/>
  <c r="Z1325" i="1"/>
  <c r="AD1325" i="1"/>
  <c r="AF1325" i="1" s="1"/>
  <c r="AA1325" i="1"/>
  <c r="AC1325" i="1" s="1"/>
  <c r="Y1325" i="1"/>
  <c r="W1325" i="1"/>
  <c r="V1325" i="1"/>
  <c r="AE1324" i="1"/>
  <c r="Z1324" i="1" s="1"/>
  <c r="AD1324" i="1"/>
  <c r="AA1324" i="1"/>
  <c r="Y1324" i="1"/>
  <c r="W1324" i="1"/>
  <c r="V1324" i="1"/>
  <c r="AB1324" i="1" s="1"/>
  <c r="Z1323" i="1"/>
  <c r="AD1323" i="1"/>
  <c r="AF1323" i="1" s="1"/>
  <c r="AA1323" i="1"/>
  <c r="Y1323" i="1"/>
  <c r="W1323" i="1"/>
  <c r="V1323" i="1"/>
  <c r="AB1323" i="1" s="1"/>
  <c r="AH1323" i="1" s="1"/>
  <c r="AI1323" i="1" s="1"/>
  <c r="Z1322" i="1"/>
  <c r="AD1322" i="1"/>
  <c r="AF1322" i="1" s="1"/>
  <c r="AA1322" i="1"/>
  <c r="Y1322" i="1"/>
  <c r="W1322" i="1"/>
  <c r="V1322" i="1"/>
  <c r="AB1322" i="1" s="1"/>
  <c r="Z1321" i="1"/>
  <c r="AD1321" i="1"/>
  <c r="AF1321" i="1" s="1"/>
  <c r="AA1321" i="1"/>
  <c r="Y1321" i="1"/>
  <c r="W1321" i="1"/>
  <c r="V1321" i="1"/>
  <c r="Z1320" i="1"/>
  <c r="AD1320" i="1"/>
  <c r="AF1320" i="1" s="1"/>
  <c r="AA1320" i="1"/>
  <c r="Y1320" i="1"/>
  <c r="W1320" i="1"/>
  <c r="V1320" i="1"/>
  <c r="AB1320" i="1" s="1"/>
  <c r="AH1320" i="1" s="1"/>
  <c r="AI1320" i="1" s="1"/>
  <c r="Z1319" i="1"/>
  <c r="AD1319" i="1"/>
  <c r="AF1319" i="1" s="1"/>
  <c r="AA1319" i="1"/>
  <c r="Y1319" i="1"/>
  <c r="W1319" i="1"/>
  <c r="V1319" i="1"/>
  <c r="AB1319" i="1" s="1"/>
  <c r="AE1317" i="1"/>
  <c r="Z1317" i="1" s="1"/>
  <c r="AD1317" i="1"/>
  <c r="AA1317" i="1"/>
  <c r="Y1317" i="1"/>
  <c r="W1317" i="1"/>
  <c r="V1317" i="1"/>
  <c r="AB1317" i="1" s="1"/>
  <c r="Z1316" i="1"/>
  <c r="AD1316" i="1"/>
  <c r="AF1316" i="1" s="1"/>
  <c r="AA1316" i="1"/>
  <c r="Y1316" i="1"/>
  <c r="W1316" i="1"/>
  <c r="V1316" i="1"/>
  <c r="AD1315" i="1"/>
  <c r="AE1315" i="1" s="1"/>
  <c r="Z1315" i="1" s="1"/>
  <c r="AA1315" i="1"/>
  <c r="Y1315" i="1"/>
  <c r="W1315" i="1"/>
  <c r="V1315" i="1"/>
  <c r="AB1315" i="1" s="1"/>
  <c r="AD1313" i="1"/>
  <c r="AF1313" i="1" s="1"/>
  <c r="Z1313" i="1"/>
  <c r="AA1313" i="1"/>
  <c r="Y1313" i="1"/>
  <c r="W1313" i="1"/>
  <c r="V1313" i="1"/>
  <c r="AD1312" i="1"/>
  <c r="AF1312" i="1" s="1"/>
  <c r="Z1312" i="1"/>
  <c r="AA1312" i="1"/>
  <c r="Y1312" i="1"/>
  <c r="W1312" i="1"/>
  <c r="V1312" i="1"/>
  <c r="AD1311" i="1"/>
  <c r="AF1311" i="1" s="1"/>
  <c r="Z1311" i="1"/>
  <c r="AA1311" i="1"/>
  <c r="Y1311" i="1"/>
  <c r="W1311" i="1"/>
  <c r="V1311" i="1"/>
  <c r="AD1310" i="1"/>
  <c r="AF1310" i="1" s="1"/>
  <c r="Z1310" i="1"/>
  <c r="AA1310" i="1"/>
  <c r="Y1310" i="1"/>
  <c r="W1310" i="1"/>
  <c r="V1310" i="1"/>
  <c r="AD1309" i="1"/>
  <c r="AF1309" i="1" s="1"/>
  <c r="Z1309" i="1"/>
  <c r="AA1309" i="1"/>
  <c r="Y1309" i="1"/>
  <c r="W1309" i="1"/>
  <c r="V1309" i="1"/>
  <c r="AD1308" i="1"/>
  <c r="AE1308" i="1" s="1"/>
  <c r="Z1308" i="1" s="1"/>
  <c r="AA1308" i="1"/>
  <c r="Y1308" i="1"/>
  <c r="W1308" i="1"/>
  <c r="V1308" i="1"/>
  <c r="AD1307" i="1"/>
  <c r="AE1307" i="1" s="1"/>
  <c r="Z1307" i="1" s="1"/>
  <c r="AA1307" i="1"/>
  <c r="Y1307" i="1"/>
  <c r="W1307" i="1"/>
  <c r="V1307" i="1"/>
  <c r="AD1306" i="1"/>
  <c r="AE1306" i="1" s="1"/>
  <c r="Z1306" i="1" s="1"/>
  <c r="AA1306" i="1"/>
  <c r="Y1306" i="1"/>
  <c r="W1306" i="1"/>
  <c r="V1306" i="1"/>
  <c r="AD1305" i="1"/>
  <c r="AE1305" i="1" s="1"/>
  <c r="Z1305" i="1" s="1"/>
  <c r="AA1305" i="1"/>
  <c r="Y1305" i="1"/>
  <c r="W1305" i="1"/>
  <c r="V1305" i="1"/>
  <c r="AD1304" i="1"/>
  <c r="AF1304" i="1" s="1"/>
  <c r="Z1304" i="1"/>
  <c r="AA1304" i="1"/>
  <c r="Y1304" i="1"/>
  <c r="W1304" i="1"/>
  <c r="V1304" i="1"/>
  <c r="Z1370" i="1"/>
  <c r="Z1360" i="1"/>
  <c r="Z1362" i="1"/>
  <c r="Z1364" i="1"/>
  <c r="Z1366" i="1"/>
  <c r="AE1178" i="1"/>
  <c r="Z1178" i="1" s="1"/>
  <c r="AE1179" i="1"/>
  <c r="Z1179" i="1" s="1"/>
  <c r="AE1181" i="1"/>
  <c r="Z1181" i="1" s="1"/>
  <c r="AE1182" i="1"/>
  <c r="Z1182" i="1" s="1"/>
  <c r="AE1202" i="1"/>
  <c r="AH1202" i="1" s="1"/>
  <c r="AI1202" i="1" s="1"/>
  <c r="AE1203" i="1"/>
  <c r="AH1203" i="1" s="1"/>
  <c r="AI1203" i="1" s="1"/>
  <c r="AE1204" i="1"/>
  <c r="Z1204" i="1" s="1"/>
  <c r="AE1205" i="1"/>
  <c r="Z1205" i="1" s="1"/>
  <c r="AE1206" i="1"/>
  <c r="Z1206" i="1" s="1"/>
  <c r="AE1207" i="1"/>
  <c r="Z1207" i="1" s="1"/>
  <c r="AE1209" i="1"/>
  <c r="Z1209" i="1" s="1"/>
  <c r="AE1240" i="1"/>
  <c r="AE1245" i="1"/>
  <c r="Z1245" i="1" s="1"/>
  <c r="AE1248" i="1"/>
  <c r="Z1257" i="1"/>
  <c r="Z1258" i="1"/>
  <c r="Z1259" i="1"/>
  <c r="Z1260" i="1"/>
  <c r="Z1261" i="1"/>
  <c r="Z1262" i="1"/>
  <c r="AE1263" i="1"/>
  <c r="Z1263" i="1" s="1"/>
  <c r="Z1266" i="1"/>
  <c r="Z1267" i="1"/>
  <c r="AE1268" i="1"/>
  <c r="Z1268" i="1" s="1"/>
  <c r="AE1269" i="1"/>
  <c r="Z1269" i="1" s="1"/>
  <c r="AE1270" i="1"/>
  <c r="Z1270" i="1" s="1"/>
  <c r="AE1271" i="1"/>
  <c r="Z1271" i="1" s="1"/>
  <c r="AE1272" i="1"/>
  <c r="Z1272" i="1" s="1"/>
  <c r="Z1276" i="1"/>
  <c r="Z1277" i="1"/>
  <c r="Z1278" i="1"/>
  <c r="Z1282" i="1"/>
  <c r="Z1288" i="1"/>
  <c r="Z1289" i="1"/>
  <c r="Z1290" i="1"/>
  <c r="Z1291" i="1"/>
  <c r="Z1293" i="1"/>
  <c r="Z1294" i="1"/>
  <c r="Z1296" i="1"/>
  <c r="AE1297" i="1"/>
  <c r="AE1298" i="1"/>
  <c r="Z1298" i="1" s="1"/>
  <c r="AE1299" i="1"/>
  <c r="Z1299" i="1" s="1"/>
  <c r="AE1300" i="1"/>
  <c r="Z1300" i="1" s="1"/>
  <c r="AE1301" i="1"/>
  <c r="Z1301" i="1" s="1"/>
  <c r="Z1302" i="1"/>
  <c r="Z1303" i="1"/>
  <c r="AE1177" i="1"/>
  <c r="Z1177" i="1" s="1"/>
  <c r="AE882" i="1"/>
  <c r="AD1303" i="1"/>
  <c r="AF1303" i="1" s="1"/>
  <c r="AA1303" i="1"/>
  <c r="Y1303" i="1"/>
  <c r="W1303" i="1"/>
  <c r="V1303" i="1"/>
  <c r="AB1303" i="1" s="1"/>
  <c r="AD1302" i="1"/>
  <c r="AF1302" i="1" s="1"/>
  <c r="AA1302" i="1"/>
  <c r="Y1302" i="1"/>
  <c r="W1302" i="1"/>
  <c r="V1302" i="1"/>
  <c r="AB1302" i="1" s="1"/>
  <c r="AH1302" i="1" s="1"/>
  <c r="AI1302" i="1" s="1"/>
  <c r="AD1301" i="1"/>
  <c r="AA1301" i="1"/>
  <c r="Y1301" i="1"/>
  <c r="W1301" i="1"/>
  <c r="V1301" i="1"/>
  <c r="AD1300" i="1"/>
  <c r="AA1300" i="1"/>
  <c r="Y1300" i="1"/>
  <c r="W1300" i="1"/>
  <c r="V1300" i="1"/>
  <c r="AD1299" i="1"/>
  <c r="AA1299" i="1"/>
  <c r="Y1299" i="1"/>
  <c r="W1299" i="1"/>
  <c r="V1299" i="1"/>
  <c r="AB1299" i="1" s="1"/>
  <c r="AD1298" i="1"/>
  <c r="AA1298" i="1"/>
  <c r="Y1298" i="1"/>
  <c r="W1298" i="1"/>
  <c r="V1298" i="1"/>
  <c r="AD1297" i="1"/>
  <c r="AA1297" i="1"/>
  <c r="Y1297" i="1"/>
  <c r="W1297" i="1"/>
  <c r="V1297" i="1"/>
  <c r="AB1297" i="1" s="1"/>
  <c r="AD1296" i="1"/>
  <c r="AF1296" i="1" s="1"/>
  <c r="AA1296" i="1"/>
  <c r="Y1296" i="1"/>
  <c r="W1296" i="1"/>
  <c r="V1296" i="1"/>
  <c r="AD1295" i="1"/>
  <c r="AE1295" i="1" s="1"/>
  <c r="Z1295" i="1" s="1"/>
  <c r="AA1295" i="1"/>
  <c r="Y1295" i="1"/>
  <c r="W1295" i="1"/>
  <c r="V1295" i="1"/>
  <c r="AD1294" i="1"/>
  <c r="AF1294" i="1" s="1"/>
  <c r="AA1294" i="1"/>
  <c r="Y1294" i="1"/>
  <c r="W1294" i="1"/>
  <c r="V1294" i="1"/>
  <c r="AD1293" i="1"/>
  <c r="AF1293" i="1" s="1"/>
  <c r="AA1293" i="1"/>
  <c r="Y1293" i="1"/>
  <c r="W1293" i="1"/>
  <c r="V1293" i="1"/>
  <c r="AD1291" i="1"/>
  <c r="AF1291" i="1" s="1"/>
  <c r="AA1291" i="1"/>
  <c r="Y1291" i="1"/>
  <c r="W1291" i="1"/>
  <c r="V1291" i="1"/>
  <c r="AB1291" i="1" s="1"/>
  <c r="AD1290" i="1"/>
  <c r="AF1290" i="1" s="1"/>
  <c r="AA1290" i="1"/>
  <c r="Y1290" i="1"/>
  <c r="W1290" i="1"/>
  <c r="V1290" i="1"/>
  <c r="AB1290" i="1" s="1"/>
  <c r="AH1290" i="1" s="1"/>
  <c r="AI1290" i="1" s="1"/>
  <c r="AD1289" i="1"/>
  <c r="AF1289" i="1" s="1"/>
  <c r="AA1289" i="1"/>
  <c r="Y1289" i="1"/>
  <c r="W1289" i="1"/>
  <c r="V1289" i="1"/>
  <c r="AD1288" i="1"/>
  <c r="AF1288" i="1" s="1"/>
  <c r="AA1288" i="1"/>
  <c r="Y1288" i="1"/>
  <c r="W1288" i="1"/>
  <c r="V1288" i="1"/>
  <c r="AD1287" i="1"/>
  <c r="AF1287" i="1" s="1"/>
  <c r="Z1287" i="1"/>
  <c r="AA1287" i="1"/>
  <c r="Y1287" i="1"/>
  <c r="W1287" i="1"/>
  <c r="V1287" i="1"/>
  <c r="AD1286" i="1"/>
  <c r="AF1286" i="1" s="1"/>
  <c r="Z1286" i="1"/>
  <c r="AA1286" i="1"/>
  <c r="Y1286" i="1"/>
  <c r="W1286" i="1"/>
  <c r="V1286" i="1"/>
  <c r="AD1285" i="1"/>
  <c r="AF1285" i="1" s="1"/>
  <c r="Z1285" i="1"/>
  <c r="AA1285" i="1"/>
  <c r="Y1285" i="1"/>
  <c r="W1285" i="1"/>
  <c r="V1285" i="1"/>
  <c r="AD1284" i="1"/>
  <c r="AF1284" i="1" s="1"/>
  <c r="Z1284" i="1"/>
  <c r="AA1284" i="1"/>
  <c r="Y1284" i="1"/>
  <c r="W1284" i="1"/>
  <c r="V1284" i="1"/>
  <c r="AD1283" i="1"/>
  <c r="AF1283" i="1" s="1"/>
  <c r="Z1283" i="1"/>
  <c r="AA1283" i="1"/>
  <c r="Y1283" i="1"/>
  <c r="W1283" i="1"/>
  <c r="V1283" i="1"/>
  <c r="AD1282" i="1"/>
  <c r="AF1282" i="1" s="1"/>
  <c r="AA1282" i="1"/>
  <c r="Y1282" i="1"/>
  <c r="W1282" i="1"/>
  <c r="V1282" i="1"/>
  <c r="AB1282" i="1" s="1"/>
  <c r="AD1281" i="1"/>
  <c r="AE1281" i="1" s="1"/>
  <c r="Z1281" i="1" s="1"/>
  <c r="AA1281" i="1"/>
  <c r="Y1281" i="1"/>
  <c r="W1281" i="1"/>
  <c r="V1281" i="1"/>
  <c r="AD1280" i="1"/>
  <c r="AF1280" i="1" s="1"/>
  <c r="Z1280" i="1"/>
  <c r="AA1280" i="1"/>
  <c r="Y1280" i="1"/>
  <c r="W1280" i="1"/>
  <c r="V1280" i="1"/>
  <c r="AB1280" i="1" s="1"/>
  <c r="AD1279" i="1"/>
  <c r="AE1279" i="1" s="1"/>
  <c r="Z1279" i="1" s="1"/>
  <c r="AA1279" i="1"/>
  <c r="Y1279" i="1"/>
  <c r="W1279" i="1"/>
  <c r="V1279" i="1"/>
  <c r="AD1278" i="1"/>
  <c r="AF1278" i="1" s="1"/>
  <c r="AA1278" i="1"/>
  <c r="Y1278" i="1"/>
  <c r="W1278" i="1"/>
  <c r="V1278" i="1"/>
  <c r="AD1277" i="1"/>
  <c r="AF1277" i="1" s="1"/>
  <c r="AA1277" i="1"/>
  <c r="Y1277" i="1"/>
  <c r="W1277" i="1"/>
  <c r="V1277" i="1"/>
  <c r="AD1276" i="1"/>
  <c r="AF1276" i="1" s="1"/>
  <c r="AA1276" i="1"/>
  <c r="Y1276" i="1"/>
  <c r="W1276" i="1"/>
  <c r="V1276" i="1"/>
  <c r="AB1276" i="1" s="1"/>
  <c r="AD1275" i="1"/>
  <c r="AF1275" i="1" s="1"/>
  <c r="Z1275" i="1"/>
  <c r="AA1275" i="1"/>
  <c r="Y1275" i="1"/>
  <c r="W1275" i="1"/>
  <c r="V1275" i="1"/>
  <c r="AD1274" i="1"/>
  <c r="AE1274" i="1" s="1"/>
  <c r="Z1274" i="1" s="1"/>
  <c r="AA1274" i="1"/>
  <c r="Y1274" i="1"/>
  <c r="W1274" i="1"/>
  <c r="V1274" i="1"/>
  <c r="AD1273" i="1"/>
  <c r="AE1273" i="1" s="1"/>
  <c r="Z1273" i="1" s="1"/>
  <c r="AA1273" i="1"/>
  <c r="Y1273" i="1"/>
  <c r="W1273" i="1"/>
  <c r="V1273" i="1"/>
  <c r="AD1272" i="1"/>
  <c r="AA1272" i="1"/>
  <c r="Y1272" i="1"/>
  <c r="W1272" i="1"/>
  <c r="V1272" i="1"/>
  <c r="AB1272" i="1" s="1"/>
  <c r="AD1271" i="1"/>
  <c r="AA1271" i="1"/>
  <c r="Y1271" i="1"/>
  <c r="W1271" i="1"/>
  <c r="V1271" i="1"/>
  <c r="AD1270" i="1"/>
  <c r="AA1270" i="1"/>
  <c r="Y1270" i="1"/>
  <c r="W1270" i="1"/>
  <c r="V1270" i="1"/>
  <c r="AD1269" i="1"/>
  <c r="AA1269" i="1"/>
  <c r="Y1269" i="1"/>
  <c r="W1269" i="1"/>
  <c r="V1269" i="1"/>
  <c r="AB1269" i="1" s="1"/>
  <c r="AD1268" i="1"/>
  <c r="AA1268" i="1"/>
  <c r="Y1268" i="1"/>
  <c r="W1268" i="1"/>
  <c r="V1268" i="1"/>
  <c r="AB1268" i="1" s="1"/>
  <c r="AD1267" i="1"/>
  <c r="AF1267" i="1" s="1"/>
  <c r="AA1267" i="1"/>
  <c r="Y1267" i="1"/>
  <c r="W1267" i="1"/>
  <c r="V1267" i="1"/>
  <c r="AD1266" i="1"/>
  <c r="AF1266" i="1" s="1"/>
  <c r="AA1266" i="1"/>
  <c r="Y1266" i="1"/>
  <c r="W1266" i="1"/>
  <c r="V1266" i="1"/>
  <c r="AB1266" i="1" s="1"/>
  <c r="AD1264" i="1"/>
  <c r="AF1264" i="1" s="1"/>
  <c r="Z1264" i="1"/>
  <c r="AA1264" i="1"/>
  <c r="Y1264" i="1"/>
  <c r="W1264" i="1"/>
  <c r="V1264" i="1"/>
  <c r="AD1263" i="1"/>
  <c r="AA1263" i="1"/>
  <c r="Y1263" i="1"/>
  <c r="W1263" i="1"/>
  <c r="V1263" i="1"/>
  <c r="AB1263" i="1" s="1"/>
  <c r="AD1262" i="1"/>
  <c r="AF1262" i="1" s="1"/>
  <c r="AA1262" i="1"/>
  <c r="Y1262" i="1"/>
  <c r="W1262" i="1"/>
  <c r="V1262" i="1"/>
  <c r="AD1261" i="1"/>
  <c r="AF1261" i="1" s="1"/>
  <c r="AA1261" i="1"/>
  <c r="Y1261" i="1"/>
  <c r="W1261" i="1"/>
  <c r="V1261" i="1"/>
  <c r="AD1260" i="1"/>
  <c r="AF1260" i="1" s="1"/>
  <c r="AA1260" i="1"/>
  <c r="Y1260" i="1"/>
  <c r="W1260" i="1"/>
  <c r="V1260" i="1"/>
  <c r="AD1259" i="1"/>
  <c r="AF1259" i="1" s="1"/>
  <c r="AA1259" i="1"/>
  <c r="Y1259" i="1"/>
  <c r="W1259" i="1"/>
  <c r="V1259" i="1"/>
  <c r="AD1258" i="1"/>
  <c r="AF1258" i="1" s="1"/>
  <c r="AA1258" i="1"/>
  <c r="Y1258" i="1"/>
  <c r="W1258" i="1"/>
  <c r="V1258" i="1"/>
  <c r="AB1258" i="1" s="1"/>
  <c r="AD1257" i="1"/>
  <c r="AF1257" i="1" s="1"/>
  <c r="AA1257" i="1"/>
  <c r="Y1257" i="1"/>
  <c r="W1257" i="1"/>
  <c r="V1257" i="1"/>
  <c r="AB1257" i="1" s="1"/>
  <c r="AD1256" i="1"/>
  <c r="AF1256" i="1" s="1"/>
  <c r="Z1256" i="1"/>
  <c r="AA1256" i="1"/>
  <c r="AC1256" i="1" s="1"/>
  <c r="Y1256" i="1"/>
  <c r="W1256" i="1"/>
  <c r="V1256" i="1"/>
  <c r="AD1255" i="1"/>
  <c r="AF1255" i="1" s="1"/>
  <c r="Z1255" i="1"/>
  <c r="AA1255" i="1"/>
  <c r="Y1255" i="1"/>
  <c r="W1255" i="1"/>
  <c r="V1255" i="1"/>
  <c r="AD1254" i="1"/>
  <c r="AF1254" i="1" s="1"/>
  <c r="Z1254" i="1"/>
  <c r="AA1254" i="1"/>
  <c r="Y1254" i="1"/>
  <c r="W1254" i="1"/>
  <c r="V1254" i="1"/>
  <c r="AD1253" i="1"/>
  <c r="AE1253" i="1" s="1"/>
  <c r="AF1253" i="1" s="1"/>
  <c r="AA1253" i="1"/>
  <c r="Y1253" i="1"/>
  <c r="W1253" i="1"/>
  <c r="V1253" i="1"/>
  <c r="AD1252" i="1"/>
  <c r="AF1252" i="1" s="1"/>
  <c r="Z1252" i="1"/>
  <c r="AA1252" i="1"/>
  <c r="Y1252" i="1"/>
  <c r="W1252" i="1"/>
  <c r="V1252" i="1"/>
  <c r="AH1367" i="1"/>
  <c r="AI1367" i="1" s="1"/>
  <c r="AH1325" i="1"/>
  <c r="AI1325" i="1" s="1"/>
  <c r="AD1251" i="1"/>
  <c r="AE1251" i="1" s="1"/>
  <c r="Z1251" i="1" s="1"/>
  <c r="AA1251" i="1"/>
  <c r="Y1251" i="1"/>
  <c r="W1251" i="1"/>
  <c r="V1251" i="1"/>
  <c r="AD1250" i="1"/>
  <c r="AE1250" i="1" s="1"/>
  <c r="Z1250" i="1" s="1"/>
  <c r="AA1250" i="1"/>
  <c r="Y1250" i="1"/>
  <c r="W1250" i="1"/>
  <c r="V1250" i="1"/>
  <c r="AD1249" i="1"/>
  <c r="AF1249" i="1" s="1"/>
  <c r="AA1249" i="1"/>
  <c r="Y1249" i="1"/>
  <c r="W1249" i="1"/>
  <c r="V1249" i="1"/>
  <c r="AD1248" i="1"/>
  <c r="AA1248" i="1"/>
  <c r="Y1248" i="1"/>
  <c r="W1248" i="1"/>
  <c r="V1248" i="1"/>
  <c r="AB1248" i="1" s="1"/>
  <c r="AD1247" i="1"/>
  <c r="AF1247" i="1" s="1"/>
  <c r="AA1247" i="1"/>
  <c r="Z1247" i="1"/>
  <c r="Y1247" i="1"/>
  <c r="W1247" i="1"/>
  <c r="V1247" i="1"/>
  <c r="AB1247" i="1" s="1"/>
  <c r="AC1247" i="1" s="1"/>
  <c r="AD1246" i="1"/>
  <c r="AF1246" i="1" s="1"/>
  <c r="AA1246" i="1"/>
  <c r="Z1246" i="1"/>
  <c r="Y1246" i="1"/>
  <c r="W1246" i="1"/>
  <c r="V1246" i="1"/>
  <c r="AB1246" i="1" s="1"/>
  <c r="AC1246" i="1" s="1"/>
  <c r="AD1245" i="1"/>
  <c r="AA1245" i="1"/>
  <c r="Y1245" i="1"/>
  <c r="W1245" i="1"/>
  <c r="V1245" i="1"/>
  <c r="AB1245" i="1" s="1"/>
  <c r="AD1244" i="1"/>
  <c r="AF1244" i="1" s="1"/>
  <c r="AA1244" i="1"/>
  <c r="Z1244" i="1"/>
  <c r="Y1244" i="1"/>
  <c r="W1244" i="1"/>
  <c r="V1244" i="1"/>
  <c r="AB1244" i="1" s="1"/>
  <c r="AD1243" i="1"/>
  <c r="AF1243" i="1" s="1"/>
  <c r="AA1243" i="1"/>
  <c r="Z1243" i="1"/>
  <c r="Y1243" i="1"/>
  <c r="W1243" i="1"/>
  <c r="V1243" i="1"/>
  <c r="AB1243" i="1" s="1"/>
  <c r="AD1242" i="1"/>
  <c r="AF1242" i="1" s="1"/>
  <c r="AA1242" i="1"/>
  <c r="Z1242" i="1"/>
  <c r="Y1242" i="1"/>
  <c r="W1242" i="1"/>
  <c r="V1242" i="1"/>
  <c r="AB1242" i="1" s="1"/>
  <c r="AC1242" i="1" s="1"/>
  <c r="AD1241" i="1"/>
  <c r="AE1241" i="1" s="1"/>
  <c r="Z1241" i="1" s="1"/>
  <c r="AA1241" i="1"/>
  <c r="Y1241" i="1"/>
  <c r="W1241" i="1"/>
  <c r="V1241" i="1"/>
  <c r="AD1240" i="1"/>
  <c r="AA1240" i="1"/>
  <c r="Y1240" i="1"/>
  <c r="W1240" i="1"/>
  <c r="V1240" i="1"/>
  <c r="AB1240" i="1" s="1"/>
  <c r="AD1239" i="1"/>
  <c r="AE1239" i="1" s="1"/>
  <c r="Z1239" i="1" s="1"/>
  <c r="AA1239" i="1"/>
  <c r="Y1239" i="1"/>
  <c r="W1239" i="1"/>
  <c r="V1239" i="1"/>
  <c r="AD1238" i="1"/>
  <c r="AE1238" i="1" s="1"/>
  <c r="Z1238" i="1" s="1"/>
  <c r="AA1238" i="1"/>
  <c r="Y1238" i="1"/>
  <c r="W1238" i="1"/>
  <c r="V1238" i="1"/>
  <c r="AD1237" i="1"/>
  <c r="AE1237" i="1" s="1"/>
  <c r="Z1237" i="1" s="1"/>
  <c r="AA1237" i="1"/>
  <c r="Y1237" i="1"/>
  <c r="W1237" i="1"/>
  <c r="V1237" i="1"/>
  <c r="AD1236" i="1"/>
  <c r="AE1236" i="1" s="1"/>
  <c r="Z1236" i="1" s="1"/>
  <c r="AA1236" i="1"/>
  <c r="Y1236" i="1"/>
  <c r="W1236" i="1"/>
  <c r="V1236" i="1"/>
  <c r="AD1235" i="1"/>
  <c r="AE1235" i="1" s="1"/>
  <c r="Z1235" i="1" s="1"/>
  <c r="AA1235" i="1"/>
  <c r="Y1235" i="1"/>
  <c r="W1235" i="1"/>
  <c r="V1235" i="1"/>
  <c r="AD1234" i="1"/>
  <c r="AF1234" i="1" s="1"/>
  <c r="AA1234" i="1"/>
  <c r="Y1234" i="1"/>
  <c r="W1234" i="1"/>
  <c r="V1234" i="1"/>
  <c r="AD1233" i="1"/>
  <c r="AF1233" i="1" s="1"/>
  <c r="AA1233" i="1"/>
  <c r="Y1233" i="1"/>
  <c r="W1233" i="1"/>
  <c r="V1233" i="1"/>
  <c r="AD1232" i="1"/>
  <c r="AF1232" i="1" s="1"/>
  <c r="AA1232" i="1"/>
  <c r="Y1232" i="1"/>
  <c r="W1232" i="1"/>
  <c r="V1232" i="1"/>
  <c r="AD1231" i="1"/>
  <c r="AF1231" i="1" s="1"/>
  <c r="AA1231" i="1"/>
  <c r="Y1231" i="1"/>
  <c r="W1231" i="1"/>
  <c r="V1231" i="1"/>
  <c r="AD1230" i="1"/>
  <c r="AE1230" i="1" s="1"/>
  <c r="Z1230" i="1" s="1"/>
  <c r="AA1230" i="1"/>
  <c r="Y1230" i="1"/>
  <c r="W1230" i="1"/>
  <c r="V1230" i="1"/>
  <c r="AD1229" i="1"/>
  <c r="AE1229" i="1" s="1"/>
  <c r="Z1229" i="1" s="1"/>
  <c r="AA1229" i="1"/>
  <c r="Y1229" i="1"/>
  <c r="W1229" i="1"/>
  <c r="V1229" i="1"/>
  <c r="AD1228" i="1"/>
  <c r="AF1228" i="1" s="1"/>
  <c r="AA1228" i="1"/>
  <c r="Y1228" i="1"/>
  <c r="W1228" i="1"/>
  <c r="V1228" i="1"/>
  <c r="AD1227" i="1"/>
  <c r="AE1227" i="1" s="1"/>
  <c r="Z1227" i="1" s="1"/>
  <c r="AA1227" i="1"/>
  <c r="Y1227" i="1"/>
  <c r="W1227" i="1"/>
  <c r="V1227" i="1"/>
  <c r="AD1226" i="1"/>
  <c r="AE1226" i="1" s="1"/>
  <c r="Z1226" i="1" s="1"/>
  <c r="AA1226" i="1"/>
  <c r="Y1226" i="1"/>
  <c r="W1226" i="1"/>
  <c r="V1226" i="1"/>
  <c r="AD1225" i="1"/>
  <c r="AF1225" i="1" s="1"/>
  <c r="AA1225" i="1"/>
  <c r="Y1225" i="1"/>
  <c r="W1225" i="1"/>
  <c r="V1225" i="1"/>
  <c r="AD1224" i="1"/>
  <c r="AF1224" i="1" s="1"/>
  <c r="AA1224" i="1"/>
  <c r="Y1224" i="1"/>
  <c r="W1224" i="1"/>
  <c r="V1224" i="1"/>
  <c r="AD1223" i="1"/>
  <c r="AF1223" i="1" s="1"/>
  <c r="AA1223" i="1"/>
  <c r="Y1223" i="1"/>
  <c r="W1223" i="1"/>
  <c r="V1223" i="1"/>
  <c r="AD1222" i="1"/>
  <c r="AF1222" i="1" s="1"/>
  <c r="AA1222" i="1"/>
  <c r="Z1222" i="1"/>
  <c r="Y1222" i="1"/>
  <c r="W1222" i="1"/>
  <c r="V1222" i="1"/>
  <c r="AB1222" i="1" s="1"/>
  <c r="AD1221" i="1"/>
  <c r="AF1221" i="1" s="1"/>
  <c r="AA1221" i="1"/>
  <c r="Z1221" i="1"/>
  <c r="Y1221" i="1"/>
  <c r="W1221" i="1"/>
  <c r="V1221" i="1"/>
  <c r="AB1221" i="1" s="1"/>
  <c r="AH1221" i="1" s="1"/>
  <c r="AI1221" i="1" s="1"/>
  <c r="AD1220" i="1"/>
  <c r="AF1220" i="1" s="1"/>
  <c r="AA1220" i="1"/>
  <c r="Z1220" i="1"/>
  <c r="Y1220" i="1"/>
  <c r="W1220" i="1"/>
  <c r="V1220" i="1"/>
  <c r="AB1220" i="1" s="1"/>
  <c r="AH1220" i="1" s="1"/>
  <c r="AI1220" i="1" s="1"/>
  <c r="AD1219" i="1"/>
  <c r="AF1219" i="1" s="1"/>
  <c r="AA1219" i="1"/>
  <c r="AC1219" i="1" s="1"/>
  <c r="Z1219" i="1"/>
  <c r="Y1219" i="1"/>
  <c r="W1219" i="1"/>
  <c r="V1219" i="1"/>
  <c r="AD1218" i="1"/>
  <c r="AF1218" i="1" s="1"/>
  <c r="AA1218" i="1"/>
  <c r="Y1218" i="1"/>
  <c r="W1218" i="1"/>
  <c r="V1218" i="1"/>
  <c r="AD1217" i="1"/>
  <c r="AE1217" i="1" s="1"/>
  <c r="Z1217" i="1" s="1"/>
  <c r="AA1217" i="1"/>
  <c r="Y1217" i="1"/>
  <c r="W1217" i="1"/>
  <c r="V1217" i="1"/>
  <c r="AA1216" i="1"/>
  <c r="Y1216" i="1"/>
  <c r="W1216" i="1"/>
  <c r="V1216" i="1"/>
  <c r="AD1215" i="1"/>
  <c r="AE1215" i="1" s="1"/>
  <c r="Z1215" i="1" s="1"/>
  <c r="AA1215" i="1"/>
  <c r="Y1215" i="1"/>
  <c r="W1215" i="1"/>
  <c r="V1215" i="1"/>
  <c r="AD1214" i="1"/>
  <c r="AA1214" i="1"/>
  <c r="Y1214" i="1"/>
  <c r="W1214" i="1"/>
  <c r="V1214" i="1"/>
  <c r="AD1213" i="1"/>
  <c r="AE1213" i="1" s="1"/>
  <c r="Z1213" i="1" s="1"/>
  <c r="AA1213" i="1"/>
  <c r="Y1213" i="1"/>
  <c r="W1213" i="1"/>
  <c r="V1213" i="1"/>
  <c r="AD1212" i="1"/>
  <c r="AF1212" i="1" s="1"/>
  <c r="AA1212" i="1"/>
  <c r="Z1212" i="1"/>
  <c r="Y1212" i="1"/>
  <c r="W1212" i="1"/>
  <c r="V1212" i="1"/>
  <c r="AB1212" i="1" s="1"/>
  <c r="AH1212" i="1" s="1"/>
  <c r="AI1212" i="1" s="1"/>
  <c r="AD1211" i="1"/>
  <c r="AF1211" i="1" s="1"/>
  <c r="AA1211" i="1"/>
  <c r="Y1211" i="1"/>
  <c r="W1211" i="1"/>
  <c r="V1211" i="1"/>
  <c r="AD1210" i="1"/>
  <c r="AA1210" i="1"/>
  <c r="Y1210" i="1"/>
  <c r="W1210" i="1"/>
  <c r="V1210" i="1"/>
  <c r="AD1209" i="1"/>
  <c r="AA1209" i="1"/>
  <c r="Y1209" i="1"/>
  <c r="W1209" i="1"/>
  <c r="V1209" i="1"/>
  <c r="AB1209" i="1" s="1"/>
  <c r="AD1207" i="1"/>
  <c r="AA1207" i="1"/>
  <c r="Y1207" i="1"/>
  <c r="W1207" i="1"/>
  <c r="V1207" i="1"/>
  <c r="AD1206" i="1"/>
  <c r="AA1206" i="1"/>
  <c r="Y1206" i="1"/>
  <c r="W1206" i="1"/>
  <c r="V1206" i="1"/>
  <c r="AD1205" i="1"/>
  <c r="AA1205" i="1"/>
  <c r="Y1205" i="1"/>
  <c r="W1205" i="1"/>
  <c r="V1205" i="1"/>
  <c r="AD1204" i="1"/>
  <c r="AA1204" i="1"/>
  <c r="AC1204" i="1" s="1"/>
  <c r="Y1204" i="1"/>
  <c r="W1204" i="1"/>
  <c r="V1204" i="1"/>
  <c r="AD1203" i="1"/>
  <c r="AA1203" i="1"/>
  <c r="AC1203" i="1" s="1"/>
  <c r="Y1203" i="1"/>
  <c r="W1203" i="1"/>
  <c r="V1203" i="1"/>
  <c r="AD1202" i="1"/>
  <c r="AA1202" i="1"/>
  <c r="Y1202" i="1"/>
  <c r="W1202" i="1"/>
  <c r="V1202" i="1"/>
  <c r="AD1201" i="1"/>
  <c r="AF1201" i="1" s="1"/>
  <c r="AA1201" i="1"/>
  <c r="Z1201" i="1"/>
  <c r="Y1201" i="1"/>
  <c r="W1201" i="1"/>
  <c r="V1201" i="1"/>
  <c r="AB1201" i="1" s="1"/>
  <c r="AH1201" i="1" s="1"/>
  <c r="AI1201" i="1" s="1"/>
  <c r="AD1200" i="1"/>
  <c r="AF1200" i="1" s="1"/>
  <c r="AA1200" i="1"/>
  <c r="Z1200" i="1"/>
  <c r="Y1200" i="1"/>
  <c r="W1200" i="1"/>
  <c r="V1200" i="1"/>
  <c r="AB1200" i="1" s="1"/>
  <c r="AH1200" i="1" s="1"/>
  <c r="AI1200" i="1" s="1"/>
  <c r="AD1199" i="1"/>
  <c r="AF1199" i="1" s="1"/>
  <c r="AA1199" i="1"/>
  <c r="Z1199" i="1"/>
  <c r="Y1199" i="1"/>
  <c r="W1199" i="1"/>
  <c r="V1199" i="1"/>
  <c r="AB1199" i="1" s="1"/>
  <c r="AC1199" i="1" s="1"/>
  <c r="AD1198" i="1"/>
  <c r="AF1198" i="1" s="1"/>
  <c r="AA1198" i="1"/>
  <c r="Y1198" i="1"/>
  <c r="W1198" i="1"/>
  <c r="V1198" i="1"/>
  <c r="AD1197" i="1"/>
  <c r="AF1197" i="1" s="1"/>
  <c r="AA1197" i="1"/>
  <c r="Y1197" i="1"/>
  <c r="W1197" i="1"/>
  <c r="V1197" i="1"/>
  <c r="AD1196" i="1"/>
  <c r="AF1196" i="1" s="1"/>
  <c r="AA1196" i="1"/>
  <c r="Y1196" i="1"/>
  <c r="W1196" i="1"/>
  <c r="V1196" i="1"/>
  <c r="AD1195" i="1"/>
  <c r="AA1195" i="1"/>
  <c r="Y1195" i="1"/>
  <c r="W1195" i="1"/>
  <c r="V1195" i="1"/>
  <c r="AD1194" i="1"/>
  <c r="AE1194" i="1" s="1"/>
  <c r="Z1194" i="1" s="1"/>
  <c r="AA1194" i="1"/>
  <c r="Y1194" i="1"/>
  <c r="W1194" i="1"/>
  <c r="V1194" i="1"/>
  <c r="AD1193" i="1"/>
  <c r="AE1193" i="1" s="1"/>
  <c r="Z1193" i="1" s="1"/>
  <c r="AA1193" i="1"/>
  <c r="Y1193" i="1"/>
  <c r="W1193" i="1"/>
  <c r="V1193" i="1"/>
  <c r="AD1192" i="1"/>
  <c r="AE1192" i="1" s="1"/>
  <c r="Z1192" i="1" s="1"/>
  <c r="AA1192" i="1"/>
  <c r="Y1192" i="1"/>
  <c r="W1192" i="1"/>
  <c r="V1192" i="1"/>
  <c r="AD1191" i="1"/>
  <c r="AF1191" i="1" s="1"/>
  <c r="AA1191" i="1"/>
  <c r="Y1191" i="1"/>
  <c r="W1191" i="1"/>
  <c r="V1191" i="1"/>
  <c r="AD1190" i="1"/>
  <c r="AE1190" i="1" s="1"/>
  <c r="Z1190" i="1" s="1"/>
  <c r="AA1190" i="1"/>
  <c r="Y1190" i="1"/>
  <c r="W1190" i="1"/>
  <c r="V1190" i="1"/>
  <c r="AB1190" i="1" s="1"/>
  <c r="AA1189" i="1"/>
  <c r="Y1189" i="1"/>
  <c r="W1189" i="1"/>
  <c r="V1189" i="1"/>
  <c r="AD1188" i="1"/>
  <c r="AF1188" i="1" s="1"/>
  <c r="AA1188" i="1"/>
  <c r="Y1188" i="1"/>
  <c r="W1188" i="1"/>
  <c r="V1188" i="1"/>
  <c r="AD1187" i="1"/>
  <c r="AF1187" i="1" s="1"/>
  <c r="AA1187" i="1"/>
  <c r="Y1187" i="1"/>
  <c r="W1187" i="1"/>
  <c r="V1187" i="1"/>
  <c r="AD1186" i="1"/>
  <c r="AF1186" i="1" s="1"/>
  <c r="AA1186" i="1"/>
  <c r="Y1186" i="1"/>
  <c r="W1186" i="1"/>
  <c r="V1186" i="1"/>
  <c r="AD1185" i="1"/>
  <c r="AF1185" i="1" s="1"/>
  <c r="AA1185" i="1"/>
  <c r="Y1185" i="1"/>
  <c r="W1185" i="1"/>
  <c r="V1185" i="1"/>
  <c r="AD1184" i="1"/>
  <c r="AE1184" i="1" s="1"/>
  <c r="AF1184" i="1" s="1"/>
  <c r="AA1184" i="1"/>
  <c r="Y1184" i="1"/>
  <c r="W1184" i="1"/>
  <c r="V1184" i="1"/>
  <c r="AD1183" i="1"/>
  <c r="AA1183" i="1"/>
  <c r="Y1183" i="1"/>
  <c r="W1183" i="1"/>
  <c r="V1183" i="1"/>
  <c r="AD1182" i="1"/>
  <c r="AA1182" i="1"/>
  <c r="Y1182" i="1"/>
  <c r="W1182" i="1"/>
  <c r="V1182" i="1"/>
  <c r="AD1181" i="1"/>
  <c r="AA1181" i="1"/>
  <c r="Y1181" i="1"/>
  <c r="W1181" i="1"/>
  <c r="V1181" i="1"/>
  <c r="AB1181" i="1" s="1"/>
  <c r="AD1180" i="1"/>
  <c r="AA1180" i="1"/>
  <c r="Y1180" i="1"/>
  <c r="W1180" i="1"/>
  <c r="V1180" i="1"/>
  <c r="AB1180" i="1" s="1"/>
  <c r="AD1179" i="1"/>
  <c r="AA1179" i="1"/>
  <c r="Y1179" i="1"/>
  <c r="W1179" i="1"/>
  <c r="V1179" i="1"/>
  <c r="AB1179" i="1" s="1"/>
  <c r="AD1178" i="1"/>
  <c r="AA1178" i="1"/>
  <c r="Y1178" i="1"/>
  <c r="W1178" i="1"/>
  <c r="V1178" i="1"/>
  <c r="Z1191" i="1"/>
  <c r="Z1224" i="1"/>
  <c r="Z1196" i="1"/>
  <c r="Z1198" i="1"/>
  <c r="Z1233" i="1"/>
  <c r="Z1223" i="1"/>
  <c r="Z1197" i="1"/>
  <c r="Z1232" i="1"/>
  <c r="Z1234" i="1"/>
  <c r="Z1231" i="1"/>
  <c r="Z1249" i="1"/>
  <c r="Z1218" i="1"/>
  <c r="Z1185" i="1"/>
  <c r="Z1225" i="1"/>
  <c r="Z1188" i="1"/>
  <c r="Z1228" i="1"/>
  <c r="Z1186" i="1"/>
  <c r="Z1187" i="1"/>
  <c r="Z1211" i="1"/>
  <c r="AH1256" i="1"/>
  <c r="AI1256" i="1" s="1"/>
  <c r="AH1219" i="1"/>
  <c r="AI1219" i="1" s="1"/>
  <c r="AD953" i="1"/>
  <c r="AF953" i="1" s="1"/>
  <c r="AA953" i="1"/>
  <c r="Z953" i="1"/>
  <c r="Y953" i="1"/>
  <c r="W953" i="1"/>
  <c r="V953" i="1"/>
  <c r="AB953" i="1" s="1"/>
  <c r="AD834" i="1"/>
  <c r="AE834" i="1" s="1"/>
  <c r="Z834" i="1" s="1"/>
  <c r="V834" i="1"/>
  <c r="AA834" i="1"/>
  <c r="Y834" i="1"/>
  <c r="W834" i="1"/>
  <c r="AD955" i="1"/>
  <c r="AH955" i="1"/>
  <c r="AI955" i="1" s="1"/>
  <c r="V955" i="1"/>
  <c r="AA955" i="1"/>
  <c r="AC955" i="1" s="1"/>
  <c r="Z955" i="1"/>
  <c r="Y955" i="1"/>
  <c r="W955" i="1"/>
  <c r="V1169" i="1"/>
  <c r="AA1169" i="1"/>
  <c r="AD1169" i="1"/>
  <c r="AF1169" i="1" s="1"/>
  <c r="Z1169" i="1"/>
  <c r="Y1169" i="1"/>
  <c r="W1169" i="1"/>
  <c r="AD1113" i="1"/>
  <c r="V1113" i="1"/>
  <c r="AA1113" i="1"/>
  <c r="Y1113" i="1"/>
  <c r="W1113" i="1"/>
  <c r="AD944" i="1"/>
  <c r="AF944" i="1" s="1"/>
  <c r="V944" i="1"/>
  <c r="AA944" i="1"/>
  <c r="Z944" i="1"/>
  <c r="Y944" i="1"/>
  <c r="W944" i="1"/>
  <c r="Z964" i="1"/>
  <c r="V964" i="1"/>
  <c r="AB964" i="1" s="1"/>
  <c r="AD964" i="1"/>
  <c r="AA964" i="1"/>
  <c r="Y964" i="1"/>
  <c r="W964" i="1"/>
  <c r="AD1177" i="1"/>
  <c r="V1177" i="1"/>
  <c r="AA1177" i="1"/>
  <c r="Y1177" i="1"/>
  <c r="W1177" i="1"/>
  <c r="AD1176" i="1"/>
  <c r="V1176" i="1"/>
  <c r="AA1176" i="1"/>
  <c r="Y1176" i="1"/>
  <c r="W1176" i="1"/>
  <c r="AD1175" i="1"/>
  <c r="V1175" i="1"/>
  <c r="AA1175" i="1"/>
  <c r="Y1175" i="1"/>
  <c r="W1175" i="1"/>
  <c r="AD1174" i="1"/>
  <c r="V1174" i="1"/>
  <c r="AA1174" i="1"/>
  <c r="Y1174" i="1"/>
  <c r="W1174" i="1"/>
  <c r="Y933" i="1"/>
  <c r="Z1173" i="1"/>
  <c r="AD1173" i="1"/>
  <c r="AF1173" i="1" s="1"/>
  <c r="AA1173" i="1"/>
  <c r="Y1173" i="1"/>
  <c r="W1173" i="1"/>
  <c r="V1173" i="1"/>
  <c r="Z1172" i="1"/>
  <c r="AD1172" i="1"/>
  <c r="AF1172" i="1" s="1"/>
  <c r="AA1172" i="1"/>
  <c r="Y1172" i="1"/>
  <c r="W1172" i="1"/>
  <c r="V1172" i="1"/>
  <c r="Z1171" i="1"/>
  <c r="AD1171" i="1"/>
  <c r="AF1171" i="1" s="1"/>
  <c r="AA1171" i="1"/>
  <c r="AC1171" i="1" s="1"/>
  <c r="Y1171" i="1"/>
  <c r="W1171" i="1"/>
  <c r="V1171" i="1"/>
  <c r="AD1170" i="1"/>
  <c r="AF1170" i="1" s="1"/>
  <c r="Z1170" i="1"/>
  <c r="AA1170" i="1"/>
  <c r="Y1170" i="1"/>
  <c r="W1170" i="1"/>
  <c r="V1170" i="1"/>
  <c r="AD1168" i="1"/>
  <c r="AA1168" i="1"/>
  <c r="Y1168" i="1"/>
  <c r="W1168" i="1"/>
  <c r="V1168" i="1"/>
  <c r="AD1167" i="1"/>
  <c r="AA1167" i="1"/>
  <c r="Y1167" i="1"/>
  <c r="W1167" i="1"/>
  <c r="V1167" i="1"/>
  <c r="AB1167" i="1" s="1"/>
  <c r="AD1166" i="1"/>
  <c r="AA1166" i="1"/>
  <c r="Y1166" i="1"/>
  <c r="W1166" i="1"/>
  <c r="V1166" i="1"/>
  <c r="AD1165" i="1"/>
  <c r="AF1165" i="1" s="1"/>
  <c r="AA1165" i="1"/>
  <c r="Y1165" i="1"/>
  <c r="W1165" i="1"/>
  <c r="V1165" i="1"/>
  <c r="AB1165" i="1" s="1"/>
  <c r="AD1164" i="1"/>
  <c r="AF1164" i="1" s="1"/>
  <c r="AA1164" i="1"/>
  <c r="Y1164" i="1"/>
  <c r="W1164" i="1"/>
  <c r="V1164" i="1"/>
  <c r="AB1164" i="1" s="1"/>
  <c r="AD1163" i="1"/>
  <c r="AA1163" i="1"/>
  <c r="Y1163" i="1"/>
  <c r="W1163" i="1"/>
  <c r="V1163" i="1"/>
  <c r="AD1162" i="1"/>
  <c r="AA1162" i="1"/>
  <c r="Y1162" i="1"/>
  <c r="W1162" i="1"/>
  <c r="V1162" i="1"/>
  <c r="AD1161" i="1"/>
  <c r="AF1161" i="1" s="1"/>
  <c r="AA1161" i="1"/>
  <c r="Y1161" i="1"/>
  <c r="W1161" i="1"/>
  <c r="V1161" i="1"/>
  <c r="AD1160" i="1"/>
  <c r="AA1160" i="1"/>
  <c r="Y1160" i="1"/>
  <c r="W1160" i="1"/>
  <c r="V1160" i="1"/>
  <c r="AD1159" i="1"/>
  <c r="Z1159" i="1"/>
  <c r="AA1159" i="1"/>
  <c r="Y1159" i="1"/>
  <c r="W1159" i="1"/>
  <c r="V1159" i="1"/>
  <c r="AB1159" i="1" s="1"/>
  <c r="AD1158" i="1"/>
  <c r="AF1158" i="1" s="1"/>
  <c r="AA1158" i="1"/>
  <c r="Y1158" i="1"/>
  <c r="W1158" i="1"/>
  <c r="V1158" i="1"/>
  <c r="AD1157" i="1"/>
  <c r="AF1157" i="1" s="1"/>
  <c r="AA1157" i="1"/>
  <c r="Y1157" i="1"/>
  <c r="W1157" i="1"/>
  <c r="V1157" i="1"/>
  <c r="AD1156" i="1"/>
  <c r="AA1156" i="1"/>
  <c r="Y1156" i="1"/>
  <c r="W1156" i="1"/>
  <c r="V1156" i="1"/>
  <c r="AD1155" i="1"/>
  <c r="AA1155" i="1"/>
  <c r="V1155" i="1"/>
  <c r="Y1155" i="1"/>
  <c r="W1155" i="1"/>
  <c r="AD1154" i="1"/>
  <c r="Z1154" i="1"/>
  <c r="AA1154" i="1"/>
  <c r="Y1154" i="1"/>
  <c r="W1154" i="1"/>
  <c r="V1154" i="1"/>
  <c r="AD1153" i="1"/>
  <c r="AA1153" i="1"/>
  <c r="Y1153" i="1"/>
  <c r="W1153" i="1"/>
  <c r="V1153" i="1"/>
  <c r="AD1152" i="1"/>
  <c r="AA1152" i="1"/>
  <c r="Y1152" i="1"/>
  <c r="W1152" i="1"/>
  <c r="V1152" i="1"/>
  <c r="AD1151" i="1"/>
  <c r="AA1151" i="1"/>
  <c r="Y1151" i="1"/>
  <c r="W1151" i="1"/>
  <c r="V1151" i="1"/>
  <c r="AD1150" i="1"/>
  <c r="AF1150" i="1" s="1"/>
  <c r="Z1150" i="1"/>
  <c r="AA1150" i="1"/>
  <c r="Y1150" i="1"/>
  <c r="W1150" i="1"/>
  <c r="V1150" i="1"/>
  <c r="AD1149" i="1"/>
  <c r="AA1149" i="1"/>
  <c r="Y1149" i="1"/>
  <c r="W1149" i="1"/>
  <c r="V1149" i="1"/>
  <c r="AD1148" i="1"/>
  <c r="AA1148" i="1"/>
  <c r="Y1148" i="1"/>
  <c r="W1148" i="1"/>
  <c r="V1148" i="1"/>
  <c r="AD1147" i="1"/>
  <c r="AA1147" i="1"/>
  <c r="Y1147" i="1"/>
  <c r="W1147" i="1"/>
  <c r="V1147" i="1"/>
  <c r="AD1146" i="1"/>
  <c r="AA1146" i="1"/>
  <c r="Y1146" i="1"/>
  <c r="W1146" i="1"/>
  <c r="V1146" i="1"/>
  <c r="AD1145" i="1"/>
  <c r="AA1145" i="1"/>
  <c r="Y1145" i="1"/>
  <c r="W1145" i="1"/>
  <c r="V1145" i="1"/>
  <c r="AD1144" i="1"/>
  <c r="AA1144" i="1"/>
  <c r="V1144" i="1"/>
  <c r="Y1144" i="1"/>
  <c r="W1144" i="1"/>
  <c r="AD1143" i="1"/>
  <c r="AF1143" i="1" s="1"/>
  <c r="AA1143" i="1"/>
  <c r="Y1143" i="1"/>
  <c r="W1143" i="1"/>
  <c r="V1143" i="1"/>
  <c r="AD1142" i="1"/>
  <c r="AA1142" i="1"/>
  <c r="Y1142" i="1"/>
  <c r="W1142" i="1"/>
  <c r="V1142" i="1"/>
  <c r="AD1141" i="1"/>
  <c r="AA1141" i="1"/>
  <c r="Y1141" i="1"/>
  <c r="W1141" i="1"/>
  <c r="V1141" i="1"/>
  <c r="AD1140" i="1"/>
  <c r="AF1140" i="1" s="1"/>
  <c r="AA1140" i="1"/>
  <c r="Y1140" i="1"/>
  <c r="W1140" i="1"/>
  <c r="V1140" i="1"/>
  <c r="AD1139" i="1"/>
  <c r="Z1139" i="1"/>
  <c r="AA1139" i="1"/>
  <c r="Y1139" i="1"/>
  <c r="W1139" i="1"/>
  <c r="V1139" i="1"/>
  <c r="AD1138" i="1"/>
  <c r="AA1138" i="1"/>
  <c r="Y1138" i="1"/>
  <c r="W1138" i="1"/>
  <c r="V1138" i="1"/>
  <c r="AD1137" i="1"/>
  <c r="AA1137" i="1"/>
  <c r="Y1137" i="1"/>
  <c r="W1137" i="1"/>
  <c r="V1137" i="1"/>
  <c r="AD1136" i="1"/>
  <c r="AA1136" i="1"/>
  <c r="Y1136" i="1"/>
  <c r="W1136" i="1"/>
  <c r="V1136" i="1"/>
  <c r="AD1135" i="1"/>
  <c r="AA1135" i="1"/>
  <c r="Y1135" i="1"/>
  <c r="W1135" i="1"/>
  <c r="V1135" i="1"/>
  <c r="AD1134" i="1"/>
  <c r="AA1134" i="1"/>
  <c r="AC1134" i="1" s="1"/>
  <c r="Y1134" i="1"/>
  <c r="W1134" i="1"/>
  <c r="V1134" i="1"/>
  <c r="AD1133" i="1"/>
  <c r="AA1133" i="1"/>
  <c r="W1133" i="1"/>
  <c r="V1133" i="1"/>
  <c r="AB1133" i="1" s="1"/>
  <c r="AD1132" i="1"/>
  <c r="AA1132" i="1"/>
  <c r="Y1132" i="1"/>
  <c r="W1132" i="1"/>
  <c r="V1132" i="1"/>
  <c r="AD1131" i="1"/>
  <c r="AF1131" i="1" s="1"/>
  <c r="Z1131" i="1"/>
  <c r="AA1131" i="1"/>
  <c r="Y1131" i="1"/>
  <c r="W1131" i="1"/>
  <c r="V1131" i="1"/>
  <c r="AD1130" i="1"/>
  <c r="AA1130" i="1"/>
  <c r="Y1130" i="1"/>
  <c r="W1130" i="1"/>
  <c r="V1130" i="1"/>
  <c r="Z1129" i="1"/>
  <c r="AD1129" i="1"/>
  <c r="AF1129" i="1" s="1"/>
  <c r="AA1129" i="1"/>
  <c r="Y1129" i="1"/>
  <c r="W1129" i="1"/>
  <c r="V1129" i="1"/>
  <c r="AB1129" i="1" s="1"/>
  <c r="AD1128" i="1"/>
  <c r="AA1128" i="1"/>
  <c r="Y1128" i="1"/>
  <c r="W1128" i="1"/>
  <c r="V1128" i="1"/>
  <c r="AD1127" i="1"/>
  <c r="AA1127" i="1"/>
  <c r="Y1127" i="1"/>
  <c r="W1127" i="1"/>
  <c r="V1127" i="1"/>
  <c r="AD1126" i="1"/>
  <c r="V1126" i="1"/>
  <c r="AA1126" i="1"/>
  <c r="Y1126" i="1"/>
  <c r="W1126" i="1"/>
  <c r="AD1125" i="1"/>
  <c r="AF1125" i="1" s="1"/>
  <c r="Z1125" i="1"/>
  <c r="AA1125" i="1"/>
  <c r="Y1125" i="1"/>
  <c r="W1125" i="1"/>
  <c r="V1125" i="1"/>
  <c r="AB1125" i="1" s="1"/>
  <c r="AD1124" i="1"/>
  <c r="AA1124" i="1"/>
  <c r="Y1124" i="1"/>
  <c r="W1124" i="1"/>
  <c r="V1124" i="1"/>
  <c r="Z1123" i="1"/>
  <c r="AD1123" i="1"/>
  <c r="AA1123" i="1"/>
  <c r="Y1123" i="1"/>
  <c r="W1123" i="1"/>
  <c r="V1123" i="1"/>
  <c r="AD1122" i="1"/>
  <c r="AA1122" i="1"/>
  <c r="Y1122" i="1"/>
  <c r="W1122" i="1"/>
  <c r="V1122" i="1"/>
  <c r="Z1121" i="1"/>
  <c r="AD1121" i="1"/>
  <c r="AA1121" i="1"/>
  <c r="Y1121" i="1"/>
  <c r="W1121" i="1"/>
  <c r="V1121" i="1"/>
  <c r="AB1121" i="1" s="1"/>
  <c r="AD1120" i="1"/>
  <c r="AA1120" i="1"/>
  <c r="Y1120" i="1"/>
  <c r="W1120" i="1"/>
  <c r="V1120" i="1"/>
  <c r="AD1119" i="1"/>
  <c r="Z1119" i="1"/>
  <c r="AA1119" i="1"/>
  <c r="Y1119" i="1"/>
  <c r="W1119" i="1"/>
  <c r="V1119" i="1"/>
  <c r="AD1118" i="1"/>
  <c r="AA1118" i="1"/>
  <c r="Y1118" i="1"/>
  <c r="W1118" i="1"/>
  <c r="V1118" i="1"/>
  <c r="AD1117" i="1"/>
  <c r="AA1117" i="1"/>
  <c r="Y1117" i="1"/>
  <c r="W1117" i="1"/>
  <c r="V1117" i="1"/>
  <c r="AD1116" i="1"/>
  <c r="AA1116" i="1"/>
  <c r="Y1116" i="1"/>
  <c r="W1116" i="1"/>
  <c r="V1116" i="1"/>
  <c r="AD1115" i="1"/>
  <c r="AA1115" i="1"/>
  <c r="Y1115" i="1"/>
  <c r="W1115" i="1"/>
  <c r="V1115" i="1"/>
  <c r="AD1114" i="1"/>
  <c r="AF1114" i="1" s="1"/>
  <c r="AA1114" i="1"/>
  <c r="Y1114" i="1"/>
  <c r="W1114" i="1"/>
  <c r="V1114" i="1"/>
  <c r="AD1112" i="1"/>
  <c r="AA1112" i="1"/>
  <c r="Y1112" i="1"/>
  <c r="W1112" i="1"/>
  <c r="V1112" i="1"/>
  <c r="AD1111" i="1"/>
  <c r="AA1111" i="1"/>
  <c r="Y1111" i="1"/>
  <c r="W1111" i="1"/>
  <c r="V1111" i="1"/>
  <c r="AD1110" i="1"/>
  <c r="AA1110" i="1"/>
  <c r="Y1110" i="1"/>
  <c r="W1110" i="1"/>
  <c r="V1110" i="1"/>
  <c r="AD1109" i="1"/>
  <c r="Z1109" i="1"/>
  <c r="AA1109" i="1"/>
  <c r="Y1109" i="1"/>
  <c r="W1109" i="1"/>
  <c r="V1109" i="1"/>
  <c r="AD1108" i="1"/>
  <c r="AA1108" i="1"/>
  <c r="Y1108" i="1"/>
  <c r="W1108" i="1"/>
  <c r="V1108" i="1"/>
  <c r="AD1107" i="1"/>
  <c r="AA1107" i="1"/>
  <c r="Y1107" i="1"/>
  <c r="W1107" i="1"/>
  <c r="V1107" i="1"/>
  <c r="AD1106" i="1"/>
  <c r="AA1106" i="1"/>
  <c r="Y1106" i="1"/>
  <c r="W1106" i="1"/>
  <c r="V1106" i="1"/>
  <c r="AD1105" i="1"/>
  <c r="AA1105" i="1"/>
  <c r="Y1105" i="1"/>
  <c r="W1105" i="1"/>
  <c r="V1105" i="1"/>
  <c r="AB1105" i="1" s="1"/>
  <c r="Z1104" i="1"/>
  <c r="AD1104" i="1"/>
  <c r="AA1104" i="1"/>
  <c r="Y1104" i="1"/>
  <c r="W1104" i="1"/>
  <c r="V1104" i="1"/>
  <c r="AD1103" i="1"/>
  <c r="AA1103" i="1"/>
  <c r="AC1103" i="1" s="1"/>
  <c r="Y1103" i="1"/>
  <c r="W1103" i="1"/>
  <c r="V1103" i="1"/>
  <c r="Z1102" i="1"/>
  <c r="AD1102" i="1"/>
  <c r="AA1102" i="1"/>
  <c r="Y1102" i="1"/>
  <c r="W1102" i="1"/>
  <c r="V1102" i="1"/>
  <c r="AB1102" i="1" s="1"/>
  <c r="AD1101" i="1"/>
  <c r="AA1101" i="1"/>
  <c r="Y1101" i="1"/>
  <c r="W1101" i="1"/>
  <c r="V1101" i="1"/>
  <c r="AD1100" i="1"/>
  <c r="AA1100" i="1"/>
  <c r="Y1100" i="1"/>
  <c r="W1100" i="1"/>
  <c r="V1100" i="1"/>
  <c r="AD1099" i="1"/>
  <c r="Z1099" i="1"/>
  <c r="AA1099" i="1"/>
  <c r="Y1099" i="1"/>
  <c r="W1099" i="1"/>
  <c r="V1099" i="1"/>
  <c r="Z1098" i="1"/>
  <c r="AD1098" i="1"/>
  <c r="AA1098" i="1"/>
  <c r="Y1098" i="1"/>
  <c r="W1098" i="1"/>
  <c r="V1098" i="1"/>
  <c r="AB1098" i="1" s="1"/>
  <c r="AH1098" i="1" s="1"/>
  <c r="AI1098" i="1" s="1"/>
  <c r="AD1097" i="1"/>
  <c r="AF1097" i="1" s="1"/>
  <c r="AA1097" i="1"/>
  <c r="Y1097" i="1"/>
  <c r="W1097" i="1"/>
  <c r="V1097" i="1"/>
  <c r="AD1096" i="1"/>
  <c r="AA1096" i="1"/>
  <c r="Y1096" i="1"/>
  <c r="W1096" i="1"/>
  <c r="V1096" i="1"/>
  <c r="AB1096" i="1" s="1"/>
  <c r="Z1095" i="1"/>
  <c r="AD1095" i="1"/>
  <c r="AA1095" i="1"/>
  <c r="Y1095" i="1"/>
  <c r="W1095" i="1"/>
  <c r="V1095" i="1"/>
  <c r="AB1095" i="1" s="1"/>
  <c r="AH1095" i="1" s="1"/>
  <c r="AI1095" i="1" s="1"/>
  <c r="AD1094" i="1"/>
  <c r="Z1094" i="1"/>
  <c r="AA1094" i="1"/>
  <c r="Y1094" i="1"/>
  <c r="W1094" i="1"/>
  <c r="V1094" i="1"/>
  <c r="AD1093" i="1"/>
  <c r="Z1093" i="1"/>
  <c r="AA1093" i="1"/>
  <c r="Y1093" i="1"/>
  <c r="W1093" i="1"/>
  <c r="V1093" i="1"/>
  <c r="AD1092" i="1"/>
  <c r="AA1092" i="1"/>
  <c r="Y1092" i="1"/>
  <c r="W1092" i="1"/>
  <c r="V1092" i="1"/>
  <c r="AD1091" i="1"/>
  <c r="Z1091" i="1"/>
  <c r="AA1091" i="1"/>
  <c r="Y1091" i="1"/>
  <c r="W1091" i="1"/>
  <c r="V1091" i="1"/>
  <c r="AD1090" i="1"/>
  <c r="Z1090" i="1"/>
  <c r="AA1090" i="1"/>
  <c r="Y1090" i="1"/>
  <c r="W1090" i="1"/>
  <c r="V1090" i="1"/>
  <c r="AD1089" i="1"/>
  <c r="AA1089" i="1"/>
  <c r="Y1089" i="1"/>
  <c r="W1089" i="1"/>
  <c r="V1089" i="1"/>
  <c r="AD1088" i="1"/>
  <c r="AA1088" i="1"/>
  <c r="Y1088" i="1"/>
  <c r="W1088" i="1"/>
  <c r="V1088" i="1"/>
  <c r="AD1087" i="1"/>
  <c r="Z1087" i="1"/>
  <c r="AA1087" i="1"/>
  <c r="Y1087" i="1"/>
  <c r="W1087" i="1"/>
  <c r="V1087" i="1"/>
  <c r="AD1086" i="1"/>
  <c r="AA1086" i="1"/>
  <c r="Y1086" i="1"/>
  <c r="W1086" i="1"/>
  <c r="V1086" i="1"/>
  <c r="AD1085" i="1"/>
  <c r="AA1085" i="1"/>
  <c r="Y1085" i="1"/>
  <c r="W1085" i="1"/>
  <c r="V1085" i="1"/>
  <c r="AD1084" i="1"/>
  <c r="AA1084" i="1"/>
  <c r="Y1084" i="1"/>
  <c r="W1084" i="1"/>
  <c r="V1084" i="1"/>
  <c r="AD1083" i="1"/>
  <c r="AF1083" i="1" s="1"/>
  <c r="AA1083" i="1"/>
  <c r="Y1083" i="1"/>
  <c r="W1083" i="1"/>
  <c r="V1083" i="1"/>
  <c r="Z1082" i="1"/>
  <c r="AD1082" i="1"/>
  <c r="AA1082" i="1"/>
  <c r="Y1082" i="1"/>
  <c r="W1082" i="1"/>
  <c r="V1082" i="1"/>
  <c r="AD1081" i="1"/>
  <c r="AF1081" i="1" s="1"/>
  <c r="AA1081" i="1"/>
  <c r="Y1081" i="1"/>
  <c r="W1081" i="1"/>
  <c r="V1081" i="1"/>
  <c r="AB1081" i="1" s="1"/>
  <c r="AH1081" i="1" s="1"/>
  <c r="AI1081" i="1" s="1"/>
  <c r="AD1080" i="1"/>
  <c r="AF1080" i="1" s="1"/>
  <c r="AA1080" i="1"/>
  <c r="Y1080" i="1"/>
  <c r="W1080" i="1"/>
  <c r="V1080" i="1"/>
  <c r="Z1079" i="1"/>
  <c r="AD1079" i="1"/>
  <c r="AA1079" i="1"/>
  <c r="Y1079" i="1"/>
  <c r="W1079" i="1"/>
  <c r="V1079" i="1"/>
  <c r="AB1079" i="1" s="1"/>
  <c r="Z1078" i="1"/>
  <c r="AD1078" i="1"/>
  <c r="AF1078" i="1" s="1"/>
  <c r="AA1078" i="1"/>
  <c r="Y1078" i="1"/>
  <c r="W1078" i="1"/>
  <c r="V1078" i="1"/>
  <c r="AB1078" i="1" s="1"/>
  <c r="AD1077" i="1"/>
  <c r="AF1077" i="1" s="1"/>
  <c r="AA1077" i="1"/>
  <c r="Y1077" i="1"/>
  <c r="W1077" i="1"/>
  <c r="V1077" i="1"/>
  <c r="AD1076" i="1"/>
  <c r="Z1076" i="1"/>
  <c r="AA1076" i="1"/>
  <c r="Y1076" i="1"/>
  <c r="W1076" i="1"/>
  <c r="V1076" i="1"/>
  <c r="AD1075" i="1"/>
  <c r="AF1075" i="1" s="1"/>
  <c r="AA1075" i="1"/>
  <c r="Y1075" i="1"/>
  <c r="W1075" i="1"/>
  <c r="V1075" i="1"/>
  <c r="AD1074" i="1"/>
  <c r="Z1074" i="1"/>
  <c r="AA1074" i="1"/>
  <c r="Y1074" i="1"/>
  <c r="W1074" i="1"/>
  <c r="V1074" i="1"/>
  <c r="Z1073" i="1"/>
  <c r="AD1073" i="1"/>
  <c r="AA1073" i="1"/>
  <c r="Y1073" i="1"/>
  <c r="W1073" i="1"/>
  <c r="V1073" i="1"/>
  <c r="AD1072" i="1"/>
  <c r="AA1072" i="1"/>
  <c r="Y1072" i="1"/>
  <c r="W1072" i="1"/>
  <c r="V1072" i="1"/>
  <c r="AD1071" i="1"/>
  <c r="AA1071" i="1"/>
  <c r="Y1071" i="1"/>
  <c r="W1071" i="1"/>
  <c r="V1071" i="1"/>
  <c r="Z1070" i="1"/>
  <c r="AD1070" i="1"/>
  <c r="AF1070" i="1" s="1"/>
  <c r="AA1070" i="1"/>
  <c r="Y1070" i="1"/>
  <c r="W1070" i="1"/>
  <c r="V1070" i="1"/>
  <c r="Z1069" i="1"/>
  <c r="AD1069" i="1"/>
  <c r="AA1069" i="1"/>
  <c r="Y1069" i="1"/>
  <c r="W1069" i="1"/>
  <c r="V1069" i="1"/>
  <c r="AB1069" i="1" s="1"/>
  <c r="AD1068" i="1"/>
  <c r="AA1068" i="1"/>
  <c r="Y1068" i="1"/>
  <c r="W1068" i="1"/>
  <c r="V1068" i="1"/>
  <c r="AD1067" i="1"/>
  <c r="AA1067" i="1"/>
  <c r="Y1067" i="1"/>
  <c r="W1067" i="1"/>
  <c r="V1067" i="1"/>
  <c r="AD1066" i="1"/>
  <c r="AA1066" i="1"/>
  <c r="Y1066" i="1"/>
  <c r="W1066" i="1"/>
  <c r="V1066" i="1"/>
  <c r="AB1066" i="1" s="1"/>
  <c r="AD1065" i="1"/>
  <c r="Z1065" i="1"/>
  <c r="AA1065" i="1"/>
  <c r="Y1065" i="1"/>
  <c r="W1065" i="1"/>
  <c r="V1065" i="1"/>
  <c r="AD1064" i="1"/>
  <c r="AF1064" i="1" s="1"/>
  <c r="Z1064" i="1"/>
  <c r="AA1064" i="1"/>
  <c r="Y1064" i="1"/>
  <c r="W1064" i="1"/>
  <c r="V1064" i="1"/>
  <c r="Z1063" i="1"/>
  <c r="AD1063" i="1"/>
  <c r="AA1063" i="1"/>
  <c r="AC1063" i="1" s="1"/>
  <c r="Y1063" i="1"/>
  <c r="W1063" i="1"/>
  <c r="V1063" i="1"/>
  <c r="Z1062" i="1"/>
  <c r="AD1062" i="1"/>
  <c r="AA1062" i="1"/>
  <c r="Y1062" i="1"/>
  <c r="W1062" i="1"/>
  <c r="V1062" i="1"/>
  <c r="Z1061" i="1"/>
  <c r="AD1061" i="1"/>
  <c r="AA1061" i="1"/>
  <c r="Y1061" i="1"/>
  <c r="W1061" i="1"/>
  <c r="V1061" i="1"/>
  <c r="Z1060" i="1"/>
  <c r="AD1060" i="1"/>
  <c r="AA1060" i="1"/>
  <c r="Y1060" i="1"/>
  <c r="W1060" i="1"/>
  <c r="V1060" i="1"/>
  <c r="AD1059" i="1"/>
  <c r="AA1059" i="1"/>
  <c r="Y1059" i="1"/>
  <c r="W1059" i="1"/>
  <c r="V1059" i="1"/>
  <c r="Z1058" i="1"/>
  <c r="AD1058" i="1"/>
  <c r="AA1058" i="1"/>
  <c r="Y1058" i="1"/>
  <c r="W1058" i="1"/>
  <c r="V1058" i="1"/>
  <c r="AB1058" i="1" s="1"/>
  <c r="Z1057" i="1"/>
  <c r="AD1057" i="1"/>
  <c r="AA1057" i="1"/>
  <c r="Y1057" i="1"/>
  <c r="W1057" i="1"/>
  <c r="V1057" i="1"/>
  <c r="AB1057" i="1" s="1"/>
  <c r="AD1056" i="1"/>
  <c r="AF1056" i="1" s="1"/>
  <c r="Z1056" i="1"/>
  <c r="AA1056" i="1"/>
  <c r="Y1056" i="1"/>
  <c r="W1056" i="1"/>
  <c r="V1056" i="1"/>
  <c r="AD1055" i="1"/>
  <c r="Z1055" i="1"/>
  <c r="AA1055" i="1"/>
  <c r="Y1055" i="1"/>
  <c r="W1055" i="1"/>
  <c r="V1055" i="1"/>
  <c r="AB1055" i="1" s="1"/>
  <c r="AD1054" i="1"/>
  <c r="AF1054" i="1" s="1"/>
  <c r="AA1054" i="1"/>
  <c r="Y1054" i="1"/>
  <c r="W1054" i="1"/>
  <c r="V1054" i="1"/>
  <c r="AD1053" i="1"/>
  <c r="AF1053" i="1" s="1"/>
  <c r="AA1053" i="1"/>
  <c r="Y1053" i="1"/>
  <c r="W1053" i="1"/>
  <c r="V1053" i="1"/>
  <c r="Z1052" i="1"/>
  <c r="AD1052" i="1"/>
  <c r="AA1052" i="1"/>
  <c r="Y1052" i="1"/>
  <c r="W1052" i="1"/>
  <c r="V1052" i="1"/>
  <c r="AB1052" i="1" s="1"/>
  <c r="AH1051" i="1"/>
  <c r="AI1051" i="1" s="1"/>
  <c r="AD1051" i="1"/>
  <c r="AF1051" i="1" s="1"/>
  <c r="AA1051" i="1"/>
  <c r="AC1051" i="1" s="1"/>
  <c r="Y1051" i="1"/>
  <c r="W1051" i="1"/>
  <c r="V1051" i="1"/>
  <c r="Z1050" i="1"/>
  <c r="AD1050" i="1"/>
  <c r="AA1050" i="1"/>
  <c r="Y1050" i="1"/>
  <c r="W1050" i="1"/>
  <c r="V1050" i="1"/>
  <c r="AB1050" i="1" s="1"/>
  <c r="AD1049" i="1"/>
  <c r="AF1049" i="1" s="1"/>
  <c r="AA1049" i="1"/>
  <c r="Y1049" i="1"/>
  <c r="W1049" i="1"/>
  <c r="V1049" i="1"/>
  <c r="AB1049" i="1" s="1"/>
  <c r="AD1048" i="1"/>
  <c r="AF1048" i="1" s="1"/>
  <c r="AA1048" i="1"/>
  <c r="Y1048" i="1"/>
  <c r="W1048" i="1"/>
  <c r="V1048" i="1"/>
  <c r="AD1047" i="1"/>
  <c r="AA1047" i="1"/>
  <c r="AC1047" i="1" s="1"/>
  <c r="Y1047" i="1"/>
  <c r="W1047" i="1"/>
  <c r="V1047" i="1"/>
  <c r="Z1046" i="1"/>
  <c r="AD1046" i="1"/>
  <c r="AA1046" i="1"/>
  <c r="Y1046" i="1"/>
  <c r="W1046" i="1"/>
  <c r="V1046" i="1"/>
  <c r="AB1046" i="1" s="1"/>
  <c r="AD1045" i="1"/>
  <c r="AF1045" i="1" s="1"/>
  <c r="AA1045" i="1"/>
  <c r="Y1045" i="1"/>
  <c r="W1045" i="1"/>
  <c r="V1045" i="1"/>
  <c r="Z1044" i="1"/>
  <c r="AD1044" i="1"/>
  <c r="AA1044" i="1"/>
  <c r="Y1044" i="1"/>
  <c r="W1044" i="1"/>
  <c r="V1044" i="1"/>
  <c r="AB1044" i="1" s="1"/>
  <c r="AD1043" i="1"/>
  <c r="AF1043" i="1" s="1"/>
  <c r="AA1043" i="1"/>
  <c r="AC1043" i="1" s="1"/>
  <c r="Y1043" i="1"/>
  <c r="W1043" i="1"/>
  <c r="V1043" i="1"/>
  <c r="AD1042" i="1"/>
  <c r="Z1042" i="1"/>
  <c r="AA1042" i="1"/>
  <c r="Y1042" i="1"/>
  <c r="W1042" i="1"/>
  <c r="V1042" i="1"/>
  <c r="AD1041" i="1"/>
  <c r="AA1041" i="1"/>
  <c r="Y1041" i="1"/>
  <c r="W1041" i="1"/>
  <c r="V1041" i="1"/>
  <c r="AB1041" i="1" s="1"/>
  <c r="AD1040" i="1"/>
  <c r="AF1040" i="1" s="1"/>
  <c r="AA1040" i="1"/>
  <c r="Y1040" i="1"/>
  <c r="W1040" i="1"/>
  <c r="V1040" i="1"/>
  <c r="AB1040" i="1" s="1"/>
  <c r="AD1039" i="1"/>
  <c r="AA1039" i="1"/>
  <c r="Y1039" i="1"/>
  <c r="W1039" i="1"/>
  <c r="V1039" i="1"/>
  <c r="AD1038" i="1"/>
  <c r="AA1038" i="1"/>
  <c r="Y1038" i="1"/>
  <c r="W1038" i="1"/>
  <c r="V1038" i="1"/>
  <c r="AB1038" i="1" s="1"/>
  <c r="AD1037" i="1"/>
  <c r="AA1037" i="1"/>
  <c r="Y1037" i="1"/>
  <c r="W1037" i="1"/>
  <c r="V1037" i="1"/>
  <c r="Z1036" i="1"/>
  <c r="AD1036" i="1"/>
  <c r="AA1036" i="1"/>
  <c r="Y1036" i="1"/>
  <c r="W1036" i="1"/>
  <c r="V1036" i="1"/>
  <c r="AD1035" i="1"/>
  <c r="AA1035" i="1"/>
  <c r="Y1035" i="1"/>
  <c r="W1035" i="1"/>
  <c r="V1035" i="1"/>
  <c r="AB1035" i="1" s="1"/>
  <c r="AH1171" i="1"/>
  <c r="AI1171" i="1" s="1"/>
  <c r="Z1034" i="1"/>
  <c r="AD1034" i="1"/>
  <c r="AF1034" i="1" s="1"/>
  <c r="AA1034" i="1"/>
  <c r="Y1034" i="1"/>
  <c r="W1034" i="1"/>
  <c r="V1034" i="1"/>
  <c r="AD1033" i="1"/>
  <c r="AA1033" i="1"/>
  <c r="Y1033" i="1"/>
  <c r="W1033" i="1"/>
  <c r="V1033" i="1"/>
  <c r="AD1032" i="1"/>
  <c r="AA1032" i="1"/>
  <c r="Y1032" i="1"/>
  <c r="W1032" i="1"/>
  <c r="V1032" i="1"/>
  <c r="AD1031" i="1"/>
  <c r="AF1031" i="1" s="1"/>
  <c r="AA1031" i="1"/>
  <c r="Y1031" i="1"/>
  <c r="W1031" i="1"/>
  <c r="V1031" i="1"/>
  <c r="AD1030" i="1"/>
  <c r="AF1030" i="1" s="1"/>
  <c r="AA1030" i="1"/>
  <c r="Y1030" i="1"/>
  <c r="W1030" i="1"/>
  <c r="V1030" i="1"/>
  <c r="AB1030" i="1" s="1"/>
  <c r="AH1030" i="1" s="1"/>
  <c r="AI1030" i="1" s="1"/>
  <c r="Z1029" i="1"/>
  <c r="AD1029" i="1"/>
  <c r="AA1029" i="1"/>
  <c r="Y1029" i="1"/>
  <c r="W1029" i="1"/>
  <c r="V1029" i="1"/>
  <c r="AB1029" i="1" s="1"/>
  <c r="Z1028" i="1"/>
  <c r="AD1028" i="1"/>
  <c r="AA1028" i="1"/>
  <c r="Y1028" i="1"/>
  <c r="W1028" i="1"/>
  <c r="V1028" i="1"/>
  <c r="AB1028" i="1" s="1"/>
  <c r="AH1028" i="1" s="1"/>
  <c r="AI1028" i="1" s="1"/>
  <c r="Z1027" i="1"/>
  <c r="AD1027" i="1"/>
  <c r="AA1027" i="1"/>
  <c r="Y1027" i="1"/>
  <c r="W1027" i="1"/>
  <c r="V1027" i="1"/>
  <c r="AB1027" i="1" s="1"/>
  <c r="AD1026" i="1"/>
  <c r="AA1026" i="1"/>
  <c r="Y1026" i="1"/>
  <c r="W1026" i="1"/>
  <c r="V1026" i="1"/>
  <c r="Z1025" i="1"/>
  <c r="AD1025" i="1"/>
  <c r="AA1025" i="1"/>
  <c r="Y1025" i="1"/>
  <c r="W1025" i="1"/>
  <c r="V1025" i="1"/>
  <c r="AD1024" i="1"/>
  <c r="AA1024" i="1"/>
  <c r="Y1024" i="1"/>
  <c r="W1024" i="1"/>
  <c r="V1024" i="1"/>
  <c r="AB1024" i="1" s="1"/>
  <c r="Z1023" i="1"/>
  <c r="AD1023" i="1"/>
  <c r="AA1023" i="1"/>
  <c r="Y1023" i="1"/>
  <c r="W1023" i="1"/>
  <c r="V1023" i="1"/>
  <c r="AB1023" i="1" s="1"/>
  <c r="AD1022" i="1"/>
  <c r="AA1022" i="1"/>
  <c r="Y1022" i="1"/>
  <c r="W1022" i="1"/>
  <c r="V1022" i="1"/>
  <c r="AD1021" i="1"/>
  <c r="Z1021" i="1"/>
  <c r="AA1021" i="1"/>
  <c r="Y1021" i="1"/>
  <c r="W1021" i="1"/>
  <c r="V1021" i="1"/>
  <c r="AD1020" i="1"/>
  <c r="AA1020" i="1"/>
  <c r="Y1020" i="1"/>
  <c r="W1020" i="1"/>
  <c r="V1020" i="1"/>
  <c r="AD1019" i="1"/>
  <c r="AA1019" i="1"/>
  <c r="Y1019" i="1"/>
  <c r="W1019" i="1"/>
  <c r="V1019" i="1"/>
  <c r="Z1018" i="1"/>
  <c r="AD1018" i="1"/>
  <c r="AA1018" i="1"/>
  <c r="Y1018" i="1"/>
  <c r="W1018" i="1"/>
  <c r="V1018" i="1"/>
  <c r="Z1017" i="1"/>
  <c r="AD1017" i="1"/>
  <c r="AA1017" i="1"/>
  <c r="Y1017" i="1"/>
  <c r="W1017" i="1"/>
  <c r="V1017" i="1"/>
  <c r="AB1017" i="1" s="1"/>
  <c r="Z1016" i="1"/>
  <c r="AD1016" i="1"/>
  <c r="AA1016" i="1"/>
  <c r="Y1016" i="1"/>
  <c r="W1016" i="1"/>
  <c r="V1016" i="1"/>
  <c r="AD1015" i="1"/>
  <c r="AF1015" i="1" s="1"/>
  <c r="AA1015" i="1"/>
  <c r="Y1015" i="1"/>
  <c r="W1015" i="1"/>
  <c r="V1015" i="1"/>
  <c r="AB1015" i="1" s="1"/>
  <c r="AH1015" i="1" s="1"/>
  <c r="AI1015" i="1" s="1"/>
  <c r="AD1014" i="1"/>
  <c r="Z1014" i="1"/>
  <c r="AA1014" i="1"/>
  <c r="Y1014" i="1"/>
  <c r="W1014" i="1"/>
  <c r="V1014" i="1"/>
  <c r="AD1013" i="1"/>
  <c r="AF1013" i="1" s="1"/>
  <c r="AA1013" i="1"/>
  <c r="Y1013" i="1"/>
  <c r="W1013" i="1"/>
  <c r="V1013" i="1"/>
  <c r="AD1012" i="1"/>
  <c r="AA1012" i="1"/>
  <c r="Y1012" i="1"/>
  <c r="W1012" i="1"/>
  <c r="V1012" i="1"/>
  <c r="AD1011" i="1"/>
  <c r="AA1011" i="1"/>
  <c r="Y1011" i="1"/>
  <c r="W1011" i="1"/>
  <c r="V1011" i="1"/>
  <c r="AD1010" i="1"/>
  <c r="AA1010" i="1"/>
  <c r="AC1010" i="1" s="1"/>
  <c r="Y1010" i="1"/>
  <c r="W1010" i="1"/>
  <c r="V1010" i="1"/>
  <c r="AD1009" i="1"/>
  <c r="Z1009" i="1"/>
  <c r="AA1009" i="1"/>
  <c r="Y1009" i="1"/>
  <c r="W1009" i="1"/>
  <c r="V1009" i="1"/>
  <c r="AD1008" i="1"/>
  <c r="AA1008" i="1"/>
  <c r="Y1008" i="1"/>
  <c r="W1008" i="1"/>
  <c r="V1008" i="1"/>
  <c r="AD1007" i="1"/>
  <c r="AA1007" i="1"/>
  <c r="Y1007" i="1"/>
  <c r="W1007" i="1"/>
  <c r="V1007" i="1"/>
  <c r="AD1006" i="1"/>
  <c r="Z1006" i="1"/>
  <c r="AA1006" i="1"/>
  <c r="Y1006" i="1"/>
  <c r="W1006" i="1"/>
  <c r="V1006" i="1"/>
  <c r="AD1005" i="1"/>
  <c r="Z1005" i="1"/>
  <c r="AA1005" i="1"/>
  <c r="Y1005" i="1"/>
  <c r="W1005" i="1"/>
  <c r="V1005" i="1"/>
  <c r="AD1004" i="1"/>
  <c r="AA1004" i="1"/>
  <c r="Y1004" i="1"/>
  <c r="W1004" i="1"/>
  <c r="V1004" i="1"/>
  <c r="AD1003" i="1"/>
  <c r="Z1003" i="1"/>
  <c r="AA1003" i="1"/>
  <c r="Y1003" i="1"/>
  <c r="W1003" i="1"/>
  <c r="V1003" i="1"/>
  <c r="AD1002" i="1"/>
  <c r="AA1002" i="1"/>
  <c r="Y1002" i="1"/>
  <c r="W1002" i="1"/>
  <c r="V1002" i="1"/>
  <c r="Z1001" i="1"/>
  <c r="AD1001" i="1"/>
  <c r="AF1001" i="1" s="1"/>
  <c r="AA1001" i="1"/>
  <c r="Y1001" i="1"/>
  <c r="W1001" i="1"/>
  <c r="V1001" i="1"/>
  <c r="AB1001" i="1" s="1"/>
  <c r="AH1001" i="1" s="1"/>
  <c r="AI1001" i="1" s="1"/>
  <c r="Z1000" i="1"/>
  <c r="AD1000" i="1"/>
  <c r="AA1000" i="1"/>
  <c r="Y1000" i="1"/>
  <c r="W1000" i="1"/>
  <c r="V1000" i="1"/>
  <c r="Z999" i="1"/>
  <c r="AD999" i="1"/>
  <c r="AA999" i="1"/>
  <c r="Y999" i="1"/>
  <c r="W999" i="1"/>
  <c r="V999" i="1"/>
  <c r="AB999" i="1" s="1"/>
  <c r="Z998" i="1"/>
  <c r="AD998" i="1"/>
  <c r="AA998" i="1"/>
  <c r="Y998" i="1"/>
  <c r="W998" i="1"/>
  <c r="V998" i="1"/>
  <c r="AB998" i="1" s="1"/>
  <c r="AD997" i="1"/>
  <c r="AA997" i="1"/>
  <c r="AC997" i="1" s="1"/>
  <c r="Y997" i="1"/>
  <c r="W997" i="1"/>
  <c r="V997" i="1"/>
  <c r="Z996" i="1"/>
  <c r="AD996" i="1"/>
  <c r="AA996" i="1"/>
  <c r="Y996" i="1"/>
  <c r="W996" i="1"/>
  <c r="V996" i="1"/>
  <c r="AB996" i="1" s="1"/>
  <c r="Z995" i="1"/>
  <c r="AD995" i="1"/>
  <c r="AA995" i="1"/>
  <c r="Y995" i="1"/>
  <c r="W995" i="1"/>
  <c r="V995" i="1"/>
  <c r="AB995" i="1" s="1"/>
  <c r="AD994" i="1"/>
  <c r="AA994" i="1"/>
  <c r="Y994" i="1"/>
  <c r="W994" i="1"/>
  <c r="V994" i="1"/>
  <c r="AB994" i="1" s="1"/>
  <c r="AH994" i="1" s="1"/>
  <c r="AI994" i="1" s="1"/>
  <c r="Z993" i="1"/>
  <c r="AD993" i="1"/>
  <c r="AA993" i="1"/>
  <c r="Y993" i="1"/>
  <c r="W993" i="1"/>
  <c r="V993" i="1"/>
  <c r="AB993" i="1" s="1"/>
  <c r="AD992" i="1"/>
  <c r="Z992" i="1"/>
  <c r="AA992" i="1"/>
  <c r="Y992" i="1"/>
  <c r="W992" i="1"/>
  <c r="V992" i="1"/>
  <c r="AD991" i="1"/>
  <c r="AA991" i="1"/>
  <c r="Y991" i="1"/>
  <c r="W991" i="1"/>
  <c r="V991" i="1"/>
  <c r="AD990" i="1"/>
  <c r="AA990" i="1"/>
  <c r="Y990" i="1"/>
  <c r="W990" i="1"/>
  <c r="V990" i="1"/>
  <c r="Z989" i="1"/>
  <c r="AD989" i="1"/>
  <c r="AF989" i="1" s="1"/>
  <c r="AA989" i="1"/>
  <c r="Y989" i="1"/>
  <c r="W989" i="1"/>
  <c r="V989" i="1"/>
  <c r="AB989" i="1" s="1"/>
  <c r="AD988" i="1"/>
  <c r="AA988" i="1"/>
  <c r="Y988" i="1"/>
  <c r="W988" i="1"/>
  <c r="V988" i="1"/>
  <c r="AB988" i="1" s="1"/>
  <c r="Z987" i="1"/>
  <c r="AD987" i="1"/>
  <c r="AA987" i="1"/>
  <c r="Y987" i="1"/>
  <c r="W987" i="1"/>
  <c r="V987" i="1"/>
  <c r="AB987" i="1" s="1"/>
  <c r="AD986" i="1"/>
  <c r="AF986" i="1" s="1"/>
  <c r="Z986" i="1"/>
  <c r="AA986" i="1"/>
  <c r="Y986" i="1"/>
  <c r="W986" i="1"/>
  <c r="V986" i="1"/>
  <c r="AD985" i="1"/>
  <c r="AA985" i="1"/>
  <c r="Y985" i="1"/>
  <c r="W985" i="1"/>
  <c r="V985" i="1"/>
  <c r="AD984" i="1"/>
  <c r="AA984" i="1"/>
  <c r="Y984" i="1"/>
  <c r="W984" i="1"/>
  <c r="V984" i="1"/>
  <c r="AB984" i="1" s="1"/>
  <c r="AH984" i="1" s="1"/>
  <c r="AI984" i="1" s="1"/>
  <c r="AD983" i="1"/>
  <c r="AF983" i="1" s="1"/>
  <c r="Z983" i="1"/>
  <c r="AA983" i="1"/>
  <c r="Y983" i="1"/>
  <c r="W983" i="1"/>
  <c r="V983" i="1"/>
  <c r="Z982" i="1"/>
  <c r="AD982" i="1"/>
  <c r="AA982" i="1"/>
  <c r="Y982" i="1"/>
  <c r="W982" i="1"/>
  <c r="V982" i="1"/>
  <c r="AB982" i="1" s="1"/>
  <c r="Z981" i="1"/>
  <c r="AD981" i="1"/>
  <c r="AA981" i="1"/>
  <c r="Y981" i="1"/>
  <c r="W981" i="1"/>
  <c r="V981" i="1"/>
  <c r="AB981" i="1" s="1"/>
  <c r="AD980" i="1"/>
  <c r="AA980" i="1"/>
  <c r="Y980" i="1"/>
  <c r="W980" i="1"/>
  <c r="V980" i="1"/>
  <c r="AB980" i="1" s="1"/>
  <c r="Z979" i="1"/>
  <c r="AD979" i="1"/>
  <c r="AF979" i="1" s="1"/>
  <c r="AA979" i="1"/>
  <c r="Y979" i="1"/>
  <c r="W979" i="1"/>
  <c r="V979" i="1"/>
  <c r="Z978" i="1"/>
  <c r="AD978" i="1"/>
  <c r="AA978" i="1"/>
  <c r="Y978" i="1"/>
  <c r="W978" i="1"/>
  <c r="V978" i="1"/>
  <c r="Z977" i="1"/>
  <c r="AD977" i="1"/>
  <c r="AF977" i="1" s="1"/>
  <c r="AA977" i="1"/>
  <c r="Y977" i="1"/>
  <c r="W977" i="1"/>
  <c r="V977" i="1"/>
  <c r="Z976" i="1"/>
  <c r="AD976" i="1"/>
  <c r="AA976" i="1"/>
  <c r="Y976" i="1"/>
  <c r="W976" i="1"/>
  <c r="V976" i="1"/>
  <c r="AB976" i="1" s="1"/>
  <c r="AD975" i="1"/>
  <c r="AF975" i="1" s="1"/>
  <c r="AA975" i="1"/>
  <c r="Y975" i="1"/>
  <c r="W975" i="1"/>
  <c r="V975" i="1"/>
  <c r="AB975" i="1" s="1"/>
  <c r="Z974" i="1"/>
  <c r="AD974" i="1"/>
  <c r="AA974" i="1"/>
  <c r="Y974" i="1"/>
  <c r="W974" i="1"/>
  <c r="V974" i="1"/>
  <c r="AB974" i="1" s="1"/>
  <c r="AD973" i="1"/>
  <c r="AA973" i="1"/>
  <c r="Y973" i="1"/>
  <c r="W973" i="1"/>
  <c r="V973" i="1"/>
  <c r="AB973" i="1" s="1"/>
  <c r="AD972" i="1"/>
  <c r="Z972" i="1"/>
  <c r="AA972" i="1"/>
  <c r="Y972" i="1"/>
  <c r="W972" i="1"/>
  <c r="V972" i="1"/>
  <c r="AD971" i="1"/>
  <c r="AA971" i="1"/>
  <c r="Y971" i="1"/>
  <c r="W971" i="1"/>
  <c r="V971" i="1"/>
  <c r="AD970" i="1"/>
  <c r="Z970" i="1"/>
  <c r="AA970" i="1"/>
  <c r="Y970" i="1"/>
  <c r="W970" i="1"/>
  <c r="V970" i="1"/>
  <c r="AD969" i="1"/>
  <c r="AF969" i="1" s="1"/>
  <c r="Z969" i="1"/>
  <c r="AA969" i="1"/>
  <c r="Y969" i="1"/>
  <c r="W969" i="1"/>
  <c r="V969" i="1"/>
  <c r="AD968" i="1"/>
  <c r="AA968" i="1"/>
  <c r="Y968" i="1"/>
  <c r="W968" i="1"/>
  <c r="V968" i="1"/>
  <c r="AD967" i="1"/>
  <c r="Z967" i="1"/>
  <c r="AA967" i="1"/>
  <c r="Y967" i="1"/>
  <c r="W967" i="1"/>
  <c r="V967" i="1"/>
  <c r="Z966" i="1"/>
  <c r="AD966" i="1"/>
  <c r="AA966" i="1"/>
  <c r="Y966" i="1"/>
  <c r="W966" i="1"/>
  <c r="V966" i="1"/>
  <c r="Z965" i="1"/>
  <c r="AD965" i="1"/>
  <c r="AA965" i="1"/>
  <c r="Y965" i="1"/>
  <c r="W965" i="1"/>
  <c r="V965" i="1"/>
  <c r="AD963" i="1"/>
  <c r="AA963" i="1"/>
  <c r="Y963" i="1"/>
  <c r="W963" i="1"/>
  <c r="V963" i="1"/>
  <c r="Z962" i="1"/>
  <c r="AD962" i="1"/>
  <c r="AA962" i="1"/>
  <c r="AC962" i="1" s="1"/>
  <c r="Y962" i="1"/>
  <c r="W962" i="1"/>
  <c r="V962" i="1"/>
  <c r="Z961" i="1"/>
  <c r="AD961" i="1"/>
  <c r="AA961" i="1"/>
  <c r="Y961" i="1"/>
  <c r="W961" i="1"/>
  <c r="V961" i="1"/>
  <c r="AB961" i="1" s="1"/>
  <c r="AD960" i="1"/>
  <c r="AA960" i="1"/>
  <c r="Y960" i="1"/>
  <c r="W960" i="1"/>
  <c r="V960" i="1"/>
  <c r="AB960" i="1" s="1"/>
  <c r="AH960" i="1" s="1"/>
  <c r="AI960" i="1" s="1"/>
  <c r="Z959" i="1"/>
  <c r="AD959" i="1"/>
  <c r="AA959" i="1"/>
  <c r="Y959" i="1"/>
  <c r="W959" i="1"/>
  <c r="V959" i="1"/>
  <c r="AB959" i="1" s="1"/>
  <c r="AH959" i="1" s="1"/>
  <c r="AI959" i="1" s="1"/>
  <c r="AD958" i="1"/>
  <c r="Z958" i="1"/>
  <c r="AA958" i="1"/>
  <c r="Y958" i="1"/>
  <c r="W958" i="1"/>
  <c r="V958" i="1"/>
  <c r="Z957" i="1"/>
  <c r="AD957" i="1"/>
  <c r="AA957" i="1"/>
  <c r="Y957" i="1"/>
  <c r="W957" i="1"/>
  <c r="V957" i="1"/>
  <c r="Z956" i="1"/>
  <c r="AD956" i="1"/>
  <c r="AA956" i="1"/>
  <c r="Y956" i="1"/>
  <c r="W956" i="1"/>
  <c r="V956" i="1"/>
  <c r="Z954" i="1"/>
  <c r="AD954" i="1"/>
  <c r="AA954" i="1"/>
  <c r="Y954" i="1"/>
  <c r="W954" i="1"/>
  <c r="V954" i="1"/>
  <c r="Z952" i="1"/>
  <c r="AD952" i="1"/>
  <c r="AA952" i="1"/>
  <c r="Y952" i="1"/>
  <c r="W952" i="1"/>
  <c r="V952" i="1"/>
  <c r="AB952" i="1" s="1"/>
  <c r="AD951" i="1"/>
  <c r="AA951" i="1"/>
  <c r="Y951" i="1"/>
  <c r="W951" i="1"/>
  <c r="V951" i="1"/>
  <c r="AD950" i="1"/>
  <c r="AF950" i="1" s="1"/>
  <c r="Z950" i="1"/>
  <c r="AA950" i="1"/>
  <c r="Y950" i="1"/>
  <c r="W950" i="1"/>
  <c r="V950" i="1"/>
  <c r="AD949" i="1"/>
  <c r="Z949" i="1"/>
  <c r="AA949" i="1"/>
  <c r="Y949" i="1"/>
  <c r="W949" i="1"/>
  <c r="V949" i="1"/>
  <c r="AB949" i="1" s="1"/>
  <c r="AH949" i="1" s="1"/>
  <c r="AI949" i="1" s="1"/>
  <c r="AD948" i="1"/>
  <c r="AA948" i="1"/>
  <c r="Y948" i="1"/>
  <c r="W948" i="1"/>
  <c r="V948" i="1"/>
  <c r="AD947" i="1"/>
  <c r="Z947" i="1"/>
  <c r="AA947" i="1"/>
  <c r="Y947" i="1"/>
  <c r="W947" i="1"/>
  <c r="V947" i="1"/>
  <c r="AD946" i="1"/>
  <c r="Z946" i="1"/>
  <c r="AA946" i="1"/>
  <c r="Y946" i="1"/>
  <c r="W946" i="1"/>
  <c r="V946" i="1"/>
  <c r="AD945" i="1"/>
  <c r="Z945" i="1"/>
  <c r="AA945" i="1"/>
  <c r="Y945" i="1"/>
  <c r="W945" i="1"/>
  <c r="V945" i="1"/>
  <c r="AD943" i="1"/>
  <c r="Z943" i="1"/>
  <c r="AA943" i="1"/>
  <c r="Y943" i="1"/>
  <c r="W943" i="1"/>
  <c r="V943" i="1"/>
  <c r="AD942" i="1"/>
  <c r="Z942" i="1"/>
  <c r="AA942" i="1"/>
  <c r="Y942" i="1"/>
  <c r="W942" i="1"/>
  <c r="V942" i="1"/>
  <c r="AD941" i="1"/>
  <c r="Z941" i="1"/>
  <c r="AA941" i="1"/>
  <c r="Y941" i="1"/>
  <c r="W941" i="1"/>
  <c r="V941" i="1"/>
  <c r="AB941" i="1" s="1"/>
  <c r="AD940" i="1"/>
  <c r="Z940" i="1"/>
  <c r="AA940" i="1"/>
  <c r="Y940" i="1"/>
  <c r="W940" i="1"/>
  <c r="V940" i="1"/>
  <c r="Z939" i="1"/>
  <c r="AD939" i="1"/>
  <c r="AF939" i="1" s="1"/>
  <c r="AA939" i="1"/>
  <c r="Y939" i="1"/>
  <c r="W939" i="1"/>
  <c r="V939" i="1"/>
  <c r="Z938" i="1"/>
  <c r="AD938" i="1"/>
  <c r="AA938" i="1"/>
  <c r="Y938" i="1"/>
  <c r="W938" i="1"/>
  <c r="V938" i="1"/>
  <c r="AB938" i="1" s="1"/>
  <c r="AH938" i="1" s="1"/>
  <c r="AI938" i="1" s="1"/>
  <c r="Z937" i="1"/>
  <c r="AD937" i="1"/>
  <c r="AA937" i="1"/>
  <c r="Y937" i="1"/>
  <c r="W937" i="1"/>
  <c r="V937" i="1"/>
  <c r="AB937" i="1" s="1"/>
  <c r="Z936" i="1"/>
  <c r="AD936" i="1"/>
  <c r="AA936" i="1"/>
  <c r="Y936" i="1"/>
  <c r="W936" i="1"/>
  <c r="V936" i="1"/>
  <c r="AD935" i="1"/>
  <c r="AA935" i="1"/>
  <c r="Y935" i="1"/>
  <c r="W935" i="1"/>
  <c r="V935" i="1"/>
  <c r="AB935" i="1" s="1"/>
  <c r="Z934" i="1"/>
  <c r="AD934" i="1"/>
  <c r="AA934" i="1"/>
  <c r="Y934" i="1"/>
  <c r="W934" i="1"/>
  <c r="V934" i="1"/>
  <c r="AD933" i="1"/>
  <c r="Z933" i="1"/>
  <c r="AA933" i="1"/>
  <c r="W933" i="1"/>
  <c r="V933" i="1"/>
  <c r="AD932" i="1"/>
  <c r="AA932" i="1"/>
  <c r="Y932" i="1"/>
  <c r="W932" i="1"/>
  <c r="V932" i="1"/>
  <c r="AD931" i="1"/>
  <c r="Z931" i="1"/>
  <c r="AA931" i="1"/>
  <c r="Y931" i="1"/>
  <c r="W931" i="1"/>
  <c r="V931" i="1"/>
  <c r="Z930" i="1"/>
  <c r="AD930" i="1"/>
  <c r="AA930" i="1"/>
  <c r="Y930" i="1"/>
  <c r="W930" i="1"/>
  <c r="V930" i="1"/>
  <c r="AD929" i="1"/>
  <c r="AF929" i="1" s="1"/>
  <c r="AA929" i="1"/>
  <c r="Y929" i="1"/>
  <c r="W929" i="1"/>
  <c r="V929" i="1"/>
  <c r="AB929" i="1" s="1"/>
  <c r="Z928" i="1"/>
  <c r="AD928" i="1"/>
  <c r="AA928" i="1"/>
  <c r="Y928" i="1"/>
  <c r="W928" i="1"/>
  <c r="V928" i="1"/>
  <c r="AB928" i="1" s="1"/>
  <c r="AD927" i="1"/>
  <c r="Z927" i="1"/>
  <c r="AA927" i="1"/>
  <c r="Y927" i="1"/>
  <c r="W927" i="1"/>
  <c r="V927" i="1"/>
  <c r="AD926" i="1"/>
  <c r="AA926" i="1"/>
  <c r="Y926" i="1"/>
  <c r="W926" i="1"/>
  <c r="V926" i="1"/>
  <c r="AB926" i="1" s="1"/>
  <c r="Z925" i="1"/>
  <c r="AD925" i="1"/>
  <c r="AA925" i="1"/>
  <c r="Y925" i="1"/>
  <c r="W925" i="1"/>
  <c r="V925" i="1"/>
  <c r="AD924" i="1"/>
  <c r="AF924" i="1" s="1"/>
  <c r="AA924" i="1"/>
  <c r="Y924" i="1"/>
  <c r="W924" i="1"/>
  <c r="V924" i="1"/>
  <c r="AD923" i="1"/>
  <c r="Z923" i="1"/>
  <c r="AA923" i="1"/>
  <c r="Y923" i="1"/>
  <c r="W923" i="1"/>
  <c r="V923" i="1"/>
  <c r="AD922" i="1"/>
  <c r="AF922" i="1" s="1"/>
  <c r="AA922" i="1"/>
  <c r="Y922" i="1"/>
  <c r="W922" i="1"/>
  <c r="V922" i="1"/>
  <c r="AD921" i="1"/>
  <c r="AF921" i="1" s="1"/>
  <c r="Z921" i="1"/>
  <c r="AA921" i="1"/>
  <c r="Y921" i="1"/>
  <c r="W921" i="1"/>
  <c r="V921" i="1"/>
  <c r="AD920" i="1"/>
  <c r="AA920" i="1"/>
  <c r="Y920" i="1"/>
  <c r="W920" i="1"/>
  <c r="V920" i="1"/>
  <c r="Z919" i="1"/>
  <c r="AD919" i="1"/>
  <c r="AF919" i="1" s="1"/>
  <c r="AA919" i="1"/>
  <c r="Y919" i="1"/>
  <c r="W919" i="1"/>
  <c r="V919" i="1"/>
  <c r="Z918" i="1"/>
  <c r="AD918" i="1"/>
  <c r="AA918" i="1"/>
  <c r="Y918" i="1"/>
  <c r="W918" i="1"/>
  <c r="V918" i="1"/>
  <c r="AB918" i="1" s="1"/>
  <c r="Z917" i="1"/>
  <c r="AD917" i="1"/>
  <c r="AF917" i="1" s="1"/>
  <c r="AA917" i="1"/>
  <c r="Y917" i="1"/>
  <c r="W917" i="1"/>
  <c r="V917" i="1"/>
  <c r="AB917" i="1" s="1"/>
  <c r="AH917" i="1" s="1"/>
  <c r="AI917" i="1" s="1"/>
  <c r="AD916" i="1"/>
  <c r="AA916" i="1"/>
  <c r="Y916" i="1"/>
  <c r="W916" i="1"/>
  <c r="V916" i="1"/>
  <c r="Z915" i="1"/>
  <c r="AD915" i="1"/>
  <c r="AA915" i="1"/>
  <c r="Y915" i="1"/>
  <c r="W915" i="1"/>
  <c r="V915" i="1"/>
  <c r="Z914" i="1"/>
  <c r="AD914" i="1"/>
  <c r="AA914" i="1"/>
  <c r="Y914" i="1"/>
  <c r="W914" i="1"/>
  <c r="V914" i="1"/>
  <c r="AD913" i="1"/>
  <c r="AA913" i="1"/>
  <c r="Y913" i="1"/>
  <c r="W913" i="1"/>
  <c r="V913" i="1"/>
  <c r="AB913" i="1" s="1"/>
  <c r="Z912" i="1"/>
  <c r="AD912" i="1"/>
  <c r="AF912" i="1" s="1"/>
  <c r="AA912" i="1"/>
  <c r="AC912" i="1" s="1"/>
  <c r="Y912" i="1"/>
  <c r="W912" i="1"/>
  <c r="V912" i="1"/>
  <c r="AD911" i="1"/>
  <c r="Z911" i="1"/>
  <c r="AA911" i="1"/>
  <c r="Y911" i="1"/>
  <c r="W911" i="1"/>
  <c r="V911" i="1"/>
  <c r="AD910" i="1"/>
  <c r="AA910" i="1"/>
  <c r="Y910" i="1"/>
  <c r="W910" i="1"/>
  <c r="V910" i="1"/>
  <c r="AB910" i="1" s="1"/>
  <c r="AD909" i="1"/>
  <c r="AF909" i="1" s="1"/>
  <c r="Z909" i="1"/>
  <c r="AA909" i="1"/>
  <c r="Y909" i="1"/>
  <c r="W909" i="1"/>
  <c r="V909" i="1"/>
  <c r="AD908" i="1"/>
  <c r="AA908" i="1"/>
  <c r="Y908" i="1"/>
  <c r="W908" i="1"/>
  <c r="V908" i="1"/>
  <c r="AD907" i="1"/>
  <c r="Z907" i="1"/>
  <c r="AA907" i="1"/>
  <c r="Y907" i="1"/>
  <c r="W907" i="1"/>
  <c r="V907" i="1"/>
  <c r="AD906" i="1"/>
  <c r="Z906" i="1"/>
  <c r="AA906" i="1"/>
  <c r="Y906" i="1"/>
  <c r="W906" i="1"/>
  <c r="V906" i="1"/>
  <c r="AE877" i="1"/>
  <c r="Z877" i="1" s="1"/>
  <c r="AD877" i="1"/>
  <c r="AA877" i="1"/>
  <c r="Y877" i="1"/>
  <c r="W877" i="1"/>
  <c r="V877" i="1"/>
  <c r="AD674" i="1"/>
  <c r="AF674" i="1" s="1"/>
  <c r="AA674" i="1"/>
  <c r="AC674" i="1" s="1"/>
  <c r="Z674" i="1"/>
  <c r="Y674" i="1"/>
  <c r="W674" i="1"/>
  <c r="V674" i="1"/>
  <c r="AH674" i="1"/>
  <c r="AI674" i="1" s="1"/>
  <c r="Y703" i="1"/>
  <c r="AD752" i="1"/>
  <c r="AF752" i="1" s="1"/>
  <c r="AA752" i="1"/>
  <c r="AC752" i="1" s="1"/>
  <c r="Z752" i="1"/>
  <c r="Y752" i="1"/>
  <c r="W752" i="1"/>
  <c r="V752" i="1"/>
  <c r="AE866" i="1"/>
  <c r="Z866" i="1" s="1"/>
  <c r="AD866" i="1"/>
  <c r="AA866" i="1"/>
  <c r="AC866" i="1" s="1"/>
  <c r="Y866" i="1"/>
  <c r="W866" i="1"/>
  <c r="V866" i="1"/>
  <c r="V867" i="1"/>
  <c r="W867" i="1"/>
  <c r="Y867" i="1"/>
  <c r="AA867" i="1"/>
  <c r="AC867" i="1" s="1"/>
  <c r="AD867" i="1"/>
  <c r="AE867" i="1"/>
  <c r="AH867" i="1" s="1"/>
  <c r="AI867" i="1" s="1"/>
  <c r="AH821" i="1"/>
  <c r="AI821" i="1" s="1"/>
  <c r="AD821" i="1"/>
  <c r="AF821" i="1" s="1"/>
  <c r="AA821" i="1"/>
  <c r="AC821" i="1" s="1"/>
  <c r="Z821" i="1"/>
  <c r="Y821" i="1"/>
  <c r="W821" i="1"/>
  <c r="V821" i="1"/>
  <c r="AH820" i="1"/>
  <c r="AI820" i="1" s="1"/>
  <c r="AD820" i="1"/>
  <c r="AF820" i="1" s="1"/>
  <c r="AA820" i="1"/>
  <c r="AC820" i="1" s="1"/>
  <c r="Z820" i="1"/>
  <c r="Y820" i="1"/>
  <c r="W820" i="1"/>
  <c r="V820" i="1"/>
  <c r="V822" i="1"/>
  <c r="W822" i="1"/>
  <c r="Y822" i="1"/>
  <c r="Z822" i="1"/>
  <c r="AA822" i="1"/>
  <c r="AC822" i="1" s="1"/>
  <c r="AD822" i="1"/>
  <c r="AF822" i="1" s="1"/>
  <c r="AH822" i="1"/>
  <c r="AI822" i="1" s="1"/>
  <c r="AH752" i="1"/>
  <c r="AI752" i="1" s="1"/>
  <c r="AE781" i="1"/>
  <c r="Z781" i="1" s="1"/>
  <c r="AE885" i="1"/>
  <c r="Z885" i="1" s="1"/>
  <c r="AE777" i="1"/>
  <c r="Z777" i="1" s="1"/>
  <c r="AD905" i="1"/>
  <c r="AF905" i="1" s="1"/>
  <c r="Z905" i="1"/>
  <c r="AA905" i="1"/>
  <c r="Y905" i="1"/>
  <c r="W905" i="1"/>
  <c r="V905" i="1"/>
  <c r="Z904" i="1"/>
  <c r="AD904" i="1"/>
  <c r="AF904" i="1" s="1"/>
  <c r="AA904" i="1"/>
  <c r="Y904" i="1"/>
  <c r="W904" i="1"/>
  <c r="V904" i="1"/>
  <c r="AB904" i="1" s="1"/>
  <c r="AH904" i="1" s="1"/>
  <c r="AI904" i="1" s="1"/>
  <c r="AD903" i="1"/>
  <c r="AE903" i="1" s="1"/>
  <c r="AF903" i="1" s="1"/>
  <c r="AA903" i="1"/>
  <c r="Y903" i="1"/>
  <c r="W903" i="1"/>
  <c r="V903" i="1"/>
  <c r="Z902" i="1"/>
  <c r="AD902" i="1"/>
  <c r="AF902" i="1" s="1"/>
  <c r="AA902" i="1"/>
  <c r="Y902" i="1"/>
  <c r="W902" i="1"/>
  <c r="V902" i="1"/>
  <c r="AD901" i="1"/>
  <c r="AE901" i="1" s="1"/>
  <c r="AF901" i="1" s="1"/>
  <c r="AA901" i="1"/>
  <c r="Y901" i="1"/>
  <c r="W901" i="1"/>
  <c r="V901" i="1"/>
  <c r="AE900" i="1"/>
  <c r="AD900" i="1"/>
  <c r="AA900" i="1"/>
  <c r="Y900" i="1"/>
  <c r="W900" i="1"/>
  <c r="V900" i="1"/>
  <c r="AB900" i="1" s="1"/>
  <c r="AE899" i="1"/>
  <c r="Z899" i="1" s="1"/>
  <c r="AD899" i="1"/>
  <c r="AA899" i="1"/>
  <c r="Y899" i="1"/>
  <c r="W899" i="1"/>
  <c r="V899" i="1"/>
  <c r="AB899" i="1" s="1"/>
  <c r="Z898" i="1"/>
  <c r="AD898" i="1"/>
  <c r="AF898" i="1" s="1"/>
  <c r="AA898" i="1"/>
  <c r="Y898" i="1"/>
  <c r="W898" i="1"/>
  <c r="V898" i="1"/>
  <c r="AB898" i="1" s="1"/>
  <c r="AE897" i="1"/>
  <c r="Z897" i="1" s="1"/>
  <c r="AD897" i="1"/>
  <c r="AA897" i="1"/>
  <c r="Y897" i="1"/>
  <c r="W897" i="1"/>
  <c r="V897" i="1"/>
  <c r="AE896" i="1"/>
  <c r="Z896" i="1" s="1"/>
  <c r="AD896" i="1"/>
  <c r="AA896" i="1"/>
  <c r="Y896" i="1"/>
  <c r="W896" i="1"/>
  <c r="V896" i="1"/>
  <c r="AB896" i="1" s="1"/>
  <c r="Z895" i="1"/>
  <c r="AD895" i="1"/>
  <c r="AF895" i="1" s="1"/>
  <c r="AA895" i="1"/>
  <c r="Y895" i="1"/>
  <c r="W895" i="1"/>
  <c r="V895" i="1"/>
  <c r="Z894" i="1"/>
  <c r="AD894" i="1"/>
  <c r="AF894" i="1" s="1"/>
  <c r="AA894" i="1"/>
  <c r="AC894" i="1" s="1"/>
  <c r="Y894" i="1"/>
  <c r="W894" i="1"/>
  <c r="V894" i="1"/>
  <c r="Z893" i="1"/>
  <c r="AD893" i="1"/>
  <c r="AF893" i="1" s="1"/>
  <c r="AA893" i="1"/>
  <c r="Y893" i="1"/>
  <c r="W893" i="1"/>
  <c r="V893" i="1"/>
  <c r="AB893" i="1" s="1"/>
  <c r="AE892" i="1"/>
  <c r="Z892" i="1" s="1"/>
  <c r="AD892" i="1"/>
  <c r="AA892" i="1"/>
  <c r="Y892" i="1"/>
  <c r="W892" i="1"/>
  <c r="V892" i="1"/>
  <c r="AB892" i="1" s="1"/>
  <c r="Z891" i="1"/>
  <c r="AD891" i="1"/>
  <c r="AF891" i="1" s="1"/>
  <c r="AA891" i="1"/>
  <c r="Y891" i="1"/>
  <c r="W891" i="1"/>
  <c r="V891" i="1"/>
  <c r="AH894" i="1"/>
  <c r="AI894" i="1" s="1"/>
  <c r="AE702" i="1"/>
  <c r="Z702" i="1" s="1"/>
  <c r="AD702" i="1"/>
  <c r="AA702" i="1"/>
  <c r="Y702" i="1"/>
  <c r="W702" i="1"/>
  <c r="V702" i="1"/>
  <c r="V703" i="1"/>
  <c r="W703" i="1"/>
  <c r="AA703" i="1"/>
  <c r="AD703" i="1"/>
  <c r="AE703" i="1"/>
  <c r="Z703" i="1" s="1"/>
  <c r="V751" i="1"/>
  <c r="AB751" i="1" s="1"/>
  <c r="W751" i="1"/>
  <c r="Y751" i="1"/>
  <c r="AA751" i="1"/>
  <c r="AD751" i="1"/>
  <c r="AE751" i="1"/>
  <c r="Z751" i="1" s="1"/>
  <c r="AE865" i="1"/>
  <c r="Z865" i="1" s="1"/>
  <c r="AD865" i="1"/>
  <c r="AA865" i="1"/>
  <c r="Y865" i="1"/>
  <c r="W865" i="1"/>
  <c r="V865" i="1"/>
  <c r="AB865" i="1" s="1"/>
  <c r="AE856" i="1"/>
  <c r="Z856" i="1" s="1"/>
  <c r="AD856" i="1"/>
  <c r="AA856" i="1"/>
  <c r="Y856" i="1"/>
  <c r="W856" i="1"/>
  <c r="V856" i="1"/>
  <c r="AB856" i="1" s="1"/>
  <c r="AE830" i="1"/>
  <c r="Z830" i="1" s="1"/>
  <c r="AD830" i="1"/>
  <c r="AA830" i="1"/>
  <c r="Y830" i="1"/>
  <c r="W830" i="1"/>
  <c r="V830" i="1"/>
  <c r="AB830" i="1" s="1"/>
  <c r="V831" i="1"/>
  <c r="W831" i="1"/>
  <c r="Y831" i="1"/>
  <c r="AA831" i="1"/>
  <c r="AD831" i="1"/>
  <c r="AE831" i="1"/>
  <c r="Z831" i="1" s="1"/>
  <c r="Z799" i="1"/>
  <c r="AD799" i="1"/>
  <c r="AA799" i="1"/>
  <c r="Y799" i="1"/>
  <c r="W799" i="1"/>
  <c r="V799" i="1"/>
  <c r="V7" i="1"/>
  <c r="AB7" i="1" s="1"/>
  <c r="W7" i="1"/>
  <c r="Y7" i="1"/>
  <c r="AA7" i="1"/>
  <c r="AD7" i="1"/>
  <c r="AE7" i="1"/>
  <c r="Z7" i="1" s="1"/>
  <c r="V8" i="1"/>
  <c r="W8" i="1"/>
  <c r="Y8" i="1"/>
  <c r="AA8" i="1"/>
  <c r="AB8" i="1"/>
  <c r="AD8" i="1"/>
  <c r="AE8" i="1"/>
  <c r="Z8" i="1" s="1"/>
  <c r="V9" i="1"/>
  <c r="AB9" i="1" s="1"/>
  <c r="W9" i="1"/>
  <c r="Y9" i="1"/>
  <c r="AA9" i="1"/>
  <c r="AD9" i="1"/>
  <c r="AE9" i="1"/>
  <c r="Z9" i="1" s="1"/>
  <c r="V10" i="1"/>
  <c r="AB10" i="1" s="1"/>
  <c r="W10" i="1"/>
  <c r="Y10" i="1"/>
  <c r="AA10" i="1"/>
  <c r="AD10" i="1"/>
  <c r="AE10" i="1"/>
  <c r="Z10" i="1" s="1"/>
  <c r="V11" i="1"/>
  <c r="AB11" i="1" s="1"/>
  <c r="W11" i="1"/>
  <c r="Y11" i="1"/>
  <c r="AA11" i="1"/>
  <c r="AD11" i="1"/>
  <c r="AE11" i="1"/>
  <c r="Z11" i="1" s="1"/>
  <c r="V12" i="1"/>
  <c r="W12" i="1"/>
  <c r="Y12" i="1"/>
  <c r="AA12" i="1"/>
  <c r="AD12" i="1"/>
  <c r="AE12" i="1"/>
  <c r="Z12" i="1" s="1"/>
  <c r="V13" i="1"/>
  <c r="W13" i="1"/>
  <c r="Y13" i="1"/>
  <c r="AA13" i="1"/>
  <c r="AC13" i="1" s="1"/>
  <c r="AD13" i="1"/>
  <c r="AE13" i="1"/>
  <c r="AH13" i="1" s="1"/>
  <c r="AI13" i="1" s="1"/>
  <c r="V14" i="1"/>
  <c r="W14" i="1"/>
  <c r="Y14" i="1"/>
  <c r="AA14" i="1"/>
  <c r="AB14" i="1"/>
  <c r="AD14" i="1"/>
  <c r="AE14" i="1"/>
  <c r="Z14" i="1" s="1"/>
  <c r="V15" i="1"/>
  <c r="W15" i="1"/>
  <c r="Y15" i="1"/>
  <c r="AA15" i="1"/>
  <c r="AD15" i="1"/>
  <c r="AE15" i="1"/>
  <c r="Z15" i="1" s="1"/>
  <c r="V16" i="1"/>
  <c r="W16" i="1"/>
  <c r="Y16" i="1"/>
  <c r="AA16" i="1"/>
  <c r="AD16" i="1"/>
  <c r="AE16" i="1" s="1"/>
  <c r="Z16" i="1" s="1"/>
  <c r="V17" i="1"/>
  <c r="W17" i="1"/>
  <c r="Y17" i="1"/>
  <c r="AA17" i="1"/>
  <c r="AD17" i="1"/>
  <c r="AE17" i="1"/>
  <c r="V18" i="1"/>
  <c r="W18" i="1"/>
  <c r="Y18" i="1"/>
  <c r="Z18" i="1"/>
  <c r="AA18" i="1"/>
  <c r="AD18" i="1"/>
  <c r="AF18" i="1" s="1"/>
  <c r="V19" i="1"/>
  <c r="W19" i="1"/>
  <c r="Y19" i="1"/>
  <c r="AA19" i="1"/>
  <c r="AD19" i="1"/>
  <c r="AE19" i="1"/>
  <c r="Z19" i="1" s="1"/>
  <c r="V20" i="1"/>
  <c r="AB20" i="1" s="1"/>
  <c r="W20" i="1"/>
  <c r="Y20" i="1"/>
  <c r="AA20" i="1"/>
  <c r="AD20" i="1"/>
  <c r="AE20" i="1"/>
  <c r="Z20" i="1" s="1"/>
  <c r="V21" i="1"/>
  <c r="W21" i="1"/>
  <c r="Y21" i="1"/>
  <c r="Z21" i="1"/>
  <c r="AA21" i="1"/>
  <c r="AC21" i="1" s="1"/>
  <c r="AD21" i="1"/>
  <c r="AF21" i="1" s="1"/>
  <c r="AH21" i="1"/>
  <c r="AI21" i="1" s="1"/>
  <c r="V22" i="1"/>
  <c r="W22" i="1"/>
  <c r="Y22" i="1"/>
  <c r="Z22" i="1"/>
  <c r="AA22" i="1"/>
  <c r="AC22" i="1" s="1"/>
  <c r="AD22" i="1"/>
  <c r="AF22" i="1" s="1"/>
  <c r="AH22" i="1"/>
  <c r="AI22" i="1" s="1"/>
  <c r="V23" i="1"/>
  <c r="W23" i="1"/>
  <c r="Y23" i="1"/>
  <c r="Z23" i="1"/>
  <c r="AA23" i="1"/>
  <c r="AD23" i="1"/>
  <c r="AF23" i="1" s="1"/>
  <c r="V24" i="1"/>
  <c r="W24" i="1"/>
  <c r="Y24" i="1"/>
  <c r="Z24" i="1"/>
  <c r="AA24" i="1"/>
  <c r="AC24" i="1" s="1"/>
  <c r="AD24" i="1"/>
  <c r="AF24" i="1" s="1"/>
  <c r="AH24" i="1"/>
  <c r="AI24" i="1" s="1"/>
  <c r="V25" i="1"/>
  <c r="W25" i="1"/>
  <c r="Y25" i="1"/>
  <c r="Z25" i="1"/>
  <c r="AA25" i="1"/>
  <c r="AC25" i="1" s="1"/>
  <c r="AD25" i="1"/>
  <c r="AF25" i="1" s="1"/>
  <c r="AH25" i="1"/>
  <c r="AI25" i="1" s="1"/>
  <c r="V26" i="1"/>
  <c r="W26" i="1"/>
  <c r="Y26" i="1"/>
  <c r="Z26" i="1"/>
  <c r="AA26" i="1"/>
  <c r="AD26" i="1"/>
  <c r="AF26" i="1" s="1"/>
  <c r="V27" i="1"/>
  <c r="W27" i="1"/>
  <c r="Y27" i="1"/>
  <c r="AA27" i="1"/>
  <c r="AD27" i="1"/>
  <c r="AE27" i="1" s="1"/>
  <c r="AF27" i="1" s="1"/>
  <c r="V28" i="1"/>
  <c r="W28" i="1"/>
  <c r="Y28" i="1"/>
  <c r="AA28" i="1"/>
  <c r="AC28" i="1" s="1"/>
  <c r="AD28" i="1"/>
  <c r="AE28" i="1" s="1"/>
  <c r="AF28" i="1" s="1"/>
  <c r="V29" i="1"/>
  <c r="W29" i="1"/>
  <c r="Y29" i="1"/>
  <c r="AA29" i="1"/>
  <c r="AB29" i="1"/>
  <c r="AD29" i="1"/>
  <c r="AE29" i="1"/>
  <c r="Z29" i="1" s="1"/>
  <c r="V30" i="1"/>
  <c r="W30" i="1"/>
  <c r="Y30" i="1"/>
  <c r="AA30" i="1"/>
  <c r="AB30" i="1"/>
  <c r="AD30" i="1"/>
  <c r="AE30" i="1"/>
  <c r="V31" i="1"/>
  <c r="W31" i="1"/>
  <c r="Y31" i="1"/>
  <c r="AA31" i="1"/>
  <c r="AD31" i="1"/>
  <c r="AE31" i="1" s="1"/>
  <c r="Z31" i="1" s="1"/>
  <c r="V32" i="1"/>
  <c r="W32" i="1"/>
  <c r="Y32" i="1"/>
  <c r="Z32" i="1"/>
  <c r="AA32" i="1"/>
  <c r="AC32" i="1" s="1"/>
  <c r="AD32" i="1"/>
  <c r="AF32" i="1" s="1"/>
  <c r="AH32" i="1"/>
  <c r="AI32" i="1" s="1"/>
  <c r="V33" i="1"/>
  <c r="AB33" i="1" s="1"/>
  <c r="W33" i="1"/>
  <c r="Y33" i="1"/>
  <c r="AA33" i="1"/>
  <c r="AD33" i="1"/>
  <c r="AE33" i="1"/>
  <c r="V34" i="1"/>
  <c r="W34" i="1"/>
  <c r="Y34" i="1"/>
  <c r="AA34" i="1"/>
  <c r="AD34" i="1"/>
  <c r="AE34" i="1"/>
  <c r="Z34" i="1" s="1"/>
  <c r="V35" i="1"/>
  <c r="W35" i="1"/>
  <c r="Y35" i="1"/>
  <c r="Z35" i="1"/>
  <c r="AA35" i="1"/>
  <c r="AC35" i="1" s="1"/>
  <c r="AD35" i="1"/>
  <c r="AF35" i="1" s="1"/>
  <c r="AH35" i="1"/>
  <c r="AI35" i="1" s="1"/>
  <c r="V36" i="1"/>
  <c r="W36" i="1"/>
  <c r="Y36" i="1"/>
  <c r="AA36" i="1"/>
  <c r="AD36" i="1"/>
  <c r="AE36" i="1" s="1"/>
  <c r="Z36" i="1" s="1"/>
  <c r="V37" i="1"/>
  <c r="W37" i="1"/>
  <c r="Y37" i="1"/>
  <c r="AA37" i="1"/>
  <c r="AC37" i="1" s="1"/>
  <c r="AD37" i="1"/>
  <c r="AE37" i="1" s="1"/>
  <c r="AF37" i="1" s="1"/>
  <c r="V38" i="1"/>
  <c r="W38" i="1"/>
  <c r="Y38" i="1"/>
  <c r="AA38" i="1"/>
  <c r="AC38" i="1" s="1"/>
  <c r="AD38" i="1"/>
  <c r="AE38" i="1" s="1"/>
  <c r="AH38" i="1" s="1"/>
  <c r="AI38" i="1" s="1"/>
  <c r="V39" i="1"/>
  <c r="W39" i="1"/>
  <c r="Y39" i="1"/>
  <c r="AA39" i="1"/>
  <c r="AD39" i="1"/>
  <c r="AE39" i="1" s="1"/>
  <c r="AF39" i="1" s="1"/>
  <c r="V40" i="1"/>
  <c r="W40" i="1"/>
  <c r="Y40" i="1"/>
  <c r="Z40" i="1"/>
  <c r="AA40" i="1"/>
  <c r="AD40" i="1"/>
  <c r="AF40" i="1" s="1"/>
  <c r="V41" i="1"/>
  <c r="AB41" i="1" s="1"/>
  <c r="W41" i="1"/>
  <c r="Y41" i="1"/>
  <c r="AA41" i="1"/>
  <c r="AD41" i="1"/>
  <c r="AE41" i="1"/>
  <c r="Z41" i="1" s="1"/>
  <c r="V42" i="1"/>
  <c r="AB42" i="1" s="1"/>
  <c r="AH42" i="1" s="1"/>
  <c r="AI42" i="1" s="1"/>
  <c r="W42" i="1"/>
  <c r="Y42" i="1"/>
  <c r="Z42" i="1"/>
  <c r="AA42" i="1"/>
  <c r="AD42" i="1"/>
  <c r="AF42" i="1" s="1"/>
  <c r="V43" i="1"/>
  <c r="W43" i="1"/>
  <c r="Y43" i="1"/>
  <c r="AA43" i="1"/>
  <c r="AD43" i="1"/>
  <c r="AE43" i="1"/>
  <c r="Z43" i="1" s="1"/>
  <c r="V44" i="1"/>
  <c r="W44" i="1"/>
  <c r="Y44" i="1"/>
  <c r="AA44" i="1"/>
  <c r="AC44" i="1" s="1"/>
  <c r="AD44" i="1"/>
  <c r="AE44" i="1" s="1"/>
  <c r="AH44" i="1" s="1"/>
  <c r="AI44" i="1" s="1"/>
  <c r="V45" i="1"/>
  <c r="W45" i="1"/>
  <c r="Y45" i="1"/>
  <c r="Z45" i="1"/>
  <c r="AA45" i="1"/>
  <c r="AD45" i="1"/>
  <c r="AF45" i="1" s="1"/>
  <c r="V46" i="1"/>
  <c r="W46" i="1"/>
  <c r="Y46" i="1"/>
  <c r="AA46" i="1"/>
  <c r="AD46" i="1"/>
  <c r="AE46" i="1" s="1"/>
  <c r="AF46" i="1" s="1"/>
  <c r="V47" i="1"/>
  <c r="W47" i="1"/>
  <c r="Y47" i="1"/>
  <c r="AA47" i="1"/>
  <c r="AD47" i="1"/>
  <c r="AE47" i="1" s="1"/>
  <c r="AF47" i="1" s="1"/>
  <c r="V48" i="1"/>
  <c r="W48" i="1"/>
  <c r="Y48" i="1"/>
  <c r="AA48" i="1"/>
  <c r="AD48" i="1"/>
  <c r="AE48" i="1" s="1"/>
  <c r="Z48" i="1" s="1"/>
  <c r="V49" i="1"/>
  <c r="W49" i="1"/>
  <c r="Y49" i="1"/>
  <c r="Z49" i="1"/>
  <c r="AA49" i="1"/>
  <c r="AC49" i="1" s="1"/>
  <c r="AD49" i="1"/>
  <c r="AF49" i="1" s="1"/>
  <c r="AH49" i="1"/>
  <c r="AI49" i="1" s="1"/>
  <c r="V50" i="1"/>
  <c r="W50" i="1"/>
  <c r="Y50" i="1"/>
  <c r="Z50" i="1"/>
  <c r="AA50" i="1"/>
  <c r="AC50" i="1" s="1"/>
  <c r="AD50" i="1"/>
  <c r="AF50" i="1" s="1"/>
  <c r="AH50" i="1"/>
  <c r="AI50" i="1" s="1"/>
  <c r="V51" i="1"/>
  <c r="W51" i="1"/>
  <c r="Y51" i="1"/>
  <c r="AA51" i="1"/>
  <c r="AD51" i="1"/>
  <c r="AE51" i="1" s="1"/>
  <c r="AF51" i="1" s="1"/>
  <c r="V52" i="1"/>
  <c r="W52" i="1"/>
  <c r="Y52" i="1"/>
  <c r="AA52" i="1"/>
  <c r="AB52" i="1"/>
  <c r="AD52" i="1"/>
  <c r="AE52" i="1" s="1"/>
  <c r="Z52" i="1" s="1"/>
  <c r="V53" i="1"/>
  <c r="W53" i="1"/>
  <c r="Y53" i="1"/>
  <c r="AA53" i="1"/>
  <c r="AC53" i="1" s="1"/>
  <c r="AD53" i="1"/>
  <c r="AE53" i="1" s="1"/>
  <c r="Z53" i="1" s="1"/>
  <c r="V54" i="1"/>
  <c r="W54" i="1"/>
  <c r="Y54" i="1"/>
  <c r="AA54" i="1"/>
  <c r="AD54" i="1"/>
  <c r="AE54" i="1" s="1"/>
  <c r="AF54" i="1" s="1"/>
  <c r="V55" i="1"/>
  <c r="W55" i="1"/>
  <c r="Y55" i="1"/>
  <c r="AA55" i="1"/>
  <c r="AD55" i="1"/>
  <c r="AE55" i="1" s="1"/>
  <c r="AF55" i="1" s="1"/>
  <c r="V56" i="1"/>
  <c r="W56" i="1"/>
  <c r="Y56" i="1"/>
  <c r="Z56" i="1"/>
  <c r="AA56" i="1"/>
  <c r="AC56" i="1" s="1"/>
  <c r="AD56" i="1"/>
  <c r="AF56" i="1" s="1"/>
  <c r="AH56" i="1"/>
  <c r="AI56" i="1" s="1"/>
  <c r="V57" i="1"/>
  <c r="W57" i="1"/>
  <c r="Y57" i="1"/>
  <c r="AA57" i="1"/>
  <c r="AD57" i="1"/>
  <c r="AE57" i="1" s="1"/>
  <c r="Z57" i="1" s="1"/>
  <c r="V58" i="1"/>
  <c r="W58" i="1"/>
  <c r="Y58" i="1"/>
  <c r="AA58" i="1"/>
  <c r="AD58" i="1"/>
  <c r="AE58" i="1" s="1"/>
  <c r="Z58" i="1" s="1"/>
  <c r="V59" i="1"/>
  <c r="W59" i="1"/>
  <c r="Y59" i="1"/>
  <c r="AA59" i="1"/>
  <c r="AD59" i="1"/>
  <c r="AE59" i="1" s="1"/>
  <c r="AF59" i="1" s="1"/>
  <c r="V60" i="1"/>
  <c r="W60" i="1"/>
  <c r="Y60" i="1"/>
  <c r="Z60" i="1"/>
  <c r="AA60" i="1"/>
  <c r="AC60" i="1" s="1"/>
  <c r="AD60" i="1"/>
  <c r="AF60" i="1" s="1"/>
  <c r="AH60" i="1"/>
  <c r="AI60" i="1" s="1"/>
  <c r="V61" i="1"/>
  <c r="W61" i="1"/>
  <c r="Y61" i="1"/>
  <c r="Z61" i="1"/>
  <c r="AA61" i="1"/>
  <c r="AD61" i="1"/>
  <c r="AF61" i="1" s="1"/>
  <c r="V62" i="1"/>
  <c r="W62" i="1"/>
  <c r="Y62" i="1"/>
  <c r="AA62" i="1"/>
  <c r="AD62" i="1"/>
  <c r="AE62" i="1" s="1"/>
  <c r="AF62" i="1" s="1"/>
  <c r="V63" i="1"/>
  <c r="W63" i="1"/>
  <c r="Y63" i="1"/>
  <c r="AA63" i="1"/>
  <c r="AD63" i="1"/>
  <c r="AE63" i="1" s="1"/>
  <c r="Z63" i="1" s="1"/>
  <c r="V64" i="1"/>
  <c r="W64" i="1"/>
  <c r="Y64" i="1"/>
  <c r="AA64" i="1"/>
  <c r="AD64" i="1"/>
  <c r="AE64" i="1"/>
  <c r="Z64" i="1" s="1"/>
  <c r="V65" i="1"/>
  <c r="W65" i="1"/>
  <c r="Y65" i="1"/>
  <c r="Z65" i="1"/>
  <c r="AA65" i="1"/>
  <c r="AD65" i="1"/>
  <c r="AF65" i="1" s="1"/>
  <c r="V66" i="1"/>
  <c r="W66" i="1"/>
  <c r="Y66" i="1"/>
  <c r="AA66" i="1"/>
  <c r="AD66" i="1"/>
  <c r="AE66" i="1"/>
  <c r="Z66" i="1" s="1"/>
  <c r="V67" i="1"/>
  <c r="AB67" i="1" s="1"/>
  <c r="W67" i="1"/>
  <c r="Y67" i="1"/>
  <c r="AA67" i="1"/>
  <c r="AD67" i="1"/>
  <c r="AE67" i="1"/>
  <c r="Z67" i="1" s="1"/>
  <c r="V68" i="1"/>
  <c r="W68" i="1"/>
  <c r="Y68" i="1"/>
  <c r="AA68" i="1"/>
  <c r="AD68" i="1"/>
  <c r="AE68" i="1"/>
  <c r="Z68" i="1" s="1"/>
  <c r="V69" i="1"/>
  <c r="AB69" i="1" s="1"/>
  <c r="W69" i="1"/>
  <c r="Y69" i="1"/>
  <c r="AA69" i="1"/>
  <c r="AD69" i="1"/>
  <c r="AE69" i="1"/>
  <c r="Z69" i="1" s="1"/>
  <c r="V70" i="1"/>
  <c r="W70" i="1"/>
  <c r="Y70" i="1"/>
  <c r="Z70" i="1"/>
  <c r="AA70" i="1"/>
  <c r="AD70" i="1"/>
  <c r="AF70" i="1" s="1"/>
  <c r="V71" i="1"/>
  <c r="W71" i="1"/>
  <c r="Y71" i="1"/>
  <c r="AA71" i="1"/>
  <c r="AD71" i="1"/>
  <c r="AE71" i="1"/>
  <c r="Z71" i="1" s="1"/>
  <c r="V72" i="1"/>
  <c r="W72" i="1"/>
  <c r="Y72" i="1"/>
  <c r="AA72" i="1"/>
  <c r="AD72" i="1"/>
  <c r="AE72" i="1"/>
  <c r="V73" i="1"/>
  <c r="W73" i="1"/>
  <c r="Y73" i="1"/>
  <c r="AA73" i="1"/>
  <c r="AD73" i="1"/>
  <c r="AE73" i="1"/>
  <c r="V74" i="1"/>
  <c r="W74" i="1"/>
  <c r="Y74" i="1"/>
  <c r="AA74" i="1"/>
  <c r="AD74" i="1"/>
  <c r="AE74" i="1"/>
  <c r="Z74" i="1" s="1"/>
  <c r="V75" i="1"/>
  <c r="W75" i="1"/>
  <c r="Y75" i="1"/>
  <c r="AA75" i="1"/>
  <c r="AC75" i="1" s="1"/>
  <c r="AD75" i="1"/>
  <c r="AE75" i="1"/>
  <c r="Z75" i="1" s="1"/>
  <c r="V76" i="1"/>
  <c r="AB76" i="1" s="1"/>
  <c r="AH76" i="1" s="1"/>
  <c r="W76" i="1"/>
  <c r="Y76" i="1"/>
  <c r="Z76" i="1"/>
  <c r="AA76" i="1"/>
  <c r="AD76" i="1"/>
  <c r="AF76" i="1" s="1"/>
  <c r="V77" i="1"/>
  <c r="AB77" i="1" s="1"/>
  <c r="W77" i="1"/>
  <c r="Y77" i="1"/>
  <c r="Z77" i="1"/>
  <c r="AA77" i="1"/>
  <c r="AD77" i="1"/>
  <c r="AF77" i="1" s="1"/>
  <c r="V78" i="1"/>
  <c r="W78" i="1"/>
  <c r="Y78" i="1"/>
  <c r="AA78" i="1"/>
  <c r="AC78" i="1" s="1"/>
  <c r="AD78" i="1"/>
  <c r="AE78" i="1" s="1"/>
  <c r="AF78" i="1" s="1"/>
  <c r="V79" i="1"/>
  <c r="W79" i="1"/>
  <c r="Y79" i="1"/>
  <c r="Z79" i="1"/>
  <c r="AA79" i="1"/>
  <c r="AD79" i="1"/>
  <c r="AF79" i="1" s="1"/>
  <c r="V80" i="1"/>
  <c r="W80" i="1"/>
  <c r="Y80" i="1"/>
  <c r="AA80" i="1"/>
  <c r="AC80" i="1" s="1"/>
  <c r="AD80" i="1"/>
  <c r="AE80" i="1" s="1"/>
  <c r="AH80" i="1" s="1"/>
  <c r="AI80" i="1" s="1"/>
  <c r="V81" i="1"/>
  <c r="W81" i="1"/>
  <c r="Y81" i="1"/>
  <c r="AA81" i="1"/>
  <c r="AD81" i="1"/>
  <c r="AE81" i="1" s="1"/>
  <c r="AF81" i="1" s="1"/>
  <c r="V82" i="1"/>
  <c r="W82" i="1"/>
  <c r="Y82" i="1"/>
  <c r="AA82" i="1"/>
  <c r="AD82" i="1"/>
  <c r="AE82" i="1" s="1"/>
  <c r="Z82" i="1" s="1"/>
  <c r="V83" i="1"/>
  <c r="W83" i="1"/>
  <c r="Y83" i="1"/>
  <c r="Z83" i="1"/>
  <c r="AA83" i="1"/>
  <c r="AD83" i="1"/>
  <c r="AF83" i="1" s="1"/>
  <c r="V84" i="1"/>
  <c r="W84" i="1"/>
  <c r="Y84" i="1"/>
  <c r="Z84" i="1"/>
  <c r="AA84" i="1"/>
  <c r="AD84" i="1"/>
  <c r="AF84" i="1" s="1"/>
  <c r="V85" i="1"/>
  <c r="W85" i="1"/>
  <c r="Y85" i="1"/>
  <c r="AA85" i="1"/>
  <c r="AD85" i="1"/>
  <c r="AE85" i="1" s="1"/>
  <c r="AF85" i="1" s="1"/>
  <c r="V86" i="1"/>
  <c r="W86" i="1"/>
  <c r="Y86" i="1"/>
  <c r="AA86" i="1"/>
  <c r="AD86" i="1"/>
  <c r="AE86" i="1" s="1"/>
  <c r="AF86" i="1" s="1"/>
  <c r="V87" i="1"/>
  <c r="W87" i="1"/>
  <c r="Y87" i="1"/>
  <c r="AA87" i="1"/>
  <c r="AD87" i="1"/>
  <c r="AE87" i="1" s="1"/>
  <c r="AF87" i="1" s="1"/>
  <c r="V88" i="1"/>
  <c r="AB88" i="1" s="1"/>
  <c r="W88" i="1"/>
  <c r="Y88" i="1"/>
  <c r="AA88" i="1"/>
  <c r="AD88" i="1"/>
  <c r="AE88" i="1" s="1"/>
  <c r="AH88" i="1" s="1"/>
  <c r="AI88" i="1" s="1"/>
  <c r="V89" i="1"/>
  <c r="W89" i="1"/>
  <c r="Y89" i="1"/>
  <c r="Z89" i="1"/>
  <c r="AA89" i="1"/>
  <c r="AC89" i="1" s="1"/>
  <c r="AD89" i="1"/>
  <c r="AF89" i="1" s="1"/>
  <c r="AH89" i="1"/>
  <c r="AI89" i="1" s="1"/>
  <c r="V90" i="1"/>
  <c r="W90" i="1"/>
  <c r="Y90" i="1"/>
  <c r="AA90" i="1"/>
  <c r="AC90" i="1" s="1"/>
  <c r="AD90" i="1"/>
  <c r="AE90" i="1"/>
  <c r="Z90" i="1" s="1"/>
  <c r="V91" i="1"/>
  <c r="W91" i="1"/>
  <c r="Y91" i="1"/>
  <c r="AA91" i="1"/>
  <c r="AD91" i="1"/>
  <c r="AE91" i="1"/>
  <c r="Z91" i="1" s="1"/>
  <c r="V92" i="1"/>
  <c r="W92" i="1"/>
  <c r="Y92" i="1"/>
  <c r="Z92" i="1"/>
  <c r="AA92" i="1"/>
  <c r="AC92" i="1" s="1"/>
  <c r="AD92" i="1"/>
  <c r="AF92" i="1" s="1"/>
  <c r="AH92" i="1"/>
  <c r="AI92" i="1" s="1"/>
  <c r="V93" i="1"/>
  <c r="W93" i="1"/>
  <c r="Y93" i="1"/>
  <c r="AA93" i="1"/>
  <c r="AB93" i="1"/>
  <c r="AD93" i="1"/>
  <c r="AE93" i="1"/>
  <c r="Z93" i="1" s="1"/>
  <c r="V94" i="1"/>
  <c r="W94" i="1"/>
  <c r="Y94" i="1"/>
  <c r="AA94" i="1"/>
  <c r="AD94" i="1"/>
  <c r="AE94" i="1"/>
  <c r="Z94" i="1" s="1"/>
  <c r="V95" i="1"/>
  <c r="W95" i="1"/>
  <c r="Y95" i="1"/>
  <c r="Z95" i="1"/>
  <c r="AA95" i="1"/>
  <c r="AC95" i="1" s="1"/>
  <c r="AD95" i="1"/>
  <c r="AF95" i="1" s="1"/>
  <c r="AH95" i="1"/>
  <c r="AI95" i="1" s="1"/>
  <c r="V96" i="1"/>
  <c r="W96" i="1"/>
  <c r="Y96" i="1"/>
  <c r="AA96" i="1"/>
  <c r="AD96" i="1"/>
  <c r="AE96" i="1" s="1"/>
  <c r="AF96" i="1" s="1"/>
  <c r="V97" i="1"/>
  <c r="W97" i="1"/>
  <c r="Y97" i="1"/>
  <c r="AA97" i="1"/>
  <c r="AD97" i="1"/>
  <c r="AE97" i="1" s="1"/>
  <c r="V98" i="1"/>
  <c r="W98" i="1"/>
  <c r="Y98" i="1"/>
  <c r="AA98" i="1"/>
  <c r="AC98" i="1" s="1"/>
  <c r="AD98" i="1"/>
  <c r="AE98" i="1"/>
  <c r="Z98" i="1" s="1"/>
  <c r="V99" i="1"/>
  <c r="W99" i="1"/>
  <c r="Y99" i="1"/>
  <c r="AA99" i="1"/>
  <c r="AD99" i="1"/>
  <c r="AE99" i="1"/>
  <c r="Z99" i="1" s="1"/>
  <c r="V100" i="1"/>
  <c r="W100" i="1"/>
  <c r="Y100" i="1"/>
  <c r="AA100" i="1"/>
  <c r="AD100" i="1"/>
  <c r="AE100" i="1"/>
  <c r="Z100" i="1" s="1"/>
  <c r="V101" i="1"/>
  <c r="W101" i="1"/>
  <c r="Y101" i="1"/>
  <c r="AA101" i="1"/>
  <c r="AD101" i="1"/>
  <c r="AE101" i="1"/>
  <c r="Z101" i="1" s="1"/>
  <c r="V102" i="1"/>
  <c r="W102" i="1"/>
  <c r="Y102" i="1"/>
  <c r="Z102" i="1"/>
  <c r="AA102" i="1"/>
  <c r="AD102" i="1"/>
  <c r="AF102" i="1" s="1"/>
  <c r="V103" i="1"/>
  <c r="W103" i="1"/>
  <c r="Y103" i="1"/>
  <c r="AA103" i="1"/>
  <c r="AD103" i="1"/>
  <c r="AE103" i="1" s="1"/>
  <c r="AF103" i="1" s="1"/>
  <c r="V104" i="1"/>
  <c r="W104" i="1"/>
  <c r="Y104" i="1"/>
  <c r="AA104" i="1"/>
  <c r="AD104" i="1"/>
  <c r="AE104" i="1" s="1"/>
  <c r="Z104" i="1" s="1"/>
  <c r="V105" i="1"/>
  <c r="W105" i="1"/>
  <c r="Y105" i="1"/>
  <c r="Z105" i="1"/>
  <c r="AA105" i="1"/>
  <c r="AD105" i="1"/>
  <c r="AF105" i="1" s="1"/>
  <c r="V106" i="1"/>
  <c r="W106" i="1"/>
  <c r="Y106" i="1"/>
  <c r="Z106" i="1"/>
  <c r="AA106" i="1"/>
  <c r="AC106" i="1" s="1"/>
  <c r="AD106" i="1"/>
  <c r="AF106" i="1" s="1"/>
  <c r="AH106" i="1"/>
  <c r="AI106" i="1" s="1"/>
  <c r="V107" i="1"/>
  <c r="W107" i="1"/>
  <c r="Y107" i="1"/>
  <c r="Z107" i="1"/>
  <c r="AA107" i="1"/>
  <c r="AC107" i="1" s="1"/>
  <c r="AD107" i="1"/>
  <c r="AF107" i="1" s="1"/>
  <c r="AH107" i="1"/>
  <c r="AI107" i="1" s="1"/>
  <c r="V108" i="1"/>
  <c r="W108" i="1"/>
  <c r="Y108" i="1"/>
  <c r="AA108" i="1"/>
  <c r="AB108" i="1"/>
  <c r="AD108" i="1"/>
  <c r="AE108" i="1" s="1"/>
  <c r="Z108" i="1" s="1"/>
  <c r="V109" i="1"/>
  <c r="W109" i="1"/>
  <c r="Y109" i="1"/>
  <c r="AA109" i="1"/>
  <c r="AD109" i="1"/>
  <c r="AE109" i="1" s="1"/>
  <c r="Z109" i="1" s="1"/>
  <c r="V110" i="1"/>
  <c r="W110" i="1"/>
  <c r="Y110" i="1"/>
  <c r="AA110" i="1"/>
  <c r="AB110" i="1"/>
  <c r="AD110" i="1"/>
  <c r="AE110" i="1" s="1"/>
  <c r="V111" i="1"/>
  <c r="W111" i="1"/>
  <c r="Y111" i="1"/>
  <c r="Z111" i="1"/>
  <c r="AA111" i="1"/>
  <c r="AD111" i="1"/>
  <c r="AF111" i="1" s="1"/>
  <c r="V112" i="1"/>
  <c r="W112" i="1"/>
  <c r="Y112" i="1"/>
  <c r="AA112" i="1"/>
  <c r="AD112" i="1"/>
  <c r="AE112" i="1" s="1"/>
  <c r="Z112" i="1" s="1"/>
  <c r="V113" i="1"/>
  <c r="W113" i="1"/>
  <c r="Y113" i="1"/>
  <c r="AA113" i="1"/>
  <c r="AD113" i="1"/>
  <c r="AE113" i="1" s="1"/>
  <c r="AF113" i="1" s="1"/>
  <c r="V114" i="1"/>
  <c r="W114" i="1"/>
  <c r="Y114" i="1"/>
  <c r="Z114" i="1"/>
  <c r="AA114" i="1"/>
  <c r="AC114" i="1" s="1"/>
  <c r="AD114" i="1"/>
  <c r="AF114" i="1" s="1"/>
  <c r="AH114" i="1"/>
  <c r="AI114" i="1" s="1"/>
  <c r="V115" i="1"/>
  <c r="W115" i="1"/>
  <c r="Y115" i="1"/>
  <c r="Z115" i="1"/>
  <c r="AA115" i="1"/>
  <c r="AD115" i="1"/>
  <c r="AF115" i="1" s="1"/>
  <c r="V116" i="1"/>
  <c r="W116" i="1"/>
  <c r="Y116" i="1"/>
  <c r="Z116" i="1"/>
  <c r="AA116" i="1"/>
  <c r="AC116" i="1" s="1"/>
  <c r="AD116" i="1"/>
  <c r="AF116" i="1" s="1"/>
  <c r="AH116" i="1"/>
  <c r="AI116" i="1" s="1"/>
  <c r="V117" i="1"/>
  <c r="W117" i="1"/>
  <c r="Y117" i="1"/>
  <c r="AA117" i="1"/>
  <c r="AB117" i="1"/>
  <c r="AD117" i="1"/>
  <c r="AE117" i="1"/>
  <c r="V118" i="1"/>
  <c r="W118" i="1"/>
  <c r="Y118" i="1"/>
  <c r="AA118" i="1"/>
  <c r="AC118" i="1" s="1"/>
  <c r="AD118" i="1"/>
  <c r="AE118" i="1"/>
  <c r="Z118" i="1" s="1"/>
  <c r="V119" i="1"/>
  <c r="W119" i="1"/>
  <c r="Y119" i="1"/>
  <c r="AA119" i="1"/>
  <c r="AD119" i="1"/>
  <c r="AE119" i="1"/>
  <c r="Z119" i="1" s="1"/>
  <c r="V120" i="1"/>
  <c r="AB120" i="1" s="1"/>
  <c r="W120" i="1"/>
  <c r="Y120" i="1"/>
  <c r="AA120" i="1"/>
  <c r="AD120" i="1"/>
  <c r="AE120" i="1"/>
  <c r="Z120" i="1" s="1"/>
  <c r="V121" i="1"/>
  <c r="W121" i="1"/>
  <c r="Y121" i="1"/>
  <c r="Z121" i="1"/>
  <c r="AA121" i="1"/>
  <c r="AD121" i="1"/>
  <c r="AF121" i="1" s="1"/>
  <c r="V122" i="1"/>
  <c r="W122" i="1"/>
  <c r="Y122" i="1"/>
  <c r="AA122" i="1"/>
  <c r="AD122" i="1"/>
  <c r="AE122" i="1"/>
  <c r="Z122" i="1" s="1"/>
  <c r="V123" i="1"/>
  <c r="W123" i="1"/>
  <c r="Y123" i="1"/>
  <c r="AA123" i="1"/>
  <c r="AC123" i="1" s="1"/>
  <c r="AD123" i="1"/>
  <c r="AE123" i="1" s="1"/>
  <c r="AH123" i="1" s="1"/>
  <c r="AI123" i="1" s="1"/>
  <c r="V124" i="1"/>
  <c r="W124" i="1"/>
  <c r="Y124" i="1"/>
  <c r="Z124" i="1"/>
  <c r="AA124" i="1"/>
  <c r="AD124" i="1"/>
  <c r="AF124" i="1" s="1"/>
  <c r="V125" i="1"/>
  <c r="W125" i="1"/>
  <c r="Y125" i="1"/>
  <c r="AA125" i="1"/>
  <c r="AD125" i="1"/>
  <c r="AE125" i="1" s="1"/>
  <c r="AF125" i="1" s="1"/>
  <c r="V126" i="1"/>
  <c r="W126" i="1"/>
  <c r="Y126" i="1"/>
  <c r="AA126" i="1"/>
  <c r="AD126" i="1"/>
  <c r="AE126" i="1" s="1"/>
  <c r="Z126" i="1" s="1"/>
  <c r="V127" i="1"/>
  <c r="W127" i="1"/>
  <c r="Y127" i="1"/>
  <c r="AA127" i="1"/>
  <c r="AB127" i="1"/>
  <c r="AD127" i="1"/>
  <c r="AE127" i="1"/>
  <c r="Z127" i="1" s="1"/>
  <c r="V128" i="1"/>
  <c r="W128" i="1"/>
  <c r="Y128" i="1"/>
  <c r="AA128" i="1"/>
  <c r="AB128" i="1"/>
  <c r="AD128" i="1"/>
  <c r="AE128" i="1"/>
  <c r="Z128" i="1" s="1"/>
  <c r="V129" i="1"/>
  <c r="W129" i="1"/>
  <c r="Y129" i="1"/>
  <c r="AA129" i="1"/>
  <c r="AD129" i="1"/>
  <c r="AE129" i="1"/>
  <c r="Z129" i="1" s="1"/>
  <c r="V130" i="1"/>
  <c r="W130" i="1"/>
  <c r="Y130" i="1"/>
  <c r="AA130" i="1"/>
  <c r="AC130" i="1" s="1"/>
  <c r="AD130" i="1"/>
  <c r="AE130" i="1"/>
  <c r="Z130" i="1" s="1"/>
  <c r="V131" i="1"/>
  <c r="W131" i="1"/>
  <c r="Y131" i="1"/>
  <c r="AA131" i="1"/>
  <c r="AB131" i="1"/>
  <c r="AD131" i="1"/>
  <c r="AE131" i="1"/>
  <c r="Z131" i="1" s="1"/>
  <c r="V132" i="1"/>
  <c r="W132" i="1"/>
  <c r="Y132" i="1"/>
  <c r="AA132" i="1"/>
  <c r="AC132" i="1" s="1"/>
  <c r="AD132" i="1"/>
  <c r="AE132" i="1" s="1"/>
  <c r="AH132" i="1" s="1"/>
  <c r="AI132" i="1" s="1"/>
  <c r="V133" i="1"/>
  <c r="W133" i="1"/>
  <c r="Y133" i="1"/>
  <c r="Z133" i="1"/>
  <c r="AA133" i="1"/>
  <c r="AD133" i="1"/>
  <c r="AF133" i="1" s="1"/>
  <c r="V134" i="1"/>
  <c r="W134" i="1"/>
  <c r="Y134" i="1"/>
  <c r="AA134" i="1"/>
  <c r="AD134" i="1"/>
  <c r="AE134" i="1" s="1"/>
  <c r="AF134" i="1" s="1"/>
  <c r="V135" i="1"/>
  <c r="W135" i="1"/>
  <c r="Y135" i="1"/>
  <c r="AA135" i="1"/>
  <c r="AD135" i="1"/>
  <c r="AE135" i="1" s="1"/>
  <c r="Z135" i="1" s="1"/>
  <c r="V136" i="1"/>
  <c r="W136" i="1"/>
  <c r="Y136" i="1"/>
  <c r="Z136" i="1"/>
  <c r="AA136" i="1"/>
  <c r="AD136" i="1"/>
  <c r="AF136" i="1" s="1"/>
  <c r="V137" i="1"/>
  <c r="W137" i="1"/>
  <c r="Y137" i="1"/>
  <c r="Z137" i="1"/>
  <c r="AA137" i="1"/>
  <c r="AC137" i="1" s="1"/>
  <c r="AD137" i="1"/>
  <c r="AF137" i="1" s="1"/>
  <c r="AH137" i="1"/>
  <c r="AI137" i="1" s="1"/>
  <c r="V138" i="1"/>
  <c r="W138" i="1"/>
  <c r="Y138" i="1"/>
  <c r="Z138" i="1"/>
  <c r="AA138" i="1"/>
  <c r="AD138" i="1"/>
  <c r="AF138" i="1" s="1"/>
  <c r="V139" i="1"/>
  <c r="AB139" i="1" s="1"/>
  <c r="W139" i="1"/>
  <c r="Y139" i="1"/>
  <c r="Z139" i="1"/>
  <c r="AA139" i="1"/>
  <c r="AD139" i="1"/>
  <c r="AF139" i="1" s="1"/>
  <c r="V140" i="1"/>
  <c r="W140" i="1"/>
  <c r="Y140" i="1"/>
  <c r="AA140" i="1"/>
  <c r="AD140" i="1"/>
  <c r="AE140" i="1" s="1"/>
  <c r="Z140" i="1" s="1"/>
  <c r="V141" i="1"/>
  <c r="W141" i="1"/>
  <c r="Y141" i="1"/>
  <c r="Z141" i="1"/>
  <c r="AA141" i="1"/>
  <c r="AD141" i="1"/>
  <c r="AF141" i="1" s="1"/>
  <c r="V142" i="1"/>
  <c r="W142" i="1"/>
  <c r="Y142" i="1"/>
  <c r="AA142" i="1"/>
  <c r="AD142" i="1"/>
  <c r="AE142" i="1" s="1"/>
  <c r="Z142" i="1" s="1"/>
  <c r="V143" i="1"/>
  <c r="W143" i="1"/>
  <c r="Y143" i="1"/>
  <c r="Z143" i="1"/>
  <c r="AA143" i="1"/>
  <c r="AD143" i="1"/>
  <c r="AF143" i="1" s="1"/>
  <c r="V144" i="1"/>
  <c r="W144" i="1"/>
  <c r="Y144" i="1"/>
  <c r="AA144" i="1"/>
  <c r="AD144" i="1"/>
  <c r="AE144" i="1" s="1"/>
  <c r="AF144" i="1" s="1"/>
  <c r="V145" i="1"/>
  <c r="W145" i="1"/>
  <c r="Y145" i="1"/>
  <c r="AA145" i="1"/>
  <c r="AC145" i="1" s="1"/>
  <c r="AD145" i="1"/>
  <c r="AE145" i="1" s="1"/>
  <c r="Z145" i="1" s="1"/>
  <c r="V146" i="1"/>
  <c r="W146" i="1"/>
  <c r="Y146" i="1"/>
  <c r="AA146" i="1"/>
  <c r="AD146" i="1"/>
  <c r="AE146" i="1" s="1"/>
  <c r="Z146" i="1" s="1"/>
  <c r="V147" i="1"/>
  <c r="W147" i="1"/>
  <c r="Y147" i="1"/>
  <c r="Z147" i="1"/>
  <c r="AA147" i="1"/>
  <c r="AD147" i="1"/>
  <c r="AF147" i="1" s="1"/>
  <c r="V148" i="1"/>
  <c r="W148" i="1"/>
  <c r="Y148" i="1"/>
  <c r="AA148" i="1"/>
  <c r="AD148" i="1"/>
  <c r="AE148" i="1" s="1"/>
  <c r="Z148" i="1" s="1"/>
  <c r="V149" i="1"/>
  <c r="W149" i="1"/>
  <c r="Y149" i="1"/>
  <c r="AA149" i="1"/>
  <c r="AD149" i="1"/>
  <c r="AE149" i="1" s="1"/>
  <c r="Z149" i="1" s="1"/>
  <c r="V150" i="1"/>
  <c r="W150" i="1"/>
  <c r="Y150" i="1"/>
  <c r="Z150" i="1"/>
  <c r="AA150" i="1"/>
  <c r="AD150" i="1"/>
  <c r="AF150" i="1" s="1"/>
  <c r="V151" i="1"/>
  <c r="W151" i="1"/>
  <c r="Y151" i="1"/>
  <c r="AA151" i="1"/>
  <c r="AD151" i="1"/>
  <c r="AE151" i="1" s="1"/>
  <c r="Z151" i="1" s="1"/>
  <c r="V152" i="1"/>
  <c r="W152" i="1"/>
  <c r="Y152" i="1"/>
  <c r="AA152" i="1"/>
  <c r="AD152" i="1"/>
  <c r="AE152" i="1" s="1"/>
  <c r="Z152" i="1" s="1"/>
  <c r="V153" i="1"/>
  <c r="W153" i="1"/>
  <c r="Y153" i="1"/>
  <c r="AA153" i="1"/>
  <c r="AC153" i="1" s="1"/>
  <c r="AD153" i="1"/>
  <c r="AE153" i="1" s="1"/>
  <c r="AF153" i="1" s="1"/>
  <c r="V154" i="1"/>
  <c r="W154" i="1"/>
  <c r="Y154" i="1"/>
  <c r="Z154" i="1"/>
  <c r="AA154" i="1"/>
  <c r="AD154" i="1"/>
  <c r="AF154" i="1" s="1"/>
  <c r="V155" i="1"/>
  <c r="W155" i="1"/>
  <c r="Y155" i="1"/>
  <c r="AA155" i="1"/>
  <c r="AD155" i="1"/>
  <c r="AE155" i="1" s="1"/>
  <c r="Z155" i="1" s="1"/>
  <c r="V156" i="1"/>
  <c r="W156" i="1"/>
  <c r="Y156" i="1"/>
  <c r="AA156" i="1"/>
  <c r="AD156" i="1"/>
  <c r="AE156" i="1" s="1"/>
  <c r="Z156" i="1" s="1"/>
  <c r="V157" i="1"/>
  <c r="W157" i="1"/>
  <c r="Y157" i="1"/>
  <c r="AA157" i="1"/>
  <c r="AD157" i="1"/>
  <c r="AE157" i="1" s="1"/>
  <c r="Z157" i="1" s="1"/>
  <c r="V158" i="1"/>
  <c r="W158" i="1"/>
  <c r="Y158" i="1"/>
  <c r="AA158" i="1"/>
  <c r="AD158" i="1"/>
  <c r="AE158" i="1" s="1"/>
  <c r="Z158" i="1" s="1"/>
  <c r="V159" i="1"/>
  <c r="W159" i="1"/>
  <c r="Y159" i="1"/>
  <c r="AA159" i="1"/>
  <c r="AD159" i="1"/>
  <c r="AE159" i="1" s="1"/>
  <c r="Z159" i="1" s="1"/>
  <c r="V160" i="1"/>
  <c r="W160" i="1"/>
  <c r="Y160" i="1"/>
  <c r="AA160" i="1"/>
  <c r="AD160" i="1"/>
  <c r="AE160" i="1" s="1"/>
  <c r="Z160" i="1" s="1"/>
  <c r="V161" i="1"/>
  <c r="W161" i="1"/>
  <c r="Y161" i="1"/>
  <c r="Z161" i="1"/>
  <c r="AA161" i="1"/>
  <c r="AC161" i="1" s="1"/>
  <c r="AD161" i="1"/>
  <c r="AF161" i="1" s="1"/>
  <c r="AH161" i="1"/>
  <c r="AI161" i="1" s="1"/>
  <c r="V162" i="1"/>
  <c r="W162" i="1"/>
  <c r="Y162" i="1"/>
  <c r="Z162" i="1"/>
  <c r="AA162" i="1"/>
  <c r="AD162" i="1"/>
  <c r="AF162" i="1" s="1"/>
  <c r="V163" i="1"/>
  <c r="W163" i="1"/>
  <c r="Y163" i="1"/>
  <c r="AA163" i="1"/>
  <c r="AC163" i="1" s="1"/>
  <c r="AD163" i="1"/>
  <c r="AE163" i="1"/>
  <c r="Z163" i="1" s="1"/>
  <c r="V164" i="1"/>
  <c r="W164" i="1"/>
  <c r="Y164" i="1"/>
  <c r="Z164" i="1"/>
  <c r="AA164" i="1"/>
  <c r="AD164" i="1"/>
  <c r="AF164" i="1" s="1"/>
  <c r="V165" i="1"/>
  <c r="W165" i="1"/>
  <c r="Y165" i="1"/>
  <c r="AA165" i="1"/>
  <c r="AC165" i="1" s="1"/>
  <c r="AD165" i="1"/>
  <c r="AE165" i="1"/>
  <c r="Z165" i="1" s="1"/>
  <c r="V166" i="1"/>
  <c r="W166" i="1"/>
  <c r="Y166" i="1"/>
  <c r="Z166" i="1"/>
  <c r="AA166" i="1"/>
  <c r="AD166" i="1"/>
  <c r="AF166" i="1" s="1"/>
  <c r="V167" i="1"/>
  <c r="W167" i="1"/>
  <c r="Y167" i="1"/>
  <c r="AA167" i="1"/>
  <c r="AD167" i="1"/>
  <c r="AE167" i="1"/>
  <c r="Z167" i="1" s="1"/>
  <c r="V168" i="1"/>
  <c r="W168" i="1"/>
  <c r="Y168" i="1"/>
  <c r="AA168" i="1"/>
  <c r="AD168" i="1"/>
  <c r="AE168" i="1"/>
  <c r="Z168" i="1" s="1"/>
  <c r="V169" i="1"/>
  <c r="W169" i="1"/>
  <c r="Y169" i="1"/>
  <c r="Z169" i="1"/>
  <c r="AA169" i="1"/>
  <c r="AC169" i="1" s="1"/>
  <c r="AD169" i="1"/>
  <c r="AF169" i="1" s="1"/>
  <c r="AH169" i="1"/>
  <c r="AI169" i="1" s="1"/>
  <c r="V170" i="1"/>
  <c r="W170" i="1"/>
  <c r="Y170" i="1"/>
  <c r="AA170" i="1"/>
  <c r="AD170" i="1"/>
  <c r="AE170" i="1" s="1"/>
  <c r="Z170" i="1" s="1"/>
  <c r="V171" i="1"/>
  <c r="W171" i="1"/>
  <c r="Y171" i="1"/>
  <c r="AA171" i="1"/>
  <c r="AC171" i="1" s="1"/>
  <c r="AD171" i="1"/>
  <c r="AE171" i="1" s="1"/>
  <c r="AF171" i="1" s="1"/>
  <c r="V172" i="1"/>
  <c r="W172" i="1"/>
  <c r="Y172" i="1"/>
  <c r="AA172" i="1"/>
  <c r="AD172" i="1"/>
  <c r="AE172" i="1" s="1"/>
  <c r="AF172" i="1" s="1"/>
  <c r="V173" i="1"/>
  <c r="W173" i="1"/>
  <c r="Y173" i="1"/>
  <c r="Z173" i="1"/>
  <c r="AA173" i="1"/>
  <c r="AD173" i="1"/>
  <c r="AF173" i="1" s="1"/>
  <c r="V174" i="1"/>
  <c r="W174" i="1"/>
  <c r="Y174" i="1"/>
  <c r="AA174" i="1"/>
  <c r="AD174" i="1"/>
  <c r="AE174" i="1" s="1"/>
  <c r="AF174" i="1" s="1"/>
  <c r="V175" i="1"/>
  <c r="W175" i="1"/>
  <c r="Y175" i="1"/>
  <c r="AA175" i="1"/>
  <c r="AB175" i="1"/>
  <c r="AD175" i="1"/>
  <c r="AE175" i="1"/>
  <c r="Z175" i="1" s="1"/>
  <c r="V176" i="1"/>
  <c r="W176" i="1"/>
  <c r="Y176" i="1"/>
  <c r="Z176" i="1"/>
  <c r="AA176" i="1"/>
  <c r="AD176" i="1"/>
  <c r="AF176" i="1" s="1"/>
  <c r="V177" i="1"/>
  <c r="W177" i="1"/>
  <c r="Y177" i="1"/>
  <c r="AA177" i="1"/>
  <c r="AD177" i="1"/>
  <c r="AE177" i="1"/>
  <c r="Z177" i="1" s="1"/>
  <c r="V178" i="1"/>
  <c r="W178" i="1"/>
  <c r="Y178" i="1"/>
  <c r="Z178" i="1"/>
  <c r="AA178" i="1"/>
  <c r="AD178" i="1"/>
  <c r="AF178" i="1" s="1"/>
  <c r="V179" i="1"/>
  <c r="W179" i="1"/>
  <c r="Y179" i="1"/>
  <c r="AA179" i="1"/>
  <c r="AB179" i="1"/>
  <c r="AD179" i="1"/>
  <c r="AE179" i="1"/>
  <c r="Z179" i="1" s="1"/>
  <c r="V180" i="1"/>
  <c r="W180" i="1"/>
  <c r="Y180" i="1"/>
  <c r="Z180" i="1"/>
  <c r="AA180" i="1"/>
  <c r="AD180" i="1"/>
  <c r="AF180" i="1" s="1"/>
  <c r="V181" i="1"/>
  <c r="W181" i="1"/>
  <c r="Y181" i="1"/>
  <c r="AA181" i="1"/>
  <c r="AD181" i="1"/>
  <c r="AE181" i="1" s="1"/>
  <c r="AF181" i="1" s="1"/>
  <c r="V182" i="1"/>
  <c r="W182" i="1"/>
  <c r="Y182" i="1"/>
  <c r="Z182" i="1"/>
  <c r="AA182" i="1"/>
  <c r="AC182" i="1" s="1"/>
  <c r="AD182" i="1"/>
  <c r="AF182" i="1" s="1"/>
  <c r="AH182" i="1"/>
  <c r="AI182" i="1" s="1"/>
  <c r="V183" i="1"/>
  <c r="AB183" i="1" s="1"/>
  <c r="W183" i="1"/>
  <c r="Y183" i="1"/>
  <c r="AA183" i="1"/>
  <c r="AD183" i="1"/>
  <c r="AE183" i="1"/>
  <c r="Z183" i="1" s="1"/>
  <c r="V184" i="1"/>
  <c r="W184" i="1"/>
  <c r="Y184" i="1"/>
  <c r="AA184" i="1"/>
  <c r="AD184" i="1"/>
  <c r="AE184" i="1"/>
  <c r="Z184" i="1" s="1"/>
  <c r="V185" i="1"/>
  <c r="W185" i="1"/>
  <c r="Y185" i="1"/>
  <c r="AA185" i="1"/>
  <c r="AD185" i="1"/>
  <c r="AE185" i="1"/>
  <c r="Z185" i="1" s="1"/>
  <c r="V186" i="1"/>
  <c r="W186" i="1"/>
  <c r="Y186" i="1"/>
  <c r="Z186" i="1"/>
  <c r="AA186" i="1"/>
  <c r="AD186" i="1"/>
  <c r="AF186" i="1" s="1"/>
  <c r="V187" i="1"/>
  <c r="W187" i="1"/>
  <c r="Y187" i="1"/>
  <c r="AA187" i="1"/>
  <c r="AB187" i="1"/>
  <c r="AD187" i="1"/>
  <c r="AE187" i="1"/>
  <c r="Z187" i="1" s="1"/>
  <c r="V188" i="1"/>
  <c r="W188" i="1"/>
  <c r="Y188" i="1"/>
  <c r="AA188" i="1"/>
  <c r="AD188" i="1"/>
  <c r="AE188" i="1"/>
  <c r="Z188" i="1" s="1"/>
  <c r="V189" i="1"/>
  <c r="W189" i="1"/>
  <c r="Y189" i="1"/>
  <c r="AA189" i="1"/>
  <c r="AB189" i="1"/>
  <c r="AD189" i="1"/>
  <c r="AE189" i="1"/>
  <c r="Z189" i="1" s="1"/>
  <c r="V190" i="1"/>
  <c r="W190" i="1"/>
  <c r="Y190" i="1"/>
  <c r="AA190" i="1"/>
  <c r="AD190" i="1"/>
  <c r="AE190" i="1"/>
  <c r="Z190" i="1" s="1"/>
  <c r="V191" i="1"/>
  <c r="W191" i="1"/>
  <c r="Y191" i="1"/>
  <c r="AA191" i="1"/>
  <c r="AD191" i="1"/>
  <c r="AE191" i="1"/>
  <c r="V192" i="1"/>
  <c r="W192" i="1"/>
  <c r="Y192" i="1"/>
  <c r="AA192" i="1"/>
  <c r="AD192" i="1"/>
  <c r="AE192" i="1"/>
  <c r="Z192" i="1" s="1"/>
  <c r="V193" i="1"/>
  <c r="W193" i="1"/>
  <c r="Y193" i="1"/>
  <c r="AA193" i="1"/>
  <c r="AD193" i="1"/>
  <c r="AE193" i="1" s="1"/>
  <c r="AF193" i="1" s="1"/>
  <c r="V194" i="1"/>
  <c r="W194" i="1"/>
  <c r="Y194" i="1"/>
  <c r="Z194" i="1"/>
  <c r="AA194" i="1"/>
  <c r="AD194" i="1"/>
  <c r="AF194" i="1" s="1"/>
  <c r="V195" i="1"/>
  <c r="W195" i="1"/>
  <c r="Y195" i="1"/>
  <c r="AA195" i="1"/>
  <c r="AC195" i="1" s="1"/>
  <c r="AD195" i="1"/>
  <c r="AE195" i="1" s="1"/>
  <c r="AH195" i="1" s="1"/>
  <c r="AI195" i="1" s="1"/>
  <c r="V196" i="1"/>
  <c r="W196" i="1"/>
  <c r="Y196" i="1"/>
  <c r="AA196" i="1"/>
  <c r="AD196" i="1"/>
  <c r="AE196" i="1" s="1"/>
  <c r="AF196" i="1" s="1"/>
  <c r="V197" i="1"/>
  <c r="W197" i="1"/>
  <c r="Y197" i="1"/>
  <c r="Z197" i="1"/>
  <c r="AA197" i="1"/>
  <c r="AD197" i="1"/>
  <c r="AF197" i="1" s="1"/>
  <c r="V198" i="1"/>
  <c r="W198" i="1"/>
  <c r="Y198" i="1"/>
  <c r="AA198" i="1"/>
  <c r="AD198" i="1"/>
  <c r="AE198" i="1" s="1"/>
  <c r="AF198" i="1" s="1"/>
  <c r="V199" i="1"/>
  <c r="W199" i="1"/>
  <c r="Y199" i="1"/>
  <c r="AA199" i="1"/>
  <c r="AC199" i="1" s="1"/>
  <c r="AD199" i="1"/>
  <c r="AE199" i="1" s="1"/>
  <c r="AF199" i="1" s="1"/>
  <c r="V200" i="1"/>
  <c r="W200" i="1"/>
  <c r="Y200" i="1"/>
  <c r="Z200" i="1"/>
  <c r="AA200" i="1"/>
  <c r="AD200" i="1"/>
  <c r="AF200" i="1" s="1"/>
  <c r="V201" i="1"/>
  <c r="W201" i="1"/>
  <c r="Y201" i="1"/>
  <c r="AA201" i="1"/>
  <c r="AD201" i="1"/>
  <c r="AE201" i="1" s="1"/>
  <c r="Z201" i="1" s="1"/>
  <c r="V202" i="1"/>
  <c r="W202" i="1"/>
  <c r="Y202" i="1"/>
  <c r="AA202" i="1"/>
  <c r="AC202" i="1" s="1"/>
  <c r="AD202" i="1"/>
  <c r="AE202" i="1"/>
  <c r="Z202" i="1" s="1"/>
  <c r="V203" i="1"/>
  <c r="W203" i="1"/>
  <c r="Y203" i="1"/>
  <c r="Z203" i="1"/>
  <c r="AA203" i="1"/>
  <c r="AD203" i="1"/>
  <c r="AF203" i="1" s="1"/>
  <c r="V204" i="1"/>
  <c r="W204" i="1"/>
  <c r="Y204" i="1"/>
  <c r="AA204" i="1"/>
  <c r="AD204" i="1"/>
  <c r="AE204" i="1"/>
  <c r="Z204" i="1" s="1"/>
  <c r="V205" i="1"/>
  <c r="W205" i="1"/>
  <c r="Y205" i="1"/>
  <c r="Z205" i="1"/>
  <c r="AA205" i="1"/>
  <c r="AC205" i="1" s="1"/>
  <c r="AD205" i="1"/>
  <c r="AF205" i="1" s="1"/>
  <c r="AH205" i="1"/>
  <c r="AI205" i="1" s="1"/>
  <c r="V206" i="1"/>
  <c r="W206" i="1"/>
  <c r="Y206" i="1"/>
  <c r="Z206" i="1"/>
  <c r="AA206" i="1"/>
  <c r="AD206" i="1"/>
  <c r="AF206" i="1" s="1"/>
  <c r="V207" i="1"/>
  <c r="AB207" i="1" s="1"/>
  <c r="AH207" i="1" s="1"/>
  <c r="AI207" i="1" s="1"/>
  <c r="W207" i="1"/>
  <c r="Y207" i="1"/>
  <c r="Z207" i="1"/>
  <c r="AA207" i="1"/>
  <c r="AD207" i="1"/>
  <c r="AF207" i="1" s="1"/>
  <c r="V208" i="1"/>
  <c r="W208" i="1"/>
  <c r="Y208" i="1"/>
  <c r="AA208" i="1"/>
  <c r="AD208" i="1"/>
  <c r="AE208" i="1" s="1"/>
  <c r="AF208" i="1" s="1"/>
  <c r="V209" i="1"/>
  <c r="W209" i="1"/>
  <c r="Y209" i="1"/>
  <c r="AA209" i="1"/>
  <c r="AC209" i="1" s="1"/>
  <c r="AD209" i="1"/>
  <c r="AE209" i="1" s="1"/>
  <c r="Z209" i="1" s="1"/>
  <c r="V210" i="1"/>
  <c r="W210" i="1"/>
  <c r="Y210" i="1"/>
  <c r="Z210" i="1"/>
  <c r="AA210" i="1"/>
  <c r="AD210" i="1"/>
  <c r="AF210" i="1" s="1"/>
  <c r="V211" i="1"/>
  <c r="W211" i="1"/>
  <c r="Y211" i="1"/>
  <c r="AA211" i="1"/>
  <c r="AB211" i="1"/>
  <c r="AD211" i="1"/>
  <c r="AE211" i="1" s="1"/>
  <c r="AF211" i="1" s="1"/>
  <c r="V212" i="1"/>
  <c r="W212" i="1"/>
  <c r="Y212" i="1"/>
  <c r="AA212" i="1"/>
  <c r="AD212" i="1"/>
  <c r="AE212" i="1" s="1"/>
  <c r="AF212" i="1" s="1"/>
  <c r="V213" i="1"/>
  <c r="W213" i="1"/>
  <c r="Y213" i="1"/>
  <c r="AA213" i="1"/>
  <c r="AC213" i="1" s="1"/>
  <c r="AD213" i="1"/>
  <c r="AE213" i="1"/>
  <c r="AH213" i="1" s="1"/>
  <c r="AI213" i="1" s="1"/>
  <c r="V214" i="1"/>
  <c r="W214" i="1"/>
  <c r="Y214" i="1"/>
  <c r="AA214" i="1"/>
  <c r="AC214" i="1" s="1"/>
  <c r="AD214" i="1"/>
  <c r="AE214" i="1"/>
  <c r="AH214" i="1" s="1"/>
  <c r="AI214" i="1" s="1"/>
  <c r="V215" i="1"/>
  <c r="W215" i="1"/>
  <c r="Y215" i="1"/>
  <c r="Z215" i="1"/>
  <c r="AA215" i="1"/>
  <c r="AD215" i="1"/>
  <c r="AF215" i="1" s="1"/>
  <c r="V216" i="1"/>
  <c r="W216" i="1"/>
  <c r="Y216" i="1"/>
  <c r="Z216" i="1"/>
  <c r="AA216" i="1"/>
  <c r="AD216" i="1"/>
  <c r="AF216" i="1" s="1"/>
  <c r="V217" i="1"/>
  <c r="W217" i="1"/>
  <c r="Y217" i="1"/>
  <c r="Z217" i="1"/>
  <c r="AA217" i="1"/>
  <c r="AD217" i="1"/>
  <c r="AF217" i="1" s="1"/>
  <c r="V218" i="1"/>
  <c r="W218" i="1"/>
  <c r="Y218" i="1"/>
  <c r="AA218" i="1"/>
  <c r="AD218" i="1"/>
  <c r="AE218" i="1"/>
  <c r="Z218" i="1" s="1"/>
  <c r="V219" i="1"/>
  <c r="W219" i="1"/>
  <c r="Y219" i="1"/>
  <c r="AA219" i="1"/>
  <c r="AB219" i="1"/>
  <c r="AD219" i="1"/>
  <c r="AE219" i="1"/>
  <c r="Z219" i="1" s="1"/>
  <c r="V220" i="1"/>
  <c r="W220" i="1"/>
  <c r="Y220" i="1"/>
  <c r="Z220" i="1"/>
  <c r="AA220" i="1"/>
  <c r="AC220" i="1" s="1"/>
  <c r="AD220" i="1"/>
  <c r="AF220" i="1" s="1"/>
  <c r="AH220" i="1"/>
  <c r="AI220" i="1" s="1"/>
  <c r="V221" i="1"/>
  <c r="AB221" i="1" s="1"/>
  <c r="W221" i="1"/>
  <c r="Y221" i="1"/>
  <c r="AA221" i="1"/>
  <c r="AD221" i="1"/>
  <c r="AE221" i="1"/>
  <c r="Z221" i="1" s="1"/>
  <c r="V222" i="1"/>
  <c r="W222" i="1"/>
  <c r="Y222" i="1"/>
  <c r="AA222" i="1"/>
  <c r="AD222" i="1"/>
  <c r="AE222" i="1"/>
  <c r="Z222" i="1" s="1"/>
  <c r="V223" i="1"/>
  <c r="W223" i="1"/>
  <c r="Y223" i="1"/>
  <c r="AA223" i="1"/>
  <c r="AD223" i="1"/>
  <c r="AE223" i="1"/>
  <c r="Z223" i="1" s="1"/>
  <c r="V224" i="1"/>
  <c r="W224" i="1"/>
  <c r="Y224" i="1"/>
  <c r="AA224" i="1"/>
  <c r="AB224" i="1"/>
  <c r="AD224" i="1"/>
  <c r="AE224" i="1"/>
  <c r="Z224" i="1" s="1"/>
  <c r="V225" i="1"/>
  <c r="AB225" i="1" s="1"/>
  <c r="W225" i="1"/>
  <c r="Y225" i="1"/>
  <c r="AA225" i="1"/>
  <c r="AD225" i="1"/>
  <c r="AE225" i="1"/>
  <c r="Z225" i="1" s="1"/>
  <c r="V226" i="1"/>
  <c r="W226" i="1"/>
  <c r="Y226" i="1"/>
  <c r="Z226" i="1"/>
  <c r="AA226" i="1"/>
  <c r="AD226" i="1"/>
  <c r="AF226" i="1" s="1"/>
  <c r="V227" i="1"/>
  <c r="W227" i="1"/>
  <c r="Y227" i="1"/>
  <c r="AA227" i="1"/>
  <c r="AD227" i="1"/>
  <c r="AE227" i="1"/>
  <c r="Z227" i="1" s="1"/>
  <c r="V228" i="1"/>
  <c r="W228" i="1"/>
  <c r="Y228" i="1"/>
  <c r="AA228" i="1"/>
  <c r="AD228" i="1"/>
  <c r="AE228" i="1"/>
  <c r="Z228" i="1" s="1"/>
  <c r="V229" i="1"/>
  <c r="W229" i="1"/>
  <c r="Y229" i="1"/>
  <c r="AA229" i="1"/>
  <c r="AD229" i="1"/>
  <c r="AE229" i="1"/>
  <c r="Z229" i="1" s="1"/>
  <c r="V230" i="1"/>
  <c r="W230" i="1"/>
  <c r="Y230" i="1"/>
  <c r="AA230" i="1"/>
  <c r="AB230" i="1"/>
  <c r="AD230" i="1"/>
  <c r="AE230" i="1"/>
  <c r="Z230" i="1" s="1"/>
  <c r="V231" i="1"/>
  <c r="W231" i="1"/>
  <c r="Y231" i="1"/>
  <c r="AA231" i="1"/>
  <c r="AD231" i="1"/>
  <c r="AE231" i="1"/>
  <c r="Z231" i="1" s="1"/>
  <c r="V232" i="1"/>
  <c r="W232" i="1"/>
  <c r="Y232" i="1"/>
  <c r="Z232" i="1"/>
  <c r="AA232" i="1"/>
  <c r="AC232" i="1" s="1"/>
  <c r="AD232" i="1"/>
  <c r="AF232" i="1" s="1"/>
  <c r="AH232" i="1"/>
  <c r="AI232" i="1" s="1"/>
  <c r="V233" i="1"/>
  <c r="W233" i="1"/>
  <c r="Y233" i="1"/>
  <c r="AA233" i="1"/>
  <c r="AD233" i="1"/>
  <c r="AE233" i="1"/>
  <c r="Z233" i="1" s="1"/>
  <c r="V234" i="1"/>
  <c r="W234" i="1"/>
  <c r="Y234" i="1"/>
  <c r="AA234" i="1"/>
  <c r="AD234" i="1"/>
  <c r="AE234" i="1"/>
  <c r="Z234" i="1" s="1"/>
  <c r="V235" i="1"/>
  <c r="AB235" i="1" s="1"/>
  <c r="W235" i="1"/>
  <c r="Y235" i="1"/>
  <c r="AA235" i="1"/>
  <c r="AD235" i="1"/>
  <c r="AE235" i="1"/>
  <c r="Z235" i="1" s="1"/>
  <c r="V236" i="1"/>
  <c r="W236" i="1"/>
  <c r="Y236" i="1"/>
  <c r="AA236" i="1"/>
  <c r="AC236" i="1" s="1"/>
  <c r="AD236" i="1"/>
  <c r="AE236" i="1"/>
  <c r="Z236" i="1" s="1"/>
  <c r="V237" i="1"/>
  <c r="AB237" i="1" s="1"/>
  <c r="W237" i="1"/>
  <c r="Y237" i="1"/>
  <c r="AA237" i="1"/>
  <c r="AD237" i="1"/>
  <c r="AE237" i="1"/>
  <c r="Z237" i="1" s="1"/>
  <c r="V238" i="1"/>
  <c r="W238" i="1"/>
  <c r="Y238" i="1"/>
  <c r="Z238" i="1"/>
  <c r="AA238" i="1"/>
  <c r="AD238" i="1"/>
  <c r="AF238" i="1" s="1"/>
  <c r="V239" i="1"/>
  <c r="W239" i="1"/>
  <c r="Y239" i="1"/>
  <c r="AA239" i="1"/>
  <c r="AD239" i="1"/>
  <c r="AE239" i="1"/>
  <c r="Z239" i="1" s="1"/>
  <c r="V240" i="1"/>
  <c r="W240" i="1"/>
  <c r="Y240" i="1"/>
  <c r="AA240" i="1"/>
  <c r="AD240" i="1"/>
  <c r="AF240" i="1" s="1"/>
  <c r="V241" i="1"/>
  <c r="W241" i="1"/>
  <c r="Y241" i="1"/>
  <c r="AA241" i="1"/>
  <c r="AD241" i="1"/>
  <c r="AE241" i="1" s="1"/>
  <c r="AF241" i="1" s="1"/>
  <c r="V242" i="1"/>
  <c r="W242" i="1"/>
  <c r="Y242" i="1"/>
  <c r="Z242" i="1"/>
  <c r="AA242" i="1"/>
  <c r="AD242" i="1"/>
  <c r="AF242" i="1" s="1"/>
  <c r="V243" i="1"/>
  <c r="W243" i="1"/>
  <c r="Y243" i="1"/>
  <c r="AA243" i="1"/>
  <c r="AD243" i="1"/>
  <c r="AE243" i="1" s="1"/>
  <c r="Z243" i="1" s="1"/>
  <c r="V244" i="1"/>
  <c r="W244" i="1"/>
  <c r="Y244" i="1"/>
  <c r="AA244" i="1"/>
  <c r="AC244" i="1" s="1"/>
  <c r="AD244" i="1"/>
  <c r="AE244" i="1" s="1"/>
  <c r="AF244" i="1" s="1"/>
  <c r="V245" i="1"/>
  <c r="W245" i="1"/>
  <c r="Y245" i="1"/>
  <c r="AA245" i="1"/>
  <c r="AD245" i="1"/>
  <c r="AE245" i="1" s="1"/>
  <c r="AF245" i="1" s="1"/>
  <c r="V246" i="1"/>
  <c r="W246" i="1"/>
  <c r="Y246" i="1"/>
  <c r="AA246" i="1"/>
  <c r="AC246" i="1" s="1"/>
  <c r="AD246" i="1"/>
  <c r="AE246" i="1" s="1"/>
  <c r="AH246" i="1" s="1"/>
  <c r="AI246" i="1" s="1"/>
  <c r="V247" i="1"/>
  <c r="W247" i="1"/>
  <c r="Y247" i="1"/>
  <c r="AA247" i="1"/>
  <c r="AD247" i="1"/>
  <c r="AE247" i="1" s="1"/>
  <c r="Z247" i="1" s="1"/>
  <c r="V248" i="1"/>
  <c r="W248" i="1"/>
  <c r="Y248" i="1"/>
  <c r="AA248" i="1"/>
  <c r="AB248" i="1"/>
  <c r="AD248" i="1"/>
  <c r="AE248" i="1"/>
  <c r="Z248" i="1" s="1"/>
  <c r="V249" i="1"/>
  <c r="AB249" i="1" s="1"/>
  <c r="W249" i="1"/>
  <c r="Y249" i="1"/>
  <c r="AA249" i="1"/>
  <c r="AD249" i="1"/>
  <c r="AE249" i="1"/>
  <c r="Z249" i="1" s="1"/>
  <c r="V250" i="1"/>
  <c r="W250" i="1"/>
  <c r="Y250" i="1"/>
  <c r="AA250" i="1"/>
  <c r="AB250" i="1"/>
  <c r="AD250" i="1"/>
  <c r="AE250" i="1"/>
  <c r="Z250" i="1" s="1"/>
  <c r="V251" i="1"/>
  <c r="AB251" i="1" s="1"/>
  <c r="W251" i="1"/>
  <c r="Y251" i="1"/>
  <c r="AA251" i="1"/>
  <c r="AD251" i="1"/>
  <c r="AE251" i="1"/>
  <c r="Z251" i="1" s="1"/>
  <c r="V252" i="1"/>
  <c r="W252" i="1"/>
  <c r="Y252" i="1"/>
  <c r="Z252" i="1"/>
  <c r="AA252" i="1"/>
  <c r="AC252" i="1" s="1"/>
  <c r="AD252" i="1"/>
  <c r="AF252" i="1" s="1"/>
  <c r="AH252" i="1"/>
  <c r="AI252" i="1" s="1"/>
  <c r="V253" i="1"/>
  <c r="AB253" i="1" s="1"/>
  <c r="AH253" i="1" s="1"/>
  <c r="AI253" i="1" s="1"/>
  <c r="W253" i="1"/>
  <c r="Y253" i="1"/>
  <c r="Z253" i="1"/>
  <c r="AA253" i="1"/>
  <c r="AD253" i="1"/>
  <c r="AF253" i="1" s="1"/>
  <c r="V254" i="1"/>
  <c r="W254" i="1"/>
  <c r="Y254" i="1"/>
  <c r="AA254" i="1"/>
  <c r="AC254" i="1" s="1"/>
  <c r="AD254" i="1"/>
  <c r="AE254" i="1"/>
  <c r="Z254" i="1" s="1"/>
  <c r="V255" i="1"/>
  <c r="AB255" i="1" s="1"/>
  <c r="W255" i="1"/>
  <c r="Y255" i="1"/>
  <c r="AA255" i="1"/>
  <c r="AD255" i="1"/>
  <c r="AE255" i="1"/>
  <c r="Z255" i="1" s="1"/>
  <c r="V256" i="1"/>
  <c r="W256" i="1"/>
  <c r="Y256" i="1"/>
  <c r="AA256" i="1"/>
  <c r="AD256" i="1"/>
  <c r="AE256" i="1"/>
  <c r="Z256" i="1" s="1"/>
  <c r="V257" i="1"/>
  <c r="AB257" i="1" s="1"/>
  <c r="W257" i="1"/>
  <c r="Y257" i="1"/>
  <c r="AA257" i="1"/>
  <c r="AD257" i="1"/>
  <c r="AE257" i="1"/>
  <c r="Z257" i="1" s="1"/>
  <c r="V258" i="1"/>
  <c r="AB258" i="1" s="1"/>
  <c r="AH258" i="1" s="1"/>
  <c r="AI258" i="1" s="1"/>
  <c r="W258" i="1"/>
  <c r="Y258" i="1"/>
  <c r="Z258" i="1"/>
  <c r="AA258" i="1"/>
  <c r="AD258" i="1"/>
  <c r="AF258" i="1" s="1"/>
  <c r="V259" i="1"/>
  <c r="W259" i="1"/>
  <c r="Y259" i="1"/>
  <c r="AA259" i="1"/>
  <c r="AD259" i="1"/>
  <c r="AE259" i="1"/>
  <c r="Z259" i="1" s="1"/>
  <c r="V260" i="1"/>
  <c r="AB260" i="1" s="1"/>
  <c r="AH260" i="1" s="1"/>
  <c r="AI260" i="1" s="1"/>
  <c r="W260" i="1"/>
  <c r="Y260" i="1"/>
  <c r="Z260" i="1"/>
  <c r="AA260" i="1"/>
  <c r="AD260" i="1"/>
  <c r="AF260" i="1" s="1"/>
  <c r="V261" i="1"/>
  <c r="W261" i="1"/>
  <c r="Y261" i="1"/>
  <c r="AA261" i="1"/>
  <c r="AD261" i="1"/>
  <c r="AE261" i="1" s="1"/>
  <c r="Z261" i="1" s="1"/>
  <c r="V262" i="1"/>
  <c r="W262" i="1"/>
  <c r="Y262" i="1"/>
  <c r="AA262" i="1"/>
  <c r="AD262" i="1"/>
  <c r="AE262" i="1" s="1"/>
  <c r="V263" i="1"/>
  <c r="W263" i="1"/>
  <c r="Y263" i="1"/>
  <c r="Z263" i="1"/>
  <c r="AA263" i="1"/>
  <c r="AD263" i="1"/>
  <c r="AF263" i="1" s="1"/>
  <c r="V264" i="1"/>
  <c r="W264" i="1"/>
  <c r="Y264" i="1"/>
  <c r="AA264" i="1"/>
  <c r="AD264" i="1"/>
  <c r="AE264" i="1" s="1"/>
  <c r="AF264" i="1" s="1"/>
  <c r="V265" i="1"/>
  <c r="W265" i="1"/>
  <c r="Y265" i="1"/>
  <c r="Z265" i="1"/>
  <c r="AA265" i="1"/>
  <c r="AD265" i="1"/>
  <c r="AF265" i="1" s="1"/>
  <c r="V266" i="1"/>
  <c r="W266" i="1"/>
  <c r="Y266" i="1"/>
  <c r="AA266" i="1"/>
  <c r="AB266" i="1"/>
  <c r="AD266" i="1"/>
  <c r="AE266" i="1"/>
  <c r="Z266" i="1" s="1"/>
  <c r="V267" i="1"/>
  <c r="W267" i="1"/>
  <c r="Y267" i="1"/>
  <c r="AA267" i="1"/>
  <c r="AD267" i="1"/>
  <c r="AE267" i="1"/>
  <c r="Z267" i="1" s="1"/>
  <c r="V268" i="1"/>
  <c r="W268" i="1"/>
  <c r="Y268" i="1"/>
  <c r="AA268" i="1"/>
  <c r="AD268" i="1"/>
  <c r="AE268" i="1"/>
  <c r="Z268" i="1" s="1"/>
  <c r="V269" i="1"/>
  <c r="AB269" i="1" s="1"/>
  <c r="AH269" i="1" s="1"/>
  <c r="AI269" i="1" s="1"/>
  <c r="W269" i="1"/>
  <c r="Y269" i="1"/>
  <c r="Z269" i="1"/>
  <c r="AA269" i="1"/>
  <c r="AD269" i="1"/>
  <c r="AF269" i="1" s="1"/>
  <c r="V270" i="1"/>
  <c r="W270" i="1"/>
  <c r="Y270" i="1"/>
  <c r="AA270" i="1"/>
  <c r="AB270" i="1"/>
  <c r="AD270" i="1"/>
  <c r="AE270" i="1"/>
  <c r="Z270" i="1" s="1"/>
  <c r="V271" i="1"/>
  <c r="W271" i="1"/>
  <c r="Y271" i="1"/>
  <c r="Z271" i="1"/>
  <c r="AA271" i="1"/>
  <c r="AC271" i="1" s="1"/>
  <c r="AD271" i="1"/>
  <c r="AF271" i="1" s="1"/>
  <c r="AH271" i="1"/>
  <c r="AI271" i="1" s="1"/>
  <c r="V272" i="1"/>
  <c r="AB272" i="1" s="1"/>
  <c r="AH272" i="1" s="1"/>
  <c r="AI272" i="1" s="1"/>
  <c r="W272" i="1"/>
  <c r="Y272" i="1"/>
  <c r="Z272" i="1"/>
  <c r="AA272" i="1"/>
  <c r="AD272" i="1"/>
  <c r="AF272" i="1" s="1"/>
  <c r="V273" i="1"/>
  <c r="AB273" i="1" s="1"/>
  <c r="W273" i="1"/>
  <c r="Y273" i="1"/>
  <c r="AA273" i="1"/>
  <c r="AD273" i="1"/>
  <c r="AE273" i="1"/>
  <c r="Z273" i="1" s="1"/>
  <c r="V274" i="1"/>
  <c r="W274" i="1"/>
  <c r="Y274" i="1"/>
  <c r="AA274" i="1"/>
  <c r="AB274" i="1"/>
  <c r="AD274" i="1"/>
  <c r="AE274" i="1"/>
  <c r="Z274" i="1" s="1"/>
  <c r="V275" i="1"/>
  <c r="W275" i="1"/>
  <c r="Y275" i="1"/>
  <c r="AA275" i="1"/>
  <c r="AD275" i="1"/>
  <c r="AE275" i="1"/>
  <c r="V276" i="1"/>
  <c r="W276" i="1"/>
  <c r="Y276" i="1"/>
  <c r="AA276" i="1"/>
  <c r="AD276" i="1"/>
  <c r="AE276" i="1" s="1"/>
  <c r="Z276" i="1" s="1"/>
  <c r="V277" i="1"/>
  <c r="W277" i="1"/>
  <c r="Y277" i="1"/>
  <c r="AA277" i="1"/>
  <c r="AD277" i="1"/>
  <c r="AE277" i="1" s="1"/>
  <c r="Z277" i="1" s="1"/>
  <c r="V278" i="1"/>
  <c r="W278" i="1"/>
  <c r="Y278" i="1"/>
  <c r="AA278" i="1"/>
  <c r="AD278" i="1"/>
  <c r="AE278" i="1" s="1"/>
  <c r="AF278" i="1" s="1"/>
  <c r="V279" i="1"/>
  <c r="W279" i="1"/>
  <c r="Y279" i="1"/>
  <c r="Z279" i="1"/>
  <c r="AA279" i="1"/>
  <c r="AD279" i="1"/>
  <c r="AF279" i="1" s="1"/>
  <c r="V280" i="1"/>
  <c r="W280" i="1"/>
  <c r="Y280" i="1"/>
  <c r="AA280" i="1"/>
  <c r="AC280" i="1" s="1"/>
  <c r="AD280" i="1"/>
  <c r="AE280" i="1" s="1"/>
  <c r="Z280" i="1" s="1"/>
  <c r="V281" i="1"/>
  <c r="W281" i="1"/>
  <c r="Y281" i="1"/>
  <c r="AA281" i="1"/>
  <c r="AD281" i="1"/>
  <c r="AE281" i="1"/>
  <c r="Z281" i="1" s="1"/>
  <c r="V282" i="1"/>
  <c r="AB282" i="1" s="1"/>
  <c r="W282" i="1"/>
  <c r="Y282" i="1"/>
  <c r="AA282" i="1"/>
  <c r="AD282" i="1"/>
  <c r="AE282" i="1"/>
  <c r="Z282" i="1" s="1"/>
  <c r="V283" i="1"/>
  <c r="W283" i="1"/>
  <c r="Y283" i="1"/>
  <c r="Z283" i="1"/>
  <c r="AA283" i="1"/>
  <c r="AD283" i="1"/>
  <c r="AF283" i="1" s="1"/>
  <c r="V284" i="1"/>
  <c r="AB284" i="1" s="1"/>
  <c r="W284" i="1"/>
  <c r="Y284" i="1"/>
  <c r="AA284" i="1"/>
  <c r="AD284" i="1"/>
  <c r="AE284" i="1"/>
  <c r="Z284" i="1" s="1"/>
  <c r="V285" i="1"/>
  <c r="W285" i="1"/>
  <c r="Y285" i="1"/>
  <c r="Z285" i="1"/>
  <c r="AA285" i="1"/>
  <c r="AD285" i="1"/>
  <c r="AF285" i="1" s="1"/>
  <c r="V286" i="1"/>
  <c r="W286" i="1"/>
  <c r="Y286" i="1"/>
  <c r="AA286" i="1"/>
  <c r="AD286" i="1"/>
  <c r="AE286" i="1" s="1"/>
  <c r="Z286" i="1" s="1"/>
  <c r="V287" i="1"/>
  <c r="W287" i="1"/>
  <c r="Y287" i="1"/>
  <c r="AA287" i="1"/>
  <c r="AD287" i="1"/>
  <c r="AE287" i="1" s="1"/>
  <c r="V288" i="1"/>
  <c r="W288" i="1"/>
  <c r="Y288" i="1"/>
  <c r="Z288" i="1"/>
  <c r="AA288" i="1"/>
  <c r="AD288" i="1"/>
  <c r="AF288" i="1" s="1"/>
  <c r="V289" i="1"/>
  <c r="W289" i="1"/>
  <c r="Y289" i="1"/>
  <c r="AA289" i="1"/>
  <c r="AD289" i="1"/>
  <c r="AE289" i="1" s="1"/>
  <c r="V290" i="1"/>
  <c r="W290" i="1"/>
  <c r="Y290" i="1"/>
  <c r="AA290" i="1"/>
  <c r="AB290" i="1"/>
  <c r="AD290" i="1"/>
  <c r="AE290" i="1" s="1"/>
  <c r="V291" i="1"/>
  <c r="W291" i="1"/>
  <c r="Y291" i="1"/>
  <c r="AA291" i="1"/>
  <c r="AB291" i="1"/>
  <c r="AD291" i="1"/>
  <c r="AE291" i="1" s="1"/>
  <c r="V292" i="1"/>
  <c r="W292" i="1"/>
  <c r="Y292" i="1"/>
  <c r="Z292" i="1"/>
  <c r="AA292" i="1"/>
  <c r="AD292" i="1"/>
  <c r="AF292" i="1" s="1"/>
  <c r="V293" i="1"/>
  <c r="W293" i="1"/>
  <c r="Y293" i="1"/>
  <c r="AA293" i="1"/>
  <c r="AD293" i="1"/>
  <c r="AE293" i="1" s="1"/>
  <c r="V294" i="1"/>
  <c r="W294" i="1"/>
  <c r="Y294" i="1"/>
  <c r="AA294" i="1"/>
  <c r="AD294" i="1"/>
  <c r="AE294" i="1"/>
  <c r="V295" i="1"/>
  <c r="AB295" i="1" s="1"/>
  <c r="W295" i="1"/>
  <c r="Y295" i="1"/>
  <c r="Z295" i="1"/>
  <c r="AA295" i="1"/>
  <c r="AD295" i="1"/>
  <c r="AF295" i="1" s="1"/>
  <c r="V296" i="1"/>
  <c r="W296" i="1"/>
  <c r="Y296" i="1"/>
  <c r="AA296" i="1"/>
  <c r="AB296" i="1"/>
  <c r="AD296" i="1"/>
  <c r="AE296" i="1"/>
  <c r="V297" i="1"/>
  <c r="W297" i="1"/>
  <c r="Y297" i="1"/>
  <c r="AA297" i="1"/>
  <c r="AD297" i="1"/>
  <c r="AE297" i="1"/>
  <c r="V298" i="1"/>
  <c r="W298" i="1"/>
  <c r="Y298" i="1"/>
  <c r="AA298" i="1"/>
  <c r="AC298" i="1" s="1"/>
  <c r="AD298" i="1"/>
  <c r="AE298" i="1"/>
  <c r="V299" i="1"/>
  <c r="W299" i="1"/>
  <c r="Y299" i="1"/>
  <c r="AA299" i="1"/>
  <c r="AD299" i="1"/>
  <c r="AE299" i="1"/>
  <c r="V300" i="1"/>
  <c r="W300" i="1"/>
  <c r="Y300" i="1"/>
  <c r="Z300" i="1"/>
  <c r="AA300" i="1"/>
  <c r="AD300" i="1"/>
  <c r="AF300" i="1" s="1"/>
  <c r="V301" i="1"/>
  <c r="W301" i="1"/>
  <c r="Y301" i="1"/>
  <c r="AA301" i="1"/>
  <c r="AD301" i="1"/>
  <c r="AE301" i="1" s="1"/>
  <c r="V302" i="1"/>
  <c r="W302" i="1"/>
  <c r="Y302" i="1"/>
  <c r="Z302" i="1"/>
  <c r="AA302" i="1"/>
  <c r="AC302" i="1" s="1"/>
  <c r="AD302" i="1"/>
  <c r="AF302" i="1" s="1"/>
  <c r="AI302" i="1"/>
  <c r="V303" i="1"/>
  <c r="W303" i="1"/>
  <c r="Y303" i="1"/>
  <c r="AA303" i="1"/>
  <c r="AB303" i="1"/>
  <c r="AD303" i="1"/>
  <c r="AE303" i="1" s="1"/>
  <c r="V304" i="1"/>
  <c r="W304" i="1"/>
  <c r="Y304" i="1"/>
  <c r="AA304" i="1"/>
  <c r="AB304" i="1"/>
  <c r="AD304" i="1"/>
  <c r="AE304" i="1" s="1"/>
  <c r="V305" i="1"/>
  <c r="W305" i="1"/>
  <c r="Y305" i="1"/>
  <c r="AA305" i="1"/>
  <c r="AD305" i="1"/>
  <c r="AE305" i="1" s="1"/>
  <c r="V306" i="1"/>
  <c r="W306" i="1"/>
  <c r="Y306" i="1"/>
  <c r="Z306" i="1"/>
  <c r="AA306" i="1"/>
  <c r="AC306" i="1" s="1"/>
  <c r="AD306" i="1"/>
  <c r="AF306" i="1" s="1"/>
  <c r="AI306" i="1"/>
  <c r="V307" i="1"/>
  <c r="AB307" i="1" s="1"/>
  <c r="W307" i="1"/>
  <c r="Y307" i="1"/>
  <c r="Z307" i="1"/>
  <c r="AA307" i="1"/>
  <c r="AD307" i="1"/>
  <c r="AF307" i="1" s="1"/>
  <c r="V308" i="1"/>
  <c r="W308" i="1"/>
  <c r="Y308" i="1"/>
  <c r="AA308" i="1"/>
  <c r="AC308" i="1" s="1"/>
  <c r="AD308" i="1"/>
  <c r="AE308" i="1" s="1"/>
  <c r="V309" i="1"/>
  <c r="W309" i="1"/>
  <c r="Y309" i="1"/>
  <c r="Z309" i="1"/>
  <c r="AA309" i="1"/>
  <c r="AD309" i="1"/>
  <c r="AF309" i="1" s="1"/>
  <c r="V310" i="1"/>
  <c r="W310" i="1"/>
  <c r="Y310" i="1"/>
  <c r="AA310" i="1"/>
  <c r="AD310" i="1"/>
  <c r="AE310" i="1" s="1"/>
  <c r="V311" i="1"/>
  <c r="AB311" i="1" s="1"/>
  <c r="W311" i="1"/>
  <c r="Y311" i="1"/>
  <c r="AA311" i="1"/>
  <c r="AD311" i="1"/>
  <c r="AE311" i="1" s="1"/>
  <c r="V312" i="1"/>
  <c r="W312" i="1"/>
  <c r="Y312" i="1"/>
  <c r="Z312" i="1"/>
  <c r="AA312" i="1"/>
  <c r="AC312" i="1" s="1"/>
  <c r="AD312" i="1"/>
  <c r="AF312" i="1" s="1"/>
  <c r="AI312" i="1"/>
  <c r="V313" i="1"/>
  <c r="W313" i="1"/>
  <c r="Y313" i="1"/>
  <c r="Z313" i="1"/>
  <c r="AA313" i="1"/>
  <c r="AC313" i="1" s="1"/>
  <c r="AD313" i="1"/>
  <c r="AF313" i="1" s="1"/>
  <c r="AI313" i="1"/>
  <c r="V314" i="1"/>
  <c r="W314" i="1"/>
  <c r="Y314" i="1"/>
  <c r="AA314" i="1"/>
  <c r="AD314" i="1"/>
  <c r="AE314" i="1" s="1"/>
  <c r="V315" i="1"/>
  <c r="W315" i="1"/>
  <c r="Y315" i="1"/>
  <c r="AA315" i="1"/>
  <c r="AD315" i="1"/>
  <c r="AE315" i="1" s="1"/>
  <c r="V316" i="1"/>
  <c r="W316" i="1"/>
  <c r="Y316" i="1"/>
  <c r="AA316" i="1"/>
  <c r="AB316" i="1"/>
  <c r="AD316" i="1"/>
  <c r="AE316" i="1"/>
  <c r="V317" i="1"/>
  <c r="AB317" i="1" s="1"/>
  <c r="W317" i="1"/>
  <c r="Y317" i="1"/>
  <c r="Z317" i="1"/>
  <c r="AA317" i="1"/>
  <c r="AD317" i="1"/>
  <c r="AF317" i="1" s="1"/>
  <c r="V318" i="1"/>
  <c r="W318" i="1"/>
  <c r="Y318" i="1"/>
  <c r="AA318" i="1"/>
  <c r="AC318" i="1" s="1"/>
  <c r="AD318" i="1"/>
  <c r="AE318" i="1"/>
  <c r="V319" i="1"/>
  <c r="W319" i="1"/>
  <c r="Y319" i="1"/>
  <c r="AA319" i="1"/>
  <c r="AD319" i="1"/>
  <c r="AE319" i="1" s="1"/>
  <c r="V320" i="1"/>
  <c r="W320" i="1"/>
  <c r="Y320" i="1"/>
  <c r="AA320" i="1"/>
  <c r="AD320" i="1"/>
  <c r="AE320" i="1"/>
  <c r="V321" i="1"/>
  <c r="W321" i="1"/>
  <c r="Y321" i="1"/>
  <c r="AA321" i="1"/>
  <c r="AB321" i="1"/>
  <c r="AD321" i="1"/>
  <c r="AE321" i="1"/>
  <c r="V322" i="1"/>
  <c r="AB322" i="1" s="1"/>
  <c r="W322" i="1"/>
  <c r="Y322" i="1"/>
  <c r="Z322" i="1"/>
  <c r="AA322" i="1"/>
  <c r="AD322" i="1"/>
  <c r="AF322" i="1" s="1"/>
  <c r="V323" i="1"/>
  <c r="W323" i="1"/>
  <c r="Y323" i="1"/>
  <c r="AA323" i="1"/>
  <c r="AB323" i="1"/>
  <c r="AD323" i="1"/>
  <c r="AE323" i="1"/>
  <c r="V324" i="1"/>
  <c r="W324" i="1"/>
  <c r="Y324" i="1"/>
  <c r="AA324" i="1"/>
  <c r="AB324" i="1"/>
  <c r="AD324" i="1"/>
  <c r="AE324" i="1"/>
  <c r="V325" i="1"/>
  <c r="W325" i="1"/>
  <c r="Y325" i="1"/>
  <c r="AA325" i="1"/>
  <c r="AB325" i="1"/>
  <c r="AD325" i="1"/>
  <c r="AE325" i="1"/>
  <c r="V326" i="1"/>
  <c r="W326" i="1"/>
  <c r="Y326" i="1"/>
  <c r="AA326" i="1"/>
  <c r="AC326" i="1" s="1"/>
  <c r="AD326" i="1"/>
  <c r="AE326" i="1" s="1"/>
  <c r="V327" i="1"/>
  <c r="W327" i="1"/>
  <c r="Y327" i="1"/>
  <c r="AA327" i="1"/>
  <c r="AD327" i="1"/>
  <c r="AE327" i="1" s="1"/>
  <c r="V328" i="1"/>
  <c r="W328" i="1"/>
  <c r="Y328" i="1"/>
  <c r="AA328" i="1"/>
  <c r="AD328" i="1"/>
  <c r="AE328" i="1" s="1"/>
  <c r="V329" i="1"/>
  <c r="W329" i="1"/>
  <c r="Y329" i="1"/>
  <c r="AA329" i="1"/>
  <c r="AC329" i="1" s="1"/>
  <c r="AD329" i="1"/>
  <c r="AE329" i="1" s="1"/>
  <c r="V330" i="1"/>
  <c r="W330" i="1"/>
  <c r="Y330" i="1"/>
  <c r="Z330" i="1"/>
  <c r="AA330" i="1"/>
  <c r="AD330" i="1"/>
  <c r="AF330" i="1" s="1"/>
  <c r="V331" i="1"/>
  <c r="W331" i="1"/>
  <c r="Y331" i="1"/>
  <c r="AA331" i="1"/>
  <c r="AD331" i="1"/>
  <c r="AE331" i="1" s="1"/>
  <c r="V332" i="1"/>
  <c r="W332" i="1"/>
  <c r="Y332" i="1"/>
  <c r="Z332" i="1"/>
  <c r="AA332" i="1"/>
  <c r="AD332" i="1"/>
  <c r="AF332" i="1" s="1"/>
  <c r="V333" i="1"/>
  <c r="W333" i="1"/>
  <c r="Y333" i="1"/>
  <c r="AA333" i="1"/>
  <c r="AB333" i="1"/>
  <c r="AD333" i="1"/>
  <c r="AE333" i="1"/>
  <c r="V334" i="1"/>
  <c r="W334" i="1"/>
  <c r="Y334" i="1"/>
  <c r="AA334" i="1"/>
  <c r="AB334" i="1"/>
  <c r="AD334" i="1"/>
  <c r="AE334" i="1"/>
  <c r="V335" i="1"/>
  <c r="W335" i="1"/>
  <c r="Y335" i="1"/>
  <c r="AA335" i="1"/>
  <c r="AD335" i="1"/>
  <c r="AE335" i="1"/>
  <c r="V336" i="1"/>
  <c r="W336" i="1"/>
  <c r="Y336" i="1"/>
  <c r="Z336" i="1"/>
  <c r="AA336" i="1"/>
  <c r="AC336" i="1" s="1"/>
  <c r="AD336" i="1"/>
  <c r="AF336" i="1" s="1"/>
  <c r="AI336" i="1"/>
  <c r="V337" i="1"/>
  <c r="W337" i="1"/>
  <c r="Y337" i="1"/>
  <c r="Z337" i="1"/>
  <c r="AA337" i="1"/>
  <c r="AC337" i="1" s="1"/>
  <c r="AD337" i="1"/>
  <c r="AF337" i="1" s="1"/>
  <c r="AI337" i="1"/>
  <c r="V338" i="1"/>
  <c r="W338" i="1"/>
  <c r="Y338" i="1"/>
  <c r="Z338" i="1"/>
  <c r="AA338" i="1"/>
  <c r="AD338" i="1"/>
  <c r="AF338" i="1" s="1"/>
  <c r="V339" i="1"/>
  <c r="W339" i="1"/>
  <c r="Y339" i="1"/>
  <c r="Z339" i="1"/>
  <c r="AA339" i="1"/>
  <c r="AC339" i="1" s="1"/>
  <c r="AD339" i="1"/>
  <c r="AF339" i="1" s="1"/>
  <c r="AI339" i="1"/>
  <c r="V340" i="1"/>
  <c r="W340" i="1"/>
  <c r="Y340" i="1"/>
  <c r="AA340" i="1"/>
  <c r="AD340" i="1"/>
  <c r="AE340" i="1" s="1"/>
  <c r="V341" i="1"/>
  <c r="W341" i="1"/>
  <c r="Y341" i="1"/>
  <c r="AA341" i="1"/>
  <c r="AD341" i="1"/>
  <c r="AE341" i="1" s="1"/>
  <c r="V342" i="1"/>
  <c r="W342" i="1"/>
  <c r="Y342" i="1"/>
  <c r="AA342" i="1"/>
  <c r="AC342" i="1" s="1"/>
  <c r="AD342" i="1"/>
  <c r="AE342" i="1" s="1"/>
  <c r="V343" i="1"/>
  <c r="W343" i="1"/>
  <c r="Y343" i="1"/>
  <c r="AA343" i="1"/>
  <c r="AD343" i="1"/>
  <c r="AE343" i="1" s="1"/>
  <c r="V344" i="1"/>
  <c r="AB344" i="1" s="1"/>
  <c r="W344" i="1"/>
  <c r="Y344" i="1"/>
  <c r="AA344" i="1"/>
  <c r="AD344" i="1"/>
  <c r="AE344" i="1"/>
  <c r="V345" i="1"/>
  <c r="W345" i="1"/>
  <c r="Y345" i="1"/>
  <c r="Z345" i="1"/>
  <c r="AA345" i="1"/>
  <c r="AD345" i="1"/>
  <c r="AF345" i="1" s="1"/>
  <c r="V346" i="1"/>
  <c r="W346" i="1"/>
  <c r="Y346" i="1"/>
  <c r="AA346" i="1"/>
  <c r="AD346" i="1"/>
  <c r="AE346" i="1"/>
  <c r="V347" i="1"/>
  <c r="W347" i="1"/>
  <c r="Y347" i="1"/>
  <c r="AA347" i="1"/>
  <c r="AD347" i="1"/>
  <c r="AE347" i="1" s="1"/>
  <c r="V348" i="1"/>
  <c r="W348" i="1"/>
  <c r="Y348" i="1"/>
  <c r="AA348" i="1"/>
  <c r="AD348" i="1"/>
  <c r="AE348" i="1" s="1"/>
  <c r="V349" i="1"/>
  <c r="W349" i="1"/>
  <c r="Y349" i="1"/>
  <c r="Z349" i="1"/>
  <c r="AA349" i="1"/>
  <c r="AC349" i="1" s="1"/>
  <c r="AD349" i="1"/>
  <c r="AF349" i="1" s="1"/>
  <c r="AI349" i="1"/>
  <c r="V350" i="1"/>
  <c r="W350" i="1"/>
  <c r="Y350" i="1"/>
  <c r="AA350" i="1"/>
  <c r="AD350" i="1"/>
  <c r="AE350" i="1" s="1"/>
  <c r="V351" i="1"/>
  <c r="W351" i="1"/>
  <c r="Y351" i="1"/>
  <c r="Z351" i="1"/>
  <c r="AA351" i="1"/>
  <c r="AC351" i="1" s="1"/>
  <c r="AD351" i="1"/>
  <c r="AF351" i="1" s="1"/>
  <c r="AI351" i="1"/>
  <c r="V352" i="1"/>
  <c r="W352" i="1"/>
  <c r="Y352" i="1"/>
  <c r="AA352" i="1"/>
  <c r="AD352" i="1"/>
  <c r="AE352" i="1" s="1"/>
  <c r="V353" i="1"/>
  <c r="W353" i="1"/>
  <c r="Y353" i="1"/>
  <c r="Z353" i="1"/>
  <c r="AA353" i="1"/>
  <c r="AD353" i="1"/>
  <c r="AF353" i="1" s="1"/>
  <c r="V354" i="1"/>
  <c r="AB354" i="1" s="1"/>
  <c r="W354" i="1"/>
  <c r="Y354" i="1"/>
  <c r="Z354" i="1"/>
  <c r="AA354" i="1"/>
  <c r="AD354" i="1"/>
  <c r="AF354" i="1" s="1"/>
  <c r="V355" i="1"/>
  <c r="W355" i="1"/>
  <c r="Y355" i="1"/>
  <c r="AA355" i="1"/>
  <c r="AD355" i="1"/>
  <c r="AE355" i="1"/>
  <c r="V356" i="1"/>
  <c r="W356" i="1"/>
  <c r="Y356" i="1"/>
  <c r="Z356" i="1"/>
  <c r="AA356" i="1"/>
  <c r="AD356" i="1"/>
  <c r="AF356" i="1" s="1"/>
  <c r="V357" i="1"/>
  <c r="W357" i="1"/>
  <c r="Y357" i="1"/>
  <c r="Z357" i="1"/>
  <c r="AA357" i="1"/>
  <c r="AD357" i="1"/>
  <c r="AF357" i="1" s="1"/>
  <c r="V358" i="1"/>
  <c r="W358" i="1"/>
  <c r="Y358" i="1"/>
  <c r="AA358" i="1"/>
  <c r="AC358" i="1" s="1"/>
  <c r="AD358" i="1"/>
  <c r="AE358" i="1" s="1"/>
  <c r="V359" i="1"/>
  <c r="W359" i="1"/>
  <c r="Y359" i="1"/>
  <c r="AA359" i="1"/>
  <c r="AD359" i="1"/>
  <c r="AE359" i="1" s="1"/>
  <c r="V360" i="1"/>
  <c r="W360" i="1"/>
  <c r="Y360" i="1"/>
  <c r="AA360" i="1"/>
  <c r="AC360" i="1" s="1"/>
  <c r="AD360" i="1"/>
  <c r="AE360" i="1" s="1"/>
  <c r="V361" i="1"/>
  <c r="W361" i="1"/>
  <c r="Y361" i="1"/>
  <c r="Z361" i="1"/>
  <c r="AA361" i="1"/>
  <c r="AD361" i="1"/>
  <c r="AF361" i="1" s="1"/>
  <c r="V362" i="1"/>
  <c r="W362" i="1"/>
  <c r="Y362" i="1"/>
  <c r="AA362" i="1"/>
  <c r="AC362" i="1" s="1"/>
  <c r="AD362" i="1"/>
  <c r="AE362" i="1" s="1"/>
  <c r="V363" i="1"/>
  <c r="W363" i="1"/>
  <c r="Y363" i="1"/>
  <c r="Z363" i="1"/>
  <c r="AA363" i="1"/>
  <c r="AD363" i="1"/>
  <c r="AF363" i="1" s="1"/>
  <c r="V364" i="1"/>
  <c r="W364" i="1"/>
  <c r="Y364" i="1"/>
  <c r="AA364" i="1"/>
  <c r="AD364" i="1"/>
  <c r="AE364" i="1" s="1"/>
  <c r="V365" i="1"/>
  <c r="W365" i="1"/>
  <c r="Y365" i="1"/>
  <c r="AA365" i="1"/>
  <c r="AD365" i="1"/>
  <c r="AE365" i="1" s="1"/>
  <c r="V366" i="1"/>
  <c r="W366" i="1"/>
  <c r="Y366" i="1"/>
  <c r="Z366" i="1"/>
  <c r="AA366" i="1"/>
  <c r="AD366" i="1"/>
  <c r="AF366" i="1" s="1"/>
  <c r="V367" i="1"/>
  <c r="W367" i="1"/>
  <c r="Y367" i="1"/>
  <c r="AA367" i="1"/>
  <c r="AD367" i="1"/>
  <c r="AE367" i="1" s="1"/>
  <c r="V368" i="1"/>
  <c r="W368" i="1"/>
  <c r="Y368" i="1"/>
  <c r="AA368" i="1"/>
  <c r="AD368" i="1"/>
  <c r="AE368" i="1" s="1"/>
  <c r="V369" i="1"/>
  <c r="W369" i="1"/>
  <c r="Y369" i="1"/>
  <c r="AA369" i="1"/>
  <c r="AD369" i="1"/>
  <c r="AE369" i="1" s="1"/>
  <c r="V370" i="1"/>
  <c r="W370" i="1"/>
  <c r="Y370" i="1"/>
  <c r="AA370" i="1"/>
  <c r="AC370" i="1" s="1"/>
  <c r="AD370" i="1"/>
  <c r="AE370" i="1" s="1"/>
  <c r="V371" i="1"/>
  <c r="W371" i="1"/>
  <c r="Y371" i="1"/>
  <c r="Z371" i="1"/>
  <c r="AA371" i="1"/>
  <c r="AD371" i="1"/>
  <c r="AF371" i="1" s="1"/>
  <c r="V372" i="1"/>
  <c r="W372" i="1"/>
  <c r="Y372" i="1"/>
  <c r="AA372" i="1"/>
  <c r="AD372" i="1"/>
  <c r="AE372" i="1" s="1"/>
  <c r="V373" i="1"/>
  <c r="AB373" i="1" s="1"/>
  <c r="W373" i="1"/>
  <c r="Y373" i="1"/>
  <c r="AA373" i="1"/>
  <c r="AD373" i="1"/>
  <c r="AE373" i="1"/>
  <c r="V374" i="1"/>
  <c r="W374" i="1"/>
  <c r="Y374" i="1"/>
  <c r="AA374" i="1"/>
  <c r="AD374" i="1"/>
  <c r="AE374" i="1"/>
  <c r="V375" i="1"/>
  <c r="W375" i="1"/>
  <c r="Y375" i="1"/>
  <c r="AA375" i="1"/>
  <c r="AC375" i="1" s="1"/>
  <c r="AD375" i="1"/>
  <c r="AE375" i="1"/>
  <c r="V376" i="1"/>
  <c r="W376" i="1"/>
  <c r="Y376" i="1"/>
  <c r="Z376" i="1"/>
  <c r="AA376" i="1"/>
  <c r="AD376" i="1"/>
  <c r="AF376" i="1" s="1"/>
  <c r="V377" i="1"/>
  <c r="W377" i="1"/>
  <c r="Y377" i="1"/>
  <c r="Z377" i="1"/>
  <c r="AA377" i="1"/>
  <c r="AD377" i="1"/>
  <c r="AF377" i="1" s="1"/>
  <c r="V378" i="1"/>
  <c r="W378" i="1"/>
  <c r="Y378" i="1"/>
  <c r="AA378" i="1"/>
  <c r="AC378" i="1" s="1"/>
  <c r="AD378" i="1"/>
  <c r="AE378" i="1"/>
  <c r="V379" i="1"/>
  <c r="AB379" i="1" s="1"/>
  <c r="W379" i="1"/>
  <c r="Y379" i="1"/>
  <c r="AA379" i="1"/>
  <c r="AD379" i="1"/>
  <c r="AE379" i="1"/>
  <c r="V380" i="1"/>
  <c r="AB380" i="1" s="1"/>
  <c r="W380" i="1"/>
  <c r="Y380" i="1"/>
  <c r="AA380" i="1"/>
  <c r="AD380" i="1"/>
  <c r="AE380" i="1"/>
  <c r="V381" i="1"/>
  <c r="W381" i="1"/>
  <c r="Y381" i="1"/>
  <c r="AA381" i="1"/>
  <c r="AD381" i="1"/>
  <c r="AE381" i="1"/>
  <c r="V382" i="1"/>
  <c r="W382" i="1"/>
  <c r="Y382" i="1"/>
  <c r="Z382" i="1"/>
  <c r="AA382" i="1"/>
  <c r="AD382" i="1"/>
  <c r="AF382" i="1" s="1"/>
  <c r="V383" i="1"/>
  <c r="W383" i="1"/>
  <c r="Y383" i="1"/>
  <c r="AA383" i="1"/>
  <c r="AB383" i="1"/>
  <c r="AD383" i="1"/>
  <c r="AE383" i="1"/>
  <c r="V384" i="1"/>
  <c r="W384" i="1"/>
  <c r="Y384" i="1"/>
  <c r="AA384" i="1"/>
  <c r="AD384" i="1"/>
  <c r="AE384" i="1"/>
  <c r="V385" i="1"/>
  <c r="W385" i="1"/>
  <c r="Y385" i="1"/>
  <c r="AA385" i="1"/>
  <c r="AB385" i="1"/>
  <c r="AE385" i="1"/>
  <c r="AD385" i="1"/>
  <c r="V386" i="1"/>
  <c r="W386" i="1"/>
  <c r="Y386" i="1"/>
  <c r="Z386" i="1"/>
  <c r="AA386" i="1"/>
  <c r="AD386" i="1"/>
  <c r="AF386" i="1" s="1"/>
  <c r="V387" i="1"/>
  <c r="W387" i="1"/>
  <c r="Y387" i="1"/>
  <c r="Z387" i="1"/>
  <c r="AA387" i="1"/>
  <c r="AD387" i="1"/>
  <c r="AF387" i="1" s="1"/>
  <c r="V388" i="1"/>
  <c r="W388" i="1"/>
  <c r="Y388" i="1"/>
  <c r="AA388" i="1"/>
  <c r="AD388" i="1"/>
  <c r="AE388" i="1" s="1"/>
  <c r="V389" i="1"/>
  <c r="W389" i="1"/>
  <c r="Y389" i="1"/>
  <c r="AA389" i="1"/>
  <c r="AD389" i="1"/>
  <c r="AE389" i="1" s="1"/>
  <c r="V390" i="1"/>
  <c r="W390" i="1"/>
  <c r="Y390" i="1"/>
  <c r="AA390" i="1"/>
  <c r="AD390" i="1"/>
  <c r="AE390" i="1" s="1"/>
  <c r="V391" i="1"/>
  <c r="W391" i="1"/>
  <c r="Y391" i="1"/>
  <c r="AA391" i="1"/>
  <c r="AC391" i="1" s="1"/>
  <c r="AD391" i="1"/>
  <c r="AE391" i="1"/>
  <c r="V392" i="1"/>
  <c r="W392" i="1"/>
  <c r="Y392" i="1"/>
  <c r="AA392" i="1"/>
  <c r="AB392" i="1"/>
  <c r="AE392" i="1"/>
  <c r="AD392" i="1"/>
  <c r="V393" i="1"/>
  <c r="W393" i="1"/>
  <c r="Y393" i="1"/>
  <c r="AA393" i="1"/>
  <c r="AC393" i="1" s="1"/>
  <c r="AD393" i="1"/>
  <c r="AE393" i="1"/>
  <c r="V394" i="1"/>
  <c r="W394" i="1"/>
  <c r="Y394" i="1"/>
  <c r="AA394" i="1"/>
  <c r="AD394" i="1"/>
  <c r="AE394" i="1"/>
  <c r="V395" i="1"/>
  <c r="W395" i="1"/>
  <c r="Y395" i="1"/>
  <c r="AA395" i="1"/>
  <c r="AD395" i="1"/>
  <c r="AE395" i="1"/>
  <c r="V396" i="1"/>
  <c r="W396" i="1"/>
  <c r="Y396" i="1"/>
  <c r="AA396" i="1"/>
  <c r="AB396" i="1"/>
  <c r="AD396" i="1"/>
  <c r="AE396" i="1"/>
  <c r="V397" i="1"/>
  <c r="W397" i="1"/>
  <c r="Y397" i="1"/>
  <c r="Z397" i="1"/>
  <c r="AA397" i="1"/>
  <c r="AD397" i="1"/>
  <c r="AF397" i="1" s="1"/>
  <c r="V398" i="1"/>
  <c r="W398" i="1"/>
  <c r="Y398" i="1"/>
  <c r="AA398" i="1"/>
  <c r="AD398" i="1"/>
  <c r="AE398" i="1" s="1"/>
  <c r="V399" i="1"/>
  <c r="AB399" i="1" s="1"/>
  <c r="W399" i="1"/>
  <c r="Y399" i="1"/>
  <c r="Z399" i="1"/>
  <c r="AA399" i="1"/>
  <c r="AD399" i="1"/>
  <c r="AF399" i="1" s="1"/>
  <c r="V400" i="1"/>
  <c r="AB400" i="1" s="1"/>
  <c r="AH400" i="1" s="1"/>
  <c r="W400" i="1"/>
  <c r="Y400" i="1"/>
  <c r="Z400" i="1"/>
  <c r="AA400" i="1"/>
  <c r="AD400" i="1"/>
  <c r="AF400" i="1" s="1"/>
  <c r="V401" i="1"/>
  <c r="W401" i="1"/>
  <c r="Y401" i="1"/>
  <c r="AA401" i="1"/>
  <c r="AD401" i="1"/>
  <c r="AE401" i="1" s="1"/>
  <c r="V402" i="1"/>
  <c r="W402" i="1"/>
  <c r="Y402" i="1"/>
  <c r="Z402" i="1"/>
  <c r="AA402" i="1"/>
  <c r="AD402" i="1"/>
  <c r="AF402" i="1" s="1"/>
  <c r="V403" i="1"/>
  <c r="W403" i="1"/>
  <c r="Y403" i="1"/>
  <c r="Z403" i="1"/>
  <c r="AA403" i="1"/>
  <c r="AD403" i="1"/>
  <c r="AF403" i="1" s="1"/>
  <c r="V404" i="1"/>
  <c r="W404" i="1"/>
  <c r="Y404" i="1"/>
  <c r="AA404" i="1"/>
  <c r="AD404" i="1"/>
  <c r="AE404" i="1"/>
  <c r="V405" i="1"/>
  <c r="W405" i="1"/>
  <c r="Y405" i="1"/>
  <c r="AA405" i="1"/>
  <c r="AD405" i="1"/>
  <c r="AE405" i="1"/>
  <c r="V406" i="1"/>
  <c r="AB406" i="1" s="1"/>
  <c r="W406" i="1"/>
  <c r="Y406" i="1"/>
  <c r="Z406" i="1"/>
  <c r="AA406" i="1"/>
  <c r="AD406" i="1"/>
  <c r="AF406" i="1" s="1"/>
  <c r="V407" i="1"/>
  <c r="W407" i="1"/>
  <c r="Y407" i="1"/>
  <c r="AA407" i="1"/>
  <c r="AD407" i="1"/>
  <c r="AE407" i="1" s="1"/>
  <c r="V408" i="1"/>
  <c r="W408" i="1"/>
  <c r="Y408" i="1"/>
  <c r="Z408" i="1"/>
  <c r="AA408" i="1"/>
  <c r="AD408" i="1"/>
  <c r="AF408" i="1" s="1"/>
  <c r="V409" i="1"/>
  <c r="W409" i="1"/>
  <c r="Y409" i="1"/>
  <c r="AA409" i="1"/>
  <c r="AD409" i="1"/>
  <c r="AE409" i="1" s="1"/>
  <c r="V410" i="1"/>
  <c r="W410" i="1"/>
  <c r="Y410" i="1"/>
  <c r="AA410" i="1"/>
  <c r="AD410" i="1"/>
  <c r="AE410" i="1" s="1"/>
  <c r="V411" i="1"/>
  <c r="W411" i="1"/>
  <c r="Y411" i="1"/>
  <c r="Z411" i="1"/>
  <c r="AA411" i="1"/>
  <c r="AD411" i="1"/>
  <c r="AF411" i="1" s="1"/>
  <c r="V412" i="1"/>
  <c r="W412" i="1"/>
  <c r="Y412" i="1"/>
  <c r="AA412" i="1"/>
  <c r="AC412" i="1" s="1"/>
  <c r="AD412" i="1"/>
  <c r="AE412" i="1"/>
  <c r="V413" i="1"/>
  <c r="W413" i="1"/>
  <c r="Y413" i="1"/>
  <c r="AA413" i="1"/>
  <c r="AD413" i="1"/>
  <c r="AE413" i="1"/>
  <c r="V414" i="1"/>
  <c r="AB414" i="1" s="1"/>
  <c r="W414" i="1"/>
  <c r="Y414" i="1"/>
  <c r="AA414" i="1"/>
  <c r="AD414" i="1"/>
  <c r="AE414" i="1"/>
  <c r="V415" i="1"/>
  <c r="W415" i="1"/>
  <c r="Y415" i="1"/>
  <c r="AA415" i="1"/>
  <c r="AD415" i="1"/>
  <c r="AE415" i="1" s="1"/>
  <c r="V416" i="1"/>
  <c r="AB416" i="1" s="1"/>
  <c r="W416" i="1"/>
  <c r="Y416" i="1"/>
  <c r="Z416" i="1"/>
  <c r="AA416" i="1"/>
  <c r="AD416" i="1"/>
  <c r="AF416" i="1" s="1"/>
  <c r="V417" i="1"/>
  <c r="W417" i="1"/>
  <c r="Y417" i="1"/>
  <c r="AA417" i="1"/>
  <c r="AD417" i="1"/>
  <c r="AE417" i="1"/>
  <c r="V418" i="1"/>
  <c r="W418" i="1"/>
  <c r="Y418" i="1"/>
  <c r="AA418" i="1"/>
  <c r="AC418" i="1" s="1"/>
  <c r="AD418" i="1"/>
  <c r="AE418" i="1"/>
  <c r="V419" i="1"/>
  <c r="W419" i="1"/>
  <c r="Y419" i="1"/>
  <c r="Z419" i="1"/>
  <c r="AA419" i="1"/>
  <c r="AD419" i="1"/>
  <c r="AF419" i="1" s="1"/>
  <c r="V420" i="1"/>
  <c r="W420" i="1"/>
  <c r="Y420" i="1"/>
  <c r="AA420" i="1"/>
  <c r="AB420" i="1"/>
  <c r="AD420" i="1"/>
  <c r="AE420" i="1"/>
  <c r="V421" i="1"/>
  <c r="W421" i="1"/>
  <c r="Y421" i="1"/>
  <c r="AA421" i="1"/>
  <c r="AD421" i="1"/>
  <c r="AE421" i="1"/>
  <c r="V422" i="1"/>
  <c r="W422" i="1"/>
  <c r="Y422" i="1"/>
  <c r="AA422" i="1"/>
  <c r="AD422" i="1"/>
  <c r="AE422" i="1"/>
  <c r="V423" i="1"/>
  <c r="W423" i="1"/>
  <c r="Y423" i="1"/>
  <c r="AA423" i="1"/>
  <c r="AD423" i="1"/>
  <c r="AE423" i="1"/>
  <c r="V424" i="1"/>
  <c r="W424" i="1"/>
  <c r="Y424" i="1"/>
  <c r="AA424" i="1"/>
  <c r="AB424" i="1"/>
  <c r="AD424" i="1"/>
  <c r="AE424" i="1"/>
  <c r="V425" i="1"/>
  <c r="W425" i="1"/>
  <c r="Y425" i="1"/>
  <c r="Z425" i="1"/>
  <c r="AA425" i="1"/>
  <c r="AC425" i="1" s="1"/>
  <c r="AD425" i="1"/>
  <c r="AF425" i="1" s="1"/>
  <c r="AI425" i="1"/>
  <c r="V426" i="1"/>
  <c r="W426" i="1"/>
  <c r="Y426" i="1"/>
  <c r="AA426" i="1"/>
  <c r="AB426" i="1"/>
  <c r="AD426" i="1"/>
  <c r="AE426" i="1"/>
  <c r="Z426" i="1" s="1"/>
  <c r="V427" i="1"/>
  <c r="W427" i="1"/>
  <c r="Y427" i="1"/>
  <c r="AA427" i="1"/>
  <c r="AD427" i="1"/>
  <c r="AE427" i="1"/>
  <c r="Z427" i="1" s="1"/>
  <c r="V428" i="1"/>
  <c r="W428" i="1"/>
  <c r="Y428" i="1"/>
  <c r="AA428" i="1"/>
  <c r="AC428" i="1" s="1"/>
  <c r="AD428" i="1"/>
  <c r="AE428" i="1"/>
  <c r="AH428" i="1" s="1"/>
  <c r="AI428" i="1" s="1"/>
  <c r="V429" i="1"/>
  <c r="AB429" i="1" s="1"/>
  <c r="AH429" i="1" s="1"/>
  <c r="AI429" i="1" s="1"/>
  <c r="W429" i="1"/>
  <c r="Y429" i="1"/>
  <c r="Z429" i="1"/>
  <c r="AA429" i="1"/>
  <c r="AD429" i="1"/>
  <c r="AF429" i="1" s="1"/>
  <c r="V430" i="1"/>
  <c r="AB430" i="1" s="1"/>
  <c r="AH430" i="1" s="1"/>
  <c r="AI430" i="1" s="1"/>
  <c r="W430" i="1"/>
  <c r="Y430" i="1"/>
  <c r="Z430" i="1"/>
  <c r="AA430" i="1"/>
  <c r="AD430" i="1"/>
  <c r="AF430" i="1" s="1"/>
  <c r="V431" i="1"/>
  <c r="W431" i="1"/>
  <c r="Y431" i="1"/>
  <c r="AA431" i="1"/>
  <c r="AD431" i="1"/>
  <c r="AE431" i="1"/>
  <c r="Z431" i="1" s="1"/>
  <c r="V432" i="1"/>
  <c r="W432" i="1"/>
  <c r="Y432" i="1"/>
  <c r="Z432" i="1"/>
  <c r="AA432" i="1"/>
  <c r="AC432" i="1" s="1"/>
  <c r="AD432" i="1"/>
  <c r="AF432" i="1" s="1"/>
  <c r="AH432" i="1"/>
  <c r="AI432" i="1" s="1"/>
  <c r="V433" i="1"/>
  <c r="W433" i="1"/>
  <c r="Y433" i="1"/>
  <c r="AA433" i="1"/>
  <c r="AB433" i="1"/>
  <c r="AD433" i="1"/>
  <c r="AE433" i="1"/>
  <c r="Z433" i="1" s="1"/>
  <c r="V434" i="1"/>
  <c r="W434" i="1"/>
  <c r="Y434" i="1"/>
  <c r="Z434" i="1"/>
  <c r="AA434" i="1"/>
  <c r="AD434" i="1"/>
  <c r="AF434" i="1" s="1"/>
  <c r="V435" i="1"/>
  <c r="W435" i="1"/>
  <c r="Y435" i="1"/>
  <c r="AA435" i="1"/>
  <c r="AD435" i="1"/>
  <c r="AE435" i="1" s="1"/>
  <c r="AF435" i="1" s="1"/>
  <c r="V436" i="1"/>
  <c r="W436" i="1"/>
  <c r="Y436" i="1"/>
  <c r="Z436" i="1"/>
  <c r="AA436" i="1"/>
  <c r="AC436" i="1" s="1"/>
  <c r="AD436" i="1"/>
  <c r="AF436" i="1" s="1"/>
  <c r="AH436" i="1"/>
  <c r="AI436" i="1" s="1"/>
  <c r="V437" i="1"/>
  <c r="W437" i="1"/>
  <c r="Y437" i="1"/>
  <c r="AA437" i="1"/>
  <c r="AD437" i="1"/>
  <c r="AE437" i="1" s="1"/>
  <c r="Z437" i="1" s="1"/>
  <c r="V438" i="1"/>
  <c r="W438" i="1"/>
  <c r="Y438" i="1"/>
  <c r="AA438" i="1"/>
  <c r="AD438" i="1"/>
  <c r="AE438" i="1" s="1"/>
  <c r="Z438" i="1" s="1"/>
  <c r="V439" i="1"/>
  <c r="W439" i="1"/>
  <c r="Y439" i="1"/>
  <c r="Z439" i="1"/>
  <c r="AA439" i="1"/>
  <c r="AD439" i="1"/>
  <c r="AF439" i="1" s="1"/>
  <c r="V440" i="1"/>
  <c r="AB440" i="1" s="1"/>
  <c r="W440" i="1"/>
  <c r="Y440" i="1"/>
  <c r="AA440" i="1"/>
  <c r="AD440" i="1"/>
  <c r="AE440" i="1"/>
  <c r="Z440" i="1" s="1"/>
  <c r="V441" i="1"/>
  <c r="W441" i="1"/>
  <c r="Y441" i="1"/>
  <c r="AA441" i="1"/>
  <c r="AD441" i="1"/>
  <c r="AE441" i="1"/>
  <c r="Z441" i="1" s="1"/>
  <c r="V442" i="1"/>
  <c r="W442" i="1"/>
  <c r="Y442" i="1"/>
  <c r="Z442" i="1"/>
  <c r="AA442" i="1"/>
  <c r="AC442" i="1" s="1"/>
  <c r="AD442" i="1"/>
  <c r="AF442" i="1" s="1"/>
  <c r="AH442" i="1"/>
  <c r="AI442" i="1" s="1"/>
  <c r="V443" i="1"/>
  <c r="W443" i="1"/>
  <c r="Y443" i="1"/>
  <c r="AA443" i="1"/>
  <c r="AC443" i="1" s="1"/>
  <c r="AD443" i="1"/>
  <c r="AE443" i="1"/>
  <c r="Z443" i="1" s="1"/>
  <c r="V444" i="1"/>
  <c r="W444" i="1"/>
  <c r="Y444" i="1"/>
  <c r="AA444" i="1"/>
  <c r="AC444" i="1" s="1"/>
  <c r="AD444" i="1"/>
  <c r="AE444" i="1"/>
  <c r="Z444" i="1" s="1"/>
  <c r="V445" i="1"/>
  <c r="W445" i="1"/>
  <c r="Y445" i="1"/>
  <c r="AA445" i="1"/>
  <c r="AB445" i="1"/>
  <c r="AD445" i="1"/>
  <c r="AE445" i="1"/>
  <c r="Z445" i="1" s="1"/>
  <c r="V446" i="1"/>
  <c r="AB446" i="1" s="1"/>
  <c r="AH446" i="1" s="1"/>
  <c r="AI446" i="1" s="1"/>
  <c r="W446" i="1"/>
  <c r="Y446" i="1"/>
  <c r="Z446" i="1"/>
  <c r="AA446" i="1"/>
  <c r="AD446" i="1"/>
  <c r="AF446" i="1" s="1"/>
  <c r="V447" i="1"/>
  <c r="W447" i="1"/>
  <c r="Y447" i="1"/>
  <c r="AA447" i="1"/>
  <c r="AB447" i="1"/>
  <c r="AD447" i="1"/>
  <c r="AE447" i="1"/>
  <c r="Z447" i="1" s="1"/>
  <c r="V448" i="1"/>
  <c r="W448" i="1"/>
  <c r="Y448" i="1"/>
  <c r="Z448" i="1"/>
  <c r="AA448" i="1"/>
  <c r="AC448" i="1" s="1"/>
  <c r="AD448" i="1"/>
  <c r="AF448" i="1" s="1"/>
  <c r="AH448" i="1"/>
  <c r="AI448" i="1" s="1"/>
  <c r="V449" i="1"/>
  <c r="W449" i="1"/>
  <c r="Y449" i="1"/>
  <c r="AA449" i="1"/>
  <c r="AD449" i="1"/>
  <c r="AE449" i="1" s="1"/>
  <c r="Z449" i="1" s="1"/>
  <c r="V450" i="1"/>
  <c r="AB450" i="1" s="1"/>
  <c r="W450" i="1"/>
  <c r="Y450" i="1"/>
  <c r="AA450" i="1"/>
  <c r="AD450" i="1"/>
  <c r="AE450" i="1" s="1"/>
  <c r="AF450" i="1" s="1"/>
  <c r="V451" i="1"/>
  <c r="W451" i="1"/>
  <c r="Y451" i="1"/>
  <c r="AA451" i="1"/>
  <c r="AB451" i="1"/>
  <c r="AD451" i="1"/>
  <c r="AE451" i="1"/>
  <c r="Z451" i="1" s="1"/>
  <c r="V452" i="1"/>
  <c r="AB452" i="1" s="1"/>
  <c r="W452" i="1"/>
  <c r="Y452" i="1"/>
  <c r="AA452" i="1"/>
  <c r="AD452" i="1"/>
  <c r="AE452" i="1"/>
  <c r="Z452" i="1" s="1"/>
  <c r="V453" i="1"/>
  <c r="W453" i="1"/>
  <c r="Y453" i="1"/>
  <c r="Z453" i="1"/>
  <c r="AA453" i="1"/>
  <c r="AC453" i="1" s="1"/>
  <c r="AD453" i="1"/>
  <c r="AF453" i="1" s="1"/>
  <c r="AH453" i="1"/>
  <c r="AI453" i="1" s="1"/>
  <c r="V454" i="1"/>
  <c r="W454" i="1"/>
  <c r="Y454" i="1"/>
  <c r="Z454" i="1"/>
  <c r="AA454" i="1"/>
  <c r="AC454" i="1" s="1"/>
  <c r="AD454" i="1"/>
  <c r="AF454" i="1" s="1"/>
  <c r="AH454" i="1"/>
  <c r="AI454" i="1" s="1"/>
  <c r="V455" i="1"/>
  <c r="W455" i="1"/>
  <c r="Y455" i="1"/>
  <c r="Z455" i="1"/>
  <c r="AA455" i="1"/>
  <c r="AC455" i="1" s="1"/>
  <c r="AD455" i="1"/>
  <c r="AF455" i="1" s="1"/>
  <c r="AH455" i="1"/>
  <c r="AI455" i="1" s="1"/>
  <c r="V456" i="1"/>
  <c r="W456" i="1"/>
  <c r="Y456" i="1"/>
  <c r="Z456" i="1"/>
  <c r="AA456" i="1"/>
  <c r="AD456" i="1"/>
  <c r="AF456" i="1" s="1"/>
  <c r="V457" i="1"/>
  <c r="W457" i="1"/>
  <c r="Y457" i="1"/>
  <c r="AA457" i="1"/>
  <c r="AD457" i="1"/>
  <c r="AE457" i="1"/>
  <c r="Z457" i="1" s="1"/>
  <c r="V458" i="1"/>
  <c r="AB458" i="1" s="1"/>
  <c r="W458" i="1"/>
  <c r="Y458" i="1"/>
  <c r="Z458" i="1"/>
  <c r="AA458" i="1"/>
  <c r="AD458" i="1"/>
  <c r="AF458" i="1" s="1"/>
  <c r="V459" i="1"/>
  <c r="W459" i="1"/>
  <c r="Y459" i="1"/>
  <c r="AA459" i="1"/>
  <c r="AD459" i="1"/>
  <c r="AE459" i="1"/>
  <c r="Z459" i="1" s="1"/>
  <c r="V460" i="1"/>
  <c r="W460" i="1"/>
  <c r="Y460" i="1"/>
  <c r="Z460" i="1"/>
  <c r="AA460" i="1"/>
  <c r="AC460" i="1" s="1"/>
  <c r="AD460" i="1"/>
  <c r="AF460" i="1" s="1"/>
  <c r="AH460" i="1"/>
  <c r="AI460" i="1" s="1"/>
  <c r="V461" i="1"/>
  <c r="W461" i="1"/>
  <c r="Y461" i="1"/>
  <c r="AA461" i="1"/>
  <c r="AD461" i="1"/>
  <c r="AE461" i="1" s="1"/>
  <c r="AF461" i="1" s="1"/>
  <c r="V462" i="1"/>
  <c r="W462" i="1"/>
  <c r="Y462" i="1"/>
  <c r="AA462" i="1"/>
  <c r="AD462" i="1"/>
  <c r="AE462" i="1" s="1"/>
  <c r="V463" i="1"/>
  <c r="W463" i="1"/>
  <c r="Y463" i="1"/>
  <c r="AA463" i="1"/>
  <c r="AD463" i="1"/>
  <c r="AE463" i="1" s="1"/>
  <c r="V464" i="1"/>
  <c r="W464" i="1"/>
  <c r="Y464" i="1"/>
  <c r="Z464" i="1"/>
  <c r="AA464" i="1"/>
  <c r="AC464" i="1" s="1"/>
  <c r="AD464" i="1"/>
  <c r="AF464" i="1" s="1"/>
  <c r="AH464" i="1"/>
  <c r="AI464" i="1" s="1"/>
  <c r="V465" i="1"/>
  <c r="W465" i="1"/>
  <c r="Y465" i="1"/>
  <c r="Z465" i="1"/>
  <c r="AA465" i="1"/>
  <c r="AC465" i="1" s="1"/>
  <c r="AD465" i="1"/>
  <c r="AF465" i="1" s="1"/>
  <c r="AH465" i="1"/>
  <c r="AI465" i="1" s="1"/>
  <c r="V466" i="1"/>
  <c r="W466" i="1"/>
  <c r="Y466" i="1"/>
  <c r="Z466" i="1"/>
  <c r="AA466" i="1"/>
  <c r="AD466" i="1"/>
  <c r="AF466" i="1" s="1"/>
  <c r="V467" i="1"/>
  <c r="AB467" i="1" s="1"/>
  <c r="W467" i="1"/>
  <c r="Y467" i="1"/>
  <c r="AA467" i="1"/>
  <c r="AD467" i="1"/>
  <c r="AE467" i="1" s="1"/>
  <c r="Z467" i="1" s="1"/>
  <c r="V468" i="1"/>
  <c r="W468" i="1"/>
  <c r="Y468" i="1"/>
  <c r="AA468" i="1"/>
  <c r="AD468" i="1"/>
  <c r="AE468" i="1" s="1"/>
  <c r="AF468" i="1" s="1"/>
  <c r="V469" i="1"/>
  <c r="W469" i="1"/>
  <c r="Y469" i="1"/>
  <c r="AA469" i="1"/>
  <c r="AD469" i="1"/>
  <c r="AE469" i="1" s="1"/>
  <c r="AF469" i="1" s="1"/>
  <c r="V470" i="1"/>
  <c r="W470" i="1"/>
  <c r="Y470" i="1"/>
  <c r="AA470" i="1"/>
  <c r="AD470" i="1"/>
  <c r="AE470" i="1" s="1"/>
  <c r="AF470" i="1" s="1"/>
  <c r="V471" i="1"/>
  <c r="AB471" i="1" s="1"/>
  <c r="AH471" i="1" s="1"/>
  <c r="AI471" i="1" s="1"/>
  <c r="W471" i="1"/>
  <c r="Y471" i="1"/>
  <c r="Z471" i="1"/>
  <c r="AA471" i="1"/>
  <c r="AD471" i="1"/>
  <c r="AF471" i="1" s="1"/>
  <c r="V472" i="1"/>
  <c r="W472" i="1"/>
  <c r="Y472" i="1"/>
  <c r="AA472" i="1"/>
  <c r="AD472" i="1"/>
  <c r="AE472" i="1" s="1"/>
  <c r="V473" i="1"/>
  <c r="W473" i="1"/>
  <c r="Y473" i="1"/>
  <c r="Z473" i="1"/>
  <c r="AA473" i="1"/>
  <c r="AD473" i="1"/>
  <c r="AF473" i="1" s="1"/>
  <c r="V474" i="1"/>
  <c r="AB474" i="1" s="1"/>
  <c r="W474" i="1"/>
  <c r="Y474" i="1"/>
  <c r="AA474" i="1"/>
  <c r="AD474" i="1"/>
  <c r="AE474" i="1"/>
  <c r="Z474" i="1" s="1"/>
  <c r="V475" i="1"/>
  <c r="W475" i="1"/>
  <c r="Y475" i="1"/>
  <c r="Z475" i="1"/>
  <c r="AA475" i="1"/>
  <c r="AD475" i="1"/>
  <c r="AF475" i="1" s="1"/>
  <c r="V476" i="1"/>
  <c r="W476" i="1"/>
  <c r="Y476" i="1"/>
  <c r="AA476" i="1"/>
  <c r="AD476" i="1"/>
  <c r="AE476" i="1" s="1"/>
  <c r="AF476" i="1" s="1"/>
  <c r="V477" i="1"/>
  <c r="W477" i="1"/>
  <c r="Y477" i="1"/>
  <c r="Z477" i="1"/>
  <c r="AA477" i="1"/>
  <c r="AD477" i="1"/>
  <c r="AF477" i="1" s="1"/>
  <c r="V478" i="1"/>
  <c r="W478" i="1"/>
  <c r="Y478" i="1"/>
  <c r="AA478" i="1"/>
  <c r="AD478" i="1"/>
  <c r="AE478" i="1" s="1"/>
  <c r="Z478" i="1" s="1"/>
  <c r="V479" i="1"/>
  <c r="W479" i="1"/>
  <c r="Y479" i="1"/>
  <c r="AA479" i="1"/>
  <c r="AD479" i="1"/>
  <c r="AE479" i="1" s="1"/>
  <c r="AF479" i="1" s="1"/>
  <c r="V480" i="1"/>
  <c r="W480" i="1"/>
  <c r="Y480" i="1"/>
  <c r="Z480" i="1"/>
  <c r="AA480" i="1"/>
  <c r="AD480" i="1"/>
  <c r="AF480" i="1" s="1"/>
  <c r="V481" i="1"/>
  <c r="W481" i="1"/>
  <c r="Y481" i="1"/>
  <c r="Z481" i="1"/>
  <c r="AA481" i="1"/>
  <c r="AD481" i="1"/>
  <c r="AF481" i="1" s="1"/>
  <c r="V482" i="1"/>
  <c r="W482" i="1"/>
  <c r="Y482" i="1"/>
  <c r="AA482" i="1"/>
  <c r="AD482" i="1"/>
  <c r="AE482" i="1" s="1"/>
  <c r="Z482" i="1" s="1"/>
  <c r="V483" i="1"/>
  <c r="W483" i="1"/>
  <c r="Y483" i="1"/>
  <c r="AA483" i="1"/>
  <c r="AC483" i="1" s="1"/>
  <c r="AD483" i="1"/>
  <c r="AE483" i="1" s="1"/>
  <c r="Z483" i="1" s="1"/>
  <c r="V484" i="1"/>
  <c r="W484" i="1"/>
  <c r="Y484" i="1"/>
  <c r="Z484" i="1"/>
  <c r="AA484" i="1"/>
  <c r="AD484" i="1"/>
  <c r="AF484" i="1" s="1"/>
  <c r="V485" i="1"/>
  <c r="W485" i="1"/>
  <c r="Y485" i="1"/>
  <c r="AA485" i="1"/>
  <c r="AC485" i="1" s="1"/>
  <c r="AD485" i="1"/>
  <c r="AE485" i="1" s="1"/>
  <c r="Z485" i="1" s="1"/>
  <c r="V486" i="1"/>
  <c r="W486" i="1"/>
  <c r="Y486" i="1"/>
  <c r="AA486" i="1"/>
  <c r="AD486" i="1"/>
  <c r="AE486" i="1" s="1"/>
  <c r="V487" i="1"/>
  <c r="W487" i="1"/>
  <c r="Y487" i="1"/>
  <c r="AA487" i="1"/>
  <c r="AB487" i="1"/>
  <c r="AD487" i="1"/>
  <c r="AE487" i="1"/>
  <c r="Z487" i="1" s="1"/>
  <c r="V488" i="1"/>
  <c r="W488" i="1"/>
  <c r="Y488" i="1"/>
  <c r="Z488" i="1"/>
  <c r="AA488" i="1"/>
  <c r="AC488" i="1" s="1"/>
  <c r="AD488" i="1"/>
  <c r="AF488" i="1" s="1"/>
  <c r="AH488" i="1"/>
  <c r="AI488" i="1" s="1"/>
  <c r="V489" i="1"/>
  <c r="W489" i="1"/>
  <c r="Y489" i="1"/>
  <c r="AA489" i="1"/>
  <c r="AD489" i="1"/>
  <c r="AE489" i="1" s="1"/>
  <c r="AF489" i="1" s="1"/>
  <c r="V490" i="1"/>
  <c r="W490" i="1"/>
  <c r="Y490" i="1"/>
  <c r="AA490" i="1"/>
  <c r="AD490" i="1"/>
  <c r="AE490" i="1" s="1"/>
  <c r="AF490" i="1" s="1"/>
  <c r="V491" i="1"/>
  <c r="W491" i="1"/>
  <c r="Y491" i="1"/>
  <c r="Z491" i="1"/>
  <c r="AA491" i="1"/>
  <c r="AD491" i="1"/>
  <c r="AF491" i="1" s="1"/>
  <c r="V492" i="1"/>
  <c r="W492" i="1"/>
  <c r="Y492" i="1"/>
  <c r="AA492" i="1"/>
  <c r="AD492" i="1"/>
  <c r="AE492" i="1" s="1"/>
  <c r="Z492" i="1" s="1"/>
  <c r="V493" i="1"/>
  <c r="W493" i="1"/>
  <c r="Y493" i="1"/>
  <c r="AA493" i="1"/>
  <c r="AD493" i="1"/>
  <c r="AE493" i="1"/>
  <c r="Z493" i="1" s="1"/>
  <c r="V494" i="1"/>
  <c r="AB494" i="1" s="1"/>
  <c r="W494" i="1"/>
  <c r="Y494" i="1"/>
  <c r="AA494" i="1"/>
  <c r="AD494" i="1"/>
  <c r="AE494" i="1"/>
  <c r="Z494" i="1" s="1"/>
  <c r="V495" i="1"/>
  <c r="AB495" i="1" s="1"/>
  <c r="W495" i="1"/>
  <c r="Y495" i="1"/>
  <c r="AA495" i="1"/>
  <c r="AD495" i="1"/>
  <c r="AE495" i="1"/>
  <c r="Z495" i="1" s="1"/>
  <c r="V496" i="1"/>
  <c r="W496" i="1"/>
  <c r="Y496" i="1"/>
  <c r="AA496" i="1"/>
  <c r="AB496" i="1"/>
  <c r="AD496" i="1"/>
  <c r="AE496" i="1"/>
  <c r="Z496" i="1" s="1"/>
  <c r="V497" i="1"/>
  <c r="W497" i="1"/>
  <c r="Y497" i="1"/>
  <c r="AA497" i="1"/>
  <c r="AC497" i="1" s="1"/>
  <c r="AD497" i="1"/>
  <c r="AE497" i="1" s="1"/>
  <c r="AF497" i="1" s="1"/>
  <c r="V498" i="1"/>
  <c r="W498" i="1"/>
  <c r="Y498" i="1"/>
  <c r="AA498" i="1"/>
  <c r="AD498" i="1"/>
  <c r="AE498" i="1" s="1"/>
  <c r="V499" i="1"/>
  <c r="W499" i="1"/>
  <c r="Y499" i="1"/>
  <c r="Z499" i="1"/>
  <c r="AA499" i="1"/>
  <c r="AD499" i="1"/>
  <c r="AF499" i="1" s="1"/>
  <c r="V500" i="1"/>
  <c r="W500" i="1"/>
  <c r="Y500" i="1"/>
  <c r="AA500" i="1"/>
  <c r="AC500" i="1" s="1"/>
  <c r="AD500" i="1"/>
  <c r="AE500" i="1"/>
  <c r="Z500" i="1" s="1"/>
  <c r="V501" i="1"/>
  <c r="AB501" i="1" s="1"/>
  <c r="W501" i="1"/>
  <c r="Y501" i="1"/>
  <c r="AA501" i="1"/>
  <c r="AD501" i="1"/>
  <c r="AE501" i="1"/>
  <c r="V502" i="1"/>
  <c r="W502" i="1"/>
  <c r="Y502" i="1"/>
  <c r="AA502" i="1"/>
  <c r="AB502" i="1"/>
  <c r="AD502" i="1"/>
  <c r="AE502" i="1"/>
  <c r="Z502" i="1" s="1"/>
  <c r="V503" i="1"/>
  <c r="AB503" i="1" s="1"/>
  <c r="W503" i="1"/>
  <c r="Y503" i="1"/>
  <c r="AA503" i="1"/>
  <c r="AD503" i="1"/>
  <c r="AE503" i="1"/>
  <c r="Z503" i="1" s="1"/>
  <c r="V504" i="1"/>
  <c r="AB504" i="1" s="1"/>
  <c r="AH504" i="1" s="1"/>
  <c r="AI504" i="1" s="1"/>
  <c r="W504" i="1"/>
  <c r="Y504" i="1"/>
  <c r="Z504" i="1"/>
  <c r="AA504" i="1"/>
  <c r="AD504" i="1"/>
  <c r="AF504" i="1" s="1"/>
  <c r="V505" i="1"/>
  <c r="AB505" i="1" s="1"/>
  <c r="W505" i="1"/>
  <c r="Y505" i="1"/>
  <c r="AA505" i="1"/>
  <c r="AD505" i="1"/>
  <c r="AE505" i="1"/>
  <c r="Z505" i="1" s="1"/>
  <c r="V506" i="1"/>
  <c r="W506" i="1"/>
  <c r="Y506" i="1"/>
  <c r="AA506" i="1"/>
  <c r="AB506" i="1"/>
  <c r="AD506" i="1"/>
  <c r="AE506" i="1"/>
  <c r="Z506" i="1" s="1"/>
  <c r="V507" i="1"/>
  <c r="W507" i="1"/>
  <c r="Y507" i="1"/>
  <c r="AA507" i="1"/>
  <c r="AB507" i="1"/>
  <c r="AD507" i="1"/>
  <c r="AE507" i="1"/>
  <c r="V508" i="1"/>
  <c r="W508" i="1"/>
  <c r="Y508" i="1"/>
  <c r="AA508" i="1"/>
  <c r="AB508" i="1"/>
  <c r="AD508" i="1"/>
  <c r="AE508" i="1"/>
  <c r="V509" i="1"/>
  <c r="AB509" i="1" s="1"/>
  <c r="W509" i="1"/>
  <c r="Y509" i="1"/>
  <c r="AA509" i="1"/>
  <c r="AD509" i="1"/>
  <c r="AE509" i="1"/>
  <c r="Z509" i="1" s="1"/>
  <c r="V510" i="1"/>
  <c r="W510" i="1"/>
  <c r="Y510" i="1"/>
  <c r="AA510" i="1"/>
  <c r="AC510" i="1" s="1"/>
  <c r="AD510" i="1"/>
  <c r="AE510" i="1"/>
  <c r="AH510" i="1" s="1"/>
  <c r="AI510" i="1" s="1"/>
  <c r="V511" i="1"/>
  <c r="W511" i="1"/>
  <c r="Y511" i="1"/>
  <c r="Z511" i="1"/>
  <c r="AA511" i="1"/>
  <c r="AC511" i="1" s="1"/>
  <c r="AD511" i="1"/>
  <c r="AF511" i="1" s="1"/>
  <c r="AH511" i="1"/>
  <c r="AI511" i="1" s="1"/>
  <c r="V512" i="1"/>
  <c r="W512" i="1"/>
  <c r="Y512" i="1"/>
  <c r="Z512" i="1"/>
  <c r="AA512" i="1"/>
  <c r="AC512" i="1" s="1"/>
  <c r="AD512" i="1"/>
  <c r="AF512" i="1" s="1"/>
  <c r="AH512" i="1"/>
  <c r="AI512" i="1" s="1"/>
  <c r="V513" i="1"/>
  <c r="W513" i="1"/>
  <c r="Y513" i="1"/>
  <c r="AA513" i="1"/>
  <c r="AC513" i="1" s="1"/>
  <c r="AD513" i="1"/>
  <c r="AE513" i="1"/>
  <c r="Z513" i="1" s="1"/>
  <c r="V514" i="1"/>
  <c r="W514" i="1"/>
  <c r="Y514" i="1"/>
  <c r="AA514" i="1"/>
  <c r="AD514" i="1"/>
  <c r="AE514" i="1"/>
  <c r="Z514" i="1" s="1"/>
  <c r="V515" i="1"/>
  <c r="W515" i="1"/>
  <c r="Y515" i="1"/>
  <c r="AA515" i="1"/>
  <c r="AB515" i="1"/>
  <c r="AD515" i="1"/>
  <c r="AE515" i="1"/>
  <c r="V516" i="1"/>
  <c r="W516" i="1"/>
  <c r="Y516" i="1"/>
  <c r="Z516" i="1"/>
  <c r="AA516" i="1"/>
  <c r="AD516" i="1"/>
  <c r="AF516" i="1" s="1"/>
  <c r="V517" i="1"/>
  <c r="W517" i="1"/>
  <c r="Y517" i="1"/>
  <c r="AA517" i="1"/>
  <c r="AD517" i="1"/>
  <c r="AE517" i="1" s="1"/>
  <c r="AF517" i="1" s="1"/>
  <c r="V518" i="1"/>
  <c r="W518" i="1"/>
  <c r="Y518" i="1"/>
  <c r="Z518" i="1"/>
  <c r="AA518" i="1"/>
  <c r="AC518" i="1" s="1"/>
  <c r="AD518" i="1"/>
  <c r="AF518" i="1" s="1"/>
  <c r="AH518" i="1"/>
  <c r="AI518" i="1" s="1"/>
  <c r="V519" i="1"/>
  <c r="W519" i="1"/>
  <c r="Y519" i="1"/>
  <c r="AA519" i="1"/>
  <c r="AD519" i="1"/>
  <c r="AE519" i="1" s="1"/>
  <c r="AF519" i="1" s="1"/>
  <c r="V520" i="1"/>
  <c r="W520" i="1"/>
  <c r="Y520" i="1"/>
  <c r="AA520" i="1"/>
  <c r="AD520" i="1"/>
  <c r="AE520" i="1" s="1"/>
  <c r="Z520" i="1" s="1"/>
  <c r="V521" i="1"/>
  <c r="W521" i="1"/>
  <c r="Y521" i="1"/>
  <c r="AA521" i="1"/>
  <c r="AC521" i="1" s="1"/>
  <c r="AD521" i="1"/>
  <c r="AE521" i="1"/>
  <c r="Z521" i="1" s="1"/>
  <c r="V522" i="1"/>
  <c r="W522" i="1"/>
  <c r="Y522" i="1"/>
  <c r="Z522" i="1"/>
  <c r="AA522" i="1"/>
  <c r="AD522" i="1"/>
  <c r="AF522" i="1" s="1"/>
  <c r="V523" i="1"/>
  <c r="W523" i="1"/>
  <c r="Y523" i="1"/>
  <c r="AA523" i="1"/>
  <c r="AD523" i="1"/>
  <c r="AE523" i="1"/>
  <c r="Z523" i="1" s="1"/>
  <c r="V524" i="1"/>
  <c r="AB524" i="1" s="1"/>
  <c r="W524" i="1"/>
  <c r="Y524" i="1"/>
  <c r="AA524" i="1"/>
  <c r="AD524" i="1"/>
  <c r="AE524" i="1"/>
  <c r="V525" i="1"/>
  <c r="W525" i="1"/>
  <c r="Y525" i="1"/>
  <c r="AA525" i="1"/>
  <c r="AD525" i="1"/>
  <c r="AE525" i="1"/>
  <c r="Z525" i="1" s="1"/>
  <c r="V526" i="1"/>
  <c r="AB526" i="1" s="1"/>
  <c r="W526" i="1"/>
  <c r="Y526" i="1"/>
  <c r="AA526" i="1"/>
  <c r="AD526" i="1"/>
  <c r="AE526" i="1"/>
  <c r="Z526" i="1" s="1"/>
  <c r="V527" i="1"/>
  <c r="AB527" i="1" s="1"/>
  <c r="W527" i="1"/>
  <c r="Y527" i="1"/>
  <c r="AA527" i="1"/>
  <c r="AD527" i="1"/>
  <c r="AE527" i="1"/>
  <c r="Z527" i="1" s="1"/>
  <c r="V528" i="1"/>
  <c r="AB528" i="1" s="1"/>
  <c r="AH528" i="1" s="1"/>
  <c r="AI528" i="1" s="1"/>
  <c r="W528" i="1"/>
  <c r="Y528" i="1"/>
  <c r="Z528" i="1"/>
  <c r="AA528" i="1"/>
  <c r="AD528" i="1"/>
  <c r="AF528" i="1" s="1"/>
  <c r="V529" i="1"/>
  <c r="W529" i="1"/>
  <c r="Y529" i="1"/>
  <c r="AA529" i="1"/>
  <c r="AC529" i="1" s="1"/>
  <c r="AD529" i="1"/>
  <c r="AE529" i="1"/>
  <c r="AH529" i="1" s="1"/>
  <c r="AI529" i="1" s="1"/>
  <c r="V530" i="1"/>
  <c r="AB530" i="1" s="1"/>
  <c r="AH530" i="1" s="1"/>
  <c r="AI530" i="1" s="1"/>
  <c r="W530" i="1"/>
  <c r="Y530" i="1"/>
  <c r="Z530" i="1"/>
  <c r="AA530" i="1"/>
  <c r="AD530" i="1"/>
  <c r="AF530" i="1" s="1"/>
  <c r="V531" i="1"/>
  <c r="W531" i="1"/>
  <c r="Y531" i="1"/>
  <c r="AA531" i="1"/>
  <c r="AC531" i="1" s="1"/>
  <c r="AD531" i="1"/>
  <c r="AE531" i="1"/>
  <c r="Z531" i="1" s="1"/>
  <c r="V532" i="1"/>
  <c r="AB532" i="1" s="1"/>
  <c r="W532" i="1"/>
  <c r="Y532" i="1"/>
  <c r="AA532" i="1"/>
  <c r="AD532" i="1"/>
  <c r="AE532" i="1"/>
  <c r="V533" i="1"/>
  <c r="W533" i="1"/>
  <c r="Y533" i="1"/>
  <c r="AA533" i="1"/>
  <c r="AD533" i="1"/>
  <c r="AE533" i="1"/>
  <c r="Z533" i="1" s="1"/>
  <c r="V534" i="1"/>
  <c r="AB534" i="1" s="1"/>
  <c r="AH534" i="1" s="1"/>
  <c r="AI534" i="1" s="1"/>
  <c r="W534" i="1"/>
  <c r="Y534" i="1"/>
  <c r="Z534" i="1"/>
  <c r="AA534" i="1"/>
  <c r="AD534" i="1"/>
  <c r="AF534" i="1" s="1"/>
  <c r="V535" i="1"/>
  <c r="W535" i="1"/>
  <c r="Y535" i="1"/>
  <c r="AA535" i="1"/>
  <c r="AD535" i="1"/>
  <c r="AE535" i="1"/>
  <c r="Z535" i="1" s="1"/>
  <c r="V536" i="1"/>
  <c r="W536" i="1"/>
  <c r="Y536" i="1"/>
  <c r="AA536" i="1"/>
  <c r="AB536" i="1"/>
  <c r="AD536" i="1"/>
  <c r="AE536" i="1"/>
  <c r="Z536" i="1" s="1"/>
  <c r="V537" i="1"/>
  <c r="W537" i="1"/>
  <c r="Y537" i="1"/>
  <c r="AA537" i="1"/>
  <c r="AD537" i="1"/>
  <c r="AE537" i="1"/>
  <c r="Z537" i="1" s="1"/>
  <c r="V538" i="1"/>
  <c r="W538" i="1"/>
  <c r="Y538" i="1"/>
  <c r="AA538" i="1"/>
  <c r="AB538" i="1"/>
  <c r="AD538" i="1"/>
  <c r="AE538" i="1"/>
  <c r="Z538" i="1" s="1"/>
  <c r="V539" i="1"/>
  <c r="W539" i="1"/>
  <c r="Y539" i="1"/>
  <c r="AA539" i="1"/>
  <c r="AC539" i="1" s="1"/>
  <c r="AD539" i="1"/>
  <c r="AE539" i="1"/>
  <c r="Z539" i="1" s="1"/>
  <c r="V540" i="1"/>
  <c r="AB540" i="1" s="1"/>
  <c r="W540" i="1"/>
  <c r="Y540" i="1"/>
  <c r="AA540" i="1"/>
  <c r="AD540" i="1"/>
  <c r="AE540" i="1"/>
  <c r="Z540" i="1" s="1"/>
  <c r="V541" i="1"/>
  <c r="AB541" i="1" s="1"/>
  <c r="AH541" i="1" s="1"/>
  <c r="AI541" i="1" s="1"/>
  <c r="W541" i="1"/>
  <c r="Y541" i="1"/>
  <c r="Z541" i="1"/>
  <c r="AA541" i="1"/>
  <c r="AD541" i="1"/>
  <c r="AF541" i="1" s="1"/>
  <c r="V542" i="1"/>
  <c r="W542" i="1"/>
  <c r="Y542" i="1"/>
  <c r="AA542" i="1"/>
  <c r="AD542" i="1"/>
  <c r="AE542" i="1"/>
  <c r="Z542" i="1" s="1"/>
  <c r="V543" i="1"/>
  <c r="W543" i="1"/>
  <c r="Y543" i="1"/>
  <c r="AA543" i="1"/>
  <c r="AB543" i="1"/>
  <c r="AD543" i="1"/>
  <c r="AE543" i="1"/>
  <c r="Z543" i="1" s="1"/>
  <c r="V544" i="1"/>
  <c r="W544" i="1"/>
  <c r="Y544" i="1"/>
  <c r="AA544" i="1"/>
  <c r="AD544" i="1"/>
  <c r="AE544" i="1" s="1"/>
  <c r="Z544" i="1" s="1"/>
  <c r="V545" i="1"/>
  <c r="AB545" i="1" s="1"/>
  <c r="W545" i="1"/>
  <c r="Y545" i="1"/>
  <c r="Z545" i="1"/>
  <c r="AA545" i="1"/>
  <c r="AD545" i="1"/>
  <c r="AF545" i="1" s="1"/>
  <c r="V546" i="1"/>
  <c r="W546" i="1"/>
  <c r="Y546" i="1"/>
  <c r="AA546" i="1"/>
  <c r="AD546" i="1"/>
  <c r="AE546" i="1" s="1"/>
  <c r="AF546" i="1" s="1"/>
  <c r="V547" i="1"/>
  <c r="W547" i="1"/>
  <c r="Y547" i="1"/>
  <c r="AA547" i="1"/>
  <c r="AD547" i="1"/>
  <c r="AE547" i="1" s="1"/>
  <c r="AF547" i="1" s="1"/>
  <c r="V548" i="1"/>
  <c r="W548" i="1"/>
  <c r="Y548" i="1"/>
  <c r="AA548" i="1"/>
  <c r="AD548" i="1"/>
  <c r="AE548" i="1"/>
  <c r="V549" i="1"/>
  <c r="AB549" i="1" s="1"/>
  <c r="W549" i="1"/>
  <c r="Y549" i="1"/>
  <c r="Z549" i="1"/>
  <c r="AA549" i="1"/>
  <c r="AD549" i="1"/>
  <c r="AF549" i="1" s="1"/>
  <c r="V550" i="1"/>
  <c r="W550" i="1"/>
  <c r="Y550" i="1"/>
  <c r="AA550" i="1"/>
  <c r="AD550" i="1"/>
  <c r="AE550" i="1"/>
  <c r="Z550" i="1" s="1"/>
  <c r="V551" i="1"/>
  <c r="W551" i="1"/>
  <c r="Y551" i="1"/>
  <c r="Z551" i="1"/>
  <c r="AA551" i="1"/>
  <c r="AC551" i="1" s="1"/>
  <c r="AD551" i="1"/>
  <c r="AF551" i="1" s="1"/>
  <c r="AH551" i="1"/>
  <c r="AI551" i="1" s="1"/>
  <c r="V552" i="1"/>
  <c r="AB552" i="1" s="1"/>
  <c r="W552" i="1"/>
  <c r="Y552" i="1"/>
  <c r="AA552" i="1"/>
  <c r="AD552" i="1"/>
  <c r="AE552" i="1"/>
  <c r="Z552" i="1" s="1"/>
  <c r="V553" i="1"/>
  <c r="W553" i="1"/>
  <c r="Y553" i="1"/>
  <c r="Z553" i="1"/>
  <c r="AA553" i="1"/>
  <c r="AD553" i="1"/>
  <c r="AF553" i="1" s="1"/>
  <c r="V554" i="1"/>
  <c r="AB554" i="1" s="1"/>
  <c r="W554" i="1"/>
  <c r="Y554" i="1"/>
  <c r="AA554" i="1"/>
  <c r="AD554" i="1"/>
  <c r="AE554" i="1"/>
  <c r="Z554" i="1" s="1"/>
  <c r="V555" i="1"/>
  <c r="W555" i="1"/>
  <c r="Y555" i="1"/>
  <c r="AA555" i="1"/>
  <c r="AD555" i="1"/>
  <c r="AE555" i="1"/>
  <c r="Z555" i="1" s="1"/>
  <c r="V556" i="1"/>
  <c r="W556" i="1"/>
  <c r="Y556" i="1"/>
  <c r="AA556" i="1"/>
  <c r="AD556" i="1"/>
  <c r="AE556" i="1" s="1"/>
  <c r="Z556" i="1" s="1"/>
  <c r="V557" i="1"/>
  <c r="W557" i="1"/>
  <c r="Y557" i="1"/>
  <c r="AA557" i="1"/>
  <c r="AD557" i="1"/>
  <c r="AE557" i="1" s="1"/>
  <c r="AF557" i="1" s="1"/>
  <c r="V558" i="1"/>
  <c r="AB558" i="1" s="1"/>
  <c r="W558" i="1"/>
  <c r="Y558" i="1"/>
  <c r="AA558" i="1"/>
  <c r="AD558" i="1"/>
  <c r="AE558" i="1" s="1"/>
  <c r="AH558" i="1" s="1"/>
  <c r="AI558" i="1" s="1"/>
  <c r="V559" i="1"/>
  <c r="W559" i="1"/>
  <c r="Y559" i="1"/>
  <c r="Z559" i="1"/>
  <c r="AA559" i="1"/>
  <c r="AC559" i="1" s="1"/>
  <c r="AD559" i="1"/>
  <c r="AF559" i="1" s="1"/>
  <c r="AH559" i="1"/>
  <c r="AI559" i="1" s="1"/>
  <c r="V560" i="1"/>
  <c r="W560" i="1"/>
  <c r="Y560" i="1"/>
  <c r="AA560" i="1"/>
  <c r="AD560" i="1"/>
  <c r="AE560" i="1" s="1"/>
  <c r="AF560" i="1" s="1"/>
  <c r="V561" i="1"/>
  <c r="W561" i="1"/>
  <c r="Y561" i="1"/>
  <c r="AA561" i="1"/>
  <c r="AD561" i="1"/>
  <c r="AE561" i="1" s="1"/>
  <c r="V562" i="1"/>
  <c r="W562" i="1"/>
  <c r="Y562" i="1"/>
  <c r="AA562" i="1"/>
  <c r="AC562" i="1" s="1"/>
  <c r="AD562" i="1"/>
  <c r="AE562" i="1" s="1"/>
  <c r="AF562" i="1" s="1"/>
  <c r="V563" i="1"/>
  <c r="W563" i="1"/>
  <c r="Y563" i="1"/>
  <c r="Z563" i="1"/>
  <c r="AA563" i="1"/>
  <c r="AD563" i="1"/>
  <c r="AF563" i="1" s="1"/>
  <c r="V564" i="1"/>
  <c r="W564" i="1"/>
  <c r="Y564" i="1"/>
  <c r="AA564" i="1"/>
  <c r="AD564" i="1"/>
  <c r="AE564" i="1" s="1"/>
  <c r="Z564" i="1" s="1"/>
  <c r="V565" i="1"/>
  <c r="W565" i="1"/>
  <c r="Y565" i="1"/>
  <c r="Z565" i="1"/>
  <c r="AA565" i="1"/>
  <c r="AC565" i="1" s="1"/>
  <c r="AD565" i="1"/>
  <c r="AF565" i="1" s="1"/>
  <c r="AH565" i="1"/>
  <c r="AI565" i="1" s="1"/>
  <c r="V566" i="1"/>
  <c r="W566" i="1"/>
  <c r="Y566" i="1"/>
  <c r="Z566" i="1"/>
  <c r="AA566" i="1"/>
  <c r="AD566" i="1"/>
  <c r="AF566" i="1" s="1"/>
  <c r="V567" i="1"/>
  <c r="AB567" i="1" s="1"/>
  <c r="AH567" i="1" s="1"/>
  <c r="AI567" i="1" s="1"/>
  <c r="W567" i="1"/>
  <c r="Y567" i="1"/>
  <c r="Z567" i="1"/>
  <c r="AA567" i="1"/>
  <c r="AD567" i="1"/>
  <c r="AF567" i="1" s="1"/>
  <c r="V568" i="1"/>
  <c r="AB568" i="1" s="1"/>
  <c r="AH568" i="1" s="1"/>
  <c r="AI568" i="1" s="1"/>
  <c r="W568" i="1"/>
  <c r="Y568" i="1"/>
  <c r="Z568" i="1"/>
  <c r="AA568" i="1"/>
  <c r="AD568" i="1"/>
  <c r="AF568" i="1" s="1"/>
  <c r="V569" i="1"/>
  <c r="W569" i="1"/>
  <c r="Y569" i="1"/>
  <c r="AA569" i="1"/>
  <c r="AB569" i="1"/>
  <c r="AD569" i="1"/>
  <c r="AE569" i="1"/>
  <c r="Z569" i="1" s="1"/>
  <c r="V570" i="1"/>
  <c r="W570" i="1"/>
  <c r="Y570" i="1"/>
  <c r="Z570" i="1"/>
  <c r="AA570" i="1"/>
  <c r="AC570" i="1" s="1"/>
  <c r="AD570" i="1"/>
  <c r="AF570" i="1" s="1"/>
  <c r="AH570" i="1"/>
  <c r="AI570" i="1" s="1"/>
  <c r="V571" i="1"/>
  <c r="W571" i="1"/>
  <c r="Y571" i="1"/>
  <c r="Z571" i="1"/>
  <c r="AA571" i="1"/>
  <c r="AD571" i="1"/>
  <c r="AF571" i="1" s="1"/>
  <c r="V572" i="1"/>
  <c r="W572" i="1"/>
  <c r="Y572" i="1"/>
  <c r="Z572" i="1"/>
  <c r="AA572" i="1"/>
  <c r="AC572" i="1" s="1"/>
  <c r="AD572" i="1"/>
  <c r="AF572" i="1" s="1"/>
  <c r="AH572" i="1"/>
  <c r="AI572" i="1" s="1"/>
  <c r="V573" i="1"/>
  <c r="W573" i="1"/>
  <c r="Y573" i="1"/>
  <c r="Z573" i="1"/>
  <c r="AA573" i="1"/>
  <c r="AD573" i="1"/>
  <c r="AF573" i="1" s="1"/>
  <c r="V574" i="1"/>
  <c r="W574" i="1"/>
  <c r="Y574" i="1"/>
  <c r="AA574" i="1"/>
  <c r="AD574" i="1"/>
  <c r="AE574" i="1" s="1"/>
  <c r="V575" i="1"/>
  <c r="W575" i="1"/>
  <c r="Y575" i="1"/>
  <c r="Z575" i="1"/>
  <c r="AA575" i="1"/>
  <c r="AD575" i="1"/>
  <c r="AF575" i="1" s="1"/>
  <c r="V576" i="1"/>
  <c r="W576" i="1"/>
  <c r="Y576" i="1"/>
  <c r="Z576" i="1"/>
  <c r="AA576" i="1"/>
  <c r="AC576" i="1" s="1"/>
  <c r="AD576" i="1"/>
  <c r="AF576" i="1" s="1"/>
  <c r="AH576" i="1"/>
  <c r="AI576" i="1" s="1"/>
  <c r="V577" i="1"/>
  <c r="W577" i="1"/>
  <c r="Y577" i="1"/>
  <c r="AA577" i="1"/>
  <c r="AD577" i="1"/>
  <c r="AE577" i="1" s="1"/>
  <c r="V578" i="1"/>
  <c r="W578" i="1"/>
  <c r="Y578" i="1"/>
  <c r="Z578" i="1"/>
  <c r="AA578" i="1"/>
  <c r="AD578" i="1"/>
  <c r="AF578" i="1" s="1"/>
  <c r="V579" i="1"/>
  <c r="W579" i="1"/>
  <c r="Y579" i="1"/>
  <c r="AA579" i="1"/>
  <c r="AB579" i="1"/>
  <c r="AD579" i="1"/>
  <c r="AE579" i="1" s="1"/>
  <c r="Z579" i="1" s="1"/>
  <c r="V580" i="1"/>
  <c r="W580" i="1"/>
  <c r="Y580" i="1"/>
  <c r="AA580" i="1"/>
  <c r="AD580" i="1"/>
  <c r="AE580" i="1" s="1"/>
  <c r="Z580" i="1" s="1"/>
  <c r="V581" i="1"/>
  <c r="W581" i="1"/>
  <c r="Y581" i="1"/>
  <c r="Z581" i="1"/>
  <c r="AA581" i="1"/>
  <c r="AC581" i="1" s="1"/>
  <c r="AD581" i="1"/>
  <c r="AF581" i="1" s="1"/>
  <c r="AH581" i="1"/>
  <c r="AI581" i="1" s="1"/>
  <c r="V582" i="1"/>
  <c r="W582" i="1"/>
  <c r="Y582" i="1"/>
  <c r="AA582" i="1"/>
  <c r="AD582" i="1"/>
  <c r="AE582" i="1" s="1"/>
  <c r="Z582" i="1" s="1"/>
  <c r="V583" i="1"/>
  <c r="W583" i="1"/>
  <c r="Y583" i="1"/>
  <c r="AA583" i="1"/>
  <c r="AD583" i="1"/>
  <c r="AE583" i="1" s="1"/>
  <c r="V584" i="1"/>
  <c r="W584" i="1"/>
  <c r="Y584" i="1"/>
  <c r="Z584" i="1"/>
  <c r="AA584" i="1"/>
  <c r="AC584" i="1" s="1"/>
  <c r="AD584" i="1"/>
  <c r="AF584" i="1" s="1"/>
  <c r="AH584" i="1"/>
  <c r="AI584" i="1" s="1"/>
  <c r="V585" i="1"/>
  <c r="AB585" i="1" s="1"/>
  <c r="AH585" i="1" s="1"/>
  <c r="AI585" i="1" s="1"/>
  <c r="W585" i="1"/>
  <c r="Y585" i="1"/>
  <c r="Z585" i="1"/>
  <c r="AA585" i="1"/>
  <c r="AD585" i="1"/>
  <c r="AF585" i="1" s="1"/>
  <c r="V586" i="1"/>
  <c r="AB586" i="1" s="1"/>
  <c r="W586" i="1"/>
  <c r="Y586" i="1"/>
  <c r="AA586" i="1"/>
  <c r="AD586" i="1"/>
  <c r="AE586" i="1"/>
  <c r="Z586" i="1" s="1"/>
  <c r="V587" i="1"/>
  <c r="W587" i="1"/>
  <c r="Y587" i="1"/>
  <c r="Z587" i="1"/>
  <c r="AA587" i="1"/>
  <c r="AC587" i="1" s="1"/>
  <c r="AD587" i="1"/>
  <c r="AF587" i="1" s="1"/>
  <c r="AH587" i="1"/>
  <c r="AI587" i="1" s="1"/>
  <c r="V588" i="1"/>
  <c r="W588" i="1"/>
  <c r="Y588" i="1"/>
  <c r="AA588" i="1"/>
  <c r="AD588" i="1"/>
  <c r="AE588" i="1" s="1"/>
  <c r="AF588" i="1" s="1"/>
  <c r="V589" i="1"/>
  <c r="W589" i="1"/>
  <c r="Y589" i="1"/>
  <c r="Z589" i="1"/>
  <c r="AA589" i="1"/>
  <c r="AD589" i="1"/>
  <c r="AF589" i="1" s="1"/>
  <c r="V590" i="1"/>
  <c r="W590" i="1"/>
  <c r="Y590" i="1"/>
  <c r="AA590" i="1"/>
  <c r="AD590" i="1"/>
  <c r="AE590" i="1" s="1"/>
  <c r="Z590" i="1" s="1"/>
  <c r="V591" i="1"/>
  <c r="W591" i="1"/>
  <c r="Y591" i="1"/>
  <c r="Z591" i="1"/>
  <c r="AA591" i="1"/>
  <c r="AC591" i="1" s="1"/>
  <c r="AD591" i="1"/>
  <c r="AF591" i="1" s="1"/>
  <c r="AH591" i="1"/>
  <c r="AI591" i="1" s="1"/>
  <c r="V592" i="1"/>
  <c r="W592" i="1"/>
  <c r="Y592" i="1"/>
  <c r="Z592" i="1"/>
  <c r="AA592" i="1"/>
  <c r="AD592" i="1"/>
  <c r="AF592" i="1" s="1"/>
  <c r="V593" i="1"/>
  <c r="W593" i="1"/>
  <c r="Y593" i="1"/>
  <c r="Z593" i="1"/>
  <c r="AA593" i="1"/>
  <c r="AD593" i="1"/>
  <c r="AF593" i="1" s="1"/>
  <c r="V594" i="1"/>
  <c r="W594" i="1"/>
  <c r="Y594" i="1"/>
  <c r="AA594" i="1"/>
  <c r="AC594" i="1" s="1"/>
  <c r="AD594" i="1"/>
  <c r="AE594" i="1" s="1"/>
  <c r="Z594" i="1" s="1"/>
  <c r="V595" i="1"/>
  <c r="AB595" i="1" s="1"/>
  <c r="AH595" i="1" s="1"/>
  <c r="AI595" i="1" s="1"/>
  <c r="W595" i="1"/>
  <c r="Y595" i="1"/>
  <c r="Z595" i="1"/>
  <c r="AA595" i="1"/>
  <c r="AD595" i="1"/>
  <c r="AF595" i="1" s="1"/>
  <c r="V596" i="1"/>
  <c r="W596" i="1"/>
  <c r="Y596" i="1"/>
  <c r="AA596" i="1"/>
  <c r="AD596" i="1"/>
  <c r="AE596" i="1" s="1"/>
  <c r="V597" i="1"/>
  <c r="AB597" i="1" s="1"/>
  <c r="W597" i="1"/>
  <c r="Y597" i="1"/>
  <c r="AA597" i="1"/>
  <c r="AD597" i="1"/>
  <c r="AE597" i="1"/>
  <c r="Z597" i="1" s="1"/>
  <c r="V598" i="1"/>
  <c r="W598" i="1"/>
  <c r="Y598" i="1"/>
  <c r="Z598" i="1"/>
  <c r="AA598" i="1"/>
  <c r="AD598" i="1"/>
  <c r="AF598" i="1" s="1"/>
  <c r="V599" i="1"/>
  <c r="AB599" i="1" s="1"/>
  <c r="AE599" i="1"/>
  <c r="Z599" i="1" s="1"/>
  <c r="W599" i="1"/>
  <c r="Y599" i="1"/>
  <c r="AA599" i="1"/>
  <c r="AD599" i="1"/>
  <c r="V600" i="1"/>
  <c r="W600" i="1"/>
  <c r="Y600" i="1"/>
  <c r="AA600" i="1"/>
  <c r="AD600" i="1"/>
  <c r="AE600" i="1"/>
  <c r="Z600" i="1" s="1"/>
  <c r="V601" i="1"/>
  <c r="W601" i="1"/>
  <c r="Y601" i="1"/>
  <c r="AA601" i="1"/>
  <c r="AD601" i="1"/>
  <c r="AE601" i="1" s="1"/>
  <c r="AF601" i="1" s="1"/>
  <c r="V602" i="1"/>
  <c r="AB602" i="1" s="1"/>
  <c r="W602" i="1"/>
  <c r="Y602" i="1"/>
  <c r="Z602" i="1"/>
  <c r="AA602" i="1"/>
  <c r="AD602" i="1"/>
  <c r="AF602" i="1" s="1"/>
  <c r="V603" i="1"/>
  <c r="W603" i="1"/>
  <c r="Y603" i="1"/>
  <c r="AA603" i="1"/>
  <c r="AC603" i="1" s="1"/>
  <c r="AD603" i="1"/>
  <c r="AE603" i="1"/>
  <c r="AH603" i="1" s="1"/>
  <c r="AI603" i="1" s="1"/>
  <c r="V604" i="1"/>
  <c r="W604" i="1"/>
  <c r="Y604" i="1"/>
  <c r="AA604" i="1"/>
  <c r="AD604" i="1"/>
  <c r="AE604" i="1"/>
  <c r="Z604" i="1" s="1"/>
  <c r="V605" i="1"/>
  <c r="AB605" i="1" s="1"/>
  <c r="W605" i="1"/>
  <c r="Y605" i="1"/>
  <c r="AA605" i="1"/>
  <c r="AD605" i="1"/>
  <c r="AE605" i="1"/>
  <c r="Z605" i="1" s="1"/>
  <c r="V606" i="1"/>
  <c r="W606" i="1"/>
  <c r="Y606" i="1"/>
  <c r="AA606" i="1"/>
  <c r="AD606" i="1"/>
  <c r="AE606" i="1"/>
  <c r="Z606" i="1" s="1"/>
  <c r="V607" i="1"/>
  <c r="W607" i="1"/>
  <c r="Y607" i="1"/>
  <c r="Z607" i="1"/>
  <c r="AA607" i="1"/>
  <c r="AC607" i="1" s="1"/>
  <c r="AD607" i="1"/>
  <c r="AF607" i="1" s="1"/>
  <c r="AH607" i="1"/>
  <c r="AI607" i="1" s="1"/>
  <c r="V608" i="1"/>
  <c r="AB608" i="1" s="1"/>
  <c r="W608" i="1"/>
  <c r="Y608" i="1"/>
  <c r="AA608" i="1"/>
  <c r="AD608" i="1"/>
  <c r="AE608" i="1"/>
  <c r="Z608" i="1" s="1"/>
  <c r="V609" i="1"/>
  <c r="AB609" i="1" s="1"/>
  <c r="W609" i="1"/>
  <c r="Y609" i="1"/>
  <c r="AA609" i="1"/>
  <c r="AD609" i="1"/>
  <c r="AE609" i="1"/>
  <c r="Z609" i="1" s="1"/>
  <c r="V610" i="1"/>
  <c r="AB610" i="1" s="1"/>
  <c r="W610" i="1"/>
  <c r="Y610" i="1"/>
  <c r="AA610" i="1"/>
  <c r="AD610" i="1"/>
  <c r="AE610" i="1"/>
  <c r="Z610" i="1" s="1"/>
  <c r="V611" i="1"/>
  <c r="W611" i="1"/>
  <c r="Y611" i="1"/>
  <c r="Z611" i="1"/>
  <c r="AA611" i="1"/>
  <c r="AC611" i="1" s="1"/>
  <c r="AD611" i="1"/>
  <c r="AF611" i="1" s="1"/>
  <c r="AH611" i="1"/>
  <c r="AI611" i="1" s="1"/>
  <c r="V612" i="1"/>
  <c r="W612" i="1"/>
  <c r="Y612" i="1"/>
  <c r="AA612" i="1"/>
  <c r="AD612" i="1"/>
  <c r="AE612" i="1"/>
  <c r="Z612" i="1" s="1"/>
  <c r="V613" i="1"/>
  <c r="W613" i="1"/>
  <c r="Y613" i="1"/>
  <c r="AA613" i="1"/>
  <c r="AD613" i="1"/>
  <c r="AE613" i="1"/>
  <c r="Z613" i="1" s="1"/>
  <c r="V614" i="1"/>
  <c r="W614" i="1"/>
  <c r="Y614" i="1"/>
  <c r="Z614" i="1"/>
  <c r="AA614" i="1"/>
  <c r="AC614" i="1" s="1"/>
  <c r="AD614" i="1"/>
  <c r="AF614" i="1" s="1"/>
  <c r="AH614" i="1"/>
  <c r="AI614" i="1" s="1"/>
  <c r="V615" i="1"/>
  <c r="AB615" i="1" s="1"/>
  <c r="W615" i="1"/>
  <c r="Y615" i="1"/>
  <c r="AA615" i="1"/>
  <c r="AD615" i="1"/>
  <c r="AE615" i="1"/>
  <c r="Z615" i="1" s="1"/>
  <c r="V616" i="1"/>
  <c r="W616" i="1"/>
  <c r="Y616" i="1"/>
  <c r="AA616" i="1"/>
  <c r="AC616" i="1" s="1"/>
  <c r="AD616" i="1"/>
  <c r="AE616" i="1"/>
  <c r="AH616" i="1" s="1"/>
  <c r="AI616" i="1" s="1"/>
  <c r="V617" i="1"/>
  <c r="W617" i="1"/>
  <c r="Y617" i="1"/>
  <c r="AA617" i="1"/>
  <c r="AD617" i="1"/>
  <c r="AE617" i="1"/>
  <c r="Z617" i="1" s="1"/>
  <c r="V618" i="1"/>
  <c r="W618" i="1"/>
  <c r="Y618" i="1"/>
  <c r="AA618" i="1"/>
  <c r="AD618" i="1"/>
  <c r="AE618" i="1"/>
  <c r="V619" i="1"/>
  <c r="AB619" i="1" s="1"/>
  <c r="AH619" i="1" s="1"/>
  <c r="AI619" i="1" s="1"/>
  <c r="W619" i="1"/>
  <c r="Y619" i="1"/>
  <c r="Z619" i="1"/>
  <c r="AA619" i="1"/>
  <c r="AD619" i="1"/>
  <c r="AF619" i="1" s="1"/>
  <c r="V620" i="1"/>
  <c r="AA620" i="1"/>
  <c r="W620" i="1"/>
  <c r="Y620" i="1"/>
  <c r="AD620" i="1"/>
  <c r="AE620" i="1" s="1"/>
  <c r="Z620" i="1" s="1"/>
  <c r="V621" i="1"/>
  <c r="W621" i="1"/>
  <c r="Y621" i="1"/>
  <c r="Z621" i="1"/>
  <c r="AA621" i="1"/>
  <c r="AC621" i="1" s="1"/>
  <c r="AD621" i="1"/>
  <c r="AF621" i="1" s="1"/>
  <c r="AH621" i="1"/>
  <c r="AI621" i="1" s="1"/>
  <c r="V622" i="1"/>
  <c r="AA622" i="1"/>
  <c r="W622" i="1"/>
  <c r="Y622" i="1"/>
  <c r="Z622" i="1"/>
  <c r="AD622" i="1"/>
  <c r="AF622" i="1" s="1"/>
  <c r="V623" i="1"/>
  <c r="W623" i="1"/>
  <c r="Y623" i="1"/>
  <c r="AA623" i="1"/>
  <c r="AD623" i="1"/>
  <c r="AE623" i="1" s="1"/>
  <c r="Z623" i="1" s="1"/>
  <c r="V624" i="1"/>
  <c r="W624" i="1"/>
  <c r="Y624" i="1"/>
  <c r="AA624" i="1"/>
  <c r="AD624" i="1"/>
  <c r="AE624" i="1" s="1"/>
  <c r="Z624" i="1" s="1"/>
  <c r="V625" i="1"/>
  <c r="AA625" i="1"/>
  <c r="W625" i="1"/>
  <c r="Y625" i="1"/>
  <c r="AD625" i="1"/>
  <c r="AE625" i="1" s="1"/>
  <c r="AF625" i="1" s="1"/>
  <c r="V626" i="1"/>
  <c r="W626" i="1"/>
  <c r="Y626" i="1"/>
  <c r="Z626" i="1"/>
  <c r="AA626" i="1"/>
  <c r="AC626" i="1" s="1"/>
  <c r="AD626" i="1"/>
  <c r="AF626" i="1" s="1"/>
  <c r="AH626" i="1"/>
  <c r="AI626" i="1" s="1"/>
  <c r="V627" i="1"/>
  <c r="W627" i="1"/>
  <c r="Y627" i="1"/>
  <c r="Z627" i="1"/>
  <c r="AA627" i="1"/>
  <c r="AC627" i="1" s="1"/>
  <c r="AD627" i="1"/>
  <c r="AF627" i="1" s="1"/>
  <c r="AH627" i="1"/>
  <c r="AI627" i="1" s="1"/>
  <c r="V628" i="1"/>
  <c r="W628" i="1"/>
  <c r="Y628" i="1"/>
  <c r="AA628" i="1"/>
  <c r="AD628" i="1"/>
  <c r="AE628" i="1" s="1"/>
  <c r="Z628" i="1" s="1"/>
  <c r="V629" i="1"/>
  <c r="W629" i="1"/>
  <c r="Y629" i="1"/>
  <c r="Z629" i="1"/>
  <c r="AA629" i="1"/>
  <c r="AD629" i="1"/>
  <c r="AF629" i="1" s="1"/>
  <c r="V630" i="1"/>
  <c r="W630" i="1"/>
  <c r="Y630" i="1"/>
  <c r="AA630" i="1"/>
  <c r="AD630" i="1"/>
  <c r="AE630" i="1" s="1"/>
  <c r="AF630" i="1" s="1"/>
  <c r="V631" i="1"/>
  <c r="AB631" i="1" s="1"/>
  <c r="W631" i="1"/>
  <c r="Y631" i="1"/>
  <c r="AA631" i="1"/>
  <c r="AD631" i="1"/>
  <c r="AE631" i="1" s="1"/>
  <c r="AF631" i="1" s="1"/>
  <c r="V632" i="1"/>
  <c r="AB632" i="1" s="1"/>
  <c r="W632" i="1"/>
  <c r="Y632" i="1"/>
  <c r="AA632" i="1"/>
  <c r="AD632" i="1"/>
  <c r="AE632" i="1" s="1"/>
  <c r="AF632" i="1" s="1"/>
  <c r="V633" i="1"/>
  <c r="W633" i="1"/>
  <c r="Y633" i="1"/>
  <c r="AA633" i="1"/>
  <c r="AD633" i="1"/>
  <c r="AE633" i="1" s="1"/>
  <c r="Z633" i="1" s="1"/>
  <c r="V634" i="1"/>
  <c r="W634" i="1"/>
  <c r="Y634" i="1"/>
  <c r="AA634" i="1"/>
  <c r="AD634" i="1"/>
  <c r="AE634" i="1" s="1"/>
  <c r="V635" i="1"/>
  <c r="AB635" i="1" s="1"/>
  <c r="AH635" i="1" s="1"/>
  <c r="AI635" i="1" s="1"/>
  <c r="W635" i="1"/>
  <c r="Y635" i="1"/>
  <c r="Z635" i="1"/>
  <c r="AA635" i="1"/>
  <c r="AD635" i="1"/>
  <c r="AF635" i="1" s="1"/>
  <c r="V636" i="1"/>
  <c r="W636" i="1"/>
  <c r="Y636" i="1"/>
  <c r="AA636" i="1"/>
  <c r="AB636" i="1"/>
  <c r="AD636" i="1"/>
  <c r="AE636" i="1"/>
  <c r="Z636" i="1" s="1"/>
  <c r="V637" i="1"/>
  <c r="W637" i="1"/>
  <c r="Y637" i="1"/>
  <c r="Z637" i="1"/>
  <c r="AA637" i="1"/>
  <c r="AC637" i="1" s="1"/>
  <c r="AD637" i="1"/>
  <c r="AF637" i="1" s="1"/>
  <c r="AH637" i="1"/>
  <c r="AI637" i="1" s="1"/>
  <c r="V638" i="1"/>
  <c r="AB638" i="1" s="1"/>
  <c r="AH638" i="1" s="1"/>
  <c r="AI638" i="1" s="1"/>
  <c r="W638" i="1"/>
  <c r="Y638" i="1"/>
  <c r="Z638" i="1"/>
  <c r="AA638" i="1"/>
  <c r="AD638" i="1"/>
  <c r="AF638" i="1" s="1"/>
  <c r="V639" i="1"/>
  <c r="W639" i="1"/>
  <c r="Y639" i="1"/>
  <c r="Z639" i="1"/>
  <c r="AA639" i="1"/>
  <c r="AC639" i="1" s="1"/>
  <c r="AD639" i="1"/>
  <c r="AF639" i="1" s="1"/>
  <c r="AH639" i="1"/>
  <c r="AI639" i="1" s="1"/>
  <c r="V640" i="1"/>
  <c r="AA640" i="1"/>
  <c r="W640" i="1"/>
  <c r="Y640" i="1"/>
  <c r="Z640" i="1"/>
  <c r="AD640" i="1"/>
  <c r="AF640" i="1" s="1"/>
  <c r="V641" i="1"/>
  <c r="W641" i="1"/>
  <c r="Y641" i="1"/>
  <c r="AA641" i="1"/>
  <c r="AD641" i="1"/>
  <c r="AE641" i="1"/>
  <c r="Z641" i="1" s="1"/>
  <c r="V642" i="1"/>
  <c r="W642" i="1"/>
  <c r="Y642" i="1"/>
  <c r="AA642" i="1"/>
  <c r="AB642" i="1"/>
  <c r="AD642" i="1"/>
  <c r="AE642" i="1"/>
  <c r="Z642" i="1" s="1"/>
  <c r="V643" i="1"/>
  <c r="W643" i="1"/>
  <c r="Y643" i="1"/>
  <c r="AA643" i="1"/>
  <c r="AC643" i="1" s="1"/>
  <c r="AD643" i="1"/>
  <c r="AE643" i="1" s="1"/>
  <c r="AH643" i="1" s="1"/>
  <c r="AI643" i="1" s="1"/>
  <c r="V644" i="1"/>
  <c r="AB644" i="1" s="1"/>
  <c r="AH644" i="1" s="1"/>
  <c r="AI644" i="1" s="1"/>
  <c r="W644" i="1"/>
  <c r="Y644" i="1"/>
  <c r="Z644" i="1"/>
  <c r="AA644" i="1"/>
  <c r="AD644" i="1"/>
  <c r="AF644" i="1" s="1"/>
  <c r="V645" i="1"/>
  <c r="W645" i="1"/>
  <c r="Y645" i="1"/>
  <c r="AA645" i="1"/>
  <c r="AD645" i="1"/>
  <c r="AE645" i="1"/>
  <c r="Z645" i="1" s="1"/>
  <c r="V646" i="1"/>
  <c r="W646" i="1"/>
  <c r="Y646" i="1"/>
  <c r="AA646" i="1"/>
  <c r="AD646" i="1"/>
  <c r="AE646" i="1" s="1"/>
  <c r="Z646" i="1" s="1"/>
  <c r="V647" i="1"/>
  <c r="W647" i="1"/>
  <c r="Y647" i="1"/>
  <c r="AA647" i="1"/>
  <c r="AD647" i="1"/>
  <c r="AE647" i="1" s="1"/>
  <c r="AF647" i="1" s="1"/>
  <c r="V648" i="1"/>
  <c r="W648" i="1"/>
  <c r="Y648" i="1"/>
  <c r="AA648" i="1"/>
  <c r="AC648" i="1" s="1"/>
  <c r="AD648" i="1"/>
  <c r="AE648" i="1" s="1"/>
  <c r="V649" i="1"/>
  <c r="W649" i="1"/>
  <c r="Y649" i="1"/>
  <c r="AA649" i="1"/>
  <c r="AD649" i="1"/>
  <c r="AE649" i="1" s="1"/>
  <c r="V650" i="1"/>
  <c r="AB650" i="1" s="1"/>
  <c r="W650" i="1"/>
  <c r="Y650" i="1"/>
  <c r="Z650" i="1"/>
  <c r="AA650" i="1"/>
  <c r="AD650" i="1"/>
  <c r="AF650" i="1" s="1"/>
  <c r="V651" i="1"/>
  <c r="W651" i="1"/>
  <c r="Y651" i="1"/>
  <c r="AA651" i="1"/>
  <c r="AC651" i="1" s="1"/>
  <c r="AD651" i="1"/>
  <c r="AE651" i="1"/>
  <c r="AH651" i="1" s="1"/>
  <c r="AI651" i="1" s="1"/>
  <c r="V652" i="1"/>
  <c r="W652" i="1"/>
  <c r="Y652" i="1"/>
  <c r="Z652" i="1"/>
  <c r="AA652" i="1"/>
  <c r="AD652" i="1"/>
  <c r="AF652" i="1" s="1"/>
  <c r="V653" i="1"/>
  <c r="W653" i="1"/>
  <c r="Y653" i="1"/>
  <c r="AA653" i="1"/>
  <c r="AD653" i="1"/>
  <c r="AE653" i="1"/>
  <c r="Z653" i="1" s="1"/>
  <c r="V654" i="1"/>
  <c r="W654" i="1"/>
  <c r="Y654" i="1"/>
  <c r="AA654" i="1"/>
  <c r="AB654" i="1"/>
  <c r="AH654" i="1" s="1"/>
  <c r="AI654" i="1" s="1"/>
  <c r="AD654" i="1"/>
  <c r="AF654" i="1" s="1"/>
  <c r="Z654" i="1"/>
  <c r="V655" i="1"/>
  <c r="W655" i="1"/>
  <c r="Y655" i="1"/>
  <c r="AA655" i="1"/>
  <c r="AB655" i="1"/>
  <c r="AD655" i="1"/>
  <c r="AE655" i="1"/>
  <c r="Z655" i="1" s="1"/>
  <c r="V656" i="1"/>
  <c r="W656" i="1"/>
  <c r="Y656" i="1"/>
  <c r="AA656" i="1"/>
  <c r="AD656" i="1"/>
  <c r="AE656" i="1" s="1"/>
  <c r="V657" i="1"/>
  <c r="W657" i="1"/>
  <c r="Y657" i="1"/>
  <c r="AA657" i="1"/>
  <c r="AD657" i="1"/>
  <c r="AE657" i="1" s="1"/>
  <c r="Z657" i="1" s="1"/>
  <c r="V658" i="1"/>
  <c r="W658" i="1"/>
  <c r="Y658" i="1"/>
  <c r="AA658" i="1"/>
  <c r="AD658" i="1"/>
  <c r="AE658" i="1" s="1"/>
  <c r="V659" i="1"/>
  <c r="W659" i="1"/>
  <c r="Y659" i="1"/>
  <c r="AA659" i="1"/>
  <c r="AD659" i="1"/>
  <c r="AE659" i="1" s="1"/>
  <c r="V660" i="1"/>
  <c r="W660" i="1"/>
  <c r="Y660" i="1"/>
  <c r="AA660" i="1"/>
  <c r="AD660" i="1"/>
  <c r="AE660" i="1" s="1"/>
  <c r="V661" i="1"/>
  <c r="W661" i="1"/>
  <c r="Y661" i="1"/>
  <c r="AA661" i="1"/>
  <c r="AD661" i="1"/>
  <c r="AF661" i="1" s="1"/>
  <c r="Z661" i="1"/>
  <c r="V662" i="1"/>
  <c r="W662" i="1"/>
  <c r="Y662" i="1"/>
  <c r="AA662" i="1"/>
  <c r="AD662" i="1"/>
  <c r="AE662" i="1" s="1"/>
  <c r="Z662" i="1" s="1"/>
  <c r="V663" i="1"/>
  <c r="W663" i="1"/>
  <c r="Y663" i="1"/>
  <c r="AA663" i="1"/>
  <c r="AD663" i="1"/>
  <c r="AF663" i="1" s="1"/>
  <c r="V664" i="1"/>
  <c r="W664" i="1"/>
  <c r="Y664" i="1"/>
  <c r="AA664" i="1"/>
  <c r="AD664" i="1"/>
  <c r="AE664" i="1" s="1"/>
  <c r="AF664" i="1" s="1"/>
  <c r="V665" i="1"/>
  <c r="AB665" i="1" s="1"/>
  <c r="AH665" i="1" s="1"/>
  <c r="AI665" i="1" s="1"/>
  <c r="W665" i="1"/>
  <c r="Y665" i="1"/>
  <c r="AA665" i="1"/>
  <c r="AD665" i="1"/>
  <c r="AF665" i="1" s="1"/>
  <c r="V666" i="1"/>
  <c r="AB666" i="1" s="1"/>
  <c r="W666" i="1"/>
  <c r="Y666" i="1"/>
  <c r="AA666" i="1"/>
  <c r="AD666" i="1"/>
  <c r="AE666" i="1"/>
  <c r="Z666" i="1" s="1"/>
  <c r="V667" i="1"/>
  <c r="W667" i="1"/>
  <c r="Y667" i="1"/>
  <c r="AA667" i="1"/>
  <c r="AB667" i="1"/>
  <c r="AD667" i="1"/>
  <c r="AE667" i="1"/>
  <c r="V668" i="1"/>
  <c r="W668" i="1"/>
  <c r="Y668" i="1"/>
  <c r="AA668" i="1"/>
  <c r="AB668" i="1"/>
  <c r="AD668" i="1"/>
  <c r="AE668" i="1"/>
  <c r="Z668" i="1" s="1"/>
  <c r="V669" i="1"/>
  <c r="AB669" i="1" s="1"/>
  <c r="W669" i="1"/>
  <c r="Y669" i="1"/>
  <c r="AA669" i="1"/>
  <c r="AD669" i="1"/>
  <c r="AF669" i="1" s="1"/>
  <c r="V670" i="1"/>
  <c r="AB670" i="1" s="1"/>
  <c r="AH670" i="1" s="1"/>
  <c r="AI670" i="1" s="1"/>
  <c r="W670" i="1"/>
  <c r="Y670" i="1"/>
  <c r="AA670" i="1"/>
  <c r="AD670" i="1"/>
  <c r="AF670" i="1" s="1"/>
  <c r="V671" i="1"/>
  <c r="W671" i="1"/>
  <c r="Y671" i="1"/>
  <c r="AA671" i="1"/>
  <c r="AB671" i="1"/>
  <c r="AD671" i="1"/>
  <c r="AE671" i="1"/>
  <c r="Z671" i="1" s="1"/>
  <c r="V672" i="1"/>
  <c r="AB672" i="1" s="1"/>
  <c r="W672" i="1"/>
  <c r="Y672" i="1"/>
  <c r="AA672" i="1"/>
  <c r="AD672" i="1"/>
  <c r="AE672" i="1"/>
  <c r="V673" i="1"/>
  <c r="W673" i="1"/>
  <c r="Y673" i="1"/>
  <c r="AA673" i="1"/>
  <c r="AD673" i="1"/>
  <c r="AE673" i="1"/>
  <c r="Z673" i="1" s="1"/>
  <c r="V675" i="1"/>
  <c r="W675" i="1"/>
  <c r="Y675" i="1"/>
  <c r="AA675" i="1"/>
  <c r="AD675" i="1"/>
  <c r="AF675" i="1" s="1"/>
  <c r="Z675" i="1"/>
  <c r="V676" i="1"/>
  <c r="W676" i="1"/>
  <c r="Y676" i="1"/>
  <c r="AA676" i="1"/>
  <c r="AD676" i="1"/>
  <c r="AE676" i="1" s="1"/>
  <c r="AF676" i="1" s="1"/>
  <c r="V677" i="1"/>
  <c r="W677" i="1"/>
  <c r="Y677" i="1"/>
  <c r="AA677" i="1"/>
  <c r="AD677" i="1"/>
  <c r="AF677" i="1" s="1"/>
  <c r="Z677" i="1"/>
  <c r="V678" i="1"/>
  <c r="W678" i="1"/>
  <c r="Y678" i="1"/>
  <c r="AA678" i="1"/>
  <c r="AD678" i="1"/>
  <c r="AE678" i="1" s="1"/>
  <c r="Z678" i="1" s="1"/>
  <c r="V679" i="1"/>
  <c r="AA679" i="1"/>
  <c r="W679" i="1"/>
  <c r="Y679" i="1"/>
  <c r="AD679" i="1"/>
  <c r="AE679" i="1" s="1"/>
  <c r="AF679" i="1" s="1"/>
  <c r="V680" i="1"/>
  <c r="W680" i="1"/>
  <c r="Y680" i="1"/>
  <c r="AA680" i="1"/>
  <c r="AD680" i="1"/>
  <c r="AE680" i="1"/>
  <c r="Z680" i="1" s="1"/>
  <c r="V681" i="1"/>
  <c r="AB681" i="1" s="1"/>
  <c r="W681" i="1"/>
  <c r="Y681" i="1"/>
  <c r="AA681" i="1"/>
  <c r="AD681" i="1"/>
  <c r="AE681" i="1"/>
  <c r="Z681" i="1" s="1"/>
  <c r="V682" i="1"/>
  <c r="W682" i="1"/>
  <c r="Y682" i="1"/>
  <c r="AA682" i="1"/>
  <c r="AD682" i="1"/>
  <c r="AE682" i="1"/>
  <c r="Z682" i="1" s="1"/>
  <c r="V683" i="1"/>
  <c r="W683" i="1"/>
  <c r="Y683" i="1"/>
  <c r="AA683" i="1"/>
  <c r="AB683" i="1"/>
  <c r="AD683" i="1"/>
  <c r="AE683" i="1"/>
  <c r="Z683" i="1" s="1"/>
  <c r="V684" i="1"/>
  <c r="W684" i="1"/>
  <c r="Y684" i="1"/>
  <c r="AA684" i="1"/>
  <c r="AD684" i="1"/>
  <c r="AE684" i="1"/>
  <c r="Z684" i="1" s="1"/>
  <c r="V685" i="1"/>
  <c r="W685" i="1"/>
  <c r="Y685" i="1"/>
  <c r="AA685" i="1"/>
  <c r="AD685" i="1"/>
  <c r="AF685" i="1" s="1"/>
  <c r="V686" i="1"/>
  <c r="W686" i="1"/>
  <c r="Y686" i="1"/>
  <c r="AA686" i="1"/>
  <c r="AD686" i="1"/>
  <c r="AE686" i="1"/>
  <c r="Z686" i="1" s="1"/>
  <c r="V687" i="1"/>
  <c r="W687" i="1"/>
  <c r="Y687" i="1"/>
  <c r="AA687" i="1"/>
  <c r="AD687" i="1"/>
  <c r="AE687" i="1"/>
  <c r="Z687" i="1" s="1"/>
  <c r="V688" i="1"/>
  <c r="W688" i="1"/>
  <c r="Y688" i="1"/>
  <c r="AA688" i="1"/>
  <c r="AB688" i="1"/>
  <c r="AH688" i="1" s="1"/>
  <c r="AI688" i="1" s="1"/>
  <c r="AD688" i="1"/>
  <c r="AF688" i="1" s="1"/>
  <c r="V689" i="1"/>
  <c r="AB689" i="1" s="1"/>
  <c r="W689" i="1"/>
  <c r="Y689" i="1"/>
  <c r="AA689" i="1"/>
  <c r="AD689" i="1"/>
  <c r="AF689" i="1" s="1"/>
  <c r="Z689" i="1"/>
  <c r="V690" i="1"/>
  <c r="AA690" i="1"/>
  <c r="W690" i="1"/>
  <c r="Y690" i="1"/>
  <c r="AD690" i="1"/>
  <c r="AE690" i="1" s="1"/>
  <c r="AF690" i="1" s="1"/>
  <c r="V691" i="1"/>
  <c r="W691" i="1"/>
  <c r="Y691" i="1"/>
  <c r="AA691" i="1"/>
  <c r="AD691" i="1"/>
  <c r="AF691" i="1" s="1"/>
  <c r="Z691" i="1"/>
  <c r="V692" i="1"/>
  <c r="W692" i="1"/>
  <c r="Y692" i="1"/>
  <c r="AA692" i="1"/>
  <c r="AB692" i="1"/>
  <c r="AD692" i="1"/>
  <c r="AE692" i="1" s="1"/>
  <c r="AF692" i="1" s="1"/>
  <c r="V693" i="1"/>
  <c r="W693" i="1"/>
  <c r="Y693" i="1"/>
  <c r="AA693" i="1"/>
  <c r="AD693" i="1"/>
  <c r="AE693" i="1" s="1"/>
  <c r="AF693" i="1" s="1"/>
  <c r="V694" i="1"/>
  <c r="W694" i="1"/>
  <c r="Y694" i="1"/>
  <c r="AA694" i="1"/>
  <c r="AD694" i="1"/>
  <c r="AE694" i="1" s="1"/>
  <c r="V695" i="1"/>
  <c r="W695" i="1"/>
  <c r="Y695" i="1"/>
  <c r="AA695" i="1"/>
  <c r="AD695" i="1"/>
  <c r="AE695" i="1" s="1"/>
  <c r="Z695" i="1" s="1"/>
  <c r="V696" i="1"/>
  <c r="W696" i="1"/>
  <c r="Y696" i="1"/>
  <c r="AA696" i="1"/>
  <c r="AD696" i="1"/>
  <c r="AE696" i="1" s="1"/>
  <c r="AF696" i="1" s="1"/>
  <c r="V697" i="1"/>
  <c r="AA697" i="1"/>
  <c r="W697" i="1"/>
  <c r="Y697" i="1"/>
  <c r="AD697" i="1"/>
  <c r="AF697" i="1" s="1"/>
  <c r="Z697" i="1"/>
  <c r="V698" i="1"/>
  <c r="W698" i="1"/>
  <c r="Y698" i="1"/>
  <c r="AA698" i="1"/>
  <c r="AD698" i="1"/>
  <c r="AE698" i="1" s="1"/>
  <c r="AF698" i="1" s="1"/>
  <c r="V699" i="1"/>
  <c r="W699" i="1"/>
  <c r="Y699" i="1"/>
  <c r="AA699" i="1"/>
  <c r="AD699" i="1"/>
  <c r="AF699" i="1" s="1"/>
  <c r="Z699" i="1"/>
  <c r="V700" i="1"/>
  <c r="W700" i="1"/>
  <c r="Y700" i="1"/>
  <c r="AA700" i="1"/>
  <c r="AD700" i="1"/>
  <c r="AE700" i="1"/>
  <c r="V701" i="1"/>
  <c r="W701" i="1"/>
  <c r="Y701" i="1"/>
  <c r="AA701" i="1"/>
  <c r="AB701" i="1"/>
  <c r="AH701" i="1" s="1"/>
  <c r="AI701" i="1" s="1"/>
  <c r="AD701" i="1"/>
  <c r="AF701" i="1" s="1"/>
  <c r="Z701" i="1"/>
  <c r="V704" i="1"/>
  <c r="W704" i="1"/>
  <c r="Y704" i="1"/>
  <c r="AA704" i="1"/>
  <c r="AD704" i="1"/>
  <c r="AE704" i="1"/>
  <c r="Z704" i="1" s="1"/>
  <c r="V705" i="1"/>
  <c r="W705" i="1"/>
  <c r="Y705" i="1"/>
  <c r="AA705" i="1"/>
  <c r="AD705" i="1"/>
  <c r="AF705" i="1" s="1"/>
  <c r="Z705" i="1"/>
  <c r="V706" i="1"/>
  <c r="W706" i="1"/>
  <c r="Y706" i="1"/>
  <c r="AA706" i="1"/>
  <c r="AD706" i="1"/>
  <c r="AE706" i="1" s="1"/>
  <c r="Z706" i="1" s="1"/>
  <c r="V707" i="1"/>
  <c r="AA707" i="1"/>
  <c r="W707" i="1"/>
  <c r="Y707" i="1"/>
  <c r="AD707" i="1"/>
  <c r="AE707" i="1" s="1"/>
  <c r="Z707" i="1" s="1"/>
  <c r="V708" i="1"/>
  <c r="W708" i="1"/>
  <c r="Y708" i="1"/>
  <c r="AA708" i="1"/>
  <c r="AC708" i="1" s="1"/>
  <c r="AD708" i="1"/>
  <c r="AE708" i="1"/>
  <c r="Z708" i="1" s="1"/>
  <c r="V709" i="1"/>
  <c r="W709" i="1"/>
  <c r="Y709" i="1"/>
  <c r="AA709" i="1"/>
  <c r="AC709" i="1" s="1"/>
  <c r="AD709" i="1"/>
  <c r="AE709" i="1" s="1"/>
  <c r="Z709" i="1" s="1"/>
  <c r="V710" i="1"/>
  <c r="W710" i="1"/>
  <c r="Y710" i="1"/>
  <c r="AA710" i="1"/>
  <c r="AB710" i="1"/>
  <c r="AD710" i="1"/>
  <c r="AE710" i="1"/>
  <c r="Z710" i="1" s="1"/>
  <c r="V711" i="1"/>
  <c r="W711" i="1"/>
  <c r="Y711" i="1"/>
  <c r="AA711" i="1"/>
  <c r="AD711" i="1"/>
  <c r="AF711" i="1" s="1"/>
  <c r="V712" i="1"/>
  <c r="AB712" i="1" s="1"/>
  <c r="W712" i="1"/>
  <c r="Y712" i="1"/>
  <c r="AA712" i="1"/>
  <c r="AD712" i="1"/>
  <c r="AE712" i="1"/>
  <c r="V713" i="1"/>
  <c r="AB713" i="1" s="1"/>
  <c r="AH713" i="1" s="1"/>
  <c r="AI713" i="1" s="1"/>
  <c r="W713" i="1"/>
  <c r="Y713" i="1"/>
  <c r="AA713" i="1"/>
  <c r="AD713" i="1"/>
  <c r="AF713" i="1" s="1"/>
  <c r="V714" i="1"/>
  <c r="AA714" i="1"/>
  <c r="W714" i="1"/>
  <c r="Y714" i="1"/>
  <c r="AD714" i="1"/>
  <c r="AF714" i="1" s="1"/>
  <c r="Z714" i="1"/>
  <c r="V715" i="1"/>
  <c r="W715" i="1"/>
  <c r="Y715" i="1"/>
  <c r="AA715" i="1"/>
  <c r="AC715" i="1" s="1"/>
  <c r="AD715" i="1"/>
  <c r="AE715" i="1" s="1"/>
  <c r="AH715" i="1" s="1"/>
  <c r="AI715" i="1" s="1"/>
  <c r="V716" i="1"/>
  <c r="W716" i="1"/>
  <c r="Y716" i="1"/>
  <c r="AA716" i="1"/>
  <c r="AD716" i="1"/>
  <c r="AE716" i="1" s="1"/>
  <c r="AF716" i="1" s="1"/>
  <c r="V717" i="1"/>
  <c r="W717" i="1"/>
  <c r="Y717" i="1"/>
  <c r="AA717" i="1"/>
  <c r="AD717" i="1"/>
  <c r="AE717" i="1"/>
  <c r="Z717" i="1" s="1"/>
  <c r="V718" i="1"/>
  <c r="AB718" i="1" s="1"/>
  <c r="AH718" i="1" s="1"/>
  <c r="AI718" i="1" s="1"/>
  <c r="W718" i="1"/>
  <c r="Y718" i="1"/>
  <c r="AA718" i="1"/>
  <c r="AD718" i="1"/>
  <c r="AF718" i="1" s="1"/>
  <c r="Z718" i="1"/>
  <c r="V719" i="1"/>
  <c r="AA719" i="1"/>
  <c r="W719" i="1"/>
  <c r="Y719" i="1"/>
  <c r="AD719" i="1"/>
  <c r="AE719" i="1" s="1"/>
  <c r="V720" i="1"/>
  <c r="W720" i="1"/>
  <c r="Y720" i="1"/>
  <c r="AA720" i="1"/>
  <c r="AD720" i="1"/>
  <c r="AE720" i="1" s="1"/>
  <c r="Z720" i="1" s="1"/>
  <c r="V721" i="1"/>
  <c r="W721" i="1"/>
  <c r="Y721" i="1"/>
  <c r="AA721" i="1"/>
  <c r="AD721" i="1"/>
  <c r="AE721" i="1" s="1"/>
  <c r="V722" i="1"/>
  <c r="W722" i="1"/>
  <c r="Y722" i="1"/>
  <c r="AA722" i="1"/>
  <c r="AD722" i="1"/>
  <c r="AE722" i="1" s="1"/>
  <c r="AF722" i="1" s="1"/>
  <c r="V723" i="1"/>
  <c r="AB723" i="1" s="1"/>
  <c r="W723" i="1"/>
  <c r="Y723" i="1"/>
  <c r="AA723" i="1"/>
  <c r="AD723" i="1"/>
  <c r="AF723" i="1" s="1"/>
  <c r="V724" i="1"/>
  <c r="W724" i="1"/>
  <c r="Y724" i="1"/>
  <c r="AA724" i="1"/>
  <c r="AD724" i="1"/>
  <c r="AE724" i="1" s="1"/>
  <c r="AF724" i="1" s="1"/>
  <c r="V725" i="1"/>
  <c r="W725" i="1"/>
  <c r="Y725" i="1"/>
  <c r="AA725" i="1"/>
  <c r="AD725" i="1"/>
  <c r="AE725" i="1" s="1"/>
  <c r="V726" i="1"/>
  <c r="W726" i="1"/>
  <c r="Y726" i="1"/>
  <c r="AA726" i="1"/>
  <c r="AD726" i="1"/>
  <c r="AE726" i="1" s="1"/>
  <c r="Z726" i="1" s="1"/>
  <c r="V727" i="1"/>
  <c r="W727" i="1"/>
  <c r="Y727" i="1"/>
  <c r="AA727" i="1"/>
  <c r="AC727" i="1" s="1"/>
  <c r="AD727" i="1"/>
  <c r="AF727" i="1" s="1"/>
  <c r="V728" i="1"/>
  <c r="W728" i="1"/>
  <c r="Y728" i="1"/>
  <c r="AA728" i="1"/>
  <c r="AD728" i="1"/>
  <c r="AF728" i="1" s="1"/>
  <c r="Z728" i="1"/>
  <c r="V729" i="1"/>
  <c r="W729" i="1"/>
  <c r="Y729" i="1"/>
  <c r="AA729" i="1"/>
  <c r="AD729" i="1"/>
  <c r="AE729" i="1" s="1"/>
  <c r="Z729" i="1" s="1"/>
  <c r="V730" i="1"/>
  <c r="W730" i="1"/>
  <c r="Y730" i="1"/>
  <c r="AA730" i="1"/>
  <c r="AD730" i="1"/>
  <c r="AF730" i="1" s="1"/>
  <c r="Z730" i="1"/>
  <c r="V731" i="1"/>
  <c r="AB731" i="1" s="1"/>
  <c r="W731" i="1"/>
  <c r="Y731" i="1"/>
  <c r="AA731" i="1"/>
  <c r="AD731" i="1"/>
  <c r="AE731" i="1"/>
  <c r="Z731" i="1" s="1"/>
  <c r="V732" i="1"/>
  <c r="W732" i="1"/>
  <c r="Y732" i="1"/>
  <c r="AA732" i="1"/>
  <c r="AD732" i="1"/>
  <c r="AE732" i="1"/>
  <c r="Z732" i="1" s="1"/>
  <c r="V733" i="1"/>
  <c r="W733" i="1"/>
  <c r="Y733" i="1"/>
  <c r="AA733" i="1"/>
  <c r="AD733" i="1"/>
  <c r="AF733" i="1" s="1"/>
  <c r="V734" i="1"/>
  <c r="W734" i="1"/>
  <c r="Y734" i="1"/>
  <c r="AA734" i="1"/>
  <c r="AD734" i="1"/>
  <c r="AE734" i="1" s="1"/>
  <c r="Z734" i="1" s="1"/>
  <c r="V735" i="1"/>
  <c r="AB735" i="1" s="1"/>
  <c r="W735" i="1"/>
  <c r="Y735" i="1"/>
  <c r="AA735" i="1"/>
  <c r="AD735" i="1"/>
  <c r="AE735" i="1"/>
  <c r="Z735" i="1" s="1"/>
  <c r="V736" i="1"/>
  <c r="W736" i="1"/>
  <c r="Y736" i="1"/>
  <c r="AA736" i="1"/>
  <c r="AD736" i="1"/>
  <c r="AE736" i="1" s="1"/>
  <c r="AF736" i="1" s="1"/>
  <c r="V737" i="1"/>
  <c r="W737" i="1"/>
  <c r="Y737" i="1"/>
  <c r="AA737" i="1"/>
  <c r="AD737" i="1"/>
  <c r="AF737" i="1" s="1"/>
  <c r="V738" i="1"/>
  <c r="W738" i="1"/>
  <c r="Y738" i="1"/>
  <c r="AA738" i="1"/>
  <c r="AD738" i="1"/>
  <c r="AE738" i="1" s="1"/>
  <c r="V739" i="1"/>
  <c r="W739" i="1"/>
  <c r="Y739" i="1"/>
  <c r="AA739" i="1"/>
  <c r="AD739" i="1"/>
  <c r="AE739" i="1" s="1"/>
  <c r="Z739" i="1" s="1"/>
  <c r="V740" i="1"/>
  <c r="W740" i="1"/>
  <c r="Y740" i="1"/>
  <c r="AA740" i="1"/>
  <c r="AD740" i="1"/>
  <c r="AF740" i="1" s="1"/>
  <c r="Z740" i="1"/>
  <c r="V741" i="1"/>
  <c r="AB741" i="1" s="1"/>
  <c r="W741" i="1"/>
  <c r="Y741" i="1"/>
  <c r="AA741" i="1"/>
  <c r="AD741" i="1"/>
  <c r="AE741" i="1"/>
  <c r="V742" i="1"/>
  <c r="W742" i="1"/>
  <c r="Y742" i="1"/>
  <c r="AA742" i="1"/>
  <c r="AB742" i="1"/>
  <c r="AD742" i="1"/>
  <c r="AE742" i="1"/>
  <c r="Z742" i="1" s="1"/>
  <c r="V743" i="1"/>
  <c r="W743" i="1"/>
  <c r="Y743" i="1"/>
  <c r="AA743" i="1"/>
  <c r="AD743" i="1"/>
  <c r="AE743" i="1"/>
  <c r="Z743" i="1" s="1"/>
  <c r="V744" i="1"/>
  <c r="W744" i="1"/>
  <c r="Y744" i="1"/>
  <c r="AA744" i="1"/>
  <c r="AD744" i="1"/>
  <c r="AE744" i="1"/>
  <c r="Z744" i="1" s="1"/>
  <c r="V745" i="1"/>
  <c r="AB745" i="1" s="1"/>
  <c r="W745" i="1"/>
  <c r="Y745" i="1"/>
  <c r="AA745" i="1"/>
  <c r="AD745" i="1"/>
  <c r="AE745" i="1"/>
  <c r="Z745" i="1" s="1"/>
  <c r="V746" i="1"/>
  <c r="W746" i="1"/>
  <c r="Y746" i="1"/>
  <c r="AA746" i="1"/>
  <c r="AD746" i="1"/>
  <c r="AE746" i="1"/>
  <c r="Z746" i="1" s="1"/>
  <c r="V747" i="1"/>
  <c r="AB747" i="1" s="1"/>
  <c r="AH747" i="1" s="1"/>
  <c r="AI747" i="1" s="1"/>
  <c r="W747" i="1"/>
  <c r="Y747" i="1"/>
  <c r="AA747" i="1"/>
  <c r="AD747" i="1"/>
  <c r="AF747" i="1" s="1"/>
  <c r="V748" i="1"/>
  <c r="W748" i="1"/>
  <c r="Y748" i="1"/>
  <c r="AA748" i="1"/>
  <c r="AB748" i="1"/>
  <c r="AH748" i="1" s="1"/>
  <c r="AI748" i="1" s="1"/>
  <c r="AD748" i="1"/>
  <c r="AF748" i="1" s="1"/>
  <c r="Z748" i="1"/>
  <c r="V749" i="1"/>
  <c r="W749" i="1"/>
  <c r="Y749" i="1"/>
  <c r="AA749" i="1"/>
  <c r="AD749" i="1"/>
  <c r="AF749" i="1" s="1"/>
  <c r="V750" i="1"/>
  <c r="AA750" i="1"/>
  <c r="W750" i="1"/>
  <c r="Y750" i="1"/>
  <c r="AD750" i="1"/>
  <c r="AE750" i="1"/>
  <c r="Z750" i="1" s="1"/>
  <c r="V753" i="1"/>
  <c r="W753" i="1"/>
  <c r="Y753" i="1"/>
  <c r="AA753" i="1"/>
  <c r="AC753" i="1" s="1"/>
  <c r="AD753" i="1"/>
  <c r="AF753" i="1" s="1"/>
  <c r="Z753" i="1"/>
  <c r="V754" i="1"/>
  <c r="W754" i="1"/>
  <c r="Y754" i="1"/>
  <c r="AA754" i="1"/>
  <c r="AD754" i="1"/>
  <c r="AE754" i="1" s="1"/>
  <c r="AF754" i="1" s="1"/>
  <c r="V755" i="1"/>
  <c r="W755" i="1"/>
  <c r="Y755" i="1"/>
  <c r="AA755" i="1"/>
  <c r="AB755" i="1"/>
  <c r="AD755" i="1"/>
  <c r="AE755" i="1"/>
  <c r="Z755" i="1" s="1"/>
  <c r="V756" i="1"/>
  <c r="AB756" i="1" s="1"/>
  <c r="AH756" i="1" s="1"/>
  <c r="AI756" i="1" s="1"/>
  <c r="W756" i="1"/>
  <c r="Y756" i="1"/>
  <c r="AA756" i="1"/>
  <c r="AD756" i="1"/>
  <c r="AF756" i="1" s="1"/>
  <c r="V757" i="1"/>
  <c r="AB757" i="1" s="1"/>
  <c r="W757" i="1"/>
  <c r="Y757" i="1"/>
  <c r="AA757" i="1"/>
  <c r="AD757" i="1"/>
  <c r="AE757" i="1"/>
  <c r="Z757" i="1" s="1"/>
  <c r="V758" i="1"/>
  <c r="AB758" i="1" s="1"/>
  <c r="W758" i="1"/>
  <c r="Y758" i="1"/>
  <c r="AA758" i="1"/>
  <c r="AD758" i="1"/>
  <c r="AE758" i="1"/>
  <c r="Z758" i="1" s="1"/>
  <c r="V759" i="1"/>
  <c r="W759" i="1"/>
  <c r="Y759" i="1"/>
  <c r="AA759" i="1"/>
  <c r="AD759" i="1"/>
  <c r="AE759" i="1"/>
  <c r="Z759" i="1" s="1"/>
  <c r="V760" i="1"/>
  <c r="AB760" i="1" s="1"/>
  <c r="W760" i="1"/>
  <c r="Y760" i="1"/>
  <c r="AA760" i="1"/>
  <c r="AD760" i="1"/>
  <c r="AE760" i="1"/>
  <c r="Z760" i="1" s="1"/>
  <c r="V761" i="1"/>
  <c r="W761" i="1"/>
  <c r="Y761" i="1"/>
  <c r="AA761" i="1"/>
  <c r="AD761" i="1"/>
  <c r="AE761" i="1"/>
  <c r="Z761" i="1" s="1"/>
  <c r="V762" i="1"/>
  <c r="W762" i="1"/>
  <c r="Y762" i="1"/>
  <c r="AA762" i="1"/>
  <c r="AD762" i="1"/>
  <c r="AF762" i="1" s="1"/>
  <c r="V763" i="1"/>
  <c r="AB763" i="1" s="1"/>
  <c r="W763" i="1"/>
  <c r="Y763" i="1"/>
  <c r="AA763" i="1"/>
  <c r="AD763" i="1"/>
  <c r="AE763" i="1"/>
  <c r="Z763" i="1" s="1"/>
  <c r="V764" i="1"/>
  <c r="AB764" i="1" s="1"/>
  <c r="AH764" i="1" s="1"/>
  <c r="AI764" i="1" s="1"/>
  <c r="W764" i="1"/>
  <c r="Y764" i="1"/>
  <c r="AA764" i="1"/>
  <c r="AD764" i="1"/>
  <c r="AF764" i="1" s="1"/>
  <c r="V765" i="1"/>
  <c r="W765" i="1"/>
  <c r="Y765" i="1"/>
  <c r="AA765" i="1"/>
  <c r="AB765" i="1"/>
  <c r="AD765" i="1"/>
  <c r="AE765" i="1"/>
  <c r="V766" i="1"/>
  <c r="AB766" i="1" s="1"/>
  <c r="W766" i="1"/>
  <c r="Y766" i="1"/>
  <c r="AA766" i="1"/>
  <c r="AD766" i="1"/>
  <c r="AE766" i="1"/>
  <c r="V767" i="1"/>
  <c r="AB767" i="1" s="1"/>
  <c r="W767" i="1"/>
  <c r="Y767" i="1"/>
  <c r="AA767" i="1"/>
  <c r="AD767" i="1"/>
  <c r="AE767" i="1"/>
  <c r="Z767" i="1" s="1"/>
  <c r="V768" i="1"/>
  <c r="W768" i="1"/>
  <c r="Y768" i="1"/>
  <c r="AA768" i="1"/>
  <c r="AD768" i="1"/>
  <c r="AE768" i="1"/>
  <c r="Z768" i="1" s="1"/>
  <c r="V769" i="1"/>
  <c r="AB769" i="1" s="1"/>
  <c r="AH769" i="1" s="1"/>
  <c r="AI769" i="1" s="1"/>
  <c r="W769" i="1"/>
  <c r="Y769" i="1"/>
  <c r="AA769" i="1"/>
  <c r="AD769" i="1"/>
  <c r="AF769" i="1" s="1"/>
  <c r="Z769" i="1"/>
  <c r="V770" i="1"/>
  <c r="W770" i="1"/>
  <c r="Y770" i="1"/>
  <c r="AA770" i="1"/>
  <c r="AD770" i="1"/>
  <c r="AE770" i="1"/>
  <c r="Z770" i="1" s="1"/>
  <c r="V771" i="1"/>
  <c r="AB771" i="1" s="1"/>
  <c r="W771" i="1"/>
  <c r="Y771" i="1"/>
  <c r="AA771" i="1"/>
  <c r="AD771" i="1"/>
  <c r="AE771" i="1"/>
  <c r="V772" i="1"/>
  <c r="W772" i="1"/>
  <c r="Y772" i="1"/>
  <c r="AA772" i="1"/>
  <c r="AD772" i="1"/>
  <c r="AE772" i="1"/>
  <c r="Z772" i="1" s="1"/>
  <c r="V773" i="1"/>
  <c r="W773" i="1"/>
  <c r="Y773" i="1"/>
  <c r="AA773" i="1"/>
  <c r="AD773" i="1"/>
  <c r="AE773" i="1"/>
  <c r="Z773" i="1" s="1"/>
  <c r="V774" i="1"/>
  <c r="AB774" i="1" s="1"/>
  <c r="W774" i="1"/>
  <c r="Y774" i="1"/>
  <c r="AA774" i="1"/>
  <c r="AD774" i="1"/>
  <c r="AF774" i="1" s="1"/>
  <c r="V775" i="1"/>
  <c r="AB775" i="1" s="1"/>
  <c r="W775" i="1"/>
  <c r="Y775" i="1"/>
  <c r="AA775" i="1"/>
  <c r="AD775" i="1"/>
  <c r="AE775" i="1"/>
  <c r="V776" i="1"/>
  <c r="W776" i="1"/>
  <c r="Y776" i="1"/>
  <c r="AA776" i="1"/>
  <c r="AD776" i="1"/>
  <c r="AE776" i="1"/>
  <c r="V777" i="1"/>
  <c r="W777" i="1"/>
  <c r="Y777" i="1"/>
  <c r="AA777" i="1"/>
  <c r="AB777" i="1"/>
  <c r="AD777" i="1"/>
  <c r="V778" i="1"/>
  <c r="W778" i="1"/>
  <c r="Y778" i="1"/>
  <c r="AA778" i="1"/>
  <c r="AD778" i="1"/>
  <c r="AF778" i="1" s="1"/>
  <c r="V779" i="1"/>
  <c r="AB779" i="1" s="1"/>
  <c r="W779" i="1"/>
  <c r="Y779" i="1"/>
  <c r="AA779" i="1"/>
  <c r="AD779" i="1"/>
  <c r="AE779" i="1"/>
  <c r="Z779" i="1" s="1"/>
  <c r="V780" i="1"/>
  <c r="AB780" i="1" s="1"/>
  <c r="W780" i="1"/>
  <c r="Y780" i="1"/>
  <c r="AA780" i="1"/>
  <c r="AD780" i="1"/>
  <c r="AE780" i="1"/>
  <c r="Z780" i="1" s="1"/>
  <c r="V781" i="1"/>
  <c r="W781" i="1"/>
  <c r="Y781" i="1"/>
  <c r="AA781" i="1"/>
  <c r="AD781" i="1"/>
  <c r="V782" i="1"/>
  <c r="W782" i="1"/>
  <c r="Y782" i="1"/>
  <c r="AA782" i="1"/>
  <c r="AC782" i="1" s="1"/>
  <c r="AD782" i="1"/>
  <c r="AE782" i="1"/>
  <c r="Z782" i="1" s="1"/>
  <c r="V783" i="1"/>
  <c r="AB783" i="1" s="1"/>
  <c r="W783" i="1"/>
  <c r="Y783" i="1"/>
  <c r="AA783" i="1"/>
  <c r="AD783" i="1"/>
  <c r="AE783" i="1"/>
  <c r="Z783" i="1" s="1"/>
  <c r="V784" i="1"/>
  <c r="W784" i="1"/>
  <c r="Y784" i="1"/>
  <c r="AA784" i="1"/>
  <c r="AD784" i="1"/>
  <c r="AE784" i="1"/>
  <c r="Z784" i="1" s="1"/>
  <c r="V785" i="1"/>
  <c r="W785" i="1"/>
  <c r="Y785" i="1"/>
  <c r="AA785" i="1"/>
  <c r="AD785" i="1"/>
  <c r="AF785" i="1" s="1"/>
  <c r="Z785" i="1"/>
  <c r="V786" i="1"/>
  <c r="W786" i="1"/>
  <c r="Y786" i="1"/>
  <c r="AA786" i="1"/>
  <c r="AD786" i="1"/>
  <c r="AF786" i="1" s="1"/>
  <c r="V787" i="1"/>
  <c r="AB787" i="1" s="1"/>
  <c r="W787" i="1"/>
  <c r="Y787" i="1"/>
  <c r="AA787" i="1"/>
  <c r="AD787" i="1"/>
  <c r="AE787" i="1"/>
  <c r="Z787" i="1" s="1"/>
  <c r="V788" i="1"/>
  <c r="W788" i="1"/>
  <c r="Y788" i="1"/>
  <c r="AA788" i="1"/>
  <c r="AD788" i="1"/>
  <c r="AF788" i="1" s="1"/>
  <c r="V789" i="1"/>
  <c r="W789" i="1"/>
  <c r="Y789" i="1"/>
  <c r="AA789" i="1"/>
  <c r="AD789" i="1"/>
  <c r="AF789" i="1" s="1"/>
  <c r="Z789" i="1"/>
  <c r="V790" i="1"/>
  <c r="AB790" i="1" s="1"/>
  <c r="W790" i="1"/>
  <c r="Y790" i="1"/>
  <c r="AA790" i="1"/>
  <c r="AD790" i="1"/>
  <c r="AE790" i="1"/>
  <c r="V791" i="1"/>
  <c r="W791" i="1"/>
  <c r="Y791" i="1"/>
  <c r="AA791" i="1"/>
  <c r="AB791" i="1"/>
  <c r="AD791" i="1"/>
  <c r="AE791" i="1"/>
  <c r="Z791" i="1" s="1"/>
  <c r="V792" i="1"/>
  <c r="W792" i="1"/>
  <c r="Y792" i="1"/>
  <c r="AA792" i="1"/>
  <c r="AD792" i="1"/>
  <c r="AE792" i="1"/>
  <c r="Z792" i="1" s="1"/>
  <c r="V793" i="1"/>
  <c r="AB793" i="1" s="1"/>
  <c r="W793" i="1"/>
  <c r="Y793" i="1"/>
  <c r="AA793" i="1"/>
  <c r="AD793" i="1"/>
  <c r="AE793" i="1"/>
  <c r="V794" i="1"/>
  <c r="AB794" i="1" s="1"/>
  <c r="W794" i="1"/>
  <c r="Y794" i="1"/>
  <c r="AA794" i="1"/>
  <c r="AD794" i="1"/>
  <c r="AE794" i="1"/>
  <c r="Z794" i="1" s="1"/>
  <c r="V795" i="1"/>
  <c r="W795" i="1"/>
  <c r="Y795" i="1"/>
  <c r="AA795" i="1"/>
  <c r="AD795" i="1"/>
  <c r="AE795" i="1" s="1"/>
  <c r="Z795" i="1" s="1"/>
  <c r="V796" i="1"/>
  <c r="W796" i="1"/>
  <c r="Y796" i="1"/>
  <c r="AA796" i="1"/>
  <c r="AD796" i="1"/>
  <c r="AF796" i="1" s="1"/>
  <c r="V797" i="1"/>
  <c r="AB797" i="1" s="1"/>
  <c r="AH797" i="1" s="1"/>
  <c r="AI797" i="1" s="1"/>
  <c r="W797" i="1"/>
  <c r="Y797" i="1"/>
  <c r="AA797" i="1"/>
  <c r="AD797" i="1"/>
  <c r="AF797" i="1" s="1"/>
  <c r="Z797" i="1"/>
  <c r="V798" i="1"/>
  <c r="AB798" i="1" s="1"/>
  <c r="W798" i="1"/>
  <c r="Y798" i="1"/>
  <c r="AA798" i="1"/>
  <c r="AD798" i="1"/>
  <c r="AF798" i="1" s="1"/>
  <c r="V800" i="1"/>
  <c r="AB800" i="1" s="1"/>
  <c r="W800" i="1"/>
  <c r="Y800" i="1"/>
  <c r="AA800" i="1"/>
  <c r="AD800" i="1"/>
  <c r="AE800" i="1"/>
  <c r="Z800" i="1" s="1"/>
  <c r="V801" i="1"/>
  <c r="W801" i="1"/>
  <c r="Y801" i="1"/>
  <c r="AA801" i="1"/>
  <c r="AD801" i="1"/>
  <c r="AF801" i="1" s="1"/>
  <c r="V802" i="1"/>
  <c r="W802" i="1"/>
  <c r="Y802" i="1"/>
  <c r="AA802" i="1"/>
  <c r="AD802" i="1"/>
  <c r="AF802" i="1" s="1"/>
  <c r="Z802" i="1"/>
  <c r="V803" i="1"/>
  <c r="W803" i="1"/>
  <c r="Y803" i="1"/>
  <c r="AA803" i="1"/>
  <c r="AD803" i="1"/>
  <c r="AF803" i="1" s="1"/>
  <c r="V804" i="1"/>
  <c r="AB804" i="1" s="1"/>
  <c r="AH804" i="1" s="1"/>
  <c r="AI804" i="1" s="1"/>
  <c r="W804" i="1"/>
  <c r="Y804" i="1"/>
  <c r="AA804" i="1"/>
  <c r="AD804" i="1"/>
  <c r="AF804" i="1" s="1"/>
  <c r="Z804" i="1"/>
  <c r="V805" i="1"/>
  <c r="AB805" i="1" s="1"/>
  <c r="AH805" i="1" s="1"/>
  <c r="AI805" i="1" s="1"/>
  <c r="W805" i="1"/>
  <c r="Y805" i="1"/>
  <c r="AA805" i="1"/>
  <c r="AD805" i="1"/>
  <c r="AF805" i="1" s="1"/>
  <c r="V806" i="1"/>
  <c r="W806" i="1"/>
  <c r="Y806" i="1"/>
  <c r="AA806" i="1"/>
  <c r="AD806" i="1"/>
  <c r="AF806" i="1" s="1"/>
  <c r="Z806" i="1"/>
  <c r="V807" i="1"/>
  <c r="W807" i="1"/>
  <c r="Y807" i="1"/>
  <c r="AA807" i="1"/>
  <c r="AD807" i="1"/>
  <c r="AE807" i="1" s="1"/>
  <c r="AF807" i="1" s="1"/>
  <c r="V808" i="1"/>
  <c r="AA808" i="1"/>
  <c r="W808" i="1"/>
  <c r="Y808" i="1"/>
  <c r="AD808" i="1"/>
  <c r="AE808" i="1" s="1"/>
  <c r="Z808" i="1" s="1"/>
  <c r="V809" i="1"/>
  <c r="W809" i="1"/>
  <c r="Y809" i="1"/>
  <c r="AA809" i="1"/>
  <c r="AD809" i="1"/>
  <c r="AF809" i="1" s="1"/>
  <c r="V810" i="1"/>
  <c r="W810" i="1"/>
  <c r="Y810" i="1"/>
  <c r="AA810" i="1"/>
  <c r="AD810" i="1"/>
  <c r="AF810" i="1" s="1"/>
  <c r="Z810" i="1"/>
  <c r="V811" i="1"/>
  <c r="W811" i="1"/>
  <c r="Y811" i="1"/>
  <c r="AA811" i="1"/>
  <c r="AD811" i="1"/>
  <c r="AE811" i="1" s="1"/>
  <c r="Z811" i="1" s="1"/>
  <c r="V812" i="1"/>
  <c r="W812" i="1"/>
  <c r="Y812" i="1"/>
  <c r="AA812" i="1"/>
  <c r="AD812" i="1"/>
  <c r="AE812" i="1" s="1"/>
  <c r="Z812" i="1" s="1"/>
  <c r="V813" i="1"/>
  <c r="AB813" i="1" s="1"/>
  <c r="W813" i="1"/>
  <c r="Y813" i="1"/>
  <c r="AA813" i="1"/>
  <c r="AD813" i="1"/>
  <c r="AE813" i="1"/>
  <c r="V814" i="1"/>
  <c r="W814" i="1"/>
  <c r="Y814" i="1"/>
  <c r="AA814" i="1"/>
  <c r="AD814" i="1"/>
  <c r="AF814" i="1" s="1"/>
  <c r="Z814" i="1"/>
  <c r="V815" i="1"/>
  <c r="AB815" i="1" s="1"/>
  <c r="W815" i="1"/>
  <c r="Y815" i="1"/>
  <c r="AA815" i="1"/>
  <c r="AD815" i="1"/>
  <c r="AE815" i="1"/>
  <c r="Z815" i="1" s="1"/>
  <c r="V816" i="1"/>
  <c r="W816" i="1"/>
  <c r="Y816" i="1"/>
  <c r="AA816" i="1"/>
  <c r="AD816" i="1"/>
  <c r="AE816" i="1"/>
  <c r="Z816" i="1" s="1"/>
  <c r="V817" i="1"/>
  <c r="AB817" i="1" s="1"/>
  <c r="W817" i="1"/>
  <c r="Y817" i="1"/>
  <c r="AA817" i="1"/>
  <c r="AD817" i="1"/>
  <c r="AE817" i="1"/>
  <c r="V818" i="1"/>
  <c r="AB818" i="1" s="1"/>
  <c r="W818" i="1"/>
  <c r="Y818" i="1"/>
  <c r="AA818" i="1"/>
  <c r="AD818" i="1"/>
  <c r="AE818" i="1"/>
  <c r="Z818" i="1" s="1"/>
  <c r="V819" i="1"/>
  <c r="W819" i="1"/>
  <c r="Y819" i="1"/>
  <c r="AA819" i="1"/>
  <c r="AD819" i="1"/>
  <c r="AE819" i="1" s="1"/>
  <c r="AF819" i="1" s="1"/>
  <c r="V823" i="1"/>
  <c r="W823" i="1"/>
  <c r="Y823" i="1"/>
  <c r="AA823" i="1"/>
  <c r="AD823" i="1"/>
  <c r="AF823" i="1" s="1"/>
  <c r="V824" i="1"/>
  <c r="W824" i="1"/>
  <c r="Y824" i="1"/>
  <c r="AA824" i="1"/>
  <c r="AD824" i="1"/>
  <c r="AE824" i="1" s="1"/>
  <c r="AF824" i="1" s="1"/>
  <c r="V825" i="1"/>
  <c r="W825" i="1"/>
  <c r="Y825" i="1"/>
  <c r="AA825" i="1"/>
  <c r="AD825" i="1"/>
  <c r="AE825" i="1" s="1"/>
  <c r="Z825" i="1" s="1"/>
  <c r="V826" i="1"/>
  <c r="W826" i="1"/>
  <c r="Y826" i="1"/>
  <c r="AA826" i="1"/>
  <c r="AD826" i="1"/>
  <c r="AF826" i="1" s="1"/>
  <c r="V827" i="1"/>
  <c r="W827" i="1"/>
  <c r="Y827" i="1"/>
  <c r="AA827" i="1"/>
  <c r="AD827" i="1"/>
  <c r="AE827" i="1"/>
  <c r="V828" i="1"/>
  <c r="AB828" i="1" s="1"/>
  <c r="W828" i="1"/>
  <c r="Y828" i="1"/>
  <c r="AA828" i="1"/>
  <c r="AD828" i="1"/>
  <c r="AE828" i="1"/>
  <c r="Z828" i="1" s="1"/>
  <c r="V829" i="1"/>
  <c r="AB829" i="1" s="1"/>
  <c r="W829" i="1"/>
  <c r="Y829" i="1"/>
  <c r="AA829" i="1"/>
  <c r="AD829" i="1"/>
  <c r="AE829" i="1"/>
  <c r="V832" i="1"/>
  <c r="W832" i="1"/>
  <c r="Y832" i="1"/>
  <c r="AA832" i="1"/>
  <c r="AD832" i="1"/>
  <c r="AE832" i="1" s="1"/>
  <c r="V833" i="1"/>
  <c r="W833" i="1"/>
  <c r="Y833" i="1"/>
  <c r="AA833" i="1"/>
  <c r="AD833" i="1"/>
  <c r="AE833" i="1" s="1"/>
  <c r="V835" i="1"/>
  <c r="W835" i="1"/>
  <c r="Y835" i="1"/>
  <c r="AA835" i="1"/>
  <c r="AC835" i="1" s="1"/>
  <c r="AD835" i="1"/>
  <c r="AE835" i="1" s="1"/>
  <c r="AH835" i="1" s="1"/>
  <c r="AI835" i="1" s="1"/>
  <c r="V836" i="1"/>
  <c r="AB836" i="1" s="1"/>
  <c r="W836" i="1"/>
  <c r="Y836" i="1"/>
  <c r="AA836" i="1"/>
  <c r="AD836" i="1"/>
  <c r="AE836" i="1" s="1"/>
  <c r="V837" i="1"/>
  <c r="W837" i="1"/>
  <c r="Y837" i="1"/>
  <c r="AA837" i="1"/>
  <c r="AD837" i="1"/>
  <c r="AE837" i="1" s="1"/>
  <c r="AF837" i="1" s="1"/>
  <c r="V838" i="1"/>
  <c r="AB838" i="1" s="1"/>
  <c r="W838" i="1"/>
  <c r="Y838" i="1"/>
  <c r="AA838" i="1"/>
  <c r="AD838" i="1"/>
  <c r="AE838" i="1"/>
  <c r="V839" i="1"/>
  <c r="AB839" i="1" s="1"/>
  <c r="W839" i="1"/>
  <c r="Y839" i="1"/>
  <c r="AA839" i="1"/>
  <c r="AD839" i="1"/>
  <c r="AE839" i="1"/>
  <c r="Z839" i="1" s="1"/>
  <c r="V840" i="1"/>
  <c r="AB840" i="1" s="1"/>
  <c r="W840" i="1"/>
  <c r="Y840" i="1"/>
  <c r="AA840" i="1"/>
  <c r="AD840" i="1"/>
  <c r="AE840" i="1"/>
  <c r="V841" i="1"/>
  <c r="W841" i="1"/>
  <c r="Y841" i="1"/>
  <c r="AA841" i="1"/>
  <c r="AC841" i="1" s="1"/>
  <c r="AD841" i="1"/>
  <c r="AF841" i="1" s="1"/>
  <c r="Z841" i="1"/>
  <c r="V842" i="1"/>
  <c r="W842" i="1"/>
  <c r="Y842" i="1"/>
  <c r="AA842" i="1"/>
  <c r="AD842" i="1"/>
  <c r="AF842" i="1" s="1"/>
  <c r="V843" i="1"/>
  <c r="W843" i="1"/>
  <c r="Y843" i="1"/>
  <c r="AA843" i="1"/>
  <c r="AD843" i="1"/>
  <c r="AE843" i="1" s="1"/>
  <c r="Z843" i="1" s="1"/>
  <c r="V844" i="1"/>
  <c r="W844" i="1"/>
  <c r="Y844" i="1"/>
  <c r="AA844" i="1"/>
  <c r="AD844" i="1"/>
  <c r="AE844" i="1" s="1"/>
  <c r="V845" i="1"/>
  <c r="W845" i="1"/>
  <c r="Y845" i="1"/>
  <c r="AA845" i="1"/>
  <c r="AD845" i="1"/>
  <c r="AF845" i="1" s="1"/>
  <c r="Z845" i="1"/>
  <c r="V846" i="1"/>
  <c r="W846" i="1"/>
  <c r="Y846" i="1"/>
  <c r="AA846" i="1"/>
  <c r="AD846" i="1"/>
  <c r="AF846" i="1" s="1"/>
  <c r="V847" i="1"/>
  <c r="AB847" i="1" s="1"/>
  <c r="AH847" i="1" s="1"/>
  <c r="AI847" i="1" s="1"/>
  <c r="W847" i="1"/>
  <c r="Y847" i="1"/>
  <c r="AA847" i="1"/>
  <c r="AD847" i="1"/>
  <c r="AF847" i="1" s="1"/>
  <c r="Z847" i="1"/>
  <c r="V848" i="1"/>
  <c r="W848" i="1"/>
  <c r="Y848" i="1"/>
  <c r="AA848" i="1"/>
  <c r="AD848" i="1"/>
  <c r="AF848" i="1" s="1"/>
  <c r="V849" i="1"/>
  <c r="AB849" i="1" s="1"/>
  <c r="AH849" i="1" s="1"/>
  <c r="AI849" i="1" s="1"/>
  <c r="W849" i="1"/>
  <c r="Y849" i="1"/>
  <c r="AA849" i="1"/>
  <c r="AD849" i="1"/>
  <c r="AF849" i="1" s="1"/>
  <c r="Z849" i="1"/>
  <c r="V850" i="1"/>
  <c r="AB850" i="1" s="1"/>
  <c r="W850" i="1"/>
  <c r="Y850" i="1"/>
  <c r="AA850" i="1"/>
  <c r="AD850" i="1"/>
  <c r="AE850" i="1"/>
  <c r="Z850" i="1" s="1"/>
  <c r="V851" i="1"/>
  <c r="AB851" i="1" s="1"/>
  <c r="W851" i="1"/>
  <c r="Y851" i="1"/>
  <c r="AA851" i="1"/>
  <c r="AD851" i="1"/>
  <c r="AE851" i="1"/>
  <c r="Z851" i="1" s="1"/>
  <c r="V852" i="1"/>
  <c r="AB852" i="1" s="1"/>
  <c r="W852" i="1"/>
  <c r="Y852" i="1"/>
  <c r="AA852" i="1"/>
  <c r="AD852" i="1"/>
  <c r="AE852" i="1"/>
  <c r="Z852" i="1" s="1"/>
  <c r="V853" i="1"/>
  <c r="AB853" i="1" s="1"/>
  <c r="AH853" i="1" s="1"/>
  <c r="AI853" i="1" s="1"/>
  <c r="W853" i="1"/>
  <c r="Y853" i="1"/>
  <c r="AA853" i="1"/>
  <c r="AD853" i="1"/>
  <c r="AF853" i="1" s="1"/>
  <c r="Z853" i="1"/>
  <c r="V854" i="1"/>
  <c r="AB854" i="1" s="1"/>
  <c r="W854" i="1"/>
  <c r="Y854" i="1"/>
  <c r="AA854" i="1"/>
  <c r="AD854" i="1"/>
  <c r="AE854" i="1"/>
  <c r="V855" i="1"/>
  <c r="W855" i="1"/>
  <c r="Y855" i="1"/>
  <c r="AA855" i="1"/>
  <c r="AD855" i="1"/>
  <c r="AE855" i="1"/>
  <c r="V857" i="1"/>
  <c r="AB857" i="1" s="1"/>
  <c r="W857" i="1"/>
  <c r="Y857" i="1"/>
  <c r="AA857" i="1"/>
  <c r="AD857" i="1"/>
  <c r="AE857" i="1"/>
  <c r="V858" i="1"/>
  <c r="AB858" i="1" s="1"/>
  <c r="W858" i="1"/>
  <c r="Y858" i="1"/>
  <c r="AA858" i="1"/>
  <c r="AD858" i="1"/>
  <c r="AE858" i="1"/>
  <c r="Z858" i="1" s="1"/>
  <c r="V859" i="1"/>
  <c r="W859" i="1"/>
  <c r="Y859" i="1"/>
  <c r="AA859" i="1"/>
  <c r="AD859" i="1"/>
  <c r="AF859" i="1" s="1"/>
  <c r="Z859" i="1"/>
  <c r="V860" i="1"/>
  <c r="AB860" i="1" s="1"/>
  <c r="AH860" i="1" s="1"/>
  <c r="AI860" i="1" s="1"/>
  <c r="W860" i="1"/>
  <c r="Y860" i="1"/>
  <c r="AA860" i="1"/>
  <c r="AD860" i="1"/>
  <c r="AF860" i="1" s="1"/>
  <c r="V861" i="1"/>
  <c r="W861" i="1"/>
  <c r="Y861" i="1"/>
  <c r="AA861" i="1"/>
  <c r="AD861" i="1"/>
  <c r="AE861" i="1"/>
  <c r="V862" i="1"/>
  <c r="W862" i="1"/>
  <c r="Y862" i="1"/>
  <c r="AA862" i="1"/>
  <c r="AD862" i="1"/>
  <c r="AE862" i="1" s="1"/>
  <c r="V863" i="1"/>
  <c r="W863" i="1"/>
  <c r="Y863" i="1"/>
  <c r="AA863" i="1"/>
  <c r="AD863" i="1"/>
  <c r="AF863" i="1" s="1"/>
  <c r="Z863" i="1"/>
  <c r="V864" i="1"/>
  <c r="AB864" i="1" s="1"/>
  <c r="W864" i="1"/>
  <c r="Y864" i="1"/>
  <c r="AA864" i="1"/>
  <c r="AD864" i="1"/>
  <c r="AF864" i="1" s="1"/>
  <c r="V868" i="1"/>
  <c r="W868" i="1"/>
  <c r="Y868" i="1"/>
  <c r="AA868" i="1"/>
  <c r="AC868" i="1" s="1"/>
  <c r="AD868" i="1"/>
  <c r="AE868" i="1"/>
  <c r="Z868" i="1" s="1"/>
  <c r="V869" i="1"/>
  <c r="W869" i="1"/>
  <c r="Y869" i="1"/>
  <c r="AA869" i="1"/>
  <c r="AC869" i="1" s="1"/>
  <c r="AD869" i="1"/>
  <c r="AE869" i="1"/>
  <c r="V870" i="1"/>
  <c r="W870" i="1"/>
  <c r="Y870" i="1"/>
  <c r="AA870" i="1"/>
  <c r="AD870" i="1"/>
  <c r="AE870" i="1"/>
  <c r="Z870" i="1" s="1"/>
  <c r="V871" i="1"/>
  <c r="AB871" i="1" s="1"/>
  <c r="W871" i="1"/>
  <c r="Y871" i="1"/>
  <c r="AA871" i="1"/>
  <c r="AD871" i="1"/>
  <c r="AE871" i="1"/>
  <c r="V872" i="1"/>
  <c r="AB872" i="1" s="1"/>
  <c r="AH872" i="1" s="1"/>
  <c r="AI872" i="1" s="1"/>
  <c r="W872" i="1"/>
  <c r="Y872" i="1"/>
  <c r="AA872" i="1"/>
  <c r="AD872" i="1"/>
  <c r="AF872" i="1" s="1"/>
  <c r="V873" i="1"/>
  <c r="W873" i="1"/>
  <c r="Y873" i="1"/>
  <c r="AA873" i="1"/>
  <c r="AD873" i="1"/>
  <c r="AE873" i="1"/>
  <c r="Z873" i="1" s="1"/>
  <c r="V874" i="1"/>
  <c r="AB874" i="1" s="1"/>
  <c r="W874" i="1"/>
  <c r="Y874" i="1"/>
  <c r="AA874" i="1"/>
  <c r="AD874" i="1"/>
  <c r="AE874" i="1"/>
  <c r="Z874" i="1" s="1"/>
  <c r="V875" i="1"/>
  <c r="W875" i="1"/>
  <c r="Y875" i="1"/>
  <c r="AA875" i="1"/>
  <c r="AD875" i="1"/>
  <c r="AF875" i="1" s="1"/>
  <c r="Z875" i="1"/>
  <c r="V876" i="1"/>
  <c r="AB876" i="1" s="1"/>
  <c r="W876" i="1"/>
  <c r="Y876" i="1"/>
  <c r="AA876" i="1"/>
  <c r="AD876" i="1"/>
  <c r="AF876" i="1" s="1"/>
  <c r="V878" i="1"/>
  <c r="W878" i="1"/>
  <c r="Y878" i="1"/>
  <c r="AA878" i="1"/>
  <c r="AC878" i="1" s="1"/>
  <c r="AD878" i="1"/>
  <c r="AF878" i="1" s="1"/>
  <c r="Z878" i="1"/>
  <c r="V879" i="1"/>
  <c r="W879" i="1"/>
  <c r="Y879" i="1"/>
  <c r="AA879" i="1"/>
  <c r="AD879" i="1"/>
  <c r="AE879" i="1"/>
  <c r="Z879" i="1" s="1"/>
  <c r="V880" i="1"/>
  <c r="AB880" i="1" s="1"/>
  <c r="W880" i="1"/>
  <c r="Y880" i="1"/>
  <c r="AA880" i="1"/>
  <c r="AD880" i="1"/>
  <c r="AF880" i="1" s="1"/>
  <c r="Z880" i="1"/>
  <c r="V881" i="1"/>
  <c r="AB881" i="1" s="1"/>
  <c r="W881" i="1"/>
  <c r="Y881" i="1"/>
  <c r="AA881" i="1"/>
  <c r="AD881" i="1"/>
  <c r="AE881" i="1"/>
  <c r="Z881" i="1" s="1"/>
  <c r="V882" i="1"/>
  <c r="W882" i="1"/>
  <c r="Y882" i="1"/>
  <c r="AA882" i="1"/>
  <c r="AD882" i="1"/>
  <c r="V883" i="1"/>
  <c r="W883" i="1"/>
  <c r="Y883" i="1"/>
  <c r="AA883" i="1"/>
  <c r="AD883" i="1"/>
  <c r="AF883" i="1" s="1"/>
  <c r="V884" i="1"/>
  <c r="AB884" i="1" s="1"/>
  <c r="AH884" i="1" s="1"/>
  <c r="AI884" i="1" s="1"/>
  <c r="W884" i="1"/>
  <c r="Y884" i="1"/>
  <c r="AA884" i="1"/>
  <c r="AD884" i="1"/>
  <c r="AF884" i="1" s="1"/>
  <c r="Z884" i="1"/>
  <c r="V885" i="1"/>
  <c r="AB885" i="1" s="1"/>
  <c r="AH885" i="1" s="1"/>
  <c r="AI885" i="1" s="1"/>
  <c r="W885" i="1"/>
  <c r="Y885" i="1"/>
  <c r="AA885" i="1"/>
  <c r="AD885" i="1"/>
  <c r="AF885" i="1" s="1"/>
  <c r="V886" i="1"/>
  <c r="W886" i="1"/>
  <c r="Y886" i="1"/>
  <c r="AA886" i="1"/>
  <c r="AD886" i="1"/>
  <c r="AE886" i="1" s="1"/>
  <c r="AF886" i="1" s="1"/>
  <c r="V887" i="1"/>
  <c r="W887" i="1"/>
  <c r="Y887" i="1"/>
  <c r="AA887" i="1"/>
  <c r="AD887" i="1"/>
  <c r="AF887" i="1" s="1"/>
  <c r="V888" i="1"/>
  <c r="W888" i="1"/>
  <c r="Y888" i="1"/>
  <c r="AA888" i="1"/>
  <c r="AD888" i="1"/>
  <c r="AF888" i="1" s="1"/>
  <c r="Z888" i="1"/>
  <c r="V889" i="1"/>
  <c r="W889" i="1"/>
  <c r="Y889" i="1"/>
  <c r="AA889" i="1"/>
  <c r="AD889" i="1"/>
  <c r="AE889" i="1" s="1"/>
  <c r="V890" i="1"/>
  <c r="W890" i="1"/>
  <c r="Y890" i="1"/>
  <c r="AA890" i="1"/>
  <c r="AD890" i="1"/>
  <c r="AE890" i="1"/>
  <c r="Z890" i="1" s="1"/>
  <c r="AB129" i="1"/>
  <c r="AB158" i="1"/>
  <c r="AB70" i="1"/>
  <c r="AC70" i="1" s="1"/>
  <c r="AB34" i="1"/>
  <c r="AC30" i="1"/>
  <c r="AB96" i="1"/>
  <c r="AC96" i="1" s="1"/>
  <c r="AC20" i="1"/>
  <c r="AB178" i="1"/>
  <c r="AC178" i="1" s="1"/>
  <c r="AB65" i="1"/>
  <c r="AC65" i="1" s="1"/>
  <c r="AC8" i="1"/>
  <c r="AB58" i="1"/>
  <c r="AB45" i="1"/>
  <c r="AH45" i="1" s="1"/>
  <c r="AI45" i="1" s="1"/>
  <c r="AB43" i="1"/>
  <c r="AB15" i="1"/>
  <c r="AB66" i="1"/>
  <c r="AB18" i="1"/>
  <c r="AC18" i="1" s="1"/>
  <c r="AC703" i="1"/>
  <c r="AC258" i="1"/>
  <c r="AC77" i="1"/>
  <c r="AH77" i="1"/>
  <c r="AI77" i="1" s="1"/>
  <c r="AB142" i="1"/>
  <c r="AC142" i="1" s="1"/>
  <c r="AB83" i="1"/>
  <c r="AB102" i="1"/>
  <c r="AC102" i="1" s="1"/>
  <c r="AC14" i="1"/>
  <c r="AB12" i="1"/>
  <c r="AC12" i="1" s="1"/>
  <c r="AC856" i="1"/>
  <c r="AF799" i="1"/>
  <c r="Z688" i="1"/>
  <c r="Z670" i="1"/>
  <c r="AH727" i="1"/>
  <c r="AI727" i="1" s="1"/>
  <c r="Z685" i="1"/>
  <c r="AH878" i="1"/>
  <c r="AI878" i="1" s="1"/>
  <c r="Z798" i="1"/>
  <c r="Z774" i="1"/>
  <c r="AH753" i="1"/>
  <c r="AI753" i="1" s="1"/>
  <c r="Z749" i="1"/>
  <c r="Z733" i="1"/>
  <c r="AH841" i="1"/>
  <c r="AI841" i="1" s="1"/>
  <c r="Z887" i="1"/>
  <c r="Z883" i="1"/>
  <c r="Z876" i="1"/>
  <c r="Z872" i="1"/>
  <c r="Z864" i="1"/>
  <c r="Z860" i="1"/>
  <c r="Z848" i="1"/>
  <c r="Z846" i="1"/>
  <c r="Z842" i="1"/>
  <c r="Z826" i="1"/>
  <c r="Z809" i="1"/>
  <c r="Z801" i="1"/>
  <c r="Z727" i="1"/>
  <c r="Z711" i="1"/>
  <c r="Z803" i="1"/>
  <c r="Z786" i="1"/>
  <c r="Z778" i="1"/>
  <c r="Z762" i="1"/>
  <c r="Z737" i="1"/>
  <c r="Z713" i="1"/>
  <c r="Z663" i="1"/>
  <c r="Z823" i="1"/>
  <c r="Z805" i="1"/>
  <c r="Z796" i="1"/>
  <c r="Z788" i="1"/>
  <c r="Z764" i="1"/>
  <c r="Z756" i="1"/>
  <c r="Z747" i="1"/>
  <c r="Z723" i="1"/>
  <c r="Z669" i="1"/>
  <c r="Z665" i="1"/>
  <c r="AH139" i="1"/>
  <c r="AI139" i="1" s="1"/>
  <c r="AB111" i="1"/>
  <c r="AI76" i="1"/>
  <c r="AH33" i="1"/>
  <c r="AI33" i="1" s="1"/>
  <c r="Z17" i="1"/>
  <c r="AH987" i="1"/>
  <c r="AI987" i="1" s="1"/>
  <c r="AH995" i="1"/>
  <c r="AI995" i="1" s="1"/>
  <c r="AH997" i="1"/>
  <c r="AI997" i="1" s="1"/>
  <c r="AH999" i="1"/>
  <c r="AI999" i="1" s="1"/>
  <c r="AH910" i="1"/>
  <c r="AI910" i="1" s="1"/>
  <c r="AH939" i="1"/>
  <c r="AI939" i="1" s="1"/>
  <c r="AH989" i="1"/>
  <c r="AI989" i="1" s="1"/>
  <c r="AH998" i="1"/>
  <c r="AI998" i="1" s="1"/>
  <c r="AH952" i="1"/>
  <c r="AI952" i="1" s="1"/>
  <c r="AH935" i="1"/>
  <c r="AI935" i="1" s="1"/>
  <c r="AH981" i="1"/>
  <c r="AI981" i="1" s="1"/>
  <c r="AH988" i="1"/>
  <c r="AI988" i="1" s="1"/>
  <c r="AH993" i="1"/>
  <c r="AI993" i="1" s="1"/>
  <c r="AH898" i="1"/>
  <c r="AI898" i="1" s="1"/>
  <c r="AC898" i="1"/>
  <c r="AC892" i="1"/>
  <c r="Z903" i="1"/>
  <c r="AC896" i="1"/>
  <c r="AC900" i="1"/>
  <c r="AF972" i="1"/>
  <c r="AF980" i="1"/>
  <c r="AF982" i="1"/>
  <c r="AF988" i="1"/>
  <c r="AB1000" i="1"/>
  <c r="AF918" i="1"/>
  <c r="AH937" i="1"/>
  <c r="AI937" i="1" s="1"/>
  <c r="AH941" i="1"/>
  <c r="AI941" i="1" s="1"/>
  <c r="AH975" i="1"/>
  <c r="AI975" i="1" s="1"/>
  <c r="AC981" i="1"/>
  <c r="AB983" i="1"/>
  <c r="AC983" i="1" s="1"/>
  <c r="AF959" i="1"/>
  <c r="AB1022" i="1"/>
  <c r="AF967" i="1"/>
  <c r="AB967" i="1"/>
  <c r="AC967" i="1" s="1"/>
  <c r="AF970" i="1"/>
  <c r="AF931" i="1"/>
  <c r="AB957" i="1"/>
  <c r="AH964" i="1"/>
  <c r="AI964" i="1" s="1"/>
  <c r="AF926" i="1"/>
  <c r="AF928" i="1"/>
  <c r="AC939" i="1"/>
  <c r="AF946" i="1"/>
  <c r="AF948" i="1"/>
  <c r="AF952" i="1"/>
  <c r="AF956" i="1"/>
  <c r="AC961" i="1"/>
  <c r="AB963" i="1"/>
  <c r="AC963" i="1" s="1"/>
  <c r="AB968" i="1"/>
  <c r="AB971" i="1"/>
  <c r="AC971" i="1" s="1"/>
  <c r="AF996" i="1"/>
  <c r="AB1020" i="1"/>
  <c r="AB931" i="1"/>
  <c r="AB943" i="1"/>
  <c r="AH943" i="1" s="1"/>
  <c r="AI943" i="1" s="1"/>
  <c r="AB947" i="1"/>
  <c r="AH947" i="1" s="1"/>
  <c r="AI947" i="1" s="1"/>
  <c r="AF942" i="1"/>
  <c r="AF1007" i="1"/>
  <c r="AF1009" i="1"/>
  <c r="AF1033" i="1"/>
  <c r="AF1042" i="1"/>
  <c r="AH965" i="1"/>
  <c r="AI965" i="1" s="1"/>
  <c r="AF965" i="1"/>
  <c r="AF1090" i="1"/>
  <c r="AF1119" i="1"/>
  <c r="AH1052" i="1"/>
  <c r="AI1052" i="1" s="1"/>
  <c r="AF1074" i="1"/>
  <c r="AB1083" i="1"/>
  <c r="AC1083" i="1" s="1"/>
  <c r="AF1087" i="1"/>
  <c r="AF1093" i="1"/>
  <c r="AF995" i="1"/>
  <c r="AC975" i="1"/>
  <c r="AC998" i="1"/>
  <c r="AH976" i="1"/>
  <c r="AI976" i="1" s="1"/>
  <c r="AF976" i="1"/>
  <c r="AF978" i="1"/>
  <c r="AF1003" i="1"/>
  <c r="AF1061" i="1"/>
  <c r="AF1109" i="1"/>
  <c r="AF1088" i="1"/>
  <c r="AB1090" i="1"/>
  <c r="AH1090" i="1" s="1"/>
  <c r="AI1090" i="1" s="1"/>
  <c r="AC1121" i="1"/>
  <c r="AF1121" i="1"/>
  <c r="AF1155" i="1"/>
  <c r="AF963" i="1"/>
  <c r="AB950" i="1"/>
  <c r="AH950" i="1" s="1"/>
  <c r="AI950" i="1" s="1"/>
  <c r="AC952" i="1"/>
  <c r="AB972" i="1"/>
  <c r="AC972" i="1" s="1"/>
  <c r="AC980" i="1"/>
  <c r="AB985" i="1"/>
  <c r="AC988" i="1"/>
  <c r="AB1007" i="1"/>
  <c r="AH1007" i="1" s="1"/>
  <c r="AI1007" i="1" s="1"/>
  <c r="AB1033" i="1"/>
  <c r="AB1104" i="1"/>
  <c r="AH1104" i="1" s="1"/>
  <c r="AI1104" i="1" s="1"/>
  <c r="AF1105" i="1"/>
  <c r="AB1108" i="1"/>
  <c r="AF1110" i="1"/>
  <c r="AB1111" i="1"/>
  <c r="AH1111" i="1" s="1"/>
  <c r="AI1111" i="1" s="1"/>
  <c r="AF945" i="1"/>
  <c r="AB916" i="1"/>
  <c r="AF947" i="1"/>
  <c r="AF925" i="1"/>
  <c r="AF927" i="1"/>
  <c r="AB936" i="1"/>
  <c r="AH936" i="1" s="1"/>
  <c r="AI936" i="1" s="1"/>
  <c r="AF949" i="1"/>
  <c r="AF951" i="1"/>
  <c r="AF954" i="1"/>
  <c r="AF957" i="1"/>
  <c r="AB969" i="1"/>
  <c r="AH969" i="1" s="1"/>
  <c r="AI969" i="1" s="1"/>
  <c r="AF971" i="1"/>
  <c r="AB978" i="1"/>
  <c r="AH978" i="1" s="1"/>
  <c r="AI978" i="1" s="1"/>
  <c r="AF981" i="1"/>
  <c r="AF987" i="1"/>
  <c r="AB1003" i="1"/>
  <c r="AC1016" i="1"/>
  <c r="AF936" i="1"/>
  <c r="AF961" i="1"/>
  <c r="AF992" i="1"/>
  <c r="AF997" i="1"/>
  <c r="AC976" i="1"/>
  <c r="AB923" i="1"/>
  <c r="AC928" i="1"/>
  <c r="AF1062" i="1"/>
  <c r="AF1099" i="1"/>
  <c r="AF1111" i="1"/>
  <c r="AC1062" i="1"/>
  <c r="AC1066" i="1"/>
  <c r="AC1095" i="1"/>
  <c r="AC1096" i="1"/>
  <c r="AF1098" i="1"/>
  <c r="AF1100" i="1"/>
  <c r="AF1102" i="1"/>
  <c r="AF1104" i="1"/>
  <c r="AF1122" i="1"/>
  <c r="AB1128" i="1"/>
  <c r="AC1128" i="1" s="1"/>
  <c r="AF994" i="1"/>
  <c r="AF998" i="1"/>
  <c r="AF1004" i="1"/>
  <c r="AH1063" i="1"/>
  <c r="AI1063" i="1" s="1"/>
  <c r="AF1142" i="1"/>
  <c r="AB905" i="1"/>
  <c r="AC905" i="1" s="1"/>
  <c r="AF1000" i="1"/>
  <c r="AC960" i="1"/>
  <c r="AC1001" i="1"/>
  <c r="AC924" i="1"/>
  <c r="AB991" i="1"/>
  <c r="AB1004" i="1"/>
  <c r="AC1004" i="1" s="1"/>
  <c r="AF1014" i="1"/>
  <c r="AC1052" i="1"/>
  <c r="AB1054" i="1"/>
  <c r="AH1054" i="1" s="1"/>
  <c r="AI1054" i="1" s="1"/>
  <c r="AF1063" i="1"/>
  <c r="AF1065" i="1"/>
  <c r="AB1067" i="1"/>
  <c r="AH1067" i="1" s="1"/>
  <c r="AI1067" i="1" s="1"/>
  <c r="AH1092" i="1"/>
  <c r="AI1092" i="1" s="1"/>
  <c r="AB1099" i="1"/>
  <c r="AF933" i="1"/>
  <c r="AF937" i="1"/>
  <c r="AF943" i="1"/>
  <c r="AF958" i="1"/>
  <c r="AF962" i="1"/>
  <c r="AF966" i="1"/>
  <c r="AH974" i="1"/>
  <c r="AI974" i="1" s="1"/>
  <c r="AF999" i="1"/>
  <c r="AH1010" i="1"/>
  <c r="AI1010" i="1" s="1"/>
  <c r="Z1010" i="1"/>
  <c r="AF1010" i="1"/>
  <c r="AF938" i="1"/>
  <c r="AF974" i="1"/>
  <c r="AH982" i="1"/>
  <c r="AI982" i="1" s="1"/>
  <c r="AC935" i="1"/>
  <c r="Z1002" i="1"/>
  <c r="AF1002" i="1"/>
  <c r="Z1024" i="1"/>
  <c r="AF1024" i="1"/>
  <c r="AF934" i="1"/>
  <c r="AF941" i="1"/>
  <c r="AH961" i="1"/>
  <c r="AI961" i="1" s="1"/>
  <c r="AF968" i="1"/>
  <c r="AF1028" i="1"/>
  <c r="AF1052" i="1"/>
  <c r="AF1036" i="1"/>
  <c r="AH1038" i="1"/>
  <c r="AI1038" i="1" s="1"/>
  <c r="Z1038" i="1"/>
  <c r="AF1038" i="1"/>
  <c r="Z1049" i="1"/>
  <c r="AF913" i="1"/>
  <c r="AB915" i="1"/>
  <c r="AH915" i="1" s="1"/>
  <c r="AI915" i="1" s="1"/>
  <c r="AF915" i="1"/>
  <c r="AH919" i="1"/>
  <c r="AI919" i="1" s="1"/>
  <c r="AF935" i="1"/>
  <c r="AH1058" i="1"/>
  <c r="AI1058" i="1" s="1"/>
  <c r="AB1013" i="1"/>
  <c r="AC1013" i="1" s="1"/>
  <c r="AF1069" i="1"/>
  <c r="AF1082" i="1"/>
  <c r="AC1040" i="1"/>
  <c r="AB1053" i="1"/>
  <c r="AC1053" i="1" s="1"/>
  <c r="AB1059" i="1"/>
  <c r="AB1061" i="1"/>
  <c r="AH1061" i="1" s="1"/>
  <c r="AI1061" i="1" s="1"/>
  <c r="AH1066" i="1"/>
  <c r="AI1066" i="1" s="1"/>
  <c r="AB1070" i="1"/>
  <c r="AH1070" i="1" s="1"/>
  <c r="AI1070" i="1" s="1"/>
  <c r="AB1085" i="1"/>
  <c r="AC1085" i="1" s="1"/>
  <c r="AB1089" i="1"/>
  <c r="AC1089" i="1" s="1"/>
  <c r="AB1116" i="1"/>
  <c r="AB1119" i="1"/>
  <c r="AH1119" i="1" s="1"/>
  <c r="AI1119" i="1" s="1"/>
  <c r="AF1123" i="1"/>
  <c r="AF1132" i="1"/>
  <c r="AB1153" i="1"/>
  <c r="AH1153" i="1" s="1"/>
  <c r="AI1153" i="1" s="1"/>
  <c r="AB1154" i="1"/>
  <c r="AC1154" i="1" s="1"/>
  <c r="AC964" i="1"/>
  <c r="AC937" i="1"/>
  <c r="AF910" i="1"/>
  <c r="AB920" i="1"/>
  <c r="AC920" i="1" s="1"/>
  <c r="AB934" i="1"/>
  <c r="AH934" i="1" s="1"/>
  <c r="AI934" i="1" s="1"/>
  <c r="AF1006" i="1"/>
  <c r="AF1018" i="1"/>
  <c r="AF1023" i="1"/>
  <c r="AB1025" i="1"/>
  <c r="AC1027" i="1"/>
  <c r="AF1027" i="1"/>
  <c r="AC1029" i="1"/>
  <c r="AF1029" i="1"/>
  <c r="AF1076" i="1"/>
  <c r="AH1121" i="1"/>
  <c r="AI1121" i="1" s="1"/>
  <c r="AB1036" i="1"/>
  <c r="AC1036" i="1" s="1"/>
  <c r="AH1044" i="1"/>
  <c r="AI1044" i="1" s="1"/>
  <c r="AF1044" i="1"/>
  <c r="AF1095" i="1"/>
  <c r="AB1122" i="1"/>
  <c r="AF1144" i="1"/>
  <c r="AB1150" i="1"/>
  <c r="AC1150" i="1" s="1"/>
  <c r="Z932" i="1"/>
  <c r="AF932" i="1"/>
  <c r="Z960" i="1"/>
  <c r="AF960" i="1"/>
  <c r="AF923" i="1"/>
  <c r="AH928" i="1"/>
  <c r="AI928" i="1" s="1"/>
  <c r="AF930" i="1"/>
  <c r="AF940" i="1"/>
  <c r="AF906" i="1"/>
  <c r="AH980" i="1"/>
  <c r="AI980" i="1" s="1"/>
  <c r="Z980" i="1"/>
  <c r="Z1013" i="1"/>
  <c r="AC1015" i="1"/>
  <c r="AF973" i="1"/>
  <c r="Z973" i="1"/>
  <c r="AB909" i="1"/>
  <c r="AH909" i="1" s="1"/>
  <c r="AI909" i="1" s="1"/>
  <c r="AB911" i="1"/>
  <c r="AH911" i="1" s="1"/>
  <c r="AI911" i="1" s="1"/>
  <c r="AF911" i="1"/>
  <c r="AH913" i="1"/>
  <c r="AI913" i="1" s="1"/>
  <c r="AF916" i="1"/>
  <c r="AH1023" i="1"/>
  <c r="AI1023" i="1" s="1"/>
  <c r="AC1069" i="1"/>
  <c r="AH1069" i="1"/>
  <c r="AI1069" i="1" s="1"/>
  <c r="AB990" i="1"/>
  <c r="AC990" i="1" s="1"/>
  <c r="Z1030" i="1"/>
  <c r="AH1046" i="1"/>
  <c r="AI1046" i="1" s="1"/>
  <c r="Z1043" i="1"/>
  <c r="AH1043" i="1"/>
  <c r="AI1043" i="1" s="1"/>
  <c r="Z1072" i="1"/>
  <c r="AF1072" i="1"/>
  <c r="Z1103" i="1"/>
  <c r="AF1103" i="1"/>
  <c r="Z1107" i="1"/>
  <c r="AF1107" i="1"/>
  <c r="Z1156" i="1"/>
  <c r="Z1035" i="1"/>
  <c r="AF1035" i="1"/>
  <c r="Z1047" i="1"/>
  <c r="AF1047" i="1"/>
  <c r="Z1066" i="1"/>
  <c r="AF1066" i="1"/>
  <c r="Z1089" i="1"/>
  <c r="AF1089" i="1"/>
  <c r="Z1114" i="1"/>
  <c r="AC1133" i="1"/>
  <c r="AH1133" i="1"/>
  <c r="AI1133" i="1" s="1"/>
  <c r="AF1153" i="1"/>
  <c r="Z1153" i="1"/>
  <c r="AF1166" i="1"/>
  <c r="Z1166" i="1"/>
  <c r="AF993" i="1"/>
  <c r="AB986" i="1"/>
  <c r="AF1026" i="1"/>
  <c r="AB1011" i="1"/>
  <c r="AH1011" i="1" s="1"/>
  <c r="AI1011" i="1" s="1"/>
  <c r="AH1035" i="1"/>
  <c r="AI1035" i="1" s="1"/>
  <c r="AF1060" i="1"/>
  <c r="AF1067" i="1"/>
  <c r="AB1042" i="1"/>
  <c r="AC1042" i="1" s="1"/>
  <c r="AC1046" i="1"/>
  <c r="AF1046" i="1"/>
  <c r="Z1071" i="1"/>
  <c r="AB1082" i="1"/>
  <c r="AH1082" i="1" s="1"/>
  <c r="AI1082" i="1" s="1"/>
  <c r="AB1084" i="1"/>
  <c r="AB1088" i="1"/>
  <c r="AC1088" i="1" s="1"/>
  <c r="Z1117" i="1"/>
  <c r="AF1117" i="1"/>
  <c r="AF1156" i="1"/>
  <c r="Z1140" i="1"/>
  <c r="Z1143" i="1"/>
  <c r="AF1021" i="1"/>
  <c r="Z1054" i="1"/>
  <c r="Z1068" i="1"/>
  <c r="AF1068" i="1"/>
  <c r="Z1080" i="1"/>
  <c r="Z1086" i="1"/>
  <c r="AF1086" i="1"/>
  <c r="AF1091" i="1"/>
  <c r="Z1152" i="1"/>
  <c r="AF1152" i="1"/>
  <c r="Z1167" i="1"/>
  <c r="AF1167" i="1"/>
  <c r="AF1008" i="1"/>
  <c r="AB1012" i="1"/>
  <c r="AC1012" i="1" s="1"/>
  <c r="AH1102" i="1"/>
  <c r="AI1102" i="1" s="1"/>
  <c r="AB1045" i="1"/>
  <c r="AC1045" i="1" s="1"/>
  <c r="AF1050" i="1"/>
  <c r="AF1071" i="1"/>
  <c r="AF1101" i="1"/>
  <c r="AB1163" i="1"/>
  <c r="AC1163" i="1" s="1"/>
  <c r="AB1166" i="1"/>
  <c r="AC1125" i="1"/>
  <c r="AB1141" i="1"/>
  <c r="AC1141" i="1" s="1"/>
  <c r="AB1143" i="1"/>
  <c r="AC1143" i="1" s="1"/>
  <c r="AH1164" i="1"/>
  <c r="AI1164" i="1" s="1"/>
  <c r="AH926" i="1"/>
  <c r="AI926" i="1" s="1"/>
  <c r="AC926" i="1"/>
  <c r="AC959" i="1"/>
  <c r="AH996" i="1"/>
  <c r="AI996" i="1" s="1"/>
  <c r="AF908" i="1"/>
  <c r="AF920" i="1"/>
  <c r="Z920" i="1"/>
  <c r="Z924" i="1"/>
  <c r="Z985" i="1"/>
  <c r="AF985" i="1"/>
  <c r="AF991" i="1"/>
  <c r="Z991" i="1"/>
  <c r="AH912" i="1"/>
  <c r="AI912" i="1" s="1"/>
  <c r="Z913" i="1"/>
  <c r="AB921" i="1"/>
  <c r="AC921" i="1" s="1"/>
  <c r="AH940" i="1"/>
  <c r="AI940" i="1" s="1"/>
  <c r="AB1018" i="1"/>
  <c r="AF1025" i="1"/>
  <c r="Z1051" i="1"/>
  <c r="Z1053" i="1"/>
  <c r="AH1029" i="1"/>
  <c r="AI1029" i="1" s="1"/>
  <c r="AH1027" i="1"/>
  <c r="AI1027" i="1" s="1"/>
  <c r="AF1016" i="1"/>
  <c r="Z1032" i="1"/>
  <c r="AF1032" i="1"/>
  <c r="AF907" i="1"/>
  <c r="AB914" i="1"/>
  <c r="AC914" i="1" s="1"/>
  <c r="AF914" i="1"/>
  <c r="AB942" i="1"/>
  <c r="Z1015" i="1"/>
  <c r="Z1022" i="1"/>
  <c r="AF1022" i="1"/>
  <c r="Z1048" i="1"/>
  <c r="AF1005" i="1"/>
  <c r="AB1006" i="1"/>
  <c r="AC1006" i="1" s="1"/>
  <c r="Z1007" i="1"/>
  <c r="Z1037" i="1"/>
  <c r="AF1037" i="1"/>
  <c r="Z1039" i="1"/>
  <c r="AF1039" i="1"/>
  <c r="AC1041" i="1"/>
  <c r="AF1057" i="1"/>
  <c r="Z1128" i="1"/>
  <c r="AF1128" i="1"/>
  <c r="Z1146" i="1"/>
  <c r="AF1146" i="1"/>
  <c r="Z1122" i="1"/>
  <c r="Z1127" i="1"/>
  <c r="AB1131" i="1"/>
  <c r="AC1131" i="1" s="1"/>
  <c r="Z1145" i="1"/>
  <c r="AF1145" i="1"/>
  <c r="AF1017" i="1"/>
  <c r="AF1058" i="1"/>
  <c r="AH1062" i="1"/>
  <c r="AI1062" i="1" s="1"/>
  <c r="AC1035" i="1"/>
  <c r="AB1073" i="1"/>
  <c r="AF1073" i="1"/>
  <c r="AB1077" i="1"/>
  <c r="Z1077" i="1"/>
  <c r="AF1079" i="1"/>
  <c r="AF1084" i="1"/>
  <c r="Z1110" i="1"/>
  <c r="Z1120" i="1"/>
  <c r="AF1120" i="1"/>
  <c r="AF1130" i="1"/>
  <c r="Z1126" i="1"/>
  <c r="AF1126" i="1"/>
  <c r="Z1141" i="1"/>
  <c r="AF1141" i="1"/>
  <c r="AF1176" i="1"/>
  <c r="AB1136" i="1"/>
  <c r="AH1136" i="1" s="1"/>
  <c r="AI1136" i="1" s="1"/>
  <c r="AB1149" i="1"/>
  <c r="AC1149" i="1" s="1"/>
  <c r="AC1165" i="1"/>
  <c r="AC1102" i="1"/>
  <c r="AF1127" i="1"/>
  <c r="AB1139" i="1"/>
  <c r="AB1142" i="1"/>
  <c r="AC1142" i="1" s="1"/>
  <c r="AH1167" i="1"/>
  <c r="AI1167" i="1" s="1"/>
  <c r="AB1060" i="1"/>
  <c r="AC1060" i="1" s="1"/>
  <c r="AB1072" i="1"/>
  <c r="AC1072" i="1" s="1"/>
  <c r="AB1074" i="1"/>
  <c r="AH1074" i="1" s="1"/>
  <c r="AI1074" i="1" s="1"/>
  <c r="AB1080" i="1"/>
  <c r="AC1080" i="1" s="1"/>
  <c r="AB1094" i="1"/>
  <c r="AF1094" i="1"/>
  <c r="AF1151" i="1"/>
  <c r="AF1159" i="1"/>
  <c r="AC1167" i="1"/>
  <c r="AB1130" i="1"/>
  <c r="AC1130" i="1" s="1"/>
  <c r="AB1135" i="1"/>
  <c r="AH1135" i="1" s="1"/>
  <c r="AI1135" i="1" s="1"/>
  <c r="AF1154" i="1"/>
  <c r="AB1161" i="1"/>
  <c r="AB1174" i="1"/>
  <c r="AC1174" i="1" s="1"/>
  <c r="AC913" i="1"/>
  <c r="Z908" i="1"/>
  <c r="Z910" i="1"/>
  <c r="Z916" i="1"/>
  <c r="Z922" i="1"/>
  <c r="AF1011" i="1"/>
  <c r="Z1011" i="1"/>
  <c r="AC1017" i="1"/>
  <c r="AH1017" i="1"/>
  <c r="AI1017" i="1" s="1"/>
  <c r="Z1012" i="1"/>
  <c r="AF1012" i="1"/>
  <c r="Z1031" i="1"/>
  <c r="AC1050" i="1"/>
  <c r="AH1050" i="1"/>
  <c r="AI1050" i="1" s="1"/>
  <c r="AH1055" i="1"/>
  <c r="AI1055" i="1" s="1"/>
  <c r="AC1009" i="1"/>
  <c r="AH1009" i="1"/>
  <c r="AI1009" i="1" s="1"/>
  <c r="AF1019" i="1"/>
  <c r="Z1019" i="1"/>
  <c r="Z1020" i="1"/>
  <c r="AF1020" i="1"/>
  <c r="AH1024" i="1"/>
  <c r="AI1024" i="1" s="1"/>
  <c r="Z1008" i="1"/>
  <c r="AH1049" i="1"/>
  <c r="AI1049" i="1" s="1"/>
  <c r="Z1059" i="1"/>
  <c r="AF1059" i="1"/>
  <c r="Z1083" i="1"/>
  <c r="Z1105" i="1"/>
  <c r="AH1047" i="1"/>
  <c r="AI1047" i="1" s="1"/>
  <c r="Z1040" i="1"/>
  <c r="AH1040" i="1"/>
  <c r="AI1040" i="1" s="1"/>
  <c r="Z1092" i="1"/>
  <c r="AF1092" i="1"/>
  <c r="Z1106" i="1"/>
  <c r="AF1106" i="1"/>
  <c r="Z1108" i="1"/>
  <c r="AF1108" i="1"/>
  <c r="Z1118" i="1"/>
  <c r="AF1118" i="1"/>
  <c r="Z1124" i="1"/>
  <c r="AF1124" i="1"/>
  <c r="Z1084" i="1"/>
  <c r="Z1096" i="1"/>
  <c r="AF1096" i="1"/>
  <c r="Z1101" i="1"/>
  <c r="Z1116" i="1"/>
  <c r="AF1116" i="1"/>
  <c r="Z1134" i="1"/>
  <c r="AF1134" i="1"/>
  <c r="Z1136" i="1"/>
  <c r="AF1136" i="1"/>
  <c r="Z1147" i="1"/>
  <c r="AF1147" i="1"/>
  <c r="Z1149" i="1"/>
  <c r="AF1149" i="1"/>
  <c r="AH1159" i="1"/>
  <c r="AI1159" i="1" s="1"/>
  <c r="AC1159" i="1"/>
  <c r="Z1163" i="1"/>
  <c r="AF1163" i="1"/>
  <c r="Z1165" i="1"/>
  <c r="AH1165" i="1"/>
  <c r="AI1165" i="1" s="1"/>
  <c r="AH1041" i="1"/>
  <c r="AI1041" i="1" s="1"/>
  <c r="AH1096" i="1"/>
  <c r="AI1096" i="1" s="1"/>
  <c r="Z1041" i="1"/>
  <c r="AF1041" i="1"/>
  <c r="Z1112" i="1"/>
  <c r="AF1112" i="1"/>
  <c r="AF1174" i="1"/>
  <c r="Z1174" i="1"/>
  <c r="AF1175" i="1"/>
  <c r="Z1175" i="1"/>
  <c r="AF1055" i="1"/>
  <c r="AH1125" i="1"/>
  <c r="AI1125" i="1" s="1"/>
  <c r="Z1161" i="1"/>
  <c r="AF1135" i="1"/>
  <c r="Z1135" i="1"/>
  <c r="Z1137" i="1"/>
  <c r="AF1137" i="1"/>
  <c r="AF1148" i="1"/>
  <c r="Z1148" i="1"/>
  <c r="Z1164" i="1"/>
  <c r="Z1133" i="1"/>
  <c r="AF1133" i="1"/>
  <c r="Z1138" i="1"/>
  <c r="Z1160" i="1"/>
  <c r="AF1160" i="1"/>
  <c r="AF1162" i="1"/>
  <c r="Z1162" i="1"/>
  <c r="AF1139" i="1"/>
  <c r="Z1176" i="1"/>
  <c r="AF964" i="1"/>
  <c r="AB834" i="1"/>
  <c r="AC834" i="1" s="1"/>
  <c r="AB1140" i="1"/>
  <c r="AH1140" i="1" s="1"/>
  <c r="AI1140" i="1" s="1"/>
  <c r="AC973" i="1"/>
  <c r="AB1173" i="1"/>
  <c r="AC1173" i="1" s="1"/>
  <c r="AB1176" i="1"/>
  <c r="AB906" i="1"/>
  <c r="AH906" i="1" s="1"/>
  <c r="AI906" i="1" s="1"/>
  <c r="AH918" i="1"/>
  <c r="AI918" i="1" s="1"/>
  <c r="AC918" i="1"/>
  <c r="AC974" i="1"/>
  <c r="AB1019" i="1"/>
  <c r="AC1019" i="1" s="1"/>
  <c r="AC1028" i="1"/>
  <c r="AC996" i="1"/>
  <c r="AB1169" i="1"/>
  <c r="AC1169" i="1" s="1"/>
  <c r="AH973" i="1"/>
  <c r="AI973" i="1" s="1"/>
  <c r="AH1016" i="1"/>
  <c r="AI1016" i="1" s="1"/>
  <c r="AC965" i="1"/>
  <c r="AH893" i="1"/>
  <c r="AI893" i="1" s="1"/>
  <c r="AC1038" i="1"/>
  <c r="AH962" i="1"/>
  <c r="AI962" i="1" s="1"/>
  <c r="AB1086" i="1"/>
  <c r="AC1086" i="1" s="1"/>
  <c r="AH924" i="1"/>
  <c r="AI924" i="1" s="1"/>
  <c r="AB1071" i="1"/>
  <c r="AC1071" i="1" s="1"/>
  <c r="AB1076" i="1"/>
  <c r="AC1076" i="1" s="1"/>
  <c r="AB1087" i="1"/>
  <c r="AH1134" i="1"/>
  <c r="AI1134" i="1" s="1"/>
  <c r="AC919" i="1"/>
  <c r="AC994" i="1"/>
  <c r="AB1064" i="1"/>
  <c r="AB948" i="1"/>
  <c r="AB1156" i="1"/>
  <c r="AH1156" i="1" s="1"/>
  <c r="AI1156" i="1" s="1"/>
  <c r="AB1032" i="1"/>
  <c r="AC1032" i="1" s="1"/>
  <c r="AC940" i="1"/>
  <c r="AC1092" i="1"/>
  <c r="AB1005" i="1"/>
  <c r="AC1005" i="1" s="1"/>
  <c r="AB1008" i="1"/>
  <c r="AH1008" i="1" s="1"/>
  <c r="AI1008" i="1" s="1"/>
  <c r="AB1093" i="1"/>
  <c r="AB1123" i="1"/>
  <c r="AB946" i="1"/>
  <c r="AB1124" i="1"/>
  <c r="AC1124" i="1" s="1"/>
  <c r="AB1126" i="1"/>
  <c r="AH1126" i="1" s="1"/>
  <c r="AI1126" i="1" s="1"/>
  <c r="AB1146" i="1"/>
  <c r="AB1162" i="1"/>
  <c r="AB1168" i="1"/>
  <c r="Z882" i="1"/>
  <c r="Z948" i="1"/>
  <c r="Z963" i="1"/>
  <c r="Z968" i="1"/>
  <c r="Z1067" i="1"/>
  <c r="Z1075" i="1"/>
  <c r="AF1115" i="1"/>
  <c r="Z1115" i="1"/>
  <c r="Z1144" i="1"/>
  <c r="AF955" i="1"/>
  <c r="Z971" i="1"/>
  <c r="Z975" i="1"/>
  <c r="Z1004" i="1"/>
  <c r="Z1026" i="1"/>
  <c r="Z1088" i="1"/>
  <c r="Z1111" i="1"/>
  <c r="Z951" i="1"/>
  <c r="Z1132" i="1"/>
  <c r="Z1142" i="1"/>
  <c r="Z1100" i="1"/>
  <c r="Z988" i="1"/>
  <c r="Z994" i="1"/>
  <c r="Z997" i="1"/>
  <c r="AB1014" i="1"/>
  <c r="Z1033" i="1"/>
  <c r="AB1039" i="1"/>
  <c r="AC1039" i="1" s="1"/>
  <c r="Z1045" i="1"/>
  <c r="AB1091" i="1"/>
  <c r="AF1138" i="1"/>
  <c r="AB1160" i="1"/>
  <c r="Z1081" i="1"/>
  <c r="AH1103" i="1"/>
  <c r="AI1103" i="1" s="1"/>
  <c r="AB1107" i="1"/>
  <c r="AH1107" i="1" s="1"/>
  <c r="AI1107" i="1" s="1"/>
  <c r="Z1130" i="1"/>
  <c r="AB1137" i="1"/>
  <c r="AC1137" i="1" s="1"/>
  <c r="Z1155" i="1"/>
  <c r="Z1085" i="1"/>
  <c r="AF1085" i="1"/>
  <c r="Z1157" i="1"/>
  <c r="Z984" i="1"/>
  <c r="AF984" i="1"/>
  <c r="AF990" i="1"/>
  <c r="Z990" i="1"/>
  <c r="Z926" i="1"/>
  <c r="Z929" i="1"/>
  <c r="Z935" i="1"/>
  <c r="Z1168" i="1"/>
  <c r="AF1168" i="1"/>
  <c r="Z1097" i="1"/>
  <c r="Z1151" i="1"/>
  <c r="Z1158" i="1"/>
  <c r="Z1113" i="1"/>
  <c r="AF1113" i="1"/>
  <c r="AH954" i="1"/>
  <c r="AI954" i="1" s="1"/>
  <c r="AC954" i="1"/>
  <c r="AH956" i="1"/>
  <c r="AI956" i="1" s="1"/>
  <c r="AC956" i="1"/>
  <c r="AH932" i="1"/>
  <c r="AI932" i="1" s="1"/>
  <c r="AC932" i="1"/>
  <c r="AH1127" i="1"/>
  <c r="AI1127" i="1" s="1"/>
  <c r="AC1127" i="1"/>
  <c r="AC67" i="1"/>
  <c r="AB216" i="1"/>
  <c r="AH216" i="1" s="1"/>
  <c r="AI216" i="1" s="1"/>
  <c r="AB19" i="1"/>
  <c r="AB16" i="1"/>
  <c r="AB891" i="1"/>
  <c r="AB901" i="1"/>
  <c r="AB903" i="1"/>
  <c r="AC903" i="1" s="1"/>
  <c r="AC910" i="1"/>
  <c r="AB927" i="1"/>
  <c r="AB977" i="1"/>
  <c r="AH977" i="1" s="1"/>
  <c r="AI977" i="1" s="1"/>
  <c r="AC982" i="1"/>
  <c r="AB992" i="1"/>
  <c r="AC1058" i="1"/>
  <c r="AB1097" i="1"/>
  <c r="AB1112" i="1"/>
  <c r="AH1112" i="1" s="1"/>
  <c r="AI1112" i="1" s="1"/>
  <c r="AF877" i="1"/>
  <c r="AC917" i="1"/>
  <c r="Z51" i="1"/>
  <c r="AB39" i="1"/>
  <c r="AB799" i="1"/>
  <c r="AC799" i="1" s="1"/>
  <c r="AC1405" i="1"/>
  <c r="AC131" i="1"/>
  <c r="AB1392" i="1"/>
  <c r="AC1392" i="1" s="1"/>
  <c r="AB1396" i="1"/>
  <c r="AB1386" i="1"/>
  <c r="AB1404" i="1"/>
  <c r="AF1416" i="1"/>
  <c r="AB1376" i="1"/>
  <c r="AB1381" i="1"/>
  <c r="AH1381" i="1" s="1"/>
  <c r="AI1381" i="1" s="1"/>
  <c r="AB1397" i="1"/>
  <c r="AB1401" i="1"/>
  <c r="AC1401" i="1" s="1"/>
  <c r="AC1403" i="1"/>
  <c r="AB1400" i="1"/>
  <c r="AC1400" i="1" s="1"/>
  <c r="AB1387" i="1"/>
  <c r="AH1387" i="1" s="1"/>
  <c r="AI1387" i="1" s="1"/>
  <c r="AB1328" i="1"/>
  <c r="AB1417" i="1"/>
  <c r="AF1216" i="1"/>
  <c r="Z1216" i="1"/>
  <c r="AB1410" i="1"/>
  <c r="AH1453" i="1"/>
  <c r="AI1453" i="1" s="1"/>
  <c r="AC1406" i="1"/>
  <c r="AB1414" i="1"/>
  <c r="AC1414" i="1" s="1"/>
  <c r="AB1413" i="1"/>
  <c r="AB1184" i="1"/>
  <c r="AB1188" i="1"/>
  <c r="AC1188" i="1" s="1"/>
  <c r="AC1202" i="1"/>
  <c r="AH1455" i="1"/>
  <c r="AI1455" i="1" s="1"/>
  <c r="AB1292" i="1"/>
  <c r="AH1292" i="1" s="1"/>
  <c r="AI1292" i="1" s="1"/>
  <c r="AF1328" i="1"/>
  <c r="AC1346" i="1"/>
  <c r="AB1352" i="1"/>
  <c r="AH1352" i="1" s="1"/>
  <c r="AI1352" i="1" s="1"/>
  <c r="AB1357" i="1"/>
  <c r="AC1357" i="1" s="1"/>
  <c r="AB1359" i="1"/>
  <c r="AC1359" i="1" s="1"/>
  <c r="AB1365" i="1"/>
  <c r="AC1365" i="1" s="1"/>
  <c r="AB1370" i="1"/>
  <c r="AC1372" i="1"/>
  <c r="AC1374" i="1"/>
  <c r="AB1393" i="1"/>
  <c r="AC1393" i="1" s="1"/>
  <c r="AB1339" i="1"/>
  <c r="AH1339" i="1" s="1"/>
  <c r="AI1339" i="1" s="1"/>
  <c r="AB1358" i="1"/>
  <c r="AC1371" i="1"/>
  <c r="AB1373" i="1"/>
  <c r="AB1394" i="1"/>
  <c r="AH1246" i="1"/>
  <c r="AI1246" i="1" s="1"/>
  <c r="AC1179" i="1"/>
  <c r="AB1185" i="1"/>
  <c r="AB1189" i="1"/>
  <c r="AC1190" i="1"/>
  <c r="AB1194" i="1"/>
  <c r="AB1211" i="1"/>
  <c r="AH1211" i="1" s="1"/>
  <c r="AI1211" i="1" s="1"/>
  <c r="AB1214" i="1"/>
  <c r="AH1214" i="1" s="1"/>
  <c r="AI1214" i="1" s="1"/>
  <c r="AB1235" i="1"/>
  <c r="AB1226" i="1"/>
  <c r="AC1226" i="1" s="1"/>
  <c r="AB1230" i="1"/>
  <c r="AC1230" i="1" s="1"/>
  <c r="AC1079" i="1"/>
  <c r="AH1079" i="1"/>
  <c r="AI1079" i="1" s="1"/>
  <c r="AC11" i="1"/>
  <c r="AC1364" i="1"/>
  <c r="AI1364" i="1"/>
  <c r="AH1129" i="1"/>
  <c r="AI1129" i="1" s="1"/>
  <c r="AC1129" i="1"/>
  <c r="AC1221" i="1"/>
  <c r="AC1201" i="1"/>
  <c r="AC1240" i="1"/>
  <c r="AB1196" i="1"/>
  <c r="AB1233" i="1"/>
  <c r="AC1233" i="1" s="1"/>
  <c r="AC1248" i="1"/>
  <c r="AB1252" i="1"/>
  <c r="AB1254" i="1"/>
  <c r="AH1254" i="1" s="1"/>
  <c r="AI1254" i="1" s="1"/>
  <c r="AC1320" i="1"/>
  <c r="AC1324" i="1"/>
  <c r="AB1329" i="1"/>
  <c r="AH1329" i="1" s="1"/>
  <c r="AI1329" i="1" s="1"/>
  <c r="AC1399" i="1"/>
  <c r="AH1399" i="1"/>
  <c r="AI1399" i="1" s="1"/>
  <c r="AC1200" i="1"/>
  <c r="AB1186" i="1"/>
  <c r="AB1191" i="1"/>
  <c r="AC1209" i="1"/>
  <c r="AB1232" i="1"/>
  <c r="AB1236" i="1"/>
  <c r="AB1260" i="1"/>
  <c r="AH1260" i="1" s="1"/>
  <c r="AI1260" i="1" s="1"/>
  <c r="AB1309" i="1"/>
  <c r="AC1309" i="1" s="1"/>
  <c r="AB1321" i="1"/>
  <c r="AH1321" i="1" s="1"/>
  <c r="AI1321" i="1" s="1"/>
  <c r="AC1323" i="1"/>
  <c r="AB1347" i="1"/>
  <c r="AB1353" i="1"/>
  <c r="AH1353" i="1" s="1"/>
  <c r="AI1353" i="1" s="1"/>
  <c r="AB1300" i="1"/>
  <c r="AC1300" i="1" s="1"/>
  <c r="AC1402" i="1"/>
  <c r="AC1326" i="1"/>
  <c r="AF1372" i="1"/>
  <c r="AC1382" i="1"/>
  <c r="AB1391" i="1"/>
  <c r="AC1391" i="1" s="1"/>
  <c r="AC1290" i="1"/>
  <c r="AH1303" i="1"/>
  <c r="AI1303" i="1" s="1"/>
  <c r="AC1303" i="1"/>
  <c r="AC1220" i="1"/>
  <c r="AB1306" i="1"/>
  <c r="AC1348" i="1"/>
  <c r="AB1350" i="1"/>
  <c r="AB1175" i="1"/>
  <c r="AB1267" i="1"/>
  <c r="AH1267" i="1" s="1"/>
  <c r="AI1267" i="1" s="1"/>
  <c r="AB1275" i="1"/>
  <c r="AC1275" i="1" s="1"/>
  <c r="AB1281" i="1"/>
  <c r="AC1415" i="1"/>
  <c r="AC1280" i="1"/>
  <c r="AH1280" i="1"/>
  <c r="AI1280" i="1" s="1"/>
  <c r="AH1266" i="1"/>
  <c r="AI1266" i="1" s="1"/>
  <c r="AC1319" i="1"/>
  <c r="AH1319" i="1"/>
  <c r="AI1319" i="1" s="1"/>
  <c r="AB1225" i="1"/>
  <c r="AB1293" i="1"/>
  <c r="AC1293" i="1" s="1"/>
  <c r="AB1301" i="1"/>
  <c r="AC1301" i="1" s="1"/>
  <c r="AB1331" i="1"/>
  <c r="AC1331" i="1" s="1"/>
  <c r="AB1333" i="1"/>
  <c r="AC1333" i="1" s="1"/>
  <c r="AC1337" i="1"/>
  <c r="AB1398" i="1"/>
  <c r="AB1314" i="1"/>
  <c r="AC1314" i="1" s="1"/>
  <c r="AH1247" i="1"/>
  <c r="AI1247" i="1" s="1"/>
  <c r="AB1198" i="1"/>
  <c r="AC1257" i="1"/>
  <c r="AC1268" i="1"/>
  <c r="AC1272" i="1"/>
  <c r="AB1294" i="1"/>
  <c r="AH1294" i="1" s="1"/>
  <c r="AI1294" i="1" s="1"/>
  <c r="AB1311" i="1"/>
  <c r="AB1313" i="1"/>
  <c r="AB1338" i="1"/>
  <c r="AC1338" i="1" s="1"/>
  <c r="AC1390" i="1"/>
  <c r="AH1276" i="1"/>
  <c r="AI1276" i="1" s="1"/>
  <c r="AC1276" i="1"/>
  <c r="AC1265" i="1"/>
  <c r="AH1265" i="1"/>
  <c r="AI1265" i="1" s="1"/>
  <c r="AH1377" i="1"/>
  <c r="AI1377" i="1" s="1"/>
  <c r="AC1377" i="1"/>
  <c r="AH1389" i="1"/>
  <c r="AI1389" i="1" s="1"/>
  <c r="AC1389" i="1"/>
  <c r="AH1242" i="1"/>
  <c r="AI1242" i="1" s="1"/>
  <c r="AC1244" i="1"/>
  <c r="AH1244" i="1"/>
  <c r="AI1244" i="1" s="1"/>
  <c r="AH1282" i="1"/>
  <c r="AI1282" i="1" s="1"/>
  <c r="AC1282" i="1"/>
  <c r="AB1182" i="1"/>
  <c r="AB1193" i="1"/>
  <c r="AC1193" i="1" s="1"/>
  <c r="AB1216" i="1"/>
  <c r="AB1229" i="1"/>
  <c r="AC1229" i="1" s="1"/>
  <c r="AB1249" i="1"/>
  <c r="AC1249" i="1" s="1"/>
  <c r="AB1270" i="1"/>
  <c r="AC1270" i="1" s="1"/>
  <c r="AB1271" i="1"/>
  <c r="AB1284" i="1"/>
  <c r="AB1288" i="1"/>
  <c r="AC1288" i="1" s="1"/>
  <c r="AB1298" i="1"/>
  <c r="AC1298" i="1" s="1"/>
  <c r="AH1340" i="1"/>
  <c r="AI1340" i="1" s="1"/>
  <c r="AB1380" i="1"/>
  <c r="AB1388" i="1"/>
  <c r="AF1402" i="1"/>
  <c r="AC1407" i="1"/>
  <c r="AC1409" i="1"/>
  <c r="AB1411" i="1"/>
  <c r="AB1207" i="1"/>
  <c r="AC1207" i="1" s="1"/>
  <c r="AB1231" i="1"/>
  <c r="AC1231" i="1" s="1"/>
  <c r="AB1234" i="1"/>
  <c r="AH1234" i="1" s="1"/>
  <c r="AI1234" i="1" s="1"/>
  <c r="AB1239" i="1"/>
  <c r="AB1283" i="1"/>
  <c r="AH1283" i="1" s="1"/>
  <c r="AI1283" i="1" s="1"/>
  <c r="AB1287" i="1"/>
  <c r="AH1287" i="1" s="1"/>
  <c r="AI1287" i="1" s="1"/>
  <c r="AB1327" i="1"/>
  <c r="AB1349" i="1"/>
  <c r="AC1349" i="1" s="1"/>
  <c r="AB1360" i="1"/>
  <c r="AB1375" i="1"/>
  <c r="AC1375" i="1" s="1"/>
  <c r="AB1178" i="1"/>
  <c r="AH1178" i="1" s="1"/>
  <c r="AI1178" i="1" s="1"/>
  <c r="AB1215" i="1"/>
  <c r="AB1253" i="1"/>
  <c r="AB1296" i="1"/>
  <c r="AB1208" i="1"/>
  <c r="AB1305" i="1"/>
  <c r="AC1305" i="1" s="1"/>
  <c r="AB1310" i="1"/>
  <c r="AH1310" i="1" s="1"/>
  <c r="AI1310" i="1" s="1"/>
  <c r="AB1312" i="1"/>
  <c r="AC1317" i="1"/>
  <c r="AB1356" i="1"/>
  <c r="AB1369" i="1"/>
  <c r="AH1369" i="1" s="1"/>
  <c r="AI1369" i="1" s="1"/>
  <c r="AC1243" i="1"/>
  <c r="AH1243" i="1"/>
  <c r="AI1243" i="1" s="1"/>
  <c r="AC1258" i="1"/>
  <c r="AH1258" i="1"/>
  <c r="AI1258" i="1" s="1"/>
  <c r="AC1378" i="1"/>
  <c r="AH1378" i="1"/>
  <c r="AI1378" i="1" s="1"/>
  <c r="AH1318" i="1"/>
  <c r="AI1318" i="1" s="1"/>
  <c r="AC1318" i="1"/>
  <c r="AC1181" i="1"/>
  <c r="AC1302" i="1"/>
  <c r="AB1289" i="1"/>
  <c r="AC1316" i="1"/>
  <c r="AH1316" i="1"/>
  <c r="AI1316" i="1" s="1"/>
  <c r="AH1334" i="1"/>
  <c r="AI1334" i="1" s="1"/>
  <c r="AC1334" i="1"/>
  <c r="AH1351" i="1"/>
  <c r="AI1351" i="1" s="1"/>
  <c r="AC1351" i="1"/>
  <c r="AB1213" i="1"/>
  <c r="AB1218" i="1"/>
  <c r="AB1237" i="1"/>
  <c r="AC1237" i="1" s="1"/>
  <c r="AB1241" i="1"/>
  <c r="AC1241" i="1" s="1"/>
  <c r="AH1257" i="1"/>
  <c r="AI1257" i="1" s="1"/>
  <c r="AH1342" i="1"/>
  <c r="AI1342" i="1" s="1"/>
  <c r="AH1406" i="1"/>
  <c r="AI1406" i="1" s="1"/>
  <c r="AC1345" i="1"/>
  <c r="AB1343" i="1"/>
  <c r="AF1376" i="1"/>
  <c r="AC1269" i="1"/>
  <c r="AB1273" i="1"/>
  <c r="AC1273" i="1" s="1"/>
  <c r="AB1295" i="1"/>
  <c r="AF1203" i="1"/>
  <c r="AC1361" i="1"/>
  <c r="AC1330" i="1"/>
  <c r="AB1335" i="1"/>
  <c r="AC1335" i="1" s="1"/>
  <c r="AB1383" i="1"/>
  <c r="AH1467" i="1"/>
  <c r="AI1467" i="1" s="1"/>
  <c r="AH1465" i="1"/>
  <c r="AI1465" i="1" s="1"/>
  <c r="AH1371" i="1"/>
  <c r="AI1371" i="1" s="1"/>
  <c r="AH1457" i="1"/>
  <c r="AI1457" i="1" s="1"/>
  <c r="AH1442" i="1"/>
  <c r="AI1442" i="1" s="1"/>
  <c r="AB1418" i="1"/>
  <c r="AC1418" i="1" s="1"/>
  <c r="AB1416" i="1"/>
  <c r="Z1328" i="1"/>
  <c r="AF1390" i="1"/>
  <c r="AF1337" i="1"/>
  <c r="AF1375" i="1"/>
  <c r="AF1391" i="1"/>
  <c r="AF1209" i="1"/>
  <c r="AH1374" i="1"/>
  <c r="AI1374" i="1" s="1"/>
  <c r="Z1202" i="1"/>
  <c r="AH1299" i="1"/>
  <c r="AI1299" i="1" s="1"/>
  <c r="AH1402" i="1"/>
  <c r="AI1402" i="1" s="1"/>
  <c r="Z1203" i="1"/>
  <c r="Z1240" i="1"/>
  <c r="AH1268" i="1"/>
  <c r="AI1268" i="1" s="1"/>
  <c r="AH1405" i="1"/>
  <c r="AI1405" i="1" s="1"/>
  <c r="AF1380" i="1"/>
  <c r="AF1272" i="1"/>
  <c r="AH1355" i="1"/>
  <c r="AI1355" i="1" s="1"/>
  <c r="AF1327" i="1"/>
  <c r="AF1405" i="1"/>
  <c r="AF1245" i="1"/>
  <c r="AF1298" i="1"/>
  <c r="AH1403" i="1"/>
  <c r="AI1403" i="1" s="1"/>
  <c r="Z1358" i="1"/>
  <c r="AF1384" i="1"/>
  <c r="AF1240" i="1"/>
  <c r="Z1248" i="1"/>
  <c r="AH1330" i="1"/>
  <c r="AI1330" i="1" s="1"/>
  <c r="AF1385" i="1"/>
  <c r="AF1393" i="1"/>
  <c r="AF1403" i="1"/>
  <c r="AF1300" i="1"/>
  <c r="AF1355" i="1"/>
  <c r="AH1390" i="1"/>
  <c r="AI1390" i="1" s="1"/>
  <c r="Z1372" i="1"/>
  <c r="Z1184" i="1"/>
  <c r="AF1248" i="1"/>
  <c r="AH1337" i="1"/>
  <c r="AI1337" i="1" s="1"/>
  <c r="AF1371" i="1"/>
  <c r="AF1404" i="1"/>
  <c r="AH1415" i="1"/>
  <c r="AI1415" i="1" s="1"/>
  <c r="AF1194" i="1"/>
  <c r="AF1202" i="1"/>
  <c r="AF1305" i="1"/>
  <c r="AF1379" i="1"/>
  <c r="AF1415" i="1"/>
  <c r="AF1413" i="1"/>
  <c r="AF1417" i="1"/>
  <c r="AF1227" i="1"/>
  <c r="AF1178" i="1"/>
  <c r="AF1206" i="1"/>
  <c r="AF1263" i="1"/>
  <c r="AF1401" i="1"/>
  <c r="AF1330" i="1"/>
  <c r="AC953" i="1"/>
  <c r="AH953" i="1"/>
  <c r="AI953" i="1" s="1"/>
  <c r="AH1199" i="1"/>
  <c r="AI1199" i="1" s="1"/>
  <c r="AC1245" i="1"/>
  <c r="AC1291" i="1"/>
  <c r="AH1291" i="1"/>
  <c r="AI1291" i="1" s="1"/>
  <c r="Z1253" i="1"/>
  <c r="AB1261" i="1"/>
  <c r="AF1306" i="1"/>
  <c r="AH1341" i="1"/>
  <c r="AI1341" i="1" s="1"/>
  <c r="AC1341" i="1"/>
  <c r="AH1366" i="1"/>
  <c r="AI1366" i="1" s="1"/>
  <c r="AC1366" i="1"/>
  <c r="AC1384" i="1"/>
  <c r="AH1384" i="1"/>
  <c r="AI1384" i="1" s="1"/>
  <c r="AC1322" i="1"/>
  <c r="AH1322" i="1"/>
  <c r="AI1322" i="1" s="1"/>
  <c r="AH1379" i="1"/>
  <c r="AI1379" i="1" s="1"/>
  <c r="AC1379" i="1"/>
  <c r="Z1382" i="1"/>
  <c r="AF1382" i="1"/>
  <c r="AB1279" i="1"/>
  <c r="AC1368" i="1"/>
  <c r="AH1368" i="1"/>
  <c r="AI1368" i="1" s="1"/>
  <c r="AH1385" i="1"/>
  <c r="AI1385" i="1" s="1"/>
  <c r="AC1385" i="1"/>
  <c r="AF1308" i="1"/>
  <c r="AB1304" i="1"/>
  <c r="Z1376" i="1"/>
  <c r="AF1317" i="1"/>
  <c r="AF1406" i="1"/>
  <c r="Z1406" i="1"/>
  <c r="AC1408" i="1"/>
  <c r="AH1408" i="1"/>
  <c r="AI1408" i="1" s="1"/>
  <c r="AB1412" i="1"/>
  <c r="AB1363" i="1"/>
  <c r="AC1395" i="1"/>
  <c r="AH1395" i="1"/>
  <c r="AI1395" i="1" s="1"/>
  <c r="Z1402" i="1"/>
  <c r="Z1414" i="1"/>
  <c r="AF1418" i="1"/>
  <c r="AF1208" i="1"/>
  <c r="AF58" i="1"/>
  <c r="Z33" i="1"/>
  <c r="AH865" i="1"/>
  <c r="AI865" i="1" s="1"/>
  <c r="Z103" i="1"/>
  <c r="AF1250" i="1"/>
  <c r="AB1721" i="1"/>
  <c r="AC1721" i="1" s="1"/>
  <c r="AF1755" i="1"/>
  <c r="AC1726" i="1"/>
  <c r="Z1563" i="1"/>
  <c r="AF1703" i="1"/>
  <c r="AC1865" i="1"/>
  <c r="AB1745" i="1"/>
  <c r="AC1745" i="1" s="1"/>
  <c r="AC1747" i="1"/>
  <c r="AB1751" i="1"/>
  <c r="AH1751" i="1" s="1"/>
  <c r="AI1751" i="1" s="1"/>
  <c r="AB1753" i="1"/>
  <c r="AC1753" i="1" s="1"/>
  <c r="AB1728" i="1"/>
  <c r="AH1728" i="1" s="1"/>
  <c r="AI1728" i="1" s="1"/>
  <c r="AB1730" i="1"/>
  <c r="AH1730" i="1" s="1"/>
  <c r="AI1730" i="1" s="1"/>
  <c r="AB1737" i="1"/>
  <c r="AH1737" i="1" s="1"/>
  <c r="AI1737" i="1" s="1"/>
  <c r="AB1740" i="1"/>
  <c r="AH1740" i="1" s="1"/>
  <c r="AI1740" i="1" s="1"/>
  <c r="AB1744" i="1"/>
  <c r="AB1759" i="1"/>
  <c r="AH1759" i="1" s="1"/>
  <c r="AI1759" i="1" s="1"/>
  <c r="AF1663" i="1"/>
  <c r="AF1563" i="1"/>
  <c r="AC1603" i="1"/>
  <c r="AC1669" i="1"/>
  <c r="AB1675" i="1"/>
  <c r="AB1677" i="1"/>
  <c r="AB1704" i="1"/>
  <c r="AB1706" i="1"/>
  <c r="AC1706" i="1" s="1"/>
  <c r="AB1708" i="1"/>
  <c r="AH1708" i="1" s="1"/>
  <c r="AI1708" i="1" s="1"/>
  <c r="AB1709" i="1"/>
  <c r="AB1711" i="1"/>
  <c r="AB1713" i="1"/>
  <c r="AC1713" i="1" s="1"/>
  <c r="AC1679" i="1"/>
  <c r="AB1682" i="1"/>
  <c r="AC1682" i="1" s="1"/>
  <c r="AB1685" i="1"/>
  <c r="AB1687" i="1"/>
  <c r="AC1687" i="1" s="1"/>
  <c r="AB1689" i="1"/>
  <c r="AB1691" i="1"/>
  <c r="AB1693" i="1"/>
  <c r="AH1693" i="1" s="1"/>
  <c r="AI1693" i="1" s="1"/>
  <c r="AB1697" i="1"/>
  <c r="AC1697" i="1" s="1"/>
  <c r="AB1699" i="1"/>
  <c r="AB1725" i="1"/>
  <c r="AH1831" i="1"/>
  <c r="AI1831" i="1" s="1"/>
  <c r="AH1855" i="1"/>
  <c r="AI1855" i="1" s="1"/>
  <c r="AH1845" i="1"/>
  <c r="AI1845" i="1" s="1"/>
  <c r="AB1630" i="1"/>
  <c r="AC1632" i="1"/>
  <c r="AB1634" i="1"/>
  <c r="AB1636" i="1"/>
  <c r="AC1636" i="1" s="1"/>
  <c r="AB1651" i="1"/>
  <c r="AB1653" i="1"/>
  <c r="AC1653" i="1" s="1"/>
  <c r="AB1644" i="1"/>
  <c r="AB1648" i="1"/>
  <c r="AC1648" i="1" s="1"/>
  <c r="AB1564" i="1"/>
  <c r="AC1564" i="1" s="1"/>
  <c r="AB1568" i="1"/>
  <c r="AC1568" i="1" s="1"/>
  <c r="AB1580" i="1"/>
  <c r="AC1580" i="1" s="1"/>
  <c r="AC1608" i="1"/>
  <c r="AB1621" i="1"/>
  <c r="AH1621" i="1" s="1"/>
  <c r="AI1621" i="1" s="1"/>
  <c r="AB1625" i="1"/>
  <c r="AH1625" i="1" s="1"/>
  <c r="AI1625" i="1" s="1"/>
  <c r="AB1627" i="1"/>
  <c r="AC1627" i="1" s="1"/>
  <c r="AB1631" i="1"/>
  <c r="AC1631" i="1" s="1"/>
  <c r="AB1633" i="1"/>
  <c r="AB1661" i="1"/>
  <c r="AC1661" i="1" s="1"/>
  <c r="AB1664" i="1"/>
  <c r="AC1672" i="1"/>
  <c r="AB1674" i="1"/>
  <c r="AC1674" i="1" s="1"/>
  <c r="AB1676" i="1"/>
  <c r="AC1676" i="1" s="1"/>
  <c r="AB1681" i="1"/>
  <c r="AC1681" i="1" s="1"/>
  <c r="AB1684" i="1"/>
  <c r="AB1705" i="1"/>
  <c r="AB1710" i="1"/>
  <c r="AC1710" i="1" s="1"/>
  <c r="AB1712" i="1"/>
  <c r="AC1712" i="1" s="1"/>
  <c r="AB1714" i="1"/>
  <c r="AH1714" i="1" s="1"/>
  <c r="AI1714" i="1" s="1"/>
  <c r="AB1716" i="1"/>
  <c r="AC1716" i="1" s="1"/>
  <c r="AB1718" i="1"/>
  <c r="AB1720" i="1"/>
  <c r="AC1720" i="1" s="1"/>
  <c r="AB1722" i="1"/>
  <c r="AH1722" i="1" s="1"/>
  <c r="AI1722" i="1" s="1"/>
  <c r="AB1724" i="1"/>
  <c r="AC1724" i="1" s="1"/>
  <c r="AB1746" i="1"/>
  <c r="AC1746" i="1" s="1"/>
  <c r="AB1748" i="1"/>
  <c r="AH1748" i="1" s="1"/>
  <c r="AI1748" i="1" s="1"/>
  <c r="AB1750" i="1"/>
  <c r="AH1750" i="1" s="1"/>
  <c r="AI1750" i="1" s="1"/>
  <c r="AB1752" i="1"/>
  <c r="AB1754" i="1"/>
  <c r="AC1754" i="1" s="1"/>
  <c r="AB1688" i="1"/>
  <c r="AH1688" i="1" s="1"/>
  <c r="AI1688" i="1" s="1"/>
  <c r="AB1690" i="1"/>
  <c r="AC1690" i="1" s="1"/>
  <c r="AB1591" i="1"/>
  <c r="AC1591" i="1" s="1"/>
  <c r="AB1678" i="1"/>
  <c r="AC1678" i="1" s="1"/>
  <c r="AB1680" i="1"/>
  <c r="AC1680" i="1" s="1"/>
  <c r="AB1683" i="1"/>
  <c r="AC1683" i="1" s="1"/>
  <c r="AB1698" i="1"/>
  <c r="AB1700" i="1"/>
  <c r="AC1700" i="1" s="1"/>
  <c r="AB1702" i="1"/>
  <c r="AC1702" i="1" s="1"/>
  <c r="AB1727" i="1"/>
  <c r="AH1727" i="1" s="1"/>
  <c r="AI1727" i="1" s="1"/>
  <c r="AB1729" i="1"/>
  <c r="AC1729" i="1" s="1"/>
  <c r="AC1731" i="1"/>
  <c r="AB1733" i="1"/>
  <c r="AH1733" i="1" s="1"/>
  <c r="AI1733" i="1" s="1"/>
  <c r="AB1741" i="1"/>
  <c r="AC1741" i="1" s="1"/>
  <c r="AB1756" i="1"/>
  <c r="AC1756" i="1" s="1"/>
  <c r="AF1680" i="1"/>
  <c r="AF1629" i="1"/>
  <c r="AH1784" i="1"/>
  <c r="AI1784" i="1" s="1"/>
  <c r="AF1715" i="1"/>
  <c r="AF1562" i="1"/>
  <c r="AC1431" i="1"/>
  <c r="Z1708" i="1"/>
  <c r="AF1708" i="1"/>
  <c r="AB1696" i="1"/>
  <c r="AH1696" i="1" s="1"/>
  <c r="AI1696" i="1" s="1"/>
  <c r="AB1585" i="1"/>
  <c r="AC1585" i="1" s="1"/>
  <c r="AH1057" i="1"/>
  <c r="AI1057" i="1" s="1"/>
  <c r="AC1222" i="1"/>
  <c r="AH1222" i="1"/>
  <c r="AI1222" i="1" s="1"/>
  <c r="AB1639" i="1"/>
  <c r="AC1639" i="1" s="1"/>
  <c r="AB1643" i="1"/>
  <c r="AC1643" i="1" s="1"/>
  <c r="AB1647" i="1"/>
  <c r="AH1647" i="1" s="1"/>
  <c r="AI1647" i="1" s="1"/>
  <c r="AF1653" i="1"/>
  <c r="AH1332" i="1"/>
  <c r="AI1332" i="1" s="1"/>
  <c r="AC938" i="1"/>
  <c r="AF1424" i="1"/>
  <c r="AB1438" i="1"/>
  <c r="AC1537" i="1"/>
  <c r="AC1424" i="1"/>
  <c r="AB1428" i="1"/>
  <c r="AH1428" i="1" s="1"/>
  <c r="AI1428" i="1" s="1"/>
  <c r="AB1430" i="1"/>
  <c r="AH1430" i="1" s="1"/>
  <c r="AI1430" i="1" s="1"/>
  <c r="AC1454" i="1"/>
  <c r="AC1455" i="1"/>
  <c r="AB1463" i="1"/>
  <c r="AH1463" i="1" s="1"/>
  <c r="AI1463" i="1" s="1"/>
  <c r="AC1465" i="1"/>
  <c r="AB1499" i="1"/>
  <c r="AC1499" i="1" s="1"/>
  <c r="AB1460" i="1"/>
  <c r="AH1460" i="1" s="1"/>
  <c r="AI1460" i="1" s="1"/>
  <c r="AB1511" i="1"/>
  <c r="AH1511" i="1" s="1"/>
  <c r="AI1511" i="1" s="1"/>
  <c r="AB1522" i="1"/>
  <c r="AC1522" i="1" s="1"/>
  <c r="AC1529" i="1"/>
  <c r="AB1539" i="1"/>
  <c r="AC1539" i="1" s="1"/>
  <c r="AB1541" i="1"/>
  <c r="AC1541" i="1" s="1"/>
  <c r="AB1543" i="1"/>
  <c r="AC1543" i="1" s="1"/>
  <c r="AB1545" i="1"/>
  <c r="AC1545" i="1" s="1"/>
  <c r="AB1552" i="1"/>
  <c r="AF1659" i="1"/>
  <c r="AH1669" i="1"/>
  <c r="AI1669" i="1" s="1"/>
  <c r="AB1735" i="1"/>
  <c r="AH1735" i="1" s="1"/>
  <c r="AI1735" i="1" s="1"/>
  <c r="AC1452" i="1"/>
  <c r="AH1452" i="1"/>
  <c r="AI1452" i="1" s="1"/>
  <c r="AC1458" i="1"/>
  <c r="AC1466" i="1"/>
  <c r="AH1747" i="1"/>
  <c r="AI1747" i="1" s="1"/>
  <c r="AF1617" i="1"/>
  <c r="AC1692" i="1"/>
  <c r="AC1758" i="1"/>
  <c r="AB1494" i="1"/>
  <c r="AC1494" i="1" s="1"/>
  <c r="AB1509" i="1"/>
  <c r="AC1433" i="1"/>
  <c r="AC1435" i="1"/>
  <c r="AB1437" i="1"/>
  <c r="AC1437" i="1" s="1"/>
  <c r="AC1448" i="1"/>
  <c r="AB1450" i="1"/>
  <c r="AH1450" i="1" s="1"/>
  <c r="AI1450" i="1" s="1"/>
  <c r="AB1476" i="1"/>
  <c r="AC1476" i="1" s="1"/>
  <c r="AC1478" i="1"/>
  <c r="AB1486" i="1"/>
  <c r="AC1486" i="1" s="1"/>
  <c r="AC1513" i="1"/>
  <c r="AH1632" i="1"/>
  <c r="AI1632" i="1" s="1"/>
  <c r="AC1600" i="1"/>
  <c r="AC1606" i="1"/>
  <c r="AH1606" i="1"/>
  <c r="AI1606" i="1" s="1"/>
  <c r="AB1607" i="1"/>
  <c r="AH1607" i="1" s="1"/>
  <c r="AI1607" i="1" s="1"/>
  <c r="AB1609" i="1"/>
  <c r="AC1611" i="1"/>
  <c r="AB1649" i="1"/>
  <c r="AB1658" i="1"/>
  <c r="AC1658" i="1" s="1"/>
  <c r="AC1446" i="1"/>
  <c r="AB1425" i="1"/>
  <c r="AH1425" i="1" s="1"/>
  <c r="AI1425" i="1" s="1"/>
  <c r="AB1429" i="1"/>
  <c r="AH1429" i="1" s="1"/>
  <c r="AI1429" i="1" s="1"/>
  <c r="AH1478" i="1"/>
  <c r="AI1478" i="1" s="1"/>
  <c r="AB1554" i="1"/>
  <c r="AB1557" i="1"/>
  <c r="AH1557" i="1" s="1"/>
  <c r="AI1557" i="1" s="1"/>
  <c r="AB1561" i="1"/>
  <c r="AB1569" i="1"/>
  <c r="AC1569" i="1" s="1"/>
  <c r="AH1448" i="1"/>
  <c r="AI1448" i="1" s="1"/>
  <c r="AC1432" i="1"/>
  <c r="AB1434" i="1"/>
  <c r="AC1434" i="1" s="1"/>
  <c r="AF1436" i="1"/>
  <c r="AB1440" i="1"/>
  <c r="AC1440" i="1" s="1"/>
  <c r="AC1445" i="1"/>
  <c r="AB1449" i="1"/>
  <c r="AC1449" i="1" s="1"/>
  <c r="AB1451" i="1"/>
  <c r="AH1451" i="1" s="1"/>
  <c r="AI1451" i="1" s="1"/>
  <c r="AC1459" i="1"/>
  <c r="AC1461" i="1"/>
  <c r="AB1472" i="1"/>
  <c r="AC1472" i="1" s="1"/>
  <c r="AC1512" i="1"/>
  <c r="AB1536" i="1"/>
  <c r="AC1538" i="1"/>
  <c r="AB1540" i="1"/>
  <c r="AC1540" i="1" s="1"/>
  <c r="AB1544" i="1"/>
  <c r="AH1544" i="1" s="1"/>
  <c r="AI1544" i="1" s="1"/>
  <c r="AB1550" i="1"/>
  <c r="AC1550" i="1" s="1"/>
  <c r="AH1582" i="1"/>
  <c r="AI1582" i="1" s="1"/>
  <c r="AF1582" i="1"/>
  <c r="AC1622" i="1"/>
  <c r="AC1673" i="1"/>
  <c r="AB1596" i="1"/>
  <c r="AC1596" i="1" s="1"/>
  <c r="AB1612" i="1"/>
  <c r="AB1654" i="1"/>
  <c r="AC1654" i="1" s="1"/>
  <c r="AB1663" i="1"/>
  <c r="AC1439" i="1"/>
  <c r="AH1439" i="1"/>
  <c r="AI1439" i="1" s="1"/>
  <c r="AH1533" i="1"/>
  <c r="AI1533" i="1" s="1"/>
  <c r="AC1533" i="1"/>
  <c r="AC1517" i="1"/>
  <c r="AH1517" i="1"/>
  <c r="AI1517" i="1" s="1"/>
  <c r="AC1528" i="1"/>
  <c r="AH1528" i="1"/>
  <c r="AI1528" i="1" s="1"/>
  <c r="AB1422" i="1"/>
  <c r="AC1422" i="1" s="1"/>
  <c r="AB1441" i="1"/>
  <c r="AH1441" i="1" s="1"/>
  <c r="AI1441" i="1" s="1"/>
  <c r="AB1444" i="1"/>
  <c r="AC1444" i="1" s="1"/>
  <c r="AH1556" i="1"/>
  <c r="AI1556" i="1" s="1"/>
  <c r="AC1503" i="1"/>
  <c r="AF1643" i="1"/>
  <c r="AB1419" i="1"/>
  <c r="AC1419" i="1" s="1"/>
  <c r="AB1423" i="1"/>
  <c r="AH1423" i="1" s="1"/>
  <c r="AI1423" i="1" s="1"/>
  <c r="AB1464" i="1"/>
  <c r="AB1470" i="1"/>
  <c r="AH1470" i="1" s="1"/>
  <c r="AI1470" i="1" s="1"/>
  <c r="AC1473" i="1"/>
  <c r="AB1500" i="1"/>
  <c r="AC1500" i="1" s="1"/>
  <c r="AB1519" i="1"/>
  <c r="AC1519" i="1" s="1"/>
  <c r="AB1521" i="1"/>
  <c r="AH1521" i="1" s="1"/>
  <c r="AI1521" i="1" s="1"/>
  <c r="AB1525" i="1"/>
  <c r="AC1525" i="1" s="1"/>
  <c r="AC1531" i="1"/>
  <c r="AB1546" i="1"/>
  <c r="AH1755" i="1"/>
  <c r="AI1755" i="1" s="1"/>
  <c r="AF1612" i="1"/>
  <c r="AC1652" i="1"/>
  <c r="AH1652" i="1"/>
  <c r="AI1652" i="1" s="1"/>
  <c r="AC1668" i="1"/>
  <c r="AH1668" i="1"/>
  <c r="AI1668" i="1" s="1"/>
  <c r="Z1648" i="1"/>
  <c r="AF1648" i="1"/>
  <c r="AH1618" i="1"/>
  <c r="AI1618" i="1" s="1"/>
  <c r="AC1618" i="1"/>
  <c r="AC1628" i="1"/>
  <c r="AH1628" i="1"/>
  <c r="AI1628" i="1" s="1"/>
  <c r="AH1758" i="1"/>
  <c r="AI1758" i="1" s="1"/>
  <c r="AF1636" i="1"/>
  <c r="AF1644" i="1"/>
  <c r="AC1642" i="1"/>
  <c r="AF1689" i="1"/>
  <c r="AF1724" i="1"/>
  <c r="AB1558" i="1"/>
  <c r="AH1558" i="1" s="1"/>
  <c r="AI1558" i="1" s="1"/>
  <c r="AC1571" i="1"/>
  <c r="AB1598" i="1"/>
  <c r="AH1598" i="1" s="1"/>
  <c r="AI1598" i="1" s="1"/>
  <c r="AC1640" i="1"/>
  <c r="AB1650" i="1"/>
  <c r="AH1650" i="1" s="1"/>
  <c r="AI1650" i="1" s="1"/>
  <c r="AB1656" i="1"/>
  <c r="AC1656" i="1" s="1"/>
  <c r="AB1660" i="1"/>
  <c r="AB1665" i="1"/>
  <c r="AC1665" i="1" s="1"/>
  <c r="AB1667" i="1"/>
  <c r="AB1703" i="1"/>
  <c r="AH1703" i="1" s="1"/>
  <c r="AI1703" i="1" s="1"/>
  <c r="AF1426" i="1"/>
  <c r="AF1444" i="1"/>
  <c r="AH1611" i="1"/>
  <c r="AI1611" i="1" s="1"/>
  <c r="AF1756" i="1"/>
  <c r="AH1421" i="1"/>
  <c r="AI1421" i="1" s="1"/>
  <c r="AF1432" i="1"/>
  <c r="AH1617" i="1"/>
  <c r="AI1617" i="1" s="1"/>
  <c r="AF1584" i="1"/>
  <c r="AF1660" i="1"/>
  <c r="AF1684" i="1"/>
  <c r="AF1693" i="1"/>
  <c r="AB1599" i="1"/>
  <c r="AC1599" i="1" s="1"/>
  <c r="AB1610" i="1"/>
  <c r="AH1610" i="1" s="1"/>
  <c r="AI1610" i="1" s="1"/>
  <c r="AC1637" i="1"/>
  <c r="AB1645" i="1"/>
  <c r="AB1655" i="1"/>
  <c r="AC1655" i="1" s="1"/>
  <c r="AB1666" i="1"/>
  <c r="AC1666" i="1" s="1"/>
  <c r="AC1694" i="1"/>
  <c r="AB1707" i="1"/>
  <c r="AH1707" i="1" s="1"/>
  <c r="AI1707" i="1" s="1"/>
  <c r="AC1462" i="1"/>
  <c r="AH1462" i="1"/>
  <c r="AI1462" i="1" s="1"/>
  <c r="AH1501" i="1"/>
  <c r="AI1501" i="1" s="1"/>
  <c r="AC1501" i="1"/>
  <c r="AC1518" i="1"/>
  <c r="AH1518" i="1"/>
  <c r="AI1518" i="1" s="1"/>
  <c r="AC1520" i="1"/>
  <c r="AH1520" i="1"/>
  <c r="AI1520" i="1" s="1"/>
  <c r="AC139" i="1"/>
  <c r="AH1435" i="1"/>
  <c r="AI1435" i="1" s="1"/>
  <c r="AC1468" i="1"/>
  <c r="AC1493" i="1"/>
  <c r="AC1480" i="1"/>
  <c r="AB1482" i="1"/>
  <c r="AH1482" i="1" s="1"/>
  <c r="AI1482" i="1" s="1"/>
  <c r="AB1484" i="1"/>
  <c r="AC1484" i="1" s="1"/>
  <c r="AB1506" i="1"/>
  <c r="AH1506" i="1" s="1"/>
  <c r="AI1506" i="1" s="1"/>
  <c r="AF1690" i="1"/>
  <c r="AC1732" i="1"/>
  <c r="AF1561" i="1"/>
  <c r="Z1668" i="1"/>
  <c r="AF1668" i="1"/>
  <c r="AH1445" i="1"/>
  <c r="AI1445" i="1" s="1"/>
  <c r="AC1467" i="1"/>
  <c r="AB1469" i="1"/>
  <c r="AC1469" i="1" s="1"/>
  <c r="AB1471" i="1"/>
  <c r="AC1471" i="1" s="1"/>
  <c r="AH1480" i="1"/>
  <c r="AI1480" i="1" s="1"/>
  <c r="AB1535" i="1"/>
  <c r="AH1535" i="1" s="1"/>
  <c r="AI1535" i="1" s="1"/>
  <c r="AB1551" i="1"/>
  <c r="AC1551" i="1" s="1"/>
  <c r="AF1686" i="1"/>
  <c r="AC1757" i="1"/>
  <c r="AB1560" i="1"/>
  <c r="AC1562" i="1"/>
  <c r="AB1566" i="1"/>
  <c r="AB1573" i="1"/>
  <c r="AC1575" i="1"/>
  <c r="AC1578" i="1"/>
  <c r="AC1624" i="1"/>
  <c r="AH1624" i="1"/>
  <c r="AI1624" i="1" s="1"/>
  <c r="Z1691" i="1"/>
  <c r="AF1691" i="1"/>
  <c r="AC1719" i="1"/>
  <c r="AH1719" i="1"/>
  <c r="AI1719" i="1" s="1"/>
  <c r="Z1726" i="1"/>
  <c r="AH1726" i="1"/>
  <c r="AI1726" i="1" s="1"/>
  <c r="AH1503" i="1"/>
  <c r="AI1503" i="1" s="1"/>
  <c r="AB1456" i="1"/>
  <c r="AH1456" i="1" s="1"/>
  <c r="AI1456" i="1" s="1"/>
  <c r="AB1475" i="1"/>
  <c r="AC1475" i="1" s="1"/>
  <c r="AB1483" i="1"/>
  <c r="AH1483" i="1" s="1"/>
  <c r="AI1483" i="1" s="1"/>
  <c r="AB1489" i="1"/>
  <c r="AC1498" i="1"/>
  <c r="AB1505" i="1"/>
  <c r="AH1505" i="1" s="1"/>
  <c r="AI1505" i="1" s="1"/>
  <c r="AB1516" i="1"/>
  <c r="AH1516" i="1" s="1"/>
  <c r="AI1516" i="1" s="1"/>
  <c r="AB1526" i="1"/>
  <c r="AC1526" i="1" s="1"/>
  <c r="AH1672" i="1"/>
  <c r="AI1672" i="1" s="1"/>
  <c r="AF1681" i="1"/>
  <c r="AF1754" i="1"/>
  <c r="AB1614" i="1"/>
  <c r="AH1614" i="1" s="1"/>
  <c r="AI1614" i="1" s="1"/>
  <c r="AB1616" i="1"/>
  <c r="AC1616" i="1" s="1"/>
  <c r="AB1723" i="1"/>
  <c r="AB1570" i="1"/>
  <c r="AH1570" i="1" s="1"/>
  <c r="AI1570" i="1" s="1"/>
  <c r="AB1576" i="1"/>
  <c r="AH1576" i="1" s="1"/>
  <c r="AI1576" i="1" s="1"/>
  <c r="AB1695" i="1"/>
  <c r="AC1695" i="1" s="1"/>
  <c r="AC1686" i="1"/>
  <c r="AC1755" i="1"/>
  <c r="AC1572" i="1"/>
  <c r="AB1574" i="1"/>
  <c r="AH1574" i="1" s="1"/>
  <c r="AI1574" i="1" s="1"/>
  <c r="AH1578" i="1"/>
  <c r="AI1578" i="1" s="1"/>
  <c r="AB1579" i="1"/>
  <c r="AC1579" i="1" s="1"/>
  <c r="AB1581" i="1"/>
  <c r="AB1584" i="1"/>
  <c r="AC1584" i="1" s="1"/>
  <c r="AB1587" i="1"/>
  <c r="AC1587" i="1" s="1"/>
  <c r="AB1613" i="1"/>
  <c r="AH1613" i="1" s="1"/>
  <c r="AI1613" i="1" s="1"/>
  <c r="AB1619" i="1"/>
  <c r="AB1641" i="1"/>
  <c r="AC1641" i="1" s="1"/>
  <c r="AC1736" i="1"/>
  <c r="AB1738" i="1"/>
  <c r="AC1738" i="1" s="1"/>
  <c r="AC1485" i="1"/>
  <c r="AH1485" i="1"/>
  <c r="AI1485" i="1" s="1"/>
  <c r="AC1487" i="1"/>
  <c r="AH1487" i="1"/>
  <c r="AI1487" i="1" s="1"/>
  <c r="AC1496" i="1"/>
  <c r="AH1496" i="1"/>
  <c r="AI1496" i="1" s="1"/>
  <c r="Z1552" i="1"/>
  <c r="AF1552" i="1"/>
  <c r="AC1629" i="1"/>
  <c r="AH1629" i="1"/>
  <c r="AI1629" i="1" s="1"/>
  <c r="AH1420" i="1"/>
  <c r="AI1420" i="1" s="1"/>
  <c r="Z1420" i="1"/>
  <c r="AF1420" i="1"/>
  <c r="AF1590" i="1"/>
  <c r="AH1590" i="1"/>
  <c r="AI1590" i="1" s="1"/>
  <c r="Z1590" i="1"/>
  <c r="AC1527" i="1"/>
  <c r="AH1527" i="1"/>
  <c r="AI1527" i="1" s="1"/>
  <c r="AC1626" i="1"/>
  <c r="AH1626" i="1"/>
  <c r="AI1626" i="1" s="1"/>
  <c r="Z1425" i="1"/>
  <c r="AF1425" i="1"/>
  <c r="Z1454" i="1"/>
  <c r="AC1549" i="1"/>
  <c r="AH1549" i="1"/>
  <c r="AI1549" i="1" s="1"/>
  <c r="AC1490" i="1"/>
  <c r="AH1490" i="1"/>
  <c r="AI1490" i="1" s="1"/>
  <c r="AC1492" i="1"/>
  <c r="AH1492" i="1"/>
  <c r="AI1492" i="1" s="1"/>
  <c r="AF1551" i="1"/>
  <c r="Z1551" i="1"/>
  <c r="AF1560" i="1"/>
  <c r="AC1623" i="1"/>
  <c r="AH1623" i="1"/>
  <c r="AI1623" i="1" s="1"/>
  <c r="Z1677" i="1"/>
  <c r="AF1677" i="1"/>
  <c r="AF1738" i="1"/>
  <c r="AH1537" i="1"/>
  <c r="AI1537" i="1" s="1"/>
  <c r="AB1474" i="1"/>
  <c r="AC1479" i="1"/>
  <c r="AB1508" i="1"/>
  <c r="AH1508" i="1" s="1"/>
  <c r="AI1508" i="1" s="1"/>
  <c r="AB1510" i="1"/>
  <c r="AH1510" i="1" s="1"/>
  <c r="AI1510" i="1" s="1"/>
  <c r="AB1532" i="1"/>
  <c r="AC1532" i="1" s="1"/>
  <c r="AH1562" i="1"/>
  <c r="AI1562" i="1" s="1"/>
  <c r="Z1583" i="1"/>
  <c r="AF1583" i="1"/>
  <c r="Z1610" i="1"/>
  <c r="AF1610" i="1"/>
  <c r="Z1683" i="1"/>
  <c r="AF1683" i="1"/>
  <c r="Z1725" i="1"/>
  <c r="AF1725" i="1"/>
  <c r="Z1554" i="1"/>
  <c r="AF1554" i="1"/>
  <c r="Z1606" i="1"/>
  <c r="AF1606" i="1"/>
  <c r="Z1656" i="1"/>
  <c r="AF1656" i="1"/>
  <c r="AC1453" i="1"/>
  <c r="AC1457" i="1"/>
  <c r="AH1513" i="1"/>
  <c r="AI1513" i="1" s="1"/>
  <c r="AH1512" i="1"/>
  <c r="AI1512" i="1" s="1"/>
  <c r="AF1534" i="1"/>
  <c r="AC1491" i="1"/>
  <c r="AB1515" i="1"/>
  <c r="AC1515" i="1" s="1"/>
  <c r="AB1534" i="1"/>
  <c r="AC1534" i="1" s="1"/>
  <c r="AF1549" i="1"/>
  <c r="AB1514" i="1"/>
  <c r="AH1686" i="1"/>
  <c r="AI1686" i="1" s="1"/>
  <c r="AH1692" i="1"/>
  <c r="AI1692" i="1" s="1"/>
  <c r="AH1608" i="1"/>
  <c r="AI1608" i="1" s="1"/>
  <c r="AF1555" i="1"/>
  <c r="AF1587" i="1"/>
  <c r="AF1597" i="1"/>
  <c r="AF1627" i="1"/>
  <c r="AH1555" i="1"/>
  <c r="AI1555" i="1" s="1"/>
  <c r="AC1555" i="1"/>
  <c r="AB1592" i="1"/>
  <c r="AC1592" i="1" s="1"/>
  <c r="AB1594" i="1"/>
  <c r="AH1594" i="1" s="1"/>
  <c r="AI1594" i="1" s="1"/>
  <c r="AB1602" i="1"/>
  <c r="AC1602" i="1" s="1"/>
  <c r="AB1635" i="1"/>
  <c r="AB1604" i="1"/>
  <c r="AF1762" i="1"/>
  <c r="AB1662" i="1"/>
  <c r="AH1662" i="1" s="1"/>
  <c r="AI1662" i="1" s="1"/>
  <c r="AB1761" i="1"/>
  <c r="AH1761" i="1" s="1"/>
  <c r="AI1761" i="1" s="1"/>
  <c r="AB1762" i="1"/>
  <c r="AH1762" i="1" s="1"/>
  <c r="AI1762" i="1" s="1"/>
  <c r="AB1553" i="1"/>
  <c r="AH1553" i="1" s="1"/>
  <c r="AI1553" i="1" s="1"/>
  <c r="AB1583" i="1"/>
  <c r="AC1583" i="1" s="1"/>
  <c r="AB1593" i="1"/>
  <c r="AC1593" i="1" s="1"/>
  <c r="AB1595" i="1"/>
  <c r="AC1595" i="1" s="1"/>
  <c r="AB1597" i="1"/>
  <c r="AC1597" i="1" s="1"/>
  <c r="AB1601" i="1"/>
  <c r="AH1601" i="1" s="1"/>
  <c r="AI1601" i="1" s="1"/>
  <c r="AC1671" i="1"/>
  <c r="AB1734" i="1"/>
  <c r="AC1734" i="1" s="1"/>
  <c r="AB1742" i="1"/>
  <c r="AC1742" i="1" s="1"/>
  <c r="AF1761" i="1"/>
  <c r="AB1760" i="1"/>
  <c r="AH1760" i="1" s="1"/>
  <c r="AI1760" i="1" s="1"/>
  <c r="AH1427" i="1"/>
  <c r="AI1427" i="1" s="1"/>
  <c r="AC1427" i="1"/>
  <c r="AC1426" i="1"/>
  <c r="AH1426" i="1"/>
  <c r="AI1426" i="1" s="1"/>
  <c r="AF1419" i="1"/>
  <c r="AF1421" i="1"/>
  <c r="AH1424" i="1"/>
  <c r="AI1424" i="1" s="1"/>
  <c r="AH1432" i="1"/>
  <c r="AI1432" i="1" s="1"/>
  <c r="AF1433" i="1"/>
  <c r="AF1454" i="1"/>
  <c r="AC1447" i="1"/>
  <c r="AF1475" i="1"/>
  <c r="AC1507" i="1"/>
  <c r="AH1507" i="1"/>
  <c r="AI1507" i="1" s="1"/>
  <c r="AF1474" i="1"/>
  <c r="Z1484" i="1"/>
  <c r="AF1484" i="1"/>
  <c r="AC1488" i="1"/>
  <c r="AH1488" i="1"/>
  <c r="AI1488" i="1" s="1"/>
  <c r="Z1526" i="1"/>
  <c r="AF1423" i="1"/>
  <c r="AC1481" i="1"/>
  <c r="AH1481" i="1"/>
  <c r="AI1481" i="1" s="1"/>
  <c r="Z1472" i="1"/>
  <c r="AF1472" i="1"/>
  <c r="AH1477" i="1"/>
  <c r="AI1477" i="1" s="1"/>
  <c r="AC1477" i="1"/>
  <c r="AC1443" i="1"/>
  <c r="AH1443" i="1"/>
  <c r="AI1443" i="1" s="1"/>
  <c r="AF1430" i="1"/>
  <c r="Z1532" i="1"/>
  <c r="AF1532" i="1"/>
  <c r="Z1510" i="1"/>
  <c r="AB1530" i="1"/>
  <c r="AH1530" i="1" s="1"/>
  <c r="AI1530" i="1" s="1"/>
  <c r="AB1547" i="1"/>
  <c r="AC1547" i="1" s="1"/>
  <c r="AH1757" i="1"/>
  <c r="AI1757" i="1" s="1"/>
  <c r="AB1523" i="1"/>
  <c r="AH1523" i="1" s="1"/>
  <c r="AI1523" i="1" s="1"/>
  <c r="Z1556" i="1"/>
  <c r="AF1564" i="1"/>
  <c r="Z1564" i="1"/>
  <c r="AC1495" i="1"/>
  <c r="AH1495" i="1"/>
  <c r="AI1495" i="1" s="1"/>
  <c r="Z1535" i="1"/>
  <c r="AC1717" i="1"/>
  <c r="Z1561" i="1"/>
  <c r="Z1553" i="1"/>
  <c r="AF1591" i="1"/>
  <c r="Z1591" i="1"/>
  <c r="Z1589" i="1"/>
  <c r="AH1589" i="1"/>
  <c r="AI1589" i="1" s="1"/>
  <c r="AF1604" i="1"/>
  <c r="Z1655" i="1"/>
  <c r="Z1658" i="1"/>
  <c r="AF1658" i="1"/>
  <c r="AB1565" i="1"/>
  <c r="AH1565" i="1" s="1"/>
  <c r="AI1565" i="1" s="1"/>
  <c r="AB1567" i="1"/>
  <c r="AH1567" i="1" s="1"/>
  <c r="AI1567" i="1" s="1"/>
  <c r="Z1578" i="1"/>
  <c r="AF1578" i="1"/>
  <c r="Z1586" i="1"/>
  <c r="AF1586" i="1"/>
  <c r="AF1655" i="1"/>
  <c r="AF1654" i="1"/>
  <c r="Z1654" i="1"/>
  <c r="Z1744" i="1"/>
  <c r="AF1744" i="1"/>
  <c r="AB1605" i="1"/>
  <c r="AC1638" i="1"/>
  <c r="AF1661" i="1"/>
  <c r="AC1715" i="1"/>
  <c r="AH1715" i="1"/>
  <c r="AI1715" i="1" s="1"/>
  <c r="AB1620" i="1"/>
  <c r="AB1657" i="1"/>
  <c r="AC1657" i="1" s="1"/>
  <c r="AB1659" i="1"/>
  <c r="AC1659" i="1" s="1"/>
  <c r="AF1760" i="1"/>
  <c r="AB1646" i="1"/>
  <c r="AH1646" i="1" s="1"/>
  <c r="AI1646" i="1" s="1"/>
  <c r="AB1739" i="1"/>
  <c r="AC1739" i="1" s="1"/>
  <c r="AB1743" i="1"/>
  <c r="AH1743" i="1" s="1"/>
  <c r="AI1743" i="1" s="1"/>
  <c r="AB1749" i="1"/>
  <c r="AC1749" i="1" s="1"/>
  <c r="Z1738" i="1"/>
  <c r="AF1785" i="1"/>
  <c r="Z1785" i="1"/>
  <c r="AB73" i="1" l="1"/>
  <c r="AC73" i="1" s="1"/>
  <c r="AB63" i="1"/>
  <c r="AC63" i="1" s="1"/>
  <c r="AB62" i="1"/>
  <c r="AC62" i="1" s="1"/>
  <c r="AC41" i="1"/>
  <c r="G3254" i="1"/>
  <c r="K3254" i="1" s="1"/>
  <c r="G3152" i="1"/>
  <c r="K3152" i="1" s="1"/>
  <c r="G3151" i="1"/>
  <c r="K3151" i="1" s="1"/>
  <c r="G2826" i="1"/>
  <c r="K2826" i="1" s="1"/>
  <c r="G2825" i="1"/>
  <c r="K2825" i="1" s="1"/>
  <c r="G2821" i="1"/>
  <c r="K2821" i="1" s="1"/>
  <c r="G2820" i="1"/>
  <c r="K2820" i="1" s="1"/>
  <c r="G2815" i="1"/>
  <c r="K2815" i="1" s="1"/>
  <c r="G2813" i="1"/>
  <c r="K2813" i="1" s="1"/>
  <c r="G2814" i="1"/>
  <c r="K2814" i="1" s="1"/>
  <c r="G3119" i="1"/>
  <c r="K3119" i="1" s="1"/>
  <c r="G2836" i="1"/>
  <c r="K2836" i="1" s="1"/>
  <c r="G2834" i="1"/>
  <c r="K2834" i="1" s="1"/>
  <c r="G2835" i="1"/>
  <c r="K2835" i="1" s="1"/>
  <c r="G3040" i="1"/>
  <c r="K3040" i="1" s="1"/>
  <c r="G2866" i="1"/>
  <c r="K2866" i="1" s="1"/>
  <c r="G3140" i="1"/>
  <c r="K3140" i="1" s="1"/>
  <c r="G2844" i="1"/>
  <c r="K2844" i="1" s="1"/>
  <c r="G3063" i="1"/>
  <c r="K3063" i="1" s="1"/>
  <c r="G3061" i="1"/>
  <c r="K3061" i="1" s="1"/>
  <c r="G3062" i="1"/>
  <c r="K3062" i="1" s="1"/>
  <c r="G2853" i="1"/>
  <c r="K2853" i="1" s="1"/>
  <c r="G2851" i="1"/>
  <c r="K2851" i="1" s="1"/>
  <c r="G2852" i="1"/>
  <c r="K2852" i="1" s="1"/>
  <c r="G2943" i="1"/>
  <c r="K2943" i="1" s="1"/>
  <c r="G2942" i="1"/>
  <c r="K2942" i="1" s="1"/>
  <c r="G2945" i="1"/>
  <c r="K2945" i="1" s="1"/>
  <c r="G2944" i="1"/>
  <c r="K2944" i="1" s="1"/>
  <c r="G3259" i="1"/>
  <c r="K3259" i="1" s="1"/>
  <c r="G3258" i="1"/>
  <c r="K3258" i="1" s="1"/>
  <c r="G3257" i="1"/>
  <c r="K3257" i="1" s="1"/>
  <c r="G3157" i="1"/>
  <c r="K3157" i="1" s="1"/>
  <c r="G3158" i="1"/>
  <c r="K3158" i="1" s="1"/>
  <c r="G3156" i="1"/>
  <c r="K3156" i="1" s="1"/>
  <c r="G3111" i="1"/>
  <c r="K3111" i="1" s="1"/>
  <c r="G3110" i="1"/>
  <c r="K3110" i="1" s="1"/>
  <c r="G3109" i="1"/>
  <c r="K3109" i="1" s="1"/>
  <c r="G3018" i="1"/>
  <c r="K3018" i="1" s="1"/>
  <c r="G3017" i="1"/>
  <c r="K3017" i="1" s="1"/>
  <c r="G3016" i="1"/>
  <c r="K3016" i="1" s="1"/>
  <c r="G3015" i="1"/>
  <c r="K3015" i="1" s="1"/>
  <c r="G3170" i="1"/>
  <c r="K3170" i="1" s="1"/>
  <c r="G3172" i="1"/>
  <c r="K3172" i="1" s="1"/>
  <c r="G3171" i="1"/>
  <c r="K3171" i="1" s="1"/>
  <c r="G3256" i="1"/>
  <c r="K3256" i="1" s="1"/>
  <c r="G3169" i="1"/>
  <c r="K3169" i="1" s="1"/>
  <c r="G3260" i="1"/>
  <c r="K3260" i="1" s="1"/>
  <c r="G3261" i="1"/>
  <c r="K3261" i="1" s="1"/>
  <c r="G3255" i="1"/>
  <c r="K3255" i="1" s="1"/>
  <c r="G3253" i="1"/>
  <c r="K3253" i="1" s="1"/>
  <c r="G3252" i="1"/>
  <c r="K3252" i="1" s="1"/>
  <c r="Z422" i="1"/>
  <c r="Z420" i="1"/>
  <c r="AH420" i="1"/>
  <c r="AI420" i="1" s="1"/>
  <c r="Z414" i="1"/>
  <c r="AH414" i="1"/>
  <c r="AI414" i="1" s="1"/>
  <c r="AH412" i="1"/>
  <c r="AI412" i="1" s="1"/>
  <c r="Z410" i="1"/>
  <c r="Z407" i="1"/>
  <c r="AF398" i="1"/>
  <c r="Z394" i="1"/>
  <c r="Z380" i="1"/>
  <c r="AH380" i="1"/>
  <c r="AI380" i="1" s="1"/>
  <c r="Z378" i="1"/>
  <c r="AH378" i="1"/>
  <c r="AI378" i="1" s="1"/>
  <c r="Z374" i="1"/>
  <c r="AF372" i="1"/>
  <c r="AF369" i="1"/>
  <c r="AF360" i="1"/>
  <c r="AH360" i="1"/>
  <c r="AI360" i="1" s="1"/>
  <c r="AF340" i="1"/>
  <c r="Z335" i="1"/>
  <c r="AF326" i="1"/>
  <c r="AH326" i="1"/>
  <c r="AI326" i="1" s="1"/>
  <c r="Z324" i="1"/>
  <c r="AH324" i="1"/>
  <c r="AI324" i="1" s="1"/>
  <c r="Z321" i="1"/>
  <c r="AH321" i="1"/>
  <c r="AI321" i="1" s="1"/>
  <c r="Z304" i="1"/>
  <c r="AH304" i="1"/>
  <c r="AI304" i="1" s="1"/>
  <c r="Z298" i="1"/>
  <c r="AH298" i="1"/>
  <c r="AI298" i="1" s="1"/>
  <c r="Z296" i="1"/>
  <c r="AH296" i="1"/>
  <c r="AI296" i="1" s="1"/>
  <c r="AH295" i="1"/>
  <c r="AI295" i="1" s="1"/>
  <c r="AF290" i="1"/>
  <c r="AH290" i="1"/>
  <c r="AI290" i="1" s="1"/>
  <c r="Z418" i="1"/>
  <c r="AH418" i="1"/>
  <c r="AI418" i="1" s="1"/>
  <c r="AF409" i="1"/>
  <c r="Z404" i="1"/>
  <c r="Z392" i="1"/>
  <c r="AH392" i="1"/>
  <c r="AI392" i="1" s="1"/>
  <c r="Z385" i="1"/>
  <c r="AH385" i="1"/>
  <c r="AI385" i="1" s="1"/>
  <c r="Z383" i="1"/>
  <c r="AH383" i="1"/>
  <c r="AI383" i="1" s="1"/>
  <c r="AF368" i="1"/>
  <c r="Z365" i="1"/>
  <c r="AF362" i="1"/>
  <c r="AH362" i="1"/>
  <c r="AI362" i="1" s="1"/>
  <c r="Z350" i="1"/>
  <c r="Z348" i="1"/>
  <c r="AF343" i="1"/>
  <c r="Z333" i="1"/>
  <c r="AH333" i="1"/>
  <c r="AI333" i="1" s="1"/>
  <c r="Z329" i="1"/>
  <c r="AH329" i="1"/>
  <c r="AI329" i="1" s="1"/>
  <c r="Z325" i="1"/>
  <c r="AH325" i="1"/>
  <c r="AI325" i="1" s="1"/>
  <c r="Z319" i="1"/>
  <c r="AH317" i="1"/>
  <c r="AI317" i="1" s="1"/>
  <c r="Z315" i="1"/>
  <c r="AF311" i="1"/>
  <c r="AH311" i="1"/>
  <c r="AI311" i="1" s="1"/>
  <c r="AF308" i="1"/>
  <c r="AH308" i="1"/>
  <c r="AI308" i="1" s="1"/>
  <c r="Z294" i="1"/>
  <c r="AF287" i="1"/>
  <c r="Z423" i="1"/>
  <c r="Z421" i="1"/>
  <c r="AH416" i="1"/>
  <c r="AI416" i="1" s="1"/>
  <c r="Z413" i="1"/>
  <c r="AH406" i="1"/>
  <c r="AI406" i="1" s="1"/>
  <c r="Z395" i="1"/>
  <c r="AH393" i="1"/>
  <c r="AI393" i="1" s="1"/>
  <c r="Z389" i="1"/>
  <c r="Z381" i="1"/>
  <c r="Z379" i="1"/>
  <c r="AH379" i="1"/>
  <c r="AI379" i="1" s="1"/>
  <c r="Z375" i="1"/>
  <c r="AH375" i="1"/>
  <c r="AI375" i="1" s="1"/>
  <c r="Z373" i="1"/>
  <c r="AH373" i="1"/>
  <c r="AI373" i="1" s="1"/>
  <c r="Z367" i="1"/>
  <c r="AF364" i="1"/>
  <c r="AF358" i="1"/>
  <c r="AH358" i="1"/>
  <c r="AI358" i="1" s="1"/>
  <c r="AH354" i="1"/>
  <c r="AI354" i="1" s="1"/>
  <c r="Z347" i="1"/>
  <c r="Z342" i="1"/>
  <c r="AH342" i="1"/>
  <c r="AI342" i="1" s="1"/>
  <c r="Z334" i="1"/>
  <c r="AH334" i="1"/>
  <c r="AI334" i="1" s="1"/>
  <c r="AF331" i="1"/>
  <c r="AF328" i="1"/>
  <c r="AH318" i="1"/>
  <c r="AI318" i="1" s="1"/>
  <c r="Z316" i="1"/>
  <c r="AH316" i="1"/>
  <c r="AI316" i="1" s="1"/>
  <c r="Z314" i="1"/>
  <c r="Z310" i="1"/>
  <c r="Z303" i="1"/>
  <c r="AH303" i="1"/>
  <c r="AI303" i="1" s="1"/>
  <c r="Z299" i="1"/>
  <c r="Z297" i="1"/>
  <c r="Z291" i="1"/>
  <c r="AH291" i="1"/>
  <c r="AI291" i="1" s="1"/>
  <c r="AF289" i="1"/>
  <c r="Z424" i="1"/>
  <c r="AH424" i="1"/>
  <c r="AI424" i="1" s="1"/>
  <c r="Z417" i="1"/>
  <c r="Z415" i="1"/>
  <c r="Z405" i="1"/>
  <c r="AF401" i="1"/>
  <c r="AH399" i="1"/>
  <c r="AI399" i="1" s="1"/>
  <c r="Z396" i="1"/>
  <c r="AH396" i="1"/>
  <c r="AI396" i="1" s="1"/>
  <c r="Z391" i="1"/>
  <c r="AH391" i="1"/>
  <c r="AI391" i="1" s="1"/>
  <c r="AF388" i="1"/>
  <c r="Z384" i="1"/>
  <c r="AF370" i="1"/>
  <c r="AH370" i="1"/>
  <c r="AI370" i="1" s="1"/>
  <c r="Z355" i="1"/>
  <c r="Z346" i="1"/>
  <c r="Z344" i="1"/>
  <c r="AH344" i="1"/>
  <c r="AI344" i="1" s="1"/>
  <c r="AF341" i="1"/>
  <c r="Z327" i="1"/>
  <c r="Z323" i="1"/>
  <c r="AH323" i="1"/>
  <c r="AI323" i="1" s="1"/>
  <c r="AH322" i="1"/>
  <c r="AI322" i="1" s="1"/>
  <c r="Z320" i="1"/>
  <c r="AH307" i="1"/>
  <c r="AI307" i="1" s="1"/>
  <c r="Z305" i="1"/>
  <c r="AF301" i="1"/>
  <c r="Z293" i="1"/>
  <c r="AF2024" i="1"/>
  <c r="Z2008" i="1"/>
  <c r="AH2008" i="1"/>
  <c r="AI2008" i="1" s="1"/>
  <c r="G3251" i="1"/>
  <c r="K3251" i="1" s="1"/>
  <c r="G3014" i="1"/>
  <c r="K3014" i="1" s="1"/>
  <c r="G2850" i="1"/>
  <c r="K2850" i="1" s="1"/>
  <c r="G2803" i="1"/>
  <c r="K2803" i="1" s="1"/>
  <c r="G2849" i="1"/>
  <c r="K2849" i="1" s="1"/>
  <c r="G3108" i="1"/>
  <c r="K3108" i="1" s="1"/>
  <c r="G3168" i="1"/>
  <c r="K3168" i="1" s="1"/>
  <c r="G2966" i="1"/>
  <c r="K2966" i="1" s="1"/>
  <c r="G3055" i="1"/>
  <c r="K3055" i="1" s="1"/>
  <c r="AB265" i="1"/>
  <c r="AH265" i="1" s="1"/>
  <c r="AI265" i="1" s="1"/>
  <c r="G2800" i="1"/>
  <c r="K2800" i="1" s="1"/>
  <c r="G3249" i="1"/>
  <c r="K3249" i="1" s="1"/>
  <c r="G3247" i="1"/>
  <c r="K3247" i="1" s="1"/>
  <c r="G3250" i="1"/>
  <c r="K3250" i="1" s="1"/>
  <c r="G3248" i="1"/>
  <c r="K3248" i="1" s="1"/>
  <c r="G2902" i="1"/>
  <c r="K2902" i="1" s="1"/>
  <c r="G3246" i="1"/>
  <c r="K3246" i="1" s="1"/>
  <c r="G3245" i="1"/>
  <c r="K3245" i="1" s="1"/>
  <c r="G2903" i="1"/>
  <c r="K2903" i="1" s="1"/>
  <c r="G2901" i="1"/>
  <c r="K2901" i="1" s="1"/>
  <c r="G2905" i="1"/>
  <c r="K2905" i="1" s="1"/>
  <c r="G2904" i="1"/>
  <c r="K2904" i="1" s="1"/>
  <c r="Z96" i="1"/>
  <c r="AH1204" i="1"/>
  <c r="AI1204" i="1" s="1"/>
  <c r="AF703" i="1"/>
  <c r="AF16" i="1"/>
  <c r="G3086" i="1"/>
  <c r="K3086" i="1" s="1"/>
  <c r="G2880" i="1"/>
  <c r="K2880" i="1" s="1"/>
  <c r="G3082" i="1"/>
  <c r="K3082" i="1" s="1"/>
  <c r="G3091" i="1"/>
  <c r="K3091" i="1" s="1"/>
  <c r="G2985" i="1"/>
  <c r="K2985" i="1" s="1"/>
  <c r="G3077" i="1"/>
  <c r="K3077" i="1" s="1"/>
  <c r="G2804" i="1"/>
  <c r="K2804" i="1" s="1"/>
  <c r="G3001" i="1"/>
  <c r="K3001" i="1" s="1"/>
  <c r="G2811" i="1"/>
  <c r="K2811" i="1" s="1"/>
  <c r="G2812" i="1"/>
  <c r="K2812" i="1" s="1"/>
  <c r="AB288" i="1"/>
  <c r="G3085" i="1"/>
  <c r="K3085" i="1" s="1"/>
  <c r="G3090" i="1"/>
  <c r="K3090" i="1" s="1"/>
  <c r="G3078" i="1"/>
  <c r="K3078" i="1" s="1"/>
  <c r="G3081" i="1"/>
  <c r="K3081" i="1" s="1"/>
  <c r="G3166" i="1"/>
  <c r="K3166" i="1" s="1"/>
  <c r="AB105" i="1"/>
  <c r="AH105" i="1" s="1"/>
  <c r="AI105" i="1" s="1"/>
  <c r="AB353" i="1"/>
  <c r="AH353" i="1" s="1"/>
  <c r="AB203" i="1"/>
  <c r="AH203" i="1" s="1"/>
  <c r="AI203" i="1" s="1"/>
  <c r="AB174" i="1"/>
  <c r="AH174" i="1" s="1"/>
  <c r="AI174" i="1" s="1"/>
  <c r="AB154" i="1"/>
  <c r="AH154" i="1" s="1"/>
  <c r="AI154" i="1" s="1"/>
  <c r="AB115" i="1"/>
  <c r="AB91" i="1"/>
  <c r="G3141" i="1"/>
  <c r="K3141" i="1" s="1"/>
  <c r="G3240" i="1"/>
  <c r="K3240" i="1" s="1"/>
  <c r="G3239" i="1"/>
  <c r="K3239" i="1" s="1"/>
  <c r="G3112" i="1"/>
  <c r="K3112" i="1" s="1"/>
  <c r="G3126" i="1"/>
  <c r="K3126" i="1" s="1"/>
  <c r="G3101" i="1"/>
  <c r="K3101" i="1" s="1"/>
  <c r="G3089" i="1"/>
  <c r="K3089" i="1" s="1"/>
  <c r="G3094" i="1"/>
  <c r="K3094" i="1" s="1"/>
  <c r="G3080" i="1"/>
  <c r="K3080" i="1" s="1"/>
  <c r="G3084" i="1"/>
  <c r="K3084" i="1" s="1"/>
  <c r="G3052" i="1"/>
  <c r="K3052" i="1" s="1"/>
  <c r="G3056" i="1"/>
  <c r="K3056" i="1" s="1"/>
  <c r="G3006" i="1"/>
  <c r="K3006" i="1" s="1"/>
  <c r="G3010" i="1"/>
  <c r="K3010" i="1" s="1"/>
  <c r="G3009" i="1"/>
  <c r="K3009" i="1" s="1"/>
  <c r="G2956" i="1"/>
  <c r="K2956" i="1" s="1"/>
  <c r="G2995" i="1"/>
  <c r="K2995" i="1" s="1"/>
  <c r="G2898" i="1"/>
  <c r="K2898" i="1" s="1"/>
  <c r="G2955" i="1"/>
  <c r="K2955" i="1" s="1"/>
  <c r="G3237" i="1"/>
  <c r="K3237" i="1" s="1"/>
  <c r="G3235" i="1"/>
  <c r="K3235" i="1" s="1"/>
  <c r="G3236" i="1"/>
  <c r="K3236" i="1" s="1"/>
  <c r="G3232" i="1"/>
  <c r="K3232" i="1" s="1"/>
  <c r="G3230" i="1"/>
  <c r="K3230" i="1" s="1"/>
  <c r="G3231" i="1"/>
  <c r="K3231" i="1" s="1"/>
  <c r="G3225" i="1"/>
  <c r="K3225" i="1" s="1"/>
  <c r="G3227" i="1"/>
  <c r="K3227" i="1" s="1"/>
  <c r="G3223" i="1"/>
  <c r="K3223" i="1" s="1"/>
  <c r="G3219" i="1"/>
  <c r="K3219" i="1" s="1"/>
  <c r="G3222" i="1"/>
  <c r="K3222" i="1" s="1"/>
  <c r="G3220" i="1"/>
  <c r="K3220" i="1" s="1"/>
  <c r="G3218" i="1"/>
  <c r="K3218" i="1" s="1"/>
  <c r="G3221" i="1"/>
  <c r="K3221" i="1" s="1"/>
  <c r="G3216" i="1"/>
  <c r="K3216" i="1" s="1"/>
  <c r="G3214" i="1"/>
  <c r="K3214" i="1" s="1"/>
  <c r="G3215" i="1"/>
  <c r="K3215" i="1" s="1"/>
  <c r="G3213" i="1"/>
  <c r="K3213" i="1" s="1"/>
  <c r="G3211" i="1"/>
  <c r="K3211" i="1" s="1"/>
  <c r="G3209" i="1"/>
  <c r="K3209" i="1" s="1"/>
  <c r="G3207" i="1"/>
  <c r="K3207" i="1" s="1"/>
  <c r="G3206" i="1"/>
  <c r="K3206" i="1" s="1"/>
  <c r="G3210" i="1"/>
  <c r="K3210" i="1" s="1"/>
  <c r="G3208" i="1"/>
  <c r="K3208" i="1" s="1"/>
  <c r="G3204" i="1"/>
  <c r="K3204" i="1" s="1"/>
  <c r="G3202" i="1"/>
  <c r="K3202" i="1" s="1"/>
  <c r="G3200" i="1"/>
  <c r="K3200" i="1" s="1"/>
  <c r="G3203" i="1"/>
  <c r="K3203" i="1" s="1"/>
  <c r="G3201" i="1"/>
  <c r="K3201" i="1" s="1"/>
  <c r="G3195" i="1"/>
  <c r="K3195" i="1" s="1"/>
  <c r="G3198" i="1"/>
  <c r="K3198" i="1" s="1"/>
  <c r="G3197" i="1"/>
  <c r="K3197" i="1" s="1"/>
  <c r="G3191" i="1"/>
  <c r="K3191" i="1" s="1"/>
  <c r="G3190" i="1"/>
  <c r="K3190" i="1" s="1"/>
  <c r="G3188" i="1"/>
  <c r="K3188" i="1" s="1"/>
  <c r="G3189" i="1"/>
  <c r="K3189" i="1" s="1"/>
  <c r="G3187" i="1"/>
  <c r="K3187" i="1" s="1"/>
  <c r="G3185" i="1"/>
  <c r="K3185" i="1" s="1"/>
  <c r="G3186" i="1"/>
  <c r="K3186" i="1" s="1"/>
  <c r="G3182" i="1"/>
  <c r="K3182" i="1" s="1"/>
  <c r="G3181" i="1"/>
  <c r="K3181" i="1" s="1"/>
  <c r="G3183" i="1"/>
  <c r="K3183" i="1" s="1"/>
  <c r="G3179" i="1"/>
  <c r="K3179" i="1" s="1"/>
  <c r="G3178" i="1"/>
  <c r="K3178" i="1" s="1"/>
  <c r="G3173" i="1"/>
  <c r="K3173" i="1" s="1"/>
  <c r="G3175" i="1"/>
  <c r="K3175" i="1" s="1"/>
  <c r="G3176" i="1"/>
  <c r="K3176" i="1" s="1"/>
  <c r="G3161" i="1"/>
  <c r="K3161" i="1" s="1"/>
  <c r="G3164" i="1"/>
  <c r="K3164" i="1" s="1"/>
  <c r="G3162" i="1"/>
  <c r="K3162" i="1" s="1"/>
  <c r="G3163" i="1"/>
  <c r="K3163" i="1" s="1"/>
  <c r="G3153" i="1"/>
  <c r="K3153" i="1" s="1"/>
  <c r="G3159" i="1"/>
  <c r="K3159" i="1" s="1"/>
  <c r="G3155" i="1"/>
  <c r="K3155" i="1" s="1"/>
  <c r="G3149" i="1"/>
  <c r="K3149" i="1" s="1"/>
  <c r="G3147" i="1"/>
  <c r="K3147" i="1" s="1"/>
  <c r="G3145" i="1"/>
  <c r="K3145" i="1" s="1"/>
  <c r="G3148" i="1"/>
  <c r="K3148" i="1" s="1"/>
  <c r="G3146" i="1"/>
  <c r="K3146" i="1" s="1"/>
  <c r="AF856" i="1"/>
  <c r="AF1229" i="1"/>
  <c r="AF834" i="1"/>
  <c r="G2801" i="1"/>
  <c r="K2801" i="1" s="1"/>
  <c r="G2798" i="1"/>
  <c r="K2798" i="1" s="1"/>
  <c r="G2797" i="1"/>
  <c r="K2797" i="1" s="1"/>
  <c r="G2799" i="1"/>
  <c r="K2799" i="1" s="1"/>
  <c r="G2795" i="1"/>
  <c r="K2795" i="1" s="1"/>
  <c r="G2793" i="1"/>
  <c r="K2793" i="1" s="1"/>
  <c r="G2796" i="1"/>
  <c r="K2796" i="1" s="1"/>
  <c r="G2794" i="1"/>
  <c r="K2794" i="1" s="1"/>
  <c r="G3137" i="1"/>
  <c r="K3137" i="1" s="1"/>
  <c r="G3133" i="1"/>
  <c r="K3133" i="1" s="1"/>
  <c r="G3138" i="1"/>
  <c r="K3138" i="1" s="1"/>
  <c r="G3134" i="1"/>
  <c r="K3134" i="1" s="1"/>
  <c r="G3139" i="1"/>
  <c r="K3139" i="1" s="1"/>
  <c r="G3135" i="1"/>
  <c r="K3135" i="1" s="1"/>
  <c r="G3136" i="1"/>
  <c r="K3136" i="1" s="1"/>
  <c r="G3132" i="1"/>
  <c r="K3132" i="1" s="1"/>
  <c r="G3130" i="1"/>
  <c r="K3130" i="1" s="1"/>
  <c r="G3129" i="1"/>
  <c r="K3129" i="1" s="1"/>
  <c r="G3118" i="1"/>
  <c r="K3118" i="1" s="1"/>
  <c r="G3125" i="1"/>
  <c r="K3125" i="1" s="1"/>
  <c r="G3123" i="1"/>
  <c r="K3123" i="1" s="1"/>
  <c r="G3124" i="1"/>
  <c r="K3124" i="1" s="1"/>
  <c r="G3122" i="1"/>
  <c r="K3122" i="1" s="1"/>
  <c r="AB357" i="1"/>
  <c r="AB330" i="1"/>
  <c r="AB283" i="1"/>
  <c r="AC283" i="1" s="1"/>
  <c r="AC296" i="1"/>
  <c r="G3114" i="1"/>
  <c r="K3114" i="1" s="1"/>
  <c r="G3115" i="1"/>
  <c r="K3115" i="1" s="1"/>
  <c r="G3116" i="1"/>
  <c r="K3116" i="1" s="1"/>
  <c r="G3107" i="1"/>
  <c r="K3107" i="1" s="1"/>
  <c r="G3106" i="1"/>
  <c r="K3106" i="1" s="1"/>
  <c r="G3100" i="1"/>
  <c r="K3100" i="1" s="1"/>
  <c r="G3103" i="1"/>
  <c r="K3103" i="1" s="1"/>
  <c r="G3104" i="1"/>
  <c r="K3104" i="1" s="1"/>
  <c r="G3097" i="1"/>
  <c r="K3097" i="1" s="1"/>
  <c r="G3098" i="1"/>
  <c r="K3098" i="1" s="1"/>
  <c r="G3096" i="1"/>
  <c r="K3096" i="1" s="1"/>
  <c r="G3093" i="1"/>
  <c r="K3093" i="1" s="1"/>
  <c r="G3092" i="1"/>
  <c r="K3092" i="1" s="1"/>
  <c r="G3083" i="1"/>
  <c r="K3083" i="1" s="1"/>
  <c r="G3088" i="1"/>
  <c r="K3088" i="1" s="1"/>
  <c r="G3087" i="1"/>
  <c r="K3087" i="1" s="1"/>
  <c r="G3079" i="1"/>
  <c r="K3079" i="1" s="1"/>
  <c r="G3076" i="1"/>
  <c r="K3076" i="1" s="1"/>
  <c r="G3075" i="1"/>
  <c r="K3075" i="1" s="1"/>
  <c r="G3074" i="1"/>
  <c r="K3074" i="1" s="1"/>
  <c r="G3072" i="1"/>
  <c r="K3072" i="1" s="1"/>
  <c r="G3070" i="1"/>
  <c r="K3070" i="1" s="1"/>
  <c r="G3071" i="1"/>
  <c r="K3071" i="1" s="1"/>
  <c r="G3067" i="1"/>
  <c r="K3067" i="1" s="1"/>
  <c r="G3066" i="1"/>
  <c r="K3066" i="1" s="1"/>
  <c r="G3054" i="1"/>
  <c r="K3054" i="1" s="1"/>
  <c r="G3060" i="1"/>
  <c r="K3060" i="1" s="1"/>
  <c r="G3058" i="1"/>
  <c r="K3058" i="1" s="1"/>
  <c r="G3059" i="1"/>
  <c r="K3059" i="1" s="1"/>
  <c r="G3064" i="1"/>
  <c r="K3064" i="1" s="1"/>
  <c r="G3047" i="1"/>
  <c r="K3047" i="1" s="1"/>
  <c r="G3051" i="1"/>
  <c r="K3051" i="1" s="1"/>
  <c r="G3045" i="1"/>
  <c r="K3045" i="1" s="1"/>
  <c r="G3044" i="1"/>
  <c r="K3044" i="1" s="1"/>
  <c r="G3041" i="1"/>
  <c r="K3041" i="1" s="1"/>
  <c r="G3038" i="1"/>
  <c r="K3038" i="1" s="1"/>
  <c r="G3036" i="1"/>
  <c r="K3036" i="1" s="1"/>
  <c r="G3034" i="1"/>
  <c r="K3034" i="1" s="1"/>
  <c r="G3039" i="1"/>
  <c r="K3039" i="1" s="1"/>
  <c r="G3037" i="1"/>
  <c r="K3037" i="1" s="1"/>
  <c r="G3035" i="1"/>
  <c r="K3035" i="1" s="1"/>
  <c r="G3033" i="1"/>
  <c r="K3033" i="1" s="1"/>
  <c r="G3287" i="1"/>
  <c r="K3287" i="1" s="1"/>
  <c r="G3275" i="1"/>
  <c r="K3275" i="1" s="1"/>
  <c r="G3276" i="1"/>
  <c r="K3276" i="1" s="1"/>
  <c r="G3289" i="1"/>
  <c r="K3289" i="1" s="1"/>
  <c r="G3285" i="1"/>
  <c r="K3285" i="1" s="1"/>
  <c r="G3283" i="1"/>
  <c r="K3283" i="1" s="1"/>
  <c r="G3281" i="1"/>
  <c r="K3281" i="1" s="1"/>
  <c r="G3279" i="1"/>
  <c r="K3279" i="1" s="1"/>
  <c r="G3277" i="1"/>
  <c r="K3277" i="1" s="1"/>
  <c r="G3273" i="1"/>
  <c r="K3273" i="1" s="1"/>
  <c r="G3271" i="1"/>
  <c r="K3271" i="1" s="1"/>
  <c r="G3278" i="1"/>
  <c r="K3278" i="1" s="1"/>
  <c r="G3274" i="1"/>
  <c r="K3274" i="1" s="1"/>
  <c r="G3288" i="1"/>
  <c r="K3288" i="1" s="1"/>
  <c r="G3284" i="1"/>
  <c r="K3284" i="1" s="1"/>
  <c r="G3280" i="1"/>
  <c r="K3280" i="1" s="1"/>
  <c r="G3272" i="1"/>
  <c r="K3272" i="1" s="1"/>
  <c r="G3286" i="1"/>
  <c r="K3286" i="1" s="1"/>
  <c r="G3282" i="1"/>
  <c r="K3282" i="1" s="1"/>
  <c r="G3029" i="1"/>
  <c r="K3029" i="1" s="1"/>
  <c r="G3031" i="1"/>
  <c r="K3031" i="1" s="1"/>
  <c r="G3028" i="1"/>
  <c r="K3028" i="1" s="1"/>
  <c r="G3027" i="1"/>
  <c r="K3027" i="1" s="1"/>
  <c r="G3021" i="1"/>
  <c r="K3021" i="1" s="1"/>
  <c r="G3024" i="1"/>
  <c r="K3024" i="1" s="1"/>
  <c r="G3022" i="1"/>
  <c r="K3022" i="1" s="1"/>
  <c r="G3023" i="1"/>
  <c r="K3023" i="1" s="1"/>
  <c r="G3013" i="1"/>
  <c r="K3013" i="1" s="1"/>
  <c r="G3012" i="1"/>
  <c r="K3012" i="1" s="1"/>
  <c r="G3005" i="1"/>
  <c r="K3005" i="1" s="1"/>
  <c r="G3008" i="1"/>
  <c r="K3008" i="1" s="1"/>
  <c r="AB702" i="1"/>
  <c r="AH702" i="1" s="1"/>
  <c r="AI702" i="1" s="1"/>
  <c r="G2669" i="1"/>
  <c r="K2669" i="1" s="1"/>
  <c r="G2529" i="1"/>
  <c r="K2529" i="1" s="1"/>
  <c r="G2671" i="1"/>
  <c r="K2671" i="1" s="1"/>
  <c r="G2670" i="1"/>
  <c r="K2670" i="1" s="1"/>
  <c r="G2668" i="1"/>
  <c r="K2668" i="1" s="1"/>
  <c r="G2661" i="1"/>
  <c r="K2661" i="1" s="1"/>
  <c r="G2659" i="1"/>
  <c r="K2659" i="1" s="1"/>
  <c r="G2660" i="1"/>
  <c r="K2660" i="1" s="1"/>
  <c r="G2658" i="1"/>
  <c r="K2658" i="1" s="1"/>
  <c r="G2678" i="1"/>
  <c r="K2678" i="1" s="1"/>
  <c r="G2676" i="1"/>
  <c r="K2676" i="1" s="1"/>
  <c r="G2677" i="1"/>
  <c r="K2677" i="1" s="1"/>
  <c r="G2675" i="1"/>
  <c r="K2675" i="1" s="1"/>
  <c r="G2713" i="1"/>
  <c r="K2713" i="1" s="1"/>
  <c r="G2711" i="1"/>
  <c r="K2711" i="1" s="1"/>
  <c r="G2712" i="1"/>
  <c r="K2712" i="1" s="1"/>
  <c r="G2710" i="1"/>
  <c r="K2710" i="1" s="1"/>
  <c r="G2719" i="1"/>
  <c r="K2719" i="1" s="1"/>
  <c r="G2717" i="1"/>
  <c r="K2717" i="1" s="1"/>
  <c r="G2718" i="1"/>
  <c r="K2718" i="1" s="1"/>
  <c r="G2716" i="1"/>
  <c r="K2716" i="1" s="1"/>
  <c r="G2734" i="1"/>
  <c r="K2734" i="1" s="1"/>
  <c r="G2733" i="1"/>
  <c r="K2733" i="1" s="1"/>
  <c r="G2732" i="1"/>
  <c r="K2732" i="1" s="1"/>
  <c r="G2731" i="1"/>
  <c r="K2731" i="1" s="1"/>
  <c r="G2741" i="1"/>
  <c r="K2741" i="1" s="1"/>
  <c r="G2739" i="1"/>
  <c r="K2739" i="1" s="1"/>
  <c r="G2740" i="1"/>
  <c r="K2740" i="1" s="1"/>
  <c r="G2738" i="1"/>
  <c r="K2738" i="1" s="1"/>
  <c r="G2754" i="1"/>
  <c r="K2754" i="1" s="1"/>
  <c r="G2753" i="1"/>
  <c r="K2753" i="1" s="1"/>
  <c r="G2752" i="1"/>
  <c r="K2752" i="1" s="1"/>
  <c r="G2751" i="1"/>
  <c r="K2751" i="1" s="1"/>
  <c r="G2778" i="1"/>
  <c r="K2778" i="1" s="1"/>
  <c r="G2776" i="1"/>
  <c r="K2776" i="1" s="1"/>
  <c r="G2777" i="1"/>
  <c r="K2777" i="1" s="1"/>
  <c r="G2775" i="1"/>
  <c r="K2775" i="1" s="1"/>
  <c r="G2784" i="1"/>
  <c r="K2784" i="1" s="1"/>
  <c r="G2782" i="1"/>
  <c r="K2782" i="1" s="1"/>
  <c r="G2783" i="1"/>
  <c r="K2783" i="1" s="1"/>
  <c r="G2781" i="1"/>
  <c r="K2781" i="1" s="1"/>
  <c r="G2623" i="1"/>
  <c r="K2623" i="1" s="1"/>
  <c r="G2624" i="1"/>
  <c r="K2624" i="1" s="1"/>
  <c r="G2622" i="1"/>
  <c r="K2622" i="1" s="1"/>
  <c r="G2621" i="1"/>
  <c r="K2621" i="1" s="1"/>
  <c r="G2610" i="1"/>
  <c r="K2610" i="1" s="1"/>
  <c r="G2608" i="1"/>
  <c r="K2608" i="1" s="1"/>
  <c r="G2609" i="1"/>
  <c r="K2609" i="1" s="1"/>
  <c r="G2607" i="1"/>
  <c r="K2607" i="1" s="1"/>
  <c r="G2571" i="1"/>
  <c r="K2571" i="1" s="1"/>
  <c r="G2570" i="1"/>
  <c r="K2570" i="1" s="1"/>
  <c r="G2569" i="1"/>
  <c r="K2569" i="1" s="1"/>
  <c r="G2568" i="1"/>
  <c r="K2568" i="1" s="1"/>
  <c r="G2563" i="1"/>
  <c r="K2563" i="1" s="1"/>
  <c r="G2560" i="1"/>
  <c r="K2560" i="1" s="1"/>
  <c r="G2562" i="1"/>
  <c r="K2562" i="1" s="1"/>
  <c r="G2561" i="1"/>
  <c r="K2561" i="1" s="1"/>
  <c r="G2555" i="1"/>
  <c r="K2555" i="1" s="1"/>
  <c r="G2553" i="1"/>
  <c r="K2553" i="1" s="1"/>
  <c r="G2554" i="1"/>
  <c r="K2554" i="1" s="1"/>
  <c r="G2552" i="1"/>
  <c r="K2552" i="1" s="1"/>
  <c r="G2549" i="1"/>
  <c r="K2549" i="1" s="1"/>
  <c r="G2547" i="1"/>
  <c r="K2547" i="1" s="1"/>
  <c r="G2548" i="1"/>
  <c r="K2548" i="1" s="1"/>
  <c r="G2546" i="1"/>
  <c r="K2546" i="1" s="1"/>
  <c r="G2520" i="1"/>
  <c r="K2520" i="1" s="1"/>
  <c r="G2517" i="1"/>
  <c r="K2517" i="1" s="1"/>
  <c r="G2519" i="1"/>
  <c r="K2519" i="1" s="1"/>
  <c r="G2518" i="1"/>
  <c r="K2518" i="1" s="1"/>
  <c r="G2513" i="1"/>
  <c r="K2513" i="1" s="1"/>
  <c r="G2512" i="1"/>
  <c r="K2512" i="1" s="1"/>
  <c r="G2511" i="1"/>
  <c r="K2511" i="1" s="1"/>
  <c r="G2510" i="1"/>
  <c r="K2510" i="1" s="1"/>
  <c r="G2492" i="1"/>
  <c r="K2492" i="1" s="1"/>
  <c r="G2493" i="1"/>
  <c r="K2493" i="1" s="1"/>
  <c r="G2490" i="1"/>
  <c r="K2490" i="1" s="1"/>
  <c r="G2491" i="1"/>
  <c r="K2491" i="1" s="1"/>
  <c r="G2479" i="1"/>
  <c r="K2479" i="1" s="1"/>
  <c r="G2482" i="1"/>
  <c r="K2482" i="1" s="1"/>
  <c r="G2480" i="1"/>
  <c r="K2480" i="1" s="1"/>
  <c r="G2481" i="1"/>
  <c r="K2481" i="1" s="1"/>
  <c r="G2472" i="1"/>
  <c r="K2472" i="1" s="1"/>
  <c r="G2471" i="1"/>
  <c r="K2471" i="1" s="1"/>
  <c r="G2474" i="1"/>
  <c r="K2474" i="1" s="1"/>
  <c r="G2473" i="1"/>
  <c r="K2473" i="1" s="1"/>
  <c r="G3003" i="1"/>
  <c r="K3003" i="1" s="1"/>
  <c r="G3000" i="1"/>
  <c r="K3000" i="1" s="1"/>
  <c r="G3002" i="1"/>
  <c r="K3002" i="1" s="1"/>
  <c r="G2994" i="1"/>
  <c r="K2994" i="1" s="1"/>
  <c r="G2998" i="1"/>
  <c r="K2998" i="1" s="1"/>
  <c r="G2997" i="1"/>
  <c r="K2997" i="1" s="1"/>
  <c r="G2991" i="1"/>
  <c r="K2991" i="1" s="1"/>
  <c r="G2989" i="1"/>
  <c r="K2989" i="1" s="1"/>
  <c r="G2990" i="1"/>
  <c r="K2990" i="1" s="1"/>
  <c r="G2986" i="1"/>
  <c r="K2986" i="1" s="1"/>
  <c r="G2987" i="1"/>
  <c r="K2987" i="1" s="1"/>
  <c r="G2984" i="1"/>
  <c r="K2984" i="1" s="1"/>
  <c r="G2983" i="1"/>
  <c r="K2983" i="1" s="1"/>
  <c r="G2979" i="1"/>
  <c r="K2979" i="1" s="1"/>
  <c r="G2982" i="1"/>
  <c r="K2982" i="1" s="1"/>
  <c r="G2981" i="1"/>
  <c r="K2981" i="1" s="1"/>
  <c r="G2976" i="1"/>
  <c r="K2976" i="1" s="1"/>
  <c r="G2978" i="1"/>
  <c r="K2978" i="1" s="1"/>
  <c r="G2974" i="1"/>
  <c r="K2974" i="1" s="1"/>
  <c r="G2973" i="1"/>
  <c r="K2973" i="1" s="1"/>
  <c r="G2964" i="1"/>
  <c r="K2964" i="1" s="1"/>
  <c r="G2962" i="1"/>
  <c r="K2962" i="1" s="1"/>
  <c r="G2963" i="1"/>
  <c r="K2963" i="1" s="1"/>
  <c r="G2961" i="1"/>
  <c r="K2961" i="1" s="1"/>
  <c r="G2958" i="1"/>
  <c r="K2958" i="1" s="1"/>
  <c r="G2959" i="1"/>
  <c r="K2959" i="1" s="1"/>
  <c r="G2953" i="1"/>
  <c r="K2953" i="1" s="1"/>
  <c r="G2951" i="1"/>
  <c r="K2951" i="1" s="1"/>
  <c r="G2952" i="1"/>
  <c r="K2952" i="1" s="1"/>
  <c r="G2948" i="1"/>
  <c r="K2948" i="1" s="1"/>
  <c r="G2946" i="1"/>
  <c r="K2946" i="1" s="1"/>
  <c r="G2947" i="1"/>
  <c r="K2947" i="1" s="1"/>
  <c r="G2940" i="1"/>
  <c r="K2940" i="1" s="1"/>
  <c r="G2941" i="1"/>
  <c r="K2941" i="1" s="1"/>
  <c r="G2935" i="1"/>
  <c r="K2935" i="1" s="1"/>
  <c r="G2938" i="1"/>
  <c r="K2938" i="1" s="1"/>
  <c r="G2936" i="1"/>
  <c r="K2936" i="1" s="1"/>
  <c r="G2934" i="1"/>
  <c r="K2934" i="1" s="1"/>
  <c r="G2937" i="1"/>
  <c r="K2937" i="1" s="1"/>
  <c r="G2930" i="1"/>
  <c r="K2930" i="1" s="1"/>
  <c r="G2931" i="1"/>
  <c r="K2931" i="1" s="1"/>
  <c r="G2927" i="1"/>
  <c r="K2927" i="1" s="1"/>
  <c r="G2928" i="1"/>
  <c r="K2928" i="1" s="1"/>
  <c r="G2926" i="1"/>
  <c r="K2926" i="1" s="1"/>
  <c r="G2923" i="1"/>
  <c r="K2923" i="1" s="1"/>
  <c r="G2922" i="1"/>
  <c r="K2922" i="1" s="1"/>
  <c r="G2924" i="1"/>
  <c r="K2924" i="1" s="1"/>
  <c r="G2921" i="1"/>
  <c r="K2921" i="1" s="1"/>
  <c r="G2916" i="1"/>
  <c r="K2916" i="1" s="1"/>
  <c r="G2917" i="1"/>
  <c r="K2917" i="1" s="1"/>
  <c r="G2915" i="1"/>
  <c r="K2915" i="1" s="1"/>
  <c r="G2913" i="1"/>
  <c r="K2913" i="1" s="1"/>
  <c r="G2914" i="1"/>
  <c r="K2914" i="1" s="1"/>
  <c r="G2907" i="1"/>
  <c r="K2907" i="1" s="1"/>
  <c r="G2908" i="1"/>
  <c r="K2908" i="1" s="1"/>
  <c r="G2893" i="1"/>
  <c r="K2893" i="1" s="1"/>
  <c r="G2896" i="1"/>
  <c r="K2896" i="1" s="1"/>
  <c r="G2894" i="1"/>
  <c r="K2894" i="1" s="1"/>
  <c r="G2895" i="1"/>
  <c r="K2895" i="1" s="1"/>
  <c r="G2892" i="1"/>
  <c r="K2892" i="1" s="1"/>
  <c r="G2890" i="1"/>
  <c r="K2890" i="1" s="1"/>
  <c r="G2891" i="1"/>
  <c r="K2891" i="1" s="1"/>
  <c r="G2869" i="1"/>
  <c r="K2869" i="1" s="1"/>
  <c r="G2874" i="1"/>
  <c r="K2874" i="1" s="1"/>
  <c r="G2864" i="1"/>
  <c r="K2864" i="1" s="1"/>
  <c r="G2870" i="1"/>
  <c r="K2870" i="1" s="1"/>
  <c r="G2860" i="1"/>
  <c r="K2860" i="1" s="1"/>
  <c r="G2861" i="1"/>
  <c r="K2861" i="1" s="1"/>
  <c r="G2862" i="1"/>
  <c r="K2862" i="1" s="1"/>
  <c r="G2857" i="1"/>
  <c r="K2857" i="1" s="1"/>
  <c r="G2856" i="1"/>
  <c r="K2856" i="1" s="1"/>
  <c r="G2855" i="1"/>
  <c r="K2855" i="1" s="1"/>
  <c r="G2854" i="1"/>
  <c r="K2854" i="1" s="1"/>
  <c r="G2843" i="1"/>
  <c r="K2843" i="1" s="1"/>
  <c r="G2848" i="1"/>
  <c r="K2848" i="1" s="1"/>
  <c r="G2842" i="1"/>
  <c r="K2842" i="1" s="1"/>
  <c r="G2845" i="1"/>
  <c r="K2845" i="1" s="1"/>
  <c r="AF63" i="1"/>
  <c r="Z1369" i="1"/>
  <c r="AF1230" i="1"/>
  <c r="AF1238" i="1"/>
  <c r="AF1192" i="1"/>
  <c r="AF1324" i="1"/>
  <c r="G3266" i="1"/>
  <c r="K3266" i="1" s="1"/>
  <c r="G3265" i="1"/>
  <c r="K3265" i="1" s="1"/>
  <c r="G3244" i="1"/>
  <c r="K3244" i="1" s="1"/>
  <c r="G3242" i="1"/>
  <c r="K3242" i="1" s="1"/>
  <c r="G3238" i="1"/>
  <c r="K3238" i="1" s="1"/>
  <c r="G3268" i="1"/>
  <c r="K3268" i="1" s="1"/>
  <c r="G3267" i="1"/>
  <c r="K3267" i="1" s="1"/>
  <c r="G3270" i="1"/>
  <c r="K3270" i="1" s="1"/>
  <c r="G3269" i="1"/>
  <c r="K3269" i="1" s="1"/>
  <c r="G3262" i="1"/>
  <c r="K3262" i="1" s="1"/>
  <c r="G3243" i="1"/>
  <c r="K3243" i="1" s="1"/>
  <c r="G3241" i="1"/>
  <c r="K3241" i="1" s="1"/>
  <c r="G3264" i="1"/>
  <c r="K3264" i="1" s="1"/>
  <c r="G3263" i="1"/>
  <c r="K3263" i="1" s="1"/>
  <c r="G3226" i="1"/>
  <c r="K3226" i="1" s="1"/>
  <c r="G3224" i="1"/>
  <c r="K3224" i="1" s="1"/>
  <c r="G3193" i="1"/>
  <c r="K3193" i="1" s="1"/>
  <c r="G3192" i="1"/>
  <c r="K3192" i="1" s="1"/>
  <c r="G3160" i="1"/>
  <c r="K3160" i="1" s="1"/>
  <c r="G3154" i="1"/>
  <c r="K3154" i="1" s="1"/>
  <c r="G3127" i="1"/>
  <c r="K3127" i="1" s="1"/>
  <c r="G3121" i="1"/>
  <c r="K3121" i="1" s="1"/>
  <c r="G3102" i="1"/>
  <c r="K3102" i="1" s="1"/>
  <c r="G3095" i="1"/>
  <c r="K3095" i="1" s="1"/>
  <c r="G3069" i="1"/>
  <c r="K3069" i="1" s="1"/>
  <c r="G3065" i="1"/>
  <c r="K3065" i="1" s="1"/>
  <c r="G3229" i="1"/>
  <c r="K3229" i="1" s="1"/>
  <c r="G3228" i="1"/>
  <c r="K3228" i="1" s="1"/>
  <c r="G3196" i="1"/>
  <c r="K3196" i="1" s="1"/>
  <c r="G3194" i="1"/>
  <c r="K3194" i="1" s="1"/>
  <c r="G3167" i="1"/>
  <c r="K3167" i="1" s="1"/>
  <c r="G3165" i="1"/>
  <c r="K3165" i="1" s="1"/>
  <c r="G3131" i="1"/>
  <c r="K3131" i="1" s="1"/>
  <c r="G3128" i="1"/>
  <c r="K3128" i="1" s="1"/>
  <c r="G3234" i="1"/>
  <c r="K3234" i="1" s="1"/>
  <c r="G3233" i="1"/>
  <c r="K3233" i="1" s="1"/>
  <c r="G3205" i="1"/>
  <c r="K3205" i="1" s="1"/>
  <c r="G3199" i="1"/>
  <c r="K3199" i="1" s="1"/>
  <c r="G3177" i="1"/>
  <c r="K3177" i="1" s="1"/>
  <c r="G3174" i="1"/>
  <c r="K3174" i="1" s="1"/>
  <c r="G3143" i="1"/>
  <c r="K3143" i="1" s="1"/>
  <c r="G3142" i="1"/>
  <c r="K3142" i="1" s="1"/>
  <c r="G3113" i="1"/>
  <c r="K3113" i="1" s="1"/>
  <c r="G3105" i="1"/>
  <c r="K3105" i="1" s="1"/>
  <c r="G3099" i="1"/>
  <c r="K3099" i="1" s="1"/>
  <c r="G3073" i="1"/>
  <c r="K3073" i="1" s="1"/>
  <c r="G3068" i="1"/>
  <c r="K3068" i="1" s="1"/>
  <c r="G3217" i="1"/>
  <c r="K3217" i="1" s="1"/>
  <c r="G3212" i="1"/>
  <c r="K3212" i="1" s="1"/>
  <c r="G3184" i="1"/>
  <c r="K3184" i="1" s="1"/>
  <c r="G3180" i="1"/>
  <c r="K3180" i="1" s="1"/>
  <c r="G3150" i="1"/>
  <c r="K3150" i="1" s="1"/>
  <c r="G3144" i="1"/>
  <c r="K3144" i="1" s="1"/>
  <c r="G3120" i="1"/>
  <c r="K3120" i="1" s="1"/>
  <c r="G3117" i="1"/>
  <c r="K3117" i="1" s="1"/>
  <c r="G3048" i="1"/>
  <c r="K3048" i="1" s="1"/>
  <c r="G3046" i="1"/>
  <c r="K3046" i="1" s="1"/>
  <c r="G3020" i="1"/>
  <c r="K3020" i="1" s="1"/>
  <c r="G3019" i="1"/>
  <c r="K3019" i="1" s="1"/>
  <c r="G2992" i="1"/>
  <c r="K2992" i="1" s="1"/>
  <c r="G2988" i="1"/>
  <c r="K2988" i="1" s="1"/>
  <c r="G2969" i="1"/>
  <c r="K2969" i="1" s="1"/>
  <c r="G2968" i="1"/>
  <c r="K2968" i="1" s="1"/>
  <c r="G2954" i="1"/>
  <c r="K2954" i="1" s="1"/>
  <c r="G2949" i="1"/>
  <c r="K2949" i="1" s="1"/>
  <c r="G2933" i="1"/>
  <c r="K2933" i="1" s="1"/>
  <c r="G2929" i="1"/>
  <c r="K2929" i="1" s="1"/>
  <c r="G2920" i="1"/>
  <c r="K2920" i="1" s="1"/>
  <c r="G2918" i="1"/>
  <c r="K2918" i="1" s="1"/>
  <c r="G3050" i="1"/>
  <c r="K3050" i="1" s="1"/>
  <c r="G3049" i="1"/>
  <c r="K3049" i="1" s="1"/>
  <c r="G3026" i="1"/>
  <c r="K3026" i="1" s="1"/>
  <c r="G3025" i="1"/>
  <c r="K3025" i="1" s="1"/>
  <c r="G2996" i="1"/>
  <c r="K2996" i="1" s="1"/>
  <c r="G2993" i="1"/>
  <c r="K2993" i="1" s="1"/>
  <c r="G2971" i="1"/>
  <c r="K2971" i="1" s="1"/>
  <c r="G2970" i="1"/>
  <c r="K2970" i="1" s="1"/>
  <c r="G3004" i="1"/>
  <c r="K3004" i="1" s="1"/>
  <c r="G2999" i="1"/>
  <c r="K2999" i="1" s="1"/>
  <c r="G2975" i="1"/>
  <c r="K2975" i="1" s="1"/>
  <c r="G2972" i="1"/>
  <c r="K2972" i="1" s="1"/>
  <c r="G2960" i="1"/>
  <c r="K2960" i="1" s="1"/>
  <c r="G3057" i="1"/>
  <c r="K3057" i="1" s="1"/>
  <c r="G3053" i="1"/>
  <c r="K3053" i="1" s="1"/>
  <c r="G3032" i="1"/>
  <c r="K3032" i="1" s="1"/>
  <c r="G3030" i="1"/>
  <c r="K3030" i="1" s="1"/>
  <c r="G3043" i="1"/>
  <c r="K3043" i="1" s="1"/>
  <c r="G3042" i="1"/>
  <c r="K3042" i="1" s="1"/>
  <c r="G3011" i="1"/>
  <c r="K3011" i="1" s="1"/>
  <c r="G3007" i="1"/>
  <c r="K3007" i="1" s="1"/>
  <c r="G2980" i="1"/>
  <c r="K2980" i="1" s="1"/>
  <c r="G2977" i="1"/>
  <c r="K2977" i="1" s="1"/>
  <c r="G2967" i="1"/>
  <c r="K2967" i="1" s="1"/>
  <c r="G2965" i="1"/>
  <c r="K2965" i="1" s="1"/>
  <c r="G2957" i="1"/>
  <c r="K2957" i="1" s="1"/>
  <c r="G2939" i="1"/>
  <c r="K2939" i="1" s="1"/>
  <c r="G2925" i="1"/>
  <c r="K2925" i="1" s="1"/>
  <c r="G2950" i="1"/>
  <c r="K2950" i="1" s="1"/>
  <c r="G2932" i="1"/>
  <c r="K2932" i="1" s="1"/>
  <c r="G2919" i="1"/>
  <c r="K2919" i="1" s="1"/>
  <c r="G2910" i="1"/>
  <c r="K2910" i="1" s="1"/>
  <c r="G2906" i="1"/>
  <c r="K2906" i="1" s="1"/>
  <c r="G2889" i="1"/>
  <c r="K2889" i="1" s="1"/>
  <c r="G2885" i="1"/>
  <c r="K2885" i="1" s="1"/>
  <c r="G2883" i="1"/>
  <c r="K2883" i="1" s="1"/>
  <c r="G2878" i="1"/>
  <c r="K2878" i="1" s="1"/>
  <c r="G2912" i="1"/>
  <c r="K2912" i="1" s="1"/>
  <c r="G2899" i="1"/>
  <c r="K2899" i="1" s="1"/>
  <c r="G2887" i="1"/>
  <c r="K2887" i="1" s="1"/>
  <c r="G2881" i="1"/>
  <c r="K2881" i="1" s="1"/>
  <c r="G2909" i="1"/>
  <c r="K2909" i="1" s="1"/>
  <c r="G2911" i="1"/>
  <c r="K2911" i="1" s="1"/>
  <c r="G2868" i="1"/>
  <c r="K2868" i="1" s="1"/>
  <c r="G2872" i="1"/>
  <c r="K2872" i="1" s="1"/>
  <c r="G2879" i="1"/>
  <c r="K2879" i="1" s="1"/>
  <c r="G2873" i="1"/>
  <c r="K2873" i="1" s="1"/>
  <c r="G2882" i="1"/>
  <c r="K2882" i="1" s="1"/>
  <c r="G2900" i="1"/>
  <c r="K2900" i="1" s="1"/>
  <c r="G2897" i="1"/>
  <c r="K2897" i="1" s="1"/>
  <c r="G2888" i="1"/>
  <c r="K2888" i="1" s="1"/>
  <c r="G2886" i="1"/>
  <c r="K2886" i="1" s="1"/>
  <c r="G2884" i="1"/>
  <c r="K2884" i="1" s="1"/>
  <c r="G2876" i="1"/>
  <c r="K2876" i="1" s="1"/>
  <c r="G2871" i="1"/>
  <c r="K2871" i="1" s="1"/>
  <c r="G2877" i="1"/>
  <c r="K2877" i="1" s="1"/>
  <c r="G2875" i="1"/>
  <c r="K2875" i="1" s="1"/>
  <c r="Z37" i="1"/>
  <c r="AF1236" i="1"/>
  <c r="AH37" i="1"/>
  <c r="AI37" i="1" s="1"/>
  <c r="AB908" i="1"/>
  <c r="AH908" i="1" s="1"/>
  <c r="AI908" i="1" s="1"/>
  <c r="AB945" i="1"/>
  <c r="AH945" i="1" s="1"/>
  <c r="AI945" i="1" s="1"/>
  <c r="AB958" i="1"/>
  <c r="AC958" i="1" s="1"/>
  <c r="AB966" i="1"/>
  <c r="AH966" i="1" s="1"/>
  <c r="AI966" i="1" s="1"/>
  <c r="AC993" i="1"/>
  <c r="AB1002" i="1"/>
  <c r="AH1002" i="1" s="1"/>
  <c r="AI1002" i="1" s="1"/>
  <c r="AC1024" i="1"/>
  <c r="AB1037" i="1"/>
  <c r="AC1037" i="1" s="1"/>
  <c r="AC1044" i="1"/>
  <c r="AC1055" i="1"/>
  <c r="AC1057" i="1"/>
  <c r="AB1101" i="1"/>
  <c r="AH1101" i="1" s="1"/>
  <c r="AI1101" i="1" s="1"/>
  <c r="AB1110" i="1"/>
  <c r="AH1110" i="1" s="1"/>
  <c r="AI1110" i="1" s="1"/>
  <c r="AB1115" i="1"/>
  <c r="AC1115" i="1" s="1"/>
  <c r="AB1138" i="1"/>
  <c r="AH1138" i="1" s="1"/>
  <c r="AI1138" i="1" s="1"/>
  <c r="AB1145" i="1"/>
  <c r="AH1145" i="1" s="1"/>
  <c r="AI1145" i="1" s="1"/>
  <c r="AB1152" i="1"/>
  <c r="AH1152" i="1" s="1"/>
  <c r="AI1152" i="1" s="1"/>
  <c r="AB1197" i="1"/>
  <c r="AC1197" i="1" s="1"/>
  <c r="AB1206" i="1"/>
  <c r="AH1206" i="1" s="1"/>
  <c r="AI1206" i="1" s="1"/>
  <c r="AB1223" i="1"/>
  <c r="AC1223" i="1" s="1"/>
  <c r="AB1227" i="1"/>
  <c r="AH1227" i="1" s="1"/>
  <c r="AI1227" i="1" s="1"/>
  <c r="AB1264" i="1"/>
  <c r="AC1264" i="1" s="1"/>
  <c r="G2489" i="1"/>
  <c r="K2489" i="1" s="1"/>
  <c r="G2494" i="1"/>
  <c r="K2494" i="1" s="1"/>
  <c r="G2515" i="1"/>
  <c r="K2515" i="1" s="1"/>
  <c r="G2867" i="1"/>
  <c r="K2867" i="1" s="1"/>
  <c r="G2863" i="1"/>
  <c r="K2863" i="1" s="1"/>
  <c r="G2858" i="1"/>
  <c r="K2858" i="1" s="1"/>
  <c r="G2846" i="1"/>
  <c r="K2846" i="1" s="1"/>
  <c r="G2840" i="1"/>
  <c r="K2840" i="1" s="1"/>
  <c r="G2838" i="1"/>
  <c r="K2838" i="1" s="1"/>
  <c r="G2833" i="1"/>
  <c r="K2833" i="1" s="1"/>
  <c r="G2832" i="1"/>
  <c r="K2832" i="1" s="1"/>
  <c r="G2830" i="1"/>
  <c r="K2830" i="1" s="1"/>
  <c r="G2828" i="1"/>
  <c r="K2828" i="1" s="1"/>
  <c r="G2824" i="1"/>
  <c r="K2824" i="1" s="1"/>
  <c r="G2865" i="1"/>
  <c r="K2865" i="1" s="1"/>
  <c r="G2859" i="1"/>
  <c r="K2859" i="1" s="1"/>
  <c r="G2847" i="1"/>
  <c r="K2847" i="1" s="1"/>
  <c r="G2841" i="1"/>
  <c r="K2841" i="1" s="1"/>
  <c r="G2839" i="1"/>
  <c r="K2839" i="1" s="1"/>
  <c r="G2837" i="1"/>
  <c r="K2837" i="1" s="1"/>
  <c r="G2831" i="1"/>
  <c r="K2831" i="1" s="1"/>
  <c r="G2829" i="1"/>
  <c r="K2829" i="1" s="1"/>
  <c r="G2827" i="1"/>
  <c r="K2827" i="1" s="1"/>
  <c r="G2808" i="1"/>
  <c r="K2808" i="1" s="1"/>
  <c r="G2823" i="1"/>
  <c r="K2823" i="1" s="1"/>
  <c r="G2819" i="1"/>
  <c r="K2819" i="1" s="1"/>
  <c r="G2817" i="1"/>
  <c r="K2817" i="1" s="1"/>
  <c r="G2810" i="1"/>
  <c r="K2810" i="1" s="1"/>
  <c r="G2806" i="1"/>
  <c r="K2806" i="1" s="1"/>
  <c r="G2822" i="1"/>
  <c r="K2822" i="1" s="1"/>
  <c r="G2818" i="1"/>
  <c r="K2818" i="1" s="1"/>
  <c r="G2816" i="1"/>
  <c r="K2816" i="1" s="1"/>
  <c r="G2809" i="1"/>
  <c r="K2809" i="1" s="1"/>
  <c r="G2807" i="1"/>
  <c r="K2807" i="1" s="1"/>
  <c r="G2805" i="1"/>
  <c r="K2805" i="1" s="1"/>
  <c r="G2802" i="1"/>
  <c r="K2802" i="1" s="1"/>
  <c r="G2790" i="1"/>
  <c r="K2790" i="1" s="1"/>
  <c r="G2780" i="1"/>
  <c r="K2780" i="1" s="1"/>
  <c r="G2792" i="1"/>
  <c r="K2792" i="1" s="1"/>
  <c r="G2786" i="1"/>
  <c r="K2786" i="1" s="1"/>
  <c r="G2772" i="1"/>
  <c r="K2772" i="1" s="1"/>
  <c r="G2791" i="1"/>
  <c r="K2791" i="1" s="1"/>
  <c r="G2789" i="1"/>
  <c r="K2789" i="1" s="1"/>
  <c r="G2787" i="1"/>
  <c r="K2787" i="1" s="1"/>
  <c r="G2785" i="1"/>
  <c r="K2785" i="1" s="1"/>
  <c r="G2779" i="1"/>
  <c r="K2779" i="1" s="1"/>
  <c r="G2773" i="1"/>
  <c r="K2773" i="1" s="1"/>
  <c r="G2788" i="1"/>
  <c r="K2788" i="1" s="1"/>
  <c r="G2774" i="1"/>
  <c r="K2774" i="1" s="1"/>
  <c r="G2765" i="1"/>
  <c r="K2765" i="1" s="1"/>
  <c r="G2771" i="1"/>
  <c r="K2771" i="1" s="1"/>
  <c r="G2769" i="1"/>
  <c r="K2769" i="1" s="1"/>
  <c r="G2768" i="1"/>
  <c r="K2768" i="1" s="1"/>
  <c r="G2764" i="1"/>
  <c r="K2764" i="1" s="1"/>
  <c r="G2767" i="1"/>
  <c r="K2767" i="1" s="1"/>
  <c r="G2770" i="1"/>
  <c r="K2770" i="1" s="1"/>
  <c r="G2766" i="1"/>
  <c r="K2766" i="1" s="1"/>
  <c r="G2763" i="1"/>
  <c r="K2763" i="1" s="1"/>
  <c r="G2761" i="1"/>
  <c r="K2761" i="1" s="1"/>
  <c r="G2762" i="1"/>
  <c r="K2762" i="1" s="1"/>
  <c r="G2760" i="1"/>
  <c r="K2760" i="1" s="1"/>
  <c r="AB68" i="1"/>
  <c r="AC68" i="1" s="1"/>
  <c r="AB64" i="1"/>
  <c r="AC64" i="1" s="1"/>
  <c r="AC29" i="1"/>
  <c r="G2759" i="1"/>
  <c r="K2759" i="1" s="1"/>
  <c r="G2757" i="1"/>
  <c r="K2757" i="1" s="1"/>
  <c r="G2755" i="1"/>
  <c r="K2755" i="1" s="1"/>
  <c r="G2749" i="1"/>
  <c r="K2749" i="1" s="1"/>
  <c r="G2747" i="1"/>
  <c r="K2747" i="1" s="1"/>
  <c r="G2756" i="1"/>
  <c r="K2756" i="1" s="1"/>
  <c r="G2750" i="1"/>
  <c r="K2750" i="1" s="1"/>
  <c r="G2748" i="1"/>
  <c r="K2748" i="1" s="1"/>
  <c r="G2746" i="1"/>
  <c r="K2746" i="1" s="1"/>
  <c r="G2758" i="1"/>
  <c r="K2758" i="1" s="1"/>
  <c r="G2730" i="1"/>
  <c r="K2730" i="1" s="1"/>
  <c r="G2745" i="1"/>
  <c r="K2745" i="1" s="1"/>
  <c r="G2743" i="1"/>
  <c r="K2743" i="1" s="1"/>
  <c r="G2737" i="1"/>
  <c r="K2737" i="1" s="1"/>
  <c r="G2735" i="1"/>
  <c r="K2735" i="1" s="1"/>
  <c r="G2729" i="1"/>
  <c r="K2729" i="1" s="1"/>
  <c r="G2742" i="1"/>
  <c r="K2742" i="1" s="1"/>
  <c r="G2736" i="1"/>
  <c r="K2736" i="1" s="1"/>
  <c r="G2728" i="1"/>
  <c r="K2728" i="1" s="1"/>
  <c r="G2744" i="1"/>
  <c r="K2744" i="1" s="1"/>
  <c r="G2725" i="1"/>
  <c r="K2725" i="1" s="1"/>
  <c r="G2721" i="1"/>
  <c r="K2721" i="1" s="1"/>
  <c r="G2727" i="1"/>
  <c r="K2727" i="1" s="1"/>
  <c r="G2723" i="1"/>
  <c r="K2723" i="1" s="1"/>
  <c r="G2715" i="1"/>
  <c r="K2715" i="1" s="1"/>
  <c r="G2726" i="1"/>
  <c r="K2726" i="1" s="1"/>
  <c r="G2722" i="1"/>
  <c r="K2722" i="1" s="1"/>
  <c r="G2720" i="1"/>
  <c r="K2720" i="1" s="1"/>
  <c r="G2714" i="1"/>
  <c r="K2714" i="1" s="1"/>
  <c r="G2724" i="1"/>
  <c r="K2724" i="1" s="1"/>
  <c r="G2708" i="1"/>
  <c r="K2708" i="1" s="1"/>
  <c r="G2709" i="1"/>
  <c r="K2709" i="1" s="1"/>
  <c r="G2707" i="1"/>
  <c r="K2707" i="1" s="1"/>
  <c r="G2704" i="1"/>
  <c r="K2704" i="1" s="1"/>
  <c r="G2705" i="1"/>
  <c r="K2705" i="1" s="1"/>
  <c r="AC88" i="1"/>
  <c r="AB897" i="1"/>
  <c r="AH897" i="1" s="1"/>
  <c r="AI897" i="1" s="1"/>
  <c r="AB922" i="1"/>
  <c r="AC922" i="1" s="1"/>
  <c r="AB970" i="1"/>
  <c r="AC970" i="1" s="1"/>
  <c r="AC995" i="1"/>
  <c r="AB1031" i="1"/>
  <c r="AC1031" i="1" s="1"/>
  <c r="AB1065" i="1"/>
  <c r="AH1065" i="1" s="1"/>
  <c r="AI1065" i="1" s="1"/>
  <c r="AB1106" i="1"/>
  <c r="AC1106" i="1" s="1"/>
  <c r="AB1114" i="1"/>
  <c r="AH1114" i="1" s="1"/>
  <c r="AI1114" i="1" s="1"/>
  <c r="AB1132" i="1"/>
  <c r="AH1132" i="1" s="1"/>
  <c r="AI1132" i="1" s="1"/>
  <c r="AB1148" i="1"/>
  <c r="AH1148" i="1" s="1"/>
  <c r="AI1148" i="1" s="1"/>
  <c r="AB1170" i="1"/>
  <c r="AC1170" i="1" s="1"/>
  <c r="AB1113" i="1"/>
  <c r="AH1113" i="1" s="1"/>
  <c r="AI1113" i="1" s="1"/>
  <c r="AB1205" i="1"/>
  <c r="AC1205" i="1" s="1"/>
  <c r="AB1238" i="1"/>
  <c r="AC1238" i="1" s="1"/>
  <c r="AB1259" i="1"/>
  <c r="AH1259" i="1" s="1"/>
  <c r="AI1259" i="1" s="1"/>
  <c r="AC1263" i="1"/>
  <c r="AB1278" i="1"/>
  <c r="AC1278" i="1" s="1"/>
  <c r="AB1286" i="1"/>
  <c r="AC1286" i="1" s="1"/>
  <c r="AC1297" i="1"/>
  <c r="AB1307" i="1"/>
  <c r="AC1307" i="1" s="1"/>
  <c r="AC1315" i="1"/>
  <c r="AB149" i="1"/>
  <c r="AC149" i="1" s="1"/>
  <c r="AC128" i="1"/>
  <c r="AB119" i="1"/>
  <c r="AC119" i="1" s="1"/>
  <c r="AC93" i="1"/>
  <c r="AB87" i="1"/>
  <c r="AH87" i="1" s="1"/>
  <c r="AI87" i="1" s="1"/>
  <c r="AB81" i="1"/>
  <c r="AH81" i="1" s="1"/>
  <c r="AI81" i="1" s="1"/>
  <c r="AB1250" i="1"/>
  <c r="AC1250" i="1" s="1"/>
  <c r="AB1308" i="1"/>
  <c r="AC1308" i="1" s="1"/>
  <c r="AC1332" i="1"/>
  <c r="AC1336" i="1"/>
  <c r="AC1340" i="1"/>
  <c r="AB1344" i="1"/>
  <c r="AC1344" i="1" s="1"/>
  <c r="AB1354" i="1"/>
  <c r="AC1354" i="1" s="1"/>
  <c r="AH10" i="1"/>
  <c r="AI10" i="1" s="1"/>
  <c r="AB180" i="1"/>
  <c r="AC180" i="1" s="1"/>
  <c r="AB143" i="1"/>
  <c r="AC143" i="1" s="1"/>
  <c r="AB121" i="1"/>
  <c r="AH121" i="1" s="1"/>
  <c r="AI121" i="1" s="1"/>
  <c r="AB84" i="1"/>
  <c r="AH84" i="1" s="1"/>
  <c r="AI84" i="1" s="1"/>
  <c r="AB26" i="1"/>
  <c r="AH26" i="1" s="1"/>
  <c r="AI26" i="1" s="1"/>
  <c r="AH1317" i="1"/>
  <c r="AI1317" i="1" s="1"/>
  <c r="AF1213" i="1"/>
  <c r="AF1177" i="1"/>
  <c r="AF1343" i="1"/>
  <c r="AC949" i="1"/>
  <c r="AC76" i="1"/>
  <c r="AH129" i="1"/>
  <c r="AI129" i="1" s="1"/>
  <c r="AH777" i="1"/>
  <c r="AI777" i="1" s="1"/>
  <c r="G2699" i="1"/>
  <c r="K2699" i="1" s="1"/>
  <c r="G2698" i="1"/>
  <c r="K2698" i="1" s="1"/>
  <c r="G2691" i="1"/>
  <c r="K2691" i="1" s="1"/>
  <c r="G2690" i="1"/>
  <c r="K2690" i="1" s="1"/>
  <c r="G2683" i="1"/>
  <c r="K2683" i="1" s="1"/>
  <c r="G2682" i="1"/>
  <c r="K2682" i="1" s="1"/>
  <c r="G2673" i="1"/>
  <c r="K2673" i="1" s="1"/>
  <c r="G2672" i="1"/>
  <c r="K2672" i="1" s="1"/>
  <c r="G2664" i="1"/>
  <c r="K2664" i="1" s="1"/>
  <c r="G2662" i="1"/>
  <c r="K2662" i="1" s="1"/>
  <c r="G2656" i="1"/>
  <c r="K2656" i="1" s="1"/>
  <c r="G2654" i="1"/>
  <c r="K2654" i="1" s="1"/>
  <c r="G2652" i="1"/>
  <c r="K2652" i="1" s="1"/>
  <c r="G2650" i="1"/>
  <c r="K2650" i="1" s="1"/>
  <c r="G2648" i="1"/>
  <c r="K2648" i="1" s="1"/>
  <c r="G2646" i="1"/>
  <c r="K2646" i="1" s="1"/>
  <c r="G2644" i="1"/>
  <c r="K2644" i="1" s="1"/>
  <c r="G2701" i="1"/>
  <c r="K2701" i="1" s="1"/>
  <c r="G2700" i="1"/>
  <c r="K2700" i="1" s="1"/>
  <c r="G2693" i="1"/>
  <c r="K2693" i="1" s="1"/>
  <c r="G2692" i="1"/>
  <c r="K2692" i="1" s="1"/>
  <c r="G2685" i="1"/>
  <c r="K2685" i="1" s="1"/>
  <c r="G2684" i="1"/>
  <c r="K2684" i="1" s="1"/>
  <c r="G2679" i="1"/>
  <c r="K2679" i="1" s="1"/>
  <c r="G2674" i="1"/>
  <c r="K2674" i="1" s="1"/>
  <c r="G2703" i="1"/>
  <c r="K2703" i="1" s="1"/>
  <c r="G2702" i="1"/>
  <c r="K2702" i="1" s="1"/>
  <c r="G2695" i="1"/>
  <c r="K2695" i="1" s="1"/>
  <c r="G2694" i="1"/>
  <c r="K2694" i="1" s="1"/>
  <c r="G2687" i="1"/>
  <c r="K2687" i="1" s="1"/>
  <c r="G2686" i="1"/>
  <c r="K2686" i="1" s="1"/>
  <c r="G2680" i="1"/>
  <c r="K2680" i="1" s="1"/>
  <c r="G2665" i="1"/>
  <c r="K2665" i="1" s="1"/>
  <c r="G2663" i="1"/>
  <c r="K2663" i="1" s="1"/>
  <c r="G2706" i="1"/>
  <c r="K2706" i="1" s="1"/>
  <c r="G2697" i="1"/>
  <c r="K2697" i="1" s="1"/>
  <c r="G2696" i="1"/>
  <c r="K2696" i="1" s="1"/>
  <c r="G2689" i="1"/>
  <c r="K2689" i="1" s="1"/>
  <c r="G2688" i="1"/>
  <c r="K2688" i="1" s="1"/>
  <c r="G2681" i="1"/>
  <c r="K2681" i="1" s="1"/>
  <c r="G2667" i="1"/>
  <c r="K2667" i="1" s="1"/>
  <c r="G2666" i="1"/>
  <c r="K2666" i="1" s="1"/>
  <c r="G2655" i="1"/>
  <c r="K2655" i="1" s="1"/>
  <c r="G2647" i="1"/>
  <c r="K2647" i="1" s="1"/>
  <c r="G2641" i="1"/>
  <c r="K2641" i="1" s="1"/>
  <c r="G2640" i="1"/>
  <c r="K2640" i="1" s="1"/>
  <c r="G2636" i="1"/>
  <c r="K2636" i="1" s="1"/>
  <c r="G2634" i="1"/>
  <c r="K2634" i="1" s="1"/>
  <c r="G2632" i="1"/>
  <c r="K2632" i="1" s="1"/>
  <c r="G2653" i="1"/>
  <c r="K2653" i="1" s="1"/>
  <c r="G2645" i="1"/>
  <c r="K2645" i="1" s="1"/>
  <c r="G2643" i="1"/>
  <c r="K2643" i="1" s="1"/>
  <c r="G2642" i="1"/>
  <c r="K2642" i="1" s="1"/>
  <c r="G2651" i="1"/>
  <c r="K2651" i="1" s="1"/>
  <c r="G2637" i="1"/>
  <c r="K2637" i="1" s="1"/>
  <c r="G2635" i="1"/>
  <c r="K2635" i="1" s="1"/>
  <c r="G2633" i="1"/>
  <c r="K2633" i="1" s="1"/>
  <c r="G2631" i="1"/>
  <c r="K2631" i="1" s="1"/>
  <c r="G2657" i="1"/>
  <c r="K2657" i="1" s="1"/>
  <c r="G2649" i="1"/>
  <c r="K2649" i="1" s="1"/>
  <c r="G2639" i="1"/>
  <c r="K2639" i="1" s="1"/>
  <c r="G2638" i="1"/>
  <c r="K2638" i="1" s="1"/>
  <c r="G2626" i="1"/>
  <c r="K2626" i="1" s="1"/>
  <c r="G2625" i="1"/>
  <c r="K2625" i="1" s="1"/>
  <c r="G2614" i="1"/>
  <c r="K2614" i="1" s="1"/>
  <c r="G2603" i="1"/>
  <c r="K2603" i="1" s="1"/>
  <c r="G2602" i="1"/>
  <c r="K2602" i="1" s="1"/>
  <c r="G2595" i="1"/>
  <c r="K2595" i="1" s="1"/>
  <c r="G2594" i="1"/>
  <c r="K2594" i="1" s="1"/>
  <c r="G2589" i="1"/>
  <c r="K2589" i="1" s="1"/>
  <c r="G2628" i="1"/>
  <c r="K2628" i="1" s="1"/>
  <c r="G2627" i="1"/>
  <c r="K2627" i="1" s="1"/>
  <c r="G2616" i="1"/>
  <c r="K2616" i="1" s="1"/>
  <c r="G2615" i="1"/>
  <c r="K2615" i="1" s="1"/>
  <c r="G2605" i="1"/>
  <c r="K2605" i="1" s="1"/>
  <c r="G2604" i="1"/>
  <c r="K2604" i="1" s="1"/>
  <c r="G2597" i="1"/>
  <c r="K2597" i="1" s="1"/>
  <c r="G2596" i="1"/>
  <c r="K2596" i="1" s="1"/>
  <c r="G2630" i="1"/>
  <c r="K2630" i="1" s="1"/>
  <c r="G2629" i="1"/>
  <c r="K2629" i="1" s="1"/>
  <c r="G2582" i="1"/>
  <c r="K2582" i="1" s="1"/>
  <c r="G2581" i="1"/>
  <c r="K2581" i="1" s="1"/>
  <c r="G2620" i="1"/>
  <c r="K2620" i="1" s="1"/>
  <c r="G2618" i="1"/>
  <c r="K2618" i="1" s="1"/>
  <c r="G2613" i="1"/>
  <c r="K2613" i="1" s="1"/>
  <c r="G2611" i="1"/>
  <c r="K2611" i="1" s="1"/>
  <c r="G2601" i="1"/>
  <c r="K2601" i="1" s="1"/>
  <c r="G2599" i="1"/>
  <c r="K2599" i="1" s="1"/>
  <c r="G2593" i="1"/>
  <c r="K2593" i="1" s="1"/>
  <c r="G2591" i="1"/>
  <c r="K2591" i="1" s="1"/>
  <c r="G2584" i="1"/>
  <c r="K2584" i="1" s="1"/>
  <c r="G2583" i="1"/>
  <c r="K2583" i="1" s="1"/>
  <c r="G2577" i="1"/>
  <c r="K2577" i="1" s="1"/>
  <c r="G2576" i="1"/>
  <c r="K2576" i="1" s="1"/>
  <c r="G2574" i="1"/>
  <c r="K2574" i="1" s="1"/>
  <c r="G2572" i="1"/>
  <c r="K2572" i="1" s="1"/>
  <c r="G2566" i="1"/>
  <c r="K2566" i="1" s="1"/>
  <c r="G2564" i="1"/>
  <c r="K2564" i="1" s="1"/>
  <c r="G2558" i="1"/>
  <c r="K2558" i="1" s="1"/>
  <c r="G2556" i="1"/>
  <c r="K2556" i="1" s="1"/>
  <c r="G2550" i="1"/>
  <c r="K2550" i="1" s="1"/>
  <c r="G2619" i="1"/>
  <c r="K2619" i="1" s="1"/>
  <c r="G2612" i="1"/>
  <c r="K2612" i="1" s="1"/>
  <c r="G2600" i="1"/>
  <c r="K2600" i="1" s="1"/>
  <c r="G2592" i="1"/>
  <c r="K2592" i="1" s="1"/>
  <c r="G2586" i="1"/>
  <c r="K2586" i="1" s="1"/>
  <c r="G2585" i="1"/>
  <c r="K2585" i="1" s="1"/>
  <c r="G2578" i="1"/>
  <c r="K2578" i="1" s="1"/>
  <c r="G2617" i="1"/>
  <c r="K2617" i="1" s="1"/>
  <c r="G2606" i="1"/>
  <c r="K2606" i="1" s="1"/>
  <c r="G2598" i="1"/>
  <c r="K2598" i="1" s="1"/>
  <c r="G2590" i="1"/>
  <c r="K2590" i="1" s="1"/>
  <c r="G2588" i="1"/>
  <c r="K2588" i="1" s="1"/>
  <c r="G2587" i="1"/>
  <c r="K2587" i="1" s="1"/>
  <c r="G2580" i="1"/>
  <c r="K2580" i="1" s="1"/>
  <c r="G2579" i="1"/>
  <c r="K2579" i="1" s="1"/>
  <c r="G2575" i="1"/>
  <c r="K2575" i="1" s="1"/>
  <c r="G2573" i="1"/>
  <c r="K2573" i="1" s="1"/>
  <c r="G2567" i="1"/>
  <c r="K2567" i="1" s="1"/>
  <c r="G2565" i="1"/>
  <c r="K2565" i="1" s="1"/>
  <c r="G2559" i="1"/>
  <c r="K2559" i="1" s="1"/>
  <c r="G2557" i="1"/>
  <c r="K2557" i="1" s="1"/>
  <c r="G2551" i="1"/>
  <c r="K2551" i="1" s="1"/>
  <c r="G2545" i="1"/>
  <c r="K2545" i="1" s="1"/>
  <c r="G2544" i="1"/>
  <c r="K2544" i="1" s="1"/>
  <c r="G2542" i="1"/>
  <c r="K2542" i="1" s="1"/>
  <c r="G2540" i="1"/>
  <c r="K2540" i="1" s="1"/>
  <c r="G2538" i="1"/>
  <c r="K2538" i="1" s="1"/>
  <c r="G2536" i="1"/>
  <c r="K2536" i="1" s="1"/>
  <c r="G2534" i="1"/>
  <c r="K2534" i="1" s="1"/>
  <c r="G2532" i="1"/>
  <c r="K2532" i="1" s="1"/>
  <c r="G2530" i="1"/>
  <c r="K2530" i="1" s="1"/>
  <c r="G2543" i="1"/>
  <c r="K2543" i="1" s="1"/>
  <c r="G2541" i="1"/>
  <c r="K2541" i="1" s="1"/>
  <c r="G2539" i="1"/>
  <c r="K2539" i="1" s="1"/>
  <c r="G2537" i="1"/>
  <c r="K2537" i="1" s="1"/>
  <c r="G2535" i="1"/>
  <c r="K2535" i="1" s="1"/>
  <c r="G2533" i="1"/>
  <c r="K2533" i="1" s="1"/>
  <c r="G2531" i="1"/>
  <c r="K2531" i="1" s="1"/>
  <c r="G2528" i="1"/>
  <c r="K2528" i="1" s="1"/>
  <c r="G2527" i="1"/>
  <c r="K2527" i="1" s="1"/>
  <c r="G2525" i="1"/>
  <c r="K2525" i="1" s="1"/>
  <c r="G2523" i="1"/>
  <c r="K2523" i="1" s="1"/>
  <c r="G2521" i="1"/>
  <c r="K2521" i="1" s="1"/>
  <c r="G2514" i="1"/>
  <c r="K2514" i="1" s="1"/>
  <c r="G2508" i="1"/>
  <c r="K2508" i="1" s="1"/>
  <c r="G2506" i="1"/>
  <c r="K2506" i="1" s="1"/>
  <c r="G2504" i="1"/>
  <c r="K2504" i="1" s="1"/>
  <c r="G2526" i="1"/>
  <c r="K2526" i="1" s="1"/>
  <c r="G2524" i="1"/>
  <c r="K2524" i="1" s="1"/>
  <c r="G2522" i="1"/>
  <c r="K2522" i="1" s="1"/>
  <c r="G2516" i="1"/>
  <c r="K2516" i="1" s="1"/>
  <c r="G2509" i="1"/>
  <c r="K2509" i="1" s="1"/>
  <c r="G2507" i="1"/>
  <c r="K2507" i="1" s="1"/>
  <c r="G2505" i="1"/>
  <c r="K2505" i="1" s="1"/>
  <c r="G2503" i="1"/>
  <c r="K2503" i="1" s="1"/>
  <c r="G2498" i="1"/>
  <c r="K2498" i="1" s="1"/>
  <c r="G2496" i="1"/>
  <c r="K2496" i="1" s="1"/>
  <c r="G2486" i="1"/>
  <c r="K2486" i="1" s="1"/>
  <c r="G2484" i="1"/>
  <c r="K2484" i="1" s="1"/>
  <c r="G2485" i="1"/>
  <c r="K2485" i="1" s="1"/>
  <c r="G2502" i="1"/>
  <c r="K2502" i="1" s="1"/>
  <c r="G2500" i="1"/>
  <c r="K2500" i="1" s="1"/>
  <c r="G2488" i="1"/>
  <c r="K2488" i="1" s="1"/>
  <c r="G2478" i="1"/>
  <c r="K2478" i="1" s="1"/>
  <c r="G2477" i="1"/>
  <c r="K2477" i="1" s="1"/>
  <c r="G2483" i="1"/>
  <c r="K2483" i="1" s="1"/>
  <c r="G2501" i="1"/>
  <c r="K2501" i="1" s="1"/>
  <c r="G2499" i="1"/>
  <c r="K2499" i="1" s="1"/>
  <c r="G2497" i="1"/>
  <c r="K2497" i="1" s="1"/>
  <c r="G2495" i="1"/>
  <c r="K2495" i="1" s="1"/>
  <c r="G2487" i="1"/>
  <c r="K2487" i="1" s="1"/>
  <c r="G2468" i="1"/>
  <c r="K2468" i="1" s="1"/>
  <c r="G2469" i="1"/>
  <c r="K2469" i="1" s="1"/>
  <c r="G2465" i="1"/>
  <c r="K2465" i="1" s="1"/>
  <c r="G2476" i="1"/>
  <c r="K2476" i="1" s="1"/>
  <c r="G2470" i="1"/>
  <c r="K2470" i="1" s="1"/>
  <c r="G2466" i="1"/>
  <c r="K2466" i="1" s="1"/>
  <c r="G2467" i="1"/>
  <c r="K2467" i="1" s="1"/>
  <c r="G2475" i="1"/>
  <c r="K2475" i="1" s="1"/>
  <c r="AF38" i="1"/>
  <c r="G2464" i="1"/>
  <c r="K2464" i="1" s="1"/>
  <c r="G2462" i="1"/>
  <c r="K2462" i="1" s="1"/>
  <c r="G2463" i="1"/>
  <c r="K2463" i="1" s="1"/>
  <c r="G2461" i="1"/>
  <c r="K2461" i="1" s="1"/>
  <c r="AB140" i="1"/>
  <c r="AH140" i="1" s="1"/>
  <c r="AI140" i="1" s="1"/>
  <c r="AB103" i="1"/>
  <c r="AH103" i="1" s="1"/>
  <c r="AI103" i="1" s="1"/>
  <c r="AB72" i="1"/>
  <c r="AH72" i="1" s="1"/>
  <c r="AI72" i="1" s="1"/>
  <c r="AB46" i="1"/>
  <c r="AC46" i="1" s="1"/>
  <c r="AC10" i="1"/>
  <c r="AB831" i="1"/>
  <c r="AH831" i="1" s="1"/>
  <c r="AI831" i="1" s="1"/>
  <c r="AB902" i="1"/>
  <c r="AH902" i="1" s="1"/>
  <c r="AI902" i="1" s="1"/>
  <c r="G2035" i="1"/>
  <c r="K2035" i="1" s="1"/>
  <c r="G2036" i="1"/>
  <c r="K2036" i="1" s="1"/>
  <c r="G2079" i="1"/>
  <c r="K2079" i="1" s="1"/>
  <c r="AB215" i="1"/>
  <c r="AH215" i="1" s="1"/>
  <c r="AI215" i="1" s="1"/>
  <c r="AB138" i="1"/>
  <c r="AH138" i="1" s="1"/>
  <c r="AI138" i="1" s="1"/>
  <c r="AB61" i="1"/>
  <c r="AC61" i="1" s="1"/>
  <c r="AB23" i="1"/>
  <c r="AC23" i="1" s="1"/>
  <c r="AF140" i="1"/>
  <c r="Z901" i="1"/>
  <c r="AB240" i="1"/>
  <c r="AH240" i="1" s="1"/>
  <c r="AI240" i="1" s="1"/>
  <c r="AB234" i="1"/>
  <c r="AH234" i="1" s="1"/>
  <c r="AI234" i="1" s="1"/>
  <c r="AB229" i="1"/>
  <c r="AH229" i="1" s="1"/>
  <c r="AI229" i="1" s="1"/>
  <c r="AB227" i="1"/>
  <c r="AC227" i="1" s="1"/>
  <c r="AB212" i="1"/>
  <c r="AH212" i="1" s="1"/>
  <c r="AI212" i="1" s="1"/>
  <c r="AB201" i="1"/>
  <c r="AH201" i="1" s="1"/>
  <c r="AI201" i="1" s="1"/>
  <c r="AB94" i="1"/>
  <c r="AC94" i="1" s="1"/>
  <c r="AB86" i="1"/>
  <c r="AH86" i="1" s="1"/>
  <c r="AI86" i="1" s="1"/>
  <c r="AB2162" i="1"/>
  <c r="AH2162" i="1" s="1"/>
  <c r="AI2162" i="1" s="1"/>
  <c r="AC354" i="1"/>
  <c r="AB293" i="1"/>
  <c r="AC293" i="1" s="1"/>
  <c r="AC189" i="1"/>
  <c r="AB167" i="1"/>
  <c r="AC167" i="1" s="1"/>
  <c r="AB151" i="1"/>
  <c r="AC151" i="1" s="1"/>
  <c r="AB148" i="1"/>
  <c r="AC148" i="1" s="1"/>
  <c r="AC117" i="1"/>
  <c r="AC406" i="1"/>
  <c r="AB241" i="1"/>
  <c r="AC241" i="1" s="1"/>
  <c r="AB191" i="1"/>
  <c r="AH191" i="1" s="1"/>
  <c r="AI191" i="1" s="1"/>
  <c r="AB184" i="1"/>
  <c r="AC184" i="1" s="1"/>
  <c r="AC175" i="1"/>
  <c r="AB159" i="1"/>
  <c r="AC159" i="1" s="1"/>
  <c r="AB155" i="1"/>
  <c r="AH155" i="1" s="1"/>
  <c r="AI155" i="1" s="1"/>
  <c r="AB152" i="1"/>
  <c r="AH152" i="1" s="1"/>
  <c r="AI152" i="1" s="1"/>
  <c r="AB126" i="1"/>
  <c r="AH126" i="1" s="1"/>
  <c r="AI126" i="1" s="1"/>
  <c r="AB109" i="1"/>
  <c r="AC109" i="1" s="1"/>
  <c r="AB74" i="1"/>
  <c r="AH74" i="1" s="1"/>
  <c r="AI74" i="1" s="1"/>
  <c r="AB59" i="1"/>
  <c r="AC59" i="1" s="1"/>
  <c r="AB279" i="1"/>
  <c r="AC279" i="1" s="1"/>
  <c r="AB176" i="1"/>
  <c r="AH176" i="1" s="1"/>
  <c r="AI176" i="1" s="1"/>
  <c r="AB133" i="1"/>
  <c r="AH133" i="1" s="1"/>
  <c r="AI133" i="1" s="1"/>
  <c r="G2055" i="1"/>
  <c r="K2055" i="1" s="1"/>
  <c r="G2066" i="1"/>
  <c r="K2066" i="1" s="1"/>
  <c r="AC269" i="1"/>
  <c r="AC260" i="1"/>
  <c r="AC307" i="1"/>
  <c r="AB238" i="1"/>
  <c r="AC238" i="1" s="1"/>
  <c r="AC392" i="1"/>
  <c r="AC373" i="1"/>
  <c r="AB364" i="1"/>
  <c r="AC364" i="1" s="1"/>
  <c r="AB347" i="1"/>
  <c r="AC347" i="1" s="1"/>
  <c r="AB327" i="1"/>
  <c r="AC327" i="1" s="1"/>
  <c r="AC324" i="1"/>
  <c r="AB310" i="1"/>
  <c r="AC310" i="1" s="1"/>
  <c r="AB305" i="1"/>
  <c r="AC305" i="1" s="1"/>
  <c r="AB301" i="1"/>
  <c r="AC301" i="1" s="1"/>
  <c r="AB299" i="1"/>
  <c r="AC299" i="1" s="1"/>
  <c r="AB294" i="1"/>
  <c r="AC291" i="1"/>
  <c r="AC284" i="1"/>
  <c r="AC274" i="1"/>
  <c r="AB267" i="1"/>
  <c r="AC267" i="1" s="1"/>
  <c r="AC266" i="1"/>
  <c r="AC248" i="1"/>
  <c r="AB247" i="1"/>
  <c r="AH247" i="1" s="1"/>
  <c r="AI247" i="1" s="1"/>
  <c r="AB243" i="1"/>
  <c r="AC243" i="1" s="1"/>
  <c r="AB231" i="1"/>
  <c r="AC231" i="1" s="1"/>
  <c r="AB222" i="1"/>
  <c r="AC222" i="1" s="1"/>
  <c r="AC219" i="1"/>
  <c r="AB198" i="1"/>
  <c r="AC198" i="1" s="1"/>
  <c r="AB196" i="1"/>
  <c r="AH196" i="1" s="1"/>
  <c r="AI196" i="1" s="1"/>
  <c r="AB172" i="1"/>
  <c r="AC172" i="1" s="1"/>
  <c r="AB146" i="1"/>
  <c r="AC146" i="1" s="1"/>
  <c r="AB125" i="1"/>
  <c r="AC125" i="1" s="1"/>
  <c r="AH120" i="1"/>
  <c r="AI120" i="1" s="1"/>
  <c r="AB101" i="1"/>
  <c r="AC101" i="1" s="1"/>
  <c r="AB99" i="1"/>
  <c r="AH99" i="1" s="1"/>
  <c r="AI99" i="1" s="1"/>
  <c r="G2053" i="1"/>
  <c r="K2053" i="1" s="1"/>
  <c r="AC471" i="1"/>
  <c r="AB197" i="1"/>
  <c r="AC197" i="1" s="1"/>
  <c r="AB377" i="1"/>
  <c r="AB386" i="1"/>
  <c r="AB263" i="1"/>
  <c r="AH263" i="1" s="1"/>
  <c r="AI263" i="1" s="1"/>
  <c r="AB210" i="1"/>
  <c r="AH210" i="1" s="1"/>
  <c r="AI210" i="1" s="1"/>
  <c r="AB136" i="1"/>
  <c r="AC136" i="1" s="1"/>
  <c r="AC207" i="1"/>
  <c r="AB361" i="1"/>
  <c r="AF1195" i="1"/>
  <c r="AH2322" i="1"/>
  <c r="AI2322" i="1" s="1"/>
  <c r="G2076" i="1"/>
  <c r="K2076" i="1" s="1"/>
  <c r="G2063" i="1"/>
  <c r="K2063" i="1" s="1"/>
  <c r="G2148" i="1"/>
  <c r="K2148" i="1" s="1"/>
  <c r="G2126" i="1"/>
  <c r="K2126" i="1" s="1"/>
  <c r="AF2439" i="1"/>
  <c r="AF2441" i="1"/>
  <c r="AF2443" i="1"/>
  <c r="AF2447" i="1"/>
  <c r="AF1183" i="1"/>
  <c r="AB1210" i="1"/>
  <c r="G2381" i="1"/>
  <c r="K2381" i="1" s="1"/>
  <c r="G2385" i="1"/>
  <c r="K2385" i="1" s="1"/>
  <c r="G2383" i="1"/>
  <c r="K2383" i="1" s="1"/>
  <c r="G2384" i="1"/>
  <c r="K2384" i="1" s="1"/>
  <c r="G2382" i="1"/>
  <c r="K2382" i="1" s="1"/>
  <c r="AF33" i="1"/>
  <c r="G2404" i="1"/>
  <c r="K2404" i="1" s="1"/>
  <c r="G2402" i="1"/>
  <c r="K2402" i="1" s="1"/>
  <c r="G2401" i="1"/>
  <c r="K2401" i="1" s="1"/>
  <c r="G2403" i="1"/>
  <c r="K2403" i="1" s="1"/>
  <c r="G2400" i="1"/>
  <c r="K2400" i="1" s="1"/>
  <c r="AF30" i="1"/>
  <c r="AF900" i="1"/>
  <c r="G2428" i="1"/>
  <c r="K2428" i="1" s="1"/>
  <c r="G2430" i="1"/>
  <c r="K2430" i="1" s="1"/>
  <c r="G2431" i="1"/>
  <c r="K2431" i="1" s="1"/>
  <c r="G2429" i="1"/>
  <c r="K2429" i="1" s="1"/>
  <c r="G2432" i="1"/>
  <c r="K2432" i="1" s="1"/>
  <c r="Z132" i="1"/>
  <c r="AF7" i="1"/>
  <c r="AH29" i="1"/>
  <c r="AI29" i="1" s="1"/>
  <c r="AF31" i="1"/>
  <c r="G2378" i="1"/>
  <c r="K2378" i="1" s="1"/>
  <c r="G2375" i="1"/>
  <c r="K2375" i="1" s="1"/>
  <c r="G2377" i="1"/>
  <c r="K2377" i="1" s="1"/>
  <c r="G2374" i="1"/>
  <c r="K2374" i="1" s="1"/>
  <c r="G2376" i="1"/>
  <c r="K2376" i="1" s="1"/>
  <c r="G2364" i="1"/>
  <c r="K2364" i="1" s="1"/>
  <c r="G2361" i="1"/>
  <c r="K2361" i="1" s="1"/>
  <c r="G2362" i="1"/>
  <c r="K2362" i="1" s="1"/>
  <c r="G2363" i="1"/>
  <c r="K2363" i="1" s="1"/>
  <c r="G2360" i="1"/>
  <c r="K2360" i="1" s="1"/>
  <c r="AH9" i="1"/>
  <c r="AI9" i="1" s="1"/>
  <c r="AF69" i="1"/>
  <c r="AF1226" i="1"/>
  <c r="AF1281" i="1"/>
  <c r="AH1271" i="1"/>
  <c r="AI1271" i="1" s="1"/>
  <c r="Z867" i="1"/>
  <c r="AF201" i="1"/>
  <c r="G2321" i="1"/>
  <c r="K2321" i="1" s="1"/>
  <c r="G2344" i="1"/>
  <c r="K2344" i="1" s="1"/>
  <c r="G2341" i="1"/>
  <c r="K2341" i="1" s="1"/>
  <c r="G2340" i="1"/>
  <c r="K2340" i="1" s="1"/>
  <c r="G2343" i="1"/>
  <c r="K2343" i="1" s="1"/>
  <c r="G2342" i="1"/>
  <c r="K2342" i="1" s="1"/>
  <c r="G2303" i="1"/>
  <c r="K2303" i="1" s="1"/>
  <c r="G2300" i="1"/>
  <c r="K2300" i="1" s="1"/>
  <c r="G2299" i="1"/>
  <c r="K2299" i="1" s="1"/>
  <c r="G2302" i="1"/>
  <c r="K2302" i="1" s="1"/>
  <c r="G2301" i="1"/>
  <c r="K2301" i="1" s="1"/>
  <c r="G2293" i="1"/>
  <c r="K2293" i="1" s="1"/>
  <c r="G2290" i="1"/>
  <c r="K2290" i="1" s="1"/>
  <c r="G2292" i="1"/>
  <c r="K2292" i="1" s="1"/>
  <c r="G2289" i="1"/>
  <c r="K2289" i="1" s="1"/>
  <c r="G2291" i="1"/>
  <c r="K2291" i="1" s="1"/>
  <c r="G2287" i="1"/>
  <c r="K2287" i="1" s="1"/>
  <c r="G2286" i="1"/>
  <c r="K2286" i="1" s="1"/>
  <c r="G2285" i="1"/>
  <c r="K2285" i="1" s="1"/>
  <c r="G2283" i="1"/>
  <c r="K2283" i="1" s="1"/>
  <c r="G2284" i="1"/>
  <c r="K2284" i="1" s="1"/>
  <c r="G2213" i="1"/>
  <c r="K2213" i="1" s="1"/>
  <c r="G2210" i="1"/>
  <c r="K2210" i="1" s="1"/>
  <c r="G2209" i="1"/>
  <c r="K2209" i="1" s="1"/>
  <c r="G2212" i="1"/>
  <c r="K2212" i="1" s="1"/>
  <c r="G2211" i="1"/>
  <c r="K2211" i="1" s="1"/>
  <c r="AB1183" i="1"/>
  <c r="AC1183" i="1" s="1"/>
  <c r="AB366" i="1"/>
  <c r="AB309" i="1"/>
  <c r="AB297" i="1"/>
  <c r="AH297" i="1" s="1"/>
  <c r="AB285" i="1"/>
  <c r="AC285" i="1" s="1"/>
  <c r="G2189" i="1"/>
  <c r="K2189" i="1" s="1"/>
  <c r="G2186" i="1"/>
  <c r="K2186" i="1" s="1"/>
  <c r="G2188" i="1"/>
  <c r="K2188" i="1" s="1"/>
  <c r="G2187" i="1"/>
  <c r="K2187" i="1" s="1"/>
  <c r="G2165" i="1"/>
  <c r="K2165" i="1" s="1"/>
  <c r="G2169" i="1"/>
  <c r="K2169" i="1" s="1"/>
  <c r="G2166" i="1"/>
  <c r="K2166" i="1" s="1"/>
  <c r="G2168" i="1"/>
  <c r="K2168" i="1" s="1"/>
  <c r="G2167" i="1"/>
  <c r="K2167" i="1" s="1"/>
  <c r="G2159" i="1"/>
  <c r="K2159" i="1" s="1"/>
  <c r="G2156" i="1"/>
  <c r="K2156" i="1" s="1"/>
  <c r="G2158" i="1"/>
  <c r="K2158" i="1" s="1"/>
  <c r="G2155" i="1"/>
  <c r="K2155" i="1" s="1"/>
  <c r="G2157" i="1"/>
  <c r="K2157" i="1" s="1"/>
  <c r="AF158" i="1"/>
  <c r="Z125" i="1"/>
  <c r="Z27" i="1"/>
  <c r="AH1194" i="1"/>
  <c r="AI1194" i="1" s="1"/>
  <c r="AH30" i="1"/>
  <c r="AI30" i="1" s="1"/>
  <c r="AF119" i="1"/>
  <c r="AF867" i="1"/>
  <c r="AH75" i="1"/>
  <c r="AI75" i="1" s="1"/>
  <c r="AF702" i="1"/>
  <c r="AF48" i="1"/>
  <c r="AH1324" i="1"/>
  <c r="AI1324" i="1" s="1"/>
  <c r="AF1279" i="1"/>
  <c r="AF1329" i="1"/>
  <c r="Z1356" i="1"/>
  <c r="AF1235" i="1"/>
  <c r="AF1270" i="1"/>
  <c r="AH1179" i="1"/>
  <c r="AI1179" i="1" s="1"/>
  <c r="AF1381" i="1"/>
  <c r="AF1271" i="1"/>
  <c r="AH1209" i="1"/>
  <c r="AI1209" i="1" s="1"/>
  <c r="AF1181" i="1"/>
  <c r="AH1343" i="1"/>
  <c r="AI1343" i="1" s="1"/>
  <c r="Z900" i="1"/>
  <c r="AH1263" i="1"/>
  <c r="AI1263" i="1" s="1"/>
  <c r="AF1269" i="1"/>
  <c r="AF1215" i="1"/>
  <c r="AH1215" i="1"/>
  <c r="AI1215" i="1" s="1"/>
  <c r="Z30" i="1"/>
  <c r="G2129" i="1"/>
  <c r="K2129" i="1" s="1"/>
  <c r="G2151" i="1"/>
  <c r="K2151" i="1" s="1"/>
  <c r="G2149" i="1"/>
  <c r="K2149" i="1" s="1"/>
  <c r="G2150" i="1"/>
  <c r="K2150" i="1" s="1"/>
  <c r="G2147" i="1"/>
  <c r="K2147" i="1" s="1"/>
  <c r="Z181" i="1"/>
  <c r="AF122" i="1"/>
  <c r="G2128" i="1"/>
  <c r="K2128" i="1" s="1"/>
  <c r="G2127" i="1"/>
  <c r="K2127" i="1" s="1"/>
  <c r="G2125" i="1"/>
  <c r="K2125" i="1" s="1"/>
  <c r="AF20" i="1"/>
  <c r="AF44" i="1"/>
  <c r="AF34" i="1"/>
  <c r="AH165" i="1"/>
  <c r="AI165" i="1" s="1"/>
  <c r="AH219" i="1"/>
  <c r="AI219" i="1" s="1"/>
  <c r="Z113" i="1"/>
  <c r="AH175" i="1"/>
  <c r="AI175" i="1" s="1"/>
  <c r="AF14" i="1"/>
  <c r="AF1190" i="1"/>
  <c r="G2117" i="1"/>
  <c r="K2117" i="1" s="1"/>
  <c r="AF17" i="1"/>
  <c r="AF11" i="1"/>
  <c r="AC429" i="1"/>
  <c r="AC295" i="1"/>
  <c r="AF1214" i="1"/>
  <c r="AF2179" i="1"/>
  <c r="AF64" i="1"/>
  <c r="AF142" i="1"/>
  <c r="AF183" i="1"/>
  <c r="Z47" i="1"/>
  <c r="AF185" i="1"/>
  <c r="AF293" i="1"/>
  <c r="AH221" i="1"/>
  <c r="AI221" i="1" s="1"/>
  <c r="Z174" i="1"/>
  <c r="Z195" i="1"/>
  <c r="AF67" i="1"/>
  <c r="AH28" i="1"/>
  <c r="AI28" i="1" s="1"/>
  <c r="AF218" i="1"/>
  <c r="AF899" i="1"/>
  <c r="AH899" i="1"/>
  <c r="AI899" i="1" s="1"/>
  <c r="Z13" i="1"/>
  <c r="AF195" i="1"/>
  <c r="G2113" i="1"/>
  <c r="K2113" i="1" s="1"/>
  <c r="G2116" i="1"/>
  <c r="K2116" i="1" s="1"/>
  <c r="G2115" i="1"/>
  <c r="K2115" i="1" s="1"/>
  <c r="G2114" i="1"/>
  <c r="K2114" i="1" s="1"/>
  <c r="AF2457" i="1"/>
  <c r="AH1180" i="1"/>
  <c r="AI1180" i="1" s="1"/>
  <c r="AB401" i="1"/>
  <c r="AC401" i="1" s="1"/>
  <c r="AB388" i="1"/>
  <c r="AC388" i="1" s="1"/>
  <c r="AF222" i="1"/>
  <c r="G2078" i="1"/>
  <c r="K2078" i="1" s="1"/>
  <c r="G2077" i="1"/>
  <c r="K2077" i="1" s="1"/>
  <c r="G2075" i="1"/>
  <c r="K2075" i="1" s="1"/>
  <c r="AF396" i="1"/>
  <c r="AB395" i="1"/>
  <c r="AC395" i="1" s="1"/>
  <c r="AH1372" i="1"/>
  <c r="AI1372" i="1" s="1"/>
  <c r="AH1454" i="1"/>
  <c r="AI1454" i="1" s="1"/>
  <c r="AC2318" i="1"/>
  <c r="AB933" i="1"/>
  <c r="AC933" i="1" s="1"/>
  <c r="AB403" i="1"/>
  <c r="AB363" i="1"/>
  <c r="AF1557" i="1"/>
  <c r="AF120" i="1"/>
  <c r="AF73" i="1"/>
  <c r="AH11" i="1"/>
  <c r="AI11" i="1" s="1"/>
  <c r="AF1210" i="1"/>
  <c r="AB2453" i="1"/>
  <c r="AC2453" i="1" s="1"/>
  <c r="AH2320" i="1"/>
  <c r="AI2320" i="1" s="1"/>
  <c r="AF1180" i="1"/>
  <c r="AF1297" i="1"/>
  <c r="AH2319" i="1"/>
  <c r="AI2319" i="1" s="1"/>
  <c r="G2455" i="1"/>
  <c r="K2455" i="1" s="1"/>
  <c r="Z401" i="1"/>
  <c r="AF346" i="1"/>
  <c r="AF98" i="1"/>
  <c r="AF214" i="1"/>
  <c r="AF190" i="1"/>
  <c r="AH183" i="1"/>
  <c r="AI183" i="1" s="1"/>
  <c r="AF151" i="1"/>
  <c r="AH118" i="1"/>
  <c r="AI118" i="1" s="1"/>
  <c r="AF148" i="1"/>
  <c r="AF127" i="1"/>
  <c r="AF323" i="1"/>
  <c r="AH98" i="1"/>
  <c r="AI98" i="1" s="1"/>
  <c r="AH52" i="1"/>
  <c r="AI52" i="1" s="1"/>
  <c r="AF830" i="1"/>
  <c r="Z171" i="1"/>
  <c r="AF13" i="1"/>
  <c r="AF179" i="1"/>
  <c r="AF118" i="1"/>
  <c r="AF1307" i="1"/>
  <c r="AH1315" i="1"/>
  <c r="AI1315" i="1" s="1"/>
  <c r="AF1204" i="1"/>
  <c r="AF1193" i="1"/>
  <c r="AF1315" i="1"/>
  <c r="AH1181" i="1"/>
  <c r="AI1181" i="1" s="1"/>
  <c r="AH19" i="1"/>
  <c r="AI19" i="1" s="1"/>
  <c r="Z212" i="1"/>
  <c r="AH108" i="1"/>
  <c r="AI108" i="1" s="1"/>
  <c r="Z240" i="1"/>
  <c r="AF19" i="1"/>
  <c r="Z73" i="1"/>
  <c r="AF145" i="1"/>
  <c r="AH171" i="1"/>
  <c r="AI171" i="1" s="1"/>
  <c r="AF100" i="1"/>
  <c r="Z341" i="1"/>
  <c r="AF230" i="1"/>
  <c r="Z214" i="1"/>
  <c r="G2056" i="1"/>
  <c r="K2056" i="1" s="1"/>
  <c r="G2054" i="1"/>
  <c r="K2054" i="1" s="1"/>
  <c r="AC446" i="1"/>
  <c r="AB419" i="1"/>
  <c r="AH93" i="1"/>
  <c r="AI93" i="1" s="1"/>
  <c r="AH1248" i="1"/>
  <c r="AI1248" i="1" s="1"/>
  <c r="AB390" i="1"/>
  <c r="AC390" i="1" s="1"/>
  <c r="AB359" i="1"/>
  <c r="AH359" i="1" s="1"/>
  <c r="AB350" i="1"/>
  <c r="AB343" i="1"/>
  <c r="AC343" i="1" s="1"/>
  <c r="AB335" i="1"/>
  <c r="AC335" i="1" s="1"/>
  <c r="AC323" i="1"/>
  <c r="AC304" i="1"/>
  <c r="AC290" i="1"/>
  <c r="AB287" i="1"/>
  <c r="AC287" i="1" s="1"/>
  <c r="AC273" i="1"/>
  <c r="AC270" i="1"/>
  <c r="AB268" i="1"/>
  <c r="AC268" i="1" s="1"/>
  <c r="AB264" i="1"/>
  <c r="AC264" i="1" s="1"/>
  <c r="AB259" i="1"/>
  <c r="AC259" i="1" s="1"/>
  <c r="AC255" i="1"/>
  <c r="AB239" i="1"/>
  <c r="AH239" i="1" s="1"/>
  <c r="AI239" i="1" s="1"/>
  <c r="AC237" i="1"/>
  <c r="AB233" i="1"/>
  <c r="AH233" i="1" s="1"/>
  <c r="AI233" i="1" s="1"/>
  <c r="AB228" i="1"/>
  <c r="AH228" i="1" s="1"/>
  <c r="AI228" i="1" s="1"/>
  <c r="AB208" i="1"/>
  <c r="AH208" i="1" s="1"/>
  <c r="AI208" i="1" s="1"/>
  <c r="AB188" i="1"/>
  <c r="AC188" i="1" s="1"/>
  <c r="AC179" i="1"/>
  <c r="AB177" i="1"/>
  <c r="AH177" i="1" s="1"/>
  <c r="AI177" i="1" s="1"/>
  <c r="AB168" i="1"/>
  <c r="AC168" i="1" s="1"/>
  <c r="AB160" i="1"/>
  <c r="AC160" i="1" s="1"/>
  <c r="AB156" i="1"/>
  <c r="AH156" i="1" s="1"/>
  <c r="AI156" i="1" s="1"/>
  <c r="AB134" i="1"/>
  <c r="AC134" i="1" s="1"/>
  <c r="AC127" i="1"/>
  <c r="AF117" i="1"/>
  <c r="AB112" i="1"/>
  <c r="AC112" i="1" s="1"/>
  <c r="AC110" i="1"/>
  <c r="AB104" i="1"/>
  <c r="AC104" i="1" s="1"/>
  <c r="AB97" i="1"/>
  <c r="AC97" i="1" s="1"/>
  <c r="AB82" i="1"/>
  <c r="AH82" i="1" s="1"/>
  <c r="AI82" i="1" s="1"/>
  <c r="AF72" i="1"/>
  <c r="AB54" i="1"/>
  <c r="AC54" i="1" s="1"/>
  <c r="AB51" i="1"/>
  <c r="AC51" i="1" s="1"/>
  <c r="AB47" i="1"/>
  <c r="AC47" i="1" s="1"/>
  <c r="AB36" i="1"/>
  <c r="AC36" i="1" s="1"/>
  <c r="AF8" i="1"/>
  <c r="AC7" i="1"/>
  <c r="AC830" i="1"/>
  <c r="AC865" i="1"/>
  <c r="AC751" i="1"/>
  <c r="AC893" i="1"/>
  <c r="AB895" i="1"/>
  <c r="AC895" i="1" s="1"/>
  <c r="AC899" i="1"/>
  <c r="AC904" i="1"/>
  <c r="AB925" i="1"/>
  <c r="AH925" i="1" s="1"/>
  <c r="AI925" i="1" s="1"/>
  <c r="AB930" i="1"/>
  <c r="AH930" i="1" s="1"/>
  <c r="AI930" i="1" s="1"/>
  <c r="AB951" i="1"/>
  <c r="AH951" i="1" s="1"/>
  <c r="AI951" i="1" s="1"/>
  <c r="AB979" i="1"/>
  <c r="AH979" i="1" s="1"/>
  <c r="AI979" i="1" s="1"/>
  <c r="AC984" i="1"/>
  <c r="AC987" i="1"/>
  <c r="AB1021" i="1"/>
  <c r="AH1021" i="1" s="1"/>
  <c r="AI1021" i="1" s="1"/>
  <c r="AB1026" i="1"/>
  <c r="AH1026" i="1" s="1"/>
  <c r="AI1026" i="1" s="1"/>
  <c r="AC1049" i="1"/>
  <c r="AB1068" i="1"/>
  <c r="AH1068" i="1" s="1"/>
  <c r="AI1068" i="1" s="1"/>
  <c r="AC1081" i="1"/>
  <c r="AC1098" i="1"/>
  <c r="AB1100" i="1"/>
  <c r="AH1100" i="1" s="1"/>
  <c r="AI1100" i="1" s="1"/>
  <c r="AB1118" i="1"/>
  <c r="AH1118" i="1" s="1"/>
  <c r="AI1118" i="1" s="1"/>
  <c r="AB1147" i="1"/>
  <c r="AH1147" i="1" s="1"/>
  <c r="AI1147" i="1" s="1"/>
  <c r="AB1151" i="1"/>
  <c r="AH1151" i="1" s="1"/>
  <c r="AI1151" i="1" s="1"/>
  <c r="AB1155" i="1"/>
  <c r="AH1155" i="1" s="1"/>
  <c r="AI1155" i="1" s="1"/>
  <c r="AB1158" i="1"/>
  <c r="AC1158" i="1" s="1"/>
  <c r="AB1172" i="1"/>
  <c r="AH1172" i="1" s="1"/>
  <c r="AI1172" i="1" s="1"/>
  <c r="AB1187" i="1"/>
  <c r="AH1187" i="1" s="1"/>
  <c r="AI1187" i="1" s="1"/>
  <c r="AB1192" i="1"/>
  <c r="AH1192" i="1" s="1"/>
  <c r="AI1192" i="1" s="1"/>
  <c r="AB1217" i="1"/>
  <c r="AC1217" i="1" s="1"/>
  <c r="AB1262" i="1"/>
  <c r="AC1262" i="1" s="1"/>
  <c r="AC1266" i="1"/>
  <c r="AB1274" i="1"/>
  <c r="AH1274" i="1" s="1"/>
  <c r="AI1274" i="1" s="1"/>
  <c r="AB1277" i="1"/>
  <c r="AC1277" i="1" s="1"/>
  <c r="AH266" i="1"/>
  <c r="AI266" i="1" s="1"/>
  <c r="AF246" i="1"/>
  <c r="AH224" i="1"/>
  <c r="AI224" i="1" s="1"/>
  <c r="AF1558" i="1"/>
  <c r="AH1433" i="1"/>
  <c r="AI1433" i="1" s="1"/>
  <c r="AH1474" i="1"/>
  <c r="AI1474" i="1" s="1"/>
  <c r="AF1437" i="1"/>
  <c r="AH1190" i="1"/>
  <c r="AI1190" i="1" s="1"/>
  <c r="AF286" i="1"/>
  <c r="AF304" i="1"/>
  <c r="AH14" i="1"/>
  <c r="AI14" i="1" s="1"/>
  <c r="AF135" i="1"/>
  <c r="AH130" i="1"/>
  <c r="AI130" i="1" s="1"/>
  <c r="AF57" i="1"/>
  <c r="AF1374" i="1"/>
  <c r="AF1207" i="1"/>
  <c r="AF1179" i="1"/>
  <c r="AH1417" i="1"/>
  <c r="AI1417" i="1" s="1"/>
  <c r="G2065" i="1"/>
  <c r="K2065" i="1" s="1"/>
  <c r="G2064" i="1"/>
  <c r="K2064" i="1" s="1"/>
  <c r="AF1239" i="1"/>
  <c r="AF43" i="1"/>
  <c r="Z211" i="1"/>
  <c r="AF1217" i="1"/>
  <c r="AF157" i="1"/>
  <c r="Z85" i="1"/>
  <c r="AH751" i="1"/>
  <c r="AI751" i="1" s="1"/>
  <c r="Z55" i="1"/>
  <c r="AF1314" i="1"/>
  <c r="AF1268" i="1"/>
  <c r="AF1205" i="1"/>
  <c r="AF1241" i="1"/>
  <c r="AF1182" i="1"/>
  <c r="AH1239" i="1"/>
  <c r="AI1239" i="1" s="1"/>
  <c r="Z62" i="1"/>
  <c r="AH866" i="1"/>
  <c r="AI866" i="1" s="1"/>
  <c r="AF41" i="1"/>
  <c r="G2322" i="1"/>
  <c r="K2322" i="1" s="1"/>
  <c r="G2320" i="1"/>
  <c r="K2320" i="1" s="1"/>
  <c r="G2319" i="1"/>
  <c r="K2319" i="1" s="1"/>
  <c r="G2318" i="1"/>
  <c r="K2318" i="1" s="1"/>
  <c r="Z412" i="1"/>
  <c r="Z326" i="1"/>
  <c r="Z246" i="1"/>
  <c r="AH90" i="1"/>
  <c r="AI90" i="1" s="1"/>
  <c r="AH128" i="1"/>
  <c r="AI128" i="1" s="1"/>
  <c r="AF209" i="1"/>
  <c r="AF170" i="1"/>
  <c r="AF132" i="1"/>
  <c r="Z144" i="1"/>
  <c r="AH209" i="1"/>
  <c r="AI209" i="1" s="1"/>
  <c r="AF781" i="1"/>
  <c r="Z372" i="1"/>
  <c r="Z398" i="1"/>
  <c r="AF342" i="1"/>
  <c r="AF267" i="1"/>
  <c r="AH254" i="1"/>
  <c r="AI254" i="1" s="1"/>
  <c r="AH199" i="1"/>
  <c r="AI199" i="1" s="1"/>
  <c r="Z193" i="1"/>
  <c r="AF129" i="1"/>
  <c r="Z39" i="1"/>
  <c r="AF53" i="1"/>
  <c r="AF165" i="1"/>
  <c r="AF149" i="1"/>
  <c r="AF249" i="1"/>
  <c r="AF256" i="1"/>
  <c r="AF187" i="1"/>
  <c r="Z59" i="1"/>
  <c r="AF234" i="1"/>
  <c r="AF146" i="1"/>
  <c r="AF254" i="1"/>
  <c r="AF15" i="1"/>
  <c r="AF152" i="1"/>
  <c r="AH39" i="1"/>
  <c r="AI39" i="1" s="1"/>
  <c r="AF91" i="1"/>
  <c r="AH703" i="1"/>
  <c r="AI703" i="1" s="1"/>
  <c r="AF882" i="1"/>
  <c r="AF391" i="1"/>
  <c r="AF384" i="1"/>
  <c r="AH443" i="1"/>
  <c r="AI443" i="1" s="1"/>
  <c r="AH249" i="1"/>
  <c r="AI249" i="1" s="1"/>
  <c r="Z241" i="1"/>
  <c r="AF437" i="1"/>
  <c r="Z78" i="1"/>
  <c r="AF305" i="1"/>
  <c r="AF344" i="1"/>
  <c r="AF314" i="1"/>
  <c r="AF94" i="1"/>
  <c r="Z123" i="1"/>
  <c r="Z318" i="1"/>
  <c r="AF297" i="1"/>
  <c r="Z244" i="1"/>
  <c r="Z289" i="1"/>
  <c r="AF229" i="1"/>
  <c r="AH53" i="1"/>
  <c r="AI53" i="1" s="1"/>
  <c r="AF163" i="1"/>
  <c r="Z340" i="1"/>
  <c r="Z290" i="1"/>
  <c r="AF247" i="1"/>
  <c r="AF223" i="1"/>
  <c r="Z278" i="1"/>
  <c r="AF236" i="1"/>
  <c r="AF1274" i="1"/>
  <c r="AH1297" i="1"/>
  <c r="AI1297" i="1" s="1"/>
  <c r="AF1301" i="1"/>
  <c r="Z1297" i="1"/>
  <c r="AH1272" i="1"/>
  <c r="AI1272" i="1" s="1"/>
  <c r="AF1237" i="1"/>
  <c r="AH43" i="1"/>
  <c r="AI43" i="1" s="1"/>
  <c r="AH230" i="1"/>
  <c r="AI230" i="1" s="1"/>
  <c r="AF866" i="1"/>
  <c r="AH1240" i="1"/>
  <c r="AI1240" i="1" s="1"/>
  <c r="AF474" i="1"/>
  <c r="AF444" i="1"/>
  <c r="AF420" i="1"/>
  <c r="AB417" i="1"/>
  <c r="AC417" i="1" s="1"/>
  <c r="AF414" i="1"/>
  <c r="AF380" i="1"/>
  <c r="AB372" i="1"/>
  <c r="AC372" i="1" s="1"/>
  <c r="AB355" i="1"/>
  <c r="AC355" i="1" s="1"/>
  <c r="AB346" i="1"/>
  <c r="AC344" i="1"/>
  <c r="AB340" i="1"/>
  <c r="AF335" i="1"/>
  <c r="AC334" i="1"/>
  <c r="AF324" i="1"/>
  <c r="AF321" i="1"/>
  <c r="AB320" i="1"/>
  <c r="AC320" i="1" s="1"/>
  <c r="AC316" i="1"/>
  <c r="AF298" i="1"/>
  <c r="AF296" i="1"/>
  <c r="AB281" i="1"/>
  <c r="AC281" i="1" s="1"/>
  <c r="AB278" i="1"/>
  <c r="AC278" i="1" s="1"/>
  <c r="AB275" i="1"/>
  <c r="AC275" i="1" s="1"/>
  <c r="AF273" i="1"/>
  <c r="AF268" i="1"/>
  <c r="AF266" i="1"/>
  <c r="AB262" i="1"/>
  <c r="AH262" i="1" s="1"/>
  <c r="AI262" i="1" s="1"/>
  <c r="AF259" i="1"/>
  <c r="AF485" i="1"/>
  <c r="AF564" i="1"/>
  <c r="AH444" i="1"/>
  <c r="AI444" i="1" s="1"/>
  <c r="AF410" i="1"/>
  <c r="AF407" i="1"/>
  <c r="AF257" i="1"/>
  <c r="AH257" i="1"/>
  <c r="AI257" i="1" s="1"/>
  <c r="AF255" i="1"/>
  <c r="AF248" i="1"/>
  <c r="AF239" i="1"/>
  <c r="AF237" i="1"/>
  <c r="AF235" i="1"/>
  <c r="AH235" i="1"/>
  <c r="AI235" i="1" s="1"/>
  <c r="AF233" i="1"/>
  <c r="AF228" i="1"/>
  <c r="AF224" i="1"/>
  <c r="AB223" i="1"/>
  <c r="AH223" i="1" s="1"/>
  <c r="AI223" i="1" s="1"/>
  <c r="AC221" i="1"/>
  <c r="AF219" i="1"/>
  <c r="AB218" i="1"/>
  <c r="AH218" i="1" s="1"/>
  <c r="AI218" i="1" s="1"/>
  <c r="AH211" i="1"/>
  <c r="AI211" i="1" s="1"/>
  <c r="AB192" i="1"/>
  <c r="AH192" i="1" s="1"/>
  <c r="AI192" i="1" s="1"/>
  <c r="AB190" i="1"/>
  <c r="AH190" i="1" s="1"/>
  <c r="AI190" i="1" s="1"/>
  <c r="AF188" i="1"/>
  <c r="AC187" i="1"/>
  <c r="AB185" i="1"/>
  <c r="AH185" i="1" s="1"/>
  <c r="AI185" i="1" s="1"/>
  <c r="AC183" i="1"/>
  <c r="AB181" i="1"/>
  <c r="AH181" i="1" s="1"/>
  <c r="AI181" i="1" s="1"/>
  <c r="AF177" i="1"/>
  <c r="AF175" i="1"/>
  <c r="AB170" i="1"/>
  <c r="AH170" i="1" s="1"/>
  <c r="AI170" i="1" s="1"/>
  <c r="AF168" i="1"/>
  <c r="AB157" i="1"/>
  <c r="AH157" i="1" s="1"/>
  <c r="AI157" i="1" s="1"/>
  <c r="AB144" i="1"/>
  <c r="AC144" i="1" s="1"/>
  <c r="AB135" i="1"/>
  <c r="AC135" i="1" s="1"/>
  <c r="AF130" i="1"/>
  <c r="AF128" i="1"/>
  <c r="AB122" i="1"/>
  <c r="AC122" i="1" s="1"/>
  <c r="AC120" i="1"/>
  <c r="AB113" i="1"/>
  <c r="AC113" i="1" s="1"/>
  <c r="AC108" i="1"/>
  <c r="AB100" i="1"/>
  <c r="AC100" i="1" s="1"/>
  <c r="AF93" i="1"/>
  <c r="AF90" i="1"/>
  <c r="AB85" i="1"/>
  <c r="AH85" i="1" s="1"/>
  <c r="AI85" i="1" s="1"/>
  <c r="AB71" i="1"/>
  <c r="AH71" i="1" s="1"/>
  <c r="AI71" i="1" s="1"/>
  <c r="AB57" i="1"/>
  <c r="AC57" i="1" s="1"/>
  <c r="AB55" i="1"/>
  <c r="AC55" i="1" s="1"/>
  <c r="AC52" i="1"/>
  <c r="AB48" i="1"/>
  <c r="AH48" i="1" s="1"/>
  <c r="AI48" i="1" s="1"/>
  <c r="AC33" i="1"/>
  <c r="AB31" i="1"/>
  <c r="AC31" i="1" s="1"/>
  <c r="AF29" i="1"/>
  <c r="AB27" i="1"/>
  <c r="AC27" i="1" s="1"/>
  <c r="AB17" i="1"/>
  <c r="AC17" i="1" s="1"/>
  <c r="AC9" i="1"/>
  <c r="AF831" i="1"/>
  <c r="AF751" i="1"/>
  <c r="AF892" i="1"/>
  <c r="AH900" i="1"/>
  <c r="AI900" i="1" s="1"/>
  <c r="AB877" i="1"/>
  <c r="AC877" i="1" s="1"/>
  <c r="AB907" i="1"/>
  <c r="AH907" i="1" s="1"/>
  <c r="AI907" i="1" s="1"/>
  <c r="AC941" i="1"/>
  <c r="AC989" i="1"/>
  <c r="AC999" i="1"/>
  <c r="AC1023" i="1"/>
  <c r="AB1034" i="1"/>
  <c r="AH1034" i="1" s="1"/>
  <c r="AI1034" i="1" s="1"/>
  <c r="AB1048" i="1"/>
  <c r="AH1048" i="1" s="1"/>
  <c r="AI1048" i="1" s="1"/>
  <c r="AB1056" i="1"/>
  <c r="AH1056" i="1" s="1"/>
  <c r="AI1056" i="1" s="1"/>
  <c r="AB1075" i="1"/>
  <c r="AC1075" i="1" s="1"/>
  <c r="AB1109" i="1"/>
  <c r="AC1109" i="1" s="1"/>
  <c r="AB1117" i="1"/>
  <c r="AH1117" i="1" s="1"/>
  <c r="AI1117" i="1" s="1"/>
  <c r="AB1120" i="1"/>
  <c r="AH1120" i="1" s="1"/>
  <c r="AI1120" i="1" s="1"/>
  <c r="AB1144" i="1"/>
  <c r="AH1144" i="1" s="1"/>
  <c r="AI1144" i="1" s="1"/>
  <c r="AB1157" i="1"/>
  <c r="AC1157" i="1" s="1"/>
  <c r="AC1164" i="1"/>
  <c r="AB1177" i="1"/>
  <c r="AC1177" i="1" s="1"/>
  <c r="AB944" i="1"/>
  <c r="AC944" i="1" s="1"/>
  <c r="AB1195" i="1"/>
  <c r="AH1195" i="1" s="1"/>
  <c r="AI1195" i="1" s="1"/>
  <c r="AB1224" i="1"/>
  <c r="AH1224" i="1" s="1"/>
  <c r="AI1224" i="1" s="1"/>
  <c r="AB1228" i="1"/>
  <c r="AH1228" i="1" s="1"/>
  <c r="AI1228" i="1" s="1"/>
  <c r="AB1251" i="1"/>
  <c r="AC1251" i="1" s="1"/>
  <c r="AB1255" i="1"/>
  <c r="AC1255" i="1" s="1"/>
  <c r="AB1285" i="1"/>
  <c r="AC1285" i="1" s="1"/>
  <c r="AC1299" i="1"/>
  <c r="AF1299" i="1"/>
  <c r="AC426" i="1"/>
  <c r="AC379" i="1"/>
  <c r="AC333" i="1"/>
  <c r="AC303" i="1"/>
  <c r="AF275" i="1"/>
  <c r="AF270" i="1"/>
  <c r="AB256" i="1"/>
  <c r="AH256" i="1" s="1"/>
  <c r="AI256" i="1" s="1"/>
  <c r="AC249" i="1"/>
  <c r="AH69" i="1"/>
  <c r="AI69" i="1" s="1"/>
  <c r="AH67" i="1"/>
  <c r="AI67" i="1" s="1"/>
  <c r="AC385" i="1"/>
  <c r="AF375" i="1"/>
  <c r="AB331" i="1"/>
  <c r="AH331" i="1" s="1"/>
  <c r="AF316" i="1"/>
  <c r="AF299" i="1"/>
  <c r="AB289" i="1"/>
  <c r="AC289" i="1" s="1"/>
  <c r="AC282" i="1"/>
  <c r="AC230" i="1"/>
  <c r="Z287" i="1"/>
  <c r="AF66" i="1"/>
  <c r="Z213" i="1"/>
  <c r="AF10" i="1"/>
  <c r="Z44" i="1"/>
  <c r="Z72" i="1"/>
  <c r="AB300" i="1"/>
  <c r="AB242" i="1"/>
  <c r="AC242" i="1" s="1"/>
  <c r="AB200" i="1"/>
  <c r="AC200" i="1" s="1"/>
  <c r="AB150" i="1"/>
  <c r="AH150" i="1" s="1"/>
  <c r="AI150" i="1" s="1"/>
  <c r="AB206" i="1"/>
  <c r="AH206" i="1" s="1"/>
  <c r="AI206" i="1" s="1"/>
  <c r="AB194" i="1"/>
  <c r="AH194" i="1" s="1"/>
  <c r="AI194" i="1" s="1"/>
  <c r="AB173" i="1"/>
  <c r="AC173" i="1" s="1"/>
  <c r="AB166" i="1"/>
  <c r="AC166" i="1" s="1"/>
  <c r="AB164" i="1"/>
  <c r="AC164" i="1" s="1"/>
  <c r="AB162" i="1"/>
  <c r="AH162" i="1" s="1"/>
  <c r="AI162" i="1" s="1"/>
  <c r="AB226" i="1"/>
  <c r="AH226" i="1" s="1"/>
  <c r="AI226" i="1" s="1"/>
  <c r="AB79" i="1"/>
  <c r="AC79" i="1" s="1"/>
  <c r="AB40" i="1"/>
  <c r="AC40" i="1" s="1"/>
  <c r="AF202" i="1"/>
  <c r="AF74" i="1"/>
  <c r="AH110" i="1"/>
  <c r="AI110" i="1" s="1"/>
  <c r="Z311" i="1"/>
  <c r="AF82" i="1"/>
  <c r="AB332" i="1"/>
  <c r="AH255" i="1"/>
  <c r="AI255" i="1" s="1"/>
  <c r="Z117" i="1"/>
  <c r="AC257" i="1"/>
  <c r="AF191" i="1"/>
  <c r="Z191" i="1"/>
  <c r="AB147" i="1"/>
  <c r="AC147" i="1" s="1"/>
  <c r="AB141" i="1"/>
  <c r="AH141" i="1" s="1"/>
  <c r="AI141" i="1" s="1"/>
  <c r="AB124" i="1"/>
  <c r="AH124" i="1" s="1"/>
  <c r="AI124" i="1" s="1"/>
  <c r="Z88" i="1"/>
  <c r="AF88" i="1"/>
  <c r="AH929" i="1"/>
  <c r="AI929" i="1" s="1"/>
  <c r="AC929" i="1"/>
  <c r="AH1078" i="1"/>
  <c r="AI1078" i="1" s="1"/>
  <c r="AC1078" i="1"/>
  <c r="AC1105" i="1"/>
  <c r="AH1105" i="1"/>
  <c r="AI1105" i="1" s="1"/>
  <c r="AB338" i="1"/>
  <c r="Z97" i="1"/>
  <c r="AF97" i="1"/>
  <c r="AC567" i="1"/>
  <c r="AF156" i="1"/>
  <c r="AF36" i="1"/>
  <c r="AH892" i="1"/>
  <c r="AI892" i="1" s="1"/>
  <c r="AF99" i="1"/>
  <c r="AC235" i="1"/>
  <c r="AH896" i="1"/>
  <c r="AI896" i="1" s="1"/>
  <c r="AH20" i="1"/>
  <c r="AI20" i="1" s="1"/>
  <c r="AF12" i="1"/>
  <c r="Z54" i="1"/>
  <c r="Z134" i="1"/>
  <c r="AB387" i="1"/>
  <c r="AF213" i="1"/>
  <c r="AB411" i="1"/>
  <c r="AC272" i="1"/>
  <c r="AF160" i="1"/>
  <c r="AH450" i="1"/>
  <c r="AI450" i="1" s="1"/>
  <c r="AF282" i="1"/>
  <c r="Z308" i="1"/>
  <c r="Z301" i="1"/>
  <c r="AF261" i="1"/>
  <c r="AH117" i="1"/>
  <c r="AI117" i="1" s="1"/>
  <c r="AH189" i="1"/>
  <c r="AI189" i="1" s="1"/>
  <c r="AF896" i="1"/>
  <c r="AH856" i="1"/>
  <c r="AI856" i="1" s="1"/>
  <c r="AF101" i="1"/>
  <c r="AH273" i="1"/>
  <c r="AI273" i="1" s="1"/>
  <c r="AF281" i="1"/>
  <c r="AH1269" i="1"/>
  <c r="AI1269" i="1" s="1"/>
  <c r="AH1245" i="1"/>
  <c r="AI1245" i="1" s="1"/>
  <c r="AF1295" i="1"/>
  <c r="AF1273" i="1"/>
  <c r="AF1251" i="1"/>
  <c r="AC1212" i="1"/>
  <c r="AC1180" i="1"/>
  <c r="AF68" i="1"/>
  <c r="AC1030" i="1"/>
  <c r="AC42" i="1"/>
  <c r="AH7" i="1"/>
  <c r="AI7" i="1" s="1"/>
  <c r="AH8" i="1"/>
  <c r="AI8" i="1" s="1"/>
  <c r="AB2460" i="1"/>
  <c r="AC2460" i="1" s="1"/>
  <c r="AH34" i="1"/>
  <c r="AI34" i="1" s="1"/>
  <c r="AF500" i="1"/>
  <c r="AF492" i="1"/>
  <c r="Z360" i="1"/>
  <c r="Z369" i="1"/>
  <c r="Z517" i="1"/>
  <c r="AH78" i="1"/>
  <c r="AI78" i="1" s="1"/>
  <c r="AF327" i="1"/>
  <c r="Z450" i="1"/>
  <c r="AF405" i="1"/>
  <c r="AH131" i="1"/>
  <c r="AI131" i="1" s="1"/>
  <c r="AH153" i="1"/>
  <c r="AI153" i="1" s="1"/>
  <c r="AF189" i="1"/>
  <c r="Z153" i="1"/>
  <c r="AF320" i="1"/>
  <c r="AH127" i="1"/>
  <c r="AI127" i="1" s="1"/>
  <c r="AF310" i="1"/>
  <c r="AF126" i="1"/>
  <c r="AF109" i="1"/>
  <c r="AF159" i="1"/>
  <c r="AF303" i="1"/>
  <c r="AH236" i="1"/>
  <c r="AI236" i="1" s="1"/>
  <c r="AH163" i="1"/>
  <c r="AI163" i="1" s="1"/>
  <c r="Z46" i="1"/>
  <c r="AF250" i="1"/>
  <c r="AF276" i="1"/>
  <c r="AF123" i="1"/>
  <c r="AF52" i="1"/>
  <c r="AF108" i="1"/>
  <c r="AF243" i="1"/>
  <c r="AF192" i="1"/>
  <c r="Z275" i="1"/>
  <c r="AH244" i="1"/>
  <c r="AI244" i="1" s="1"/>
  <c r="AF9" i="1"/>
  <c r="AH145" i="1"/>
  <c r="AI145" i="1" s="1"/>
  <c r="AF221" i="1"/>
  <c r="AF355" i="1"/>
  <c r="AH179" i="1"/>
  <c r="AI179" i="1" s="1"/>
  <c r="AF155" i="1"/>
  <c r="Z198" i="1"/>
  <c r="AF865" i="1"/>
  <c r="Z81" i="1"/>
  <c r="AF897" i="1"/>
  <c r="AH41" i="1"/>
  <c r="AI41" i="1" s="1"/>
  <c r="Z38" i="1"/>
  <c r="Z28" i="1"/>
  <c r="Z86" i="1"/>
  <c r="Z87" i="1"/>
  <c r="Z196" i="1"/>
  <c r="AF75" i="1"/>
  <c r="AH830" i="1"/>
  <c r="AI830" i="1" s="1"/>
  <c r="AH58" i="1"/>
  <c r="AI58" i="1" s="1"/>
  <c r="AF71" i="1"/>
  <c r="AF777" i="1"/>
  <c r="AH250" i="1"/>
  <c r="AI250" i="1" s="1"/>
  <c r="Z2452" i="1"/>
  <c r="G1789" i="1"/>
  <c r="K1789" i="1" s="1"/>
  <c r="G2074" i="1"/>
  <c r="K2074" i="1" s="1"/>
  <c r="AC317" i="1"/>
  <c r="AB563" i="1"/>
  <c r="AC563" i="1" s="1"/>
  <c r="AH433" i="1"/>
  <c r="AI433" i="1" s="1"/>
  <c r="AB459" i="1"/>
  <c r="AC459" i="1" s="1"/>
  <c r="AB314" i="1"/>
  <c r="AB286" i="1"/>
  <c r="AH286" i="1" s="1"/>
  <c r="AI286" i="1" s="1"/>
  <c r="AB276" i="1"/>
  <c r="AH276" i="1" s="1"/>
  <c r="AI276" i="1" s="1"/>
  <c r="AB204" i="1"/>
  <c r="AH204" i="1" s="1"/>
  <c r="AI204" i="1" s="1"/>
  <c r="AB193" i="1"/>
  <c r="AC193" i="1" s="1"/>
  <c r="AF428" i="1"/>
  <c r="AF599" i="1"/>
  <c r="AF445" i="1"/>
  <c r="AF348" i="1"/>
  <c r="AF274" i="1"/>
  <c r="AF251" i="1"/>
  <c r="AC528" i="1"/>
  <c r="AH270" i="1"/>
  <c r="AI270" i="1" s="1"/>
  <c r="AB292" i="1"/>
  <c r="Z476" i="1"/>
  <c r="AC396" i="1"/>
  <c r="AB574" i="1"/>
  <c r="AC574" i="1" s="1"/>
  <c r="AF508" i="1"/>
  <c r="AB482" i="1"/>
  <c r="AH482" i="1" s="1"/>
  <c r="AI482" i="1" s="1"/>
  <c r="AB462" i="1"/>
  <c r="AC462" i="1" s="1"/>
  <c r="AF422" i="1"/>
  <c r="AF412" i="1"/>
  <c r="AB410" i="1"/>
  <c r="AC410" i="1" s="1"/>
  <c r="AB407" i="1"/>
  <c r="AC407" i="1" s="1"/>
  <c r="AB398" i="1"/>
  <c r="AC398" i="1" s="1"/>
  <c r="AF394" i="1"/>
  <c r="AB384" i="1"/>
  <c r="AF374" i="1"/>
  <c r="AH538" i="1"/>
  <c r="AI538" i="1" s="1"/>
  <c r="AB491" i="1"/>
  <c r="AH491" i="1" s="1"/>
  <c r="AI491" i="1" s="1"/>
  <c r="AB481" i="1"/>
  <c r="AH481" i="1" s="1"/>
  <c r="AI481" i="1" s="1"/>
  <c r="AB402" i="1"/>
  <c r="AB368" i="1"/>
  <c r="AC368" i="1" s="1"/>
  <c r="AB356" i="1"/>
  <c r="AC311" i="1"/>
  <c r="AB277" i="1"/>
  <c r="AH277" i="1" s="1"/>
  <c r="AI277" i="1" s="1"/>
  <c r="AB261" i="1"/>
  <c r="AC261" i="1" s="1"/>
  <c r="AC250" i="1"/>
  <c r="AH248" i="1"/>
  <c r="AI248" i="1" s="1"/>
  <c r="AB245" i="1"/>
  <c r="AC245" i="1" s="1"/>
  <c r="AC224" i="1"/>
  <c r="AB217" i="1"/>
  <c r="AC217" i="1" s="1"/>
  <c r="AC211" i="1"/>
  <c r="AB186" i="1"/>
  <c r="AC186" i="1" s="1"/>
  <c r="AH521" i="1"/>
  <c r="AI521" i="1" s="1"/>
  <c r="AC595" i="1"/>
  <c r="AF418" i="1"/>
  <c r="AF329" i="1"/>
  <c r="AH282" i="1"/>
  <c r="AI282" i="1" s="1"/>
  <c r="AC253" i="1"/>
  <c r="Z264" i="1"/>
  <c r="Z557" i="1"/>
  <c r="AH531" i="1"/>
  <c r="AI531" i="1" s="1"/>
  <c r="AF438" i="1"/>
  <c r="Z461" i="1"/>
  <c r="Z343" i="1"/>
  <c r="AF319" i="1"/>
  <c r="AF277" i="1"/>
  <c r="AH202" i="1"/>
  <c r="AI202" i="1" s="1"/>
  <c r="AH251" i="1"/>
  <c r="AI251" i="1" s="1"/>
  <c r="AF392" i="1"/>
  <c r="AF284" i="1"/>
  <c r="AF294" i="1"/>
  <c r="AH284" i="1"/>
  <c r="AI284" i="1" s="1"/>
  <c r="AF231" i="1"/>
  <c r="AF204" i="1"/>
  <c r="AF184" i="1"/>
  <c r="Z368" i="1"/>
  <c r="AH495" i="1"/>
  <c r="AI495" i="1" s="1"/>
  <c r="AH505" i="1"/>
  <c r="AI505" i="1" s="1"/>
  <c r="AH426" i="1"/>
  <c r="AI426" i="1" s="1"/>
  <c r="AF315" i="1"/>
  <c r="AH274" i="1"/>
  <c r="AI274" i="1" s="1"/>
  <c r="AF365" i="1"/>
  <c r="AF350" i="1"/>
  <c r="AF385" i="1"/>
  <c r="Z208" i="1"/>
  <c r="Z245" i="1"/>
  <c r="AF131" i="1"/>
  <c r="AF112" i="1"/>
  <c r="AB544" i="1"/>
  <c r="AC544" i="1" s="1"/>
  <c r="AB479" i="1"/>
  <c r="AC479" i="1" s="1"/>
  <c r="AF433" i="1"/>
  <c r="AF347" i="1"/>
  <c r="AF167" i="1"/>
  <c r="AF291" i="1"/>
  <c r="Z199" i="1"/>
  <c r="Z172" i="1"/>
  <c r="AF225" i="1"/>
  <c r="AH187" i="1"/>
  <c r="AI187" i="1" s="1"/>
  <c r="AF227" i="1"/>
  <c r="AB575" i="1"/>
  <c r="AC575" i="1" s="1"/>
  <c r="AH552" i="1"/>
  <c r="AI552" i="1" s="1"/>
  <c r="AC445" i="1"/>
  <c r="AF443" i="1"/>
  <c r="AB421" i="1"/>
  <c r="AC421" i="1" s="1"/>
  <c r="AB404" i="1"/>
  <c r="AC404" i="1" s="1"/>
  <c r="AC383" i="1"/>
  <c r="AF381" i="1"/>
  <c r="AB381" i="1"/>
  <c r="AF373" i="1"/>
  <c r="AB341" i="1"/>
  <c r="AC325" i="1"/>
  <c r="AH506" i="1"/>
  <c r="AI506" i="1" s="1"/>
  <c r="AH2413" i="1"/>
  <c r="AI2413" i="1" s="1"/>
  <c r="AH2438" i="1"/>
  <c r="AI2438" i="1" s="1"/>
  <c r="AB2452" i="1"/>
  <c r="AC2452" i="1" s="1"/>
  <c r="AH445" i="1"/>
  <c r="AI445" i="1" s="1"/>
  <c r="AF483" i="1"/>
  <c r="AB578" i="1"/>
  <c r="AH578" i="1" s="1"/>
  <c r="AI578" i="1" s="1"/>
  <c r="AC532" i="1"/>
  <c r="AH502" i="1"/>
  <c r="AI502" i="1" s="1"/>
  <c r="AB441" i="1"/>
  <c r="AH441" i="1" s="1"/>
  <c r="AI441" i="1" s="1"/>
  <c r="AB431" i="1"/>
  <c r="AC431" i="1" s="1"/>
  <c r="AB405" i="1"/>
  <c r="AC405" i="1" s="1"/>
  <c r="AB382" i="1"/>
  <c r="AF378" i="1"/>
  <c r="AB376" i="1"/>
  <c r="AB369" i="1"/>
  <c r="AC369" i="1" s="1"/>
  <c r="Z490" i="1"/>
  <c r="Z388" i="1"/>
  <c r="Z370" i="1"/>
  <c r="AF427" i="1"/>
  <c r="AF415" i="1"/>
  <c r="AF441" i="1"/>
  <c r="AH483" i="1"/>
  <c r="AI483" i="1" s="1"/>
  <c r="AC322" i="1"/>
  <c r="AC399" i="1"/>
  <c r="AF2459" i="1"/>
  <c r="AH497" i="1"/>
  <c r="AI497" i="1" s="1"/>
  <c r="Z468" i="1"/>
  <c r="AC424" i="1"/>
  <c r="AB348" i="1"/>
  <c r="AC348" i="1" s="1"/>
  <c r="AB319" i="1"/>
  <c r="AC319" i="1" s="1"/>
  <c r="Z479" i="1"/>
  <c r="AF544" i="1"/>
  <c r="Z547" i="1"/>
  <c r="Z497" i="1"/>
  <c r="Z409" i="1"/>
  <c r="AH440" i="1"/>
  <c r="AI440" i="1" s="1"/>
  <c r="AF383" i="1"/>
  <c r="Z428" i="1"/>
  <c r="AH507" i="1"/>
  <c r="AI507" i="1" s="1"/>
  <c r="AB493" i="1"/>
  <c r="AC493" i="1" s="1"/>
  <c r="AC450" i="1"/>
  <c r="AC440" i="1"/>
  <c r="AF423" i="1"/>
  <c r="AB415" i="1"/>
  <c r="AB413" i="1"/>
  <c r="AC413" i="1" s="1"/>
  <c r="AB408" i="1"/>
  <c r="AC2438" i="1"/>
  <c r="AB2440" i="1"/>
  <c r="AC2440" i="1" s="1"/>
  <c r="AB2442" i="1"/>
  <c r="AC2442" i="1" s="1"/>
  <c r="AB2444" i="1"/>
  <c r="AC2444" i="1" s="1"/>
  <c r="AB612" i="1"/>
  <c r="AC612" i="1" s="1"/>
  <c r="AC554" i="1"/>
  <c r="AB547" i="1"/>
  <c r="AC547" i="1" s="1"/>
  <c r="AF542" i="1"/>
  <c r="AF540" i="1"/>
  <c r="AF538" i="1"/>
  <c r="AB537" i="1"/>
  <c r="AC537" i="1" s="1"/>
  <c r="AF533" i="1"/>
  <c r="AB533" i="1"/>
  <c r="AH533" i="1" s="1"/>
  <c r="AI533" i="1" s="1"/>
  <c r="AF531" i="1"/>
  <c r="AF529" i="1"/>
  <c r="AF527" i="1"/>
  <c r="AF525" i="1"/>
  <c r="AF523" i="1"/>
  <c r="AF521" i="1"/>
  <c r="AC515" i="1"/>
  <c r="AC508" i="1"/>
  <c r="AC507" i="1"/>
  <c r="AF505" i="1"/>
  <c r="AF503" i="1"/>
  <c r="AH503" i="1"/>
  <c r="AI503" i="1" s="1"/>
  <c r="AF495" i="1"/>
  <c r="AC494" i="1"/>
  <c r="AC487" i="1"/>
  <c r="AB478" i="1"/>
  <c r="AC478" i="1" s="1"/>
  <c r="AB476" i="1"/>
  <c r="AC476" i="1" s="1"/>
  <c r="AC474" i="1"/>
  <c r="AB468" i="1"/>
  <c r="AC468" i="1" s="1"/>
  <c r="AB461" i="1"/>
  <c r="AC461" i="1" s="1"/>
  <c r="AF459" i="1"/>
  <c r="AF457" i="1"/>
  <c r="AB457" i="1"/>
  <c r="AC457" i="1" s="1"/>
  <c r="AC451" i="1"/>
  <c r="AC447" i="1"/>
  <c r="AF440" i="1"/>
  <c r="AB438" i="1"/>
  <c r="AH438" i="1" s="1"/>
  <c r="AI438" i="1" s="1"/>
  <c r="AB437" i="1"/>
  <c r="AC437" i="1" s="1"/>
  <c r="AB435" i="1"/>
  <c r="AC435" i="1" s="1"/>
  <c r="AF426" i="1"/>
  <c r="AB422" i="1"/>
  <c r="AC422" i="1" s="1"/>
  <c r="AC420" i="1"/>
  <c r="AC414" i="1"/>
  <c r="AF413" i="1"/>
  <c r="AB409" i="1"/>
  <c r="AC409" i="1" s="1"/>
  <c r="AF404" i="1"/>
  <c r="AB394" i="1"/>
  <c r="AC394" i="1" s="1"/>
  <c r="AB389" i="1"/>
  <c r="AB374" i="1"/>
  <c r="AC374" i="1" s="1"/>
  <c r="AB367" i="1"/>
  <c r="AB365" i="1"/>
  <c r="AB352" i="1"/>
  <c r="AC352" i="1" s="1"/>
  <c r="AF333" i="1"/>
  <c r="AB328" i="1"/>
  <c r="AC328" i="1" s="1"/>
  <c r="AF325" i="1"/>
  <c r="AC321" i="1"/>
  <c r="AB315" i="1"/>
  <c r="AC315" i="1" s="1"/>
  <c r="AC2446" i="1"/>
  <c r="AH2434" i="1"/>
  <c r="AI2434" i="1" s="1"/>
  <c r="AH569" i="1"/>
  <c r="AI569" i="1" s="1"/>
  <c r="AF417" i="1"/>
  <c r="AF424" i="1"/>
  <c r="AB630" i="1"/>
  <c r="AH630" i="1" s="1"/>
  <c r="AI630" i="1" s="1"/>
  <c r="AF526" i="1"/>
  <c r="AB486" i="1"/>
  <c r="AC486" i="1" s="1"/>
  <c r="AB470" i="1"/>
  <c r="AH470" i="1" s="1"/>
  <c r="AI470" i="1" s="1"/>
  <c r="AF2453" i="1"/>
  <c r="AH2445" i="1"/>
  <c r="AI2445" i="1" s="1"/>
  <c r="AF2445" i="1"/>
  <c r="AB629" i="1"/>
  <c r="AC629" i="1" s="1"/>
  <c r="Z716" i="1"/>
  <c r="AB678" i="1"/>
  <c r="AC678" i="1" s="1"/>
  <c r="AC536" i="1"/>
  <c r="AC524" i="1"/>
  <c r="AB492" i="1"/>
  <c r="AC492" i="1" s="1"/>
  <c r="AB469" i="1"/>
  <c r="AH469" i="1" s="1"/>
  <c r="AI469" i="1" s="1"/>
  <c r="AB427" i="1"/>
  <c r="AC427" i="1" s="1"/>
  <c r="AC2443" i="1"/>
  <c r="AB2450" i="1"/>
  <c r="AH2450" i="1" s="1"/>
  <c r="AI2450" i="1" s="1"/>
  <c r="AF2451" i="1"/>
  <c r="AB588" i="1"/>
  <c r="AC588" i="1" s="1"/>
  <c r="AH586" i="1"/>
  <c r="AI586" i="1" s="1"/>
  <c r="AC569" i="1"/>
  <c r="AF535" i="1"/>
  <c r="Z529" i="1"/>
  <c r="AF421" i="1"/>
  <c r="AC416" i="1"/>
  <c r="AB2458" i="1"/>
  <c r="AC2458" i="1" s="1"/>
  <c r="AF393" i="1"/>
  <c r="AF493" i="1"/>
  <c r="AC503" i="1"/>
  <c r="AF496" i="1"/>
  <c r="AB592" i="1"/>
  <c r="AH592" i="1" s="1"/>
  <c r="AI592" i="1" s="1"/>
  <c r="AH543" i="1"/>
  <c r="AI543" i="1" s="1"/>
  <c r="AC2447" i="1"/>
  <c r="AB593" i="1"/>
  <c r="AC593" i="1" s="1"/>
  <c r="AB466" i="1"/>
  <c r="AC466" i="1" s="1"/>
  <c r="AB456" i="1"/>
  <c r="AC456" i="1" s="1"/>
  <c r="AB439" i="1"/>
  <c r="AH439" i="1" s="1"/>
  <c r="AI439" i="1" s="1"/>
  <c r="AC2357" i="1"/>
  <c r="AH513" i="1"/>
  <c r="AI513" i="1" s="1"/>
  <c r="AH485" i="1"/>
  <c r="AI485" i="1" s="1"/>
  <c r="AF482" i="1"/>
  <c r="Z469" i="1"/>
  <c r="AF537" i="1"/>
  <c r="AF447" i="1"/>
  <c r="AF451" i="1"/>
  <c r="AH451" i="1"/>
  <c r="AI451" i="1" s="1"/>
  <c r="AF449" i="1"/>
  <c r="AH494" i="1"/>
  <c r="AI494" i="1" s="1"/>
  <c r="AB573" i="1"/>
  <c r="AH573" i="1" s="1"/>
  <c r="AI573" i="1" s="1"/>
  <c r="AB516" i="1"/>
  <c r="AH516" i="1" s="1"/>
  <c r="AI516" i="1" s="1"/>
  <c r="AB484" i="1"/>
  <c r="AH484" i="1" s="1"/>
  <c r="AI484" i="1" s="1"/>
  <c r="AB397" i="1"/>
  <c r="AB371" i="1"/>
  <c r="AB345" i="1"/>
  <c r="AH554" i="1"/>
  <c r="AI554" i="1" s="1"/>
  <c r="AH487" i="1"/>
  <c r="AI487" i="1" s="1"/>
  <c r="AH467" i="1"/>
  <c r="AI467" i="1" s="1"/>
  <c r="AF452" i="1"/>
  <c r="Z331" i="1"/>
  <c r="AF367" i="1"/>
  <c r="Z328" i="1"/>
  <c r="AF318" i="1"/>
  <c r="AH447" i="1"/>
  <c r="AI447" i="1" s="1"/>
  <c r="AF467" i="1"/>
  <c r="AF395" i="1"/>
  <c r="Z358" i="1"/>
  <c r="AH509" i="1"/>
  <c r="AI509" i="1" s="1"/>
  <c r="AH452" i="1"/>
  <c r="AI452" i="1" s="1"/>
  <c r="Z435" i="1"/>
  <c r="AF506" i="1"/>
  <c r="AC430" i="1"/>
  <c r="AF334" i="1"/>
  <c r="Z393" i="1"/>
  <c r="AF389" i="1"/>
  <c r="Z364" i="1"/>
  <c r="Z546" i="1"/>
  <c r="AF536" i="1"/>
  <c r="AF379" i="1"/>
  <c r="AF509" i="1"/>
  <c r="Z692" i="1"/>
  <c r="AH594" i="1"/>
  <c r="AI594" i="1" s="1"/>
  <c r="AH2339" i="1"/>
  <c r="AI2339" i="1" s="1"/>
  <c r="Z647" i="1"/>
  <c r="AH610" i="1"/>
  <c r="AI610" i="1" s="1"/>
  <c r="AH921" i="1"/>
  <c r="AI921" i="1" s="1"/>
  <c r="AF594" i="1"/>
  <c r="AH515" i="1"/>
  <c r="AI515" i="1" s="1"/>
  <c r="AC1126" i="1"/>
  <c r="AH1083" i="1"/>
  <c r="AI1083" i="1" s="1"/>
  <c r="AC934" i="1"/>
  <c r="Z724" i="1"/>
  <c r="AH1089" i="1"/>
  <c r="AI1089" i="1" s="1"/>
  <c r="AH1710" i="1"/>
  <c r="AI1710" i="1" s="1"/>
  <c r="AF715" i="1"/>
  <c r="AB618" i="1"/>
  <c r="AH618" i="1" s="1"/>
  <c r="AI618" i="1" s="1"/>
  <c r="AB583" i="1"/>
  <c r="AH583" i="1" s="1"/>
  <c r="AI583" i="1" s="1"/>
  <c r="AC638" i="1"/>
  <c r="AF667" i="1"/>
  <c r="AB664" i="1"/>
  <c r="AH664" i="1" s="1"/>
  <c r="AI664" i="1" s="1"/>
  <c r="AF608" i="1"/>
  <c r="AB598" i="1"/>
  <c r="AC598" i="1" s="1"/>
  <c r="AC527" i="1"/>
  <c r="AB523" i="1"/>
  <c r="AH523" i="1" s="1"/>
  <c r="AI523" i="1" s="1"/>
  <c r="AC509" i="1"/>
  <c r="AF501" i="1"/>
  <c r="AB499" i="1"/>
  <c r="AC499" i="1" s="1"/>
  <c r="AC495" i="1"/>
  <c r="AB475" i="1"/>
  <c r="AH475" i="1" s="1"/>
  <c r="AI475" i="1" s="1"/>
  <c r="AB473" i="1"/>
  <c r="AC473" i="1" s="1"/>
  <c r="AC467" i="1"/>
  <c r="AC765" i="1"/>
  <c r="AC692" i="1"/>
  <c r="AF673" i="1"/>
  <c r="AC1061" i="1"/>
  <c r="Z625" i="1"/>
  <c r="AF554" i="1"/>
  <c r="Z601" i="1"/>
  <c r="AF623" i="1"/>
  <c r="AF552" i="1"/>
  <c r="AH539" i="1"/>
  <c r="AI539" i="1" s="1"/>
  <c r="Z470" i="1"/>
  <c r="AF520" i="1"/>
  <c r="AC568" i="1"/>
  <c r="AC666" i="1"/>
  <c r="AC608" i="1"/>
  <c r="AB550" i="1"/>
  <c r="AC550" i="1" s="1"/>
  <c r="AF539" i="1"/>
  <c r="AH524" i="1"/>
  <c r="AI524" i="1" s="1"/>
  <c r="AB522" i="1"/>
  <c r="AC522" i="1" s="1"/>
  <c r="AB517" i="1"/>
  <c r="AH517" i="1" s="1"/>
  <c r="AI517" i="1" s="1"/>
  <c r="AB498" i="1"/>
  <c r="AC498" i="1" s="1"/>
  <c r="AB480" i="1"/>
  <c r="AH480" i="1" s="1"/>
  <c r="AI480" i="1" s="1"/>
  <c r="AB472" i="1"/>
  <c r="AH472" i="1" s="1"/>
  <c r="AI472" i="1" s="1"/>
  <c r="AB463" i="1"/>
  <c r="AH463" i="1" s="1"/>
  <c r="AI463" i="1" s="1"/>
  <c r="AC452" i="1"/>
  <c r="AB449" i="1"/>
  <c r="AC449" i="1" s="1"/>
  <c r="AB434" i="1"/>
  <c r="AC434" i="1" s="1"/>
  <c r="AC433" i="1"/>
  <c r="AF431" i="1"/>
  <c r="AB423" i="1"/>
  <c r="AC423" i="1" s="1"/>
  <c r="AH1400" i="1"/>
  <c r="AI1400" i="1" s="1"/>
  <c r="AF729" i="1"/>
  <c r="Z519" i="1"/>
  <c r="AH668" i="1"/>
  <c r="AI668" i="1" s="1"/>
  <c r="AH1583" i="1"/>
  <c r="AI1583" i="1" s="1"/>
  <c r="AF734" i="1"/>
  <c r="AH655" i="1"/>
  <c r="AI655" i="1" s="1"/>
  <c r="AH1631" i="1"/>
  <c r="AI1631" i="1" s="1"/>
  <c r="Z696" i="1"/>
  <c r="Z616" i="1"/>
  <c r="Z560" i="1"/>
  <c r="AF510" i="1"/>
  <c r="AH474" i="1"/>
  <c r="AI474" i="1" s="1"/>
  <c r="AF628" i="1"/>
  <c r="AF487" i="1"/>
  <c r="AC585" i="1"/>
  <c r="AC504" i="1"/>
  <c r="AF2244" i="1"/>
  <c r="AC1576" i="1"/>
  <c r="AH757" i="1"/>
  <c r="AI757" i="1" s="1"/>
  <c r="AF812" i="1"/>
  <c r="AH767" i="1"/>
  <c r="AI767" i="1" s="1"/>
  <c r="AH710" i="1"/>
  <c r="AI710" i="1" s="1"/>
  <c r="Z631" i="1"/>
  <c r="Z664" i="1"/>
  <c r="AC635" i="1"/>
  <c r="AC828" i="1"/>
  <c r="AF815" i="1"/>
  <c r="AB795" i="1"/>
  <c r="AC795" i="1" s="1"/>
  <c r="AH793" i="1"/>
  <c r="AI793" i="1" s="1"/>
  <c r="AC790" i="1"/>
  <c r="AF787" i="1"/>
  <c r="AB773" i="1"/>
  <c r="AH773" i="1" s="1"/>
  <c r="AI773" i="1" s="1"/>
  <c r="AB761" i="1"/>
  <c r="AC761" i="1" s="1"/>
  <c r="AB749" i="1"/>
  <c r="AH749" i="1" s="1"/>
  <c r="AI749" i="1" s="1"/>
  <c r="AB714" i="1"/>
  <c r="AC714" i="1" s="1"/>
  <c r="AB697" i="1"/>
  <c r="AC697" i="1" s="1"/>
  <c r="AB691" i="1"/>
  <c r="AH691" i="1" s="1"/>
  <c r="AI691" i="1" s="1"/>
  <c r="AB673" i="1"/>
  <c r="AH673" i="1" s="1"/>
  <c r="AI673" i="1" s="1"/>
  <c r="AF671" i="1"/>
  <c r="AB657" i="1"/>
  <c r="AH657" i="1" s="1"/>
  <c r="AI657" i="1" s="1"/>
  <c r="AF653" i="1"/>
  <c r="AF636" i="1"/>
  <c r="AC631" i="1"/>
  <c r="AF600" i="1"/>
  <c r="AC579" i="1"/>
  <c r="AB556" i="1"/>
  <c r="AH556" i="1" s="1"/>
  <c r="AI556" i="1" s="1"/>
  <c r="AF548" i="1"/>
  <c r="AB546" i="1"/>
  <c r="AC546" i="1" s="1"/>
  <c r="AF543" i="1"/>
  <c r="AC540" i="1"/>
  <c r="AC538" i="1"/>
  <c r="AB535" i="1"/>
  <c r="AC535" i="1" s="1"/>
  <c r="Z819" i="1"/>
  <c r="AH708" i="1"/>
  <c r="AI708" i="1" s="1"/>
  <c r="AB803" i="1"/>
  <c r="AH803" i="1" s="1"/>
  <c r="AI803" i="1" s="1"/>
  <c r="AF800" i="1"/>
  <c r="AH794" i="1"/>
  <c r="AI794" i="1" s="1"/>
  <c r="AB792" i="1"/>
  <c r="AC792" i="1" s="1"/>
  <c r="AB762" i="1"/>
  <c r="AH762" i="1" s="1"/>
  <c r="AI762" i="1" s="1"/>
  <c r="AB734" i="1"/>
  <c r="AH734" i="1" s="1"/>
  <c r="AI734" i="1" s="1"/>
  <c r="AB733" i="1"/>
  <c r="AC733" i="1" s="1"/>
  <c r="AB729" i="1"/>
  <c r="AC729" i="1" s="1"/>
  <c r="AB726" i="1"/>
  <c r="AC726" i="1" s="1"/>
  <c r="AB711" i="1"/>
  <c r="AH711" i="1" s="1"/>
  <c r="AI711" i="1" s="1"/>
  <c r="AB706" i="1"/>
  <c r="AH706" i="1" s="1"/>
  <c r="AI706" i="1" s="1"/>
  <c r="AB686" i="1"/>
  <c r="AH686" i="1" s="1"/>
  <c r="AI686" i="1" s="1"/>
  <c r="AB675" i="1"/>
  <c r="AC675" i="1" s="1"/>
  <c r="AC642" i="1"/>
  <c r="AB640" i="1"/>
  <c r="AH640" i="1" s="1"/>
  <c r="AI640" i="1" s="1"/>
  <c r="AB633" i="1"/>
  <c r="AC633" i="1" s="1"/>
  <c r="AB622" i="1"/>
  <c r="AC622" i="1" s="1"/>
  <c r="AF616" i="1"/>
  <c r="AB613" i="1"/>
  <c r="AC613" i="1" s="1"/>
  <c r="AF597" i="1"/>
  <c r="AC1082" i="1"/>
  <c r="AH73" i="1"/>
  <c r="AI73" i="1" s="1"/>
  <c r="AC1112" i="1"/>
  <c r="AC58" i="1"/>
  <c r="AF580" i="1"/>
  <c r="AF620" i="1"/>
  <c r="AF582" i="1"/>
  <c r="Z548" i="1"/>
  <c r="AH1724" i="1"/>
  <c r="AI1724" i="1" s="1"/>
  <c r="AH1005" i="1"/>
  <c r="AI1005" i="1" s="1"/>
  <c r="AH905" i="1"/>
  <c r="AI905" i="1" s="1"/>
  <c r="AC977" i="1"/>
  <c r="AC909" i="1"/>
  <c r="AH1013" i="1"/>
  <c r="AI1013" i="1" s="1"/>
  <c r="AF1872" i="1"/>
  <c r="AH1154" i="1"/>
  <c r="AI1154" i="1" s="1"/>
  <c r="AE1780" i="1"/>
  <c r="AF1780" i="1" s="1"/>
  <c r="AB1828" i="1"/>
  <c r="AB2100" i="1"/>
  <c r="AC2100" i="1" s="1"/>
  <c r="AH2263" i="1"/>
  <c r="AI2263" i="1" s="1"/>
  <c r="AB2241" i="1"/>
  <c r="AH2241" i="1" s="1"/>
  <c r="AI2241" i="1" s="1"/>
  <c r="AC1557" i="1"/>
  <c r="Z736" i="1"/>
  <c r="AH834" i="1"/>
  <c r="AI834" i="1" s="1"/>
  <c r="AH683" i="1"/>
  <c r="AI683" i="1" s="1"/>
  <c r="AH672" i="1"/>
  <c r="AI672" i="1" s="1"/>
  <c r="AB571" i="1"/>
  <c r="AC571" i="1" s="1"/>
  <c r="AB566" i="1"/>
  <c r="AH566" i="1" s="1"/>
  <c r="AI566" i="1" s="1"/>
  <c r="AC1441" i="1"/>
  <c r="AC1135" i="1"/>
  <c r="AC1111" i="1"/>
  <c r="AC1119" i="1"/>
  <c r="AH1375" i="1"/>
  <c r="AI1375" i="1" s="1"/>
  <c r="AC1598" i="1"/>
  <c r="AC1737" i="1"/>
  <c r="AH1653" i="1"/>
  <c r="AI1653" i="1" s="1"/>
  <c r="AH1591" i="1"/>
  <c r="AI1591" i="1" s="1"/>
  <c r="AH1746" i="1"/>
  <c r="AI1746" i="1" s="1"/>
  <c r="AH1143" i="1"/>
  <c r="AI1143" i="1" s="1"/>
  <c r="AH903" i="1"/>
  <c r="AI903" i="1" s="1"/>
  <c r="AH1683" i="1"/>
  <c r="AI1683" i="1" s="1"/>
  <c r="AH62" i="1"/>
  <c r="AI62" i="1" s="1"/>
  <c r="AH1032" i="1"/>
  <c r="AI1032" i="1" s="1"/>
  <c r="AH1088" i="1"/>
  <c r="AI1088" i="1" s="1"/>
  <c r="AC644" i="1"/>
  <c r="AH799" i="1"/>
  <c r="AI799" i="1" s="1"/>
  <c r="AC39" i="1"/>
  <c r="AH536" i="1"/>
  <c r="AI536" i="1" s="1"/>
  <c r="AH508" i="1"/>
  <c r="AI508" i="1" s="1"/>
  <c r="AH496" i="1"/>
  <c r="AI496" i="1" s="1"/>
  <c r="AE1777" i="1"/>
  <c r="Z1777" i="1" s="1"/>
  <c r="AB1846" i="1"/>
  <c r="AE1779" i="1"/>
  <c r="Z1779" i="1" s="1"/>
  <c r="Y1958" i="1"/>
  <c r="AC2103" i="1"/>
  <c r="AC599" i="1"/>
  <c r="AC1213" i="1"/>
  <c r="AH1213" i="1"/>
  <c r="AI1213" i="1" s="1"/>
  <c r="AC1620" i="1"/>
  <c r="AH1620" i="1"/>
  <c r="AI1620" i="1" s="1"/>
  <c r="AC1310" i="1"/>
  <c r="AH763" i="1"/>
  <c r="AI763" i="1" s="1"/>
  <c r="AF808" i="1"/>
  <c r="AH1633" i="1"/>
  <c r="AI1633" i="1" s="1"/>
  <c r="AC1633" i="1"/>
  <c r="AH1709" i="1"/>
  <c r="AI1709" i="1" s="1"/>
  <c r="AC1709" i="1"/>
  <c r="AC1677" i="1"/>
  <c r="AH1677" i="1"/>
  <c r="AI1677" i="1" s="1"/>
  <c r="AC1744" i="1"/>
  <c r="AH1744" i="1"/>
  <c r="AI1744" i="1" s="1"/>
  <c r="AF738" i="1"/>
  <c r="Z738" i="1"/>
  <c r="Z667" i="1"/>
  <c r="AH667" i="1"/>
  <c r="AI667" i="1" s="1"/>
  <c r="AH1419" i="1"/>
  <c r="AI1419" i="1" s="1"/>
  <c r="AH1741" i="1"/>
  <c r="AI1741" i="1" s="1"/>
  <c r="AH1745" i="1"/>
  <c r="AI1745" i="1" s="1"/>
  <c r="AC1287" i="1"/>
  <c r="AC45" i="1"/>
  <c r="AH1349" i="1"/>
  <c r="AI1349" i="1" s="1"/>
  <c r="AH1438" i="1"/>
  <c r="AI1438" i="1" s="1"/>
  <c r="AC1438" i="1"/>
  <c r="AC901" i="1"/>
  <c r="AH901" i="1"/>
  <c r="AI901" i="1" s="1"/>
  <c r="AC1464" i="1"/>
  <c r="AH1464" i="1"/>
  <c r="AI1464" i="1" s="1"/>
  <c r="AH1742" i="1"/>
  <c r="AI1742" i="1" s="1"/>
  <c r="AC804" i="1"/>
  <c r="AC1296" i="1"/>
  <c r="AH1296" i="1"/>
  <c r="AI1296" i="1" s="1"/>
  <c r="Z835" i="1"/>
  <c r="AF835" i="1"/>
  <c r="Z790" i="1"/>
  <c r="AF790" i="1"/>
  <c r="Z776" i="1"/>
  <c r="AF776" i="1"/>
  <c r="AH774" i="1"/>
  <c r="AI774" i="1" s="1"/>
  <c r="AC774" i="1"/>
  <c r="Z630" i="1"/>
  <c r="AC619" i="1"/>
  <c r="AB875" i="1"/>
  <c r="AC875" i="1" s="1"/>
  <c r="AB863" i="1"/>
  <c r="AC863" i="1" s="1"/>
  <c r="AC787" i="1"/>
  <c r="AB784" i="1"/>
  <c r="AC784" i="1" s="1"/>
  <c r="AF765" i="1"/>
  <c r="AB750" i="1"/>
  <c r="AH750" i="1" s="1"/>
  <c r="AI750" i="1" s="1"/>
  <c r="AB746" i="1"/>
  <c r="AH746" i="1" s="1"/>
  <c r="AI746" i="1" s="1"/>
  <c r="AF742" i="1"/>
  <c r="AF717" i="1"/>
  <c r="AC710" i="1"/>
  <c r="AB690" i="1"/>
  <c r="AC690" i="1" s="1"/>
  <c r="AB687" i="1"/>
  <c r="AH687" i="1" s="1"/>
  <c r="AI687" i="1" s="1"/>
  <c r="AF684" i="1"/>
  <c r="AB659" i="1"/>
  <c r="AC659" i="1" s="1"/>
  <c r="AB653" i="1"/>
  <c r="AC653" i="1" s="1"/>
  <c r="AB625" i="1"/>
  <c r="AC625" i="1" s="1"/>
  <c r="AB620" i="1"/>
  <c r="AC620" i="1" s="1"/>
  <c r="AF618" i="1"/>
  <c r="AB617" i="1"/>
  <c r="AC617" i="1" s="1"/>
  <c r="AF606" i="1"/>
  <c r="AB606" i="1"/>
  <c r="AF604" i="1"/>
  <c r="AB604" i="1"/>
  <c r="AB600" i="1"/>
  <c r="AH600" i="1" s="1"/>
  <c r="AI600" i="1" s="1"/>
  <c r="AB596" i="1"/>
  <c r="AC596" i="1" s="1"/>
  <c r="AB589" i="1"/>
  <c r="AC589" i="1" s="1"/>
  <c r="AF569" i="1"/>
  <c r="AB561" i="1"/>
  <c r="AH561" i="1" s="1"/>
  <c r="AI561" i="1" s="1"/>
  <c r="AF555" i="1"/>
  <c r="AB555" i="1"/>
  <c r="AB553" i="1"/>
  <c r="AC553" i="1" s="1"/>
  <c r="AC552" i="1"/>
  <c r="AF550" i="1"/>
  <c r="AB548" i="1"/>
  <c r="AC548" i="1" s="1"/>
  <c r="AC543" i="1"/>
  <c r="AC541" i="1"/>
  <c r="AC534" i="1"/>
  <c r="AH532" i="1"/>
  <c r="AI532" i="1" s="1"/>
  <c r="AC526" i="1"/>
  <c r="AB520" i="1"/>
  <c r="AC520" i="1" s="1"/>
  <c r="AB519" i="1"/>
  <c r="AC519" i="1" s="1"/>
  <c r="AC506" i="1"/>
  <c r="AF502" i="1"/>
  <c r="AF494" i="1"/>
  <c r="AB490" i="1"/>
  <c r="AC490" i="1" s="1"/>
  <c r="AB489" i="1"/>
  <c r="AC489" i="1" s="1"/>
  <c r="AB477" i="1"/>
  <c r="AC477" i="1" s="1"/>
  <c r="AF2094" i="1"/>
  <c r="AF2099" i="1"/>
  <c r="AH1522" i="1"/>
  <c r="AI1522" i="1" s="1"/>
  <c r="AH1004" i="1"/>
  <c r="AI1004" i="1" s="1"/>
  <c r="AH1169" i="1"/>
  <c r="AI1169" i="1" s="1"/>
  <c r="AF706" i="1"/>
  <c r="Z754" i="1"/>
  <c r="Z588" i="1"/>
  <c r="AF586" i="1"/>
  <c r="AB788" i="1"/>
  <c r="AC788" i="1" s="1"/>
  <c r="AB785" i="1"/>
  <c r="AC785" i="1" s="1"/>
  <c r="AB770" i="1"/>
  <c r="AH770" i="1" s="1"/>
  <c r="AI770" i="1" s="1"/>
  <c r="AC747" i="1"/>
  <c r="AC745" i="1"/>
  <c r="AB736" i="1"/>
  <c r="AC736" i="1" s="1"/>
  <c r="AB721" i="1"/>
  <c r="AB719" i="1"/>
  <c r="AC719" i="1" s="1"/>
  <c r="AB716" i="1"/>
  <c r="AC716" i="1" s="1"/>
  <c r="AH712" i="1"/>
  <c r="AI712" i="1" s="1"/>
  <c r="AB694" i="1"/>
  <c r="AC694" i="1" s="1"/>
  <c r="AC688" i="1"/>
  <c r="AB682" i="1"/>
  <c r="AC682" i="1" s="1"/>
  <c r="AB677" i="1"/>
  <c r="AC677" i="1" s="1"/>
  <c r="AB676" i="1"/>
  <c r="AC676" i="1" s="1"/>
  <c r="AC670" i="1"/>
  <c r="AC667" i="1"/>
  <c r="AC654" i="1"/>
  <c r="AB649" i="1"/>
  <c r="AC649" i="1" s="1"/>
  <c r="AB646" i="1"/>
  <c r="AC646" i="1" s="1"/>
  <c r="AB624" i="1"/>
  <c r="AC624" i="1" s="1"/>
  <c r="AF612" i="1"/>
  <c r="AF605" i="1"/>
  <c r="AB601" i="1"/>
  <c r="AC601" i="1" s="1"/>
  <c r="AC597" i="1"/>
  <c r="AB590" i="1"/>
  <c r="AH590" i="1" s="1"/>
  <c r="AI590" i="1" s="1"/>
  <c r="AB582" i="1"/>
  <c r="AC582" i="1" s="1"/>
  <c r="AB580" i="1"/>
  <c r="AH580" i="1" s="1"/>
  <c r="AI580" i="1" s="1"/>
  <c r="AH2176" i="1"/>
  <c r="AI2176" i="1" s="1"/>
  <c r="AB2099" i="1"/>
  <c r="AH2099" i="1" s="1"/>
  <c r="AI2099" i="1" s="1"/>
  <c r="AC1573" i="1"/>
  <c r="AH1573" i="1"/>
  <c r="AI1573" i="1" s="1"/>
  <c r="AH1689" i="1"/>
  <c r="AI1689" i="1" s="1"/>
  <c r="AC1689" i="1"/>
  <c r="AH1645" i="1"/>
  <c r="AI1645" i="1" s="1"/>
  <c r="AC1645" i="1"/>
  <c r="AH102" i="1"/>
  <c r="AI102" i="1" s="1"/>
  <c r="AH1141" i="1"/>
  <c r="AI1141" i="1" s="1"/>
  <c r="AF708" i="1"/>
  <c r="AH735" i="1"/>
  <c r="AI735" i="1" s="1"/>
  <c r="AH990" i="1"/>
  <c r="AI990" i="1" s="1"/>
  <c r="AF726" i="1"/>
  <c r="AF633" i="1"/>
  <c r="AH671" i="1"/>
  <c r="AI671" i="1" s="1"/>
  <c r="AF739" i="1"/>
  <c r="AF720" i="1"/>
  <c r="AF657" i="1"/>
  <c r="Z690" i="1"/>
  <c r="AH597" i="1"/>
  <c r="AI597" i="1" s="1"/>
  <c r="AF513" i="1"/>
  <c r="Z618" i="1"/>
  <c r="AF609" i="1"/>
  <c r="AF590" i="1"/>
  <c r="AH526" i="1"/>
  <c r="AI526" i="1" s="1"/>
  <c r="AH636" i="1"/>
  <c r="AI636" i="1" s="1"/>
  <c r="AC496" i="1"/>
  <c r="Z651" i="1"/>
  <c r="Z489" i="1"/>
  <c r="AH18" i="1"/>
  <c r="AI18" i="1" s="1"/>
  <c r="AH1193" i="1"/>
  <c r="AI1193" i="1" s="1"/>
  <c r="AC129" i="1"/>
  <c r="AH755" i="1"/>
  <c r="AI755" i="1" s="1"/>
  <c r="AH1309" i="1"/>
  <c r="AI1309" i="1" s="1"/>
  <c r="AF772" i="1"/>
  <c r="AF655" i="1"/>
  <c r="AC701" i="1"/>
  <c r="AF668" i="1"/>
  <c r="AF712" i="1"/>
  <c r="AF750" i="1"/>
  <c r="AF662" i="1"/>
  <c r="Z715" i="1"/>
  <c r="AH666" i="1"/>
  <c r="AI666" i="1" s="1"/>
  <c r="Z712" i="1"/>
  <c r="AF687" i="1"/>
  <c r="AH609" i="1"/>
  <c r="AI609" i="1" s="1"/>
  <c r="AH599" i="1"/>
  <c r="AI599" i="1" s="1"/>
  <c r="Z679" i="1"/>
  <c r="Z508" i="1"/>
  <c r="AH500" i="1"/>
  <c r="AI500" i="1" s="1"/>
  <c r="Z510" i="1"/>
  <c r="AF610" i="1"/>
  <c r="AF624" i="1"/>
  <c r="AF617" i="1"/>
  <c r="AF556" i="1"/>
  <c r="AH881" i="1"/>
  <c r="AI881" i="1" s="1"/>
  <c r="AF890" i="1"/>
  <c r="AB890" i="1"/>
  <c r="AC890" i="1" s="1"/>
  <c r="AB888" i="1"/>
  <c r="AC888" i="1" s="1"/>
  <c r="AB887" i="1"/>
  <c r="AH887" i="1" s="1"/>
  <c r="AI887" i="1" s="1"/>
  <c r="AF881" i="1"/>
  <c r="AC874" i="1"/>
  <c r="AB862" i="1"/>
  <c r="AC862" i="1" s="1"/>
  <c r="AC860" i="1"/>
  <c r="AC858" i="1"/>
  <c r="AF857" i="1"/>
  <c r="AB855" i="1"/>
  <c r="AC855" i="1" s="1"/>
  <c r="AC853" i="1"/>
  <c r="AC849" i="1"/>
  <c r="AB846" i="1"/>
  <c r="AC846" i="1" s="1"/>
  <c r="AB842" i="1"/>
  <c r="AH842" i="1" s="1"/>
  <c r="AI842" i="1" s="1"/>
  <c r="AC840" i="1"/>
  <c r="AC829" i="1"/>
  <c r="AB827" i="1"/>
  <c r="AH827" i="1" s="1"/>
  <c r="AI827" i="1" s="1"/>
  <c r="AB823" i="1"/>
  <c r="AC823" i="1" s="1"/>
  <c r="AC818" i="1"/>
  <c r="AB816" i="1"/>
  <c r="AC816" i="1" s="1"/>
  <c r="AB814" i="1"/>
  <c r="AC814" i="1" s="1"/>
  <c r="AC805" i="1"/>
  <c r="AC800" i="1"/>
  <c r="AC797" i="1"/>
  <c r="AC794" i="1"/>
  <c r="AH790" i="1"/>
  <c r="AI790" i="1" s="1"/>
  <c r="AB789" i="1"/>
  <c r="AC789" i="1" s="1"/>
  <c r="AB786" i="1"/>
  <c r="AH786" i="1" s="1"/>
  <c r="AI786" i="1" s="1"/>
  <c r="AF779" i="1"/>
  <c r="AH779" i="1"/>
  <c r="AI779" i="1" s="1"/>
  <c r="AC777" i="1"/>
  <c r="AC775" i="1"/>
  <c r="AF770" i="1"/>
  <c r="AF768" i="1"/>
  <c r="AC767" i="1"/>
  <c r="AC763" i="1"/>
  <c r="AF760" i="1"/>
  <c r="AF758" i="1"/>
  <c r="AC757" i="1"/>
  <c r="AC755" i="1"/>
  <c r="AB744" i="1"/>
  <c r="AC744" i="1" s="1"/>
  <c r="AB737" i="1"/>
  <c r="AH737" i="1" s="1"/>
  <c r="AI737" i="1" s="1"/>
  <c r="AF731" i="1"/>
  <c r="AB722" i="1"/>
  <c r="AC722" i="1" s="1"/>
  <c r="AC1798" i="1"/>
  <c r="AB1807" i="1"/>
  <c r="AB1817" i="1"/>
  <c r="AB1830" i="1"/>
  <c r="AC1830" i="1" s="1"/>
  <c r="AB1843" i="1"/>
  <c r="AB1849" i="1"/>
  <c r="AB1854" i="1"/>
  <c r="AB1858" i="1"/>
  <c r="AC1864" i="1"/>
  <c r="W1974" i="1"/>
  <c r="AF2105" i="1"/>
  <c r="AF2171" i="1"/>
  <c r="AH2137" i="1"/>
  <c r="AI2137" i="1" s="1"/>
  <c r="AB2180" i="1"/>
  <c r="AC2180" i="1" s="1"/>
  <c r="AH2190" i="1"/>
  <c r="AI2190" i="1" s="1"/>
  <c r="AF2246" i="1"/>
  <c r="Z2314" i="1"/>
  <c r="AF855" i="1"/>
  <c r="AB824" i="1"/>
  <c r="AC824" i="1" s="1"/>
  <c r="AB812" i="1"/>
  <c r="AC812" i="1" s="1"/>
  <c r="AB809" i="1"/>
  <c r="AC809" i="1" s="1"/>
  <c r="AB808" i="1"/>
  <c r="AC808" i="1" s="1"/>
  <c r="AC791" i="1"/>
  <c r="AF784" i="1"/>
  <c r="AB542" i="1"/>
  <c r="AH542" i="1" s="1"/>
  <c r="AI542" i="1" s="1"/>
  <c r="AB525" i="1"/>
  <c r="AC525" i="1" s="1"/>
  <c r="AF514" i="1"/>
  <c r="AB514" i="1"/>
  <c r="AC505" i="1"/>
  <c r="AC501" i="1"/>
  <c r="AB1767" i="1"/>
  <c r="AB1786" i="1"/>
  <c r="AB1812" i="1"/>
  <c r="AB1826" i="1"/>
  <c r="AB1833" i="1"/>
  <c r="AB1853" i="1"/>
  <c r="AB1857" i="1"/>
  <c r="AB1859" i="1"/>
  <c r="AB1863" i="1"/>
  <c r="Z2099" i="1"/>
  <c r="AH2222" i="1"/>
  <c r="AI2222" i="1" s="1"/>
  <c r="AF2258" i="1"/>
  <c r="AF2392" i="1"/>
  <c r="AF1881" i="1"/>
  <c r="Y1885" i="1"/>
  <c r="V1930" i="1"/>
  <c r="AB1930" i="1" s="1"/>
  <c r="AB833" i="1"/>
  <c r="AC833" i="1" s="1"/>
  <c r="AH813" i="1"/>
  <c r="AI813" i="1" s="1"/>
  <c r="AB807" i="1"/>
  <c r="AB796" i="1"/>
  <c r="AC796" i="1" s="1"/>
  <c r="AB781" i="1"/>
  <c r="AH781" i="1" s="1"/>
  <c r="AI781" i="1" s="1"/>
  <c r="AB772" i="1"/>
  <c r="AC772" i="1" s="1"/>
  <c r="AB768" i="1"/>
  <c r="AC768" i="1" s="1"/>
  <c r="AC760" i="1"/>
  <c r="AC758" i="1"/>
  <c r="AB754" i="1"/>
  <c r="AC754" i="1" s="1"/>
  <c r="AF743" i="1"/>
  <c r="AC742" i="1"/>
  <c r="AB740" i="1"/>
  <c r="AB725" i="1"/>
  <c r="AH1681" i="1"/>
  <c r="AI1681" i="1" s="1"/>
  <c r="AC1430" i="1"/>
  <c r="AC1214" i="1"/>
  <c r="AC1007" i="1"/>
  <c r="AC1523" i="1"/>
  <c r="AC1456" i="1"/>
  <c r="AH1654" i="1"/>
  <c r="AI1654" i="1" s="1"/>
  <c r="AH1587" i="1"/>
  <c r="AI1587" i="1" s="1"/>
  <c r="AC1511" i="1"/>
  <c r="AC1067" i="1"/>
  <c r="AH1053" i="1"/>
  <c r="AI1053" i="1" s="1"/>
  <c r="AH63" i="1"/>
  <c r="AI63" i="1" s="1"/>
  <c r="AC43" i="1"/>
  <c r="AH1207" i="1"/>
  <c r="AI1207" i="1" s="1"/>
  <c r="AB883" i="1"/>
  <c r="AH883" i="1" s="1"/>
  <c r="AI883" i="1" s="1"/>
  <c r="AB879" i="1"/>
  <c r="AC879" i="1" s="1"/>
  <c r="AC871" i="1"/>
  <c r="AC852" i="1"/>
  <c r="AF839" i="1"/>
  <c r="AH839" i="1"/>
  <c r="AI839" i="1" s="1"/>
  <c r="AB832" i="1"/>
  <c r="AH832" i="1" s="1"/>
  <c r="AI832" i="1" s="1"/>
  <c r="AC813" i="1"/>
  <c r="AB810" i="1"/>
  <c r="AC810" i="1" s="1"/>
  <c r="AB801" i="1"/>
  <c r="AC801" i="1" s="1"/>
  <c r="AC793" i="1"/>
  <c r="AH787" i="1"/>
  <c r="AI787" i="1" s="1"/>
  <c r="AC783" i="1"/>
  <c r="AF780" i="1"/>
  <c r="Z2109" i="1"/>
  <c r="AF2109" i="1"/>
  <c r="AH1085" i="1"/>
  <c r="AI1085" i="1" s="1"/>
  <c r="AC1762" i="1"/>
  <c r="AC1707" i="1"/>
  <c r="AC1735" i="1"/>
  <c r="AC1136" i="1"/>
  <c r="AH1060" i="1"/>
  <c r="AI1060" i="1" s="1"/>
  <c r="AH1080" i="1"/>
  <c r="AI1080" i="1" s="1"/>
  <c r="AH1039" i="1"/>
  <c r="AI1039" i="1" s="1"/>
  <c r="Z886" i="1"/>
  <c r="AH1275" i="1"/>
  <c r="AI1275" i="1" s="1"/>
  <c r="AC1567" i="1"/>
  <c r="AC1650" i="1"/>
  <c r="AC1450" i="1"/>
  <c r="AC1482" i="1"/>
  <c r="AC1574" i="1"/>
  <c r="AC1730" i="1"/>
  <c r="AH1712" i="1"/>
  <c r="AI1712" i="1" s="1"/>
  <c r="AH1700" i="1"/>
  <c r="AI1700" i="1" s="1"/>
  <c r="AH1682" i="1"/>
  <c r="AI1682" i="1" s="1"/>
  <c r="AH1042" i="1"/>
  <c r="AI1042" i="1" s="1"/>
  <c r="AC847" i="1"/>
  <c r="AC1054" i="1"/>
  <c r="AC1294" i="1"/>
  <c r="AH1754" i="1"/>
  <c r="AI1754" i="1" s="1"/>
  <c r="Z837" i="1"/>
  <c r="AC1239" i="1"/>
  <c r="AC906" i="1"/>
  <c r="AH1305" i="1"/>
  <c r="AI1305" i="1" s="1"/>
  <c r="AH1241" i="1"/>
  <c r="AI1241" i="1" s="1"/>
  <c r="AB717" i="1"/>
  <c r="AC717" i="1" s="1"/>
  <c r="AC712" i="1"/>
  <c r="AF704" i="1"/>
  <c r="AB704" i="1"/>
  <c r="AC704" i="1" s="1"/>
  <c r="AB699" i="1"/>
  <c r="AB698" i="1"/>
  <c r="AC698" i="1" s="1"/>
  <c r="AB696" i="1"/>
  <c r="AC696" i="1" s="1"/>
  <c r="AB695" i="1"/>
  <c r="AC695" i="1" s="1"/>
  <c r="AH692" i="1"/>
  <c r="AI692" i="1" s="1"/>
  <c r="AF686" i="1"/>
  <c r="AB684" i="1"/>
  <c r="AC684" i="1" s="1"/>
  <c r="AF683" i="1"/>
  <c r="AF682" i="1"/>
  <c r="AF680" i="1"/>
  <c r="AB680" i="1"/>
  <c r="AC680" i="1" s="1"/>
  <c r="AB679" i="1"/>
  <c r="AC672" i="1"/>
  <c r="AC671" i="1"/>
  <c r="AB662" i="1"/>
  <c r="AC662" i="1" s="1"/>
  <c r="AB658" i="1"/>
  <c r="AB652" i="1"/>
  <c r="AH652" i="1" s="1"/>
  <c r="AI652" i="1" s="1"/>
  <c r="AB647" i="1"/>
  <c r="AC647" i="1" s="1"/>
  <c r="AC636" i="1"/>
  <c r="AC632" i="1"/>
  <c r="AC609" i="1"/>
  <c r="AB564" i="1"/>
  <c r="AH564" i="1" s="1"/>
  <c r="AI564" i="1" s="1"/>
  <c r="AB560" i="1"/>
  <c r="AC560" i="1" s="1"/>
  <c r="AB1968" i="1"/>
  <c r="AC1968" i="1" s="1"/>
  <c r="AC1996" i="1"/>
  <c r="AB1999" i="1"/>
  <c r="AH1999" i="1" s="1"/>
  <c r="AI1999" i="1" s="1"/>
  <c r="AB2032" i="1"/>
  <c r="AH2032" i="1" s="1"/>
  <c r="AI2032" i="1" s="1"/>
  <c r="AB2034" i="1"/>
  <c r="AC2034" i="1" s="1"/>
  <c r="AH1991" i="1"/>
  <c r="AI1991" i="1" s="1"/>
  <c r="AB2080" i="1"/>
  <c r="AC2080" i="1" s="1"/>
  <c r="AB2085" i="1"/>
  <c r="AC2085" i="1" s="1"/>
  <c r="AF2087" i="1"/>
  <c r="AF2090" i="1"/>
  <c r="AF2103" i="1"/>
  <c r="AC2106" i="1"/>
  <c r="AB2110" i="1"/>
  <c r="AC2110" i="1" s="1"/>
  <c r="AH2140" i="1"/>
  <c r="AI2140" i="1" s="1"/>
  <c r="AH2170" i="1"/>
  <c r="AI2170" i="1" s="1"/>
  <c r="AF2245" i="1"/>
  <c r="AC2274" i="1"/>
  <c r="AC780" i="1"/>
  <c r="AB778" i="1"/>
  <c r="AF773" i="1"/>
  <c r="AC771" i="1"/>
  <c r="AF767" i="1"/>
  <c r="AC766" i="1"/>
  <c r="AC764" i="1"/>
  <c r="AF761" i="1"/>
  <c r="AF759" i="1"/>
  <c r="AB759" i="1"/>
  <c r="AF757" i="1"/>
  <c r="AF755" i="1"/>
  <c r="AF744" i="1"/>
  <c r="AB743" i="1"/>
  <c r="AC743" i="1" s="1"/>
  <c r="AF741" i="1"/>
  <c r="AC741" i="1"/>
  <c r="AB739" i="1"/>
  <c r="AC739" i="1" s="1"/>
  <c r="AB738" i="1"/>
  <c r="AC738" i="1" s="1"/>
  <c r="AF735" i="1"/>
  <c r="AC735" i="1"/>
  <c r="AF732" i="1"/>
  <c r="AB732" i="1"/>
  <c r="AC732" i="1" s="1"/>
  <c r="AB730" i="1"/>
  <c r="AC730" i="1" s="1"/>
  <c r="AB728" i="1"/>
  <c r="AB724" i="1"/>
  <c r="AC724" i="1" s="1"/>
  <c r="AB720" i="1"/>
  <c r="AC720" i="1" s="1"/>
  <c r="AC718" i="1"/>
  <c r="AF710" i="1"/>
  <c r="AB707" i="1"/>
  <c r="AC707" i="1" s="1"/>
  <c r="AB705" i="1"/>
  <c r="AB700" i="1"/>
  <c r="AH700" i="1" s="1"/>
  <c r="AI700" i="1" s="1"/>
  <c r="AB693" i="1"/>
  <c r="AB685" i="1"/>
  <c r="AH685" i="1" s="1"/>
  <c r="AI685" i="1" s="1"/>
  <c r="AC683" i="1"/>
  <c r="AF681" i="1"/>
  <c r="AC668" i="1"/>
  <c r="AF666" i="1"/>
  <c r="AB663" i="1"/>
  <c r="AB661" i="1"/>
  <c r="AC661" i="1" s="1"/>
  <c r="AB660" i="1"/>
  <c r="AC660" i="1" s="1"/>
  <c r="AB656" i="1"/>
  <c r="AC656" i="1" s="1"/>
  <c r="AC655" i="1"/>
  <c r="AF651" i="1"/>
  <c r="AF645" i="1"/>
  <c r="AB645" i="1"/>
  <c r="AH645" i="1" s="1"/>
  <c r="AI645" i="1" s="1"/>
  <c r="AF641" i="1"/>
  <c r="AB641" i="1"/>
  <c r="AC641" i="1" s="1"/>
  <c r="AB634" i="1"/>
  <c r="AC634" i="1" s="1"/>
  <c r="AB628" i="1"/>
  <c r="AH628" i="1" s="1"/>
  <c r="AI628" i="1" s="1"/>
  <c r="AB623" i="1"/>
  <c r="AH623" i="1" s="1"/>
  <c r="AI623" i="1" s="1"/>
  <c r="AF615" i="1"/>
  <c r="AC610" i="1"/>
  <c r="AC605" i="1"/>
  <c r="AC586" i="1"/>
  <c r="AB577" i="1"/>
  <c r="AC577" i="1" s="1"/>
  <c r="AB557" i="1"/>
  <c r="AC557" i="1" s="1"/>
  <c r="AC502" i="1"/>
  <c r="AC1442" i="1"/>
  <c r="AC1855" i="1"/>
  <c r="V1885" i="1"/>
  <c r="AB1885" i="1" s="1"/>
  <c r="AF1937" i="1"/>
  <c r="AC1984" i="1"/>
  <c r="AB2017" i="1"/>
  <c r="AB2023" i="1"/>
  <c r="AC2023" i="1" s="1"/>
  <c r="AB1900" i="1"/>
  <c r="AC1900" i="1" s="1"/>
  <c r="AB2046" i="1"/>
  <c r="AH2046" i="1" s="1"/>
  <c r="AI2046" i="1" s="1"/>
  <c r="AB2091" i="1"/>
  <c r="AH2091" i="1" s="1"/>
  <c r="AI2091" i="1" s="1"/>
  <c r="AB2102" i="1"/>
  <c r="AC2102" i="1" s="1"/>
  <c r="AB2104" i="1"/>
  <c r="AC2104" i="1" s="1"/>
  <c r="AC2107" i="1"/>
  <c r="G591" i="1"/>
  <c r="K591" i="1" s="1"/>
  <c r="G1540" i="1"/>
  <c r="K1540" i="1" s="1"/>
  <c r="G848" i="1"/>
  <c r="K848" i="1" s="1"/>
  <c r="G1259" i="1"/>
  <c r="K1259" i="1" s="1"/>
  <c r="G1655" i="1"/>
  <c r="K1655" i="1" s="1"/>
  <c r="G463" i="1"/>
  <c r="K463" i="1" s="1"/>
  <c r="G374" i="1"/>
  <c r="K374" i="1" s="1"/>
  <c r="G1677" i="1"/>
  <c r="K1677" i="1" s="1"/>
  <c r="G1129" i="1"/>
  <c r="K1129" i="1" s="1"/>
  <c r="G843" i="1"/>
  <c r="K843" i="1" s="1"/>
  <c r="G1403" i="1"/>
  <c r="K1403" i="1" s="1"/>
  <c r="G184" i="1"/>
  <c r="K184" i="1" s="1"/>
  <c r="G774" i="1"/>
  <c r="K774" i="1" s="1"/>
  <c r="G312" i="1"/>
  <c r="K312" i="1" s="1"/>
  <c r="G1093" i="1"/>
  <c r="K1093" i="1" s="1"/>
  <c r="G24" i="1"/>
  <c r="K24" i="1" s="1"/>
  <c r="G92" i="1"/>
  <c r="K92" i="1" s="1"/>
  <c r="G810" i="1"/>
  <c r="K810" i="1" s="1"/>
  <c r="G387" i="1"/>
  <c r="K387" i="1" s="1"/>
  <c r="G1489" i="1"/>
  <c r="K1489" i="1" s="1"/>
  <c r="G1288" i="1"/>
  <c r="K1288" i="1" s="1"/>
  <c r="G411" i="1"/>
  <c r="K411" i="1" s="1"/>
  <c r="G1507" i="1"/>
  <c r="K1507" i="1" s="1"/>
  <c r="G641" i="1"/>
  <c r="K641" i="1" s="1"/>
  <c r="G634" i="1"/>
  <c r="K634" i="1" s="1"/>
  <c r="G1624" i="1"/>
  <c r="K1624" i="1" s="1"/>
  <c r="G999" i="1"/>
  <c r="K999" i="1" s="1"/>
  <c r="G1120" i="1"/>
  <c r="K1120" i="1" s="1"/>
  <c r="G1551" i="1"/>
  <c r="K1551" i="1" s="1"/>
  <c r="G1134" i="1"/>
  <c r="K1134" i="1" s="1"/>
  <c r="G1490" i="1"/>
  <c r="K1490" i="1" s="1"/>
  <c r="G1614" i="1"/>
  <c r="K1614" i="1" s="1"/>
  <c r="G36" i="1"/>
  <c r="K36" i="1" s="1"/>
  <c r="G996" i="1"/>
  <c r="K996" i="1" s="1"/>
  <c r="G1028" i="1"/>
  <c r="K1028" i="1" s="1"/>
  <c r="G1263" i="1"/>
  <c r="K1263" i="1" s="1"/>
  <c r="G234" i="1"/>
  <c r="K234" i="1" s="1"/>
  <c r="G251" i="1"/>
  <c r="K251" i="1" s="1"/>
  <c r="G361" i="1"/>
  <c r="K361" i="1" s="1"/>
  <c r="G657" i="1"/>
  <c r="K657" i="1" s="1"/>
  <c r="G1584" i="1"/>
  <c r="K1584" i="1" s="1"/>
  <c r="G1083" i="1"/>
  <c r="K1083" i="1" s="1"/>
  <c r="G1553" i="1"/>
  <c r="K1553" i="1" s="1"/>
  <c r="G1759" i="1"/>
  <c r="K1759" i="1" s="1"/>
  <c r="G861" i="1"/>
  <c r="K861" i="1" s="1"/>
  <c r="G997" i="1"/>
  <c r="K997" i="1" s="1"/>
  <c r="G1475" i="1"/>
  <c r="K1475" i="1" s="1"/>
  <c r="G160" i="1"/>
  <c r="K160" i="1" s="1"/>
  <c r="G1136" i="1"/>
  <c r="K1136" i="1" s="1"/>
  <c r="G678" i="1"/>
  <c r="K678" i="1" s="1"/>
  <c r="G155" i="1"/>
  <c r="K155" i="1" s="1"/>
  <c r="G730" i="1"/>
  <c r="K730" i="1" s="1"/>
  <c r="G1204" i="1"/>
  <c r="K1204" i="1" s="1"/>
  <c r="G781" i="1"/>
  <c r="K781" i="1" s="1"/>
  <c r="G647" i="1"/>
  <c r="K647" i="1" s="1"/>
  <c r="G1283" i="1"/>
  <c r="K1283" i="1" s="1"/>
  <c r="G963" i="1"/>
  <c r="K963" i="1" s="1"/>
  <c r="G1127" i="1"/>
  <c r="K1127" i="1" s="1"/>
  <c r="G874" i="1"/>
  <c r="K874" i="1" s="1"/>
  <c r="G786" i="1"/>
  <c r="K786" i="1" s="1"/>
  <c r="G750" i="1"/>
  <c r="K750" i="1" s="1"/>
  <c r="G1328" i="1"/>
  <c r="K1328" i="1" s="1"/>
  <c r="G131" i="1"/>
  <c r="K131" i="1" s="1"/>
  <c r="G230" i="1"/>
  <c r="K230" i="1" s="1"/>
  <c r="G983" i="1"/>
  <c r="K983" i="1" s="1"/>
  <c r="G424" i="1"/>
  <c r="K424" i="1" s="1"/>
  <c r="G618" i="1"/>
  <c r="K618" i="1" s="1"/>
  <c r="G121" i="1"/>
  <c r="K121" i="1" s="1"/>
  <c r="G934" i="1"/>
  <c r="K934" i="1" s="1"/>
  <c r="G713" i="1"/>
  <c r="K713" i="1" s="1"/>
  <c r="G1612" i="1"/>
  <c r="K1612" i="1" s="1"/>
  <c r="G1648" i="1"/>
  <c r="K1648" i="1" s="1"/>
  <c r="G653" i="1"/>
  <c r="K653" i="1" s="1"/>
  <c r="G333" i="1"/>
  <c r="K333" i="1" s="1"/>
  <c r="G390" i="1"/>
  <c r="K390" i="1" s="1"/>
  <c r="G455" i="1"/>
  <c r="K455" i="1" s="1"/>
  <c r="G1588" i="1"/>
  <c r="K1588" i="1" s="1"/>
  <c r="G698" i="1"/>
  <c r="K698" i="1" s="1"/>
  <c r="G1506" i="1"/>
  <c r="K1506" i="1" s="1"/>
  <c r="G1569" i="1"/>
  <c r="K1569" i="1" s="1"/>
  <c r="G1686" i="1"/>
  <c r="K1686" i="1" s="1"/>
  <c r="G1523" i="1"/>
  <c r="K1523" i="1" s="1"/>
  <c r="G1646" i="1"/>
  <c r="K1646" i="1" s="1"/>
  <c r="G1484" i="1"/>
  <c r="K1484" i="1" s="1"/>
  <c r="G1744" i="1"/>
  <c r="K1744" i="1" s="1"/>
  <c r="G1447" i="1"/>
  <c r="K1447" i="1" s="1"/>
  <c r="G734" i="1"/>
  <c r="K734" i="1" s="1"/>
  <c r="G1426" i="1"/>
  <c r="K1426" i="1" s="1"/>
  <c r="G646" i="1"/>
  <c r="K646" i="1" s="1"/>
  <c r="G1325" i="1"/>
  <c r="K1325" i="1" s="1"/>
  <c r="G216" i="1"/>
  <c r="K216" i="1" s="1"/>
  <c r="G113" i="1"/>
  <c r="K113" i="1" s="1"/>
  <c r="G2133" i="1"/>
  <c r="K2133" i="1" s="1"/>
  <c r="G2460" i="1"/>
  <c r="K2460" i="1" s="1"/>
  <c r="G2459" i="1"/>
  <c r="K2459" i="1" s="1"/>
  <c r="G2452" i="1"/>
  <c r="K2452" i="1" s="1"/>
  <c r="G2451" i="1"/>
  <c r="K2451" i="1" s="1"/>
  <c r="G2444" i="1"/>
  <c r="K2444" i="1" s="1"/>
  <c r="G2443" i="1"/>
  <c r="K2443" i="1" s="1"/>
  <c r="G2436" i="1"/>
  <c r="K2436" i="1" s="1"/>
  <c r="G2424" i="1"/>
  <c r="K2424" i="1" s="1"/>
  <c r="G2423" i="1"/>
  <c r="K2423" i="1" s="1"/>
  <c r="G2418" i="1"/>
  <c r="K2418" i="1" s="1"/>
  <c r="G2413" i="1"/>
  <c r="K2413" i="1" s="1"/>
  <c r="G2411" i="1"/>
  <c r="K2411" i="1" s="1"/>
  <c r="G2407" i="1"/>
  <c r="K2407" i="1" s="1"/>
  <c r="G2408" i="1"/>
  <c r="K2408" i="1" s="1"/>
  <c r="G2395" i="1"/>
  <c r="K2395" i="1" s="1"/>
  <c r="G2389" i="1"/>
  <c r="K2389" i="1" s="1"/>
  <c r="G2379" i="1"/>
  <c r="K2379" i="1" s="1"/>
  <c r="G2368" i="1"/>
  <c r="K2368" i="1" s="1"/>
  <c r="G2346" i="1"/>
  <c r="K2346" i="1" s="1"/>
  <c r="G2354" i="1"/>
  <c r="K2354" i="1" s="1"/>
  <c r="G2336" i="1"/>
  <c r="K2336" i="1" s="1"/>
  <c r="G2353" i="1"/>
  <c r="K2353" i="1" s="1"/>
  <c r="G2333" i="1"/>
  <c r="K2333" i="1" s="1"/>
  <c r="G2331" i="1"/>
  <c r="K2331" i="1" s="1"/>
  <c r="G2323" i="1"/>
  <c r="K2323" i="1" s="1"/>
  <c r="G2325" i="1"/>
  <c r="K2325" i="1" s="1"/>
  <c r="G2311" i="1"/>
  <c r="K2311" i="1" s="1"/>
  <c r="G2304" i="1"/>
  <c r="K2304" i="1" s="1"/>
  <c r="G2307" i="1"/>
  <c r="K2307" i="1" s="1"/>
  <c r="G2295" i="1"/>
  <c r="K2295" i="1" s="1"/>
  <c r="G2294" i="1"/>
  <c r="K2294" i="1" s="1"/>
  <c r="G2276" i="1"/>
  <c r="K2276" i="1" s="1"/>
  <c r="G2272" i="1"/>
  <c r="K2272" i="1" s="1"/>
  <c r="G2271" i="1"/>
  <c r="K2271" i="1" s="1"/>
  <c r="G2263" i="1"/>
  <c r="K2263" i="1" s="1"/>
  <c r="G2262" i="1"/>
  <c r="K2262" i="1" s="1"/>
  <c r="G2256" i="1"/>
  <c r="K2256" i="1" s="1"/>
  <c r="G2253" i="1"/>
  <c r="K2253" i="1" s="1"/>
  <c r="G2248" i="1"/>
  <c r="K2248" i="1" s="1"/>
  <c r="G2242" i="1"/>
  <c r="K2242" i="1" s="1"/>
  <c r="G2245" i="1"/>
  <c r="K2245" i="1" s="1"/>
  <c r="G2237" i="1"/>
  <c r="K2237" i="1" s="1"/>
  <c r="G2230" i="1"/>
  <c r="K2230" i="1" s="1"/>
  <c r="G2223" i="1"/>
  <c r="K2223" i="1" s="1"/>
  <c r="G2227" i="1"/>
  <c r="K2227" i="1" s="1"/>
  <c r="G2218" i="1"/>
  <c r="K2218" i="1" s="1"/>
  <c r="G2221" i="1"/>
  <c r="K2221" i="1" s="1"/>
  <c r="G2208" i="1"/>
  <c r="K2208" i="1" s="1"/>
  <c r="G2203" i="1"/>
  <c r="K2203" i="1" s="1"/>
  <c r="G2198" i="1"/>
  <c r="K2198" i="1" s="1"/>
  <c r="G2196" i="1"/>
  <c r="K2196" i="1" s="1"/>
  <c r="G2190" i="1"/>
  <c r="K2190" i="1" s="1"/>
  <c r="G2176" i="1"/>
  <c r="K2176" i="1" s="1"/>
  <c r="G2172" i="1"/>
  <c r="K2172" i="1" s="1"/>
  <c r="G2143" i="1"/>
  <c r="K2143" i="1" s="1"/>
  <c r="G2162" i="1"/>
  <c r="K2162" i="1" s="1"/>
  <c r="G2138" i="1"/>
  <c r="K2138" i="1" s="1"/>
  <c r="G2135" i="1"/>
  <c r="K2135" i="1" s="1"/>
  <c r="G2131" i="1"/>
  <c r="K2131" i="1" s="1"/>
  <c r="G2112" i="1"/>
  <c r="K2112" i="1" s="1"/>
  <c r="G2120" i="1"/>
  <c r="K2120" i="1" s="1"/>
  <c r="G2119" i="1"/>
  <c r="K2119" i="1" s="1"/>
  <c r="G2108" i="1"/>
  <c r="K2108" i="1" s="1"/>
  <c r="G2104" i="1"/>
  <c r="K2104" i="1" s="1"/>
  <c r="G2099" i="1"/>
  <c r="K2099" i="1" s="1"/>
  <c r="G2096" i="1"/>
  <c r="G2092" i="1"/>
  <c r="K2092" i="1" s="1"/>
  <c r="G2088" i="1"/>
  <c r="K2088" i="1" s="1"/>
  <c r="G2084" i="1"/>
  <c r="K2084" i="1" s="1"/>
  <c r="G2080" i="1"/>
  <c r="K2080" i="1" s="1"/>
  <c r="G2069" i="1"/>
  <c r="K2069" i="1" s="1"/>
  <c r="G2061" i="1"/>
  <c r="K2061" i="1" s="1"/>
  <c r="G2057" i="1"/>
  <c r="K2057" i="1" s="1"/>
  <c r="G2050" i="1"/>
  <c r="K2050" i="1" s="1"/>
  <c r="G2048" i="1"/>
  <c r="K2048" i="1" s="1"/>
  <c r="G2044" i="1"/>
  <c r="K2044" i="1" s="1"/>
  <c r="G1931" i="1"/>
  <c r="K1931" i="1" s="1"/>
  <c r="G2015" i="1"/>
  <c r="K2015" i="1" s="1"/>
  <c r="G1917" i="1"/>
  <c r="K1917" i="1" s="1"/>
  <c r="G1868" i="1"/>
  <c r="K1868" i="1" s="1"/>
  <c r="G1795" i="1"/>
  <c r="K1795" i="1" s="1"/>
  <c r="G2458" i="1"/>
  <c r="K2458" i="1" s="1"/>
  <c r="G2457" i="1"/>
  <c r="K2457" i="1" s="1"/>
  <c r="G2450" i="1"/>
  <c r="K2450" i="1" s="1"/>
  <c r="G2449" i="1"/>
  <c r="K2449" i="1" s="1"/>
  <c r="G2442" i="1"/>
  <c r="K2442" i="1" s="1"/>
  <c r="G2441" i="1"/>
  <c r="K2441" i="1" s="1"/>
  <c r="G2434" i="1"/>
  <c r="K2434" i="1" s="1"/>
  <c r="G2435" i="1"/>
  <c r="K2435" i="1" s="1"/>
  <c r="G2421" i="1"/>
  <c r="K2421" i="1" s="1"/>
  <c r="G2420" i="1"/>
  <c r="K2420" i="1" s="1"/>
  <c r="G2412" i="1"/>
  <c r="K2412" i="1" s="1"/>
  <c r="G2405" i="1"/>
  <c r="K2405" i="1" s="1"/>
  <c r="G2393" i="1"/>
  <c r="K2393" i="1" s="1"/>
  <c r="G2406" i="1"/>
  <c r="K2406" i="1" s="1"/>
  <c r="G2394" i="1"/>
  <c r="K2394" i="1" s="1"/>
  <c r="G2359" i="1"/>
  <c r="K2359" i="1" s="1"/>
  <c r="G2372" i="1"/>
  <c r="K2372" i="1" s="1"/>
  <c r="G2366" i="1"/>
  <c r="K2366" i="1" s="1"/>
  <c r="G2365" i="1"/>
  <c r="K2365" i="1" s="1"/>
  <c r="G2367" i="1"/>
  <c r="K2367" i="1" s="1"/>
  <c r="G2334" i="1"/>
  <c r="K2334" i="1" s="1"/>
  <c r="G2350" i="1"/>
  <c r="K2350" i="1" s="1"/>
  <c r="G2347" i="1"/>
  <c r="K2347" i="1" s="1"/>
  <c r="G2349" i="1"/>
  <c r="K2349" i="1" s="1"/>
  <c r="G2332" i="1"/>
  <c r="K2332" i="1" s="1"/>
  <c r="G2329" i="1"/>
  <c r="K2329" i="1" s="1"/>
  <c r="G2326" i="1"/>
  <c r="K2326" i="1" s="1"/>
  <c r="G2309" i="1"/>
  <c r="K2309" i="1" s="1"/>
  <c r="G2314" i="1"/>
  <c r="K2314" i="1" s="1"/>
  <c r="G2305" i="1"/>
  <c r="K2305" i="1" s="1"/>
  <c r="G2288" i="1"/>
  <c r="K2288" i="1" s="1"/>
  <c r="G2282" i="1"/>
  <c r="K2282" i="1" s="1"/>
  <c r="G2279" i="1"/>
  <c r="K2279" i="1" s="1"/>
  <c r="G2270" i="1"/>
  <c r="K2270" i="1" s="1"/>
  <c r="G2269" i="1"/>
  <c r="K2269" i="1" s="1"/>
  <c r="G2261" i="1"/>
  <c r="K2261" i="1" s="1"/>
  <c r="G2260" i="1"/>
  <c r="K2260" i="1" s="1"/>
  <c r="G2254" i="1"/>
  <c r="K2254" i="1" s="1"/>
  <c r="G2251" i="1"/>
  <c r="K2251" i="1" s="1"/>
  <c r="G2252" i="1"/>
  <c r="K2252" i="1" s="1"/>
  <c r="G2240" i="1"/>
  <c r="K2240" i="1" s="1"/>
  <c r="G2243" i="1"/>
  <c r="K2243" i="1" s="1"/>
  <c r="G2235" i="1"/>
  <c r="K2235" i="1" s="1"/>
  <c r="G2228" i="1"/>
  <c r="K2228" i="1" s="1"/>
  <c r="G2233" i="1"/>
  <c r="K2233" i="1" s="1"/>
  <c r="G2225" i="1"/>
  <c r="K2225" i="1" s="1"/>
  <c r="G2216" i="1"/>
  <c r="K2216" i="1" s="1"/>
  <c r="G2219" i="1"/>
  <c r="K2219" i="1" s="1"/>
  <c r="G2206" i="1"/>
  <c r="K2206" i="1" s="1"/>
  <c r="G2204" i="1"/>
  <c r="K2204" i="1" s="1"/>
  <c r="G2201" i="1"/>
  <c r="K2201" i="1" s="1"/>
  <c r="G2194" i="1"/>
  <c r="K2194" i="1" s="1"/>
  <c r="G2193" i="1"/>
  <c r="K2193" i="1" s="1"/>
  <c r="G2184" i="1"/>
  <c r="K2184" i="1" s="1"/>
  <c r="G2182" i="1"/>
  <c r="K2182" i="1" s="1"/>
  <c r="G2164" i="1"/>
  <c r="K2164" i="1" s="1"/>
  <c r="G2163" i="1"/>
  <c r="K2163" i="1" s="1"/>
  <c r="G2179" i="1"/>
  <c r="K2179" i="1" s="1"/>
  <c r="G2142" i="1"/>
  <c r="K2142" i="1" s="1"/>
  <c r="G2137" i="1"/>
  <c r="K2137" i="1" s="1"/>
  <c r="G2160" i="1"/>
  <c r="K2160" i="1" s="1"/>
  <c r="G2132" i="1"/>
  <c r="K2132" i="1" s="1"/>
  <c r="G2118" i="1"/>
  <c r="K2118" i="1" s="1"/>
  <c r="G2109" i="1"/>
  <c r="K2109" i="1" s="1"/>
  <c r="G2105" i="1"/>
  <c r="K2105" i="1" s="1"/>
  <c r="G2101" i="1"/>
  <c r="K2101" i="1" s="1"/>
  <c r="G2098" i="1"/>
  <c r="K2098" i="1" s="1"/>
  <c r="G2097" i="1"/>
  <c r="G2093" i="1"/>
  <c r="K2093" i="1" s="1"/>
  <c r="G2089" i="1"/>
  <c r="K2089" i="1" s="1"/>
  <c r="G2085" i="1"/>
  <c r="K2085" i="1" s="1"/>
  <c r="G2081" i="1"/>
  <c r="K2081" i="1" s="1"/>
  <c r="G2070" i="1"/>
  <c r="K2070" i="1" s="1"/>
  <c r="G2062" i="1"/>
  <c r="K2062" i="1" s="1"/>
  <c r="G2058" i="1"/>
  <c r="K2058" i="1" s="1"/>
  <c r="G2051" i="1"/>
  <c r="K2051" i="1" s="1"/>
  <c r="G2045" i="1"/>
  <c r="K2045" i="1" s="1"/>
  <c r="G2448" i="1"/>
  <c r="K2448" i="1" s="1"/>
  <c r="G2447" i="1"/>
  <c r="K2447" i="1" s="1"/>
  <c r="G2440" i="1"/>
  <c r="K2440" i="1" s="1"/>
  <c r="G2439" i="1"/>
  <c r="K2439" i="1" s="1"/>
  <c r="G2427" i="1"/>
  <c r="K2427" i="1" s="1"/>
  <c r="G2433" i="1"/>
  <c r="K2433" i="1" s="1"/>
  <c r="G2419" i="1"/>
  <c r="K2419" i="1" s="1"/>
  <c r="G2422" i="1"/>
  <c r="K2422" i="1" s="1"/>
  <c r="G2415" i="1"/>
  <c r="K2415" i="1" s="1"/>
  <c r="G2398" i="1"/>
  <c r="K2398" i="1" s="1"/>
  <c r="G2392" i="1"/>
  <c r="K2392" i="1" s="1"/>
  <c r="G2399" i="1"/>
  <c r="K2399" i="1" s="1"/>
  <c r="G2388" i="1"/>
  <c r="K2388" i="1" s="1"/>
  <c r="G2370" i="1"/>
  <c r="K2370" i="1" s="1"/>
  <c r="G2373" i="1"/>
  <c r="K2373" i="1" s="1"/>
  <c r="G2387" i="1"/>
  <c r="K2387" i="1" s="1"/>
  <c r="G2358" i="1"/>
  <c r="K2358" i="1" s="1"/>
  <c r="G2351" i="1"/>
  <c r="K2351" i="1" s="1"/>
  <c r="G2348" i="1"/>
  <c r="K2348" i="1" s="1"/>
  <c r="G2337" i="1"/>
  <c r="K2337" i="1" s="1"/>
  <c r="G2335" i="1"/>
  <c r="K2335" i="1" s="1"/>
  <c r="G2330" i="1"/>
  <c r="K2330" i="1" s="1"/>
  <c r="G2327" i="1"/>
  <c r="K2327" i="1" s="1"/>
  <c r="G2317" i="1"/>
  <c r="K2317" i="1" s="1"/>
  <c r="G2315" i="1"/>
  <c r="K2315" i="1" s="1"/>
  <c r="G2308" i="1"/>
  <c r="K2308" i="1" s="1"/>
  <c r="G2312" i="1"/>
  <c r="K2312" i="1" s="1"/>
  <c r="G2277" i="1"/>
  <c r="K2277" i="1" s="1"/>
  <c r="G2281" i="1"/>
  <c r="K2281" i="1" s="1"/>
  <c r="G2280" i="1"/>
  <c r="K2280" i="1" s="1"/>
  <c r="G2275" i="1"/>
  <c r="K2275" i="1" s="1"/>
  <c r="G2268" i="1"/>
  <c r="K2268" i="1" s="1"/>
  <c r="G2267" i="1"/>
  <c r="K2267" i="1" s="1"/>
  <c r="G2266" i="1"/>
  <c r="K2266" i="1" s="1"/>
  <c r="G2257" i="1"/>
  <c r="K2257" i="1" s="1"/>
  <c r="G2259" i="1"/>
  <c r="K2259" i="1" s="1"/>
  <c r="G2249" i="1"/>
  <c r="K2249" i="1" s="1"/>
  <c r="G2250" i="1"/>
  <c r="K2250" i="1" s="1"/>
  <c r="G2246" i="1"/>
  <c r="K2246" i="1" s="1"/>
  <c r="G2238" i="1"/>
  <c r="K2238" i="1" s="1"/>
  <c r="G2241" i="1"/>
  <c r="K2241" i="1" s="1"/>
  <c r="G2234" i="1"/>
  <c r="K2234" i="1" s="1"/>
  <c r="G2226" i="1"/>
  <c r="K2226" i="1" s="1"/>
  <c r="G2231" i="1"/>
  <c r="K2231" i="1" s="1"/>
  <c r="G2222" i="1"/>
  <c r="K2222" i="1" s="1"/>
  <c r="G2214" i="1"/>
  <c r="K2214" i="1" s="1"/>
  <c r="G2217" i="1"/>
  <c r="K2217" i="1" s="1"/>
  <c r="G2199" i="1"/>
  <c r="K2199" i="1" s="1"/>
  <c r="G2202" i="1"/>
  <c r="K2202" i="1" s="1"/>
  <c r="G2191" i="1"/>
  <c r="K2191" i="1" s="1"/>
  <c r="G2192" i="1"/>
  <c r="K2192" i="1" s="1"/>
  <c r="G2183" i="1"/>
  <c r="K2183" i="1" s="1"/>
  <c r="G2181" i="1"/>
  <c r="K2181" i="1" s="1"/>
  <c r="G2180" i="1"/>
  <c r="K2180" i="1" s="1"/>
  <c r="G2171" i="1"/>
  <c r="K2171" i="1" s="1"/>
  <c r="G2161" i="1"/>
  <c r="K2161" i="1" s="1"/>
  <c r="G2170" i="1"/>
  <c r="K2170" i="1" s="1"/>
  <c r="G2140" i="1"/>
  <c r="K2140" i="1" s="1"/>
  <c r="G2136" i="1"/>
  <c r="K2136" i="1" s="1"/>
  <c r="G2141" i="1"/>
  <c r="K2141" i="1" s="1"/>
  <c r="G2122" i="1"/>
  <c r="K2122" i="1" s="1"/>
  <c r="G2124" i="1"/>
  <c r="K2124" i="1" s="1"/>
  <c r="G2123" i="1"/>
  <c r="K2123" i="1" s="1"/>
  <c r="G2110" i="1"/>
  <c r="K2110" i="1" s="1"/>
  <c r="G2106" i="1"/>
  <c r="K2106" i="1" s="1"/>
  <c r="G2102" i="1"/>
  <c r="K2102" i="1" s="1"/>
  <c r="G2094" i="1"/>
  <c r="K2094" i="1" s="1"/>
  <c r="G2090" i="1"/>
  <c r="K2090" i="1" s="1"/>
  <c r="G2087" i="1"/>
  <c r="K2087" i="1" s="1"/>
  <c r="G2082" i="1"/>
  <c r="K2082" i="1" s="1"/>
  <c r="G2071" i="1"/>
  <c r="K2071" i="1" s="1"/>
  <c r="G2067" i="1"/>
  <c r="K2067" i="1" s="1"/>
  <c r="G2059" i="1"/>
  <c r="K2059" i="1" s="1"/>
  <c r="G2052" i="1"/>
  <c r="K2052" i="1" s="1"/>
  <c r="G2049" i="1"/>
  <c r="K2049" i="1" s="1"/>
  <c r="G2046" i="1"/>
  <c r="K2046" i="1" s="1"/>
  <c r="G1922" i="1"/>
  <c r="K1922" i="1" s="1"/>
  <c r="G1964" i="1"/>
  <c r="K1964" i="1" s="1"/>
  <c r="G1992" i="1"/>
  <c r="K1992" i="1" s="1"/>
  <c r="G1877" i="1"/>
  <c r="K1877" i="1" s="1"/>
  <c r="G2454" i="1"/>
  <c r="K2454" i="1" s="1"/>
  <c r="G2438" i="1"/>
  <c r="K2438" i="1" s="1"/>
  <c r="G2417" i="1"/>
  <c r="K2417" i="1" s="1"/>
  <c r="G2397" i="1"/>
  <c r="K2397" i="1" s="1"/>
  <c r="G2371" i="1"/>
  <c r="K2371" i="1" s="1"/>
  <c r="G2338" i="1"/>
  <c r="K2338" i="1" s="1"/>
  <c r="G2324" i="1"/>
  <c r="K2324" i="1" s="1"/>
  <c r="G2306" i="1"/>
  <c r="K2306" i="1" s="1"/>
  <c r="G2278" i="1"/>
  <c r="K2278" i="1" s="1"/>
  <c r="G2264" i="1"/>
  <c r="K2264" i="1" s="1"/>
  <c r="G2236" i="1"/>
  <c r="K2236" i="1" s="1"/>
  <c r="G2229" i="1"/>
  <c r="K2229" i="1" s="1"/>
  <c r="G2205" i="1"/>
  <c r="K2205" i="1" s="1"/>
  <c r="G2177" i="1"/>
  <c r="K2177" i="1" s="1"/>
  <c r="G2144" i="1"/>
  <c r="K2144" i="1" s="1"/>
  <c r="G2111" i="1"/>
  <c r="K2111" i="1" s="1"/>
  <c r="G2083" i="1"/>
  <c r="K2083" i="1" s="1"/>
  <c r="G1973" i="1"/>
  <c r="K1973" i="1" s="1"/>
  <c r="G2020" i="1"/>
  <c r="K2020" i="1" s="1"/>
  <c r="G1916" i="1"/>
  <c r="K1916" i="1" s="1"/>
  <c r="G1836" i="1"/>
  <c r="K1836" i="1" s="1"/>
  <c r="G1949" i="1"/>
  <c r="K1949" i="1" s="1"/>
  <c r="G1993" i="1"/>
  <c r="K1993" i="1" s="1"/>
  <c r="G1921" i="1"/>
  <c r="K1921" i="1" s="1"/>
  <c r="G1779" i="1"/>
  <c r="K1779" i="1" s="1"/>
  <c r="G1876" i="1"/>
  <c r="K1876" i="1" s="1"/>
  <c r="G2008" i="1"/>
  <c r="K2008" i="1" s="1"/>
  <c r="G1974" i="1"/>
  <c r="K1974" i="1" s="1"/>
  <c r="G1943" i="1"/>
  <c r="K1943" i="1" s="1"/>
  <c r="G1886" i="1"/>
  <c r="K1886" i="1" s="1"/>
  <c r="G1882" i="1"/>
  <c r="K1882" i="1" s="1"/>
  <c r="G2016" i="1"/>
  <c r="K2016" i="1" s="1"/>
  <c r="G2042" i="1"/>
  <c r="K2042" i="1" s="1"/>
  <c r="G2041" i="1"/>
  <c r="K2041" i="1" s="1"/>
  <c r="G2038" i="1"/>
  <c r="K2038" i="1" s="1"/>
  <c r="G2031" i="1"/>
  <c r="K2031" i="1" s="1"/>
  <c r="G2027" i="1"/>
  <c r="K2027" i="1" s="1"/>
  <c r="G2023" i="1"/>
  <c r="K2023" i="1" s="1"/>
  <c r="G2017" i="1"/>
  <c r="K2017" i="1" s="1"/>
  <c r="G2005" i="1"/>
  <c r="K2005" i="1" s="1"/>
  <c r="G1999" i="1"/>
  <c r="K1999" i="1" s="1"/>
  <c r="G1995" i="1"/>
  <c r="K1995" i="1" s="1"/>
  <c r="G1986" i="1"/>
  <c r="K1986" i="1" s="1"/>
  <c r="G1980" i="1"/>
  <c r="K1980" i="1" s="1"/>
  <c r="G1976" i="1"/>
  <c r="K1976" i="1" s="1"/>
  <c r="G1970" i="1"/>
  <c r="K1970" i="1" s="1"/>
  <c r="G1961" i="1"/>
  <c r="K1961" i="1" s="1"/>
  <c r="G1959" i="1"/>
  <c r="K1959" i="1" s="1"/>
  <c r="G1950" i="1"/>
  <c r="K1950" i="1" s="1"/>
  <c r="G1939" i="1"/>
  <c r="K1939" i="1" s="1"/>
  <c r="G1937" i="1"/>
  <c r="K1937" i="1" s="1"/>
  <c r="G1928" i="1"/>
  <c r="K1928" i="1" s="1"/>
  <c r="G1919" i="1"/>
  <c r="K1919" i="1" s="1"/>
  <c r="G1912" i="1"/>
  <c r="K1912" i="1" s="1"/>
  <c r="G1907" i="1"/>
  <c r="K1907" i="1" s="1"/>
  <c r="G1905" i="1"/>
  <c r="K1905" i="1" s="1"/>
  <c r="G1901" i="1"/>
  <c r="K1901" i="1" s="1"/>
  <c r="G1891" i="1"/>
  <c r="K1891" i="1" s="1"/>
  <c r="G1880" i="1"/>
  <c r="K1880" i="1" s="1"/>
  <c r="G1864" i="1"/>
  <c r="K1864" i="1" s="1"/>
  <c r="G1860" i="1"/>
  <c r="K1860" i="1" s="1"/>
  <c r="G1856" i="1"/>
  <c r="K1856" i="1" s="1"/>
  <c r="G1852" i="1"/>
  <c r="K1852" i="1" s="1"/>
  <c r="G1848" i="1"/>
  <c r="K1848" i="1" s="1"/>
  <c r="G2453" i="1"/>
  <c r="K2453" i="1" s="1"/>
  <c r="G2437" i="1"/>
  <c r="K2437" i="1" s="1"/>
  <c r="G2416" i="1"/>
  <c r="K2416" i="1" s="1"/>
  <c r="G2409" i="1"/>
  <c r="K2409" i="1" s="1"/>
  <c r="G2391" i="1"/>
  <c r="K2391" i="1" s="1"/>
  <c r="G2380" i="1"/>
  <c r="K2380" i="1" s="1"/>
  <c r="G2355" i="1"/>
  <c r="K2355" i="1" s="1"/>
  <c r="G2316" i="1"/>
  <c r="K2316" i="1" s="1"/>
  <c r="G2310" i="1"/>
  <c r="K2310" i="1" s="1"/>
  <c r="G2274" i="1"/>
  <c r="K2274" i="1" s="1"/>
  <c r="G2255" i="1"/>
  <c r="K2255" i="1" s="1"/>
  <c r="G2239" i="1"/>
  <c r="K2239" i="1" s="1"/>
  <c r="G2220" i="1"/>
  <c r="K2220" i="1" s="1"/>
  <c r="G2200" i="1"/>
  <c r="K2200" i="1" s="1"/>
  <c r="G2153" i="1"/>
  <c r="K2153" i="1" s="1"/>
  <c r="G2139" i="1"/>
  <c r="K2139" i="1" s="1"/>
  <c r="G2134" i="1"/>
  <c r="K2134" i="1" s="1"/>
  <c r="G2107" i="1"/>
  <c r="K2107" i="1" s="1"/>
  <c r="G2095" i="1"/>
  <c r="K2095" i="1" s="1"/>
  <c r="G2072" i="1"/>
  <c r="K2072" i="1" s="1"/>
  <c r="G1957" i="1"/>
  <c r="K1957" i="1" s="1"/>
  <c r="G1884" i="1"/>
  <c r="K1884" i="1" s="1"/>
  <c r="G1838" i="1"/>
  <c r="K1838" i="1" s="1"/>
  <c r="G1883" i="1"/>
  <c r="K1883" i="1" s="1"/>
  <c r="G1948" i="1"/>
  <c r="K1948" i="1" s="1"/>
  <c r="G1991" i="1"/>
  <c r="K1991" i="1" s="1"/>
  <c r="G1923" i="1"/>
  <c r="K1923" i="1" s="1"/>
  <c r="G1778" i="1"/>
  <c r="K1778" i="1" s="1"/>
  <c r="G1875" i="1"/>
  <c r="K1875" i="1" s="1"/>
  <c r="G2007" i="1"/>
  <c r="K2007" i="1" s="1"/>
  <c r="G1962" i="1"/>
  <c r="K1962" i="1" s="1"/>
  <c r="G1932" i="1"/>
  <c r="K1932" i="1" s="1"/>
  <c r="G1915" i="1"/>
  <c r="K1915" i="1" s="1"/>
  <c r="G1897" i="1"/>
  <c r="K1897" i="1" s="1"/>
  <c r="G1866" i="1"/>
  <c r="K1866" i="1" s="1"/>
  <c r="G2009" i="1"/>
  <c r="K2009" i="1" s="1"/>
  <c r="G1871" i="1"/>
  <c r="K1871" i="1" s="1"/>
  <c r="G1896" i="1"/>
  <c r="K1896" i="1" s="1"/>
  <c r="G1911" i="1"/>
  <c r="K1911" i="1" s="1"/>
  <c r="G2039" i="1"/>
  <c r="K2039" i="1" s="1"/>
  <c r="G2032" i="1"/>
  <c r="K2032" i="1" s="1"/>
  <c r="G2028" i="1"/>
  <c r="K2028" i="1" s="1"/>
  <c r="G2024" i="1"/>
  <c r="K2024" i="1" s="1"/>
  <c r="G2018" i="1"/>
  <c r="K2018" i="1" s="1"/>
  <c r="G2006" i="1"/>
  <c r="K2006" i="1" s="1"/>
  <c r="G2000" i="1"/>
  <c r="K2000" i="1" s="1"/>
  <c r="G1996" i="1"/>
  <c r="K1996" i="1" s="1"/>
  <c r="G1988" i="1"/>
  <c r="K1988" i="1" s="1"/>
  <c r="G1983" i="1"/>
  <c r="K1983" i="1" s="1"/>
  <c r="G1981" i="1"/>
  <c r="K1981" i="1" s="1"/>
  <c r="G1977" i="1"/>
  <c r="K1977" i="1" s="1"/>
  <c r="G1971" i="1"/>
  <c r="K1971" i="1" s="1"/>
  <c r="G1966" i="1"/>
  <c r="K1966" i="1" s="1"/>
  <c r="G1951" i="1"/>
  <c r="K1951" i="1" s="1"/>
  <c r="G1944" i="1"/>
  <c r="K1944" i="1" s="1"/>
  <c r="G1934" i="1"/>
  <c r="K1934" i="1" s="1"/>
  <c r="G1929" i="1"/>
  <c r="K1929" i="1" s="1"/>
  <c r="G1924" i="1"/>
  <c r="K1924" i="1" s="1"/>
  <c r="G1913" i="1"/>
  <c r="K1913" i="1" s="1"/>
  <c r="G1908" i="1"/>
  <c r="K1908" i="1" s="1"/>
  <c r="G1906" i="1"/>
  <c r="K1906" i="1" s="1"/>
  <c r="G1902" i="1"/>
  <c r="K1902" i="1" s="1"/>
  <c r="G1892" i="1"/>
  <c r="K1892" i="1" s="1"/>
  <c r="G1888" i="1"/>
  <c r="K1888" i="1" s="1"/>
  <c r="G1881" i="1"/>
  <c r="K1881" i="1" s="1"/>
  <c r="G1872" i="1"/>
  <c r="K1872" i="1" s="1"/>
  <c r="G1865" i="1"/>
  <c r="K1865" i="1" s="1"/>
  <c r="G1861" i="1"/>
  <c r="K1861" i="1" s="1"/>
  <c r="G1857" i="1"/>
  <c r="K1857" i="1" s="1"/>
  <c r="G1853" i="1"/>
  <c r="K1853" i="1" s="1"/>
  <c r="G1849" i="1"/>
  <c r="K1849" i="1" s="1"/>
  <c r="G1845" i="1"/>
  <c r="K1845" i="1" s="1"/>
  <c r="G1835" i="1"/>
  <c r="K1835" i="1" s="1"/>
  <c r="G1831" i="1"/>
  <c r="K1831" i="1" s="1"/>
  <c r="G1827" i="1"/>
  <c r="K1827" i="1" s="1"/>
  <c r="G1823" i="1"/>
  <c r="K1823" i="1" s="1"/>
  <c r="G1819" i="1"/>
  <c r="K1819" i="1" s="1"/>
  <c r="G1814" i="1"/>
  <c r="K1814" i="1" s="1"/>
  <c r="G1810" i="1"/>
  <c r="K1810" i="1" s="1"/>
  <c r="G1806" i="1"/>
  <c r="K1806" i="1" s="1"/>
  <c r="G1802" i="1"/>
  <c r="K1802" i="1" s="1"/>
  <c r="G1798" i="1"/>
  <c r="K1798" i="1" s="1"/>
  <c r="G1792" i="1"/>
  <c r="K1792" i="1" s="1"/>
  <c r="G1787" i="1"/>
  <c r="K1787" i="1" s="1"/>
  <c r="G2446" i="1"/>
  <c r="K2446" i="1" s="1"/>
  <c r="G2425" i="1"/>
  <c r="K2425" i="1" s="1"/>
  <c r="G2414" i="1"/>
  <c r="K2414" i="1" s="1"/>
  <c r="G2410" i="1"/>
  <c r="K2410" i="1" s="1"/>
  <c r="G2396" i="1"/>
  <c r="K2396" i="1" s="1"/>
  <c r="G2386" i="1"/>
  <c r="K2386" i="1" s="1"/>
  <c r="G2352" i="1"/>
  <c r="K2352" i="1" s="1"/>
  <c r="G2345" i="1"/>
  <c r="K2345" i="1" s="1"/>
  <c r="G2298" i="1"/>
  <c r="K2298" i="1" s="1"/>
  <c r="G2273" i="1"/>
  <c r="K2273" i="1" s="1"/>
  <c r="G2258" i="1"/>
  <c r="K2258" i="1" s="1"/>
  <c r="G2232" i="1"/>
  <c r="K2232" i="1" s="1"/>
  <c r="G2207" i="1"/>
  <c r="K2207" i="1" s="1"/>
  <c r="G2197" i="1"/>
  <c r="K2197" i="1" s="1"/>
  <c r="G2185" i="1"/>
  <c r="K2185" i="1" s="1"/>
  <c r="G2146" i="1"/>
  <c r="K2146" i="1" s="1"/>
  <c r="G2103" i="1"/>
  <c r="K2103" i="1" s="1"/>
  <c r="G2091" i="1"/>
  <c r="K2091" i="1" s="1"/>
  <c r="G2068" i="1"/>
  <c r="K2068" i="1" s="1"/>
  <c r="G2047" i="1"/>
  <c r="K2047" i="1" s="1"/>
  <c r="G1941" i="1"/>
  <c r="K1941" i="1" s="1"/>
  <c r="G1956" i="1"/>
  <c r="K1956" i="1" s="1"/>
  <c r="G1963" i="1"/>
  <c r="K1963" i="1" s="1"/>
  <c r="G1869" i="1"/>
  <c r="K1869" i="1" s="1"/>
  <c r="G2014" i="1"/>
  <c r="K2014" i="1" s="1"/>
  <c r="G1987" i="1"/>
  <c r="K1987" i="1" s="1"/>
  <c r="G1920" i="1"/>
  <c r="K1920" i="1" s="1"/>
  <c r="G1952" i="1"/>
  <c r="K1952" i="1" s="1"/>
  <c r="G1947" i="1"/>
  <c r="K1947" i="1" s="1"/>
  <c r="G1927" i="1"/>
  <c r="K1927" i="1" s="1"/>
  <c r="G1874" i="1"/>
  <c r="K1874" i="1" s="1"/>
  <c r="G2019" i="1"/>
  <c r="K2019" i="1" s="1"/>
  <c r="G1839" i="1"/>
  <c r="K1839" i="1" s="1"/>
  <c r="G1794" i="1"/>
  <c r="K1794" i="1" s="1"/>
  <c r="G1899" i="1"/>
  <c r="K1899" i="1" s="1"/>
  <c r="G2033" i="1"/>
  <c r="K2033" i="1" s="1"/>
  <c r="G2029" i="1"/>
  <c r="K2029" i="1" s="1"/>
  <c r="G2025" i="1"/>
  <c r="K2025" i="1" s="1"/>
  <c r="G2021" i="1"/>
  <c r="K2021" i="1" s="1"/>
  <c r="G2011" i="1"/>
  <c r="K2011" i="1" s="1"/>
  <c r="G2010" i="1"/>
  <c r="K2010" i="1" s="1"/>
  <c r="G2003" i="1"/>
  <c r="K2003" i="1" s="1"/>
  <c r="G1997" i="1"/>
  <c r="K1997" i="1" s="1"/>
  <c r="G1989" i="1"/>
  <c r="K1989" i="1" s="1"/>
  <c r="G1984" i="1"/>
  <c r="K1984" i="1" s="1"/>
  <c r="G1978" i="1"/>
  <c r="K1978" i="1" s="1"/>
  <c r="G1972" i="1"/>
  <c r="K1972" i="1" s="1"/>
  <c r="G1967" i="1"/>
  <c r="K1967" i="1" s="1"/>
  <c r="G1960" i="1"/>
  <c r="K1960" i="1" s="1"/>
  <c r="G1953" i="1"/>
  <c r="K1953" i="1" s="1"/>
  <c r="G1945" i="1"/>
  <c r="K1945" i="1" s="1"/>
  <c r="G1935" i="1"/>
  <c r="K1935" i="1" s="1"/>
  <c r="G1930" i="1"/>
  <c r="K1930" i="1" s="1"/>
  <c r="G1925" i="1"/>
  <c r="K1925" i="1" s="1"/>
  <c r="G1914" i="1"/>
  <c r="K1914" i="1" s="1"/>
  <c r="G1909" i="1"/>
  <c r="K1909" i="1" s="1"/>
  <c r="G1903" i="1"/>
  <c r="K1903" i="1" s="1"/>
  <c r="G1894" i="1"/>
  <c r="K1894" i="1" s="1"/>
  <c r="G1893" i="1"/>
  <c r="K1893" i="1" s="1"/>
  <c r="G1889" i="1"/>
  <c r="K1889" i="1" s="1"/>
  <c r="G1885" i="1"/>
  <c r="K1885" i="1" s="1"/>
  <c r="G1873" i="1"/>
  <c r="K1873" i="1" s="1"/>
  <c r="G1870" i="1"/>
  <c r="K1870" i="1" s="1"/>
  <c r="G1862" i="1"/>
  <c r="K1862" i="1" s="1"/>
  <c r="G1858" i="1"/>
  <c r="K1858" i="1" s="1"/>
  <c r="G1854" i="1"/>
  <c r="K1854" i="1" s="1"/>
  <c r="G1850" i="1"/>
  <c r="K1850" i="1" s="1"/>
  <c r="G1846" i="1"/>
  <c r="K1846" i="1" s="1"/>
  <c r="G1840" i="1"/>
  <c r="K1840" i="1" s="1"/>
  <c r="G1832" i="1"/>
  <c r="K1832" i="1" s="1"/>
  <c r="G1828" i="1"/>
  <c r="K1828" i="1" s="1"/>
  <c r="G1824" i="1"/>
  <c r="K1824" i="1" s="1"/>
  <c r="G1820" i="1"/>
  <c r="K1820" i="1" s="1"/>
  <c r="G1815" i="1"/>
  <c r="K1815" i="1" s="1"/>
  <c r="G1811" i="1"/>
  <c r="K1811" i="1" s="1"/>
  <c r="G1807" i="1"/>
  <c r="K1807" i="1" s="1"/>
  <c r="G1803" i="1"/>
  <c r="K1803" i="1" s="1"/>
  <c r="G1799" i="1"/>
  <c r="K1799" i="1" s="1"/>
  <c r="G1793" i="1"/>
  <c r="K1793" i="1" s="1"/>
  <c r="G2445" i="1"/>
  <c r="K2445" i="1" s="1"/>
  <c r="G2369" i="1"/>
  <c r="K2369" i="1" s="1"/>
  <c r="G2313" i="1"/>
  <c r="K2313" i="1" s="1"/>
  <c r="G2224" i="1"/>
  <c r="K2224" i="1" s="1"/>
  <c r="G2086" i="1"/>
  <c r="K2086" i="1" s="1"/>
  <c r="G1958" i="1"/>
  <c r="K1958" i="1" s="1"/>
  <c r="G1994" i="1"/>
  <c r="K1994" i="1" s="1"/>
  <c r="G1955" i="1"/>
  <c r="K1955" i="1" s="1"/>
  <c r="G2037" i="1"/>
  <c r="K2037" i="1" s="1"/>
  <c r="G2026" i="1"/>
  <c r="K2026" i="1" s="1"/>
  <c r="G2004" i="1"/>
  <c r="K2004" i="1" s="1"/>
  <c r="G1982" i="1"/>
  <c r="K1982" i="1" s="1"/>
  <c r="G1954" i="1"/>
  <c r="K1954" i="1" s="1"/>
  <c r="G1910" i="1"/>
  <c r="K1910" i="1" s="1"/>
  <c r="G1895" i="1"/>
  <c r="K1895" i="1" s="1"/>
  <c r="G1863" i="1"/>
  <c r="K1863" i="1" s="1"/>
  <c r="G1847" i="1"/>
  <c r="K1847" i="1" s="1"/>
  <c r="G1834" i="1"/>
  <c r="K1834" i="1" s="1"/>
  <c r="G1826" i="1"/>
  <c r="K1826" i="1" s="1"/>
  <c r="G1818" i="1"/>
  <c r="K1818" i="1" s="1"/>
  <c r="G1812" i="1"/>
  <c r="K1812" i="1" s="1"/>
  <c r="G1804" i="1"/>
  <c r="K1804" i="1" s="1"/>
  <c r="G1796" i="1"/>
  <c r="K1796" i="1" s="1"/>
  <c r="G1790" i="1"/>
  <c r="K1790" i="1" s="1"/>
  <c r="G1786" i="1"/>
  <c r="K1786" i="1" s="1"/>
  <c r="G1782" i="1"/>
  <c r="K1782" i="1" s="1"/>
  <c r="G1776" i="1"/>
  <c r="K1776" i="1" s="1"/>
  <c r="G1769" i="1"/>
  <c r="K1769" i="1" s="1"/>
  <c r="G1767" i="1"/>
  <c r="K1767" i="1" s="1"/>
  <c r="G1429" i="1"/>
  <c r="K1429" i="1" s="1"/>
  <c r="G10" i="1"/>
  <c r="K10" i="1" s="1"/>
  <c r="G1189" i="1"/>
  <c r="K1189" i="1" s="1"/>
  <c r="G1330" i="1"/>
  <c r="K1330" i="1" s="1"/>
  <c r="G1432" i="1"/>
  <c r="K1432" i="1" s="1"/>
  <c r="G1216" i="1"/>
  <c r="K1216" i="1" s="1"/>
  <c r="G253" i="1"/>
  <c r="K253" i="1" s="1"/>
  <c r="G1425" i="1"/>
  <c r="K1425" i="1" s="1"/>
  <c r="G1462" i="1"/>
  <c r="K1462" i="1" s="1"/>
  <c r="G1404" i="1"/>
  <c r="K1404" i="1" s="1"/>
  <c r="G43" i="1"/>
  <c r="K43" i="1" s="1"/>
  <c r="G962" i="1"/>
  <c r="K962" i="1" s="1"/>
  <c r="G1466" i="1"/>
  <c r="K1466" i="1" s="1"/>
  <c r="G445" i="1"/>
  <c r="K445" i="1" s="1"/>
  <c r="G380" i="1"/>
  <c r="K380" i="1" s="1"/>
  <c r="G601" i="1"/>
  <c r="K601" i="1" s="1"/>
  <c r="G1036" i="1"/>
  <c r="K1036" i="1" s="1"/>
  <c r="G37" i="1"/>
  <c r="K37" i="1" s="1"/>
  <c r="G546" i="1"/>
  <c r="K546" i="1" s="1"/>
  <c r="G1172" i="1"/>
  <c r="K1172" i="1" s="1"/>
  <c r="G663" i="1"/>
  <c r="K663" i="1" s="1"/>
  <c r="G462" i="1"/>
  <c r="K462" i="1" s="1"/>
  <c r="G132" i="1"/>
  <c r="K132" i="1" s="1"/>
  <c r="G593" i="1"/>
  <c r="K593" i="1" s="1"/>
  <c r="G989" i="1"/>
  <c r="K989" i="1" s="1"/>
  <c r="G1313" i="1"/>
  <c r="K1313" i="1" s="1"/>
  <c r="G295" i="1"/>
  <c r="K295" i="1" s="1"/>
  <c r="G56" i="1"/>
  <c r="K56" i="1" s="1"/>
  <c r="G392" i="1"/>
  <c r="K392" i="1" s="1"/>
  <c r="G503" i="1"/>
  <c r="K503" i="1" s="1"/>
  <c r="G676" i="1"/>
  <c r="K676" i="1" s="1"/>
  <c r="G388" i="1"/>
  <c r="K388" i="1" s="1"/>
  <c r="G2426" i="1"/>
  <c r="K2426" i="1" s="1"/>
  <c r="G2356" i="1"/>
  <c r="K2356" i="1" s="1"/>
  <c r="G2296" i="1"/>
  <c r="K2296" i="1" s="1"/>
  <c r="G2215" i="1"/>
  <c r="K2215" i="1" s="1"/>
  <c r="G2178" i="1"/>
  <c r="K2178" i="1" s="1"/>
  <c r="G2060" i="1"/>
  <c r="K2060" i="1" s="1"/>
  <c r="G1965" i="1"/>
  <c r="K1965" i="1" s="1"/>
  <c r="G1878" i="1"/>
  <c r="K1878" i="1" s="1"/>
  <c r="G2040" i="1"/>
  <c r="K2040" i="1" s="1"/>
  <c r="G2022" i="1"/>
  <c r="K2022" i="1" s="1"/>
  <c r="G1998" i="1"/>
  <c r="K1998" i="1" s="1"/>
  <c r="G1979" i="1"/>
  <c r="K1979" i="1" s="1"/>
  <c r="G1946" i="1"/>
  <c r="K1946" i="1" s="1"/>
  <c r="G1936" i="1"/>
  <c r="K1936" i="1" s="1"/>
  <c r="G1933" i="1"/>
  <c r="K1933" i="1" s="1"/>
  <c r="G1879" i="1"/>
  <c r="K1879" i="1" s="1"/>
  <c r="G1859" i="1"/>
  <c r="K1859" i="1" s="1"/>
  <c r="G1843" i="1"/>
  <c r="K1843" i="1" s="1"/>
  <c r="G1841" i="1"/>
  <c r="K1841" i="1" s="1"/>
  <c r="G1829" i="1"/>
  <c r="K1829" i="1" s="1"/>
  <c r="G1821" i="1"/>
  <c r="K1821" i="1" s="1"/>
  <c r="G1809" i="1"/>
  <c r="K1809" i="1" s="1"/>
  <c r="G1801" i="1"/>
  <c r="K1801" i="1" s="1"/>
  <c r="G1791" i="1"/>
  <c r="K1791" i="1" s="1"/>
  <c r="G1788" i="1"/>
  <c r="K1788" i="1" s="1"/>
  <c r="G1783" i="1"/>
  <c r="K1783" i="1" s="1"/>
  <c r="G1777" i="1"/>
  <c r="K1777" i="1" s="1"/>
  <c r="G1774" i="1"/>
  <c r="K1774" i="1" s="1"/>
  <c r="G1770" i="1"/>
  <c r="K1770" i="1" s="1"/>
  <c r="G1570" i="1"/>
  <c r="K1570" i="1" s="1"/>
  <c r="G1303" i="1"/>
  <c r="K1303" i="1" s="1"/>
  <c r="G1440" i="1"/>
  <c r="K1440" i="1" s="1"/>
  <c r="G785" i="1"/>
  <c r="K785" i="1" s="1"/>
  <c r="G876" i="1"/>
  <c r="K876" i="1" s="1"/>
  <c r="G801" i="1"/>
  <c r="K801" i="1" s="1"/>
  <c r="G1438" i="1"/>
  <c r="K1438" i="1" s="1"/>
  <c r="G1354" i="1"/>
  <c r="K1354" i="1" s="1"/>
  <c r="G1174" i="1"/>
  <c r="K1174" i="1" s="1"/>
  <c r="G1142" i="1"/>
  <c r="K1142" i="1" s="1"/>
  <c r="G1430" i="1"/>
  <c r="K1430" i="1" s="1"/>
  <c r="G1312" i="1"/>
  <c r="K1312" i="1" s="1"/>
  <c r="G1248" i="1"/>
  <c r="K1248" i="1" s="1"/>
  <c r="G1412" i="1"/>
  <c r="K1412" i="1" s="1"/>
  <c r="G242" i="1"/>
  <c r="K242" i="1" s="1"/>
  <c r="G1254" i="1"/>
  <c r="K1254" i="1" s="1"/>
  <c r="G1273" i="1"/>
  <c r="K1273" i="1" s="1"/>
  <c r="G1123" i="1"/>
  <c r="K1123" i="1" s="1"/>
  <c r="G1608" i="1"/>
  <c r="K1608" i="1" s="1"/>
  <c r="G988" i="1"/>
  <c r="K988" i="1" s="1"/>
  <c r="G1079" i="1"/>
  <c r="K1079" i="1" s="1"/>
  <c r="G53" i="1"/>
  <c r="K53" i="1" s="1"/>
  <c r="G673" i="1"/>
  <c r="K673" i="1" s="1"/>
  <c r="G87" i="1"/>
  <c r="K87" i="1" s="1"/>
  <c r="G658" i="1"/>
  <c r="K658" i="1" s="1"/>
  <c r="G525" i="1"/>
  <c r="K525" i="1" s="1"/>
  <c r="G1032" i="1"/>
  <c r="K1032" i="1" s="1"/>
  <c r="G746" i="1"/>
  <c r="K746" i="1" s="1"/>
  <c r="G617" i="1"/>
  <c r="K617" i="1" s="1"/>
  <c r="G273" i="1"/>
  <c r="K273" i="1" s="1"/>
  <c r="G1056" i="1"/>
  <c r="K1056" i="1" s="1"/>
  <c r="G459" i="1"/>
  <c r="K459" i="1" s="1"/>
  <c r="G638" i="1"/>
  <c r="K638" i="1" s="1"/>
  <c r="G1088" i="1"/>
  <c r="K1088" i="1" s="1"/>
  <c r="G508" i="1"/>
  <c r="K508" i="1" s="1"/>
  <c r="G1152" i="1"/>
  <c r="K1152" i="1" s="1"/>
  <c r="G415" i="1"/>
  <c r="K415" i="1" s="1"/>
  <c r="G747" i="1"/>
  <c r="K747" i="1" s="1"/>
  <c r="G248" i="1"/>
  <c r="K248" i="1" s="1"/>
  <c r="G915" i="1"/>
  <c r="K915" i="1" s="1"/>
  <c r="G281" i="1"/>
  <c r="K281" i="1" s="1"/>
  <c r="G1030" i="1"/>
  <c r="K1030" i="1" s="1"/>
  <c r="G517" i="1"/>
  <c r="K517" i="1" s="1"/>
  <c r="G336" i="1"/>
  <c r="K336" i="1" s="1"/>
  <c r="G179" i="1"/>
  <c r="K179" i="1" s="1"/>
  <c r="G606" i="1"/>
  <c r="K606" i="1" s="1"/>
  <c r="G533" i="1"/>
  <c r="K533" i="1" s="1"/>
  <c r="G425" i="1"/>
  <c r="K425" i="1" s="1"/>
  <c r="G468" i="1"/>
  <c r="K468" i="1" s="1"/>
  <c r="G1225" i="1"/>
  <c r="K1225" i="1" s="1"/>
  <c r="G350" i="1"/>
  <c r="K350" i="1" s="1"/>
  <c r="G1087" i="1"/>
  <c r="K1087" i="1" s="1"/>
  <c r="G943" i="1"/>
  <c r="K943" i="1" s="1"/>
  <c r="G2328" i="1"/>
  <c r="K2328" i="1" s="1"/>
  <c r="G2265" i="1"/>
  <c r="K2265" i="1" s="1"/>
  <c r="G2195" i="1"/>
  <c r="K2195" i="1" s="1"/>
  <c r="G2152" i="1"/>
  <c r="K2152" i="1" s="1"/>
  <c r="G2121" i="1"/>
  <c r="K2121" i="1" s="1"/>
  <c r="G2043" i="1"/>
  <c r="K2043" i="1" s="1"/>
  <c r="G1942" i="1"/>
  <c r="K1942" i="1" s="1"/>
  <c r="G1867" i="1"/>
  <c r="K1867" i="1" s="1"/>
  <c r="G1969" i="1"/>
  <c r="K1969" i="1" s="1"/>
  <c r="G1837" i="1"/>
  <c r="K1837" i="1" s="1"/>
  <c r="G2034" i="1"/>
  <c r="K2034" i="1" s="1"/>
  <c r="G2012" i="1"/>
  <c r="K2012" i="1" s="1"/>
  <c r="G1990" i="1"/>
  <c r="K1990" i="1" s="1"/>
  <c r="G1975" i="1"/>
  <c r="K1975" i="1" s="1"/>
  <c r="G1938" i="1"/>
  <c r="K1938" i="1" s="1"/>
  <c r="G1926" i="1"/>
  <c r="K1926" i="1" s="1"/>
  <c r="G1890" i="1"/>
  <c r="K1890" i="1" s="1"/>
  <c r="G1855" i="1"/>
  <c r="K1855" i="1" s="1"/>
  <c r="G1844" i="1"/>
  <c r="K1844" i="1" s="1"/>
  <c r="G1842" i="1"/>
  <c r="K1842" i="1" s="1"/>
  <c r="G1830" i="1"/>
  <c r="K1830" i="1" s="1"/>
  <c r="G1822" i="1"/>
  <c r="K1822" i="1" s="1"/>
  <c r="G1816" i="1"/>
  <c r="K1816" i="1" s="1"/>
  <c r="G1808" i="1"/>
  <c r="K1808" i="1" s="1"/>
  <c r="G1800" i="1"/>
  <c r="K1800" i="1" s="1"/>
  <c r="G1784" i="1"/>
  <c r="K1784" i="1" s="1"/>
  <c r="G1780" i="1"/>
  <c r="K1780" i="1" s="1"/>
  <c r="G1775" i="1"/>
  <c r="K1775" i="1" s="1"/>
  <c r="G1772" i="1"/>
  <c r="K1772" i="1" s="1"/>
  <c r="G1771" i="1"/>
  <c r="K1771" i="1" s="1"/>
  <c r="G1764" i="1"/>
  <c r="K1764" i="1" s="1"/>
  <c r="G1143" i="1"/>
  <c r="K1143" i="1" s="1"/>
  <c r="G1470" i="1"/>
  <c r="K1470" i="1" s="1"/>
  <c r="G1444" i="1"/>
  <c r="K1444" i="1" s="1"/>
  <c r="G7" i="1"/>
  <c r="K7" i="1" s="1"/>
  <c r="G96" i="1"/>
  <c r="K96" i="1" s="1"/>
  <c r="G944" i="1"/>
  <c r="K944" i="1" s="1"/>
  <c r="G1381" i="1"/>
  <c r="K1381" i="1" s="1"/>
  <c r="G1197" i="1"/>
  <c r="K1197" i="1" s="1"/>
  <c r="G376" i="1"/>
  <c r="K376" i="1" s="1"/>
  <c r="G363" i="1"/>
  <c r="K363" i="1" s="1"/>
  <c r="G1436" i="1"/>
  <c r="K1436" i="1" s="1"/>
  <c r="G48" i="1"/>
  <c r="K48" i="1" s="1"/>
  <c r="G1383" i="1"/>
  <c r="K1383" i="1" s="1"/>
  <c r="G282" i="1"/>
  <c r="K282" i="1" s="1"/>
  <c r="G1446" i="1"/>
  <c r="K1446" i="1" s="1"/>
  <c r="G261" i="1"/>
  <c r="K261" i="1" s="1"/>
  <c r="G1409" i="1"/>
  <c r="K1409" i="1" s="1"/>
  <c r="G1094" i="1"/>
  <c r="K1094" i="1" s="1"/>
  <c r="G1516" i="1"/>
  <c r="K1516" i="1" s="1"/>
  <c r="G67" i="1"/>
  <c r="K67" i="1" s="1"/>
  <c r="G405" i="1"/>
  <c r="K405" i="1" s="1"/>
  <c r="G595" i="1"/>
  <c r="K595" i="1" s="1"/>
  <c r="G15" i="1"/>
  <c r="K15" i="1" s="1"/>
  <c r="G567" i="1"/>
  <c r="K567" i="1" s="1"/>
  <c r="G1155" i="1"/>
  <c r="K1155" i="1" s="1"/>
  <c r="G500" i="1"/>
  <c r="K500" i="1" s="1"/>
  <c r="G104" i="1"/>
  <c r="K104" i="1" s="1"/>
  <c r="G467" i="1"/>
  <c r="K467" i="1" s="1"/>
  <c r="G788" i="1"/>
  <c r="K788" i="1" s="1"/>
  <c r="G1062" i="1"/>
  <c r="K1062" i="1" s="1"/>
  <c r="G327" i="1"/>
  <c r="K327" i="1" s="1"/>
  <c r="G625" i="1"/>
  <c r="K625" i="1" s="1"/>
  <c r="G1090" i="1"/>
  <c r="K1090" i="1" s="1"/>
  <c r="G923" i="1"/>
  <c r="K923" i="1" s="1"/>
  <c r="G338" i="1"/>
  <c r="K338" i="1" s="1"/>
  <c r="G187" i="1"/>
  <c r="K187" i="1" s="1"/>
  <c r="G1168" i="1"/>
  <c r="K1168" i="1" s="1"/>
  <c r="G813" i="1"/>
  <c r="K813" i="1" s="1"/>
  <c r="G1145" i="1"/>
  <c r="K1145" i="1" s="1"/>
  <c r="G247" i="1"/>
  <c r="K247" i="1" s="1"/>
  <c r="G545" i="1"/>
  <c r="K545" i="1" s="1"/>
  <c r="G1109" i="1"/>
  <c r="K1109" i="1" s="1"/>
  <c r="G873" i="1"/>
  <c r="K873" i="1" s="1"/>
  <c r="G624" i="1"/>
  <c r="K624" i="1" s="1"/>
  <c r="G168" i="1"/>
  <c r="K168" i="1" s="1"/>
  <c r="G709" i="1"/>
  <c r="K709" i="1" s="1"/>
  <c r="G1336" i="1"/>
  <c r="K1336" i="1" s="1"/>
  <c r="G437" i="1"/>
  <c r="K437" i="1" s="1"/>
  <c r="G94" i="1"/>
  <c r="K94" i="1" s="1"/>
  <c r="G117" i="1"/>
  <c r="K117" i="1" s="1"/>
  <c r="G207" i="1"/>
  <c r="K207" i="1" s="1"/>
  <c r="G951" i="1"/>
  <c r="K951" i="1" s="1"/>
  <c r="G626" i="1"/>
  <c r="K626" i="1" s="1"/>
  <c r="G1985" i="1"/>
  <c r="K1985" i="1" s="1"/>
  <c r="G1887" i="1"/>
  <c r="K1887" i="1" s="1"/>
  <c r="G1851" i="1"/>
  <c r="K1851" i="1" s="1"/>
  <c r="G1825" i="1"/>
  <c r="K1825" i="1" s="1"/>
  <c r="G1805" i="1"/>
  <c r="K1805" i="1" s="1"/>
  <c r="G1766" i="1"/>
  <c r="K1766" i="1" s="1"/>
  <c r="G1450" i="1"/>
  <c r="K1450" i="1" s="1"/>
  <c r="G1258" i="1"/>
  <c r="K1258" i="1" s="1"/>
  <c r="G486" i="1"/>
  <c r="K486" i="1" s="1"/>
  <c r="G633" i="1"/>
  <c r="K633" i="1" s="1"/>
  <c r="G1159" i="1"/>
  <c r="K1159" i="1" s="1"/>
  <c r="G784" i="1"/>
  <c r="K784" i="1" s="1"/>
  <c r="G903" i="1"/>
  <c r="K903" i="1" s="1"/>
  <c r="G535" i="1"/>
  <c r="K535" i="1" s="1"/>
  <c r="G669" i="1"/>
  <c r="K669" i="1" s="1"/>
  <c r="G1483" i="1"/>
  <c r="K1483" i="1" s="1"/>
  <c r="G827" i="1"/>
  <c r="K827" i="1" s="1"/>
  <c r="G1016" i="1"/>
  <c r="K1016" i="1" s="1"/>
  <c r="G766" i="1"/>
  <c r="K766" i="1" s="1"/>
  <c r="G393" i="1"/>
  <c r="K393" i="1" s="1"/>
  <c r="G134" i="1"/>
  <c r="K134" i="1" s="1"/>
  <c r="G423" i="1"/>
  <c r="K423" i="1" s="1"/>
  <c r="G19" i="1"/>
  <c r="K19" i="1" s="1"/>
  <c r="G1390" i="1"/>
  <c r="K1390" i="1" s="1"/>
  <c r="G169" i="1"/>
  <c r="K169" i="1" s="1"/>
  <c r="G627" i="1"/>
  <c r="K627" i="1" s="1"/>
  <c r="G888" i="1"/>
  <c r="K888" i="1" s="1"/>
  <c r="G232" i="1"/>
  <c r="K232" i="1" s="1"/>
  <c r="G1275" i="1"/>
  <c r="K1275" i="1" s="1"/>
  <c r="G17" i="1"/>
  <c r="K17" i="1" s="1"/>
  <c r="G1121" i="1"/>
  <c r="K1121" i="1" s="1"/>
  <c r="G881" i="1"/>
  <c r="K881" i="1" s="1"/>
  <c r="G35" i="1"/>
  <c r="K35" i="1" s="1"/>
  <c r="G161" i="1"/>
  <c r="K161" i="1" s="1"/>
  <c r="G1221" i="1"/>
  <c r="K1221" i="1" s="1"/>
  <c r="G975" i="1"/>
  <c r="K975" i="1" s="1"/>
  <c r="G537" i="1"/>
  <c r="K537" i="1" s="1"/>
  <c r="G865" i="1"/>
  <c r="K865" i="1" s="1"/>
  <c r="G726" i="1"/>
  <c r="K726" i="1" s="1"/>
  <c r="G826" i="1"/>
  <c r="K826" i="1" s="1"/>
  <c r="G385" i="1"/>
  <c r="K385" i="1" s="1"/>
  <c r="G790" i="1"/>
  <c r="K790" i="1" s="1"/>
  <c r="G806" i="1"/>
  <c r="K806" i="1" s="1"/>
  <c r="G285" i="1"/>
  <c r="K285" i="1" s="1"/>
  <c r="G737" i="1"/>
  <c r="K737" i="1" s="1"/>
  <c r="G809" i="1"/>
  <c r="K809" i="1" s="1"/>
  <c r="G946" i="1"/>
  <c r="K946" i="1" s="1"/>
  <c r="G1171" i="1"/>
  <c r="K1171" i="1" s="1"/>
  <c r="G63" i="1"/>
  <c r="K63" i="1" s="1"/>
  <c r="G693" i="1"/>
  <c r="K693" i="1" s="1"/>
  <c r="G764" i="1"/>
  <c r="K764" i="1" s="1"/>
  <c r="G604" i="1"/>
  <c r="K604" i="1" s="1"/>
  <c r="G889" i="1"/>
  <c r="K889" i="1" s="1"/>
  <c r="G309" i="1"/>
  <c r="K309" i="1" s="1"/>
  <c r="G61" i="1"/>
  <c r="K61" i="1" s="1"/>
  <c r="G563" i="1"/>
  <c r="K563" i="1" s="1"/>
  <c r="G494" i="1"/>
  <c r="K494" i="1" s="1"/>
  <c r="G485" i="1"/>
  <c r="K485" i="1" s="1"/>
  <c r="G430" i="1"/>
  <c r="K430" i="1" s="1"/>
  <c r="G661" i="1"/>
  <c r="K661" i="1" s="1"/>
  <c r="G510" i="1"/>
  <c r="K510" i="1" s="1"/>
  <c r="G259" i="1"/>
  <c r="K259" i="1" s="1"/>
  <c r="G1150" i="1"/>
  <c r="K1150" i="1" s="1"/>
  <c r="G1023" i="1"/>
  <c r="K1023" i="1" s="1"/>
  <c r="G652" i="1"/>
  <c r="K652" i="1" s="1"/>
  <c r="G518" i="1"/>
  <c r="K518" i="1" s="1"/>
  <c r="G172" i="1"/>
  <c r="K172" i="1" s="1"/>
  <c r="G981" i="1"/>
  <c r="K981" i="1" s="1"/>
  <c r="G428" i="1"/>
  <c r="K428" i="1" s="1"/>
  <c r="G69" i="1"/>
  <c r="K69" i="1" s="1"/>
  <c r="G1102" i="1"/>
  <c r="K1102" i="1" s="1"/>
  <c r="G351" i="1"/>
  <c r="K351" i="1" s="1"/>
  <c r="G225" i="1"/>
  <c r="K225" i="1" s="1"/>
  <c r="G1167" i="1"/>
  <c r="K1167" i="1" s="1"/>
  <c r="G701" i="1"/>
  <c r="K701" i="1" s="1"/>
  <c r="G458" i="1"/>
  <c r="K458" i="1" s="1"/>
  <c r="G475" i="1"/>
  <c r="K475" i="1" s="1"/>
  <c r="G307" i="1"/>
  <c r="K307" i="1" s="1"/>
  <c r="G857" i="1"/>
  <c r="K857" i="1" s="1"/>
  <c r="G321" i="1"/>
  <c r="K321" i="1" s="1"/>
  <c r="G283" i="1"/>
  <c r="K283" i="1" s="1"/>
  <c r="G795" i="1"/>
  <c r="K795" i="1" s="1"/>
  <c r="G668" i="1"/>
  <c r="K668" i="1" s="1"/>
  <c r="G279" i="1"/>
  <c r="K279" i="1" s="1"/>
  <c r="G1027" i="1"/>
  <c r="K1027" i="1" s="1"/>
  <c r="G114" i="1"/>
  <c r="K114" i="1" s="1"/>
  <c r="G841" i="1"/>
  <c r="K841" i="1" s="1"/>
  <c r="G880" i="1"/>
  <c r="K880" i="1" s="1"/>
  <c r="G819" i="1"/>
  <c r="K819" i="1" s="1"/>
  <c r="G912" i="1"/>
  <c r="K912" i="1" s="1"/>
  <c r="G1157" i="1"/>
  <c r="K1157" i="1" s="1"/>
  <c r="G532" i="1"/>
  <c r="K532" i="1" s="1"/>
  <c r="G44" i="1"/>
  <c r="K44" i="1" s="1"/>
  <c r="G513" i="1"/>
  <c r="K513" i="1" s="1"/>
  <c r="G170" i="1"/>
  <c r="K170" i="1" s="1"/>
  <c r="G541" i="1"/>
  <c r="K541" i="1" s="1"/>
  <c r="G1092" i="1"/>
  <c r="K1092" i="1" s="1"/>
  <c r="G649" i="1"/>
  <c r="K649" i="1" s="1"/>
  <c r="G477" i="1"/>
  <c r="K477" i="1" s="1"/>
  <c r="G722" i="1"/>
  <c r="K722" i="1" s="1"/>
  <c r="G926" i="1"/>
  <c r="K926" i="1" s="1"/>
  <c r="G443" i="1"/>
  <c r="K443" i="1" s="1"/>
  <c r="G1037" i="1"/>
  <c r="K1037" i="1" s="1"/>
  <c r="G939" i="1"/>
  <c r="K939" i="1" s="1"/>
  <c r="G498" i="1"/>
  <c r="K498" i="1" s="1"/>
  <c r="G233" i="1"/>
  <c r="K233" i="1" s="1"/>
  <c r="G404" i="1"/>
  <c r="K404" i="1" s="1"/>
  <c r="G39" i="1"/>
  <c r="K39" i="1" s="1"/>
  <c r="G473" i="1"/>
  <c r="K473" i="1" s="1"/>
  <c r="G758" i="1"/>
  <c r="K758" i="1" s="1"/>
  <c r="G1199" i="1"/>
  <c r="K1199" i="1" s="1"/>
  <c r="G1284" i="1"/>
  <c r="K1284" i="1" s="1"/>
  <c r="G621" i="1"/>
  <c r="K621" i="1" s="1"/>
  <c r="G495" i="1"/>
  <c r="K495" i="1" s="1"/>
  <c r="G993" i="1"/>
  <c r="K993" i="1" s="1"/>
  <c r="G920" i="1"/>
  <c r="K920" i="1" s="1"/>
  <c r="G718" i="1"/>
  <c r="K718" i="1" s="1"/>
  <c r="G130" i="1"/>
  <c r="K130" i="1" s="1"/>
  <c r="G135" i="1"/>
  <c r="K135" i="1" s="1"/>
  <c r="G1111" i="1"/>
  <c r="K1111" i="1" s="1"/>
  <c r="G383" i="1"/>
  <c r="K383" i="1" s="1"/>
  <c r="G929" i="1"/>
  <c r="K929" i="1" s="1"/>
  <c r="G271" i="1"/>
  <c r="K271" i="1" s="1"/>
  <c r="G292" i="1"/>
  <c r="K292" i="1" s="1"/>
  <c r="G1000" i="1"/>
  <c r="K1000" i="1" s="1"/>
  <c r="G224" i="1"/>
  <c r="K224" i="1" s="1"/>
  <c r="G883" i="1"/>
  <c r="K883" i="1" s="1"/>
  <c r="G120" i="1"/>
  <c r="K120" i="1" s="1"/>
  <c r="G501" i="1"/>
  <c r="K501" i="1" s="1"/>
  <c r="G1335" i="1"/>
  <c r="K1335" i="1" s="1"/>
  <c r="G1280" i="1"/>
  <c r="K1280" i="1" s="1"/>
  <c r="G2390" i="1"/>
  <c r="K2390" i="1" s="1"/>
  <c r="G2100" i="1"/>
  <c r="K2100" i="1" s="1"/>
  <c r="G1898" i="1"/>
  <c r="K1898" i="1" s="1"/>
  <c r="G1940" i="1"/>
  <c r="K1940" i="1" s="1"/>
  <c r="G1900" i="1"/>
  <c r="K1900" i="1" s="1"/>
  <c r="G1968" i="1"/>
  <c r="K1968" i="1" s="1"/>
  <c r="G1817" i="1"/>
  <c r="K1817" i="1" s="1"/>
  <c r="G1797" i="1"/>
  <c r="K1797" i="1" s="1"/>
  <c r="G1785" i="1"/>
  <c r="K1785" i="1" s="1"/>
  <c r="G1768" i="1"/>
  <c r="K1768" i="1" s="1"/>
  <c r="G1763" i="1"/>
  <c r="K1763" i="1" s="1"/>
  <c r="G1362" i="1"/>
  <c r="K1362" i="1" s="1"/>
  <c r="G1427" i="1"/>
  <c r="K1427" i="1" s="1"/>
  <c r="G340" i="1"/>
  <c r="K340" i="1" s="1"/>
  <c r="G846" i="1"/>
  <c r="K846" i="1" s="1"/>
  <c r="G272" i="1"/>
  <c r="K272" i="1" s="1"/>
  <c r="G879" i="1"/>
  <c r="K879" i="1" s="1"/>
  <c r="G217" i="1"/>
  <c r="K217" i="1" s="1"/>
  <c r="G512" i="1"/>
  <c r="K512" i="1" s="1"/>
  <c r="G105" i="1"/>
  <c r="K105" i="1" s="1"/>
  <c r="G1139" i="1"/>
  <c r="K1139" i="1" s="1"/>
  <c r="G856" i="1"/>
  <c r="K856" i="1" s="1"/>
  <c r="G502" i="1"/>
  <c r="K502" i="1" s="1"/>
  <c r="G858" i="1"/>
  <c r="K858" i="1" s="1"/>
  <c r="G1242" i="1"/>
  <c r="K1242" i="1" s="1"/>
  <c r="G178" i="1"/>
  <c r="K178" i="1" s="1"/>
  <c r="G470" i="1"/>
  <c r="K470" i="1" s="1"/>
  <c r="G686" i="1"/>
  <c r="K686" i="1" s="1"/>
  <c r="G1741" i="1"/>
  <c r="K1741" i="1" s="1"/>
  <c r="G30" i="1"/>
  <c r="K30" i="1" s="1"/>
  <c r="G84" i="1"/>
  <c r="K84" i="1" s="1"/>
  <c r="G789" i="1"/>
  <c r="K789" i="1" s="1"/>
  <c r="G1386" i="1"/>
  <c r="K1386" i="1" s="1"/>
  <c r="G899" i="1"/>
  <c r="K899" i="1" s="1"/>
  <c r="G914" i="1"/>
  <c r="K914" i="1" s="1"/>
  <c r="G487" i="1"/>
  <c r="K487" i="1" s="1"/>
  <c r="G984" i="1"/>
  <c r="K984" i="1" s="1"/>
  <c r="G979" i="1"/>
  <c r="K979" i="1" s="1"/>
  <c r="G763" i="1"/>
  <c r="K763" i="1" s="1"/>
  <c r="G1141" i="1"/>
  <c r="K1141" i="1" s="1"/>
  <c r="G277" i="1"/>
  <c r="K277" i="1" s="1"/>
  <c r="G1076" i="1"/>
  <c r="K1076" i="1" s="1"/>
  <c r="G783" i="1"/>
  <c r="K783" i="1" s="1"/>
  <c r="G511" i="1"/>
  <c r="K511" i="1" s="1"/>
  <c r="G514" i="1"/>
  <c r="K514" i="1" s="1"/>
  <c r="G74" i="1"/>
  <c r="K74" i="1" s="1"/>
  <c r="G214" i="1"/>
  <c r="K214" i="1" s="1"/>
  <c r="G177" i="1"/>
  <c r="K177" i="1" s="1"/>
  <c r="G431" i="1"/>
  <c r="K431" i="1" s="1"/>
  <c r="G1250" i="1"/>
  <c r="K1250" i="1" s="1"/>
  <c r="G483" i="1"/>
  <c r="K483" i="1" s="1"/>
  <c r="G694" i="1"/>
  <c r="K694" i="1" s="1"/>
  <c r="G670" i="1"/>
  <c r="K670" i="1" s="1"/>
  <c r="G451" i="1"/>
  <c r="K451" i="1" s="1"/>
  <c r="G1089" i="1"/>
  <c r="K1089" i="1" s="1"/>
  <c r="G549" i="1"/>
  <c r="K549" i="1" s="1"/>
  <c r="G1146" i="1"/>
  <c r="K1146" i="1" s="1"/>
  <c r="G961" i="1"/>
  <c r="K961" i="1" s="1"/>
  <c r="G319" i="1"/>
  <c r="K319" i="1" s="1"/>
  <c r="G970" i="1"/>
  <c r="K970" i="1" s="1"/>
  <c r="G534" i="1"/>
  <c r="K534" i="1" s="1"/>
  <c r="G264" i="1"/>
  <c r="K264" i="1" s="1"/>
  <c r="G615" i="1"/>
  <c r="K615" i="1" s="1"/>
  <c r="G715" i="1"/>
  <c r="K715" i="1" s="1"/>
  <c r="G182" i="1"/>
  <c r="K182" i="1" s="1"/>
  <c r="G400" i="1"/>
  <c r="K400" i="1" s="1"/>
  <c r="G162" i="1"/>
  <c r="K162" i="1" s="1"/>
  <c r="G974" i="1"/>
  <c r="K974" i="1" s="1"/>
  <c r="G379" i="1"/>
  <c r="K379" i="1" s="1"/>
  <c r="G1110" i="1"/>
  <c r="K1110" i="1" s="1"/>
  <c r="G186" i="1"/>
  <c r="K186" i="1" s="1"/>
  <c r="G1017" i="1"/>
  <c r="K1017" i="1" s="1"/>
  <c r="G756" i="1"/>
  <c r="K756" i="1" s="1"/>
  <c r="G1038" i="1"/>
  <c r="K1038" i="1" s="1"/>
  <c r="G119" i="1"/>
  <c r="K119" i="1" s="1"/>
  <c r="G60" i="1"/>
  <c r="K60" i="1" s="1"/>
  <c r="G543" i="1"/>
  <c r="K543" i="1" s="1"/>
  <c r="G628" i="1"/>
  <c r="K628" i="1" s="1"/>
  <c r="G124" i="1"/>
  <c r="K124" i="1" s="1"/>
  <c r="G1401" i="1"/>
  <c r="K1401" i="1" s="1"/>
  <c r="G1308" i="1"/>
  <c r="K1308" i="1" s="1"/>
  <c r="G339" i="1"/>
  <c r="K339" i="1" s="1"/>
  <c r="G942" i="1"/>
  <c r="K942" i="1" s="1"/>
  <c r="G583" i="1"/>
  <c r="K583" i="1" s="1"/>
  <c r="G717" i="1"/>
  <c r="K717" i="1" s="1"/>
  <c r="G1251" i="1"/>
  <c r="K1251" i="1" s="1"/>
  <c r="G682" i="1"/>
  <c r="K682" i="1" s="1"/>
  <c r="G570" i="1"/>
  <c r="K570" i="1" s="1"/>
  <c r="G144" i="1"/>
  <c r="K144" i="1" s="1"/>
  <c r="G355" i="1"/>
  <c r="K355" i="1" s="1"/>
  <c r="G381" i="1"/>
  <c r="K381" i="1" s="1"/>
  <c r="G659" i="1"/>
  <c r="K659" i="1" s="1"/>
  <c r="G891" i="1"/>
  <c r="K891" i="1" s="1"/>
  <c r="G102" i="1"/>
  <c r="K102" i="1" s="1"/>
  <c r="G578" i="1"/>
  <c r="K578" i="1" s="1"/>
  <c r="G1042" i="1"/>
  <c r="K1042" i="1" s="1"/>
  <c r="G969" i="1"/>
  <c r="K969" i="1" s="1"/>
  <c r="G16" i="1"/>
  <c r="K16" i="1" s="1"/>
  <c r="G862" i="1"/>
  <c r="K862" i="1" s="1"/>
  <c r="G1013" i="1"/>
  <c r="K1013" i="1" s="1"/>
  <c r="G972" i="1"/>
  <c r="K972" i="1" s="1"/>
  <c r="G1010" i="1"/>
  <c r="K1010" i="1" s="1"/>
  <c r="G894" i="1"/>
  <c r="K894" i="1" s="1"/>
  <c r="G505" i="1"/>
  <c r="K505" i="1" s="1"/>
  <c r="G235" i="1"/>
  <c r="K235" i="1" s="1"/>
  <c r="G1166" i="1"/>
  <c r="K1166" i="1" s="1"/>
  <c r="G391" i="1"/>
  <c r="K391" i="1" s="1"/>
  <c r="G11" i="1"/>
  <c r="K11" i="1" s="1"/>
  <c r="G257" i="1"/>
  <c r="K257" i="1" s="1"/>
  <c r="G103" i="1"/>
  <c r="K103" i="1" s="1"/>
  <c r="G1050" i="1"/>
  <c r="K1050" i="1" s="1"/>
  <c r="G302" i="1"/>
  <c r="K302" i="1" s="1"/>
  <c r="G815" i="1"/>
  <c r="K815" i="1" s="1"/>
  <c r="G491" i="1"/>
  <c r="K491" i="1" s="1"/>
  <c r="G1154" i="1"/>
  <c r="K1154" i="1" s="1"/>
  <c r="G1394" i="1"/>
  <c r="K1394" i="1" s="1"/>
  <c r="G922" i="1"/>
  <c r="K922" i="1" s="1"/>
  <c r="G1255" i="1"/>
  <c r="K1255" i="1" s="1"/>
  <c r="G1122" i="1"/>
  <c r="K1122" i="1" s="1"/>
  <c r="G574" i="1"/>
  <c r="K574" i="1" s="1"/>
  <c r="G150" i="1"/>
  <c r="K150" i="1" s="1"/>
  <c r="G1098" i="1"/>
  <c r="K1098" i="1" s="1"/>
  <c r="G407" i="1"/>
  <c r="K407" i="1" s="1"/>
  <c r="G219" i="1"/>
  <c r="K219" i="1" s="1"/>
  <c r="G738" i="1"/>
  <c r="K738" i="1" s="1"/>
  <c r="G204" i="1"/>
  <c r="K204" i="1" s="1"/>
  <c r="G218" i="1"/>
  <c r="K218" i="1" s="1"/>
  <c r="G98" i="1"/>
  <c r="K98" i="1" s="1"/>
  <c r="G650" i="1"/>
  <c r="K650" i="1" s="1"/>
  <c r="G1012" i="1"/>
  <c r="K1012" i="1" s="1"/>
  <c r="G834" i="1"/>
  <c r="K834" i="1" s="1"/>
  <c r="G1041" i="1"/>
  <c r="K1041" i="1" s="1"/>
  <c r="G265" i="1"/>
  <c r="K265" i="1" s="1"/>
  <c r="G371" i="1"/>
  <c r="K371" i="1" s="1"/>
  <c r="G1116" i="1"/>
  <c r="K1116" i="1" s="1"/>
  <c r="G1385" i="1"/>
  <c r="K1385" i="1" s="1"/>
  <c r="G1190" i="1"/>
  <c r="K1190" i="1" s="1"/>
  <c r="G1276" i="1"/>
  <c r="K1276" i="1" s="1"/>
  <c r="G1158" i="1"/>
  <c r="K1158" i="1" s="1"/>
  <c r="G780" i="1"/>
  <c r="K780" i="1" s="1"/>
  <c r="G566" i="1"/>
  <c r="K566" i="1" s="1"/>
  <c r="G777" i="1"/>
  <c r="K777" i="1" s="1"/>
  <c r="G1391" i="1"/>
  <c r="K1391" i="1" s="1"/>
  <c r="G1324" i="1"/>
  <c r="K1324" i="1" s="1"/>
  <c r="G1256" i="1"/>
  <c r="K1256" i="1" s="1"/>
  <c r="G1192" i="1"/>
  <c r="K1192" i="1" s="1"/>
  <c r="G1410" i="1"/>
  <c r="K1410" i="1" s="1"/>
  <c r="G1350" i="1"/>
  <c r="K1350" i="1" s="1"/>
  <c r="G1278" i="1"/>
  <c r="K1278" i="1" s="1"/>
  <c r="G1212" i="1"/>
  <c r="K1212" i="1" s="1"/>
  <c r="G46" i="1"/>
  <c r="K46" i="1" s="1"/>
  <c r="G82" i="1"/>
  <c r="K82" i="1" s="1"/>
  <c r="G1289" i="1"/>
  <c r="K1289" i="1" s="1"/>
  <c r="G1265" i="1"/>
  <c r="K1265" i="1" s="1"/>
  <c r="G1043" i="1"/>
  <c r="K1043" i="1" s="1"/>
  <c r="G820" i="1"/>
  <c r="K820" i="1" s="1"/>
  <c r="G589" i="1"/>
  <c r="K589" i="1" s="1"/>
  <c r="G291" i="1"/>
  <c r="K291" i="1" s="1"/>
  <c r="G608" i="1"/>
  <c r="K608" i="1" s="1"/>
  <c r="G1106" i="1"/>
  <c r="K1106" i="1" s="1"/>
  <c r="G523" i="1"/>
  <c r="K523" i="1" s="1"/>
  <c r="G956" i="1"/>
  <c r="K956" i="1" s="1"/>
  <c r="G830" i="1"/>
  <c r="K830" i="1" s="1"/>
  <c r="G544" i="1"/>
  <c r="K544" i="1" s="1"/>
  <c r="G1009" i="1"/>
  <c r="K1009" i="1" s="1"/>
  <c r="G1140" i="1"/>
  <c r="K1140" i="1" s="1"/>
  <c r="G91" i="1"/>
  <c r="K91" i="1" s="1"/>
  <c r="G952" i="1"/>
  <c r="K952" i="1" s="1"/>
  <c r="G1044" i="1"/>
  <c r="K1044" i="1" s="1"/>
  <c r="G2013" i="1"/>
  <c r="K2013" i="1" s="1"/>
  <c r="G2030" i="1"/>
  <c r="K2030" i="1" s="1"/>
  <c r="G1904" i="1"/>
  <c r="K1904" i="1" s="1"/>
  <c r="G1781" i="1"/>
  <c r="K1781" i="1" s="1"/>
  <c r="G1765" i="1"/>
  <c r="K1765" i="1" s="1"/>
  <c r="G1186" i="1"/>
  <c r="K1186" i="1" s="1"/>
  <c r="G587" i="1"/>
  <c r="K587" i="1" s="1"/>
  <c r="G1451" i="1"/>
  <c r="K1451" i="1" s="1"/>
  <c r="G243" i="1"/>
  <c r="K243" i="1" s="1"/>
  <c r="G1299" i="1"/>
  <c r="K1299" i="1" s="1"/>
  <c r="G306" i="1"/>
  <c r="K306" i="1" s="1"/>
  <c r="G249" i="1"/>
  <c r="K249" i="1" s="1"/>
  <c r="G636" i="1"/>
  <c r="K636" i="1" s="1"/>
  <c r="G133" i="1"/>
  <c r="K133" i="1" s="1"/>
  <c r="G330" i="1"/>
  <c r="K330" i="1" s="1"/>
  <c r="G985" i="1"/>
  <c r="K985" i="1" s="1"/>
  <c r="G299" i="1"/>
  <c r="K299" i="1" s="1"/>
  <c r="G344" i="1"/>
  <c r="K344" i="1" s="1"/>
  <c r="G616" i="1"/>
  <c r="K616" i="1" s="1"/>
  <c r="G1081" i="1"/>
  <c r="K1081" i="1" s="1"/>
  <c r="G268" i="1"/>
  <c r="K268" i="1" s="1"/>
  <c r="G797" i="1"/>
  <c r="K797" i="1" s="1"/>
  <c r="G370" i="1"/>
  <c r="K370" i="1" s="1"/>
  <c r="G605" i="1"/>
  <c r="K605" i="1" s="1"/>
  <c r="G770" i="1"/>
  <c r="K770" i="1" s="1"/>
  <c r="G1214" i="1"/>
  <c r="K1214" i="1" s="1"/>
  <c r="G524" i="1"/>
  <c r="K524" i="1" s="1"/>
  <c r="G13" i="1"/>
  <c r="K13" i="1" s="1"/>
  <c r="G66" i="1"/>
  <c r="K66" i="1" s="1"/>
  <c r="G907" i="1"/>
  <c r="K907" i="1" s="1"/>
  <c r="G577" i="1"/>
  <c r="K577" i="1" s="1"/>
  <c r="G707" i="1"/>
  <c r="K707" i="1" s="1"/>
  <c r="G332" i="1"/>
  <c r="K332" i="1" s="1"/>
  <c r="G159" i="1"/>
  <c r="K159" i="1" s="1"/>
  <c r="G935" i="1"/>
  <c r="K935" i="1" s="1"/>
  <c r="G536" i="1"/>
  <c r="K536" i="1" s="1"/>
  <c r="G310" i="1"/>
  <c r="K310" i="1" s="1"/>
  <c r="G840" i="1"/>
  <c r="K840" i="1" s="1"/>
  <c r="G226" i="1"/>
  <c r="K226" i="1" s="1"/>
  <c r="G757" i="1"/>
  <c r="K757" i="1" s="1"/>
  <c r="G97" i="1"/>
  <c r="K97" i="1" s="1"/>
  <c r="G29" i="1"/>
  <c r="K29" i="1" s="1"/>
  <c r="G356" i="1"/>
  <c r="K356" i="1" s="1"/>
  <c r="G675" i="1"/>
  <c r="K675" i="1" s="1"/>
  <c r="G838" i="1"/>
  <c r="K838" i="1" s="1"/>
  <c r="G643" i="1"/>
  <c r="K643" i="1" s="1"/>
  <c r="G716" i="1"/>
  <c r="K716" i="1" s="1"/>
  <c r="G151" i="1"/>
  <c r="K151" i="1" s="1"/>
  <c r="G1160" i="1"/>
  <c r="K1160" i="1" s="1"/>
  <c r="G1075" i="1"/>
  <c r="K1075" i="1" s="1"/>
  <c r="G1343" i="1"/>
  <c r="K1343" i="1" s="1"/>
  <c r="G479" i="1"/>
  <c r="K479" i="1" s="1"/>
  <c r="G205" i="1"/>
  <c r="K205" i="1" s="1"/>
  <c r="G982" i="1"/>
  <c r="K982" i="1" s="1"/>
  <c r="G320" i="1"/>
  <c r="K320" i="1" s="1"/>
  <c r="G75" i="1"/>
  <c r="K75" i="1" s="1"/>
  <c r="G814" i="1"/>
  <c r="K814" i="1" s="1"/>
  <c r="G194" i="1"/>
  <c r="K194" i="1" s="1"/>
  <c r="G70" i="1"/>
  <c r="K70" i="1" s="1"/>
  <c r="G1031" i="1"/>
  <c r="K1031" i="1" s="1"/>
  <c r="G635" i="1"/>
  <c r="K635" i="1" s="1"/>
  <c r="G447" i="1"/>
  <c r="K447" i="1" s="1"/>
  <c r="G648" i="1"/>
  <c r="K648" i="1" s="1"/>
  <c r="G1045" i="1"/>
  <c r="K1045" i="1" s="1"/>
  <c r="G705" i="1"/>
  <c r="K705" i="1" s="1"/>
  <c r="G369" i="1"/>
  <c r="K369" i="1" s="1"/>
  <c r="G85" i="1"/>
  <c r="K85" i="1" s="1"/>
  <c r="G1008" i="1"/>
  <c r="K1008" i="1" s="1"/>
  <c r="G1014" i="1"/>
  <c r="K1014" i="1" s="1"/>
  <c r="G680" i="1"/>
  <c r="K680" i="1" s="1"/>
  <c r="G1672" i="1"/>
  <c r="K1672" i="1" s="1"/>
  <c r="G798" i="1"/>
  <c r="K798" i="1" s="1"/>
  <c r="G263" i="1"/>
  <c r="K263" i="1" s="1"/>
  <c r="G1021" i="1"/>
  <c r="K1021" i="1" s="1"/>
  <c r="G111" i="1"/>
  <c r="K111" i="1" s="1"/>
  <c r="G68" i="1"/>
  <c r="K68" i="1" s="1"/>
  <c r="G71" i="1"/>
  <c r="K71" i="1" s="1"/>
  <c r="G847" i="1"/>
  <c r="K847" i="1" s="1"/>
  <c r="G640" i="1"/>
  <c r="K640" i="1" s="1"/>
  <c r="G171" i="1"/>
  <c r="K171" i="1" s="1"/>
  <c r="G22" i="1"/>
  <c r="K22" i="1" s="1"/>
  <c r="G1137" i="1"/>
  <c r="K1137" i="1" s="1"/>
  <c r="G612" i="1"/>
  <c r="K612" i="1" s="1"/>
  <c r="G1131" i="1"/>
  <c r="K1131" i="1" s="1"/>
  <c r="G165" i="1"/>
  <c r="K165" i="1" s="1"/>
  <c r="G79" i="1"/>
  <c r="K79" i="1" s="1"/>
  <c r="G1147" i="1"/>
  <c r="K1147" i="1" s="1"/>
  <c r="G421" i="1"/>
  <c r="K421" i="1" s="1"/>
  <c r="G254" i="1"/>
  <c r="K254" i="1" s="1"/>
  <c r="G529" i="1"/>
  <c r="K529" i="1" s="1"/>
  <c r="G1163" i="1"/>
  <c r="K1163" i="1" s="1"/>
  <c r="G728" i="1"/>
  <c r="K728" i="1" s="1"/>
  <c r="G836" i="1"/>
  <c r="K836" i="1" s="1"/>
  <c r="G1052" i="1"/>
  <c r="K1052" i="1" s="1"/>
  <c r="G672" i="1"/>
  <c r="K672" i="1" s="1"/>
  <c r="G630" i="1"/>
  <c r="K630" i="1" s="1"/>
  <c r="G733" i="1"/>
  <c r="K733" i="1" s="1"/>
  <c r="G460" i="1"/>
  <c r="K460" i="1" s="1"/>
  <c r="G41" i="1"/>
  <c r="K41" i="1" s="1"/>
  <c r="G1077" i="1"/>
  <c r="K1077" i="1" s="1"/>
  <c r="G140" i="1"/>
  <c r="K140" i="1" s="1"/>
  <c r="G212" i="1"/>
  <c r="K212" i="1" s="1"/>
  <c r="G42" i="1"/>
  <c r="K42" i="1" s="1"/>
  <c r="G553" i="1"/>
  <c r="K553" i="1" s="1"/>
  <c r="G849" i="1"/>
  <c r="K849" i="1" s="1"/>
  <c r="G223" i="1"/>
  <c r="K223" i="1" s="1"/>
  <c r="G288" i="1"/>
  <c r="K288" i="1" s="1"/>
  <c r="G719" i="1"/>
  <c r="K719" i="1" s="1"/>
  <c r="G246" i="1"/>
  <c r="K246" i="1" s="1"/>
  <c r="G1364" i="1"/>
  <c r="K1364" i="1" s="1"/>
  <c r="G1393" i="1"/>
  <c r="K1393" i="1" s="1"/>
  <c r="G1230" i="1"/>
  <c r="K1230" i="1" s="1"/>
  <c r="G8" i="1"/>
  <c r="K8" i="1" s="1"/>
  <c r="G895" i="1"/>
  <c r="K895" i="1" s="1"/>
  <c r="G791" i="1"/>
  <c r="K791" i="1" s="1"/>
  <c r="G560" i="1"/>
  <c r="K560" i="1" s="1"/>
  <c r="G274" i="1"/>
  <c r="K274" i="1" s="1"/>
  <c r="G418" i="1"/>
  <c r="K418" i="1" s="1"/>
  <c r="G45" i="1"/>
  <c r="K45" i="1" s="1"/>
  <c r="G318" i="1"/>
  <c r="K318" i="1" s="1"/>
  <c r="G697" i="1"/>
  <c r="K697" i="1" s="1"/>
  <c r="G931" i="1"/>
  <c r="K931" i="1" s="1"/>
  <c r="G1003" i="1"/>
  <c r="K1003" i="1" s="1"/>
  <c r="G297" i="1"/>
  <c r="K297" i="1" s="1"/>
  <c r="G572" i="1"/>
  <c r="K572" i="1" s="1"/>
  <c r="G76" i="1"/>
  <c r="K76" i="1" s="1"/>
  <c r="G452" i="1"/>
  <c r="K452" i="1" s="1"/>
  <c r="G239" i="1"/>
  <c r="K239" i="1" s="1"/>
  <c r="G519" i="1"/>
  <c r="K519" i="1" s="1"/>
  <c r="G1351" i="1"/>
  <c r="K1351" i="1" s="1"/>
  <c r="G1411" i="1"/>
  <c r="K1411" i="1" s="1"/>
  <c r="G1243" i="1"/>
  <c r="K1243" i="1" s="1"/>
  <c r="G275" i="1"/>
  <c r="K275" i="1" s="1"/>
  <c r="G441" i="1"/>
  <c r="K441" i="1" s="1"/>
  <c r="G123" i="1"/>
  <c r="K123" i="1" s="1"/>
  <c r="G100" i="1"/>
  <c r="K100" i="1" s="1"/>
  <c r="G1379" i="1"/>
  <c r="K1379" i="1" s="1"/>
  <c r="G1310" i="1"/>
  <c r="K1310" i="1" s="1"/>
  <c r="G1244" i="1"/>
  <c r="K1244" i="1" s="1"/>
  <c r="G1180" i="1"/>
  <c r="K1180" i="1" s="1"/>
  <c r="G1400" i="1"/>
  <c r="K1400" i="1" s="1"/>
  <c r="G1338" i="1"/>
  <c r="K1338" i="1" s="1"/>
  <c r="G1266" i="1"/>
  <c r="K1266" i="1" s="1"/>
  <c r="G1198" i="1"/>
  <c r="K1198" i="1" s="1"/>
  <c r="G454" i="1"/>
  <c r="K454" i="1" s="1"/>
  <c r="G1194" i="1"/>
  <c r="K1194" i="1" s="1"/>
  <c r="G1322" i="1"/>
  <c r="K1322" i="1" s="1"/>
  <c r="G1084" i="1"/>
  <c r="K1084" i="1" s="1"/>
  <c r="G825" i="1"/>
  <c r="K825" i="1" s="1"/>
  <c r="G1407" i="1"/>
  <c r="K1407" i="1" s="1"/>
  <c r="G1124" i="1"/>
  <c r="K1124" i="1" s="1"/>
  <c r="G853" i="1"/>
  <c r="K853" i="1" s="1"/>
  <c r="G426" i="1"/>
  <c r="K426" i="1" s="1"/>
  <c r="G1019" i="1"/>
  <c r="K1019" i="1" s="1"/>
  <c r="G941" i="1"/>
  <c r="K941" i="1" s="1"/>
  <c r="G450" i="1"/>
  <c r="K450" i="1" s="1"/>
  <c r="G78" i="1"/>
  <c r="K78" i="1" s="1"/>
  <c r="G122" i="1"/>
  <c r="K122" i="1" s="1"/>
  <c r="G323" i="1"/>
  <c r="K323" i="1" s="1"/>
  <c r="G960" i="1"/>
  <c r="K960" i="1" s="1"/>
  <c r="G1002" i="1"/>
  <c r="K1002" i="1" s="1"/>
  <c r="G571" i="1"/>
  <c r="K571" i="1" s="1"/>
  <c r="G1329" i="1"/>
  <c r="K1329" i="1" s="1"/>
  <c r="G201" i="1"/>
  <c r="K201" i="1" s="1"/>
  <c r="G474" i="1"/>
  <c r="K474" i="1" s="1"/>
  <c r="G823" i="1"/>
  <c r="K823" i="1" s="1"/>
  <c r="G142" i="1"/>
  <c r="K142" i="1" s="1"/>
  <c r="G596" i="1"/>
  <c r="K596" i="1" s="1"/>
  <c r="G1064" i="1"/>
  <c r="K1064" i="1" s="1"/>
  <c r="G779" i="1"/>
  <c r="K779" i="1" s="1"/>
  <c r="G1015" i="1"/>
  <c r="K1015" i="1" s="1"/>
  <c r="G559" i="1"/>
  <c r="K559" i="1" s="1"/>
  <c r="G921" i="1"/>
  <c r="K921" i="1" s="1"/>
  <c r="G1164" i="1"/>
  <c r="K1164" i="1" s="1"/>
  <c r="G289" i="1"/>
  <c r="K289" i="1" s="1"/>
  <c r="G1290" i="1"/>
  <c r="K1290" i="1" s="1"/>
  <c r="G146" i="1"/>
  <c r="K146" i="1" s="1"/>
  <c r="G152" i="1"/>
  <c r="K152" i="1" s="1"/>
  <c r="G174" i="1"/>
  <c r="K174" i="1" s="1"/>
  <c r="G354" i="1"/>
  <c r="K354" i="1" s="1"/>
  <c r="G933" i="1"/>
  <c r="K933" i="1" s="1"/>
  <c r="G260" i="1"/>
  <c r="K260" i="1" s="1"/>
  <c r="G488" i="1"/>
  <c r="K488" i="1" s="1"/>
  <c r="G745" i="1"/>
  <c r="K745" i="1" s="1"/>
  <c r="G1025" i="1"/>
  <c r="K1025" i="1" s="1"/>
  <c r="G21" i="1"/>
  <c r="K21" i="1" s="1"/>
  <c r="G539" i="1"/>
  <c r="K539" i="1" s="1"/>
  <c r="G138" i="1"/>
  <c r="K138" i="1" s="1"/>
  <c r="G1247" i="1"/>
  <c r="K1247" i="1" s="1"/>
  <c r="G575" i="1"/>
  <c r="K575" i="1" s="1"/>
  <c r="G493" i="1"/>
  <c r="K493" i="1" s="1"/>
  <c r="G58" i="1"/>
  <c r="K58" i="1" s="1"/>
  <c r="G631" i="1"/>
  <c r="K631" i="1" s="1"/>
  <c r="G1317" i="1"/>
  <c r="K1317" i="1" s="1"/>
  <c r="G1191" i="1"/>
  <c r="K1191" i="1" s="1"/>
  <c r="G484" i="1"/>
  <c r="K484" i="1" s="1"/>
  <c r="G1417" i="1"/>
  <c r="K1417" i="1" s="1"/>
  <c r="G1287" i="1"/>
  <c r="K1287" i="1" s="1"/>
  <c r="G1177" i="1"/>
  <c r="K1177" i="1" s="1"/>
  <c r="G1311" i="1"/>
  <c r="K1311" i="1" s="1"/>
  <c r="G12" i="1"/>
  <c r="K12" i="1" s="1"/>
  <c r="G1262" i="1"/>
  <c r="K1262" i="1" s="1"/>
  <c r="G195" i="1"/>
  <c r="K195" i="1" s="1"/>
  <c r="G651" i="1"/>
  <c r="K651" i="1" s="1"/>
  <c r="G357" i="1"/>
  <c r="K357" i="1" s="1"/>
  <c r="G402" i="1"/>
  <c r="K402" i="1" s="1"/>
  <c r="G293" i="1"/>
  <c r="K293" i="1" s="1"/>
  <c r="G613" i="1"/>
  <c r="K613" i="1" s="1"/>
  <c r="G408" i="1"/>
  <c r="K408" i="1" s="1"/>
  <c r="G145" i="1"/>
  <c r="K145" i="1" s="1"/>
  <c r="G555" i="1"/>
  <c r="K555" i="1" s="1"/>
  <c r="G860" i="1"/>
  <c r="K860" i="1" s="1"/>
  <c r="G1344" i="1"/>
  <c r="K1344" i="1" s="1"/>
  <c r="G1402" i="1"/>
  <c r="K1402" i="1" s="1"/>
  <c r="G1237" i="1"/>
  <c r="K1237" i="1" s="1"/>
  <c r="G453" i="1"/>
  <c r="K453" i="1" s="1"/>
  <c r="G986" i="1"/>
  <c r="K986" i="1" s="1"/>
  <c r="G482" i="1"/>
  <c r="K482" i="1" s="1"/>
  <c r="G180" i="1"/>
  <c r="K180" i="1" s="1"/>
  <c r="G1375" i="1"/>
  <c r="K1375" i="1" s="1"/>
  <c r="G1306" i="1"/>
  <c r="K1306" i="1" s="1"/>
  <c r="G1240" i="1"/>
  <c r="K1240" i="1" s="1"/>
  <c r="G1063" i="1"/>
  <c r="K1063" i="1" s="1"/>
  <c r="G1396" i="1"/>
  <c r="K1396" i="1" s="1"/>
  <c r="G1334" i="1"/>
  <c r="K1334" i="1" s="1"/>
  <c r="G1261" i="1"/>
  <c r="K1261" i="1" s="1"/>
  <c r="G1193" i="1"/>
  <c r="K1193" i="1" s="1"/>
  <c r="G538" i="1"/>
  <c r="K538" i="1" s="1"/>
  <c r="G300" i="1"/>
  <c r="K300" i="1" s="1"/>
  <c r="G1298" i="1"/>
  <c r="K1298" i="1" s="1"/>
  <c r="G1208" i="1"/>
  <c r="K1208" i="1" s="1"/>
  <c r="G1428" i="1"/>
  <c r="K1428" i="1" s="1"/>
  <c r="G1456" i="1"/>
  <c r="K1456" i="1" s="1"/>
  <c r="G1469" i="1"/>
  <c r="K1469" i="1" s="1"/>
  <c r="G1178" i="1"/>
  <c r="K1178" i="1" s="1"/>
  <c r="G1220" i="1"/>
  <c r="K1220" i="1" s="1"/>
  <c r="G1358" i="1"/>
  <c r="K1358" i="1" s="1"/>
  <c r="G1201" i="1"/>
  <c r="K1201" i="1" s="1"/>
  <c r="G1333" i="1"/>
  <c r="K1333" i="1" s="1"/>
  <c r="G994" i="1"/>
  <c r="K994" i="1" s="1"/>
  <c r="G911" i="1"/>
  <c r="K911" i="1" s="1"/>
  <c r="G1267" i="1"/>
  <c r="K1267" i="1" s="1"/>
  <c r="G902" i="1"/>
  <c r="K902" i="1" s="1"/>
  <c r="G739" i="1"/>
  <c r="K739" i="1" s="1"/>
  <c r="G714" i="1"/>
  <c r="K714" i="1" s="1"/>
  <c r="G276" i="1"/>
  <c r="K276" i="1" s="1"/>
  <c r="G1468" i="1"/>
  <c r="K1468" i="1" s="1"/>
  <c r="G958" i="1"/>
  <c r="K958" i="1" s="1"/>
  <c r="G1342" i="1"/>
  <c r="K1342" i="1" s="1"/>
  <c r="G1260" i="1"/>
  <c r="K1260" i="1" s="1"/>
  <c r="G1395" i="1"/>
  <c r="K1395" i="1" s="1"/>
  <c r="G228" i="1"/>
  <c r="K228" i="1" s="1"/>
  <c r="G816" i="1"/>
  <c r="K816" i="1" s="1"/>
  <c r="G1135" i="1"/>
  <c r="K1135" i="1" s="1"/>
  <c r="G917" i="1"/>
  <c r="K917" i="1" s="1"/>
  <c r="G928" i="1"/>
  <c r="K928" i="1" s="1"/>
  <c r="G386" i="1"/>
  <c r="K386" i="1" s="1"/>
  <c r="G1419" i="1"/>
  <c r="K1419" i="1" s="1"/>
  <c r="G1455" i="1"/>
  <c r="K1455" i="1" s="1"/>
  <c r="G1285" i="1"/>
  <c r="K1285" i="1" s="1"/>
  <c r="G1414" i="1"/>
  <c r="K1414" i="1" s="1"/>
  <c r="G1421" i="1"/>
  <c r="K1421" i="1" s="1"/>
  <c r="G1437" i="1"/>
  <c r="K1437" i="1" s="1"/>
  <c r="G1452" i="1"/>
  <c r="K1452" i="1" s="1"/>
  <c r="G1467" i="1"/>
  <c r="K1467" i="1" s="1"/>
  <c r="G1209" i="1"/>
  <c r="K1209" i="1" s="1"/>
  <c r="G685" i="1"/>
  <c r="K685" i="1" s="1"/>
  <c r="G1316" i="1"/>
  <c r="K1316" i="1" s="1"/>
  <c r="G489" i="1"/>
  <c r="K489" i="1" s="1"/>
  <c r="G1291" i="1"/>
  <c r="K1291" i="1" s="1"/>
  <c r="G1471" i="1"/>
  <c r="K1471" i="1" s="1"/>
  <c r="G741" i="1"/>
  <c r="K741" i="1" s="1"/>
  <c r="G1196" i="1"/>
  <c r="K1196" i="1" s="1"/>
  <c r="G166" i="1"/>
  <c r="K166" i="1" s="1"/>
  <c r="G1095" i="1"/>
  <c r="K1095" i="1" s="1"/>
  <c r="G551" i="1"/>
  <c r="K551" i="1" s="1"/>
  <c r="G156" i="1"/>
  <c r="K156" i="1" s="1"/>
  <c r="G506" i="1"/>
  <c r="K506" i="1" s="1"/>
  <c r="G1756" i="1"/>
  <c r="K1756" i="1" s="1"/>
  <c r="G1737" i="1"/>
  <c r="K1737" i="1" s="1"/>
  <c r="G1721" i="1"/>
  <c r="K1721" i="1" s="1"/>
  <c r="G1707" i="1"/>
  <c r="K1707" i="1" s="1"/>
  <c r="G1690" i="1"/>
  <c r="K1690" i="1" s="1"/>
  <c r="G1673" i="1"/>
  <c r="K1673" i="1" s="1"/>
  <c r="G1657" i="1"/>
  <c r="K1657" i="1" s="1"/>
  <c r="G1641" i="1"/>
  <c r="K1641" i="1" s="1"/>
  <c r="G1625" i="1"/>
  <c r="K1625" i="1" s="1"/>
  <c r="G1609" i="1"/>
  <c r="K1609" i="1" s="1"/>
  <c r="G1593" i="1"/>
  <c r="K1593" i="1" s="1"/>
  <c r="G1577" i="1"/>
  <c r="K1577" i="1" s="1"/>
  <c r="G1559" i="1"/>
  <c r="K1559" i="1" s="1"/>
  <c r="G1541" i="1"/>
  <c r="K1541" i="1" s="1"/>
  <c r="G1526" i="1"/>
  <c r="K1526" i="1" s="1"/>
  <c r="G1512" i="1"/>
  <c r="K1512" i="1" s="1"/>
  <c r="G1496" i="1"/>
  <c r="K1496" i="1" s="1"/>
  <c r="G1480" i="1"/>
  <c r="K1480" i="1" s="1"/>
  <c r="G586" i="1"/>
  <c r="K586" i="1" s="1"/>
  <c r="G552" i="1"/>
  <c r="K552" i="1" s="1"/>
  <c r="G1022" i="1"/>
  <c r="K1022" i="1" s="1"/>
  <c r="G1757" i="1"/>
  <c r="K1757" i="1" s="1"/>
  <c r="G1742" i="1"/>
  <c r="K1742" i="1" s="1"/>
  <c r="G1813" i="1"/>
  <c r="K1813" i="1" s="1"/>
  <c r="G1773" i="1"/>
  <c r="K1773" i="1" s="1"/>
  <c r="G1270" i="1"/>
  <c r="K1270" i="1" s="1"/>
  <c r="G910" i="1"/>
  <c r="K910" i="1" s="1"/>
  <c r="G808" i="1"/>
  <c r="K808" i="1" s="1"/>
  <c r="G222" i="1"/>
  <c r="K222" i="1" s="1"/>
  <c r="G364" i="1"/>
  <c r="K364" i="1" s="1"/>
  <c r="G287" i="1"/>
  <c r="K287" i="1" s="1"/>
  <c r="G937" i="1"/>
  <c r="K937" i="1" s="1"/>
  <c r="G398" i="1"/>
  <c r="K398" i="1" s="1"/>
  <c r="G850" i="1"/>
  <c r="K850" i="1" s="1"/>
  <c r="G203" i="1"/>
  <c r="K203" i="1" s="1"/>
  <c r="G845" i="1"/>
  <c r="K845" i="1" s="1"/>
  <c r="G83" i="1"/>
  <c r="K83" i="1" s="1"/>
  <c r="G373" i="1"/>
  <c r="K373" i="1" s="1"/>
  <c r="G54" i="1"/>
  <c r="K54" i="1" s="1"/>
  <c r="G286" i="1"/>
  <c r="K286" i="1" s="1"/>
  <c r="G416" i="1"/>
  <c r="K416" i="1" s="1"/>
  <c r="G964" i="1"/>
  <c r="K964" i="1" s="1"/>
  <c r="G1074" i="1"/>
  <c r="K1074" i="1" s="1"/>
  <c r="G782" i="1"/>
  <c r="K782" i="1" s="1"/>
  <c r="G851" i="1"/>
  <c r="K851" i="1" s="1"/>
  <c r="G1086" i="1"/>
  <c r="K1086" i="1" s="1"/>
  <c r="G742" i="1"/>
  <c r="K742" i="1" s="1"/>
  <c r="G240" i="1"/>
  <c r="K240" i="1" s="1"/>
  <c r="G870" i="1"/>
  <c r="K870" i="1" s="1"/>
  <c r="G582" i="1"/>
  <c r="K582" i="1" s="1"/>
  <c r="G623" i="1"/>
  <c r="K623" i="1" s="1"/>
  <c r="G1319" i="1"/>
  <c r="K1319" i="1" s="1"/>
  <c r="G1078" i="1"/>
  <c r="K1078" i="1" s="1"/>
  <c r="G833" i="1"/>
  <c r="K833" i="1" s="1"/>
  <c r="G1101" i="1"/>
  <c r="K1101" i="1" s="1"/>
  <c r="G744" i="1"/>
  <c r="K744" i="1" s="1"/>
  <c r="G1382" i="1"/>
  <c r="K1382" i="1" s="1"/>
  <c r="G760" i="1"/>
  <c r="K760" i="1" s="1"/>
  <c r="G936" i="1"/>
  <c r="K936" i="1" s="1"/>
  <c r="G1361" i="1"/>
  <c r="K1361" i="1" s="1"/>
  <c r="G1231" i="1"/>
  <c r="K1231" i="1" s="1"/>
  <c r="G1388" i="1"/>
  <c r="K1388" i="1" s="1"/>
  <c r="G1253" i="1"/>
  <c r="K1253" i="1" s="1"/>
  <c r="G932" i="1"/>
  <c r="K932" i="1" s="1"/>
  <c r="G1355" i="1"/>
  <c r="K1355" i="1" s="1"/>
  <c r="G90" i="1"/>
  <c r="K90" i="1" s="1"/>
  <c r="G1039" i="1"/>
  <c r="K1039" i="1" s="1"/>
  <c r="G347" i="1"/>
  <c r="K347" i="1" s="1"/>
  <c r="G18" i="1"/>
  <c r="K18" i="1" s="1"/>
  <c r="G664" i="1"/>
  <c r="K664" i="1" s="1"/>
  <c r="G413" i="1"/>
  <c r="K413" i="1" s="1"/>
  <c r="G173" i="1"/>
  <c r="K173" i="1" s="1"/>
  <c r="G799" i="1"/>
  <c r="K799" i="1" s="1"/>
  <c r="G149" i="1"/>
  <c r="K149" i="1" s="1"/>
  <c r="G837" i="1"/>
  <c r="K837" i="1" s="1"/>
  <c r="G1309" i="1"/>
  <c r="K1309" i="1" s="1"/>
  <c r="G1368" i="1"/>
  <c r="K1368" i="1" s="1"/>
  <c r="G1207" i="1"/>
  <c r="K1207" i="1" s="1"/>
  <c r="G1001" i="1"/>
  <c r="K1001" i="1" s="1"/>
  <c r="G77" i="1"/>
  <c r="K77" i="1" s="1"/>
  <c r="G238" i="1"/>
  <c r="K238" i="1" s="1"/>
  <c r="G444" i="1"/>
  <c r="K444" i="1" s="1"/>
  <c r="G1360" i="1"/>
  <c r="K1360" i="1" s="1"/>
  <c r="G1296" i="1"/>
  <c r="K1296" i="1" s="1"/>
  <c r="G1227" i="1"/>
  <c r="K1227" i="1" s="1"/>
  <c r="G683" i="1"/>
  <c r="K683" i="1" s="1"/>
  <c r="G1384" i="1"/>
  <c r="K1384" i="1" s="1"/>
  <c r="G1321" i="1"/>
  <c r="K1321" i="1" s="1"/>
  <c r="G1249" i="1"/>
  <c r="K1249" i="1" s="1"/>
  <c r="G1181" i="1"/>
  <c r="K1181" i="1" s="1"/>
  <c r="G772" i="1"/>
  <c r="K772" i="1" s="1"/>
  <c r="G1200" i="1"/>
  <c r="K1200" i="1" s="1"/>
  <c r="G1331" i="1"/>
  <c r="K1331" i="1" s="1"/>
  <c r="G1423" i="1"/>
  <c r="K1423" i="1" s="1"/>
  <c r="G1442" i="1"/>
  <c r="K1442" i="1" s="1"/>
  <c r="G1458" i="1"/>
  <c r="K1458" i="1" s="1"/>
  <c r="G1373" i="1"/>
  <c r="K1373" i="1" s="1"/>
  <c r="G721" i="1"/>
  <c r="K721" i="1" s="1"/>
  <c r="G1245" i="1"/>
  <c r="K1245" i="1" s="1"/>
  <c r="G1380" i="1"/>
  <c r="K1380" i="1" s="1"/>
  <c r="G1223" i="1"/>
  <c r="K1223" i="1" s="1"/>
  <c r="G1359" i="1"/>
  <c r="K1359" i="1" s="1"/>
  <c r="G800" i="1"/>
  <c r="K800" i="1" s="1"/>
  <c r="G252" i="1"/>
  <c r="K252" i="1" s="1"/>
  <c r="G1295" i="1"/>
  <c r="K1295" i="1" s="1"/>
  <c r="G594" i="1"/>
  <c r="K594" i="1" s="1"/>
  <c r="G748" i="1"/>
  <c r="K748" i="1" s="1"/>
  <c r="G723" i="1"/>
  <c r="K723" i="1" s="1"/>
  <c r="G1073" i="1"/>
  <c r="K1073" i="1" s="1"/>
  <c r="G1347" i="1"/>
  <c r="K1347" i="1" s="1"/>
  <c r="G1202" i="1"/>
  <c r="K1202" i="1" s="1"/>
  <c r="G1392" i="1"/>
  <c r="K1392" i="1" s="1"/>
  <c r="G1315" i="1"/>
  <c r="K1315" i="1" s="1"/>
  <c r="G422" i="1"/>
  <c r="K422" i="1" s="1"/>
  <c r="G334" i="1"/>
  <c r="K334" i="1" s="1"/>
  <c r="G1294" i="1"/>
  <c r="K1294" i="1" s="1"/>
  <c r="G973" i="1"/>
  <c r="K973" i="1" s="1"/>
  <c r="G211" i="1"/>
  <c r="K211" i="1" s="1"/>
  <c r="G818" i="1"/>
  <c r="K818" i="1" s="1"/>
  <c r="G395" i="1"/>
  <c r="K395" i="1" s="1"/>
  <c r="G1422" i="1"/>
  <c r="K1422" i="1" s="1"/>
  <c r="G1457" i="1"/>
  <c r="K1457" i="1" s="1"/>
  <c r="G872" i="1"/>
  <c r="K872" i="1" s="1"/>
  <c r="G1184" i="1"/>
  <c r="K1184" i="1" s="1"/>
  <c r="G1431" i="1"/>
  <c r="K1431" i="1" s="1"/>
  <c r="G1439" i="1"/>
  <c r="K1439" i="1" s="1"/>
  <c r="G1453" i="1"/>
  <c r="K1453" i="1" s="1"/>
  <c r="G1405" i="1"/>
  <c r="K1405" i="1" s="1"/>
  <c r="G735" i="1"/>
  <c r="K735" i="1" s="1"/>
  <c r="G1206" i="1"/>
  <c r="K1206" i="1" s="1"/>
  <c r="G1346" i="1"/>
  <c r="K1346" i="1" s="1"/>
  <c r="G1188" i="1"/>
  <c r="K1188" i="1" s="1"/>
  <c r="G1320" i="1"/>
  <c r="K1320" i="1" s="1"/>
  <c r="G767" i="1"/>
  <c r="K767" i="1" s="1"/>
  <c r="G967" i="1"/>
  <c r="K967" i="1" s="1"/>
  <c r="G1326" i="1"/>
  <c r="K1326" i="1" s="1"/>
  <c r="G23" i="1"/>
  <c r="K23" i="1" s="1"/>
  <c r="G965" i="1"/>
  <c r="K965" i="1" s="1"/>
  <c r="G977" i="1"/>
  <c r="K977" i="1" s="1"/>
  <c r="G305" i="1"/>
  <c r="K305" i="1" s="1"/>
  <c r="G1576" i="1"/>
  <c r="K1576" i="1" s="1"/>
  <c r="G1752" i="1"/>
  <c r="K1752" i="1" s="1"/>
  <c r="G1733" i="1"/>
  <c r="K1733" i="1" s="1"/>
  <c r="G1717" i="1"/>
  <c r="K1717" i="1" s="1"/>
  <c r="G1704" i="1"/>
  <c r="K1704" i="1" s="1"/>
  <c r="G1684" i="1"/>
  <c r="K1684" i="1" s="1"/>
  <c r="G1669" i="1"/>
  <c r="K1669" i="1" s="1"/>
  <c r="G1653" i="1"/>
  <c r="K1653" i="1" s="1"/>
  <c r="G1637" i="1"/>
  <c r="K1637" i="1" s="1"/>
  <c r="G1621" i="1"/>
  <c r="K1621" i="1" s="1"/>
  <c r="G1605" i="1"/>
  <c r="K1605" i="1" s="1"/>
  <c r="G1589" i="1"/>
  <c r="K1589" i="1" s="1"/>
  <c r="G1572" i="1"/>
  <c r="K1572" i="1" s="1"/>
  <c r="G1555" i="1"/>
  <c r="K1555" i="1" s="1"/>
  <c r="G1536" i="1"/>
  <c r="K1536" i="1" s="1"/>
  <c r="G1522" i="1"/>
  <c r="K1522" i="1" s="1"/>
  <c r="G1508" i="1"/>
  <c r="K1508" i="1" s="1"/>
  <c r="G1492" i="1"/>
  <c r="K1492" i="1" s="1"/>
  <c r="G1476" i="1"/>
  <c r="K1476" i="1" s="1"/>
  <c r="G1195" i="1"/>
  <c r="K1195" i="1" s="1"/>
  <c r="G1085" i="1"/>
  <c r="K1085" i="1" s="1"/>
  <c r="G167" i="1"/>
  <c r="K167" i="1" s="1"/>
  <c r="G1753" i="1"/>
  <c r="K1753" i="1" s="1"/>
  <c r="G1739" i="1"/>
  <c r="K1739" i="1" s="1"/>
  <c r="G1722" i="1"/>
  <c r="K1722" i="1" s="1"/>
  <c r="G1685" i="1"/>
  <c r="K1685" i="1" s="1"/>
  <c r="G1688" i="1"/>
  <c r="K1688" i="1" s="1"/>
  <c r="G1670" i="1"/>
  <c r="K1670" i="1" s="1"/>
  <c r="G1654" i="1"/>
  <c r="K1654" i="1" s="1"/>
  <c r="G1638" i="1"/>
  <c r="K1638" i="1" s="1"/>
  <c r="G1622" i="1"/>
  <c r="K1622" i="1" s="1"/>
  <c r="G1606" i="1"/>
  <c r="K1606" i="1" s="1"/>
  <c r="G1590" i="1"/>
  <c r="K1590" i="1" s="1"/>
  <c r="G1573" i="1"/>
  <c r="K1573" i="1" s="1"/>
  <c r="G1556" i="1"/>
  <c r="K1556" i="1" s="1"/>
  <c r="G1542" i="1"/>
  <c r="K1542" i="1" s="1"/>
  <c r="G1531" i="1"/>
  <c r="K1531" i="1" s="1"/>
  <c r="G1513" i="1"/>
  <c r="K1513" i="1" s="1"/>
  <c r="G1497" i="1"/>
  <c r="K1497" i="1" s="1"/>
  <c r="G1481" i="1"/>
  <c r="K1481" i="1" s="1"/>
  <c r="G1760" i="1"/>
  <c r="K1760" i="1" s="1"/>
  <c r="G1746" i="1"/>
  <c r="K1746" i="1" s="1"/>
  <c r="G1727" i="1"/>
  <c r="K1727" i="1" s="1"/>
  <c r="G1713" i="1"/>
  <c r="K1713" i="1" s="1"/>
  <c r="G1698" i="1"/>
  <c r="K1698" i="1" s="1"/>
  <c r="G1679" i="1"/>
  <c r="K1679" i="1" s="1"/>
  <c r="G1663" i="1"/>
  <c r="K1663" i="1" s="1"/>
  <c r="G1647" i="1"/>
  <c r="K1647" i="1" s="1"/>
  <c r="G1631" i="1"/>
  <c r="K1631" i="1" s="1"/>
  <c r="G1615" i="1"/>
  <c r="K1615" i="1" s="1"/>
  <c r="G1599" i="1"/>
  <c r="K1599" i="1" s="1"/>
  <c r="G2247" i="1"/>
  <c r="K2247" i="1" s="1"/>
  <c r="G2244" i="1"/>
  <c r="K2244" i="1" s="1"/>
  <c r="G1918" i="1"/>
  <c r="K1918" i="1" s="1"/>
  <c r="G1297" i="1"/>
  <c r="K1297" i="1" s="1"/>
  <c r="G526" i="1"/>
  <c r="K526" i="1" s="1"/>
  <c r="G1034" i="1"/>
  <c r="K1034" i="1" s="1"/>
  <c r="G736" i="1"/>
  <c r="K736" i="1" s="1"/>
  <c r="G419" i="1"/>
  <c r="K419" i="1" s="1"/>
  <c r="G278" i="1"/>
  <c r="K278" i="1" s="1"/>
  <c r="G507" i="1"/>
  <c r="K507" i="1" s="1"/>
  <c r="G1126" i="1"/>
  <c r="K1126" i="1" s="1"/>
  <c r="G244" i="1"/>
  <c r="K244" i="1" s="1"/>
  <c r="G528" i="1"/>
  <c r="K528" i="1" s="1"/>
  <c r="G792" i="1"/>
  <c r="K792" i="1" s="1"/>
  <c r="G852" i="1"/>
  <c r="K852" i="1" s="1"/>
  <c r="G699" i="1"/>
  <c r="K699" i="1" s="1"/>
  <c r="G456" i="1"/>
  <c r="K456" i="1" s="1"/>
  <c r="G284" i="1"/>
  <c r="K284" i="1" s="1"/>
  <c r="G1149" i="1"/>
  <c r="K1149" i="1" s="1"/>
  <c r="G365" i="1"/>
  <c r="K365" i="1" s="1"/>
  <c r="G751" i="1"/>
  <c r="K751" i="1" s="1"/>
  <c r="G1108" i="1"/>
  <c r="K1108" i="1" s="1"/>
  <c r="G406" i="1"/>
  <c r="K406" i="1" s="1"/>
  <c r="G206" i="1"/>
  <c r="K206" i="1" s="1"/>
  <c r="G499" i="1"/>
  <c r="K499" i="1" s="1"/>
  <c r="G241" i="1"/>
  <c r="K241" i="1" s="1"/>
  <c r="G598" i="1"/>
  <c r="K598" i="1" s="1"/>
  <c r="G1128" i="1"/>
  <c r="K1128" i="1" s="1"/>
  <c r="G412" i="1"/>
  <c r="K412" i="1" s="1"/>
  <c r="G255" i="1"/>
  <c r="K255" i="1" s="1"/>
  <c r="G382" i="1"/>
  <c r="K382" i="1" s="1"/>
  <c r="G157" i="1"/>
  <c r="K157" i="1" s="1"/>
  <c r="G882" i="1"/>
  <c r="K882" i="1" s="1"/>
  <c r="G966" i="1"/>
  <c r="K966" i="1" s="1"/>
  <c r="G1352" i="1"/>
  <c r="K1352" i="1" s="1"/>
  <c r="G409" i="1"/>
  <c r="K409" i="1" s="1"/>
  <c r="G34" i="1"/>
  <c r="K34" i="1" s="1"/>
  <c r="G1353" i="1"/>
  <c r="K1353" i="1" s="1"/>
  <c r="G1219" i="1"/>
  <c r="K1219" i="1" s="1"/>
  <c r="G1376" i="1"/>
  <c r="K1376" i="1" s="1"/>
  <c r="G1241" i="1"/>
  <c r="K1241" i="1" s="1"/>
  <c r="G901" i="1"/>
  <c r="K901" i="1" s="1"/>
  <c r="G1389" i="1"/>
  <c r="K1389" i="1" s="1"/>
  <c r="G1176" i="1"/>
  <c r="K1176" i="1" s="1"/>
  <c r="G614" i="1"/>
  <c r="K614" i="1" s="1"/>
  <c r="G317" i="1"/>
  <c r="K317" i="1" s="1"/>
  <c r="G1103" i="1"/>
  <c r="K1103" i="1" s="1"/>
  <c r="G1112" i="1"/>
  <c r="K1112" i="1" s="1"/>
  <c r="G270" i="1"/>
  <c r="K270" i="1" s="1"/>
  <c r="G938" i="1"/>
  <c r="K938" i="1" s="1"/>
  <c r="G314" i="1"/>
  <c r="K314" i="1" s="1"/>
  <c r="G1130" i="1"/>
  <c r="K1130" i="1" s="1"/>
  <c r="G1416" i="1"/>
  <c r="K1416" i="1" s="1"/>
  <c r="G1268" i="1"/>
  <c r="K1268" i="1" s="1"/>
  <c r="G1340" i="1"/>
  <c r="K1340" i="1" s="1"/>
  <c r="G1179" i="1"/>
  <c r="K1179" i="1" s="1"/>
  <c r="G1175" i="1"/>
  <c r="K1175" i="1" s="1"/>
  <c r="G515" i="1"/>
  <c r="K515" i="1" s="1"/>
  <c r="G1048" i="1"/>
  <c r="K1048" i="1" s="1"/>
  <c r="G1314" i="1"/>
  <c r="K1314" i="1" s="1"/>
  <c r="G1349" i="1"/>
  <c r="K1349" i="1" s="1"/>
  <c r="G1281" i="1"/>
  <c r="K1281" i="1" s="1"/>
  <c r="G1215" i="1"/>
  <c r="K1215" i="1" s="1"/>
  <c r="G469" i="1"/>
  <c r="K469" i="1" s="1"/>
  <c r="G1372" i="1"/>
  <c r="K1372" i="1" s="1"/>
  <c r="G1307" i="1"/>
  <c r="K1307" i="1" s="1"/>
  <c r="G1236" i="1"/>
  <c r="K1236" i="1" s="1"/>
  <c r="G896" i="1"/>
  <c r="K896" i="1" s="1"/>
  <c r="G414" i="1"/>
  <c r="K414" i="1" s="1"/>
  <c r="G1234" i="1"/>
  <c r="K1234" i="1" s="1"/>
  <c r="G1363" i="1"/>
  <c r="K1363" i="1" s="1"/>
  <c r="G1424" i="1"/>
  <c r="K1424" i="1" s="1"/>
  <c r="G1445" i="1"/>
  <c r="K1445" i="1" s="1"/>
  <c r="G1461" i="1"/>
  <c r="K1461" i="1" s="1"/>
  <c r="G1304" i="1"/>
  <c r="K1304" i="1" s="1"/>
  <c r="G311" i="1"/>
  <c r="K311" i="1" s="1"/>
  <c r="G1274" i="1"/>
  <c r="K1274" i="1" s="1"/>
  <c r="G1406" i="1"/>
  <c r="K1406" i="1" s="1"/>
  <c r="G1252" i="1"/>
  <c r="K1252" i="1" s="1"/>
  <c r="G1387" i="1"/>
  <c r="K1387" i="1" s="1"/>
  <c r="G893" i="1"/>
  <c r="K893" i="1" s="1"/>
  <c r="G924" i="1"/>
  <c r="K924" i="1" s="1"/>
  <c r="G93" i="1"/>
  <c r="K93" i="1" s="1"/>
  <c r="G27" i="1"/>
  <c r="K27" i="1" s="1"/>
  <c r="G1059" i="1"/>
  <c r="K1059" i="1" s="1"/>
  <c r="G202" i="1"/>
  <c r="K202" i="1" s="1"/>
  <c r="G1454" i="1"/>
  <c r="K1454" i="1" s="1"/>
  <c r="G1218" i="1"/>
  <c r="K1218" i="1" s="1"/>
  <c r="G1257" i="1"/>
  <c r="K1257" i="1" s="1"/>
  <c r="G1210" i="1"/>
  <c r="K1210" i="1" s="1"/>
  <c r="G1341" i="1"/>
  <c r="K1341" i="1" s="1"/>
  <c r="G1055" i="1"/>
  <c r="K1055" i="1" s="1"/>
  <c r="G81" i="1"/>
  <c r="K81" i="1" s="1"/>
  <c r="G1183" i="1"/>
  <c r="K1183" i="1" s="1"/>
  <c r="G221" i="1"/>
  <c r="K221" i="1" s="1"/>
  <c r="G1007" i="1"/>
  <c r="K1007" i="1" s="1"/>
  <c r="G57" i="1"/>
  <c r="K57" i="1" s="1"/>
  <c r="G619" i="1"/>
  <c r="K619" i="1" s="1"/>
  <c r="G1435" i="1"/>
  <c r="K1435" i="1" s="1"/>
  <c r="G1464" i="1"/>
  <c r="K1464" i="1" s="1"/>
  <c r="G1228" i="1"/>
  <c r="K1228" i="1" s="1"/>
  <c r="G1332" i="1"/>
  <c r="K1332" i="1" s="1"/>
  <c r="G1433" i="1"/>
  <c r="K1433" i="1" s="1"/>
  <c r="G1441" i="1"/>
  <c r="K1441" i="1" s="1"/>
  <c r="G1459" i="1"/>
  <c r="K1459" i="1" s="1"/>
  <c r="G1339" i="1"/>
  <c r="K1339" i="1" s="1"/>
  <c r="G886" i="1"/>
  <c r="K886" i="1" s="1"/>
  <c r="G1232" i="1"/>
  <c r="K1232" i="1" s="1"/>
  <c r="G1369" i="1"/>
  <c r="K1369" i="1" s="1"/>
  <c r="G1211" i="1"/>
  <c r="K1211" i="1" s="1"/>
  <c r="G1345" i="1"/>
  <c r="K1345" i="1" s="1"/>
  <c r="G420" i="1"/>
  <c r="K420" i="1" s="1"/>
  <c r="G175" i="1"/>
  <c r="K175" i="1" s="1"/>
  <c r="G1222" i="1"/>
  <c r="K1222" i="1" s="1"/>
  <c r="G497" i="1"/>
  <c r="K497" i="1" s="1"/>
  <c r="G1033" i="1"/>
  <c r="K1033" i="1" s="1"/>
  <c r="G855" i="1"/>
  <c r="K855" i="1" s="1"/>
  <c r="G1378" i="1"/>
  <c r="K1378" i="1" s="1"/>
  <c r="G1696" i="1"/>
  <c r="K1696" i="1" s="1"/>
  <c r="G1748" i="1"/>
  <c r="K1748" i="1" s="1"/>
  <c r="G1729" i="1"/>
  <c r="K1729" i="1" s="1"/>
  <c r="G1714" i="1"/>
  <c r="K1714" i="1" s="1"/>
  <c r="G1700" i="1"/>
  <c r="K1700" i="1" s="1"/>
  <c r="G1681" i="1"/>
  <c r="K1681" i="1" s="1"/>
  <c r="G1665" i="1"/>
  <c r="K1665" i="1" s="1"/>
  <c r="G1649" i="1"/>
  <c r="K1649" i="1" s="1"/>
  <c r="G1633" i="1"/>
  <c r="K1633" i="1" s="1"/>
  <c r="G1617" i="1"/>
  <c r="K1617" i="1" s="1"/>
  <c r="G1601" i="1"/>
  <c r="K1601" i="1" s="1"/>
  <c r="G1585" i="1"/>
  <c r="K1585" i="1" s="1"/>
  <c r="G1567" i="1"/>
  <c r="K1567" i="1" s="1"/>
  <c r="G1549" i="1"/>
  <c r="K1549" i="1" s="1"/>
  <c r="G1532" i="1"/>
  <c r="K1532" i="1" s="1"/>
  <c r="G1521" i="1"/>
  <c r="K1521" i="1" s="1"/>
  <c r="G1504" i="1"/>
  <c r="K1504" i="1" s="1"/>
  <c r="G1488" i="1"/>
  <c r="K1488" i="1" s="1"/>
  <c r="G1472" i="1"/>
  <c r="K1472" i="1" s="1"/>
  <c r="G1148" i="1"/>
  <c r="K1148" i="1" s="1"/>
  <c r="G671" i="1"/>
  <c r="K671" i="1" s="1"/>
  <c r="G1695" i="1"/>
  <c r="K1695" i="1" s="1"/>
  <c r="G1749" i="1"/>
  <c r="K1749" i="1" s="1"/>
  <c r="G1734" i="1"/>
  <c r="K1734" i="1" s="1"/>
  <c r="G1718" i="1"/>
  <c r="K1718" i="1" s="1"/>
  <c r="G1701" i="1"/>
  <c r="K1701" i="1" s="1"/>
  <c r="G1682" i="1"/>
  <c r="K1682" i="1" s="1"/>
  <c r="G1666" i="1"/>
  <c r="K1666" i="1" s="1"/>
  <c r="G1650" i="1"/>
  <c r="K1650" i="1" s="1"/>
  <c r="G1634" i="1"/>
  <c r="K1634" i="1" s="1"/>
  <c r="G1618" i="1"/>
  <c r="K1618" i="1" s="1"/>
  <c r="G1602" i="1"/>
  <c r="K1602" i="1" s="1"/>
  <c r="G1586" i="1"/>
  <c r="K1586" i="1" s="1"/>
  <c r="G1568" i="1"/>
  <c r="K1568" i="1" s="1"/>
  <c r="G1548" i="1"/>
  <c r="K1548" i="1" s="1"/>
  <c r="G1538" i="1"/>
  <c r="K1538" i="1" s="1"/>
  <c r="G1527" i="1"/>
  <c r="K1527" i="1" s="1"/>
  <c r="G1509" i="1"/>
  <c r="K1509" i="1" s="1"/>
  <c r="G1493" i="1"/>
  <c r="K1493" i="1" s="1"/>
  <c r="G1477" i="1"/>
  <c r="K1477" i="1" s="1"/>
  <c r="G1758" i="1"/>
  <c r="K1758" i="1" s="1"/>
  <c r="G1740" i="1"/>
  <c r="K1740" i="1" s="1"/>
  <c r="G1723" i="1"/>
  <c r="K1723" i="1" s="1"/>
  <c r="G1709" i="1"/>
  <c r="K1709" i="1" s="1"/>
  <c r="G1692" i="1"/>
  <c r="K1692" i="1" s="1"/>
  <c r="G1675" i="1"/>
  <c r="K1675" i="1" s="1"/>
  <c r="G1659" i="1"/>
  <c r="K1659" i="1" s="1"/>
  <c r="G1643" i="1"/>
  <c r="K1643" i="1" s="1"/>
  <c r="G1627" i="1"/>
  <c r="K1627" i="1" s="1"/>
  <c r="G1611" i="1"/>
  <c r="K1611" i="1" s="1"/>
  <c r="G1595" i="1"/>
  <c r="K1595" i="1" s="1"/>
  <c r="G1579" i="1"/>
  <c r="K1579" i="1" s="1"/>
  <c r="G1833" i="1"/>
  <c r="K1833" i="1" s="1"/>
  <c r="G435" i="1"/>
  <c r="K435" i="1" s="1"/>
  <c r="G1035" i="1"/>
  <c r="K1035" i="1" s="1"/>
  <c r="G9" i="1"/>
  <c r="K9" i="1" s="1"/>
  <c r="G335" i="1"/>
  <c r="K335" i="1" s="1"/>
  <c r="G832" i="1"/>
  <c r="K832" i="1" s="1"/>
  <c r="G729" i="1"/>
  <c r="K729" i="1" s="1"/>
  <c r="G565" i="1"/>
  <c r="K565" i="1" s="1"/>
  <c r="G73" i="1"/>
  <c r="K73" i="1" s="1"/>
  <c r="G480" i="1"/>
  <c r="K480" i="1" s="1"/>
  <c r="G1185" i="1"/>
  <c r="K1185" i="1" s="1"/>
  <c r="G976" i="1"/>
  <c r="K976" i="1" s="1"/>
  <c r="G346" i="1"/>
  <c r="K346" i="1" s="1"/>
  <c r="G1374" i="1"/>
  <c r="K1374" i="1" s="1"/>
  <c r="G644" i="1"/>
  <c r="K644" i="1" s="1"/>
  <c r="G1337" i="1"/>
  <c r="K1337" i="1" s="1"/>
  <c r="G1366" i="1"/>
  <c r="K1366" i="1" s="1"/>
  <c r="G731" i="1"/>
  <c r="K731" i="1" s="1"/>
  <c r="G1449" i="1"/>
  <c r="K1449" i="1" s="1"/>
  <c r="G1301" i="1"/>
  <c r="K1301" i="1" s="1"/>
  <c r="G710" i="1"/>
  <c r="K710" i="1" s="1"/>
  <c r="G629" i="1"/>
  <c r="K629" i="1" s="1"/>
  <c r="G1282" i="1"/>
  <c r="K1282" i="1" s="1"/>
  <c r="G550" i="1"/>
  <c r="K550" i="1" s="1"/>
  <c r="G389" i="1"/>
  <c r="K389" i="1" s="1"/>
  <c r="G1367" i="1"/>
  <c r="K1367" i="1" s="1"/>
  <c r="G1463" i="1"/>
  <c r="K1463" i="1" s="1"/>
  <c r="G1292" i="1"/>
  <c r="K1292" i="1" s="1"/>
  <c r="G878" i="1"/>
  <c r="K878" i="1" s="1"/>
  <c r="G568" i="1"/>
  <c r="K568" i="1" s="1"/>
  <c r="G1725" i="1"/>
  <c r="K1725" i="1" s="1"/>
  <c r="G1661" i="1"/>
  <c r="K1661" i="1" s="1"/>
  <c r="G1597" i="1"/>
  <c r="K1597" i="1" s="1"/>
  <c r="G1530" i="1"/>
  <c r="K1530" i="1" s="1"/>
  <c r="G397" i="1"/>
  <c r="K397" i="1" s="1"/>
  <c r="G1745" i="1"/>
  <c r="K1745" i="1" s="1"/>
  <c r="G1708" i="1"/>
  <c r="K1708" i="1" s="1"/>
  <c r="G1674" i="1"/>
  <c r="K1674" i="1" s="1"/>
  <c r="G1642" i="1"/>
  <c r="K1642" i="1" s="1"/>
  <c r="G1610" i="1"/>
  <c r="K1610" i="1" s="1"/>
  <c r="G1578" i="1"/>
  <c r="K1578" i="1" s="1"/>
  <c r="G1546" i="1"/>
  <c r="K1546" i="1" s="1"/>
  <c r="G1518" i="1"/>
  <c r="K1518" i="1" s="1"/>
  <c r="G1485" i="1"/>
  <c r="K1485" i="1" s="1"/>
  <c r="G1750" i="1"/>
  <c r="K1750" i="1" s="1"/>
  <c r="G1715" i="1"/>
  <c r="K1715" i="1" s="1"/>
  <c r="G1683" i="1"/>
  <c r="K1683" i="1" s="1"/>
  <c r="G1651" i="1"/>
  <c r="K1651" i="1" s="1"/>
  <c r="G1619" i="1"/>
  <c r="K1619" i="1" s="1"/>
  <c r="G1587" i="1"/>
  <c r="K1587" i="1" s="1"/>
  <c r="G1565" i="1"/>
  <c r="K1565" i="1" s="1"/>
  <c r="G1552" i="1"/>
  <c r="K1552" i="1" s="1"/>
  <c r="G1539" i="1"/>
  <c r="K1539" i="1" s="1"/>
  <c r="G1519" i="1"/>
  <c r="K1519" i="1" s="1"/>
  <c r="G1502" i="1"/>
  <c r="K1502" i="1" s="1"/>
  <c r="G1486" i="1"/>
  <c r="K1486" i="1" s="1"/>
  <c r="G603" i="1"/>
  <c r="K603" i="1" s="1"/>
  <c r="G805" i="1"/>
  <c r="K805" i="1" s="1"/>
  <c r="G690" i="1"/>
  <c r="K690" i="1" s="1"/>
  <c r="G1761" i="1"/>
  <c r="K1761" i="1" s="1"/>
  <c r="G1703" i="1"/>
  <c r="K1703" i="1" s="1"/>
  <c r="G1636" i="1"/>
  <c r="K1636" i="1" s="1"/>
  <c r="G1571" i="1"/>
  <c r="K1571" i="1" s="1"/>
  <c r="G1520" i="1"/>
  <c r="K1520" i="1" s="1"/>
  <c r="G866" i="1"/>
  <c r="K866" i="1" s="1"/>
  <c r="G1053" i="1"/>
  <c r="K1053" i="1" s="1"/>
  <c r="G401" i="1"/>
  <c r="K401" i="1" s="1"/>
  <c r="G704" i="1"/>
  <c r="K704" i="1" s="1"/>
  <c r="G1117" i="1"/>
  <c r="K1117" i="1" s="1"/>
  <c r="G562" i="1"/>
  <c r="K562" i="1" s="1"/>
  <c r="G343" i="1"/>
  <c r="K343" i="1" s="1"/>
  <c r="G471" i="1"/>
  <c r="K471" i="1" s="1"/>
  <c r="G762" i="1"/>
  <c r="K762" i="1" s="1"/>
  <c r="G115" i="1"/>
  <c r="K115" i="1" s="1"/>
  <c r="G112" i="1"/>
  <c r="K112" i="1" s="1"/>
  <c r="G906" i="1"/>
  <c r="K906" i="1" s="1"/>
  <c r="G446" i="1"/>
  <c r="K446" i="1" s="1"/>
  <c r="G394" i="1"/>
  <c r="K394" i="1" s="1"/>
  <c r="G148" i="1"/>
  <c r="K148" i="1" s="1"/>
  <c r="G1370" i="1"/>
  <c r="K1370" i="1" s="1"/>
  <c r="G761" i="1"/>
  <c r="K761" i="1" s="1"/>
  <c r="G1699" i="1"/>
  <c r="K1699" i="1" s="1"/>
  <c r="G1632" i="1"/>
  <c r="K1632" i="1" s="1"/>
  <c r="G1566" i="1"/>
  <c r="K1566" i="1" s="1"/>
  <c r="G1728" i="1"/>
  <c r="K1728" i="1" s="1"/>
  <c r="G1660" i="1"/>
  <c r="K1660" i="1" s="1"/>
  <c r="G1596" i="1"/>
  <c r="K1596" i="1" s="1"/>
  <c r="G1535" i="1"/>
  <c r="K1535" i="1" s="1"/>
  <c r="G1479" i="1"/>
  <c r="K1479" i="1" s="1"/>
  <c r="G200" i="1"/>
  <c r="K200" i="1" s="1"/>
  <c r="G301" i="1"/>
  <c r="K301" i="1" s="1"/>
  <c r="G691" i="1"/>
  <c r="K691" i="1" s="1"/>
  <c r="G660" i="1"/>
  <c r="K660" i="1" s="1"/>
  <c r="G362" i="1"/>
  <c r="K362" i="1" s="1"/>
  <c r="G109" i="1"/>
  <c r="K109" i="1" s="1"/>
  <c r="G955" i="1"/>
  <c r="K955" i="1" s="1"/>
  <c r="G688" i="1"/>
  <c r="K688" i="1" s="1"/>
  <c r="G266" i="1"/>
  <c r="K266" i="1" s="1"/>
  <c r="G185" i="1"/>
  <c r="K185" i="1" s="1"/>
  <c r="G353" i="1"/>
  <c r="K353" i="1" s="1"/>
  <c r="G822" i="1"/>
  <c r="K822" i="1" s="1"/>
  <c r="G768" i="1"/>
  <c r="K768" i="1" s="1"/>
  <c r="G521" i="1"/>
  <c r="K521" i="1" s="1"/>
  <c r="G64" i="1"/>
  <c r="K64" i="1" s="1"/>
  <c r="G1187" i="1"/>
  <c r="K1187" i="1" s="1"/>
  <c r="G256" i="1"/>
  <c r="K256" i="1" s="1"/>
  <c r="G1005" i="1"/>
  <c r="K1005" i="1" s="1"/>
  <c r="G366" i="1"/>
  <c r="K366" i="1" s="1"/>
  <c r="G490" i="1"/>
  <c r="K490" i="1" s="1"/>
  <c r="G665" i="1"/>
  <c r="K665" i="1" s="1"/>
  <c r="G867" i="1"/>
  <c r="K867" i="1" s="1"/>
  <c r="G1415" i="1"/>
  <c r="K1415" i="1" s="1"/>
  <c r="G980" i="1"/>
  <c r="K980" i="1" s="1"/>
  <c r="G1118" i="1"/>
  <c r="K1118" i="1" s="1"/>
  <c r="G654" i="1"/>
  <c r="K654" i="1" s="1"/>
  <c r="G869" i="1"/>
  <c r="K869" i="1" s="1"/>
  <c r="G448" i="1"/>
  <c r="K448" i="1" s="1"/>
  <c r="G329" i="1"/>
  <c r="K329" i="1" s="1"/>
  <c r="G564" i="1"/>
  <c r="K564" i="1" s="1"/>
  <c r="G1058" i="1"/>
  <c r="K1058" i="1" s="1"/>
  <c r="G998" i="1"/>
  <c r="K998" i="1" s="1"/>
  <c r="G245" i="1"/>
  <c r="K245" i="1" s="1"/>
  <c r="G597" i="1"/>
  <c r="K597" i="1" s="1"/>
  <c r="G835" i="1"/>
  <c r="K835" i="1" s="1"/>
  <c r="G478" i="1"/>
  <c r="K478" i="1" s="1"/>
  <c r="G711" i="1"/>
  <c r="K711" i="1" s="1"/>
  <c r="G55" i="1"/>
  <c r="K55" i="1" s="1"/>
  <c r="G829" i="1"/>
  <c r="K829" i="1" s="1"/>
  <c r="G196" i="1"/>
  <c r="K196" i="1" s="1"/>
  <c r="G687" i="1"/>
  <c r="K687" i="1" s="1"/>
  <c r="G1165" i="1"/>
  <c r="K1165" i="1" s="1"/>
  <c r="G991" i="1"/>
  <c r="K991" i="1" s="1"/>
  <c r="G1046" i="1"/>
  <c r="K1046" i="1" s="1"/>
  <c r="G692" i="1"/>
  <c r="K692" i="1" s="1"/>
  <c r="G1491" i="1"/>
  <c r="K1491" i="1" s="1"/>
  <c r="G1689" i="1"/>
  <c r="K1689" i="1" s="1"/>
  <c r="G1327" i="1"/>
  <c r="K1327" i="1" s="1"/>
  <c r="G1072" i="1"/>
  <c r="K1072" i="1" s="1"/>
  <c r="G802" i="1"/>
  <c r="K802" i="1" s="1"/>
  <c r="G945" i="1"/>
  <c r="K945" i="1" s="1"/>
  <c r="G854" i="1"/>
  <c r="K854" i="1" s="1"/>
  <c r="G1153" i="1"/>
  <c r="K1153" i="1" s="1"/>
  <c r="G129" i="1"/>
  <c r="K129" i="1" s="1"/>
  <c r="G796" i="1"/>
  <c r="K796" i="1" s="1"/>
  <c r="G1575" i="1"/>
  <c r="K1575" i="1" s="1"/>
  <c r="G666" i="1"/>
  <c r="K666" i="1" s="1"/>
  <c r="G1071" i="1"/>
  <c r="K1071" i="1" s="1"/>
  <c r="G620" i="1"/>
  <c r="K620" i="1" s="1"/>
  <c r="G864" i="1"/>
  <c r="K864" i="1" s="1"/>
  <c r="G267" i="1"/>
  <c r="K267" i="1" s="1"/>
  <c r="G72" i="1"/>
  <c r="K72" i="1" s="1"/>
  <c r="G65" i="1"/>
  <c r="K65" i="1" s="1"/>
  <c r="G32" i="1"/>
  <c r="K32" i="1" s="1"/>
  <c r="G1040" i="1"/>
  <c r="K1040" i="1" s="1"/>
  <c r="G410" i="1"/>
  <c r="K410" i="1" s="1"/>
  <c r="G667" i="1"/>
  <c r="K667" i="1" s="1"/>
  <c r="G326" i="1"/>
  <c r="K326" i="1" s="1"/>
  <c r="G258" i="1"/>
  <c r="K258" i="1" s="1"/>
  <c r="G1377" i="1"/>
  <c r="K1377" i="1" s="1"/>
  <c r="G442" i="1"/>
  <c r="K442" i="1" s="1"/>
  <c r="G724" i="1"/>
  <c r="K724" i="1" s="1"/>
  <c r="G1004" i="1"/>
  <c r="K1004" i="1" s="1"/>
  <c r="G904" i="1"/>
  <c r="K904" i="1" s="1"/>
  <c r="G1365" i="1"/>
  <c r="K1365" i="1" s="1"/>
  <c r="G803" i="1"/>
  <c r="K803" i="1" s="1"/>
  <c r="G101" i="1"/>
  <c r="K101" i="1" s="1"/>
  <c r="G844" i="1"/>
  <c r="K844" i="1" s="1"/>
  <c r="G106" i="1"/>
  <c r="K106" i="1" s="1"/>
  <c r="G1348" i="1"/>
  <c r="K1348" i="1" s="1"/>
  <c r="G957" i="1"/>
  <c r="K957" i="1" s="1"/>
  <c r="G947" i="1"/>
  <c r="K947" i="1" s="1"/>
  <c r="G368" i="1"/>
  <c r="K368" i="1" s="1"/>
  <c r="G1070" i="1"/>
  <c r="K1070" i="1" s="1"/>
  <c r="G696" i="1"/>
  <c r="K696" i="1" s="1"/>
  <c r="G959" i="1"/>
  <c r="K959" i="1" s="1"/>
  <c r="G432" i="1"/>
  <c r="K432" i="1" s="1"/>
  <c r="G1133" i="1"/>
  <c r="K1133" i="1" s="1"/>
  <c r="G322" i="1"/>
  <c r="K322" i="1" s="1"/>
  <c r="G1300" i="1"/>
  <c r="K1300" i="1" s="1"/>
  <c r="G1226" i="1"/>
  <c r="K1226" i="1" s="1"/>
  <c r="G522" i="1"/>
  <c r="K522" i="1" s="1"/>
  <c r="G191" i="1"/>
  <c r="K191" i="1" s="1"/>
  <c r="G1229" i="1"/>
  <c r="K1229" i="1" s="1"/>
  <c r="G576" i="1"/>
  <c r="K576" i="1" s="1"/>
  <c r="G1269" i="1"/>
  <c r="K1269" i="1" s="1"/>
  <c r="G1293" i="1"/>
  <c r="K1293" i="1" s="1"/>
  <c r="G1271" i="1"/>
  <c r="K1271" i="1" s="1"/>
  <c r="G1465" i="1"/>
  <c r="K1465" i="1" s="1"/>
  <c r="G940" i="1"/>
  <c r="K940" i="1" s="1"/>
  <c r="G953" i="1"/>
  <c r="K953" i="1" s="1"/>
  <c r="G349" i="1"/>
  <c r="K349" i="1" s="1"/>
  <c r="G1235" i="1"/>
  <c r="K1235" i="1" s="1"/>
  <c r="G384" i="1"/>
  <c r="K384" i="1" s="1"/>
  <c r="G871" i="1"/>
  <c r="K871" i="1" s="1"/>
  <c r="G1318" i="1"/>
  <c r="K1318" i="1" s="1"/>
  <c r="G1279" i="1"/>
  <c r="K1279" i="1" s="1"/>
  <c r="G1264" i="1"/>
  <c r="K1264" i="1" s="1"/>
  <c r="G561" i="1"/>
  <c r="K561" i="1" s="1"/>
  <c r="G927" i="1"/>
  <c r="K927" i="1" s="1"/>
  <c r="G1711" i="1"/>
  <c r="K1711" i="1" s="1"/>
  <c r="G1645" i="1"/>
  <c r="K1645" i="1" s="1"/>
  <c r="G1581" i="1"/>
  <c r="K1581" i="1" s="1"/>
  <c r="G1517" i="1"/>
  <c r="K1517" i="1" s="1"/>
  <c r="G1018" i="1"/>
  <c r="K1018" i="1" s="1"/>
  <c r="G1730" i="1"/>
  <c r="K1730" i="1" s="1"/>
  <c r="G1697" i="1"/>
  <c r="K1697" i="1" s="1"/>
  <c r="G1662" i="1"/>
  <c r="K1662" i="1" s="1"/>
  <c r="G1630" i="1"/>
  <c r="K1630" i="1" s="1"/>
  <c r="G1598" i="1"/>
  <c r="K1598" i="1" s="1"/>
  <c r="G1564" i="1"/>
  <c r="K1564" i="1" s="1"/>
  <c r="G1537" i="1"/>
  <c r="K1537" i="1" s="1"/>
  <c r="G1505" i="1"/>
  <c r="K1505" i="1" s="1"/>
  <c r="G1473" i="1"/>
  <c r="K1473" i="1" s="1"/>
  <c r="G1735" i="1"/>
  <c r="K1735" i="1" s="1"/>
  <c r="G1705" i="1"/>
  <c r="K1705" i="1" s="1"/>
  <c r="G1671" i="1"/>
  <c r="K1671" i="1" s="1"/>
  <c r="G1639" i="1"/>
  <c r="K1639" i="1" s="1"/>
  <c r="G1607" i="1"/>
  <c r="K1607" i="1" s="1"/>
  <c r="G1583" i="1"/>
  <c r="K1583" i="1" s="1"/>
  <c r="G1561" i="1"/>
  <c r="K1561" i="1" s="1"/>
  <c r="G1550" i="1"/>
  <c r="K1550" i="1" s="1"/>
  <c r="G1534" i="1"/>
  <c r="K1534" i="1" s="1"/>
  <c r="G1515" i="1"/>
  <c r="K1515" i="1" s="1"/>
  <c r="G1498" i="1"/>
  <c r="K1498" i="1" s="1"/>
  <c r="G1482" i="1"/>
  <c r="K1482" i="1" s="1"/>
  <c r="G51" i="1"/>
  <c r="K51" i="1" s="1"/>
  <c r="G1144" i="1"/>
  <c r="K1144" i="1" s="1"/>
  <c r="G1113" i="1"/>
  <c r="K1113" i="1" s="1"/>
  <c r="G1751" i="1"/>
  <c r="K1751" i="1" s="1"/>
  <c r="G1687" i="1"/>
  <c r="K1687" i="1" s="1"/>
  <c r="G1620" i="1"/>
  <c r="K1620" i="1" s="1"/>
  <c r="G1554" i="1"/>
  <c r="K1554" i="1" s="1"/>
  <c r="G1503" i="1"/>
  <c r="K1503" i="1" s="1"/>
  <c r="G765" i="1"/>
  <c r="K765" i="1" s="1"/>
  <c r="G290" i="1"/>
  <c r="K290" i="1" s="1"/>
  <c r="G116" i="1"/>
  <c r="K116" i="1" s="1"/>
  <c r="G793" i="1"/>
  <c r="K793" i="1" s="1"/>
  <c r="G622" i="1"/>
  <c r="K622" i="1" s="1"/>
  <c r="G1080" i="1"/>
  <c r="K1080" i="1" s="1"/>
  <c r="G38" i="1"/>
  <c r="K38" i="1" s="1"/>
  <c r="G898" i="1"/>
  <c r="K898" i="1" s="1"/>
  <c r="G759" i="1"/>
  <c r="K759" i="1" s="1"/>
  <c r="G141" i="1"/>
  <c r="K141" i="1" s="1"/>
  <c r="G884" i="1"/>
  <c r="K884" i="1" s="1"/>
  <c r="G775" i="1"/>
  <c r="K775" i="1" s="1"/>
  <c r="G900" i="1"/>
  <c r="K900" i="1" s="1"/>
  <c r="G547" i="1"/>
  <c r="K547" i="1" s="1"/>
  <c r="G700" i="1"/>
  <c r="K700" i="1" s="1"/>
  <c r="G1272" i="1"/>
  <c r="K1272" i="1" s="1"/>
  <c r="G1747" i="1"/>
  <c r="K1747" i="1" s="1"/>
  <c r="G1680" i="1"/>
  <c r="K1680" i="1" s="1"/>
  <c r="G1616" i="1"/>
  <c r="K1616" i="1" s="1"/>
  <c r="G1443" i="1"/>
  <c r="K1443" i="1" s="1"/>
  <c r="G1710" i="1"/>
  <c r="K1710" i="1" s="1"/>
  <c r="G1644" i="1"/>
  <c r="K1644" i="1" s="1"/>
  <c r="G1580" i="1"/>
  <c r="K1580" i="1" s="1"/>
  <c r="G1525" i="1"/>
  <c r="K1525" i="1" s="1"/>
  <c r="G1125" i="1"/>
  <c r="K1125" i="1" s="1"/>
  <c r="G1115" i="1"/>
  <c r="K1115" i="1" s="1"/>
  <c r="G198" i="1"/>
  <c r="K198" i="1" s="1"/>
  <c r="G1107" i="1"/>
  <c r="K1107" i="1" s="1"/>
  <c r="G743" i="1"/>
  <c r="K743" i="1" s="1"/>
  <c r="G298" i="1"/>
  <c r="K298" i="1" s="1"/>
  <c r="G303" i="1"/>
  <c r="K303" i="1" s="1"/>
  <c r="G821" i="1"/>
  <c r="K821" i="1" s="1"/>
  <c r="G1069" i="1"/>
  <c r="K1069" i="1" s="1"/>
  <c r="G885" i="1"/>
  <c r="K885" i="1" s="1"/>
  <c r="G918" i="1"/>
  <c r="K918" i="1" s="1"/>
  <c r="G842" i="1"/>
  <c r="K842" i="1" s="1"/>
  <c r="G1132" i="1"/>
  <c r="K1132" i="1" s="1"/>
  <c r="G656" i="1"/>
  <c r="K656" i="1" s="1"/>
  <c r="G674" i="1"/>
  <c r="K674" i="1" s="1"/>
  <c r="G438" i="1"/>
  <c r="K438" i="1" s="1"/>
  <c r="G1398" i="1"/>
  <c r="K1398" i="1" s="1"/>
  <c r="G607" i="1"/>
  <c r="K607" i="1" s="1"/>
  <c r="G1061" i="1"/>
  <c r="K1061" i="1" s="1"/>
  <c r="G1162" i="1"/>
  <c r="K1162" i="1" s="1"/>
  <c r="G14" i="1"/>
  <c r="K14" i="1" s="1"/>
  <c r="G40" i="1"/>
  <c r="K40" i="1" s="1"/>
  <c r="G540" i="1"/>
  <c r="K540" i="1" s="1"/>
  <c r="G581" i="1"/>
  <c r="K581" i="1" s="1"/>
  <c r="G108" i="1"/>
  <c r="K108" i="1" s="1"/>
  <c r="G1100" i="1"/>
  <c r="K1100" i="1" s="1"/>
  <c r="G372" i="1"/>
  <c r="K372" i="1" s="1"/>
  <c r="G1057" i="1"/>
  <c r="K1057" i="1" s="1"/>
  <c r="G1286" i="1"/>
  <c r="K1286" i="1" s="1"/>
  <c r="G296" i="1"/>
  <c r="K296" i="1" s="1"/>
  <c r="G328" i="1"/>
  <c r="K328" i="1" s="1"/>
  <c r="G341" i="1"/>
  <c r="K341" i="1" s="1"/>
  <c r="G600" i="1"/>
  <c r="K600" i="1" s="1"/>
  <c r="G1233" i="1"/>
  <c r="K1233" i="1" s="1"/>
  <c r="G496" i="1"/>
  <c r="K496" i="1" s="1"/>
  <c r="G804" i="1"/>
  <c r="K804" i="1" s="1"/>
  <c r="G807" i="1"/>
  <c r="K807" i="1" s="1"/>
  <c r="G548" i="1"/>
  <c r="K548" i="1" s="1"/>
  <c r="G1182" i="1"/>
  <c r="K1182" i="1" s="1"/>
  <c r="G971" i="1"/>
  <c r="K971" i="1" s="1"/>
  <c r="G558" i="1"/>
  <c r="K558" i="1" s="1"/>
  <c r="G147" i="1"/>
  <c r="K147" i="1" s="1"/>
  <c r="G325" i="1"/>
  <c r="K325" i="1" s="1"/>
  <c r="G227" i="1"/>
  <c r="K227" i="1" s="1"/>
  <c r="G868" i="1"/>
  <c r="K868" i="1" s="1"/>
  <c r="G1068" i="1"/>
  <c r="K1068" i="1" s="1"/>
  <c r="G1544" i="1"/>
  <c r="K1544" i="1" s="1"/>
  <c r="G1755" i="1"/>
  <c r="K1755" i="1" s="1"/>
  <c r="G136" i="1"/>
  <c r="K136" i="1" s="1"/>
  <c r="G280" i="1"/>
  <c r="K280" i="1" s="1"/>
  <c r="G127" i="1"/>
  <c r="K127" i="1" s="1"/>
  <c r="G703" i="1"/>
  <c r="K703" i="1" s="1"/>
  <c r="G968" i="1"/>
  <c r="K968" i="1" s="1"/>
  <c r="G181" i="1"/>
  <c r="K181" i="1" s="1"/>
  <c r="G86" i="1"/>
  <c r="K86" i="1" s="1"/>
  <c r="G436" i="1"/>
  <c r="K436" i="1" s="1"/>
  <c r="G1640" i="1"/>
  <c r="K1640" i="1" s="1"/>
  <c r="G908" i="1"/>
  <c r="K908" i="1" s="1"/>
  <c r="G516" i="1"/>
  <c r="K516" i="1" s="1"/>
  <c r="G1047" i="1"/>
  <c r="K1047" i="1" s="1"/>
  <c r="G949" i="1"/>
  <c r="K949" i="1" s="1"/>
  <c r="G1096" i="1"/>
  <c r="K1096" i="1" s="1"/>
  <c r="G892" i="1"/>
  <c r="K892" i="1" s="1"/>
  <c r="G905" i="1"/>
  <c r="K905" i="1" s="1"/>
  <c r="G919" i="1"/>
  <c r="K919" i="1" s="1"/>
  <c r="G1082" i="1"/>
  <c r="K1082" i="1" s="1"/>
  <c r="G352" i="1"/>
  <c r="K352" i="1" s="1"/>
  <c r="G794" i="1"/>
  <c r="K794" i="1" s="1"/>
  <c r="G579" i="1"/>
  <c r="K579" i="1" s="1"/>
  <c r="G655" i="1"/>
  <c r="K655" i="1" s="1"/>
  <c r="G831" i="1"/>
  <c r="K831" i="1" s="1"/>
  <c r="G609" i="1"/>
  <c r="K609" i="1" s="1"/>
  <c r="G584" i="1"/>
  <c r="K584" i="1" s="1"/>
  <c r="G995" i="1"/>
  <c r="K995" i="1" s="1"/>
  <c r="G28" i="1"/>
  <c r="K28" i="1" s="1"/>
  <c r="G610" i="1"/>
  <c r="K610" i="1" s="1"/>
  <c r="G331" i="1"/>
  <c r="K331" i="1" s="1"/>
  <c r="G1151" i="1"/>
  <c r="K1151" i="1" s="1"/>
  <c r="G262" i="1"/>
  <c r="K262" i="1" s="1"/>
  <c r="G769" i="1"/>
  <c r="K769" i="1" s="1"/>
  <c r="G439" i="1"/>
  <c r="K439" i="1" s="1"/>
  <c r="G313" i="1"/>
  <c r="K313" i="1" s="1"/>
  <c r="G464" i="1"/>
  <c r="K464" i="1" s="1"/>
  <c r="G1156" i="1"/>
  <c r="K1156" i="1" s="1"/>
  <c r="G315" i="1"/>
  <c r="K315" i="1" s="1"/>
  <c r="G215" i="1"/>
  <c r="K215" i="1" s="1"/>
  <c r="G461" i="1"/>
  <c r="K461" i="1" s="1"/>
  <c r="G811" i="1"/>
  <c r="K811" i="1" s="1"/>
  <c r="G1592" i="1"/>
  <c r="K1592" i="1" s="1"/>
  <c r="G1420" i="1"/>
  <c r="K1420" i="1" s="1"/>
  <c r="G1029" i="1"/>
  <c r="K1029" i="1" s="1"/>
  <c r="G308" i="1"/>
  <c r="K308" i="1" s="1"/>
  <c r="G863" i="1"/>
  <c r="K863" i="1" s="1"/>
  <c r="G753" i="1"/>
  <c r="K753" i="1" s="1"/>
  <c r="G457" i="1"/>
  <c r="K457" i="1" s="1"/>
  <c r="G839" i="1"/>
  <c r="K839" i="1" s="1"/>
  <c r="G828" i="1"/>
  <c r="K828" i="1" s="1"/>
  <c r="G1217" i="1"/>
  <c r="K1217" i="1" s="1"/>
  <c r="G588" i="1"/>
  <c r="K588" i="1" s="1"/>
  <c r="G754" i="1"/>
  <c r="K754" i="1" s="1"/>
  <c r="G1020" i="1"/>
  <c r="K1020" i="1" s="1"/>
  <c r="G602" i="1"/>
  <c r="K602" i="1" s="1"/>
  <c r="G1305" i="1"/>
  <c r="K1305" i="1" s="1"/>
  <c r="G520" i="1"/>
  <c r="K520" i="1" s="1"/>
  <c r="G1205" i="1"/>
  <c r="K1205" i="1" s="1"/>
  <c r="G1224" i="1"/>
  <c r="K1224" i="1" s="1"/>
  <c r="G1397" i="1"/>
  <c r="K1397" i="1" s="1"/>
  <c r="G1246" i="1"/>
  <c r="K1246" i="1" s="1"/>
  <c r="G1277" i="1"/>
  <c r="K1277" i="1" s="1"/>
  <c r="G542" i="1"/>
  <c r="K542" i="1" s="1"/>
  <c r="G1460" i="1"/>
  <c r="K1460" i="1" s="1"/>
  <c r="G1371" i="1"/>
  <c r="K1371" i="1" s="1"/>
  <c r="G875" i="1"/>
  <c r="K875" i="1" s="1"/>
  <c r="G1448" i="1"/>
  <c r="K1448" i="1" s="1"/>
  <c r="G1434" i="1"/>
  <c r="K1434" i="1" s="1"/>
  <c r="G706" i="1"/>
  <c r="K706" i="1" s="1"/>
  <c r="G1399" i="1"/>
  <c r="K1399" i="1" s="1"/>
  <c r="G427" i="1"/>
  <c r="K427" i="1" s="1"/>
  <c r="G1762" i="1"/>
  <c r="K1762" i="1" s="1"/>
  <c r="G1694" i="1"/>
  <c r="K1694" i="1" s="1"/>
  <c r="G1629" i="1"/>
  <c r="K1629" i="1" s="1"/>
  <c r="G1563" i="1"/>
  <c r="K1563" i="1" s="1"/>
  <c r="G1500" i="1"/>
  <c r="K1500" i="1" s="1"/>
  <c r="G725" i="1"/>
  <c r="K725" i="1" s="1"/>
  <c r="G1726" i="1"/>
  <c r="K1726" i="1" s="1"/>
  <c r="G1691" i="1"/>
  <c r="K1691" i="1" s="1"/>
  <c r="G1658" i="1"/>
  <c r="K1658" i="1" s="1"/>
  <c r="G1626" i="1"/>
  <c r="K1626" i="1" s="1"/>
  <c r="G1594" i="1"/>
  <c r="K1594" i="1" s="1"/>
  <c r="G1560" i="1"/>
  <c r="K1560" i="1" s="1"/>
  <c r="G1533" i="1"/>
  <c r="K1533" i="1" s="1"/>
  <c r="G1501" i="1"/>
  <c r="K1501" i="1" s="1"/>
  <c r="G1738" i="1"/>
  <c r="K1738" i="1" s="1"/>
  <c r="G1731" i="1"/>
  <c r="K1731" i="1" s="1"/>
  <c r="G1702" i="1"/>
  <c r="K1702" i="1" s="1"/>
  <c r="G1667" i="1"/>
  <c r="K1667" i="1" s="1"/>
  <c r="G1635" i="1"/>
  <c r="K1635" i="1" s="1"/>
  <c r="G1603" i="1"/>
  <c r="K1603" i="1" s="1"/>
  <c r="G1574" i="1"/>
  <c r="K1574" i="1" s="1"/>
  <c r="G1557" i="1"/>
  <c r="K1557" i="1" s="1"/>
  <c r="G1547" i="1"/>
  <c r="K1547" i="1" s="1"/>
  <c r="G1528" i="1"/>
  <c r="K1528" i="1" s="1"/>
  <c r="G1510" i="1"/>
  <c r="K1510" i="1" s="1"/>
  <c r="G1494" i="1"/>
  <c r="K1494" i="1" s="1"/>
  <c r="G1478" i="1"/>
  <c r="K1478" i="1" s="1"/>
  <c r="G778" i="1"/>
  <c r="K778" i="1" s="1"/>
  <c r="G89" i="1"/>
  <c r="K89" i="1" s="1"/>
  <c r="G824" i="1"/>
  <c r="K824" i="1" s="1"/>
  <c r="G1736" i="1"/>
  <c r="K1736" i="1" s="1"/>
  <c r="G1668" i="1"/>
  <c r="K1668" i="1" s="1"/>
  <c r="G1604" i="1"/>
  <c r="K1604" i="1" s="1"/>
  <c r="G1514" i="1"/>
  <c r="K1514" i="1" s="1"/>
  <c r="G1487" i="1"/>
  <c r="K1487" i="1" s="1"/>
  <c r="G740" i="1"/>
  <c r="K740" i="1" s="1"/>
  <c r="G481" i="1"/>
  <c r="K481" i="1" s="1"/>
  <c r="G189" i="1"/>
  <c r="K189" i="1" s="1"/>
  <c r="G992" i="1"/>
  <c r="K992" i="1" s="1"/>
  <c r="G1006" i="1"/>
  <c r="K1006" i="1" s="1"/>
  <c r="G642" i="1"/>
  <c r="K642" i="1" s="1"/>
  <c r="G99" i="1"/>
  <c r="K99" i="1" s="1"/>
  <c r="G1170" i="1"/>
  <c r="K1170" i="1" s="1"/>
  <c r="G294" i="1"/>
  <c r="K294" i="1" s="1"/>
  <c r="G163" i="1"/>
  <c r="K163" i="1" s="1"/>
  <c r="G31" i="1"/>
  <c r="K31" i="1" s="1"/>
  <c r="G59" i="1"/>
  <c r="K59" i="1" s="1"/>
  <c r="G950" i="1"/>
  <c r="K950" i="1" s="1"/>
  <c r="G434" i="1"/>
  <c r="K434" i="1" s="1"/>
  <c r="G720" i="1"/>
  <c r="K720" i="1" s="1"/>
  <c r="G1203" i="1"/>
  <c r="K1203" i="1" s="1"/>
  <c r="G1732" i="1"/>
  <c r="K1732" i="1" s="1"/>
  <c r="G1664" i="1"/>
  <c r="K1664" i="1" s="1"/>
  <c r="G1600" i="1"/>
  <c r="K1600" i="1" s="1"/>
  <c r="G1529" i="1"/>
  <c r="K1529" i="1" s="1"/>
  <c r="G1693" i="1"/>
  <c r="K1693" i="1" s="1"/>
  <c r="G1628" i="1"/>
  <c r="K1628" i="1" s="1"/>
  <c r="G1562" i="1"/>
  <c r="K1562" i="1" s="1"/>
  <c r="G1511" i="1"/>
  <c r="K1511" i="1" s="1"/>
  <c r="G1239" i="1"/>
  <c r="K1239" i="1" s="1"/>
  <c r="G52" i="1"/>
  <c r="K52" i="1" s="1"/>
  <c r="G33" i="1"/>
  <c r="K33" i="1" s="1"/>
  <c r="G504" i="1"/>
  <c r="K504" i="1" s="1"/>
  <c r="G695" i="1"/>
  <c r="K695" i="1" s="1"/>
  <c r="G324" i="1"/>
  <c r="K324" i="1" s="1"/>
  <c r="G417" i="1"/>
  <c r="K417" i="1" s="1"/>
  <c r="G377" i="1"/>
  <c r="K377" i="1" s="1"/>
  <c r="G269" i="1"/>
  <c r="K269" i="1" s="1"/>
  <c r="G348" i="1"/>
  <c r="K348" i="1" s="1"/>
  <c r="G193" i="1"/>
  <c r="K193" i="1" s="1"/>
  <c r="G1161" i="1"/>
  <c r="K1161" i="1" s="1"/>
  <c r="G913" i="1"/>
  <c r="K913" i="1" s="1"/>
  <c r="G345" i="1"/>
  <c r="K345" i="1" s="1"/>
  <c r="G1024" i="1"/>
  <c r="K1024" i="1" s="1"/>
  <c r="G137" i="1"/>
  <c r="K137" i="1" s="1"/>
  <c r="G732" i="1"/>
  <c r="K732" i="1" s="1"/>
  <c r="G199" i="1"/>
  <c r="K199" i="1" s="1"/>
  <c r="G126" i="1"/>
  <c r="K126" i="1" s="1"/>
  <c r="G1051" i="1"/>
  <c r="K1051" i="1" s="1"/>
  <c r="G755" i="1"/>
  <c r="K755" i="1" s="1"/>
  <c r="G158" i="1"/>
  <c r="K158" i="1" s="1"/>
  <c r="G192" i="1"/>
  <c r="K192" i="1" s="1"/>
  <c r="G712" i="1"/>
  <c r="K712" i="1" s="1"/>
  <c r="G948" i="1"/>
  <c r="K948" i="1" s="1"/>
  <c r="G139" i="1"/>
  <c r="K139" i="1" s="1"/>
  <c r="G176" i="1"/>
  <c r="K176" i="1" s="1"/>
  <c r="G990" i="1"/>
  <c r="K990" i="1" s="1"/>
  <c r="G62" i="1"/>
  <c r="K62" i="1" s="1"/>
  <c r="G25" i="1"/>
  <c r="K25" i="1" s="1"/>
  <c r="G396" i="1"/>
  <c r="K396" i="1" s="1"/>
  <c r="G378" i="1"/>
  <c r="K378" i="1" s="1"/>
  <c r="G20" i="1"/>
  <c r="K20" i="1" s="1"/>
  <c r="G1323" i="1"/>
  <c r="K1323" i="1" s="1"/>
  <c r="G531" i="1"/>
  <c r="K531" i="1" s="1"/>
  <c r="G231" i="1"/>
  <c r="K231" i="1" s="1"/>
  <c r="G749" i="1"/>
  <c r="K749" i="1" s="1"/>
  <c r="G342" i="1"/>
  <c r="K342" i="1" s="1"/>
  <c r="G1302" i="1"/>
  <c r="K1302" i="1" s="1"/>
  <c r="G573" i="1"/>
  <c r="K573" i="1" s="1"/>
  <c r="G817" i="1"/>
  <c r="K817" i="1" s="1"/>
  <c r="G220" i="1"/>
  <c r="K220" i="1" s="1"/>
  <c r="G859" i="1"/>
  <c r="K859" i="1" s="1"/>
  <c r="G1105" i="1"/>
  <c r="K1105" i="1" s="1"/>
  <c r="G569" i="1"/>
  <c r="K569" i="1" s="1"/>
  <c r="G208" i="1"/>
  <c r="K208" i="1" s="1"/>
  <c r="G1558" i="1"/>
  <c r="K1558" i="1" s="1"/>
  <c r="G639" i="1"/>
  <c r="K639" i="1" s="1"/>
  <c r="G360" i="1"/>
  <c r="K360" i="1" s="1"/>
  <c r="G771" i="1"/>
  <c r="K771" i="1" s="1"/>
  <c r="G954" i="1"/>
  <c r="K954" i="1" s="1"/>
  <c r="G702" i="1"/>
  <c r="K702" i="1" s="1"/>
  <c r="G316" i="1"/>
  <c r="K316" i="1" s="1"/>
  <c r="G304" i="1"/>
  <c r="K304" i="1" s="1"/>
  <c r="G359" i="1"/>
  <c r="K359" i="1" s="1"/>
  <c r="G530" i="1"/>
  <c r="K530" i="1" s="1"/>
  <c r="G1706" i="1"/>
  <c r="K1706" i="1" s="1"/>
  <c r="G1104" i="1"/>
  <c r="K1104" i="1" s="1"/>
  <c r="G590" i="1"/>
  <c r="K590" i="1" s="1"/>
  <c r="G527" i="1"/>
  <c r="K527" i="1" s="1"/>
  <c r="G128" i="1"/>
  <c r="K128" i="1" s="1"/>
  <c r="G110" i="1"/>
  <c r="K110" i="1" s="1"/>
  <c r="G877" i="1"/>
  <c r="K877" i="1" s="1"/>
  <c r="G125" i="1"/>
  <c r="K125" i="1" s="1"/>
  <c r="G1357" i="1"/>
  <c r="K1357" i="1" s="1"/>
  <c r="G556" i="1"/>
  <c r="K556" i="1" s="1"/>
  <c r="G1066" i="1"/>
  <c r="K1066" i="1" s="1"/>
  <c r="G554" i="1"/>
  <c r="K554" i="1" s="1"/>
  <c r="G677" i="1"/>
  <c r="K677" i="1" s="1"/>
  <c r="G236" i="1"/>
  <c r="K236" i="1" s="1"/>
  <c r="G787" i="1"/>
  <c r="K787" i="1" s="1"/>
  <c r="G358" i="1"/>
  <c r="K358" i="1" s="1"/>
  <c r="G440" i="1"/>
  <c r="K440" i="1" s="1"/>
  <c r="G592" i="1"/>
  <c r="K592" i="1" s="1"/>
  <c r="G681" i="1"/>
  <c r="K681" i="1" s="1"/>
  <c r="G466" i="1"/>
  <c r="K466" i="1" s="1"/>
  <c r="G909" i="1"/>
  <c r="K909" i="1" s="1"/>
  <c r="G47" i="1"/>
  <c r="K47" i="1" s="1"/>
  <c r="G1049" i="1"/>
  <c r="K1049" i="1" s="1"/>
  <c r="G209" i="1"/>
  <c r="K209" i="1" s="1"/>
  <c r="G599" i="1"/>
  <c r="K599" i="1" s="1"/>
  <c r="G887" i="1"/>
  <c r="K887" i="1" s="1"/>
  <c r="G978" i="1"/>
  <c r="K978" i="1" s="1"/>
  <c r="G645" i="1"/>
  <c r="K645" i="1" s="1"/>
  <c r="G662" i="1"/>
  <c r="K662" i="1" s="1"/>
  <c r="G637" i="1"/>
  <c r="K637" i="1" s="1"/>
  <c r="G897" i="1"/>
  <c r="K897" i="1" s="1"/>
  <c r="G399" i="1"/>
  <c r="K399" i="1" s="1"/>
  <c r="G1656" i="1"/>
  <c r="K1656" i="1" s="1"/>
  <c r="G776" i="1"/>
  <c r="K776" i="1" s="1"/>
  <c r="G890" i="1"/>
  <c r="K890" i="1" s="1"/>
  <c r="G472" i="1"/>
  <c r="K472" i="1" s="1"/>
  <c r="G213" i="1"/>
  <c r="K213" i="1" s="1"/>
  <c r="G585" i="1"/>
  <c r="K585" i="1" s="1"/>
  <c r="G237" i="1"/>
  <c r="K237" i="1" s="1"/>
  <c r="G812" i="1"/>
  <c r="K812" i="1" s="1"/>
  <c r="G465" i="1"/>
  <c r="K465" i="1" s="1"/>
  <c r="G925" i="1"/>
  <c r="K925" i="1" s="1"/>
  <c r="G183" i="1"/>
  <c r="K183" i="1" s="1"/>
  <c r="G930" i="1"/>
  <c r="K930" i="1" s="1"/>
  <c r="G250" i="1"/>
  <c r="K250" i="1" s="1"/>
  <c r="G727" i="1"/>
  <c r="K727" i="1" s="1"/>
  <c r="G95" i="1"/>
  <c r="K95" i="1" s="1"/>
  <c r="G210" i="1"/>
  <c r="K210" i="1" s="1"/>
  <c r="G50" i="1"/>
  <c r="K50" i="1" s="1"/>
  <c r="G107" i="1"/>
  <c r="K107" i="1" s="1"/>
  <c r="G80" i="1"/>
  <c r="K80" i="1" s="1"/>
  <c r="G449" i="1"/>
  <c r="K449" i="1" s="1"/>
  <c r="G118" i="1"/>
  <c r="K118" i="1" s="1"/>
  <c r="G689" i="1"/>
  <c r="K689" i="1" s="1"/>
  <c r="G49" i="1"/>
  <c r="K49" i="1" s="1"/>
  <c r="G1060" i="1"/>
  <c r="K1060" i="1" s="1"/>
  <c r="G476" i="1"/>
  <c r="K476" i="1" s="1"/>
  <c r="G1676" i="1"/>
  <c r="K1676" i="1" s="1"/>
  <c r="G1716" i="1"/>
  <c r="K1716" i="1" s="1"/>
  <c r="G773" i="1"/>
  <c r="K773" i="1" s="1"/>
  <c r="G190" i="1"/>
  <c r="K190" i="1" s="1"/>
  <c r="G679" i="1"/>
  <c r="K679" i="1" s="1"/>
  <c r="G1356" i="1"/>
  <c r="K1356" i="1" s="1"/>
  <c r="G1652" i="1"/>
  <c r="K1652" i="1" s="1"/>
  <c r="G916" i="1"/>
  <c r="K916" i="1" s="1"/>
  <c r="G1524" i="1"/>
  <c r="K1524" i="1" s="1"/>
  <c r="G1591" i="1"/>
  <c r="K1591" i="1" s="1"/>
  <c r="G1719" i="1"/>
  <c r="K1719" i="1" s="1"/>
  <c r="G403" i="1"/>
  <c r="K403" i="1" s="1"/>
  <c r="G1678" i="1"/>
  <c r="K1678" i="1" s="1"/>
  <c r="G1545" i="1"/>
  <c r="K1545" i="1" s="1"/>
  <c r="G509" i="1"/>
  <c r="K509" i="1" s="1"/>
  <c r="G1408" i="1"/>
  <c r="K1408" i="1" s="1"/>
  <c r="G1065" i="1"/>
  <c r="K1065" i="1" s="1"/>
  <c r="G684" i="1"/>
  <c r="K684" i="1" s="1"/>
  <c r="G1067" i="1"/>
  <c r="K1067" i="1" s="1"/>
  <c r="G143" i="1"/>
  <c r="K143" i="1" s="1"/>
  <c r="G492" i="1"/>
  <c r="K492" i="1" s="1"/>
  <c r="G1173" i="1"/>
  <c r="K1173" i="1" s="1"/>
  <c r="G1724" i="1"/>
  <c r="K1724" i="1" s="1"/>
  <c r="G1026" i="1"/>
  <c r="K1026" i="1" s="1"/>
  <c r="G1119" i="1"/>
  <c r="K1119" i="1" s="1"/>
  <c r="G752" i="1"/>
  <c r="K752" i="1" s="1"/>
  <c r="G1238" i="1"/>
  <c r="K1238" i="1" s="1"/>
  <c r="G1011" i="1"/>
  <c r="K1011" i="1" s="1"/>
  <c r="G580" i="1"/>
  <c r="K580" i="1" s="1"/>
  <c r="G188" i="1"/>
  <c r="K188" i="1" s="1"/>
  <c r="G337" i="1"/>
  <c r="K337" i="1" s="1"/>
  <c r="G164" i="1"/>
  <c r="K164" i="1" s="1"/>
  <c r="G1499" i="1"/>
  <c r="K1499" i="1" s="1"/>
  <c r="G433" i="1"/>
  <c r="K433" i="1" s="1"/>
  <c r="G1213" i="1"/>
  <c r="K1213" i="1" s="1"/>
  <c r="G1138" i="1"/>
  <c r="K1138" i="1" s="1"/>
  <c r="G153" i="1"/>
  <c r="K153" i="1" s="1"/>
  <c r="G557" i="1"/>
  <c r="K557" i="1" s="1"/>
  <c r="G154" i="1"/>
  <c r="K154" i="1" s="1"/>
  <c r="G1097" i="1"/>
  <c r="K1097" i="1" s="1"/>
  <c r="G26" i="1"/>
  <c r="K26" i="1" s="1"/>
  <c r="G1054" i="1"/>
  <c r="K1054" i="1" s="1"/>
  <c r="G229" i="1"/>
  <c r="K229" i="1" s="1"/>
  <c r="G1169" i="1"/>
  <c r="K1169" i="1" s="1"/>
  <c r="G1099" i="1"/>
  <c r="K1099" i="1" s="1"/>
  <c r="G611" i="1"/>
  <c r="K611" i="1" s="1"/>
  <c r="G1495" i="1"/>
  <c r="K1495" i="1" s="1"/>
  <c r="G1743" i="1"/>
  <c r="K1743" i="1" s="1"/>
  <c r="G367" i="1"/>
  <c r="K367" i="1" s="1"/>
  <c r="G1091" i="1"/>
  <c r="K1091" i="1" s="1"/>
  <c r="G708" i="1"/>
  <c r="K708" i="1" s="1"/>
  <c r="G1114" i="1"/>
  <c r="K1114" i="1" s="1"/>
  <c r="G375" i="1"/>
  <c r="K375" i="1" s="1"/>
  <c r="G1720" i="1"/>
  <c r="K1720" i="1" s="1"/>
  <c r="G1474" i="1"/>
  <c r="K1474" i="1" s="1"/>
  <c r="G1543" i="1"/>
  <c r="K1543" i="1" s="1"/>
  <c r="G1623" i="1"/>
  <c r="K1623" i="1" s="1"/>
  <c r="G1754" i="1"/>
  <c r="K1754" i="1" s="1"/>
  <c r="G1582" i="1"/>
  <c r="K1582" i="1" s="1"/>
  <c r="G1712" i="1"/>
  <c r="K1712" i="1" s="1"/>
  <c r="G1613" i="1"/>
  <c r="K1613" i="1" s="1"/>
  <c r="G88" i="1"/>
  <c r="K88" i="1" s="1"/>
  <c r="G632" i="1"/>
  <c r="K632" i="1" s="1"/>
  <c r="G1413" i="1"/>
  <c r="K1413" i="1" s="1"/>
  <c r="G1418" i="1"/>
  <c r="K1418" i="1" s="1"/>
  <c r="G429" i="1"/>
  <c r="K429" i="1" s="1"/>
  <c r="G987" i="1"/>
  <c r="K987" i="1" s="1"/>
  <c r="G197" i="1"/>
  <c r="K197" i="1" s="1"/>
  <c r="AH891" i="1"/>
  <c r="AI891" i="1" s="1"/>
  <c r="AC891" i="1"/>
  <c r="AC1122" i="1"/>
  <c r="AH1122" i="1"/>
  <c r="AI1122" i="1" s="1"/>
  <c r="AH1003" i="1"/>
  <c r="AI1003" i="1" s="1"/>
  <c r="AC1003" i="1"/>
  <c r="Z766" i="1"/>
  <c r="AF766" i="1"/>
  <c r="AH731" i="1"/>
  <c r="AI731" i="1" s="1"/>
  <c r="AC731" i="1"/>
  <c r="Z725" i="1"/>
  <c r="AF725" i="1"/>
  <c r="Z721" i="1"/>
  <c r="AF721" i="1"/>
  <c r="Z700" i="1"/>
  <c r="AF700" i="1"/>
  <c r="Z658" i="1"/>
  <c r="AF658" i="1"/>
  <c r="AH650" i="1"/>
  <c r="AI650" i="1" s="1"/>
  <c r="AC650" i="1"/>
  <c r="AH798" i="1"/>
  <c r="AI798" i="1" s="1"/>
  <c r="AC798" i="1"/>
  <c r="AH1641" i="1"/>
  <c r="AI1641" i="1" s="1"/>
  <c r="AC1751" i="1"/>
  <c r="AH1499" i="1"/>
  <c r="AI1499" i="1" s="1"/>
  <c r="AH1564" i="1"/>
  <c r="AI1564" i="1" s="1"/>
  <c r="AC1153" i="1"/>
  <c r="AC947" i="1"/>
  <c r="AC19" i="1"/>
  <c r="AC1353" i="1"/>
  <c r="AC1267" i="1"/>
  <c r="AC911" i="1"/>
  <c r="AH1237" i="1"/>
  <c r="AI1237" i="1" s="1"/>
  <c r="AC748" i="1"/>
  <c r="AF791" i="1"/>
  <c r="AH760" i="1"/>
  <c r="AI760" i="1" s="1"/>
  <c r="AH1161" i="1"/>
  <c r="AI1161" i="1" s="1"/>
  <c r="AC1161" i="1"/>
  <c r="AF832" i="1"/>
  <c r="Z832" i="1"/>
  <c r="AB776" i="1"/>
  <c r="AH776" i="1" s="1"/>
  <c r="AI776" i="1" s="1"/>
  <c r="AC915" i="1"/>
  <c r="AH1142" i="1"/>
  <c r="AI1142" i="1" s="1"/>
  <c r="AH1363" i="1"/>
  <c r="AI1363" i="1" s="1"/>
  <c r="AC1363" i="1"/>
  <c r="AH1279" i="1"/>
  <c r="AI1279" i="1" s="1"/>
  <c r="AC1279" i="1"/>
  <c r="AH923" i="1"/>
  <c r="AI923" i="1" s="1"/>
  <c r="AC923" i="1"/>
  <c r="Z775" i="1"/>
  <c r="AF775" i="1"/>
  <c r="AC681" i="1"/>
  <c r="AH681" i="1"/>
  <c r="AI681" i="1" s="1"/>
  <c r="Z672" i="1"/>
  <c r="AF672" i="1"/>
  <c r="AH669" i="1"/>
  <c r="AI669" i="1" s="1"/>
  <c r="AC669" i="1"/>
  <c r="AH648" i="1"/>
  <c r="AI648" i="1" s="1"/>
  <c r="AF648" i="1"/>
  <c r="Z634" i="1"/>
  <c r="AF634" i="1"/>
  <c r="AC1463" i="1"/>
  <c r="AH920" i="1"/>
  <c r="AI920" i="1" s="1"/>
  <c r="AH850" i="1"/>
  <c r="AI850" i="1" s="1"/>
  <c r="AH1304" i="1"/>
  <c r="AI1304" i="1" s="1"/>
  <c r="AC1304" i="1"/>
  <c r="AC1295" i="1"/>
  <c r="AH1295" i="1"/>
  <c r="AI1295" i="1" s="1"/>
  <c r="AC1182" i="1"/>
  <c r="AH1182" i="1"/>
  <c r="AI1182" i="1" s="1"/>
  <c r="AH782" i="1"/>
  <c r="AI782" i="1" s="1"/>
  <c r="AF782" i="1"/>
  <c r="AH765" i="1"/>
  <c r="AI765" i="1" s="1"/>
  <c r="AH689" i="1"/>
  <c r="AI689" i="1" s="1"/>
  <c r="AC689" i="1"/>
  <c r="Z656" i="1"/>
  <c r="AF656" i="1"/>
  <c r="AC1530" i="1"/>
  <c r="AC1646" i="1"/>
  <c r="AH1593" i="1"/>
  <c r="AI1593" i="1" s="1"/>
  <c r="AC1506" i="1"/>
  <c r="AC1460" i="1"/>
  <c r="AH1585" i="1"/>
  <c r="AI1585" i="1" s="1"/>
  <c r="AH1545" i="1"/>
  <c r="AI1545" i="1" s="1"/>
  <c r="AH1702" i="1"/>
  <c r="AI1702" i="1" s="1"/>
  <c r="AH1539" i="1"/>
  <c r="AI1539" i="1" s="1"/>
  <c r="AH1697" i="1"/>
  <c r="AI1697" i="1" s="1"/>
  <c r="AH963" i="1"/>
  <c r="AI963" i="1" s="1"/>
  <c r="AH1149" i="1"/>
  <c r="AI1149" i="1" s="1"/>
  <c r="AC943" i="1"/>
  <c r="AC969" i="1"/>
  <c r="AH783" i="1"/>
  <c r="AI783" i="1" s="1"/>
  <c r="AH1012" i="1"/>
  <c r="AI1012" i="1" s="1"/>
  <c r="AF783" i="1"/>
  <c r="AC1271" i="1"/>
  <c r="AH852" i="1"/>
  <c r="AI852" i="1" s="1"/>
  <c r="AC1070" i="1"/>
  <c r="AH745" i="1"/>
  <c r="AI745" i="1" s="1"/>
  <c r="AH1150" i="1"/>
  <c r="AI1150" i="1" s="1"/>
  <c r="AC1104" i="1"/>
  <c r="Z765" i="1"/>
  <c r="AH972" i="1"/>
  <c r="AI972" i="1" s="1"/>
  <c r="AC713" i="1"/>
  <c r="AH766" i="1"/>
  <c r="AI766" i="1" s="1"/>
  <c r="Z698" i="1"/>
  <c r="AC756" i="1"/>
  <c r="AF745" i="1"/>
  <c r="AF795" i="1"/>
  <c r="AH1418" i="1"/>
  <c r="AI1418" i="1" s="1"/>
  <c r="AH642" i="1"/>
  <c r="AI642" i="1" s="1"/>
  <c r="Z693" i="1"/>
  <c r="AF642" i="1"/>
  <c r="Z603" i="1"/>
  <c r="AF603" i="1"/>
  <c r="Z574" i="1"/>
  <c r="AF574" i="1"/>
  <c r="Z558" i="1"/>
  <c r="AF558" i="1"/>
  <c r="Z771" i="1"/>
  <c r="AF771" i="1"/>
  <c r="Z741" i="1"/>
  <c r="AH741" i="1"/>
  <c r="AI741" i="1" s="1"/>
  <c r="Z596" i="1"/>
  <c r="AF596" i="1"/>
  <c r="AF579" i="1"/>
  <c r="AH579" i="1"/>
  <c r="AI579" i="1" s="1"/>
  <c r="Z562" i="1"/>
  <c r="AH562" i="1"/>
  <c r="AI562" i="1" s="1"/>
  <c r="Z501" i="1"/>
  <c r="AH501" i="1"/>
  <c r="AI501" i="1" s="1"/>
  <c r="AF613" i="1"/>
  <c r="Z532" i="1"/>
  <c r="AF532" i="1"/>
  <c r="Z524" i="1"/>
  <c r="AF524" i="1"/>
  <c r="Z515" i="1"/>
  <c r="AF515" i="1"/>
  <c r="Z507" i="1"/>
  <c r="AF507" i="1"/>
  <c r="AB1881" i="1"/>
  <c r="AB1910" i="1"/>
  <c r="AC1910" i="1" s="1"/>
  <c r="AB1913" i="1"/>
  <c r="AC1913" i="1" s="1"/>
  <c r="W1930" i="1"/>
  <c r="AF2029" i="1"/>
  <c r="AF2178" i="1"/>
  <c r="AF2222" i="1"/>
  <c r="Z2245" i="1"/>
  <c r="AC2230" i="1"/>
  <c r="AH2306" i="1"/>
  <c r="AI2306" i="1" s="1"/>
  <c r="AF2190" i="1"/>
  <c r="AF2196" i="1"/>
  <c r="AB2202" i="1"/>
  <c r="AC2202" i="1" s="1"/>
  <c r="AC2207" i="1"/>
  <c r="AF2214" i="1"/>
  <c r="AB2218" i="1"/>
  <c r="AC2218" i="1" s="1"/>
  <c r="AB2224" i="1"/>
  <c r="AH2224" i="1" s="1"/>
  <c r="AI2224" i="1" s="1"/>
  <c r="AC2226" i="1"/>
  <c r="AF2228" i="1"/>
  <c r="AF2232" i="1"/>
  <c r="AF2239" i="1"/>
  <c r="AB2243" i="1"/>
  <c r="AC2243" i="1" s="1"/>
  <c r="AF2243" i="1"/>
  <c r="AB2245" i="1"/>
  <c r="AC2245" i="1" s="1"/>
  <c r="AH2386" i="1"/>
  <c r="AI2386" i="1" s="1"/>
  <c r="AC2265" i="1"/>
  <c r="AH2278" i="1"/>
  <c r="AI2278" i="1" s="1"/>
  <c r="AF2405" i="1"/>
  <c r="AH2391" i="1"/>
  <c r="AI2391" i="1" s="1"/>
  <c r="AH2370" i="1"/>
  <c r="AI2370" i="1" s="1"/>
  <c r="AF1852" i="1"/>
  <c r="AB1770" i="1"/>
  <c r="AC1784" i="1"/>
  <c r="AB1793" i="1"/>
  <c r="AB1802" i="1"/>
  <c r="AC1802" i="1" s="1"/>
  <c r="AB1806" i="1"/>
  <c r="AB1808" i="1"/>
  <c r="AC1810" i="1"/>
  <c r="AB1821" i="1"/>
  <c r="AB1848" i="1"/>
  <c r="AC1861" i="1"/>
  <c r="AB1873" i="1"/>
  <c r="AB1880" i="1"/>
  <c r="AF1891" i="1"/>
  <c r="AB1878" i="1"/>
  <c r="AC1878" i="1" s="1"/>
  <c r="AB1947" i="1"/>
  <c r="AH1947" i="1" s="1"/>
  <c r="AI1947" i="1" s="1"/>
  <c r="AB1969" i="1"/>
  <c r="AH1969" i="1" s="1"/>
  <c r="AI1969" i="1" s="1"/>
  <c r="AB2013" i="1"/>
  <c r="AC2089" i="1"/>
  <c r="AH2233" i="1"/>
  <c r="AI2233" i="1" s="1"/>
  <c r="AF2121" i="1"/>
  <c r="AC2124" i="1"/>
  <c r="AB2142" i="1"/>
  <c r="AH2142" i="1" s="1"/>
  <c r="AI2142" i="1" s="1"/>
  <c r="AB2191" i="1"/>
  <c r="AC2191" i="1" s="1"/>
  <c r="AB2193" i="1"/>
  <c r="AC2193" i="1" s="1"/>
  <c r="AC2195" i="1"/>
  <c r="AC2204" i="1"/>
  <c r="AB2206" i="1"/>
  <c r="AH2206" i="1" s="1"/>
  <c r="AI2206" i="1" s="1"/>
  <c r="AC2208" i="1"/>
  <c r="AF2217" i="1"/>
  <c r="AF2221" i="1"/>
  <c r="AF2225" i="1"/>
  <c r="AB2227" i="1"/>
  <c r="AC2227" i="1" s="1"/>
  <c r="AC2229" i="1"/>
  <c r="AF2231" i="1"/>
  <c r="AF2233" i="1"/>
  <c r="AH2236" i="1"/>
  <c r="AI2236" i="1" s="1"/>
  <c r="AB2240" i="1"/>
  <c r="AH2240" i="1" s="1"/>
  <c r="AI2240" i="1" s="1"/>
  <c r="AF2240" i="1"/>
  <c r="AB2244" i="1"/>
  <c r="AB2246" i="1"/>
  <c r="AH2246" i="1" s="1"/>
  <c r="AI2246" i="1" s="1"/>
  <c r="AH2298" i="1"/>
  <c r="AI2298" i="1" s="1"/>
  <c r="AH2311" i="1"/>
  <c r="AI2311" i="1" s="1"/>
  <c r="AF2370" i="1"/>
  <c r="AC2367" i="1"/>
  <c r="AC2380" i="1"/>
  <c r="AH1175" i="1"/>
  <c r="AI1175" i="1" s="1"/>
  <c r="AC1175" i="1"/>
  <c r="AC1191" i="1"/>
  <c r="AH1191" i="1"/>
  <c r="AI1191" i="1" s="1"/>
  <c r="AH927" i="1"/>
  <c r="AI927" i="1" s="1"/>
  <c r="AC927" i="1"/>
  <c r="AC1703" i="1"/>
  <c r="AH1391" i="1"/>
  <c r="AI1391" i="1" s="1"/>
  <c r="AH1270" i="1"/>
  <c r="AI1270" i="1" s="1"/>
  <c r="AC1660" i="1"/>
  <c r="AH1660" i="1"/>
  <c r="AI1660" i="1" s="1"/>
  <c r="AC1552" i="1"/>
  <c r="AH1552" i="1"/>
  <c r="AI1552" i="1" s="1"/>
  <c r="AH1233" i="1"/>
  <c r="AI1233" i="1" s="1"/>
  <c r="AH1684" i="1"/>
  <c r="AI1684" i="1" s="1"/>
  <c r="AC1684" i="1"/>
  <c r="AC1651" i="1"/>
  <c r="AH1651" i="1"/>
  <c r="AI1651" i="1" s="1"/>
  <c r="AC1630" i="1"/>
  <c r="AH1630" i="1"/>
  <c r="AI1630" i="1" s="1"/>
  <c r="AC1699" i="1"/>
  <c r="AH1699" i="1"/>
  <c r="AI1699" i="1" s="1"/>
  <c r="AH1675" i="1"/>
  <c r="AI1675" i="1" s="1"/>
  <c r="AC1675" i="1"/>
  <c r="AC1232" i="1"/>
  <c r="AH1232" i="1"/>
  <c r="AI1232" i="1" s="1"/>
  <c r="AH1313" i="1"/>
  <c r="AI1313" i="1" s="1"/>
  <c r="AC1313" i="1"/>
  <c r="AC1176" i="1"/>
  <c r="AH1176" i="1"/>
  <c r="AI1176" i="1" s="1"/>
  <c r="AC1025" i="1"/>
  <c r="AH1025" i="1"/>
  <c r="AI1025" i="1" s="1"/>
  <c r="AH991" i="1"/>
  <c r="AI991" i="1" s="1"/>
  <c r="AC991" i="1"/>
  <c r="AC1022" i="1"/>
  <c r="AH1022" i="1"/>
  <c r="AI1022" i="1" s="1"/>
  <c r="AC111" i="1"/>
  <c r="AH111" i="1"/>
  <c r="AI111" i="1" s="1"/>
  <c r="AC66" i="1"/>
  <c r="AH66" i="1"/>
  <c r="AI66" i="1" s="1"/>
  <c r="Z855" i="1"/>
  <c r="AH1605" i="1"/>
  <c r="AI1605" i="1" s="1"/>
  <c r="AC1605" i="1"/>
  <c r="AF870" i="1"/>
  <c r="AC885" i="1"/>
  <c r="AC1723" i="1"/>
  <c r="AH1723" i="1"/>
  <c r="AI1723" i="1" s="1"/>
  <c r="AH858" i="1"/>
  <c r="AI858" i="1" s="1"/>
  <c r="AC1565" i="1"/>
  <c r="AH1475" i="1"/>
  <c r="AI1475" i="1" s="1"/>
  <c r="AC1505" i="1"/>
  <c r="AC1635" i="1"/>
  <c r="AH1635" i="1"/>
  <c r="AI1635" i="1" s="1"/>
  <c r="AH1301" i="1"/>
  <c r="AI1301" i="1" s="1"/>
  <c r="AC1667" i="1"/>
  <c r="AH1667" i="1"/>
  <c r="AI1667" i="1" s="1"/>
  <c r="AC1536" i="1"/>
  <c r="AH1536" i="1"/>
  <c r="AI1536" i="1" s="1"/>
  <c r="AH1392" i="1"/>
  <c r="AI1392" i="1" s="1"/>
  <c r="AC1718" i="1"/>
  <c r="AH1718" i="1"/>
  <c r="AI1718" i="1" s="1"/>
  <c r="AC1644" i="1"/>
  <c r="AH1644" i="1"/>
  <c r="AI1644" i="1" s="1"/>
  <c r="AC1634" i="1"/>
  <c r="AH1634" i="1"/>
  <c r="AI1634" i="1" s="1"/>
  <c r="AH1685" i="1"/>
  <c r="AI1685" i="1" s="1"/>
  <c r="AC1685" i="1"/>
  <c r="AC1704" i="1"/>
  <c r="AH1704" i="1"/>
  <c r="AI1704" i="1" s="1"/>
  <c r="AC1619" i="1"/>
  <c r="AH1619" i="1"/>
  <c r="AI1619" i="1" s="1"/>
  <c r="AC1566" i="1"/>
  <c r="AH1566" i="1"/>
  <c r="AI1566" i="1" s="1"/>
  <c r="AH1198" i="1"/>
  <c r="AI1198" i="1" s="1"/>
  <c r="AC1198" i="1"/>
  <c r="AH1281" i="1"/>
  <c r="AI1281" i="1" s="1"/>
  <c r="AC1281" i="1"/>
  <c r="AC16" i="1"/>
  <c r="AH16" i="1"/>
  <c r="AI16" i="1" s="1"/>
  <c r="Z829" i="1"/>
  <c r="AH829" i="1"/>
  <c r="AI829" i="1" s="1"/>
  <c r="AC1428" i="1"/>
  <c r="AC1733" i="1"/>
  <c r="AH1687" i="1"/>
  <c r="AI1687" i="1" s="1"/>
  <c r="AH1721" i="1"/>
  <c r="AI1721" i="1" s="1"/>
  <c r="AC1107" i="1"/>
  <c r="AH800" i="1"/>
  <c r="AI800" i="1" s="1"/>
  <c r="AF763" i="1"/>
  <c r="AF792" i="1"/>
  <c r="AH1086" i="1"/>
  <c r="AI1086" i="1" s="1"/>
  <c r="AF828" i="1"/>
  <c r="AH1072" i="1"/>
  <c r="AI1072" i="1" s="1"/>
  <c r="Z824" i="1"/>
  <c r="AH775" i="1"/>
  <c r="AI775" i="1" s="1"/>
  <c r="Z807" i="1"/>
  <c r="Z676" i="1"/>
  <c r="AF104" i="1"/>
  <c r="Z833" i="1"/>
  <c r="AF833" i="1"/>
  <c r="Z813" i="1"/>
  <c r="AF813" i="1"/>
  <c r="Z793" i="1"/>
  <c r="AF793" i="1"/>
  <c r="AF463" i="1"/>
  <c r="Z463" i="1"/>
  <c r="Z362" i="1"/>
  <c r="AH1019" i="1"/>
  <c r="AI1019" i="1" s="1"/>
  <c r="AH1298" i="1"/>
  <c r="AI1298" i="1" s="1"/>
  <c r="AH1226" i="1"/>
  <c r="AI1226" i="1" s="1"/>
  <c r="AF794" i="1"/>
  <c r="AC769" i="1"/>
  <c r="AH828" i="1"/>
  <c r="AI828" i="1" s="1"/>
  <c r="AH742" i="1"/>
  <c r="AI742" i="1" s="1"/>
  <c r="AF746" i="1"/>
  <c r="Z648" i="1"/>
  <c r="AH723" i="1"/>
  <c r="AI723" i="1" s="1"/>
  <c r="AC723" i="1"/>
  <c r="Z80" i="1"/>
  <c r="AF80" i="1"/>
  <c r="Z1189" i="1"/>
  <c r="AF1189" i="1"/>
  <c r="AF1925" i="1"/>
  <c r="Z2309" i="1"/>
  <c r="AH2309" i="1"/>
  <c r="AI2309" i="1" s="1"/>
  <c r="AH2315" i="1"/>
  <c r="AI2315" i="1" s="1"/>
  <c r="AH791" i="1"/>
  <c r="AI791" i="1" s="1"/>
  <c r="AF851" i="1"/>
  <c r="AB843" i="1"/>
  <c r="AC843" i="1" s="1"/>
  <c r="AH840" i="1"/>
  <c r="AI840" i="1" s="1"/>
  <c r="AF838" i="1"/>
  <c r="AB811" i="1"/>
  <c r="AC69" i="1"/>
  <c r="AB2058" i="1"/>
  <c r="AC2058" i="1" s="1"/>
  <c r="AC2062" i="1"/>
  <c r="AB2072" i="1"/>
  <c r="AC2072" i="1" s="1"/>
  <c r="AF2098" i="1"/>
  <c r="AH2207" i="1"/>
  <c r="AI2207" i="1" s="1"/>
  <c r="AF2143" i="1"/>
  <c r="Z2143" i="1"/>
  <c r="Z2146" i="1"/>
  <c r="AH2146" i="1"/>
  <c r="AI2146" i="1" s="1"/>
  <c r="AH2265" i="1"/>
  <c r="AI2265" i="1" s="1"/>
  <c r="Z2262" i="1"/>
  <c r="AH2262" i="1"/>
  <c r="AI2262" i="1" s="1"/>
  <c r="AF2348" i="1"/>
  <c r="AC1776" i="1"/>
  <c r="AB1791" i="1"/>
  <c r="AB1815" i="1"/>
  <c r="AB1832" i="1"/>
  <c r="AB1840" i="1"/>
  <c r="AB1842" i="1"/>
  <c r="AC1842" i="1" s="1"/>
  <c r="AB1851" i="1"/>
  <c r="AH1851" i="1" s="1"/>
  <c r="AI1851" i="1" s="1"/>
  <c r="AE1933" i="1"/>
  <c r="Z1933" i="1" s="1"/>
  <c r="AB1897" i="1"/>
  <c r="AC1897" i="1" s="1"/>
  <c r="AB1927" i="1"/>
  <c r="AH1927" i="1" s="1"/>
  <c r="AI1927" i="1" s="1"/>
  <c r="AB2007" i="1"/>
  <c r="AC2007" i="1" s="1"/>
  <c r="AF2071" i="1"/>
  <c r="AF2345" i="1"/>
  <c r="Z2345" i="1"/>
  <c r="AH1189" i="1"/>
  <c r="AI1189" i="1" s="1"/>
  <c r="AB889" i="1"/>
  <c r="AC889" i="1" s="1"/>
  <c r="AB886" i="1"/>
  <c r="AC886" i="1" s="1"/>
  <c r="AB826" i="1"/>
  <c r="AB819" i="1"/>
  <c r="AC819" i="1" s="1"/>
  <c r="AB802" i="1"/>
  <c r="AC380" i="1"/>
  <c r="AF1828" i="1"/>
  <c r="V1974" i="1"/>
  <c r="AB1974" i="1" s="1"/>
  <c r="AC1974" i="1" s="1"/>
  <c r="AF2067" i="1"/>
  <c r="AB2071" i="1"/>
  <c r="AC2071" i="1" s="1"/>
  <c r="Z2085" i="1"/>
  <c r="AF2085" i="1"/>
  <c r="Z2092" i="1"/>
  <c r="AF2092" i="1"/>
  <c r="Z2101" i="1"/>
  <c r="AF2101" i="1"/>
  <c r="Z2108" i="1"/>
  <c r="AF2108" i="1"/>
  <c r="AH2139" i="1"/>
  <c r="AI2139" i="1" s="1"/>
  <c r="AF2288" i="1"/>
  <c r="AB1866" i="1"/>
  <c r="AC1866" i="1" s="1"/>
  <c r="AB1993" i="1"/>
  <c r="AC1993" i="1" s="1"/>
  <c r="AF2080" i="1"/>
  <c r="AF2082" i="1"/>
  <c r="AF2097" i="1"/>
  <c r="AH2112" i="1"/>
  <c r="AI2112" i="1" s="1"/>
  <c r="AC2122" i="1"/>
  <c r="AC2134" i="1"/>
  <c r="AH2152" i="1"/>
  <c r="AI2152" i="1" s="1"/>
  <c r="AF2152" i="1"/>
  <c r="AB2172" i="1"/>
  <c r="AC2172" i="1" s="1"/>
  <c r="AF2177" i="1"/>
  <c r="AF2248" i="1"/>
  <c r="AC2256" i="1"/>
  <c r="AC2262" i="1"/>
  <c r="AF2262" i="1"/>
  <c r="AC2264" i="1"/>
  <c r="AB2269" i="1"/>
  <c r="AC2281" i="1"/>
  <c r="AC2311" i="1"/>
  <c r="AF2386" i="1"/>
  <c r="AF2355" i="1"/>
  <c r="AH2317" i="1"/>
  <c r="AI2317" i="1" s="1"/>
  <c r="AB2330" i="1"/>
  <c r="AC2330" i="1" s="1"/>
  <c r="AF2336" i="1"/>
  <c r="AB2346" i="1"/>
  <c r="AC2346" i="1" s="1"/>
  <c r="AF2346" i="1"/>
  <c r="AB2349" i="1"/>
  <c r="AC2349" i="1" s="1"/>
  <c r="AB2353" i="1"/>
  <c r="AC2353" i="1" s="1"/>
  <c r="AF2358" i="1"/>
  <c r="AF2369" i="1"/>
  <c r="AB2371" i="1"/>
  <c r="AC2371" i="1" s="1"/>
  <c r="AF2371" i="1"/>
  <c r="AB2373" i="1"/>
  <c r="AC2373" i="1" s="1"/>
  <c r="AF2373" i="1"/>
  <c r="AH2388" i="1"/>
  <c r="AI2388" i="1" s="1"/>
  <c r="AF2388" i="1"/>
  <c r="AB2390" i="1"/>
  <c r="AC2390" i="1" s="1"/>
  <c r="AC2392" i="1"/>
  <c r="AF2393" i="1"/>
  <c r="AH2396" i="1"/>
  <c r="AI2396" i="1" s="1"/>
  <c r="AB2405" i="1"/>
  <c r="AH2405" i="1" s="1"/>
  <c r="AI2405" i="1" s="1"/>
  <c r="AC2434" i="1"/>
  <c r="AF2133" i="1"/>
  <c r="AC2146" i="1"/>
  <c r="AF2163" i="1"/>
  <c r="AF2170" i="1"/>
  <c r="AC2305" i="1"/>
  <c r="AF2247" i="1"/>
  <c r="AB2248" i="1"/>
  <c r="AH2248" i="1" s="1"/>
  <c r="AI2248" i="1" s="1"/>
  <c r="AB2258" i="1"/>
  <c r="AB2261" i="1"/>
  <c r="AC2261" i="1" s="1"/>
  <c r="AC2263" i="1"/>
  <c r="AB2267" i="1"/>
  <c r="AB2268" i="1"/>
  <c r="AC2268" i="1" s="1"/>
  <c r="AH2310" i="1"/>
  <c r="AI2310" i="1" s="1"/>
  <c r="AB2326" i="1"/>
  <c r="AC2326" i="1" s="1"/>
  <c r="AC2327" i="1"/>
  <c r="AC2329" i="1"/>
  <c r="AH2337" i="1"/>
  <c r="AI2337" i="1" s="1"/>
  <c r="AF2337" i="1"/>
  <c r="AB2347" i="1"/>
  <c r="AC2347" i="1" s="1"/>
  <c r="AB2348" i="1"/>
  <c r="AH2348" i="1" s="1"/>
  <c r="AI2348" i="1" s="1"/>
  <c r="AF2350" i="1"/>
  <c r="AB2352" i="1"/>
  <c r="AH2352" i="1" s="1"/>
  <c r="AI2352" i="1" s="1"/>
  <c r="AF2352" i="1"/>
  <c r="AF2354" i="1"/>
  <c r="AF2366" i="1"/>
  <c r="AF2368" i="1"/>
  <c r="AC2372" i="1"/>
  <c r="AF2372" i="1"/>
  <c r="AF2379" i="1"/>
  <c r="AF2380" i="1"/>
  <c r="AF2387" i="1"/>
  <c r="AF2389" i="1"/>
  <c r="AF2391" i="1"/>
  <c r="AF2395" i="1"/>
  <c r="AC2397" i="1"/>
  <c r="AF2397" i="1"/>
  <c r="AC1208" i="1"/>
  <c r="AH1208" i="1"/>
  <c r="AI1208" i="1" s="1"/>
  <c r="AC1327" i="1"/>
  <c r="AH1327" i="1"/>
  <c r="AI1327" i="1" s="1"/>
  <c r="AC1388" i="1"/>
  <c r="AH1388" i="1"/>
  <c r="AI1388" i="1" s="1"/>
  <c r="AH1225" i="1"/>
  <c r="AI1225" i="1" s="1"/>
  <c r="AC1225" i="1"/>
  <c r="AC1394" i="1"/>
  <c r="AH1394" i="1"/>
  <c r="AI1394" i="1" s="1"/>
  <c r="AC1184" i="1"/>
  <c r="AH1184" i="1"/>
  <c r="AI1184" i="1" s="1"/>
  <c r="AH931" i="1"/>
  <c r="AI931" i="1" s="1"/>
  <c r="AC931" i="1"/>
  <c r="AH15" i="1"/>
  <c r="AI15" i="1" s="1"/>
  <c r="AC15" i="1"/>
  <c r="AC876" i="1"/>
  <c r="AH876" i="1"/>
  <c r="AI876" i="1" s="1"/>
  <c r="AH1739" i="1"/>
  <c r="AI1739" i="1" s="1"/>
  <c r="AH1749" i="1"/>
  <c r="AI1749" i="1" s="1"/>
  <c r="AC1614" i="1"/>
  <c r="AH1437" i="1"/>
  <c r="AI1437" i="1" s="1"/>
  <c r="AH1526" i="1"/>
  <c r="AI1526" i="1" s="1"/>
  <c r="AH1596" i="1"/>
  <c r="AI1596" i="1" s="1"/>
  <c r="AC1369" i="1"/>
  <c r="AC1329" i="1"/>
  <c r="AH971" i="1"/>
  <c r="AI971" i="1" s="1"/>
  <c r="AH1174" i="1"/>
  <c r="AI1174" i="1" s="1"/>
  <c r="AC216" i="1"/>
  <c r="AC1321" i="1"/>
  <c r="AC1417" i="1"/>
  <c r="AC1356" i="1"/>
  <c r="AH1356" i="1"/>
  <c r="AI1356" i="1" s="1"/>
  <c r="AH1436" i="1"/>
  <c r="AI1436" i="1" s="1"/>
  <c r="AC1436" i="1"/>
  <c r="AC1740" i="1"/>
  <c r="AH874" i="1"/>
  <c r="AI874" i="1" s="1"/>
  <c r="AC950" i="1"/>
  <c r="AC1698" i="1"/>
  <c r="AH1698" i="1"/>
  <c r="AI1698" i="1" s="1"/>
  <c r="AC1094" i="1"/>
  <c r="AH1094" i="1"/>
  <c r="AI1094" i="1" s="1"/>
  <c r="AF844" i="1"/>
  <c r="Z844" i="1"/>
  <c r="Z836" i="1"/>
  <c r="AF836" i="1"/>
  <c r="AH836" i="1"/>
  <c r="AI836" i="1" s="1"/>
  <c r="Z827" i="1"/>
  <c r="AF827" i="1"/>
  <c r="AF577" i="1"/>
  <c r="Z577" i="1"/>
  <c r="Z486" i="1"/>
  <c r="AF486" i="1"/>
  <c r="AH1577" i="1"/>
  <c r="AI1577" i="1" s="1"/>
  <c r="AC1577" i="1"/>
  <c r="AC1610" i="1"/>
  <c r="AC1352" i="1"/>
  <c r="AC1234" i="1"/>
  <c r="AC1397" i="1"/>
  <c r="AH1397" i="1"/>
  <c r="AI1397" i="1" s="1"/>
  <c r="AC1404" i="1"/>
  <c r="AH1404" i="1"/>
  <c r="AI1404" i="1" s="1"/>
  <c r="AC1396" i="1"/>
  <c r="AH1396" i="1"/>
  <c r="AI1396" i="1" s="1"/>
  <c r="AC353" i="1"/>
  <c r="AI353" i="1"/>
  <c r="AH1146" i="1"/>
  <c r="AI1146" i="1" s="1"/>
  <c r="AC1146" i="1"/>
  <c r="AC946" i="1"/>
  <c r="AH946" i="1"/>
  <c r="AI946" i="1" s="1"/>
  <c r="AC1064" i="1"/>
  <c r="AH1064" i="1"/>
  <c r="AI1064" i="1" s="1"/>
  <c r="Z861" i="1"/>
  <c r="AF861" i="1"/>
  <c r="Z854" i="1"/>
  <c r="AF854" i="1"/>
  <c r="AH854" i="1"/>
  <c r="AI854" i="1" s="1"/>
  <c r="AC1787" i="1"/>
  <c r="AH1787" i="1"/>
  <c r="AI1787" i="1" s="1"/>
  <c r="AC1827" i="1"/>
  <c r="AH1827" i="1"/>
  <c r="AI1827" i="1" s="1"/>
  <c r="AF873" i="1"/>
  <c r="AB861" i="1"/>
  <c r="AB859" i="1"/>
  <c r="AC859" i="1" s="1"/>
  <c r="AC857" i="1"/>
  <c r="AC838" i="1"/>
  <c r="AC2313" i="1"/>
  <c r="AH2313" i="1"/>
  <c r="AI2313" i="1" s="1"/>
  <c r="AC2398" i="1"/>
  <c r="AH2398" i="1"/>
  <c r="AI2398" i="1" s="1"/>
  <c r="AH1163" i="1"/>
  <c r="AI1163" i="1" s="1"/>
  <c r="AH967" i="1"/>
  <c r="AI967" i="1" s="1"/>
  <c r="AC1090" i="1"/>
  <c r="AC936" i="1"/>
  <c r="AH1128" i="1"/>
  <c r="AI1128" i="1" s="1"/>
  <c r="AF816" i="1"/>
  <c r="AB825" i="1"/>
  <c r="AC825" i="1" s="1"/>
  <c r="AC817" i="1"/>
  <c r="AC815" i="1"/>
  <c r="AC251" i="1"/>
  <c r="AF1802" i="1"/>
  <c r="AH2238" i="1"/>
  <c r="AI2238" i="1" s="1"/>
  <c r="AC2238" i="1"/>
  <c r="AB806" i="1"/>
  <c r="Z1822" i="1"/>
  <c r="AF1822" i="1"/>
  <c r="Z1865" i="1"/>
  <c r="AF1865" i="1"/>
  <c r="Z1890" i="1"/>
  <c r="AF1890" i="1"/>
  <c r="AB2070" i="1"/>
  <c r="AC2070" i="1" s="1"/>
  <c r="AH1810" i="1"/>
  <c r="AI1810" i="1" s="1"/>
  <c r="AF1821" i="1"/>
  <c r="AB1774" i="1"/>
  <c r="AC1774" i="1" s="1"/>
  <c r="AB1775" i="1"/>
  <c r="AB1777" i="1"/>
  <c r="AB1781" i="1"/>
  <c r="AB1785" i="1"/>
  <c r="AB1799" i="1"/>
  <c r="AB1803" i="1"/>
  <c r="AB1805" i="1"/>
  <c r="AB1811" i="1"/>
  <c r="AB1813" i="1"/>
  <c r="AB1818" i="1"/>
  <c r="AB1820" i="1"/>
  <c r="AB1823" i="1"/>
  <c r="AB1841" i="1"/>
  <c r="AC1845" i="1"/>
  <c r="AB1887" i="1"/>
  <c r="AC1887" i="1" s="1"/>
  <c r="AB1889" i="1"/>
  <c r="AC1889" i="1" s="1"/>
  <c r="AB1891" i="1"/>
  <c r="AC1891" i="1" s="1"/>
  <c r="AB1902" i="1"/>
  <c r="AC1902" i="1" s="1"/>
  <c r="AB1904" i="1"/>
  <c r="AC1904" i="1" s="1"/>
  <c r="AB1906" i="1"/>
  <c r="AC1906" i="1" s="1"/>
  <c r="AH1916" i="1"/>
  <c r="AI1916" i="1" s="1"/>
  <c r="AB2050" i="1"/>
  <c r="AC2050" i="1" s="1"/>
  <c r="AC2059" i="1"/>
  <c r="AC2061" i="1"/>
  <c r="AB2096" i="1"/>
  <c r="AC2096" i="1" s="1"/>
  <c r="AB2141" i="1"/>
  <c r="AH2141" i="1" s="1"/>
  <c r="AI2141" i="1" s="1"/>
  <c r="AB2183" i="1"/>
  <c r="AC2183" i="1" s="1"/>
  <c r="AB2197" i="1"/>
  <c r="AH2197" i="1" s="1"/>
  <c r="AI2197" i="1" s="1"/>
  <c r="AF2275" i="1"/>
  <c r="AB2280" i="1"/>
  <c r="AC2280" i="1" s="1"/>
  <c r="AH2281" i="1"/>
  <c r="AI2281" i="1" s="1"/>
  <c r="AC2282" i="1"/>
  <c r="AC2295" i="1"/>
  <c r="AH2304" i="1"/>
  <c r="AI2304" i="1" s="1"/>
  <c r="AF2305" i="1"/>
  <c r="AB2312" i="1"/>
  <c r="Z2408" i="1"/>
  <c r="AF2333" i="1"/>
  <c r="AC2323" i="1"/>
  <c r="Z2441" i="1"/>
  <c r="AB2424" i="1"/>
  <c r="AC2424" i="1" s="1"/>
  <c r="AF2357" i="1"/>
  <c r="AC2133" i="1"/>
  <c r="AC1847" i="1"/>
  <c r="AF1936" i="1"/>
  <c r="AC1995" i="1"/>
  <c r="Y2019" i="1"/>
  <c r="W1947" i="1"/>
  <c r="AH1992" i="1"/>
  <c r="AI1992" i="1" s="1"/>
  <c r="AF2161" i="1"/>
  <c r="AB1819" i="1"/>
  <c r="AH1928" i="1"/>
  <c r="AI1928" i="1" s="1"/>
  <c r="AE2015" i="1"/>
  <c r="AE1836" i="1"/>
  <c r="AF1836" i="1" s="1"/>
  <c r="AB2069" i="1"/>
  <c r="AC2069" i="1" s="1"/>
  <c r="AB2084" i="1"/>
  <c r="AC2084" i="1" s="1"/>
  <c r="AB2092" i="1"/>
  <c r="AB2097" i="1"/>
  <c r="AC2097" i="1" s="1"/>
  <c r="Z2098" i="1"/>
  <c r="AF2100" i="1"/>
  <c r="AF2102" i="1"/>
  <c r="AB2105" i="1"/>
  <c r="AH2105" i="1" s="1"/>
  <c r="AI2105" i="1" s="1"/>
  <c r="AF2107" i="1"/>
  <c r="Z2221" i="1"/>
  <c r="AH2199" i="1"/>
  <c r="AI2199" i="1" s="1"/>
  <c r="AC2221" i="1"/>
  <c r="AF2252" i="1"/>
  <c r="AH2333" i="1"/>
  <c r="AI2333" i="1" s="1"/>
  <c r="AF2280" i="1"/>
  <c r="AB2288" i="1"/>
  <c r="AF2306" i="1"/>
  <c r="AB2307" i="1"/>
  <c r="AC2307" i="1" s="1"/>
  <c r="AF2308" i="1"/>
  <c r="AF2312" i="1"/>
  <c r="AF2314" i="1"/>
  <c r="AH2380" i="1"/>
  <c r="AI2380" i="1" s="1"/>
  <c r="AH2411" i="1"/>
  <c r="AI2411" i="1" s="1"/>
  <c r="AF2411" i="1"/>
  <c r="AB2416" i="1"/>
  <c r="AC2416" i="1" s="1"/>
  <c r="AH916" i="1"/>
  <c r="AI916" i="1" s="1"/>
  <c r="AC916" i="1"/>
  <c r="AC158" i="1"/>
  <c r="AH158" i="1"/>
  <c r="AI158" i="1" s="1"/>
  <c r="AH1657" i="1"/>
  <c r="AI1657" i="1" s="1"/>
  <c r="AC1601" i="1"/>
  <c r="AH1440" i="1"/>
  <c r="AI1440" i="1" s="1"/>
  <c r="AH1639" i="1"/>
  <c r="AI1639" i="1" s="1"/>
  <c r="AH1678" i="1"/>
  <c r="AI1678" i="1" s="1"/>
  <c r="AH1690" i="1"/>
  <c r="AI1690" i="1" s="1"/>
  <c r="AH1636" i="1"/>
  <c r="AI1636" i="1" s="1"/>
  <c r="AH1661" i="1"/>
  <c r="AI1661" i="1" s="1"/>
  <c r="AH1188" i="1"/>
  <c r="AI1188" i="1" s="1"/>
  <c r="AC1662" i="1"/>
  <c r="AH1616" i="1"/>
  <c r="AI1616" i="1" s="1"/>
  <c r="AC1613" i="1"/>
  <c r="AC1429" i="1"/>
  <c r="AC1451" i="1"/>
  <c r="AH1655" i="1"/>
  <c r="AI1655" i="1" s="1"/>
  <c r="AH1584" i="1"/>
  <c r="AI1584" i="1" s="1"/>
  <c r="AH1599" i="1"/>
  <c r="AI1599" i="1" s="1"/>
  <c r="AH1484" i="1"/>
  <c r="AI1484" i="1" s="1"/>
  <c r="AC1521" i="1"/>
  <c r="AC1696" i="1"/>
  <c r="AH1580" i="1"/>
  <c r="AI1580" i="1" s="1"/>
  <c r="AC1722" i="1"/>
  <c r="AH1753" i="1"/>
  <c r="AI1753" i="1" s="1"/>
  <c r="AC1625" i="1"/>
  <c r="AC1750" i="1"/>
  <c r="AH1293" i="1"/>
  <c r="AI1293" i="1" s="1"/>
  <c r="AC881" i="1"/>
  <c r="AH914" i="1"/>
  <c r="AI914" i="1" s="1"/>
  <c r="AH1076" i="1"/>
  <c r="AI1076" i="1" s="1"/>
  <c r="AC1558" i="1"/>
  <c r="AH1648" i="1"/>
  <c r="AI1648" i="1" s="1"/>
  <c r="AC1260" i="1"/>
  <c r="AC1194" i="1"/>
  <c r="AC1688" i="1"/>
  <c r="AH1676" i="1"/>
  <c r="AI1676" i="1" s="1"/>
  <c r="AH1333" i="1"/>
  <c r="AI1333" i="1" s="1"/>
  <c r="AC1084" i="1"/>
  <c r="AH1084" i="1"/>
  <c r="AI1084" i="1" s="1"/>
  <c r="AC880" i="1"/>
  <c r="AH880" i="1"/>
  <c r="AI880" i="1" s="1"/>
  <c r="AH869" i="1"/>
  <c r="AI869" i="1" s="1"/>
  <c r="Z869" i="1"/>
  <c r="AH1534" i="1"/>
  <c r="AI1534" i="1" s="1"/>
  <c r="AH1602" i="1"/>
  <c r="AI1602" i="1" s="1"/>
  <c r="AC1761" i="1"/>
  <c r="AH1665" i="1"/>
  <c r="AI1665" i="1" s="1"/>
  <c r="AH1444" i="1"/>
  <c r="AI1444" i="1" s="1"/>
  <c r="AC1570" i="1"/>
  <c r="AC1607" i="1"/>
  <c r="AH1551" i="1"/>
  <c r="AI1551" i="1" s="1"/>
  <c r="AH1658" i="1"/>
  <c r="AI1658" i="1" s="1"/>
  <c r="AH1540" i="1"/>
  <c r="AI1540" i="1" s="1"/>
  <c r="AC1693" i="1"/>
  <c r="AH1627" i="1"/>
  <c r="AI1627" i="1" s="1"/>
  <c r="AH1716" i="1"/>
  <c r="AI1716" i="1" s="1"/>
  <c r="AC1759" i="1"/>
  <c r="AC1727" i="1"/>
  <c r="AC1647" i="1"/>
  <c r="AC1728" i="1"/>
  <c r="AH1541" i="1"/>
  <c r="AI1541" i="1" s="1"/>
  <c r="AC1074" i="1"/>
  <c r="AC1215" i="1"/>
  <c r="AC34" i="1"/>
  <c r="AH1124" i="1"/>
  <c r="AI1124" i="1" s="1"/>
  <c r="AC1140" i="1"/>
  <c r="AH1756" i="1"/>
  <c r="AI1756" i="1" s="1"/>
  <c r="AH857" i="1"/>
  <c r="AI857" i="1" s="1"/>
  <c r="AF869" i="1"/>
  <c r="AH1131" i="1"/>
  <c r="AI1131" i="1" s="1"/>
  <c r="AH983" i="1"/>
  <c r="AI983" i="1" s="1"/>
  <c r="AC884" i="1"/>
  <c r="AF850" i="1"/>
  <c r="AH868" i="1"/>
  <c r="AI868" i="1" s="1"/>
  <c r="AH1365" i="1"/>
  <c r="AI1365" i="1" s="1"/>
  <c r="AH1335" i="1"/>
  <c r="AI1335" i="1" s="1"/>
  <c r="AH1006" i="1"/>
  <c r="AI1006" i="1" s="1"/>
  <c r="AH1288" i="1"/>
  <c r="AI1288" i="1" s="1"/>
  <c r="AH1230" i="1"/>
  <c r="AI1230" i="1" s="1"/>
  <c r="AH1357" i="1"/>
  <c r="AI1357" i="1" s="1"/>
  <c r="AH1414" i="1"/>
  <c r="AI1414" i="1" s="1"/>
  <c r="AH1359" i="1"/>
  <c r="AI1359" i="1" s="1"/>
  <c r="AH1713" i="1"/>
  <c r="AI1713" i="1" s="1"/>
  <c r="AC1714" i="1"/>
  <c r="AH1706" i="1"/>
  <c r="AI1706" i="1" s="1"/>
  <c r="AH1130" i="1"/>
  <c r="AI1130" i="1" s="1"/>
  <c r="AH1314" i="1"/>
  <c r="AI1314" i="1" s="1"/>
  <c r="AH142" i="1"/>
  <c r="AI142" i="1" s="1"/>
  <c r="AC1292" i="1"/>
  <c r="AC1254" i="1"/>
  <c r="AH1261" i="1"/>
  <c r="AI1261" i="1" s="1"/>
  <c r="AC1261" i="1"/>
  <c r="AH1362" i="1"/>
  <c r="AI1362" i="1" s="1"/>
  <c r="AC1362" i="1"/>
  <c r="AC2052" i="1"/>
  <c r="AH2052" i="1"/>
  <c r="AI2052" i="1" s="1"/>
  <c r="Z110" i="1"/>
  <c r="AF110" i="1"/>
  <c r="AC530" i="1"/>
  <c r="AF1771" i="1"/>
  <c r="AH1776" i="1"/>
  <c r="AI1776" i="1" s="1"/>
  <c r="AF1784" i="1"/>
  <c r="AC1831" i="1"/>
  <c r="AB1788" i="1"/>
  <c r="AB1790" i="1"/>
  <c r="V1839" i="1"/>
  <c r="AB1839" i="1" s="1"/>
  <c r="AC1839" i="1" s="1"/>
  <c r="Y1839" i="1"/>
  <c r="W1839" i="1"/>
  <c r="AF2062" i="1"/>
  <c r="Z2062" i="1"/>
  <c r="AH2082" i="1"/>
  <c r="AI2082" i="1" s="1"/>
  <c r="AC2082" i="1"/>
  <c r="AB2094" i="1"/>
  <c r="AC2094" i="1" s="1"/>
  <c r="AB873" i="1"/>
  <c r="AC872" i="1"/>
  <c r="AB870" i="1"/>
  <c r="AF868" i="1"/>
  <c r="AH851" i="1"/>
  <c r="AI851" i="1" s="1"/>
  <c r="AC850" i="1"/>
  <c r="AB848" i="1"/>
  <c r="AB844" i="1"/>
  <c r="AC844" i="1" s="1"/>
  <c r="AB837" i="1"/>
  <c r="AC837" i="1" s="1"/>
  <c r="AH758" i="1"/>
  <c r="AI758" i="1" s="1"/>
  <c r="Z1895" i="1"/>
  <c r="AF1895" i="1"/>
  <c r="W2016" i="1"/>
  <c r="AC2090" i="1"/>
  <c r="Z2044" i="1"/>
  <c r="AH2044" i="1"/>
  <c r="AI2044" i="1" s="1"/>
  <c r="AB1912" i="1"/>
  <c r="AB2042" i="1"/>
  <c r="AC2042" i="1" s="1"/>
  <c r="AB2045" i="1"/>
  <c r="AC2045" i="1" s="1"/>
  <c r="AB845" i="1"/>
  <c r="AC836" i="1"/>
  <c r="AF829" i="1"/>
  <c r="AH771" i="1"/>
  <c r="AI771" i="1" s="1"/>
  <c r="AH605" i="1"/>
  <c r="AI605" i="1" s="1"/>
  <c r="V2016" i="1"/>
  <c r="AB2016" i="1" s="1"/>
  <c r="AC2016" i="1" s="1"/>
  <c r="Y2016" i="1"/>
  <c r="Y1943" i="1"/>
  <c r="AE1941" i="1"/>
  <c r="Z1941" i="1" s="1"/>
  <c r="W1943" i="1"/>
  <c r="Y1920" i="1"/>
  <c r="V1920" i="1"/>
  <c r="AB1920" i="1" s="1"/>
  <c r="AC1920" i="1" s="1"/>
  <c r="W1987" i="1"/>
  <c r="V1987" i="1"/>
  <c r="AB1987" i="1" s="1"/>
  <c r="AH1987" i="1" s="1"/>
  <c r="AI1987" i="1" s="1"/>
  <c r="Z2081" i="1"/>
  <c r="AF2081" i="1"/>
  <c r="Z2083" i="1"/>
  <c r="AF2083" i="1"/>
  <c r="Z2089" i="1"/>
  <c r="AF2089" i="1"/>
  <c r="Z2091" i="1"/>
  <c r="AF2091" i="1"/>
  <c r="Z2093" i="1"/>
  <c r="AF2093" i="1"/>
  <c r="Z2096" i="1"/>
  <c r="AF2096" i="1"/>
  <c r="AB1771" i="1"/>
  <c r="AB1773" i="1"/>
  <c r="AB1782" i="1"/>
  <c r="AB1789" i="1"/>
  <c r="AB1797" i="1"/>
  <c r="AC1797" i="1" s="1"/>
  <c r="AB1835" i="1"/>
  <c r="AB1844" i="1"/>
  <c r="AB1850" i="1"/>
  <c r="AB1856" i="1"/>
  <c r="AB1860" i="1"/>
  <c r="AB1894" i="1"/>
  <c r="AC1894" i="1" s="1"/>
  <c r="AC1937" i="1"/>
  <c r="AB1961" i="1"/>
  <c r="AC1961" i="1" s="1"/>
  <c r="AB1967" i="1"/>
  <c r="AH1967" i="1" s="1"/>
  <c r="AI1967" i="1" s="1"/>
  <c r="AB1982" i="1"/>
  <c r="AH1982" i="1" s="1"/>
  <c r="AI1982" i="1" s="1"/>
  <c r="AB1911" i="1"/>
  <c r="AC1911" i="1" s="1"/>
  <c r="AE2014" i="1"/>
  <c r="AB1778" i="1"/>
  <c r="AC1778" i="1" s="1"/>
  <c r="V1957" i="1"/>
  <c r="AF2069" i="1"/>
  <c r="AH2161" i="1"/>
  <c r="AI2161" i="1" s="1"/>
  <c r="AH2177" i="1"/>
  <c r="AI2177" i="1" s="1"/>
  <c r="AF2045" i="1"/>
  <c r="AB2047" i="1"/>
  <c r="AC2047" i="1" s="1"/>
  <c r="AF2052" i="1"/>
  <c r="AB2095" i="1"/>
  <c r="AB2108" i="1"/>
  <c r="AH2108" i="1" s="1"/>
  <c r="AI2108" i="1" s="1"/>
  <c r="AH2229" i="1"/>
  <c r="AI2229" i="1" s="1"/>
  <c r="AB2123" i="1"/>
  <c r="AC2123" i="1" s="1"/>
  <c r="AC2222" i="1"/>
  <c r="Z2199" i="1"/>
  <c r="AB2203" i="1"/>
  <c r="AC2203" i="1" s="1"/>
  <c r="AB2239" i="1"/>
  <c r="AH2372" i="1"/>
  <c r="AI2372" i="1" s="1"/>
  <c r="Z2380" i="1"/>
  <c r="AB1825" i="1"/>
  <c r="AB1872" i="1"/>
  <c r="AB1879" i="1"/>
  <c r="AB1893" i="1"/>
  <c r="AH1893" i="1" s="1"/>
  <c r="AI1893" i="1" s="1"/>
  <c r="AE1838" i="1"/>
  <c r="AF1838" i="1" s="1"/>
  <c r="AF2070" i="1"/>
  <c r="AH2083" i="1"/>
  <c r="AI2083" i="1" s="1"/>
  <c r="AC2139" i="1"/>
  <c r="AH2134" i="1"/>
  <c r="AI2134" i="1" s="1"/>
  <c r="AC2044" i="1"/>
  <c r="AF2044" i="1"/>
  <c r="AF2046" i="1"/>
  <c r="AC2081" i="1"/>
  <c r="AF2131" i="1"/>
  <c r="Z2177" i="1"/>
  <c r="Z2232" i="1"/>
  <c r="AH2232" i="1"/>
  <c r="AI2232" i="1" s="1"/>
  <c r="AF2241" i="1"/>
  <c r="Z2241" i="1"/>
  <c r="AF2309" i="1"/>
  <c r="AC2406" i="1"/>
  <c r="AH2406" i="1"/>
  <c r="AI2406" i="1" s="1"/>
  <c r="Z2191" i="1"/>
  <c r="AF2191" i="1"/>
  <c r="AC2223" i="1"/>
  <c r="AH2223" i="1"/>
  <c r="AI2223" i="1" s="1"/>
  <c r="Z2295" i="1"/>
  <c r="AH2295" i="1"/>
  <c r="AI2295" i="1" s="1"/>
  <c r="AF2367" i="1"/>
  <c r="AH2367" i="1"/>
  <c r="AI2367" i="1" s="1"/>
  <c r="Z2367" i="1"/>
  <c r="AH2368" i="1"/>
  <c r="AI2368" i="1" s="1"/>
  <c r="AC2368" i="1"/>
  <c r="AH2389" i="1"/>
  <c r="AI2389" i="1" s="1"/>
  <c r="AC2389" i="1"/>
  <c r="AH2394" i="1"/>
  <c r="AI2394" i="1" s="1"/>
  <c r="AC2394" i="1"/>
  <c r="AC1985" i="1"/>
  <c r="AB2026" i="1"/>
  <c r="AB2009" i="1"/>
  <c r="AB1915" i="1"/>
  <c r="AC1915" i="1" s="1"/>
  <c r="AB1994" i="1"/>
  <c r="AC1994" i="1" s="1"/>
  <c r="AH2122" i="1"/>
  <c r="AI2122" i="1" s="1"/>
  <c r="AB2057" i="1"/>
  <c r="AH2067" i="1"/>
  <c r="AI2067" i="1" s="1"/>
  <c r="AB2163" i="1"/>
  <c r="AC2163" i="1" s="1"/>
  <c r="AC2170" i="1"/>
  <c r="AF2176" i="1"/>
  <c r="AB2178" i="1"/>
  <c r="AB2179" i="1"/>
  <c r="Z2236" i="1"/>
  <c r="AF2236" i="1"/>
  <c r="AC2140" i="1"/>
  <c r="AB2111" i="1"/>
  <c r="AC2111" i="1" s="1"/>
  <c r="AB2119" i="1"/>
  <c r="AC2119" i="1" s="1"/>
  <c r="AH2124" i="1"/>
  <c r="AI2124" i="1" s="1"/>
  <c r="AF2132" i="1"/>
  <c r="AF2135" i="1"/>
  <c r="AC2242" i="1"/>
  <c r="AB2201" i="1"/>
  <c r="AC2201" i="1" s="1"/>
  <c r="AF2205" i="1"/>
  <c r="AF2206" i="1"/>
  <c r="AF2223" i="1"/>
  <c r="Z2269" i="1"/>
  <c r="Z2294" i="1"/>
  <c r="AB2272" i="1"/>
  <c r="AF2273" i="1"/>
  <c r="AF2409" i="1"/>
  <c r="AH2435" i="1"/>
  <c r="AI2435" i="1" s="1"/>
  <c r="AC2396" i="1"/>
  <c r="AH2397" i="1"/>
  <c r="AI2397" i="1" s="1"/>
  <c r="AF2406" i="1"/>
  <c r="AB2408" i="1"/>
  <c r="AH2408" i="1" s="1"/>
  <c r="AI2408" i="1" s="1"/>
  <c r="AB2409" i="1"/>
  <c r="AC2409" i="1" s="1"/>
  <c r="AB2414" i="1"/>
  <c r="AB2418" i="1"/>
  <c r="AC2418" i="1" s="1"/>
  <c r="AB2427" i="1"/>
  <c r="AC2427" i="1" s="1"/>
  <c r="G2173" i="1"/>
  <c r="K2173" i="1" s="1"/>
  <c r="AC2386" i="1"/>
  <c r="AB2225" i="1"/>
  <c r="AB2231" i="1"/>
  <c r="AC2231" i="1" s="1"/>
  <c r="AB2234" i="1"/>
  <c r="AC2234" i="1" s="1"/>
  <c r="AB2235" i="1"/>
  <c r="AC2235" i="1" s="1"/>
  <c r="Z2280" i="1"/>
  <c r="AF2304" i="1"/>
  <c r="AB2252" i="1"/>
  <c r="AC2252" i="1" s="1"/>
  <c r="AB2270" i="1"/>
  <c r="AC2270" i="1" s="1"/>
  <c r="AF2274" i="1"/>
  <c r="AB2275" i="1"/>
  <c r="AC2388" i="1"/>
  <c r="AC2325" i="1"/>
  <c r="AB2395" i="1"/>
  <c r="AC2395" i="1" s="1"/>
  <c r="AF2407" i="1"/>
  <c r="Z2459" i="1"/>
  <c r="AC2448" i="1"/>
  <c r="AC2421" i="1"/>
  <c r="AB2415" i="1"/>
  <c r="AC2415" i="1" s="1"/>
  <c r="AB2417" i="1"/>
  <c r="AC2417" i="1" s="1"/>
  <c r="AB2419" i="1"/>
  <c r="AC2419" i="1" s="1"/>
  <c r="AF2426" i="1"/>
  <c r="AH1515" i="1"/>
  <c r="AI1515" i="1" s="1"/>
  <c r="AH1734" i="1"/>
  <c r="AI1734" i="1" s="1"/>
  <c r="AH1532" i="1"/>
  <c r="AI1532" i="1" s="1"/>
  <c r="AH1449" i="1"/>
  <c r="AI1449" i="1" s="1"/>
  <c r="AC1425" i="1"/>
  <c r="AH1695" i="1"/>
  <c r="AI1695" i="1" s="1"/>
  <c r="AH1486" i="1"/>
  <c r="AI1486" i="1" s="1"/>
  <c r="AC1553" i="1"/>
  <c r="AC181" i="1"/>
  <c r="AH1289" i="1"/>
  <c r="AI1289" i="1" s="1"/>
  <c r="AC1289" i="1"/>
  <c r="AH1253" i="1"/>
  <c r="AI1253" i="1" s="1"/>
  <c r="AC1253" i="1"/>
  <c r="AH1360" i="1"/>
  <c r="AI1360" i="1" s="1"/>
  <c r="AC1360" i="1"/>
  <c r="AH1411" i="1"/>
  <c r="AI1411" i="1" s="1"/>
  <c r="AC1411" i="1"/>
  <c r="AC1560" i="1"/>
  <c r="AH1560" i="1"/>
  <c r="AI1560" i="1" s="1"/>
  <c r="AC1306" i="1"/>
  <c r="AH1306" i="1"/>
  <c r="AI1306" i="1" s="1"/>
  <c r="AC1347" i="1"/>
  <c r="AH1347" i="1"/>
  <c r="AI1347" i="1" s="1"/>
  <c r="AH1236" i="1"/>
  <c r="AI1236" i="1" s="1"/>
  <c r="AC1236" i="1"/>
  <c r="AC1235" i="1"/>
  <c r="AH1235" i="1"/>
  <c r="AI1235" i="1" s="1"/>
  <c r="AC1358" i="1"/>
  <c r="AH1358" i="1"/>
  <c r="AI1358" i="1" s="1"/>
  <c r="AC1386" i="1"/>
  <c r="AH1386" i="1"/>
  <c r="AI1386" i="1" s="1"/>
  <c r="AH1097" i="1"/>
  <c r="AI1097" i="1" s="1"/>
  <c r="AC1097" i="1"/>
  <c r="AF889" i="1"/>
  <c r="Z889" i="1"/>
  <c r="AH1595" i="1"/>
  <c r="AI1595" i="1" s="1"/>
  <c r="AC1594" i="1"/>
  <c r="AC1474" i="1"/>
  <c r="AH1656" i="1"/>
  <c r="AI1656" i="1" s="1"/>
  <c r="AC1423" i="1"/>
  <c r="AH1569" i="1"/>
  <c r="AI1569" i="1" s="1"/>
  <c r="AH1500" i="1"/>
  <c r="AI1500" i="1" s="1"/>
  <c r="AC1663" i="1"/>
  <c r="AH1663" i="1"/>
  <c r="AI1663" i="1" s="1"/>
  <c r="AH1609" i="1"/>
  <c r="AI1609" i="1" s="1"/>
  <c r="AC1609" i="1"/>
  <c r="AH1509" i="1"/>
  <c r="AI1509" i="1" s="1"/>
  <c r="AC1509" i="1"/>
  <c r="AC1664" i="1"/>
  <c r="AH1664" i="1"/>
  <c r="AI1664" i="1" s="1"/>
  <c r="AH1725" i="1"/>
  <c r="AI1725" i="1" s="1"/>
  <c r="AC1725" i="1"/>
  <c r="AH1691" i="1"/>
  <c r="AI1691" i="1" s="1"/>
  <c r="AC1691" i="1"/>
  <c r="AH1711" i="1"/>
  <c r="AI1711" i="1" s="1"/>
  <c r="AC1711" i="1"/>
  <c r="AH1216" i="1"/>
  <c r="AI1216" i="1" s="1"/>
  <c r="AC1216" i="1"/>
  <c r="AC1311" i="1"/>
  <c r="AH1311" i="1"/>
  <c r="AI1311" i="1" s="1"/>
  <c r="AH968" i="1"/>
  <c r="AI968" i="1" s="1"/>
  <c r="AC968" i="1"/>
  <c r="AC957" i="1"/>
  <c r="AH957" i="1"/>
  <c r="AI957" i="1" s="1"/>
  <c r="AH91" i="1"/>
  <c r="AI91" i="1" s="1"/>
  <c r="AC91" i="1"/>
  <c r="AH1472" i="1"/>
  <c r="AI1472" i="1" s="1"/>
  <c r="AH1401" i="1"/>
  <c r="AI1401" i="1" s="1"/>
  <c r="AH1284" i="1"/>
  <c r="AI1284" i="1" s="1"/>
  <c r="AC1284" i="1"/>
  <c r="AH1410" i="1"/>
  <c r="AI1410" i="1" s="1"/>
  <c r="AC1410" i="1"/>
  <c r="AC1160" i="1"/>
  <c r="AH1160" i="1"/>
  <c r="AI1160" i="1" s="1"/>
  <c r="AC1091" i="1"/>
  <c r="AH1091" i="1"/>
  <c r="AI1091" i="1" s="1"/>
  <c r="AC1014" i="1"/>
  <c r="AH1014" i="1"/>
  <c r="AI1014" i="1" s="1"/>
  <c r="AC1168" i="1"/>
  <c r="AH1168" i="1"/>
  <c r="AI1168" i="1" s="1"/>
  <c r="AH1123" i="1"/>
  <c r="AI1123" i="1" s="1"/>
  <c r="AC1123" i="1"/>
  <c r="AC1087" i="1"/>
  <c r="AH1087" i="1"/>
  <c r="AI1087" i="1" s="1"/>
  <c r="AC1139" i="1"/>
  <c r="AH1139" i="1"/>
  <c r="AI1139" i="1" s="1"/>
  <c r="AH942" i="1"/>
  <c r="AI942" i="1" s="1"/>
  <c r="AC942" i="1"/>
  <c r="AH1166" i="1"/>
  <c r="AI1166" i="1" s="1"/>
  <c r="AC1166" i="1"/>
  <c r="AC986" i="1"/>
  <c r="AH986" i="1"/>
  <c r="AI986" i="1" s="1"/>
  <c r="AH1116" i="1"/>
  <c r="AI1116" i="1" s="1"/>
  <c r="AC1116" i="1"/>
  <c r="AH1020" i="1"/>
  <c r="AI1020" i="1" s="1"/>
  <c r="AC1020" i="1"/>
  <c r="AH602" i="1"/>
  <c r="AI602" i="1" s="1"/>
  <c r="AC602" i="1"/>
  <c r="AF561" i="1"/>
  <c r="Z561" i="1"/>
  <c r="AH549" i="1"/>
  <c r="AI549" i="1" s="1"/>
  <c r="AC549" i="1"/>
  <c r="Z390" i="1"/>
  <c r="AF390" i="1"/>
  <c r="AC225" i="1"/>
  <c r="AH225" i="1"/>
  <c r="AI225" i="1" s="1"/>
  <c r="AH1273" i="1"/>
  <c r="AI1273" i="1" s="1"/>
  <c r="AF352" i="1"/>
  <c r="Z352" i="1"/>
  <c r="AH280" i="1"/>
  <c r="AI280" i="1" s="1"/>
  <c r="AF280" i="1"/>
  <c r="AF874" i="1"/>
  <c r="AC1343" i="1"/>
  <c r="AH1471" i="1"/>
  <c r="AI1471" i="1" s="1"/>
  <c r="AC1516" i="1"/>
  <c r="AC1760" i="1"/>
  <c r="AC1508" i="1"/>
  <c r="AH1525" i="1"/>
  <c r="AI1525" i="1" s="1"/>
  <c r="AH1643" i="1"/>
  <c r="AI1643" i="1" s="1"/>
  <c r="AH1680" i="1"/>
  <c r="AI1680" i="1" s="1"/>
  <c r="AC1621" i="1"/>
  <c r="AH1674" i="1"/>
  <c r="AI1674" i="1" s="1"/>
  <c r="AH1543" i="1"/>
  <c r="AI1543" i="1" s="1"/>
  <c r="AH1720" i="1"/>
  <c r="AI1720" i="1" s="1"/>
  <c r="AC1708" i="1"/>
  <c r="AC1156" i="1"/>
  <c r="AH1173" i="1"/>
  <c r="AI1173" i="1" s="1"/>
  <c r="AC1339" i="1"/>
  <c r="AH1729" i="1"/>
  <c r="AI1729" i="1" s="1"/>
  <c r="AH1494" i="1"/>
  <c r="AI1494" i="1" s="1"/>
  <c r="AH70" i="1"/>
  <c r="AI70" i="1" s="1"/>
  <c r="AC1748" i="1"/>
  <c r="AC978" i="1"/>
  <c r="AH1229" i="1"/>
  <c r="AI1229" i="1" s="1"/>
  <c r="Z857" i="1"/>
  <c r="AF843" i="1"/>
  <c r="AH1568" i="1"/>
  <c r="AI1568" i="1" s="1"/>
  <c r="AH817" i="1"/>
  <c r="AI817" i="1" s="1"/>
  <c r="AC1011" i="1"/>
  <c r="AH1045" i="1"/>
  <c r="AI1045" i="1" s="1"/>
  <c r="AH12" i="1"/>
  <c r="AI12" i="1" s="1"/>
  <c r="AC1381" i="1"/>
  <c r="AH815" i="1"/>
  <c r="AI815" i="1" s="1"/>
  <c r="AF818" i="1"/>
  <c r="AH1231" i="1"/>
  <c r="AI1231" i="1" s="1"/>
  <c r="AF811" i="1"/>
  <c r="AH178" i="1"/>
  <c r="AI178" i="1" s="1"/>
  <c r="Z722" i="1"/>
  <c r="AF707" i="1"/>
  <c r="AF695" i="1"/>
  <c r="AC665" i="1"/>
  <c r="AH1137" i="1"/>
  <c r="AI1137" i="1" s="1"/>
  <c r="AF852" i="1"/>
  <c r="AC851" i="1"/>
  <c r="Z472" i="1"/>
  <c r="AF472" i="1"/>
  <c r="AF262" i="1"/>
  <c r="Z262" i="1"/>
  <c r="AC779" i="1"/>
  <c r="AH540" i="1"/>
  <c r="AI540" i="1" s="1"/>
  <c r="AH527" i="1"/>
  <c r="AI527" i="1" s="1"/>
  <c r="AB882" i="1"/>
  <c r="AF879" i="1"/>
  <c r="AH780" i="1"/>
  <c r="AI780" i="1" s="1"/>
  <c r="AH608" i="1"/>
  <c r="AI608" i="1" s="1"/>
  <c r="AC558" i="1"/>
  <c r="AH631" i="1"/>
  <c r="AI631" i="1" s="1"/>
  <c r="AH2033" i="1"/>
  <c r="AI2033" i="1" s="1"/>
  <c r="AC2033" i="1"/>
  <c r="AC1780" i="1"/>
  <c r="AB1766" i="1"/>
  <c r="AH237" i="1"/>
  <c r="AI237" i="1" s="1"/>
  <c r="AF1800" i="1"/>
  <c r="Z1800" i="1"/>
  <c r="AB1809" i="1"/>
  <c r="AB1764" i="1"/>
  <c r="AC1764" i="1" s="1"/>
  <c r="AC1862" i="1"/>
  <c r="AH1936" i="1"/>
  <c r="AI1936" i="1" s="1"/>
  <c r="AH1892" i="1"/>
  <c r="AI1892" i="1" s="1"/>
  <c r="AF1928" i="1"/>
  <c r="AC1935" i="1"/>
  <c r="AB1888" i="1"/>
  <c r="AH1888" i="1" s="1"/>
  <c r="AI1888" i="1" s="1"/>
  <c r="AB1890" i="1"/>
  <c r="AC1890" i="1" s="1"/>
  <c r="AB1895" i="1"/>
  <c r="AC1895" i="1" s="1"/>
  <c r="AB1926" i="1"/>
  <c r="AC1926" i="1" s="1"/>
  <c r="AB1929" i="1"/>
  <c r="AH1929" i="1" s="1"/>
  <c r="AI1929" i="1" s="1"/>
  <c r="AB1960" i="1"/>
  <c r="AC1960" i="1" s="1"/>
  <c r="AB1977" i="1"/>
  <c r="AC1977" i="1" s="1"/>
  <c r="AB1979" i="1"/>
  <c r="AH1979" i="1" s="1"/>
  <c r="AI1979" i="1" s="1"/>
  <c r="AB1983" i="1"/>
  <c r="AH1983" i="1" s="1"/>
  <c r="AI1983" i="1" s="1"/>
  <c r="AF2040" i="1"/>
  <c r="W2019" i="1"/>
  <c r="Y1987" i="1"/>
  <c r="V1955" i="1"/>
  <c r="AB1955" i="1" s="1"/>
  <c r="AC1955" i="1" s="1"/>
  <c r="AE1876" i="1"/>
  <c r="Z1876" i="1" s="1"/>
  <c r="V1875" i="1"/>
  <c r="AB1875" i="1" s="1"/>
  <c r="Y1779" i="1"/>
  <c r="AE1839" i="1"/>
  <c r="AF1991" i="1"/>
  <c r="AB1940" i="1"/>
  <c r="AC1940" i="1" s="1"/>
  <c r="AE1942" i="1"/>
  <c r="AH1942" i="1" s="1"/>
  <c r="AI1942" i="1" s="1"/>
  <c r="AB1948" i="1"/>
  <c r="AC1948" i="1" s="1"/>
  <c r="V1795" i="1"/>
  <c r="AH2049" i="1"/>
  <c r="AI2049" i="1" s="1"/>
  <c r="AH2107" i="1"/>
  <c r="AI2107" i="1" s="1"/>
  <c r="AF2057" i="1"/>
  <c r="AF2047" i="1"/>
  <c r="AC2051" i="1"/>
  <c r="AF2200" i="1"/>
  <c r="Z2200" i="1"/>
  <c r="AB1768" i="1"/>
  <c r="AC1768" i="1" s="1"/>
  <c r="AB1783" i="1"/>
  <c r="AB1824" i="1"/>
  <c r="AB1834" i="1"/>
  <c r="AC1892" i="1"/>
  <c r="AF1892" i="1"/>
  <c r="AC1901" i="1"/>
  <c r="AB2037" i="1"/>
  <c r="AB1871" i="1"/>
  <c r="AH1871" i="1" s="1"/>
  <c r="AI1871" i="1" s="1"/>
  <c r="Y1866" i="1"/>
  <c r="W1866" i="1"/>
  <c r="V1943" i="1"/>
  <c r="AB1943" i="1" s="1"/>
  <c r="AE1883" i="1"/>
  <c r="AH1883" i="1" s="1"/>
  <c r="AI1883" i="1" s="1"/>
  <c r="AH2103" i="1"/>
  <c r="AI2103" i="1" s="1"/>
  <c r="AF2049" i="1"/>
  <c r="Z2180" i="1"/>
  <c r="AF2180" i="1"/>
  <c r="AC2205" i="1"/>
  <c r="AH2205" i="1"/>
  <c r="AI2205" i="1" s="1"/>
  <c r="AB1829" i="1"/>
  <c r="AH1925" i="1"/>
  <c r="AI1925" i="1" s="1"/>
  <c r="AB1908" i="1"/>
  <c r="AC1908" i="1" s="1"/>
  <c r="AB1976" i="1"/>
  <c r="AB1998" i="1"/>
  <c r="AB2004" i="1"/>
  <c r="AH2004" i="1" s="1"/>
  <c r="AC2181" i="1"/>
  <c r="AH2181" i="1"/>
  <c r="AI2181" i="1" s="1"/>
  <c r="AB2019" i="1"/>
  <c r="AB1952" i="1"/>
  <c r="AH1952" i="1" s="1"/>
  <c r="AI1952" i="1" s="1"/>
  <c r="AF2086" i="1"/>
  <c r="Z2182" i="1"/>
  <c r="AF2182" i="1"/>
  <c r="Z2268" i="1"/>
  <c r="AF2268" i="1"/>
  <c r="Z2271" i="1"/>
  <c r="AF2271" i="1"/>
  <c r="Z2282" i="1"/>
  <c r="AF2282" i="1"/>
  <c r="AC2306" i="1"/>
  <c r="AC2366" i="1"/>
  <c r="AH2366" i="1"/>
  <c r="AI2366" i="1" s="1"/>
  <c r="AF2325" i="1"/>
  <c r="Z2325" i="1"/>
  <c r="AC2335" i="1"/>
  <c r="AH2335" i="1"/>
  <c r="AI2335" i="1" s="1"/>
  <c r="AC2354" i="1"/>
  <c r="AH2354" i="1"/>
  <c r="AI2354" i="1" s="1"/>
  <c r="AC2379" i="1"/>
  <c r="AH2379" i="1"/>
  <c r="AI2379" i="1" s="1"/>
  <c r="AH2387" i="1"/>
  <c r="AI2387" i="1" s="1"/>
  <c r="AC2387" i="1"/>
  <c r="AF2140" i="1"/>
  <c r="Z2206" i="1"/>
  <c r="AF2195" i="1"/>
  <c r="AB2198" i="1"/>
  <c r="AC2198" i="1" s="1"/>
  <c r="AF2276" i="1"/>
  <c r="Z2276" i="1"/>
  <c r="Z2310" i="1"/>
  <c r="AF2310" i="1"/>
  <c r="AF2399" i="1"/>
  <c r="AH2399" i="1"/>
  <c r="AI2399" i="1" s="1"/>
  <c r="Z2413" i="1"/>
  <c r="AF2413" i="1"/>
  <c r="AC2043" i="1"/>
  <c r="AB2068" i="1"/>
  <c r="AB2098" i="1"/>
  <c r="Z2140" i="1"/>
  <c r="Z2135" i="1"/>
  <c r="Z2138" i="1"/>
  <c r="AH2185" i="1"/>
  <c r="AI2185" i="1" s="1"/>
  <c r="AF2119" i="1"/>
  <c r="AB2135" i="1"/>
  <c r="AC2137" i="1"/>
  <c r="AB2164" i="1"/>
  <c r="AF2164" i="1"/>
  <c r="Z2204" i="1"/>
  <c r="AF2224" i="1"/>
  <c r="AH2195" i="1"/>
  <c r="AI2195" i="1" s="1"/>
  <c r="AF2219" i="1"/>
  <c r="AB2184" i="1"/>
  <c r="AH2184" i="1" s="1"/>
  <c r="AI2184" i="1" s="1"/>
  <c r="AB2192" i="1"/>
  <c r="AF2192" i="1"/>
  <c r="AF2194" i="1"/>
  <c r="AB2196" i="1"/>
  <c r="AF2198" i="1"/>
  <c r="AC2199" i="1"/>
  <c r="AB2200" i="1"/>
  <c r="AC2200" i="1" s="1"/>
  <c r="Z2248" i="1"/>
  <c r="AF2265" i="1"/>
  <c r="AF2295" i="1"/>
  <c r="AF2277" i="1"/>
  <c r="Z2272" i="1"/>
  <c r="AF2272" i="1"/>
  <c r="AB2277" i="1"/>
  <c r="AC2277" i="1" s="1"/>
  <c r="AC2324" i="1"/>
  <c r="AH2351" i="1"/>
  <c r="AI2351" i="1" s="1"/>
  <c r="AC2351" i="1"/>
  <c r="AC2336" i="1"/>
  <c r="AH2336" i="1"/>
  <c r="AI2336" i="1" s="1"/>
  <c r="AH2365" i="1"/>
  <c r="AI2365" i="1" s="1"/>
  <c r="AC2365" i="1"/>
  <c r="AC2412" i="1"/>
  <c r="AB2088" i="1"/>
  <c r="AC2088" i="1" s="1"/>
  <c r="AC2161" i="1"/>
  <c r="AC2152" i="1"/>
  <c r="AF2123" i="1"/>
  <c r="AB2153" i="1"/>
  <c r="AF2197" i="1"/>
  <c r="AF2185" i="1"/>
  <c r="AH2226" i="1"/>
  <c r="AI2226" i="1" s="1"/>
  <c r="AF2199" i="1"/>
  <c r="AF2226" i="1"/>
  <c r="Z2267" i="1"/>
  <c r="AF2267" i="1"/>
  <c r="Z2279" i="1"/>
  <c r="AF2279" i="1"/>
  <c r="Z2281" i="1"/>
  <c r="AF2281" i="1"/>
  <c r="Z2298" i="1"/>
  <c r="AF2298" i="1"/>
  <c r="Z2311" i="1"/>
  <c r="AF2311" i="1"/>
  <c r="Z2313" i="1"/>
  <c r="AF2313" i="1"/>
  <c r="Z2315" i="1"/>
  <c r="AF2315" i="1"/>
  <c r="AC2328" i="1"/>
  <c r="AH2328" i="1"/>
  <c r="AI2328" i="1" s="1"/>
  <c r="Z2392" i="1"/>
  <c r="AH2392" i="1"/>
  <c r="AI2392" i="1" s="1"/>
  <c r="Z2393" i="1"/>
  <c r="AH2393" i="1"/>
  <c r="AI2393" i="1" s="1"/>
  <c r="Z2398" i="1"/>
  <c r="AF2398" i="1"/>
  <c r="AC2407" i="1"/>
  <c r="AH2407" i="1"/>
  <c r="AI2407" i="1" s="1"/>
  <c r="AH2173" i="1"/>
  <c r="AI2173" i="1" s="1"/>
  <c r="AH2175" i="1"/>
  <c r="AI2175" i="1" s="1"/>
  <c r="AB2217" i="1"/>
  <c r="AC2217" i="1" s="1"/>
  <c r="AF2263" i="1"/>
  <c r="AC2255" i="1"/>
  <c r="AF2255" i="1"/>
  <c r="AF2264" i="1"/>
  <c r="AB2276" i="1"/>
  <c r="AC2278" i="1"/>
  <c r="AF2338" i="1"/>
  <c r="AH2446" i="1"/>
  <c r="AI2446" i="1" s="1"/>
  <c r="AH2447" i="1"/>
  <c r="AI2447" i="1" s="1"/>
  <c r="AF2427" i="1"/>
  <c r="AF2458" i="1"/>
  <c r="AF2437" i="1"/>
  <c r="AB2420" i="1"/>
  <c r="AF2450" i="1"/>
  <c r="AC2339" i="1"/>
  <c r="AF2436" i="1"/>
  <c r="AF2175" i="1"/>
  <c r="AC2154" i="1"/>
  <c r="AF2242" i="1"/>
  <c r="AH2256" i="1"/>
  <c r="AI2256" i="1" s="1"/>
  <c r="AC2315" i="1"/>
  <c r="AB2247" i="1"/>
  <c r="AC2247" i="1" s="1"/>
  <c r="AB2251" i="1"/>
  <c r="AC2251" i="1" s="1"/>
  <c r="AB2254" i="1"/>
  <c r="AC2254" i="1" s="1"/>
  <c r="AB2296" i="1"/>
  <c r="AC2296" i="1" s="1"/>
  <c r="AC2370" i="1"/>
  <c r="AC2393" i="1"/>
  <c r="AC2399" i="1"/>
  <c r="AB2331" i="1"/>
  <c r="AC2331" i="1" s="1"/>
  <c r="AB2332" i="1"/>
  <c r="AC2332" i="1" s="1"/>
  <c r="AB2334" i="1"/>
  <c r="AB2350" i="1"/>
  <c r="AB2356" i="1"/>
  <c r="AF2394" i="1"/>
  <c r="AF2420" i="1"/>
  <c r="AB2423" i="1"/>
  <c r="AH2423" i="1" s="1"/>
  <c r="AI2423" i="1" s="1"/>
  <c r="AF2435" i="1"/>
  <c r="AB2436" i="1"/>
  <c r="AC2436" i="1" s="1"/>
  <c r="AC1604" i="1"/>
  <c r="AH1604" i="1"/>
  <c r="AI1604" i="1" s="1"/>
  <c r="AH1514" i="1"/>
  <c r="AI1514" i="1" s="1"/>
  <c r="AC1514" i="1"/>
  <c r="AC1489" i="1"/>
  <c r="AH1489" i="1"/>
  <c r="AI1489" i="1" s="1"/>
  <c r="AC1535" i="1"/>
  <c r="AH1666" i="1"/>
  <c r="AI1666" i="1" s="1"/>
  <c r="AC1554" i="1"/>
  <c r="AH1554" i="1"/>
  <c r="AI1554" i="1" s="1"/>
  <c r="AC1416" i="1"/>
  <c r="AH1416" i="1"/>
  <c r="AI1416" i="1" s="1"/>
  <c r="AC1252" i="1"/>
  <c r="AH1252" i="1"/>
  <c r="AI1252" i="1" s="1"/>
  <c r="AH1077" i="1"/>
  <c r="AI1077" i="1" s="1"/>
  <c r="AC1077" i="1"/>
  <c r="AH1073" i="1"/>
  <c r="AI1073" i="1" s="1"/>
  <c r="AC1073" i="1"/>
  <c r="AC1018" i="1"/>
  <c r="AH1018" i="1"/>
  <c r="AI1018" i="1" s="1"/>
  <c r="AH1412" i="1"/>
  <c r="AI1412" i="1" s="1"/>
  <c r="AC1412" i="1"/>
  <c r="AC1000" i="1"/>
  <c r="AH1000" i="1"/>
  <c r="AI1000" i="1" s="1"/>
  <c r="Z871" i="1"/>
  <c r="AH871" i="1"/>
  <c r="AI871" i="1" s="1"/>
  <c r="AF871" i="1"/>
  <c r="AH864" i="1"/>
  <c r="AI864" i="1" s="1"/>
  <c r="AC864" i="1"/>
  <c r="AC1546" i="1"/>
  <c r="AH1546" i="1"/>
  <c r="AI1546" i="1" s="1"/>
  <c r="AH1592" i="1"/>
  <c r="AI1592" i="1" s="1"/>
  <c r="AH1579" i="1"/>
  <c r="AI1579" i="1" s="1"/>
  <c r="AH1469" i="1"/>
  <c r="AI1469" i="1" s="1"/>
  <c r="AH1422" i="1"/>
  <c r="AI1422" i="1" s="1"/>
  <c r="AH1519" i="1"/>
  <c r="AI1519" i="1" s="1"/>
  <c r="AC1470" i="1"/>
  <c r="AH1434" i="1"/>
  <c r="AI1434" i="1" s="1"/>
  <c r="AC1483" i="1"/>
  <c r="AC1612" i="1"/>
  <c r="AH1612" i="1"/>
  <c r="AI1612" i="1" s="1"/>
  <c r="AH1300" i="1"/>
  <c r="AI1300" i="1" s="1"/>
  <c r="AH1752" i="1"/>
  <c r="AI1752" i="1" s="1"/>
  <c r="AC1752" i="1"/>
  <c r="AH1705" i="1"/>
  <c r="AI1705" i="1" s="1"/>
  <c r="AC1705" i="1"/>
  <c r="AC1350" i="1"/>
  <c r="AH1350" i="1"/>
  <c r="AI1350" i="1" s="1"/>
  <c r="AH1162" i="1"/>
  <c r="AI1162" i="1" s="1"/>
  <c r="AC1162" i="1"/>
  <c r="AC948" i="1"/>
  <c r="AH948" i="1"/>
  <c r="AI948" i="1" s="1"/>
  <c r="AC1108" i="1"/>
  <c r="AH1108" i="1"/>
  <c r="AI1108" i="1" s="1"/>
  <c r="AC1033" i="1"/>
  <c r="AH1033" i="1"/>
  <c r="AI1033" i="1" s="1"/>
  <c r="AC1561" i="1"/>
  <c r="AH1561" i="1"/>
  <c r="AI1561" i="1" s="1"/>
  <c r="AH1659" i="1"/>
  <c r="AI1659" i="1" s="1"/>
  <c r="AH1738" i="1"/>
  <c r="AI1738" i="1" s="1"/>
  <c r="AH1550" i="1"/>
  <c r="AI1550" i="1" s="1"/>
  <c r="AC1510" i="1"/>
  <c r="AC1581" i="1"/>
  <c r="AH1581" i="1"/>
  <c r="AI1581" i="1" s="1"/>
  <c r="AH96" i="1"/>
  <c r="AI96" i="1" s="1"/>
  <c r="AH65" i="1"/>
  <c r="AI65" i="1" s="1"/>
  <c r="AH1649" i="1"/>
  <c r="AI1649" i="1" s="1"/>
  <c r="AC1649" i="1"/>
  <c r="AH1185" i="1"/>
  <c r="AI1185" i="1" s="1"/>
  <c r="AC1185" i="1"/>
  <c r="AC1328" i="1"/>
  <c r="AH1328" i="1"/>
  <c r="AI1328" i="1" s="1"/>
  <c r="AH1196" i="1"/>
  <c r="AI1196" i="1" s="1"/>
  <c r="AC1196" i="1"/>
  <c r="AH1099" i="1"/>
  <c r="AI1099" i="1" s="1"/>
  <c r="AC1099" i="1"/>
  <c r="AH985" i="1"/>
  <c r="AI985" i="1" s="1"/>
  <c r="AC985" i="1"/>
  <c r="AC854" i="1"/>
  <c r="AC839" i="1"/>
  <c r="AF862" i="1"/>
  <c r="Z862" i="1"/>
  <c r="Z840" i="1"/>
  <c r="AF840" i="1"/>
  <c r="AH838" i="1"/>
  <c r="AI838" i="1" s="1"/>
  <c r="Z838" i="1"/>
  <c r="AF858" i="1"/>
  <c r="AC1312" i="1"/>
  <c r="AH1312" i="1"/>
  <c r="AI1312" i="1" s="1"/>
  <c r="AC1413" i="1"/>
  <c r="AH1413" i="1"/>
  <c r="AI1413" i="1" s="1"/>
  <c r="AC1093" i="1"/>
  <c r="AH1093" i="1"/>
  <c r="AI1093" i="1" s="1"/>
  <c r="AH115" i="1"/>
  <c r="AI115" i="1" s="1"/>
  <c r="AC115" i="1"/>
  <c r="AH1476" i="1"/>
  <c r="AI1476" i="1" s="1"/>
  <c r="AC1544" i="1"/>
  <c r="AH1338" i="1"/>
  <c r="AI1338" i="1" s="1"/>
  <c r="AC1387" i="1"/>
  <c r="AH1380" i="1"/>
  <c r="AI1380" i="1" s="1"/>
  <c r="AC1380" i="1"/>
  <c r="AH992" i="1"/>
  <c r="AI992" i="1" s="1"/>
  <c r="AC992" i="1"/>
  <c r="AC83" i="1"/>
  <c r="AH83" i="1"/>
  <c r="AI83" i="1" s="1"/>
  <c r="Z817" i="1"/>
  <c r="AF817" i="1"/>
  <c r="AF719" i="1"/>
  <c r="Z719" i="1"/>
  <c r="Z660" i="1"/>
  <c r="AF660" i="1"/>
  <c r="AF649" i="1"/>
  <c r="Z649" i="1"/>
  <c r="AF646" i="1"/>
  <c r="Z583" i="1"/>
  <c r="AF583" i="1"/>
  <c r="Z498" i="1"/>
  <c r="AF498" i="1"/>
  <c r="AF709" i="1"/>
  <c r="AH709" i="1"/>
  <c r="AI709" i="1" s="1"/>
  <c r="Z659" i="1"/>
  <c r="AF659" i="1"/>
  <c r="Z643" i="1"/>
  <c r="AF643" i="1"/>
  <c r="Z632" i="1"/>
  <c r="AH632" i="1"/>
  <c r="AI632" i="1" s="1"/>
  <c r="AC615" i="1"/>
  <c r="AH615" i="1"/>
  <c r="AI615" i="1" s="1"/>
  <c r="AI400" i="1"/>
  <c r="AC400" i="1"/>
  <c r="AF825" i="1"/>
  <c r="AC1283" i="1"/>
  <c r="AH1249" i="1"/>
  <c r="AI1249" i="1" s="1"/>
  <c r="AC1189" i="1"/>
  <c r="AC1178" i="1"/>
  <c r="AC1211" i="1"/>
  <c r="AC1008" i="1"/>
  <c r="Z694" i="1"/>
  <c r="AF694" i="1"/>
  <c r="AF678" i="1"/>
  <c r="AC545" i="1"/>
  <c r="AH545" i="1"/>
  <c r="AI545" i="1" s="1"/>
  <c r="Z462" i="1"/>
  <c r="AF462" i="1"/>
  <c r="AH818" i="1"/>
  <c r="AI818" i="1" s="1"/>
  <c r="AC1398" i="1"/>
  <c r="AH1398" i="1"/>
  <c r="AI1398" i="1" s="1"/>
  <c r="AC1373" i="1"/>
  <c r="AH1373" i="1"/>
  <c r="AI1373" i="1" s="1"/>
  <c r="AF478" i="1"/>
  <c r="AH458" i="1"/>
  <c r="AI458" i="1" s="1"/>
  <c r="AC458" i="1"/>
  <c r="AF359" i="1"/>
  <c r="Z359" i="1"/>
  <c r="Z1880" i="1"/>
  <c r="AF1880" i="1"/>
  <c r="AH1801" i="1"/>
  <c r="AI1801" i="1" s="1"/>
  <c r="AC1801" i="1"/>
  <c r="AH1852" i="1"/>
  <c r="AI1852" i="1" s="1"/>
  <c r="AC1852" i="1"/>
  <c r="AH1800" i="1"/>
  <c r="AI1800" i="1" s="1"/>
  <c r="AC1800" i="1"/>
  <c r="Z1850" i="1"/>
  <c r="AF1850" i="1"/>
  <c r="AC1804" i="1"/>
  <c r="AH1804" i="1"/>
  <c r="AI1804" i="1" s="1"/>
  <c r="AC1905" i="1"/>
  <c r="AH1905" i="1"/>
  <c r="AI1905" i="1" s="1"/>
  <c r="AF1765" i="1"/>
  <c r="AB1769" i="1"/>
  <c r="Z1996" i="1"/>
  <c r="AH1996" i="1"/>
  <c r="AI1996" i="1" s="1"/>
  <c r="AI2005" i="1"/>
  <c r="AC2005" i="1"/>
  <c r="AC2040" i="1"/>
  <c r="AH2040" i="1"/>
  <c r="AI2040" i="1" s="1"/>
  <c r="AB1822" i="1"/>
  <c r="AH1901" i="1"/>
  <c r="AI1901" i="1" s="1"/>
  <c r="AF1926" i="1"/>
  <c r="AF1901" i="1"/>
  <c r="AB2010" i="1"/>
  <c r="AH2010" i="1" s="1"/>
  <c r="Z1778" i="1"/>
  <c r="AF1778" i="1"/>
  <c r="AF1781" i="1"/>
  <c r="AF1824" i="1"/>
  <c r="AB1763" i="1"/>
  <c r="AB1765" i="1"/>
  <c r="AB1772" i="1"/>
  <c r="AB1792" i="1"/>
  <c r="AF1996" i="1"/>
  <c r="AC2029" i="1"/>
  <c r="AB1997" i="1"/>
  <c r="AC1997" i="1" s="1"/>
  <c r="AB2022" i="1"/>
  <c r="AB2039" i="1"/>
  <c r="AH2039" i="1" s="1"/>
  <c r="AI2039" i="1" s="1"/>
  <c r="V1869" i="1"/>
  <c r="AB1869" i="1" s="1"/>
  <c r="V1794" i="1"/>
  <c r="Y1794" i="1"/>
  <c r="AE1957" i="1"/>
  <c r="AH1957" i="1" s="1"/>
  <c r="AI1957" i="1" s="1"/>
  <c r="W1962" i="1"/>
  <c r="V1962" i="1"/>
  <c r="AB1962" i="1" s="1"/>
  <c r="AC1962" i="1" s="1"/>
  <c r="W2013" i="1"/>
  <c r="AE2016" i="1"/>
  <c r="AH2016" i="1" s="1"/>
  <c r="W1923" i="1"/>
  <c r="AE1922" i="1"/>
  <c r="AF1922" i="1" s="1"/>
  <c r="AE1921" i="1"/>
  <c r="AC2101" i="1"/>
  <c r="AH2101" i="1"/>
  <c r="AI2101" i="1" s="1"/>
  <c r="Z2088" i="1"/>
  <c r="AF2088" i="1"/>
  <c r="Z2110" i="1"/>
  <c r="AF2110" i="1"/>
  <c r="Z2259" i="1"/>
  <c r="AF2259" i="1"/>
  <c r="AC1954" i="1"/>
  <c r="AC1980" i="1"/>
  <c r="AB1938" i="1"/>
  <c r="AC1938" i="1" s="1"/>
  <c r="AB1946" i="1"/>
  <c r="AC1946" i="1" s="1"/>
  <c r="AB1951" i="1"/>
  <c r="AC1951" i="1" s="1"/>
  <c r="AB1971" i="1"/>
  <c r="AB2000" i="1"/>
  <c r="AB2011" i="1"/>
  <c r="AH2011" i="1" s="1"/>
  <c r="AB2025" i="1"/>
  <c r="AB2027" i="1"/>
  <c r="AC2027" i="1" s="1"/>
  <c r="AB2028" i="1"/>
  <c r="AC2028" i="1" s="1"/>
  <c r="Y1962" i="1"/>
  <c r="Y1955" i="1"/>
  <c r="AE1956" i="1"/>
  <c r="AF1956" i="1" s="1"/>
  <c r="W1883" i="1"/>
  <c r="AE1884" i="1"/>
  <c r="AH1884" i="1" s="1"/>
  <c r="AI1884" i="1" s="1"/>
  <c r="V1965" i="1"/>
  <c r="AB1965" i="1" s="1"/>
  <c r="AH1965" i="1" s="1"/>
  <c r="AI1965" i="1" s="1"/>
  <c r="W1965" i="1"/>
  <c r="V2020" i="1"/>
  <c r="AC2086" i="1"/>
  <c r="AH2106" i="1"/>
  <c r="AI2106" i="1" s="1"/>
  <c r="AH2090" i="1"/>
  <c r="AI2090" i="1" s="1"/>
  <c r="AF2050" i="1"/>
  <c r="AF2060" i="1"/>
  <c r="AF2106" i="1"/>
  <c r="AH2060" i="1"/>
  <c r="AI2060" i="1" s="1"/>
  <c r="AC2093" i="1"/>
  <c r="AH2093" i="1"/>
  <c r="AI2093" i="1" s="1"/>
  <c r="Z2102" i="1"/>
  <c r="Z2104" i="1"/>
  <c r="Z2141" i="1"/>
  <c r="AF2141" i="1"/>
  <c r="AB1903" i="1"/>
  <c r="AH1903" i="1" s="1"/>
  <c r="AI1903" i="1" s="1"/>
  <c r="AB1907" i="1"/>
  <c r="AB1909" i="1"/>
  <c r="AH1909" i="1" s="1"/>
  <c r="AI1909" i="1" s="1"/>
  <c r="AB1914" i="1"/>
  <c r="AH1914" i="1" s="1"/>
  <c r="AI1914" i="1" s="1"/>
  <c r="AB1919" i="1"/>
  <c r="AC1919" i="1" s="1"/>
  <c r="AB1981" i="1"/>
  <c r="AC1981" i="1" s="1"/>
  <c r="AB2024" i="1"/>
  <c r="AC2024" i="1" s="1"/>
  <c r="Y1947" i="1"/>
  <c r="AF2008" i="1"/>
  <c r="V1883" i="1"/>
  <c r="AH2089" i="1"/>
  <c r="AI2089" i="1" s="1"/>
  <c r="Y2020" i="1"/>
  <c r="AF1992" i="1"/>
  <c r="AF2061" i="1"/>
  <c r="AC2109" i="1"/>
  <c r="AH2109" i="1"/>
  <c r="AI2109" i="1" s="1"/>
  <c r="Z2048" i="1"/>
  <c r="AF2048" i="1"/>
  <c r="Z2084" i="1"/>
  <c r="AF2084" i="1"/>
  <c r="AH2138" i="1"/>
  <c r="AI2138" i="1" s="1"/>
  <c r="Y1956" i="1"/>
  <c r="V1956" i="1"/>
  <c r="AC2083" i="1"/>
  <c r="AF2153" i="1"/>
  <c r="Z2153" i="1"/>
  <c r="AH2221" i="1"/>
  <c r="AI2221" i="1" s="1"/>
  <c r="Z2261" i="1"/>
  <c r="AF2261" i="1"/>
  <c r="AF2266" i="1"/>
  <c r="Z2266" i="1"/>
  <c r="AF2316" i="1"/>
  <c r="Z2316" i="1"/>
  <c r="AB1899" i="1"/>
  <c r="AB1779" i="1"/>
  <c r="AC1779" i="1" s="1"/>
  <c r="AB1958" i="1"/>
  <c r="AC1958" i="1" s="1"/>
  <c r="AF2059" i="1"/>
  <c r="AC2087" i="1"/>
  <c r="AB2048" i="1"/>
  <c r="AH2131" i="1"/>
  <c r="AI2131" i="1" s="1"/>
  <c r="Z2124" i="1"/>
  <c r="AF2142" i="1"/>
  <c r="AH2204" i="1"/>
  <c r="AI2204" i="1" s="1"/>
  <c r="AC2112" i="1"/>
  <c r="AF2112" i="1"/>
  <c r="AB2132" i="1"/>
  <c r="AC2132" i="1" s="1"/>
  <c r="AF2137" i="1"/>
  <c r="AF2139" i="1"/>
  <c r="AB2171" i="1"/>
  <c r="Z2198" i="1"/>
  <c r="AC2185" i="1"/>
  <c r="AF2220" i="1"/>
  <c r="Z2254" i="1"/>
  <c r="Z2256" i="1"/>
  <c r="AF2256" i="1"/>
  <c r="AB2259" i="1"/>
  <c r="AH2259" i="1" s="1"/>
  <c r="AI2259" i="1" s="1"/>
  <c r="Z2270" i="1"/>
  <c r="AF2270" i="1"/>
  <c r="AH2274" i="1"/>
  <c r="AI2274" i="1" s="1"/>
  <c r="AF2278" i="1"/>
  <c r="Z2278" i="1"/>
  <c r="AC2359" i="1"/>
  <c r="AH2359" i="1"/>
  <c r="AI2359" i="1" s="1"/>
  <c r="AF2254" i="1"/>
  <c r="AF2296" i="1"/>
  <c r="Z2296" i="1"/>
  <c r="AC2369" i="1"/>
  <c r="AH2369" i="1"/>
  <c r="AI2369" i="1" s="1"/>
  <c r="Z2132" i="1"/>
  <c r="AF2162" i="1"/>
  <c r="AH2143" i="1"/>
  <c r="AI2143" i="1" s="1"/>
  <c r="AH2242" i="1"/>
  <c r="AI2242" i="1" s="1"/>
  <c r="AB2118" i="1"/>
  <c r="AC2118" i="1" s="1"/>
  <c r="AB2120" i="1"/>
  <c r="AC2120" i="1" s="1"/>
  <c r="AF2120" i="1"/>
  <c r="AB2121" i="1"/>
  <c r="AC2121" i="1" s="1"/>
  <c r="AB2136" i="1"/>
  <c r="AF2144" i="1"/>
  <c r="Z2215" i="1"/>
  <c r="AC2216" i="1"/>
  <c r="AB2182" i="1"/>
  <c r="AC2182" i="1" s="1"/>
  <c r="AC2190" i="1"/>
  <c r="AB2194" i="1"/>
  <c r="AF2215" i="1"/>
  <c r="AB2228" i="1"/>
  <c r="AF2229" i="1"/>
  <c r="AC2236" i="1"/>
  <c r="AB2237" i="1"/>
  <c r="AF2237" i="1"/>
  <c r="AH2255" i="1"/>
  <c r="AI2255" i="1" s="1"/>
  <c r="AF2249" i="1"/>
  <c r="AB2253" i="1"/>
  <c r="AC2253" i="1" s="1"/>
  <c r="AC2298" i="1"/>
  <c r="AF2307" i="1"/>
  <c r="AC2410" i="1"/>
  <c r="AH2410" i="1"/>
  <c r="AI2410" i="1" s="1"/>
  <c r="AC2317" i="1"/>
  <c r="AF2328" i="1"/>
  <c r="Z2419" i="1"/>
  <c r="AF2419" i="1"/>
  <c r="AH2421" i="1"/>
  <c r="AI2421" i="1" s="1"/>
  <c r="AF2351" i="1"/>
  <c r="Z2424" i="1"/>
  <c r="Z2439" i="1"/>
  <c r="Z2443" i="1"/>
  <c r="Z2425" i="1"/>
  <c r="AF2425" i="1"/>
  <c r="Z2434" i="1"/>
  <c r="AF2434" i="1"/>
  <c r="AH2437" i="1"/>
  <c r="AI2437" i="1" s="1"/>
  <c r="AC2437" i="1"/>
  <c r="AF2422" i="1"/>
  <c r="Z2422" i="1"/>
  <c r="AF2438" i="1"/>
  <c r="Z2438" i="1"/>
  <c r="Z2440" i="1"/>
  <c r="AF2440" i="1"/>
  <c r="Z2449" i="1"/>
  <c r="AF2449" i="1"/>
  <c r="AC2308" i="1"/>
  <c r="AH2279" i="1"/>
  <c r="AI2279" i="1" s="1"/>
  <c r="AB2250" i="1"/>
  <c r="AC2250" i="1" s="1"/>
  <c r="AB2260" i="1"/>
  <c r="AC2260" i="1" s="1"/>
  <c r="AB2266" i="1"/>
  <c r="AC2266" i="1" s="1"/>
  <c r="AB2271" i="1"/>
  <c r="AB2273" i="1"/>
  <c r="AC2273" i="1" s="1"/>
  <c r="AF2332" i="1"/>
  <c r="AF2356" i="1"/>
  <c r="Z2347" i="1"/>
  <c r="AF2396" i="1"/>
  <c r="AF2390" i="1"/>
  <c r="AC2337" i="1"/>
  <c r="AH2448" i="1"/>
  <c r="AI2448" i="1" s="1"/>
  <c r="AF2327" i="1"/>
  <c r="Z2416" i="1"/>
  <c r="Z2433" i="1"/>
  <c r="AF2454" i="1"/>
  <c r="AH2154" i="1"/>
  <c r="AI2154" i="1" s="1"/>
  <c r="Z2154" i="1"/>
  <c r="AH2323" i="1"/>
  <c r="AI2323" i="1" s="1"/>
  <c r="AF2323" i="1"/>
  <c r="AF2326" i="1"/>
  <c r="AC2333" i="1"/>
  <c r="AF2335" i="1"/>
  <c r="AF2349" i="1"/>
  <c r="AF2359" i="1"/>
  <c r="AF2365" i="1"/>
  <c r="Z2457" i="1"/>
  <c r="AC2413" i="1"/>
  <c r="AB2425" i="1"/>
  <c r="AC2433" i="1"/>
  <c r="AC2435" i="1"/>
  <c r="AB2449" i="1"/>
  <c r="AB2451" i="1"/>
  <c r="AB2174" i="1"/>
  <c r="AH2174" i="1" s="1"/>
  <c r="AI2174" i="1" s="1"/>
  <c r="AF2130" i="1"/>
  <c r="AF2297" i="1"/>
  <c r="AB2338" i="1"/>
  <c r="AF2460" i="1"/>
  <c r="AH2443" i="1"/>
  <c r="AI2443" i="1" s="1"/>
  <c r="AH2439" i="1"/>
  <c r="AI2439" i="1" s="1"/>
  <c r="AC2411" i="1"/>
  <c r="AB2441" i="1"/>
  <c r="AC2441" i="1" s="1"/>
  <c r="AF2444" i="1"/>
  <c r="AC2445" i="1"/>
  <c r="AF2446" i="1"/>
  <c r="AB2457" i="1"/>
  <c r="AC2457" i="1" s="1"/>
  <c r="AB2459" i="1"/>
  <c r="AF2073" i="1"/>
  <c r="AC2173" i="1"/>
  <c r="AC1743" i="1"/>
  <c r="AH1597" i="1"/>
  <c r="AI1597" i="1" s="1"/>
  <c r="AH1547" i="1"/>
  <c r="AI1547" i="1" s="1"/>
  <c r="AH1393" i="1"/>
  <c r="AI1393" i="1" s="1"/>
  <c r="AH1218" i="1"/>
  <c r="AI1218" i="1" s="1"/>
  <c r="AC1218" i="1"/>
  <c r="AH1383" i="1"/>
  <c r="AI1383" i="1" s="1"/>
  <c r="AC1383" i="1"/>
  <c r="AH1223" i="1"/>
  <c r="AI1223" i="1" s="1"/>
  <c r="AC1186" i="1"/>
  <c r="AH1186" i="1"/>
  <c r="AI1186" i="1" s="1"/>
  <c r="AC1376" i="1"/>
  <c r="AH1376" i="1"/>
  <c r="AI1376" i="1" s="1"/>
  <c r="AH1071" i="1"/>
  <c r="AI1071" i="1" s="1"/>
  <c r="AH1036" i="1"/>
  <c r="AI1036" i="1" s="1"/>
  <c r="AH1331" i="1"/>
  <c r="AI1331" i="1" s="1"/>
  <c r="AC1370" i="1"/>
  <c r="AH1370" i="1"/>
  <c r="AI1370" i="1" s="1"/>
  <c r="AC141" i="1"/>
  <c r="AH1059" i="1"/>
  <c r="AI1059" i="1" s="1"/>
  <c r="AC1059" i="1"/>
  <c r="Z1763" i="1"/>
  <c r="AF1768" i="1"/>
  <c r="AF1813" i="1"/>
  <c r="Z1764" i="1"/>
  <c r="Z1842" i="1"/>
  <c r="AF1819" i="1"/>
  <c r="Z1819" i="1"/>
  <c r="Z1797" i="1"/>
  <c r="AF1797" i="1"/>
  <c r="AF1767" i="1"/>
  <c r="AF1791" i="1"/>
  <c r="Z1791" i="1"/>
  <c r="AC1814" i="1"/>
  <c r="AH1814" i="1"/>
  <c r="AI1814" i="1" s="1"/>
  <c r="Z1770" i="1"/>
  <c r="Z1830" i="1"/>
  <c r="Z1998" i="1"/>
  <c r="AF1998" i="1"/>
  <c r="AH2031" i="1"/>
  <c r="AI2031" i="1" s="1"/>
  <c r="AC2031" i="1"/>
  <c r="AC1945" i="1"/>
  <c r="AH1945" i="1"/>
  <c r="AI1945" i="1" s="1"/>
  <c r="AH1988" i="1"/>
  <c r="AI1988" i="1" s="1"/>
  <c r="AC1988" i="1"/>
  <c r="AI2021" i="1"/>
  <c r="AC2021" i="1"/>
  <c r="Z2023" i="1"/>
  <c r="AF2023" i="1"/>
  <c r="AF2027" i="1"/>
  <c r="Z2029" i="1"/>
  <c r="AH2029" i="1"/>
  <c r="AI2029" i="1" s="1"/>
  <c r="AF1774" i="1"/>
  <c r="AF1793" i="1"/>
  <c r="AC1972" i="1"/>
  <c r="AB1978" i="1"/>
  <c r="Z2028" i="1"/>
  <c r="AF2028" i="1"/>
  <c r="AC2030" i="1"/>
  <c r="AH2030" i="1"/>
  <c r="AI2030" i="1" s="1"/>
  <c r="Z1937" i="1"/>
  <c r="AH1937" i="1"/>
  <c r="AI1937" i="1" s="1"/>
  <c r="AH1944" i="1"/>
  <c r="AI1944" i="1" s="1"/>
  <c r="AC1944" i="1"/>
  <c r="AC1989" i="1"/>
  <c r="AH1989" i="1"/>
  <c r="AI1989" i="1" s="1"/>
  <c r="AF1997" i="1"/>
  <c r="Z2034" i="1"/>
  <c r="AF2034" i="1"/>
  <c r="AC2041" i="1"/>
  <c r="AH2041" i="1"/>
  <c r="AI2041" i="1" s="1"/>
  <c r="Z2007" i="1"/>
  <c r="AF2007" i="1"/>
  <c r="V1884" i="1"/>
  <c r="AF1917" i="1"/>
  <c r="AH2087" i="1"/>
  <c r="AI2087" i="1" s="1"/>
  <c r="AH2043" i="1"/>
  <c r="AI2043" i="1" s="1"/>
  <c r="AF2068" i="1"/>
  <c r="Z2068" i="1"/>
  <c r="AC2220" i="1"/>
  <c r="AH2220" i="1"/>
  <c r="AI2220" i="1" s="1"/>
  <c r="Z1901" i="1"/>
  <c r="Z2024" i="1"/>
  <c r="AF2041" i="1"/>
  <c r="W1779" i="1"/>
  <c r="AF1916" i="1"/>
  <c r="AE1963" i="1"/>
  <c r="AE1964" i="1"/>
  <c r="Y1948" i="1"/>
  <c r="W1948" i="1"/>
  <c r="Z1917" i="1"/>
  <c r="W1957" i="1"/>
  <c r="AH2059" i="1"/>
  <c r="AI2059" i="1" s="1"/>
  <c r="AH2062" i="1"/>
  <c r="AI2062" i="1" s="1"/>
  <c r="AH2061" i="1"/>
  <c r="AI2061" i="1" s="1"/>
  <c r="Y1884" i="1"/>
  <c r="AF2043" i="1"/>
  <c r="AC2060" i="1"/>
  <c r="Z2045" i="1"/>
  <c r="Z2095" i="1"/>
  <c r="AF2095" i="1"/>
  <c r="AF2051" i="1"/>
  <c r="Z2051" i="1"/>
  <c r="Z2160" i="1"/>
  <c r="AF2160" i="1"/>
  <c r="AH2160" i="1"/>
  <c r="AI2160" i="1" s="1"/>
  <c r="AH1984" i="1"/>
  <c r="AI1984" i="1" s="1"/>
  <c r="W1794" i="1"/>
  <c r="V1923" i="1"/>
  <c r="AB1923" i="1" s="1"/>
  <c r="W1956" i="1"/>
  <c r="W1958" i="1"/>
  <c r="Y1869" i="1"/>
  <c r="AE1877" i="1"/>
  <c r="Y1875" i="1"/>
  <c r="AH2081" i="1"/>
  <c r="AI2081" i="1" s="1"/>
  <c r="AH2051" i="1"/>
  <c r="AI2051" i="1" s="1"/>
  <c r="Z2072" i="1"/>
  <c r="AF2134" i="1"/>
  <c r="Z2111" i="1"/>
  <c r="AF2124" i="1"/>
  <c r="AF2172" i="1"/>
  <c r="Z2172" i="1"/>
  <c r="Z2183" i="1"/>
  <c r="AF2183" i="1"/>
  <c r="AF2203" i="1"/>
  <c r="Z2203" i="1"/>
  <c r="Z2218" i="1"/>
  <c r="AF2218" i="1"/>
  <c r="AF2250" i="1"/>
  <c r="Z2250" i="1"/>
  <c r="Z2260" i="1"/>
  <c r="AF2260" i="1"/>
  <c r="Z2118" i="1"/>
  <c r="AF2181" i="1"/>
  <c r="Z2181" i="1"/>
  <c r="Z2193" i="1"/>
  <c r="AF2193" i="1"/>
  <c r="AF2201" i="1"/>
  <c r="AF2216" i="1"/>
  <c r="Z2216" i="1"/>
  <c r="AH2216" i="1"/>
  <c r="AI2216" i="1" s="1"/>
  <c r="Z2234" i="1"/>
  <c r="AF2234" i="1"/>
  <c r="AC2249" i="1"/>
  <c r="AH2249" i="1"/>
  <c r="AI2249" i="1" s="1"/>
  <c r="AF2122" i="1"/>
  <c r="AF2146" i="1"/>
  <c r="Z2184" i="1"/>
  <c r="AF2184" i="1"/>
  <c r="AF2202" i="1"/>
  <c r="Z2202" i="1"/>
  <c r="AF2208" i="1"/>
  <c r="AH2208" i="1"/>
  <c r="AI2208" i="1" s="1"/>
  <c r="Z2235" i="1"/>
  <c r="AF2235" i="1"/>
  <c r="AF2253" i="1"/>
  <c r="Z2253" i="1"/>
  <c r="AH2257" i="1"/>
  <c r="AI2257" i="1" s="1"/>
  <c r="AC2257" i="1"/>
  <c r="AF2118" i="1"/>
  <c r="Z2119" i="1"/>
  <c r="AF2136" i="1"/>
  <c r="AB2144" i="1"/>
  <c r="AC2219" i="1"/>
  <c r="AH2219" i="1"/>
  <c r="AI2219" i="1" s="1"/>
  <c r="AF2227" i="1"/>
  <c r="AF2238" i="1"/>
  <c r="AH2230" i="1"/>
  <c r="AI2230" i="1" s="1"/>
  <c r="AC2279" i="1"/>
  <c r="AF2334" i="1"/>
  <c r="AC2355" i="1"/>
  <c r="AH2355" i="1"/>
  <c r="AI2355" i="1" s="1"/>
  <c r="AF2317" i="1"/>
  <c r="AF2230" i="1"/>
  <c r="AF2257" i="1"/>
  <c r="AH2264" i="1"/>
  <c r="AI2264" i="1" s="1"/>
  <c r="AC2310" i="1"/>
  <c r="Z2247" i="1"/>
  <c r="Z2274" i="1"/>
  <c r="AC2316" i="1"/>
  <c r="AH2316" i="1"/>
  <c r="AI2316" i="1" s="1"/>
  <c r="Z2330" i="1"/>
  <c r="AF2330" i="1"/>
  <c r="Z2415" i="1"/>
  <c r="AF2415" i="1"/>
  <c r="AF2331" i="1"/>
  <c r="Z2331" i="1"/>
  <c r="AF2207" i="1"/>
  <c r="AF2251" i="1"/>
  <c r="Z2264" i="1"/>
  <c r="AH2329" i="1"/>
  <c r="AI2329" i="1" s="1"/>
  <c r="AC2439" i="1"/>
  <c r="AC2073" i="1"/>
  <c r="AH2073" i="1"/>
  <c r="AI2073" i="1" s="1"/>
  <c r="AF2324" i="1"/>
  <c r="AC2358" i="1"/>
  <c r="Z2317" i="1"/>
  <c r="Z2332" i="1"/>
  <c r="AH2297" i="1"/>
  <c r="AI2297" i="1" s="1"/>
  <c r="AC2297" i="1"/>
  <c r="AH2324" i="1"/>
  <c r="AI2324" i="1" s="1"/>
  <c r="Z2329" i="1"/>
  <c r="AH2327" i="1"/>
  <c r="AI2327" i="1" s="1"/>
  <c r="AF2410" i="1"/>
  <c r="AH2426" i="1"/>
  <c r="AI2426" i="1" s="1"/>
  <c r="AH2412" i="1"/>
  <c r="AI2412" i="1" s="1"/>
  <c r="AF2412" i="1"/>
  <c r="Z2412" i="1"/>
  <c r="AF2414" i="1"/>
  <c r="Z2421" i="1"/>
  <c r="AF2421" i="1"/>
  <c r="AH2325" i="1"/>
  <c r="AI2325" i="1" s="1"/>
  <c r="Z2335" i="1"/>
  <c r="AF2353" i="1"/>
  <c r="AF2423" i="1"/>
  <c r="AC2454" i="1"/>
  <c r="AH2454" i="1"/>
  <c r="AI2454" i="1" s="1"/>
  <c r="Z2417" i="1"/>
  <c r="AF2418" i="1"/>
  <c r="Z2418" i="1"/>
  <c r="AC2130" i="1"/>
  <c r="AH2130" i="1"/>
  <c r="AI2130" i="1" s="1"/>
  <c r="AF2448" i="1"/>
  <c r="Z2447" i="1"/>
  <c r="G2145" i="1"/>
  <c r="K2145" i="1" s="1"/>
  <c r="G2357" i="1"/>
  <c r="K2357" i="1" s="1"/>
  <c r="AF2339" i="1"/>
  <c r="AF2442" i="1"/>
  <c r="AH2422" i="1"/>
  <c r="AI2422" i="1" s="1"/>
  <c r="AF2173" i="1"/>
  <c r="AF2174" i="1"/>
  <c r="G2175" i="1"/>
  <c r="K2175" i="1" s="1"/>
  <c r="AC2175" i="1"/>
  <c r="AF2145" i="1"/>
  <c r="AF2154" i="1"/>
  <c r="AH2357" i="1"/>
  <c r="AI2357" i="1" s="1"/>
  <c r="AH2133" i="1"/>
  <c r="AI2133" i="1" s="1"/>
  <c r="G2339" i="1"/>
  <c r="K2339" i="1" s="1"/>
  <c r="Z2339" i="1"/>
  <c r="G2073" i="1"/>
  <c r="K2073" i="1" s="1"/>
  <c r="Z2145" i="1"/>
  <c r="G2130" i="1"/>
  <c r="K2130" i="1" s="1"/>
  <c r="G2174" i="1"/>
  <c r="K2174" i="1" s="1"/>
  <c r="G2297" i="1"/>
  <c r="K2297" i="1" s="1"/>
  <c r="G2154" i="1"/>
  <c r="K2154" i="1" s="1"/>
  <c r="AC105" i="1" l="1"/>
  <c r="AH64" i="1"/>
  <c r="AI64" i="1" s="1"/>
  <c r="AC103" i="1"/>
  <c r="AC702" i="1"/>
  <c r="AC1110" i="1"/>
  <c r="AC154" i="1"/>
  <c r="AC908" i="1"/>
  <c r="AC397" i="1"/>
  <c r="AH397" i="1"/>
  <c r="AC408" i="1"/>
  <c r="AH408" i="1"/>
  <c r="AI408" i="1" s="1"/>
  <c r="AC382" i="1"/>
  <c r="AH382" i="1"/>
  <c r="AI382" i="1" s="1"/>
  <c r="AC411" i="1"/>
  <c r="AH411" i="1"/>
  <c r="AI411" i="1" s="1"/>
  <c r="AC338" i="1"/>
  <c r="AH338" i="1"/>
  <c r="AI338" i="1" s="1"/>
  <c r="AH366" i="1"/>
  <c r="AI366" i="1" s="1"/>
  <c r="AC386" i="1"/>
  <c r="AH386" i="1"/>
  <c r="AI386" i="1" s="1"/>
  <c r="AH288" i="1"/>
  <c r="AI288" i="1" s="1"/>
  <c r="AH409" i="1"/>
  <c r="AI409" i="1" s="1"/>
  <c r="AH335" i="1"/>
  <c r="AI335" i="1" s="1"/>
  <c r="AH372" i="1"/>
  <c r="AI372" i="1" s="1"/>
  <c r="AH394" i="1"/>
  <c r="AI394" i="1" s="1"/>
  <c r="AH407" i="1"/>
  <c r="AI407" i="1" s="1"/>
  <c r="AH376" i="1"/>
  <c r="AI376" i="1" s="1"/>
  <c r="AC356" i="1"/>
  <c r="AH356" i="1"/>
  <c r="AC332" i="1"/>
  <c r="AH332" i="1"/>
  <c r="AI332" i="1" s="1"/>
  <c r="AI359" i="1"/>
  <c r="AC419" i="1"/>
  <c r="AH419" i="1"/>
  <c r="AI419" i="1" s="1"/>
  <c r="AC363" i="1"/>
  <c r="AH363" i="1"/>
  <c r="AI363" i="1" s="1"/>
  <c r="AH377" i="1"/>
  <c r="AI377" i="1" s="1"/>
  <c r="AH301" i="1"/>
  <c r="AI301" i="1" s="1"/>
  <c r="AH327" i="1"/>
  <c r="AI327" i="1" s="1"/>
  <c r="AH355" i="1"/>
  <c r="AI355" i="1" s="1"/>
  <c r="AH384" i="1"/>
  <c r="AI384" i="1" s="1"/>
  <c r="AH405" i="1"/>
  <c r="AI405" i="1" s="1"/>
  <c r="AH417" i="1"/>
  <c r="AI417" i="1" s="1"/>
  <c r="AH289" i="1"/>
  <c r="AI289" i="1" s="1"/>
  <c r="AH314" i="1"/>
  <c r="AI314" i="1" s="1"/>
  <c r="AH364" i="1"/>
  <c r="AI364" i="1" s="1"/>
  <c r="AH389" i="1"/>
  <c r="AI389" i="1" s="1"/>
  <c r="AH395" i="1"/>
  <c r="AI395" i="1" s="1"/>
  <c r="AH413" i="1"/>
  <c r="AI413" i="1" s="1"/>
  <c r="AH421" i="1"/>
  <c r="AI421" i="1" s="1"/>
  <c r="AH287" i="1"/>
  <c r="AI287" i="1" s="1"/>
  <c r="AH315" i="1"/>
  <c r="AI315" i="1" s="1"/>
  <c r="AH319" i="1"/>
  <c r="AI319" i="1" s="1"/>
  <c r="AH343" i="1"/>
  <c r="AI343" i="1" s="1"/>
  <c r="AH350" i="1"/>
  <c r="AI350" i="1" s="1"/>
  <c r="AH368" i="1"/>
  <c r="AI368" i="1" s="1"/>
  <c r="AC345" i="1"/>
  <c r="AH345" i="1"/>
  <c r="AC292" i="1"/>
  <c r="AH292" i="1"/>
  <c r="AI292" i="1" s="1"/>
  <c r="AH387" i="1"/>
  <c r="AI387" i="1" s="1"/>
  <c r="AH403" i="1"/>
  <c r="AI403" i="1" s="1"/>
  <c r="AI297" i="1"/>
  <c r="AC330" i="1"/>
  <c r="AH330" i="1"/>
  <c r="AI330" i="1" s="1"/>
  <c r="AH404" i="1"/>
  <c r="AI404" i="1" s="1"/>
  <c r="AH340" i="1"/>
  <c r="AI340" i="1" s="1"/>
  <c r="AH369" i="1"/>
  <c r="AI369" i="1" s="1"/>
  <c r="AH374" i="1"/>
  <c r="AI374" i="1" s="1"/>
  <c r="AH398" i="1"/>
  <c r="AI398" i="1" s="1"/>
  <c r="AH410" i="1"/>
  <c r="AI410" i="1" s="1"/>
  <c r="AH422" i="1"/>
  <c r="AI422" i="1" s="1"/>
  <c r="AC371" i="1"/>
  <c r="AH371" i="1"/>
  <c r="AI371" i="1" s="1"/>
  <c r="AC402" i="1"/>
  <c r="AH402" i="1"/>
  <c r="AI402" i="1" s="1"/>
  <c r="AH300" i="1"/>
  <c r="AI300" i="1" s="1"/>
  <c r="AI331" i="1"/>
  <c r="AC309" i="1"/>
  <c r="AH309" i="1"/>
  <c r="AI309" i="1" s="1"/>
  <c r="AH361" i="1"/>
  <c r="AI361" i="1" s="1"/>
  <c r="AC357" i="1"/>
  <c r="AH357" i="1"/>
  <c r="AI357" i="1" s="1"/>
  <c r="AH293" i="1"/>
  <c r="AI293" i="1" s="1"/>
  <c r="AH305" i="1"/>
  <c r="AI305" i="1" s="1"/>
  <c r="AH320" i="1"/>
  <c r="AI320" i="1" s="1"/>
  <c r="AH341" i="1"/>
  <c r="AI341" i="1" s="1"/>
  <c r="AH346" i="1"/>
  <c r="AI346" i="1" s="1"/>
  <c r="AH388" i="1"/>
  <c r="AI388" i="1" s="1"/>
  <c r="AH401" i="1"/>
  <c r="AI401" i="1" s="1"/>
  <c r="AH415" i="1"/>
  <c r="AI415" i="1" s="1"/>
  <c r="AH299" i="1"/>
  <c r="AI299" i="1" s="1"/>
  <c r="AH310" i="1"/>
  <c r="AI310" i="1" s="1"/>
  <c r="AH328" i="1"/>
  <c r="AI328" i="1" s="1"/>
  <c r="AH347" i="1"/>
  <c r="AI347" i="1" s="1"/>
  <c r="AH367" i="1"/>
  <c r="AI367" i="1" s="1"/>
  <c r="AH381" i="1"/>
  <c r="AI381" i="1" s="1"/>
  <c r="AH423" i="1"/>
  <c r="AI423" i="1" s="1"/>
  <c r="AH294" i="1"/>
  <c r="AI294" i="1" s="1"/>
  <c r="AH348" i="1"/>
  <c r="AI348" i="1" s="1"/>
  <c r="AH352" i="1"/>
  <c r="AI352" i="1" s="1"/>
  <c r="AH365" i="1"/>
  <c r="AI365" i="1" s="1"/>
  <c r="AH390" i="1"/>
  <c r="AI390" i="1" s="1"/>
  <c r="AH2024" i="1"/>
  <c r="AI2024" i="1" s="1"/>
  <c r="AH2007" i="1"/>
  <c r="AI2007" i="1" s="1"/>
  <c r="AH2023" i="1"/>
  <c r="AI2023" i="1" s="1"/>
  <c r="AC2025" i="1"/>
  <c r="AH2025" i="1"/>
  <c r="AI2025" i="1" s="1"/>
  <c r="AC2022" i="1"/>
  <c r="AH2022" i="1"/>
  <c r="AI2022" i="1" s="1"/>
  <c r="AH2019" i="1"/>
  <c r="AI2019" i="1" s="1"/>
  <c r="AC2009" i="1"/>
  <c r="AH2009" i="1"/>
  <c r="AI2009" i="1" s="1"/>
  <c r="AC2026" i="1"/>
  <c r="AH2026" i="1"/>
  <c r="AI2026" i="1" s="1"/>
  <c r="AF2014" i="1"/>
  <c r="AH2014" i="1"/>
  <c r="AI2014" i="1" s="1"/>
  <c r="AF2015" i="1"/>
  <c r="AH2015" i="1"/>
  <c r="AI2015" i="1" s="1"/>
  <c r="AH2013" i="1"/>
  <c r="AI2013" i="1" s="1"/>
  <c r="AH2017" i="1"/>
  <c r="AI2017" i="1" s="1"/>
  <c r="AC155" i="1"/>
  <c r="AH146" i="1"/>
  <c r="AI146" i="1" s="1"/>
  <c r="AC265" i="1"/>
  <c r="AC1206" i="1"/>
  <c r="AC174" i="1"/>
  <c r="AC288" i="1"/>
  <c r="AC74" i="1"/>
  <c r="AC203" i="1"/>
  <c r="AC191" i="1"/>
  <c r="AH1031" i="1"/>
  <c r="AI1031" i="1" s="1"/>
  <c r="AC1145" i="1"/>
  <c r="AC294" i="1"/>
  <c r="AC966" i="1"/>
  <c r="AC1259" i="1"/>
  <c r="AH1158" i="1"/>
  <c r="AI1158" i="1" s="1"/>
  <c r="AH47" i="1"/>
  <c r="AI47" i="1" s="1"/>
  <c r="AH112" i="1"/>
  <c r="AI112" i="1" s="1"/>
  <c r="AH184" i="1"/>
  <c r="AI184" i="1" s="1"/>
  <c r="AH1278" i="1"/>
  <c r="AI1278" i="1" s="1"/>
  <c r="AH1205" i="1"/>
  <c r="AI1205" i="1" s="1"/>
  <c r="AH1308" i="1"/>
  <c r="AI1308" i="1" s="1"/>
  <c r="AH729" i="1"/>
  <c r="AI729" i="1" s="1"/>
  <c r="AC1132" i="1"/>
  <c r="AC82" i="1"/>
  <c r="AH46" i="1"/>
  <c r="AI46" i="1" s="1"/>
  <c r="AH222" i="1"/>
  <c r="AI222" i="1" s="1"/>
  <c r="AH241" i="1"/>
  <c r="AI241" i="1" s="1"/>
  <c r="AH267" i="1"/>
  <c r="AI267" i="1" s="1"/>
  <c r="AH283" i="1"/>
  <c r="AI283" i="1" s="1"/>
  <c r="AC1227" i="1"/>
  <c r="AC240" i="1"/>
  <c r="AC1152" i="1"/>
  <c r="AH624" i="1"/>
  <c r="AI624" i="1" s="1"/>
  <c r="AC152" i="1"/>
  <c r="AH1037" i="1"/>
  <c r="AI1037" i="1" s="1"/>
  <c r="AH1344" i="1"/>
  <c r="AI1344" i="1" s="1"/>
  <c r="AH227" i="1"/>
  <c r="AI227" i="1" s="1"/>
  <c r="AH198" i="1"/>
  <c r="AI198" i="1" s="1"/>
  <c r="AC86" i="1"/>
  <c r="AC897" i="1"/>
  <c r="AC228" i="1"/>
  <c r="AC138" i="1"/>
  <c r="AC1101" i="1"/>
  <c r="AH17" i="1"/>
  <c r="AI17" i="1" s="1"/>
  <c r="AH958" i="1"/>
  <c r="AI958" i="1" s="1"/>
  <c r="AC1138" i="1"/>
  <c r="AH1968" i="1"/>
  <c r="AI1968" i="1" s="1"/>
  <c r="AH462" i="1"/>
  <c r="AI462" i="1" s="1"/>
  <c r="AC218" i="1"/>
  <c r="AC340" i="1"/>
  <c r="AH772" i="1"/>
  <c r="AI772" i="1" s="1"/>
  <c r="AH1264" i="1"/>
  <c r="AI1264" i="1" s="1"/>
  <c r="AC1144" i="1"/>
  <c r="AH2080" i="1"/>
  <c r="AI2080" i="1" s="1"/>
  <c r="AC150" i="1"/>
  <c r="AC71" i="1"/>
  <c r="AH1115" i="1"/>
  <c r="AI1115" i="1" s="1"/>
  <c r="AC1002" i="1"/>
  <c r="AH1251" i="1"/>
  <c r="AI1251" i="1" s="1"/>
  <c r="AH61" i="1"/>
  <c r="AI61" i="1" s="1"/>
  <c r="AC1274" i="1"/>
  <c r="AH486" i="1"/>
  <c r="AI486" i="1" s="1"/>
  <c r="AH1197" i="1"/>
  <c r="AI1197" i="1" s="1"/>
  <c r="AH427" i="1"/>
  <c r="AI427" i="1" s="1"/>
  <c r="AH197" i="1"/>
  <c r="AI197" i="1" s="1"/>
  <c r="AC831" i="1"/>
  <c r="AH144" i="1"/>
  <c r="AI144" i="1" s="1"/>
  <c r="AC48" i="1"/>
  <c r="AC210" i="1"/>
  <c r="AH122" i="1"/>
  <c r="AI122" i="1" s="1"/>
  <c r="AH944" i="1"/>
  <c r="AI944" i="1" s="1"/>
  <c r="AH100" i="1"/>
  <c r="AI100" i="1" s="1"/>
  <c r="AC907" i="1"/>
  <c r="AH278" i="1"/>
  <c r="AI278" i="1" s="1"/>
  <c r="AC84" i="1"/>
  <c r="AC201" i="1"/>
  <c r="AC773" i="1"/>
  <c r="AH1075" i="1"/>
  <c r="AI1075" i="1" s="1"/>
  <c r="AH1106" i="1"/>
  <c r="AI1106" i="1" s="1"/>
  <c r="AC176" i="1"/>
  <c r="AH435" i="1"/>
  <c r="AI435" i="1" s="1"/>
  <c r="AH109" i="1"/>
  <c r="AI109" i="1" s="1"/>
  <c r="AH159" i="1"/>
  <c r="AI159" i="1" s="1"/>
  <c r="AH970" i="1"/>
  <c r="AI970" i="1" s="1"/>
  <c r="AH166" i="1"/>
  <c r="AI166" i="1" s="1"/>
  <c r="AC204" i="1"/>
  <c r="AC945" i="1"/>
  <c r="AH79" i="1"/>
  <c r="AI79" i="1" s="1"/>
  <c r="AH1889" i="1"/>
  <c r="AI1889" i="1" s="1"/>
  <c r="AC1114" i="1"/>
  <c r="AH1307" i="1"/>
  <c r="AI1307" i="1" s="1"/>
  <c r="AC126" i="1"/>
  <c r="AC212" i="1"/>
  <c r="AC1113" i="1"/>
  <c r="AH1250" i="1"/>
  <c r="AI1250" i="1" s="1"/>
  <c r="AC26" i="1"/>
  <c r="AC140" i="1"/>
  <c r="AH119" i="1"/>
  <c r="AI119" i="1" s="1"/>
  <c r="AH173" i="1"/>
  <c r="AI173" i="1" s="1"/>
  <c r="AC533" i="1"/>
  <c r="AH200" i="1"/>
  <c r="AI200" i="1" s="1"/>
  <c r="AH238" i="1"/>
  <c r="AI238" i="1" s="1"/>
  <c r="AH180" i="1"/>
  <c r="AI180" i="1" s="1"/>
  <c r="AC256" i="1"/>
  <c r="AC234" i="1"/>
  <c r="AC81" i="1"/>
  <c r="AC951" i="1"/>
  <c r="AH59" i="1"/>
  <c r="AI59" i="1" s="1"/>
  <c r="AH1170" i="1"/>
  <c r="AI1170" i="1" s="1"/>
  <c r="AH1277" i="1"/>
  <c r="AI1277" i="1" s="1"/>
  <c r="AC556" i="1"/>
  <c r="AC215" i="1"/>
  <c r="AC1068" i="1"/>
  <c r="AC902" i="1"/>
  <c r="AH1286" i="1"/>
  <c r="AI1286" i="1" s="1"/>
  <c r="AH151" i="1"/>
  <c r="AI151" i="1" s="1"/>
  <c r="AH143" i="1"/>
  <c r="AI143" i="1" s="1"/>
  <c r="AH788" i="1"/>
  <c r="AI788" i="1" s="1"/>
  <c r="AH732" i="1"/>
  <c r="AI732" i="1" s="1"/>
  <c r="AH548" i="1"/>
  <c r="AI548" i="1" s="1"/>
  <c r="AH574" i="1"/>
  <c r="AI574" i="1" s="1"/>
  <c r="AH2100" i="1"/>
  <c r="AI2100" i="1" s="1"/>
  <c r="AH437" i="1"/>
  <c r="AI437" i="1" s="1"/>
  <c r="AC133" i="1"/>
  <c r="AC1065" i="1"/>
  <c r="AH922" i="1"/>
  <c r="AI922" i="1" s="1"/>
  <c r="AH68" i="1"/>
  <c r="AI68" i="1" s="1"/>
  <c r="AH2373" i="1"/>
  <c r="AI2373" i="1" s="1"/>
  <c r="AC623" i="1"/>
  <c r="AH499" i="1"/>
  <c r="AI499" i="1" s="1"/>
  <c r="AH2252" i="1"/>
  <c r="AI2252" i="1" s="1"/>
  <c r="AH571" i="1"/>
  <c r="AI571" i="1" s="1"/>
  <c r="AH589" i="1"/>
  <c r="AI589" i="1" s="1"/>
  <c r="AH659" i="1"/>
  <c r="AI659" i="1" s="1"/>
  <c r="AC331" i="1"/>
  <c r="AH1157" i="1"/>
  <c r="AI1157" i="1" s="1"/>
  <c r="AH275" i="1"/>
  <c r="AI275" i="1" s="1"/>
  <c r="AH698" i="1"/>
  <c r="AI698" i="1" s="1"/>
  <c r="AH259" i="1"/>
  <c r="AI259" i="1" s="1"/>
  <c r="AH738" i="1"/>
  <c r="AI738" i="1" s="1"/>
  <c r="AC72" i="1"/>
  <c r="AC475" i="1"/>
  <c r="AH629" i="1"/>
  <c r="AI629" i="1" s="1"/>
  <c r="AC121" i="1"/>
  <c r="AC1118" i="1"/>
  <c r="AH720" i="1"/>
  <c r="AI720" i="1" s="1"/>
  <c r="AC87" i="1"/>
  <c r="AC359" i="1"/>
  <c r="AC1148" i="1"/>
  <c r="AH136" i="1"/>
  <c r="AI136" i="1" s="1"/>
  <c r="AH1354" i="1"/>
  <c r="AI1354" i="1" s="1"/>
  <c r="AC482" i="1"/>
  <c r="AH149" i="1"/>
  <c r="AI149" i="1" s="1"/>
  <c r="AH1238" i="1"/>
  <c r="AI1238" i="1" s="1"/>
  <c r="AC1999" i="1"/>
  <c r="AC156" i="1"/>
  <c r="AH164" i="1"/>
  <c r="AI164" i="1" s="1"/>
  <c r="AH647" i="1"/>
  <c r="AI647" i="1" s="1"/>
  <c r="AC99" i="1"/>
  <c r="AH743" i="1"/>
  <c r="AI743" i="1" s="1"/>
  <c r="AC314" i="1"/>
  <c r="AC377" i="1"/>
  <c r="AH1802" i="1"/>
  <c r="AI1802" i="1" s="1"/>
  <c r="AC618" i="1"/>
  <c r="AC1034" i="1"/>
  <c r="AC930" i="1"/>
  <c r="AC170" i="1"/>
  <c r="AC247" i="1"/>
  <c r="AH148" i="1"/>
  <c r="AI148" i="1" s="1"/>
  <c r="AC229" i="1"/>
  <c r="AC300" i="1"/>
  <c r="AH101" i="1"/>
  <c r="AI101" i="1" s="1"/>
  <c r="AH94" i="1"/>
  <c r="AI94" i="1" s="1"/>
  <c r="AH172" i="1"/>
  <c r="AI172" i="1" s="1"/>
  <c r="AH23" i="1"/>
  <c r="AI23" i="1" s="1"/>
  <c r="AC1120" i="1"/>
  <c r="AI345" i="1"/>
  <c r="AH789" i="1"/>
  <c r="AI789" i="1" s="1"/>
  <c r="AC887" i="1"/>
  <c r="AC2162" i="1"/>
  <c r="AC226" i="1"/>
  <c r="AC516" i="1"/>
  <c r="AH877" i="1"/>
  <c r="AI877" i="1" s="1"/>
  <c r="AC481" i="1"/>
  <c r="AC517" i="1"/>
  <c r="AH466" i="1"/>
  <c r="AI466" i="1" s="1"/>
  <c r="AH1900" i="1"/>
  <c r="AI1900" i="1" s="1"/>
  <c r="AC1187" i="1"/>
  <c r="AH231" i="1"/>
  <c r="AI231" i="1" s="1"/>
  <c r="AC286" i="1"/>
  <c r="AC1927" i="1"/>
  <c r="AH812" i="1"/>
  <c r="AI812" i="1" s="1"/>
  <c r="AC686" i="1"/>
  <c r="AH57" i="1"/>
  <c r="AI57" i="1" s="1"/>
  <c r="AC750" i="1"/>
  <c r="AC196" i="1"/>
  <c r="AC883" i="1"/>
  <c r="AH168" i="1"/>
  <c r="AI168" i="1" s="1"/>
  <c r="AH863" i="1"/>
  <c r="AI863" i="1" s="1"/>
  <c r="AH682" i="1"/>
  <c r="AI682" i="1" s="1"/>
  <c r="AC1195" i="1"/>
  <c r="AH135" i="1"/>
  <c r="AI135" i="1" s="1"/>
  <c r="AC361" i="1"/>
  <c r="AH716" i="1"/>
  <c r="AI716" i="1" s="1"/>
  <c r="AH933" i="1"/>
  <c r="AI933" i="1" s="1"/>
  <c r="AH167" i="1"/>
  <c r="AI167" i="1" s="1"/>
  <c r="AC239" i="1"/>
  <c r="AH498" i="1"/>
  <c r="AI498" i="1" s="1"/>
  <c r="AH1109" i="1"/>
  <c r="AI1109" i="1" s="1"/>
  <c r="AC564" i="1"/>
  <c r="AH459" i="1"/>
  <c r="AI459" i="1" s="1"/>
  <c r="AH279" i="1"/>
  <c r="AI279" i="1" s="1"/>
  <c r="AC263" i="1"/>
  <c r="AH2110" i="1"/>
  <c r="AI2110" i="1" s="1"/>
  <c r="AC463" i="1"/>
  <c r="AH695" i="1"/>
  <c r="AI695" i="1" s="1"/>
  <c r="AH550" i="1"/>
  <c r="AI550" i="1" s="1"/>
  <c r="AC177" i="1"/>
  <c r="AC389" i="1"/>
  <c r="AC438" i="1"/>
  <c r="AC1147" i="1"/>
  <c r="AC711" i="1"/>
  <c r="AC1947" i="1"/>
  <c r="AC1021" i="1"/>
  <c r="AC2450" i="1"/>
  <c r="AC350" i="1"/>
  <c r="AC749" i="1"/>
  <c r="AH243" i="1"/>
  <c r="AI243" i="1" s="1"/>
  <c r="AC734" i="1"/>
  <c r="AH1262" i="1"/>
  <c r="AI1262" i="1" s="1"/>
  <c r="AC673" i="1"/>
  <c r="AC277" i="1"/>
  <c r="AC1172" i="1"/>
  <c r="AH36" i="1"/>
  <c r="AI36" i="1" s="1"/>
  <c r="AC387" i="1"/>
  <c r="AC2091" i="1"/>
  <c r="AH694" i="1"/>
  <c r="AI694" i="1" s="1"/>
  <c r="AC2352" i="1"/>
  <c r="AC561" i="1"/>
  <c r="AC832" i="1"/>
  <c r="AH2218" i="1"/>
  <c r="AI2218" i="1" s="1"/>
  <c r="AH125" i="1"/>
  <c r="AI125" i="1" s="1"/>
  <c r="AH134" i="1"/>
  <c r="AI134" i="1" s="1"/>
  <c r="AH801" i="1"/>
  <c r="AI801" i="1" s="1"/>
  <c r="AC542" i="1"/>
  <c r="AC827" i="1"/>
  <c r="AH814" i="1"/>
  <c r="AI814" i="1" s="1"/>
  <c r="AH653" i="1"/>
  <c r="AI653" i="1" s="1"/>
  <c r="AC206" i="1"/>
  <c r="AH1255" i="1"/>
  <c r="AI1255" i="1" s="1"/>
  <c r="AC124" i="1"/>
  <c r="AH160" i="1"/>
  <c r="AI160" i="1" s="1"/>
  <c r="AH242" i="1"/>
  <c r="AI242" i="1" s="1"/>
  <c r="AC2197" i="1"/>
  <c r="AH1955" i="1"/>
  <c r="AI1955" i="1" s="1"/>
  <c r="AH1842" i="1"/>
  <c r="AI1842" i="1" s="1"/>
  <c r="AH889" i="1"/>
  <c r="AI889" i="1" s="1"/>
  <c r="AH1774" i="1"/>
  <c r="AI1774" i="1" s="1"/>
  <c r="AH1906" i="1"/>
  <c r="AI1906" i="1" s="1"/>
  <c r="AH97" i="1"/>
  <c r="AI97" i="1" s="1"/>
  <c r="AH2417" i="1"/>
  <c r="AI2417" i="1" s="1"/>
  <c r="AH634" i="1"/>
  <c r="AI634" i="1" s="1"/>
  <c r="AC781" i="1"/>
  <c r="AC366" i="1"/>
  <c r="AC297" i="1"/>
  <c r="AC1210" i="1"/>
  <c r="AH1210" i="1"/>
  <c r="AI1210" i="1" s="1"/>
  <c r="AH2261" i="1"/>
  <c r="AI2261" i="1" s="1"/>
  <c r="AC1228" i="1"/>
  <c r="AC706" i="1"/>
  <c r="AH2444" i="1"/>
  <c r="AI2444" i="1" s="1"/>
  <c r="AC1192" i="1"/>
  <c r="AC441" i="1"/>
  <c r="AH1177" i="1"/>
  <c r="AI1177" i="1" s="1"/>
  <c r="AC365" i="1"/>
  <c r="AC1155" i="1"/>
  <c r="AH468" i="1"/>
  <c r="AI468" i="1" s="1"/>
  <c r="AC1056" i="1"/>
  <c r="AH40" i="1"/>
  <c r="AI40" i="1" s="1"/>
  <c r="AH457" i="1"/>
  <c r="AI457" i="1" s="1"/>
  <c r="AC1100" i="1"/>
  <c r="AH188" i="1"/>
  <c r="AI188" i="1" s="1"/>
  <c r="AC85" i="1"/>
  <c r="AH449" i="1"/>
  <c r="AI449" i="1" s="1"/>
  <c r="AC566" i="1"/>
  <c r="AC192" i="1"/>
  <c r="AC640" i="1"/>
  <c r="AH479" i="1"/>
  <c r="AI479" i="1" s="1"/>
  <c r="AC925" i="1"/>
  <c r="AC341" i="1"/>
  <c r="AH51" i="1"/>
  <c r="AI51" i="1" s="1"/>
  <c r="AH492" i="1"/>
  <c r="AI492" i="1" s="1"/>
  <c r="AH264" i="1"/>
  <c r="AI264" i="1" s="1"/>
  <c r="AC185" i="1"/>
  <c r="AH2047" i="1"/>
  <c r="AI2047" i="1" s="1"/>
  <c r="AH796" i="1"/>
  <c r="AI796" i="1" s="1"/>
  <c r="AC2241" i="1"/>
  <c r="AH285" i="1"/>
  <c r="AI285" i="1" s="1"/>
  <c r="AH1183" i="1"/>
  <c r="AI1183" i="1" s="1"/>
  <c r="AC2099" i="1"/>
  <c r="AH1887" i="1"/>
  <c r="AI1887" i="1" s="1"/>
  <c r="AI2016" i="1"/>
  <c r="AH690" i="1"/>
  <c r="AI690" i="1" s="1"/>
  <c r="AC746" i="1"/>
  <c r="AH823" i="1"/>
  <c r="AI823" i="1" s="1"/>
  <c r="AC523" i="1"/>
  <c r="AC2032" i="1"/>
  <c r="AH1904" i="1"/>
  <c r="AI1904" i="1" s="1"/>
  <c r="AH661" i="1"/>
  <c r="AI661" i="1" s="1"/>
  <c r="AC700" i="1"/>
  <c r="AH147" i="1"/>
  <c r="AI147" i="1" s="1"/>
  <c r="AH895" i="1"/>
  <c r="AI895" i="1" s="1"/>
  <c r="AC630" i="1"/>
  <c r="AH1885" i="1"/>
  <c r="AI1885" i="1" s="1"/>
  <c r="AC1885" i="1"/>
  <c r="AH1830" i="1"/>
  <c r="AI1830" i="1" s="1"/>
  <c r="AH55" i="1"/>
  <c r="AI55" i="1" s="1"/>
  <c r="AH557" i="1"/>
  <c r="AI557" i="1" s="1"/>
  <c r="AH2034" i="1"/>
  <c r="AI2034" i="1" s="1"/>
  <c r="AH1961" i="1"/>
  <c r="AI1961" i="1" s="1"/>
  <c r="AC1224" i="1"/>
  <c r="AH601" i="1"/>
  <c r="AI601" i="1" s="1"/>
  <c r="AH596" i="1"/>
  <c r="AI596" i="1" s="1"/>
  <c r="AC1151" i="1"/>
  <c r="AH810" i="1"/>
  <c r="AI810" i="1" s="1"/>
  <c r="AH31" i="1"/>
  <c r="AI31" i="1" s="1"/>
  <c r="AC415" i="1"/>
  <c r="AH620" i="1"/>
  <c r="AI620" i="1" s="1"/>
  <c r="AH660" i="1"/>
  <c r="AI660" i="1" s="1"/>
  <c r="AH875" i="1"/>
  <c r="AI875" i="1" s="1"/>
  <c r="AC262" i="1"/>
  <c r="AC208" i="1"/>
  <c r="AC580" i="1"/>
  <c r="AC162" i="1"/>
  <c r="AH704" i="1"/>
  <c r="AI704" i="1" s="1"/>
  <c r="AC403" i="1"/>
  <c r="AC979" i="1"/>
  <c r="AC2248" i="1"/>
  <c r="AH1895" i="1"/>
  <c r="AI1895" i="1" s="1"/>
  <c r="AH2458" i="1"/>
  <c r="AI2458" i="1" s="1"/>
  <c r="AH2440" i="1"/>
  <c r="AI2440" i="1" s="1"/>
  <c r="AC2405" i="1"/>
  <c r="AC194" i="1"/>
  <c r="AH575" i="1"/>
  <c r="AI575" i="1" s="1"/>
  <c r="AH2460" i="1"/>
  <c r="AI2460" i="1" s="1"/>
  <c r="AC491" i="1"/>
  <c r="AI356" i="1"/>
  <c r="AC786" i="1"/>
  <c r="AH719" i="1"/>
  <c r="AI719" i="1" s="1"/>
  <c r="AH1285" i="1"/>
  <c r="AI1285" i="1" s="1"/>
  <c r="AC223" i="1"/>
  <c r="AH193" i="1"/>
  <c r="AI193" i="1" s="1"/>
  <c r="AH2453" i="1"/>
  <c r="AI2453" i="1" s="1"/>
  <c r="AH2452" i="1"/>
  <c r="AI2452" i="1" s="1"/>
  <c r="AH2349" i="1"/>
  <c r="AI2349" i="1" s="1"/>
  <c r="AH646" i="1"/>
  <c r="AI646" i="1" s="1"/>
  <c r="AH1839" i="1"/>
  <c r="AI1839" i="1" s="1"/>
  <c r="AH613" i="1"/>
  <c r="AI613" i="1" s="1"/>
  <c r="AH54" i="1"/>
  <c r="AI54" i="1" s="1"/>
  <c r="AC384" i="1"/>
  <c r="AC1117" i="1"/>
  <c r="AH268" i="1"/>
  <c r="AI268" i="1" s="1"/>
  <c r="AC1026" i="1"/>
  <c r="AH113" i="1"/>
  <c r="AI113" i="1" s="1"/>
  <c r="AH104" i="1"/>
  <c r="AI104" i="1" s="1"/>
  <c r="AC276" i="1"/>
  <c r="AC1048" i="1"/>
  <c r="AH1933" i="1"/>
  <c r="AI1933" i="1" s="1"/>
  <c r="AH2183" i="1"/>
  <c r="AI2183" i="1" s="1"/>
  <c r="AH733" i="1"/>
  <c r="AI733" i="1" s="1"/>
  <c r="AH27" i="1"/>
  <c r="AI27" i="1" s="1"/>
  <c r="AC190" i="1"/>
  <c r="AH2418" i="1"/>
  <c r="AI2418" i="1" s="1"/>
  <c r="AC233" i="1"/>
  <c r="AC346" i="1"/>
  <c r="AH2104" i="1"/>
  <c r="AI2104" i="1" s="1"/>
  <c r="AH1894" i="1"/>
  <c r="AI1894" i="1" s="1"/>
  <c r="AH1217" i="1"/>
  <c r="AI1217" i="1" s="1"/>
  <c r="AC157" i="1"/>
  <c r="AH281" i="1"/>
  <c r="AI281" i="1" s="1"/>
  <c r="AH2084" i="1"/>
  <c r="AI2084" i="1" s="1"/>
  <c r="AH2102" i="1"/>
  <c r="AI2102" i="1" s="1"/>
  <c r="AH2072" i="1"/>
  <c r="AI2072" i="1" s="1"/>
  <c r="AC2046" i="1"/>
  <c r="AH2085" i="1"/>
  <c r="AI2085" i="1" s="1"/>
  <c r="AC2408" i="1"/>
  <c r="AC583" i="1"/>
  <c r="AH217" i="1"/>
  <c r="AI217" i="1" s="1"/>
  <c r="AC381" i="1"/>
  <c r="AH563" i="1"/>
  <c r="AI563" i="1" s="1"/>
  <c r="AH493" i="1"/>
  <c r="AI493" i="1" s="1"/>
  <c r="AH2094" i="1"/>
  <c r="AI2094" i="1" s="1"/>
  <c r="AH844" i="1"/>
  <c r="AI844" i="1" s="1"/>
  <c r="AH825" i="1"/>
  <c r="AI825" i="1" s="1"/>
  <c r="AH2346" i="1"/>
  <c r="AI2346" i="1" s="1"/>
  <c r="AH714" i="1"/>
  <c r="AI714" i="1" s="1"/>
  <c r="AC664" i="1"/>
  <c r="AH476" i="1"/>
  <c r="AI476" i="1" s="1"/>
  <c r="AH1941" i="1"/>
  <c r="AI1941" i="1" s="1"/>
  <c r="AH1911" i="1"/>
  <c r="AI1911" i="1" s="1"/>
  <c r="AH612" i="1"/>
  <c r="AI612" i="1" s="1"/>
  <c r="AC469" i="1"/>
  <c r="AH1891" i="1"/>
  <c r="AI1891" i="1" s="1"/>
  <c r="AH2395" i="1"/>
  <c r="AI2395" i="1" s="1"/>
  <c r="AH478" i="1"/>
  <c r="AI478" i="1" s="1"/>
  <c r="AH678" i="1"/>
  <c r="AI678" i="1" s="1"/>
  <c r="AH431" i="1"/>
  <c r="AI431" i="1" s="1"/>
  <c r="AH833" i="1"/>
  <c r="AI833" i="1" s="1"/>
  <c r="AH261" i="1"/>
  <c r="AI261" i="1" s="1"/>
  <c r="AH461" i="1"/>
  <c r="AI461" i="1" s="1"/>
  <c r="AC578" i="1"/>
  <c r="AH2415" i="1"/>
  <c r="AI2415" i="1" s="1"/>
  <c r="AH2231" i="1"/>
  <c r="AI2231" i="1" s="1"/>
  <c r="AC2224" i="1"/>
  <c r="AC1888" i="1"/>
  <c r="AH2123" i="1"/>
  <c r="AI2123" i="1" s="1"/>
  <c r="AH2371" i="1"/>
  <c r="AI2371" i="1" s="1"/>
  <c r="AC2348" i="1"/>
  <c r="AH739" i="1"/>
  <c r="AI739" i="1" s="1"/>
  <c r="AH879" i="1"/>
  <c r="AI879" i="1" s="1"/>
  <c r="AH824" i="1"/>
  <c r="AI824" i="1" s="1"/>
  <c r="AH456" i="1"/>
  <c r="AI456" i="1" s="1"/>
  <c r="AC484" i="1"/>
  <c r="AC2067" i="1"/>
  <c r="AH2245" i="1"/>
  <c r="AI2245" i="1" s="1"/>
  <c r="AH553" i="1"/>
  <c r="AI553" i="1" s="1"/>
  <c r="AH1797" i="1"/>
  <c r="AI1797" i="1" s="1"/>
  <c r="AH2235" i="1"/>
  <c r="AI2235" i="1" s="1"/>
  <c r="AF1779" i="1"/>
  <c r="AC691" i="1"/>
  <c r="AC1969" i="1"/>
  <c r="AH434" i="1"/>
  <c r="AI434" i="1" s="1"/>
  <c r="AC592" i="1"/>
  <c r="AH809" i="1"/>
  <c r="AI809" i="1" s="1"/>
  <c r="AH547" i="1"/>
  <c r="AI547" i="1" s="1"/>
  <c r="AH717" i="1"/>
  <c r="AI717" i="1" s="1"/>
  <c r="AH544" i="1"/>
  <c r="AI544" i="1" s="1"/>
  <c r="AC376" i="1"/>
  <c r="AH641" i="1"/>
  <c r="AI641" i="1" s="1"/>
  <c r="AC762" i="1"/>
  <c r="AH2442" i="1"/>
  <c r="AI2442" i="1" s="1"/>
  <c r="AH2201" i="1"/>
  <c r="AI2201" i="1" s="1"/>
  <c r="AH582" i="1"/>
  <c r="AI582" i="1" s="1"/>
  <c r="AH890" i="1"/>
  <c r="AI890" i="1" s="1"/>
  <c r="AC652" i="1"/>
  <c r="AH473" i="1"/>
  <c r="AI473" i="1" s="1"/>
  <c r="AH186" i="1"/>
  <c r="AI186" i="1" s="1"/>
  <c r="AH730" i="1"/>
  <c r="AI730" i="1" s="1"/>
  <c r="AH2097" i="1"/>
  <c r="AI2097" i="1" s="1"/>
  <c r="AH1913" i="1"/>
  <c r="AI1913" i="1" s="1"/>
  <c r="AC2142" i="1"/>
  <c r="AH2243" i="1"/>
  <c r="AI2243" i="1" s="1"/>
  <c r="AH2191" i="1"/>
  <c r="AI2191" i="1" s="1"/>
  <c r="AH2058" i="1"/>
  <c r="AI2058" i="1" s="1"/>
  <c r="AH761" i="1"/>
  <c r="AI761" i="1" s="1"/>
  <c r="AH675" i="1"/>
  <c r="AI675" i="1" s="1"/>
  <c r="AC2141" i="1"/>
  <c r="AC770" i="1"/>
  <c r="AC470" i="1"/>
  <c r="AH744" i="1"/>
  <c r="AI744" i="1" s="1"/>
  <c r="AH537" i="1"/>
  <c r="AI537" i="1" s="1"/>
  <c r="AH245" i="1"/>
  <c r="AI245" i="1" s="1"/>
  <c r="AH2330" i="1"/>
  <c r="AI2330" i="1" s="1"/>
  <c r="AF1933" i="1"/>
  <c r="AH1910" i="1"/>
  <c r="AI1910" i="1" s="1"/>
  <c r="AH1866" i="1"/>
  <c r="AI1866" i="1" s="1"/>
  <c r="AH2416" i="1"/>
  <c r="AI2416" i="1" s="1"/>
  <c r="AH2071" i="1"/>
  <c r="AI2071" i="1" s="1"/>
  <c r="AC1871" i="1"/>
  <c r="AC1979" i="1"/>
  <c r="AH2347" i="1"/>
  <c r="AI2347" i="1" s="1"/>
  <c r="AH2203" i="1"/>
  <c r="AI2203" i="1" s="1"/>
  <c r="AH2268" i="1"/>
  <c r="AI2268" i="1" s="1"/>
  <c r="AC2017" i="1"/>
  <c r="AH577" i="1"/>
  <c r="AI577" i="1" s="1"/>
  <c r="AH859" i="1"/>
  <c r="AI859" i="1" s="1"/>
  <c r="AH846" i="1"/>
  <c r="AI846" i="1" s="1"/>
  <c r="AC367" i="1"/>
  <c r="AH649" i="1"/>
  <c r="AI649" i="1" s="1"/>
  <c r="AH676" i="1"/>
  <c r="AI676" i="1" s="1"/>
  <c r="AH622" i="1"/>
  <c r="AI622" i="1" s="1"/>
  <c r="AF1941" i="1"/>
  <c r="AH2409" i="1"/>
  <c r="AI2409" i="1" s="1"/>
  <c r="AH477" i="1"/>
  <c r="AI477" i="1" s="1"/>
  <c r="AH617" i="1"/>
  <c r="AI617" i="1" s="1"/>
  <c r="AH2163" i="1"/>
  <c r="AI2163" i="1" s="1"/>
  <c r="AH2424" i="1"/>
  <c r="AI2424" i="1" s="1"/>
  <c r="AH2111" i="1"/>
  <c r="AI2111" i="1" s="1"/>
  <c r="AH2050" i="1"/>
  <c r="AI2050" i="1" s="1"/>
  <c r="AH2427" i="1"/>
  <c r="AI2427" i="1" s="1"/>
  <c r="AC2304" i="1"/>
  <c r="AH1902" i="1"/>
  <c r="AI1902" i="1" s="1"/>
  <c r="AC687" i="1"/>
  <c r="AH754" i="1"/>
  <c r="AI754" i="1" s="1"/>
  <c r="AH2069" i="1"/>
  <c r="AI2069" i="1" s="1"/>
  <c r="AH1977" i="1"/>
  <c r="AI1977" i="1" s="1"/>
  <c r="AH1764" i="1"/>
  <c r="AI1764" i="1" s="1"/>
  <c r="AH1940" i="1"/>
  <c r="AI1940" i="1" s="1"/>
  <c r="AH1994" i="1"/>
  <c r="AI1994" i="1" s="1"/>
  <c r="AC2206" i="1"/>
  <c r="AC590" i="1"/>
  <c r="AH598" i="1"/>
  <c r="AI598" i="1" s="1"/>
  <c r="AH736" i="1"/>
  <c r="AI736" i="1" s="1"/>
  <c r="AH726" i="1"/>
  <c r="AI726" i="1" s="1"/>
  <c r="AC803" i="1"/>
  <c r="AC2013" i="1"/>
  <c r="AH2193" i="1"/>
  <c r="AI2193" i="1" s="1"/>
  <c r="AC573" i="1"/>
  <c r="AH2326" i="1"/>
  <c r="AI2326" i="1" s="1"/>
  <c r="AH2280" i="1"/>
  <c r="AI2280" i="1" s="1"/>
  <c r="AH816" i="1"/>
  <c r="AI816" i="1" s="1"/>
  <c r="AH843" i="1"/>
  <c r="AI843" i="1" s="1"/>
  <c r="AH588" i="1"/>
  <c r="AI588" i="1" s="1"/>
  <c r="AC628" i="1"/>
  <c r="AH522" i="1"/>
  <c r="AI522" i="1" s="1"/>
  <c r="AC472" i="1"/>
  <c r="AC1930" i="1"/>
  <c r="AH1930" i="1"/>
  <c r="AI1930" i="1" s="1"/>
  <c r="AH2202" i="1"/>
  <c r="AI2202" i="1" s="1"/>
  <c r="AH707" i="1"/>
  <c r="AI707" i="1" s="1"/>
  <c r="AH886" i="1"/>
  <c r="AI886" i="1" s="1"/>
  <c r="AC645" i="1"/>
  <c r="AH862" i="1"/>
  <c r="AI862" i="1" s="1"/>
  <c r="AH784" i="1"/>
  <c r="AI784" i="1" s="1"/>
  <c r="AH593" i="1"/>
  <c r="AI593" i="1" s="1"/>
  <c r="AH633" i="1"/>
  <c r="AI633" i="1" s="1"/>
  <c r="AI397" i="1"/>
  <c r="AH768" i="1"/>
  <c r="AI768" i="1" s="1"/>
  <c r="AH795" i="1"/>
  <c r="AI795" i="1" s="1"/>
  <c r="AC685" i="1"/>
  <c r="AC737" i="1"/>
  <c r="AH1878" i="1"/>
  <c r="AI1878" i="1" s="1"/>
  <c r="AH1838" i="1"/>
  <c r="AI1838" i="1" s="1"/>
  <c r="AH1778" i="1"/>
  <c r="AI1778" i="1" s="1"/>
  <c r="AH1897" i="1"/>
  <c r="AI1897" i="1" s="1"/>
  <c r="Z1836" i="1"/>
  <c r="AH1920" i="1"/>
  <c r="AI1920" i="1" s="1"/>
  <c r="AH1890" i="1"/>
  <c r="AI1890" i="1" s="1"/>
  <c r="AC1967" i="1"/>
  <c r="AH2070" i="1"/>
  <c r="AI2070" i="1" s="1"/>
  <c r="AH808" i="1"/>
  <c r="AI808" i="1" s="1"/>
  <c r="AH724" i="1"/>
  <c r="AI724" i="1" s="1"/>
  <c r="AH888" i="1"/>
  <c r="AI888" i="1" s="1"/>
  <c r="AH785" i="1"/>
  <c r="AI785" i="1" s="1"/>
  <c r="AH697" i="1"/>
  <c r="AI697" i="1" s="1"/>
  <c r="AH535" i="1"/>
  <c r="AI535" i="1" s="1"/>
  <c r="AH680" i="1"/>
  <c r="AI680" i="1" s="1"/>
  <c r="AH684" i="1"/>
  <c r="AI684" i="1" s="1"/>
  <c r="AH855" i="1"/>
  <c r="AI855" i="1" s="1"/>
  <c r="AH560" i="1"/>
  <c r="AI560" i="1" s="1"/>
  <c r="AH656" i="1"/>
  <c r="AI656" i="1" s="1"/>
  <c r="AH696" i="1"/>
  <c r="AI696" i="1" s="1"/>
  <c r="AH546" i="1"/>
  <c r="AI546" i="1" s="1"/>
  <c r="AC657" i="1"/>
  <c r="AC439" i="1"/>
  <c r="AH1836" i="1"/>
  <c r="AI1836" i="1" s="1"/>
  <c r="AH2270" i="1"/>
  <c r="AI2270" i="1" s="1"/>
  <c r="AH1993" i="1"/>
  <c r="AI1993" i="1" s="1"/>
  <c r="AH1960" i="1"/>
  <c r="AI1960" i="1" s="1"/>
  <c r="AH2331" i="1"/>
  <c r="AI2331" i="1" s="1"/>
  <c r="AH2045" i="1"/>
  <c r="AI2045" i="1" s="1"/>
  <c r="AH2227" i="1"/>
  <c r="AI2227" i="1" s="1"/>
  <c r="AF1777" i="1"/>
  <c r="AC842" i="1"/>
  <c r="AH2180" i="1"/>
  <c r="AI2180" i="1" s="1"/>
  <c r="AC480" i="1"/>
  <c r="AH520" i="1"/>
  <c r="AI520" i="1" s="1"/>
  <c r="AH662" i="1"/>
  <c r="AI662" i="1" s="1"/>
  <c r="AH792" i="1"/>
  <c r="AI792" i="1" s="1"/>
  <c r="AH625" i="1"/>
  <c r="AI625" i="1" s="1"/>
  <c r="AH525" i="1"/>
  <c r="AI525" i="1" s="1"/>
  <c r="AH1997" i="1"/>
  <c r="AI1997" i="1" s="1"/>
  <c r="AH1962" i="1"/>
  <c r="AI1962" i="1" s="1"/>
  <c r="AH1876" i="1"/>
  <c r="AI1876" i="1" s="1"/>
  <c r="AH1938" i="1"/>
  <c r="AI1938" i="1" s="1"/>
  <c r="AF1883" i="1"/>
  <c r="AH2088" i="1"/>
  <c r="AI2088" i="1" s="1"/>
  <c r="Z2015" i="1"/>
  <c r="AH2251" i="1"/>
  <c r="AI2251" i="1" s="1"/>
  <c r="Z1883" i="1"/>
  <c r="AC2184" i="1"/>
  <c r="AF1876" i="1"/>
  <c r="AC2423" i="1"/>
  <c r="AH1974" i="1"/>
  <c r="AI1974" i="1" s="1"/>
  <c r="AC1929" i="1"/>
  <c r="AC776" i="1"/>
  <c r="AH2390" i="1"/>
  <c r="AI2390" i="1" s="1"/>
  <c r="AH519" i="1"/>
  <c r="AI519" i="1" s="1"/>
  <c r="AH490" i="1"/>
  <c r="AI490" i="1" s="1"/>
  <c r="AC600" i="1"/>
  <c r="AH677" i="1"/>
  <c r="AI677" i="1" s="1"/>
  <c r="AH1915" i="1"/>
  <c r="AI1915" i="1" s="1"/>
  <c r="AC2246" i="1"/>
  <c r="AH2247" i="1"/>
  <c r="AI2247" i="1" s="1"/>
  <c r="Z1942" i="1"/>
  <c r="AC2039" i="1"/>
  <c r="AH1948" i="1"/>
  <c r="AI1948" i="1" s="1"/>
  <c r="Z1838" i="1"/>
  <c r="AC1983" i="1"/>
  <c r="AH1908" i="1"/>
  <c r="AI1908" i="1" s="1"/>
  <c r="AC2108" i="1"/>
  <c r="AC1851" i="1"/>
  <c r="AH2028" i="1"/>
  <c r="AI2028" i="1" s="1"/>
  <c r="AH2254" i="1"/>
  <c r="AI2254" i="1" s="1"/>
  <c r="AH2260" i="1"/>
  <c r="AI2260" i="1" s="1"/>
  <c r="AH2120" i="1"/>
  <c r="AI2120" i="1" s="1"/>
  <c r="AH2277" i="1"/>
  <c r="AI2277" i="1" s="1"/>
  <c r="AF1942" i="1"/>
  <c r="AC2174" i="1"/>
  <c r="AH2119" i="1"/>
  <c r="AI2119" i="1" s="1"/>
  <c r="AH2234" i="1"/>
  <c r="AI2234" i="1" s="1"/>
  <c r="Z2014" i="1"/>
  <c r="AH1946" i="1"/>
  <c r="AI1946" i="1" s="1"/>
  <c r="Z1957" i="1"/>
  <c r="AC1914" i="1"/>
  <c r="AH2132" i="1"/>
  <c r="AI2132" i="1" s="1"/>
  <c r="AC1965" i="1"/>
  <c r="AH1768" i="1"/>
  <c r="AI1768" i="1" s="1"/>
  <c r="AH1926" i="1"/>
  <c r="AI1926" i="1" s="1"/>
  <c r="AH2217" i="1"/>
  <c r="AI2217" i="1" s="1"/>
  <c r="AC1982" i="1"/>
  <c r="AH2282" i="1"/>
  <c r="AI2282" i="1" s="1"/>
  <c r="AH2096" i="1"/>
  <c r="AI2096" i="1" s="1"/>
  <c r="AC1828" i="1"/>
  <c r="AH1828" i="1"/>
  <c r="AI1828" i="1" s="1"/>
  <c r="AH1846" i="1"/>
  <c r="AI1846" i="1" s="1"/>
  <c r="AC1846" i="1"/>
  <c r="Z1780" i="1"/>
  <c r="AH1780" i="1"/>
  <c r="AI1780" i="1" s="1"/>
  <c r="AH2172" i="1"/>
  <c r="AI2172" i="1" s="1"/>
  <c r="AH489" i="1"/>
  <c r="AI489" i="1" s="1"/>
  <c r="AC721" i="1"/>
  <c r="AH721" i="1"/>
  <c r="AI721" i="1" s="1"/>
  <c r="AC606" i="1"/>
  <c r="AH606" i="1"/>
  <c r="AI606" i="1" s="1"/>
  <c r="AH1958" i="1"/>
  <c r="AI1958" i="1" s="1"/>
  <c r="AH2307" i="1"/>
  <c r="AI2307" i="1" s="1"/>
  <c r="AC2105" i="1"/>
  <c r="AH604" i="1"/>
  <c r="AI604" i="1" s="1"/>
  <c r="AC604" i="1"/>
  <c r="AC555" i="1"/>
  <c r="AH555" i="1"/>
  <c r="AI555" i="1" s="1"/>
  <c r="AC1857" i="1"/>
  <c r="AH1857" i="1"/>
  <c r="AI1857" i="1" s="1"/>
  <c r="AC1812" i="1"/>
  <c r="AH1812" i="1"/>
  <c r="AI1812" i="1" s="1"/>
  <c r="AC1843" i="1"/>
  <c r="AH1843" i="1"/>
  <c r="AI1843" i="1" s="1"/>
  <c r="AC1853" i="1"/>
  <c r="AH1853" i="1"/>
  <c r="AI1853" i="1" s="1"/>
  <c r="AC1786" i="1"/>
  <c r="AH1786" i="1"/>
  <c r="AI1786" i="1" s="1"/>
  <c r="AH514" i="1"/>
  <c r="AI514" i="1" s="1"/>
  <c r="AC514" i="1"/>
  <c r="AH1858" i="1"/>
  <c r="AI1858" i="1" s="1"/>
  <c r="AC1858" i="1"/>
  <c r="AH722" i="1"/>
  <c r="AI722" i="1" s="1"/>
  <c r="AC1893" i="1"/>
  <c r="AC1863" i="1"/>
  <c r="AH1863" i="1"/>
  <c r="AI1863" i="1" s="1"/>
  <c r="AC1833" i="1"/>
  <c r="AH1833" i="1"/>
  <c r="AI1833" i="1" s="1"/>
  <c r="AC1767" i="1"/>
  <c r="AH1767" i="1"/>
  <c r="AI1767" i="1" s="1"/>
  <c r="AH1854" i="1"/>
  <c r="AI1854" i="1" s="1"/>
  <c r="AC1854" i="1"/>
  <c r="AH1817" i="1"/>
  <c r="AI1817" i="1" s="1"/>
  <c r="AC1817" i="1"/>
  <c r="AC1859" i="1"/>
  <c r="AH1859" i="1"/>
  <c r="AI1859" i="1" s="1"/>
  <c r="AH1826" i="1"/>
  <c r="AI1826" i="1" s="1"/>
  <c r="AC1826" i="1"/>
  <c r="AH1849" i="1"/>
  <c r="AI1849" i="1" s="1"/>
  <c r="AC1849" i="1"/>
  <c r="AC1807" i="1"/>
  <c r="AH1807" i="1"/>
  <c r="AI1807" i="1" s="1"/>
  <c r="AC2240" i="1"/>
  <c r="AH699" i="1"/>
  <c r="AI699" i="1" s="1"/>
  <c r="AC699" i="1"/>
  <c r="AF1957" i="1"/>
  <c r="AC1909" i="1"/>
  <c r="AH663" i="1"/>
  <c r="AI663" i="1" s="1"/>
  <c r="AC663" i="1"/>
  <c r="AC705" i="1"/>
  <c r="AH705" i="1"/>
  <c r="AI705" i="1" s="1"/>
  <c r="AH759" i="1"/>
  <c r="AI759" i="1" s="1"/>
  <c r="AC759" i="1"/>
  <c r="AH778" i="1"/>
  <c r="AI778" i="1" s="1"/>
  <c r="AC778" i="1"/>
  <c r="AC658" i="1"/>
  <c r="AH658" i="1"/>
  <c r="AI658" i="1" s="1"/>
  <c r="AC679" i="1"/>
  <c r="AH679" i="1"/>
  <c r="AI679" i="1" s="1"/>
  <c r="AC807" i="1"/>
  <c r="AH807" i="1"/>
  <c r="AI807" i="1" s="1"/>
  <c r="AC725" i="1"/>
  <c r="AH725" i="1"/>
  <c r="AI725" i="1" s="1"/>
  <c r="AC2019" i="1"/>
  <c r="AH2198" i="1"/>
  <c r="AI2198" i="1" s="1"/>
  <c r="AH2353" i="1"/>
  <c r="AI2353" i="1" s="1"/>
  <c r="AC693" i="1"/>
  <c r="AH693" i="1"/>
  <c r="AI693" i="1" s="1"/>
  <c r="AC728" i="1"/>
  <c r="AH728" i="1"/>
  <c r="AI728" i="1" s="1"/>
  <c r="AC740" i="1"/>
  <c r="AH740" i="1"/>
  <c r="AI740" i="1" s="1"/>
  <c r="AH1873" i="1"/>
  <c r="AI1873" i="1" s="1"/>
  <c r="AC1873" i="1"/>
  <c r="AC1793" i="1"/>
  <c r="AH1793" i="1"/>
  <c r="AI1793" i="1" s="1"/>
  <c r="AC1808" i="1"/>
  <c r="AH1808" i="1"/>
  <c r="AI1808" i="1" s="1"/>
  <c r="AC1881" i="1"/>
  <c r="AH1881" i="1"/>
  <c r="AI1881" i="1" s="1"/>
  <c r="AC1987" i="1"/>
  <c r="AH2244" i="1"/>
  <c r="AI2244" i="1" s="1"/>
  <c r="AC2244" i="1"/>
  <c r="AH1848" i="1"/>
  <c r="AI1848" i="1" s="1"/>
  <c r="AC1848" i="1"/>
  <c r="AC1806" i="1"/>
  <c r="AH1806" i="1"/>
  <c r="AI1806" i="1" s="1"/>
  <c r="AC1770" i="1"/>
  <c r="AH1770" i="1"/>
  <c r="AI1770" i="1" s="1"/>
  <c r="AC1903" i="1"/>
  <c r="AC1880" i="1"/>
  <c r="AH1880" i="1"/>
  <c r="AI1880" i="1" s="1"/>
  <c r="AC1821" i="1"/>
  <c r="AH1821" i="1"/>
  <c r="AI1821" i="1" s="1"/>
  <c r="AH2258" i="1"/>
  <c r="AI2258" i="1" s="1"/>
  <c r="AC2258" i="1"/>
  <c r="AH1840" i="1"/>
  <c r="AI1840" i="1" s="1"/>
  <c r="AC1840" i="1"/>
  <c r="AH819" i="1"/>
  <c r="AI819" i="1" s="1"/>
  <c r="AC2267" i="1"/>
  <c r="AH2267" i="1"/>
  <c r="AI2267" i="1" s="1"/>
  <c r="AH802" i="1"/>
  <c r="AI802" i="1" s="1"/>
  <c r="AC802" i="1"/>
  <c r="AC1832" i="1"/>
  <c r="AH1832" i="1"/>
  <c r="AI1832" i="1" s="1"/>
  <c r="AH837" i="1"/>
  <c r="AI837" i="1" s="1"/>
  <c r="AC1815" i="1"/>
  <c r="AH1815" i="1"/>
  <c r="AI1815" i="1" s="1"/>
  <c r="AC2269" i="1"/>
  <c r="AH2269" i="1"/>
  <c r="AI2269" i="1" s="1"/>
  <c r="AH826" i="1"/>
  <c r="AI826" i="1" s="1"/>
  <c r="AC826" i="1"/>
  <c r="AC1791" i="1"/>
  <c r="AH1791" i="1"/>
  <c r="AI1791" i="1" s="1"/>
  <c r="AC811" i="1"/>
  <c r="AH811" i="1"/>
  <c r="AI811" i="1" s="1"/>
  <c r="AH2441" i="1"/>
  <c r="AI2441" i="1" s="1"/>
  <c r="AH2266" i="1"/>
  <c r="AI2266" i="1" s="1"/>
  <c r="AH1951" i="1"/>
  <c r="AI1951" i="1" s="1"/>
  <c r="AC2288" i="1"/>
  <c r="AH2288" i="1"/>
  <c r="AI2288" i="1" s="1"/>
  <c r="AC2092" i="1"/>
  <c r="AH2092" i="1"/>
  <c r="AI2092" i="1" s="1"/>
  <c r="AC1818" i="1"/>
  <c r="AH1818" i="1"/>
  <c r="AI1818" i="1" s="1"/>
  <c r="AC1803" i="1"/>
  <c r="AH1803" i="1"/>
  <c r="AI1803" i="1" s="1"/>
  <c r="AC1777" i="1"/>
  <c r="AH1777" i="1"/>
  <c r="AI1777" i="1" s="1"/>
  <c r="AC806" i="1"/>
  <c r="AH806" i="1"/>
  <c r="AI806" i="1" s="1"/>
  <c r="AC2312" i="1"/>
  <c r="AH2312" i="1"/>
  <c r="AI2312" i="1" s="1"/>
  <c r="AC1841" i="1"/>
  <c r="AH1841" i="1"/>
  <c r="AI1841" i="1" s="1"/>
  <c r="AC1813" i="1"/>
  <c r="AH1813" i="1"/>
  <c r="AI1813" i="1" s="1"/>
  <c r="AC1799" i="1"/>
  <c r="AH1799" i="1"/>
  <c r="AI1799" i="1" s="1"/>
  <c r="AC1775" i="1"/>
  <c r="AH1775" i="1"/>
  <c r="AI1775" i="1" s="1"/>
  <c r="AC861" i="1"/>
  <c r="AH861" i="1"/>
  <c r="AI861" i="1" s="1"/>
  <c r="AC1819" i="1"/>
  <c r="AH1819" i="1"/>
  <c r="AI1819" i="1" s="1"/>
  <c r="AH1823" i="1"/>
  <c r="AI1823" i="1" s="1"/>
  <c r="AC1823" i="1"/>
  <c r="AC1811" i="1"/>
  <c r="AH1811" i="1"/>
  <c r="AI1811" i="1" s="1"/>
  <c r="AC1785" i="1"/>
  <c r="AH1785" i="1"/>
  <c r="AI1785" i="1" s="1"/>
  <c r="AH2118" i="1"/>
  <c r="AI2118" i="1" s="1"/>
  <c r="AH2294" i="1"/>
  <c r="AI2294" i="1" s="1"/>
  <c r="AC2294" i="1"/>
  <c r="AH1820" i="1"/>
  <c r="AI1820" i="1" s="1"/>
  <c r="AC1820" i="1"/>
  <c r="AC1805" i="1"/>
  <c r="AH1805" i="1"/>
  <c r="AI1805" i="1" s="1"/>
  <c r="AC1781" i="1"/>
  <c r="AH1781" i="1"/>
  <c r="AI1781" i="1" s="1"/>
  <c r="AH2027" i="1"/>
  <c r="AI2027" i="1" s="1"/>
  <c r="AC1952" i="1"/>
  <c r="AH2275" i="1"/>
  <c r="AI2275" i="1" s="1"/>
  <c r="AC2275" i="1"/>
  <c r="AC2272" i="1"/>
  <c r="AH2272" i="1"/>
  <c r="AI2272" i="1" s="1"/>
  <c r="AC1879" i="1"/>
  <c r="AH1879" i="1"/>
  <c r="AI1879" i="1" s="1"/>
  <c r="AC2095" i="1"/>
  <c r="AH2095" i="1"/>
  <c r="AI2095" i="1" s="1"/>
  <c r="AC1850" i="1"/>
  <c r="AH1850" i="1"/>
  <c r="AI1850" i="1" s="1"/>
  <c r="AC1789" i="1"/>
  <c r="AH1789" i="1"/>
  <c r="AI1789" i="1" s="1"/>
  <c r="AC845" i="1"/>
  <c r="AH845" i="1"/>
  <c r="AI845" i="1" s="1"/>
  <c r="AC873" i="1"/>
  <c r="AH873" i="1"/>
  <c r="AI873" i="1" s="1"/>
  <c r="AC2225" i="1"/>
  <c r="AH2225" i="1"/>
  <c r="AI2225" i="1" s="1"/>
  <c r="AC2179" i="1"/>
  <c r="AH2179" i="1"/>
  <c r="AI2179" i="1" s="1"/>
  <c r="AH1872" i="1"/>
  <c r="AI1872" i="1" s="1"/>
  <c r="AC1872" i="1"/>
  <c r="AC2239" i="1"/>
  <c r="AH2239" i="1"/>
  <c r="AI2239" i="1" s="1"/>
  <c r="AC1844" i="1"/>
  <c r="AH1844" i="1"/>
  <c r="AI1844" i="1" s="1"/>
  <c r="AC1782" i="1"/>
  <c r="AH1782" i="1"/>
  <c r="AI1782" i="1" s="1"/>
  <c r="AH1981" i="1"/>
  <c r="AI1981" i="1" s="1"/>
  <c r="AC2414" i="1"/>
  <c r="AH2414" i="1"/>
  <c r="AI2414" i="1" s="1"/>
  <c r="AC2178" i="1"/>
  <c r="AH2178" i="1"/>
  <c r="AI2178" i="1" s="1"/>
  <c r="AC1825" i="1"/>
  <c r="AH1825" i="1"/>
  <c r="AI1825" i="1" s="1"/>
  <c r="AH1860" i="1"/>
  <c r="AI1860" i="1" s="1"/>
  <c r="AC1860" i="1"/>
  <c r="AC1835" i="1"/>
  <c r="AH1835" i="1"/>
  <c r="AI1835" i="1" s="1"/>
  <c r="AC1773" i="1"/>
  <c r="AH1773" i="1"/>
  <c r="AI1773" i="1" s="1"/>
  <c r="AC848" i="1"/>
  <c r="AH848" i="1"/>
  <c r="AI848" i="1" s="1"/>
  <c r="AC870" i="1"/>
  <c r="AH870" i="1"/>
  <c r="AI870" i="1" s="1"/>
  <c r="AC1790" i="1"/>
  <c r="AH1790" i="1"/>
  <c r="AI1790" i="1" s="1"/>
  <c r="AH2296" i="1"/>
  <c r="AI2296" i="1" s="1"/>
  <c r="AC2057" i="1"/>
  <c r="AH2057" i="1"/>
  <c r="AI2057" i="1" s="1"/>
  <c r="AH2419" i="1"/>
  <c r="AI2419" i="1" s="1"/>
  <c r="AC1856" i="1"/>
  <c r="AH1856" i="1"/>
  <c r="AI1856" i="1" s="1"/>
  <c r="AC1771" i="1"/>
  <c r="AH1771" i="1"/>
  <c r="AI1771" i="1" s="1"/>
  <c r="AC1912" i="1"/>
  <c r="AH1912" i="1"/>
  <c r="AI1912" i="1" s="1"/>
  <c r="AC1788" i="1"/>
  <c r="AH1788" i="1"/>
  <c r="AI1788" i="1" s="1"/>
  <c r="AH2273" i="1"/>
  <c r="AI2273" i="1" s="1"/>
  <c r="AH1919" i="1"/>
  <c r="AI1919" i="1" s="1"/>
  <c r="AH1998" i="1"/>
  <c r="AI1998" i="1" s="1"/>
  <c r="AC1998" i="1"/>
  <c r="AC1824" i="1"/>
  <c r="AH1824" i="1"/>
  <c r="AI1824" i="1" s="1"/>
  <c r="AC882" i="1"/>
  <c r="AH882" i="1"/>
  <c r="AI882" i="1" s="1"/>
  <c r="AC2356" i="1"/>
  <c r="AH2356" i="1"/>
  <c r="AI2356" i="1" s="1"/>
  <c r="AC2276" i="1"/>
  <c r="AH2276" i="1"/>
  <c r="AI2276" i="1" s="1"/>
  <c r="AH2164" i="1"/>
  <c r="AI2164" i="1" s="1"/>
  <c r="AC2164" i="1"/>
  <c r="AH2098" i="1"/>
  <c r="AI2098" i="1" s="1"/>
  <c r="AC2098" i="1"/>
  <c r="AH2332" i="1"/>
  <c r="AI2332" i="1" s="1"/>
  <c r="AH1976" i="1"/>
  <c r="AI1976" i="1" s="1"/>
  <c r="AC1976" i="1"/>
  <c r="AC1875" i="1"/>
  <c r="AH1875" i="1"/>
  <c r="AI1875" i="1" s="1"/>
  <c r="AC2259" i="1"/>
  <c r="AH2457" i="1"/>
  <c r="AI2457" i="1" s="1"/>
  <c r="AC2350" i="1"/>
  <c r="AH2350" i="1"/>
  <c r="AI2350" i="1" s="1"/>
  <c r="AH2436" i="1"/>
  <c r="AI2436" i="1" s="1"/>
  <c r="AC2153" i="1"/>
  <c r="AH2153" i="1"/>
  <c r="AI2153" i="1" s="1"/>
  <c r="AC2192" i="1"/>
  <c r="AH2192" i="1"/>
  <c r="AI2192" i="1" s="1"/>
  <c r="AC2068" i="1"/>
  <c r="AH2068" i="1"/>
  <c r="AI2068" i="1" s="1"/>
  <c r="AH1829" i="1"/>
  <c r="AI1829" i="1" s="1"/>
  <c r="AC1829" i="1"/>
  <c r="AH1943" i="1"/>
  <c r="AI1943" i="1" s="1"/>
  <c r="AC1943" i="1"/>
  <c r="AC1783" i="1"/>
  <c r="AH1783" i="1"/>
  <c r="AI1783" i="1" s="1"/>
  <c r="AH2200" i="1"/>
  <c r="AI2200" i="1" s="1"/>
  <c r="AC1809" i="1"/>
  <c r="AH1809" i="1"/>
  <c r="AI1809" i="1" s="1"/>
  <c r="AC2334" i="1"/>
  <c r="AH2334" i="1"/>
  <c r="AI2334" i="1" s="1"/>
  <c r="AC2420" i="1"/>
  <c r="AH2420" i="1"/>
  <c r="AI2420" i="1" s="1"/>
  <c r="AC2196" i="1"/>
  <c r="AH2196" i="1"/>
  <c r="AI2196" i="1" s="1"/>
  <c r="AC2135" i="1"/>
  <c r="AH2135" i="1"/>
  <c r="AI2135" i="1" s="1"/>
  <c r="AI2004" i="1"/>
  <c r="AC2004" i="1"/>
  <c r="AC2037" i="1"/>
  <c r="AH2037" i="1"/>
  <c r="AI2037" i="1" s="1"/>
  <c r="AC1834" i="1"/>
  <c r="AH1834" i="1"/>
  <c r="AI1834" i="1" s="1"/>
  <c r="AF1839" i="1"/>
  <c r="Z1839" i="1"/>
  <c r="AC1766" i="1"/>
  <c r="AH1766" i="1"/>
  <c r="AI1766" i="1" s="1"/>
  <c r="AC2271" i="1"/>
  <c r="AH2271" i="1"/>
  <c r="AI2271" i="1" s="1"/>
  <c r="AH2228" i="1"/>
  <c r="AI2228" i="1" s="1"/>
  <c r="AC2228" i="1"/>
  <c r="AC2171" i="1"/>
  <c r="AH2171" i="1"/>
  <c r="AI2171" i="1" s="1"/>
  <c r="AH2253" i="1"/>
  <c r="AI2253" i="1" s="1"/>
  <c r="AH2250" i="1"/>
  <c r="AI2250" i="1" s="1"/>
  <c r="AH1779" i="1"/>
  <c r="AI1779" i="1" s="1"/>
  <c r="AH2433" i="1"/>
  <c r="AI2433" i="1" s="1"/>
  <c r="AC2237" i="1"/>
  <c r="AH2237" i="1"/>
  <c r="AI2237" i="1" s="1"/>
  <c r="AH2136" i="1"/>
  <c r="AI2136" i="1" s="1"/>
  <c r="AC2136" i="1"/>
  <c r="AH2182" i="1"/>
  <c r="AI2182" i="1" s="1"/>
  <c r="AC2000" i="1"/>
  <c r="AH2000" i="1"/>
  <c r="AI2000" i="1" s="1"/>
  <c r="AH1869" i="1"/>
  <c r="AI1869" i="1" s="1"/>
  <c r="AC1869" i="1"/>
  <c r="AH1772" i="1"/>
  <c r="AI1772" i="1" s="1"/>
  <c r="AC1772" i="1"/>
  <c r="AC1769" i="1"/>
  <c r="AH1769" i="1"/>
  <c r="AI1769" i="1" s="1"/>
  <c r="AH1956" i="1"/>
  <c r="AI1956" i="1" s="1"/>
  <c r="Z1956" i="1"/>
  <c r="AH1971" i="1"/>
  <c r="AI1971" i="1" s="1"/>
  <c r="AC1971" i="1"/>
  <c r="Z2016" i="1"/>
  <c r="AF2016" i="1"/>
  <c r="AC1765" i="1"/>
  <c r="AH1765" i="1"/>
  <c r="AI1765" i="1" s="1"/>
  <c r="AC2010" i="1"/>
  <c r="AI2010" i="1"/>
  <c r="AC2338" i="1"/>
  <c r="AH2338" i="1"/>
  <c r="AI2338" i="1" s="1"/>
  <c r="AH2459" i="1"/>
  <c r="AI2459" i="1" s="1"/>
  <c r="AC2459" i="1"/>
  <c r="AH2449" i="1"/>
  <c r="AI2449" i="1" s="1"/>
  <c r="AC2449" i="1"/>
  <c r="AC2194" i="1"/>
  <c r="AH2194" i="1"/>
  <c r="AI2194" i="1" s="1"/>
  <c r="AH1899" i="1"/>
  <c r="AI1899" i="1" s="1"/>
  <c r="AC1899" i="1"/>
  <c r="AC1907" i="1"/>
  <c r="AH1907" i="1"/>
  <c r="AI1907" i="1" s="1"/>
  <c r="Z1921" i="1"/>
  <c r="AH1921" i="1"/>
  <c r="AI1921" i="1" s="1"/>
  <c r="AF1921" i="1"/>
  <c r="AC1763" i="1"/>
  <c r="AH1763" i="1"/>
  <c r="AI1763" i="1" s="1"/>
  <c r="AH1822" i="1"/>
  <c r="AI1822" i="1" s="1"/>
  <c r="AC1822" i="1"/>
  <c r="AC2451" i="1"/>
  <c r="AH2451" i="1"/>
  <c r="AI2451" i="1" s="1"/>
  <c r="AC2425" i="1"/>
  <c r="AH2425" i="1"/>
  <c r="AI2425" i="1" s="1"/>
  <c r="AC2214" i="1"/>
  <c r="AH2214" i="1"/>
  <c r="AI2214" i="1" s="1"/>
  <c r="AC2048" i="1"/>
  <c r="AH2048" i="1"/>
  <c r="AI2048" i="1" s="1"/>
  <c r="AH2121" i="1"/>
  <c r="AI2121" i="1" s="1"/>
  <c r="Z1884" i="1"/>
  <c r="AF1884" i="1"/>
  <c r="AC2011" i="1"/>
  <c r="AI2011" i="1"/>
  <c r="AH1922" i="1"/>
  <c r="AI1922" i="1" s="1"/>
  <c r="Z1922" i="1"/>
  <c r="AH1792" i="1"/>
  <c r="AI1792" i="1" s="1"/>
  <c r="AC1792" i="1"/>
  <c r="AF1963" i="1"/>
  <c r="Z1963" i="1"/>
  <c r="AH1963" i="1"/>
  <c r="AI1963" i="1" s="1"/>
  <c r="AC2144" i="1"/>
  <c r="AH2144" i="1"/>
  <c r="AI2144" i="1" s="1"/>
  <c r="AF1877" i="1"/>
  <c r="Z1877" i="1"/>
  <c r="AH1877" i="1"/>
  <c r="AI1877" i="1" s="1"/>
  <c r="AC1923" i="1"/>
  <c r="AH1923" i="1"/>
  <c r="AI1923" i="1" s="1"/>
  <c r="AC1978" i="1"/>
  <c r="AH1978" i="1"/>
  <c r="AI1978" i="1" s="1"/>
  <c r="Z1964" i="1"/>
  <c r="AF1964" i="1"/>
  <c r="AH1964" i="1"/>
  <c r="AI1964" i="1" s="1"/>
  <c r="AH2042" i="1" l="1"/>
  <c r="AI2042" i="1" s="1"/>
  <c r="AF2042" i="1" l="1"/>
  <c r="Z2042" i="1"/>
</calcChain>
</file>

<file path=xl/sharedStrings.xml><?xml version="1.0" encoding="utf-8"?>
<sst xmlns="http://schemas.openxmlformats.org/spreadsheetml/2006/main" count="35923" uniqueCount="4548">
  <si>
    <t>Campaign Details</t>
  </si>
  <si>
    <t>Red cells contain formulas</t>
  </si>
  <si>
    <t>Status</t>
  </si>
  <si>
    <t>Completed</t>
  </si>
  <si>
    <t>Today</t>
  </si>
  <si>
    <t>Blue cells contain variables, enter manually</t>
  </si>
  <si>
    <t>Live</t>
  </si>
  <si>
    <t>Black cells contain details, enter manually</t>
  </si>
  <si>
    <t>Pending</t>
  </si>
  <si>
    <t>Yayıncıdan gelecek tutar</t>
  </si>
  <si>
    <t>Ajansa kesilecek tutar</t>
  </si>
  <si>
    <t>KAR</t>
  </si>
  <si>
    <t>Campaign Period</t>
  </si>
  <si>
    <t>Campaign Unit Costs</t>
  </si>
  <si>
    <t>Campaign Performance</t>
  </si>
  <si>
    <t>Publisher Costs</t>
  </si>
  <si>
    <t>Client Costs</t>
  </si>
  <si>
    <t>Revenues</t>
  </si>
  <si>
    <t>Campaign ID</t>
  </si>
  <si>
    <t>Year</t>
  </si>
  <si>
    <t>Month</t>
  </si>
  <si>
    <t>Order Period</t>
  </si>
  <si>
    <t>Start</t>
  </si>
  <si>
    <t>End</t>
  </si>
  <si>
    <t>Remaining Days</t>
  </si>
  <si>
    <t>Agency</t>
  </si>
  <si>
    <t>Client</t>
  </si>
  <si>
    <t>Campaign</t>
  </si>
  <si>
    <t>Campaign Status</t>
  </si>
  <si>
    <t>Publisher</t>
  </si>
  <si>
    <t>Web Site</t>
  </si>
  <si>
    <t>Product</t>
  </si>
  <si>
    <t>Pricing Model</t>
  </si>
  <si>
    <t>Category</t>
  </si>
  <si>
    <t>Format</t>
  </si>
  <si>
    <t>Client Cost</t>
  </si>
  <si>
    <t>Ordered Imps/Views</t>
  </si>
  <si>
    <t>Delivered Imps/Views</t>
  </si>
  <si>
    <t>Remaining  From Camp. Orders</t>
  </si>
  <si>
    <t>IO Realised Imps</t>
  </si>
  <si>
    <t>clicks</t>
  </si>
  <si>
    <t>ctr</t>
  </si>
  <si>
    <t>cpc</t>
  </si>
  <si>
    <t>Publisher Order</t>
  </si>
  <si>
    <t>Publisher Final Costs</t>
  </si>
  <si>
    <t>Publisher Balance</t>
  </si>
  <si>
    <t>Client Order</t>
  </si>
  <si>
    <t>Client Final Costs</t>
  </si>
  <si>
    <t>Client Balance</t>
  </si>
  <si>
    <t>Appnexus Adserver Cost</t>
  </si>
  <si>
    <t>Revenue Total (CC-PFC-AN ADserver)</t>
  </si>
  <si>
    <t>Revenue Total (CC-PFC) %</t>
  </si>
  <si>
    <t>GSK0116_Sensodyne_Hypernova_interest_Bonddigital_MC</t>
  </si>
  <si>
    <t>Q1</t>
  </si>
  <si>
    <t>MC</t>
  </si>
  <si>
    <t>GSK</t>
  </si>
  <si>
    <t>GSK0116_Sensodyne_Hypernova_interest_MC</t>
  </si>
  <si>
    <t>Bond Digital</t>
  </si>
  <si>
    <t>RON</t>
  </si>
  <si>
    <t>Xaxis Display Plus</t>
  </si>
  <si>
    <t>cpm</t>
  </si>
  <si>
    <t>Selected Sites</t>
  </si>
  <si>
    <t>Ad Bundles</t>
  </si>
  <si>
    <t>GSK0116_Sensodyne_Hypernova_interest_Digitalm_MC</t>
  </si>
  <si>
    <t>Digitalm</t>
  </si>
  <si>
    <t>GSK0116_Sensodyne_Hypernova_interest_Memuruz_MC</t>
  </si>
  <si>
    <t>Memuruz</t>
  </si>
  <si>
    <t>GSK0116_Sensodyne_Hypernova_interest_Popmarker_MC</t>
  </si>
  <si>
    <t>Popmarker</t>
  </si>
  <si>
    <t>GSK0116_Sensodyne_Hypernova_interest_Reklamz_MC</t>
  </si>
  <si>
    <t>Reklamz</t>
  </si>
  <si>
    <t>GSK0116_Sensodyne_Hypernova_interest_SemDigital_MC</t>
  </si>
  <si>
    <t>Sem Digital</t>
  </si>
  <si>
    <t>Ikea0116_Kis_Indirimi_Interstitial_Acunn_MEC</t>
  </si>
  <si>
    <t>MEC</t>
  </si>
  <si>
    <t>IKEA</t>
  </si>
  <si>
    <t>Ikea0116_Kis_Indirimi_Interstitial_MEC</t>
  </si>
  <si>
    <t>Acunn</t>
  </si>
  <si>
    <t>Xaxis Rich Media</t>
  </si>
  <si>
    <t>Interstitial</t>
  </si>
  <si>
    <t>Ikea0116_Kis_Indirimi_Interstitial_Digitalm_MEC</t>
  </si>
  <si>
    <t>Ikea0116_Kis_Indirimi_Interstitial_Medyanet_MEC</t>
  </si>
  <si>
    <t>Medyanet</t>
  </si>
  <si>
    <t>ElcaKozmetik0116_Michael_Kors_Pin_Popmarker_MS</t>
  </si>
  <si>
    <t>MS</t>
  </si>
  <si>
    <t>ElcaKozmetik0116_Michael_Kors_Pin_MS</t>
  </si>
  <si>
    <t>Xaxis Pin</t>
  </si>
  <si>
    <t>ElcaKozmetik0116_Michael_Kors_interest_Commedya_MS</t>
  </si>
  <si>
    <t>ElcaKozmetik0116_Michael_Kors_interest_MS</t>
  </si>
  <si>
    <t>Commedya</t>
  </si>
  <si>
    <t>ElcaKozmetik0116_Michael_Kors_interest_Medyanet_MS</t>
  </si>
  <si>
    <t>ElcaKozmetik0116_Michael_Kors_interest_Nokta_MS</t>
  </si>
  <si>
    <t>Nokta</t>
  </si>
  <si>
    <t>ElcaKozmetik0116_Michael_Kors_interest_Reklamz_MS</t>
  </si>
  <si>
    <t>KFC0116_Dips_Seeding_Clipcit_MX</t>
  </si>
  <si>
    <t>MX</t>
  </si>
  <si>
    <t>KFC</t>
  </si>
  <si>
    <t>KFC0116_Dips_Seeding_MX</t>
  </si>
  <si>
    <t>Clipkit</t>
  </si>
  <si>
    <t>Xaxis Seeding</t>
  </si>
  <si>
    <t>Pre/Mid/Post Rolls RON</t>
  </si>
  <si>
    <t>Online Video</t>
  </si>
  <si>
    <t>Karcher0116_Ocak_Interstitial_Acunn_MX</t>
  </si>
  <si>
    <t>KARCHER</t>
  </si>
  <si>
    <t>Karcher0116_Ocak_Interstitial_MX</t>
  </si>
  <si>
    <t>Karcher0116_Ocak_Interstitial_Digitalm_MX</t>
  </si>
  <si>
    <t>Karcher_0116_Ocak_Preroll_Acunn_MX</t>
  </si>
  <si>
    <t>Karcher_0116_Ocak_Preroll_MX</t>
  </si>
  <si>
    <t>Xaxis Tv</t>
  </si>
  <si>
    <t>cpv</t>
  </si>
  <si>
    <t>Avivasa_0116_Ocak_Interstitial_Acunn_MC</t>
  </si>
  <si>
    <t>AVIVASA</t>
  </si>
  <si>
    <t>Avivasa_0116_Ocak_Interstitial_MC</t>
  </si>
  <si>
    <t>Avivasa_0116_Ocak_Interstitial_Medyanet_MC</t>
  </si>
  <si>
    <t>Teknosa_0116_Turuncu_Indirim_Faz1_Interstitial_Digitalm_MC</t>
  </si>
  <si>
    <t>TEKNOSA</t>
  </si>
  <si>
    <t>Teknosa_0116_Turuncu_Indirim_Faz1_Interstitial_MC</t>
  </si>
  <si>
    <t>Teknosa_0116_Turuncu_Indirim_Faz1_Interstitial_Medyanet_MC</t>
  </si>
  <si>
    <t>Teknosa_0116_Turuncu_Indirim_Faz2_Intersitital_Bond_MC</t>
  </si>
  <si>
    <t>Teknosa_0116_Turuncu_Indirim_Faz2_Intersitital_MC</t>
  </si>
  <si>
    <t>Teknosa_0116_Turuncu_Indirim_Faz2_Intersitital_Medyanet_MC</t>
  </si>
  <si>
    <t>GSK0116_Paradontax_SYNC_Clipkit_MC</t>
  </si>
  <si>
    <t>GSK0116_Paradontax_SYNC_MC</t>
  </si>
  <si>
    <t>Xaxis SYNC</t>
  </si>
  <si>
    <t>GSK0116_Sensodyne_Hypernova_Preroll_Acunn_MC</t>
  </si>
  <si>
    <t>GSK0116_Sensodyne_Hypernova_Preroll_MC</t>
  </si>
  <si>
    <t>GSK0116_Sensodyne_Hypernova_Preroll_Bond_MC</t>
  </si>
  <si>
    <t>GSK0116_Sensodyne_Hypernova_Preroll_Nokta_MC</t>
  </si>
  <si>
    <t>Bayer0116_Redoxon_Preroll_Acunn_MC</t>
  </si>
  <si>
    <t>BAYER</t>
  </si>
  <si>
    <t>Bayer0116_Redoxon_Preroll_MC</t>
  </si>
  <si>
    <t>Bayer0116_Redoxon_Preroll_Digitalm_MC</t>
  </si>
  <si>
    <t>Bayer0116_Redoxon_Preroll_Midyo_MC</t>
  </si>
  <si>
    <t>Midyo</t>
  </si>
  <si>
    <t>Bridgestone0116_Kis_Plani_Interstitial_Acunn_MC</t>
  </si>
  <si>
    <t>BRIDGESTONE</t>
  </si>
  <si>
    <t>Bridgestone0116_Kis_Plani_Interstitial_MC</t>
  </si>
  <si>
    <t>Bridgestone0116_Kis_Plani_Interstitial_Digitalm_MC</t>
  </si>
  <si>
    <t>Bridgestone0116_Kis_Plani_Interstitial_Medyanet_MC</t>
  </si>
  <si>
    <t>Akbank0116_MTV_Interest_Bond_MC</t>
  </si>
  <si>
    <t>AKBANK</t>
  </si>
  <si>
    <t>Akbank0115_MTV_Interest_MC</t>
  </si>
  <si>
    <t>Akbank0116_MTV_Interest_Digitalm_MC</t>
  </si>
  <si>
    <t>Akbank0116_MTV_Interest_Medyanet_MC</t>
  </si>
  <si>
    <t>Bimeks0116_En_Son_Nolur_Faz1_Interstitial_Acunn_MEC</t>
  </si>
  <si>
    <t>BIMEKS</t>
  </si>
  <si>
    <t>Bimeks0116_En_Son_Nolur_Faz1_Interstitial_MEC</t>
  </si>
  <si>
    <t>Bimeks0116_En_Son_Nolur_Faz1_Interstitial_Bond_MEC</t>
  </si>
  <si>
    <t>Bimeks0116_En_Son_Nolur_Faz1_Interstitial_Digitalm_MEC</t>
  </si>
  <si>
    <t>Bimeks0116_En_Son_Nolur_Faz1_Interstitial_Medyanet_MEC</t>
  </si>
  <si>
    <t>RedBull0116_Theme_SYNC_Clipkit_MEC</t>
  </si>
  <si>
    <t>REDBULL</t>
  </si>
  <si>
    <t>RedBull0116_Theme_SYNC_MEC</t>
  </si>
  <si>
    <t>Clinique0116_Ocak_interest_Ligatus_MS</t>
  </si>
  <si>
    <t>Clinique0116_Ocak_interest_MS</t>
  </si>
  <si>
    <t>Ligatus</t>
  </si>
  <si>
    <t>3333 click</t>
  </si>
  <si>
    <t>Clinique0116_Ocak_interest_Medyanet_MS</t>
  </si>
  <si>
    <t>Clinique0116_Ocak_interest_Popmarker_MS</t>
  </si>
  <si>
    <t>Clinique0116_Ocak_interest_Reklamz_MS</t>
  </si>
  <si>
    <t>Clinique_0116_Ocak_interstitial_Acunn_MS</t>
  </si>
  <si>
    <t>Clinique_0116_Ocak_interstitial_MS</t>
  </si>
  <si>
    <t>Clinique_0116_Ocak_interstitial_Medyanet_MS</t>
  </si>
  <si>
    <t>Clinique_0116_Ocak_interstitial_Sem_MS</t>
  </si>
  <si>
    <t>HesKablo_0116_Ocak_interstitial_Acunn_MS</t>
  </si>
  <si>
    <t>HESKABLO</t>
  </si>
  <si>
    <t>HesKablo_0116_Ocak_interstitial_MS</t>
  </si>
  <si>
    <t>HesKablo_0116_Ocak_interstitial_Digitalm_MS</t>
  </si>
  <si>
    <t>HesKablo_0116_Ocak_interstitial_Medyanet_MS</t>
  </si>
  <si>
    <t>Vodafone_0116_CropCozumler_LAL_Adhood_MS</t>
  </si>
  <si>
    <t>VODAFONE</t>
  </si>
  <si>
    <t>Vodafone_0116_CropCozumler_LAL_MS</t>
  </si>
  <si>
    <t>Adhood</t>
  </si>
  <si>
    <t>Xaxis Lookalike</t>
  </si>
  <si>
    <t>Vodafone_0116_CropCozumler_LAL_Appnexus_MS</t>
  </si>
  <si>
    <t>Appnexus</t>
  </si>
  <si>
    <t>Vodafone_0116_CropCozumler_LAL_Commedya_MS</t>
  </si>
  <si>
    <t>Vodafone_0116_CropCozumler_LAL_Digitalm_MS</t>
  </si>
  <si>
    <t>Vodafone_0116_CropCozumler_LAL_Popmarker_MS</t>
  </si>
  <si>
    <t>Vodafone0116_Project_Falcon_Interest_Digitalm_MS</t>
  </si>
  <si>
    <t>Vodafone0116_Project_Falcon_Interest_MS</t>
  </si>
  <si>
    <t>Vodafone0116_Project_Falcon_Interest_Medyanet_MS</t>
  </si>
  <si>
    <t>Vodafone0116_Project_Falcon_Interest_Nokta_MS</t>
  </si>
  <si>
    <t>Vodafone0116_Project_Falcon_Interest_Reklamz_MS</t>
  </si>
  <si>
    <t>Vodafone0116_Red_Dil_Testi_Interest_Adinteraction_MS</t>
  </si>
  <si>
    <t>Vodafone0116_Red_Dil_Testi_Interest_MS</t>
  </si>
  <si>
    <t>Adinteraction</t>
  </si>
  <si>
    <t>Vodafone0116_Red_Dil_Testi_Interest_Appnexus_MS</t>
  </si>
  <si>
    <t>Vodafone0116_Red_Dil_Testi_Interest_Medyanet_MS</t>
  </si>
  <si>
    <t>Vodafone0116_Red_Dil_Testi_Interest_Nokta_MS</t>
  </si>
  <si>
    <t>Vodafone0116_Red_Dil_Testi_Interest_Popmarker_MS</t>
  </si>
  <si>
    <t>Vodafone0116_Red_Dil_Testi_Interest_Sem_MS</t>
  </si>
  <si>
    <t>Ford0116_EkoServis_Interest_Adhood_MS</t>
  </si>
  <si>
    <t>Ford0116_EkoServis_Interest_MS</t>
  </si>
  <si>
    <t>Ford0116_EkoServis_Interest_Appnexus_MS</t>
  </si>
  <si>
    <t>Ford0116_EkoServis_Interest_Bond_MS</t>
  </si>
  <si>
    <t>Ford0116_EkoServis_Interest_Digitalm_MS</t>
  </si>
  <si>
    <t>LAV0116_Ocak_Interstitial_Acunn_MX</t>
  </si>
  <si>
    <t>LAV</t>
  </si>
  <si>
    <t>LAV0116_Ocak_Interstitial_MX</t>
  </si>
  <si>
    <t>LAV0116_Ocak_Interstitial_Digitalm_MX</t>
  </si>
  <si>
    <t>ElcaKozmetik0116_Dorphin8_Interstitial_Acunn_MS</t>
  </si>
  <si>
    <t>ElcaKozmetik0116_Dorphin8_Interstitial_MS</t>
  </si>
  <si>
    <t>ElcaKozmetik0116_Dorphin8_Interstitial_Digitalm_MS</t>
  </si>
  <si>
    <t>ElcaKozmetik0116_Dorphin8_Interstitial_Medyanet_MS</t>
  </si>
  <si>
    <t>ElcaKozmetik0116_Dorphin8_Pin_Popmarker_MS</t>
  </si>
  <si>
    <t>ElcaKozmetik0116_Dorphin8_Pin_MS</t>
  </si>
  <si>
    <t>ElcaKozmetik0116_Doprhin8_Interest_Adinteraction_MS</t>
  </si>
  <si>
    <t>ElcaKozmetik0116_Doprhin8_Interest_MS</t>
  </si>
  <si>
    <t>ElcaKozmetik0116_Doprhin8_Interest_Bond_MS</t>
  </si>
  <si>
    <t>ElcaKozmetik0116_Doprhin8_Interest_Medyanet_MS</t>
  </si>
  <si>
    <t>ElcaKozmetik0116_Doprhin8_Interest_Nokta_MS</t>
  </si>
  <si>
    <t>ElcaKozmetik0116_Doprhin8_Interest_Reklamz_MS</t>
  </si>
  <si>
    <t>Vodafone0116_Tabata_Mcare_Preroll_Acunn_MS</t>
  </si>
  <si>
    <t>Vodafone0116_Tabata_Mcare_Preroll_MS</t>
  </si>
  <si>
    <t>Vodafone0116_Tabata_Mcare_Preroll_Bond_MS</t>
  </si>
  <si>
    <t>Vodafone0116_Tabata_Mcare_Preroll_Digitalm_MS</t>
  </si>
  <si>
    <t>GSK0116_Breath_Right_Preroll_Acunn_MC</t>
  </si>
  <si>
    <t>GSK0116_Breath_Right_Preroll_MC</t>
  </si>
  <si>
    <t>GSK0116_Breath_Right_Preroll_Bond_MC</t>
  </si>
  <si>
    <t>GSK0116_Breath_Right_Preroll_Nokta_MC</t>
  </si>
  <si>
    <t>GSK0116_Corega_Preroll_Acunn_MC</t>
  </si>
  <si>
    <t>GSK0116_Corega_Preroll_MC</t>
  </si>
  <si>
    <t>GSK0116_Corega_Preroll_Adinteraction_MC</t>
  </si>
  <si>
    <t>GSK0116_Corega_Preroll_Nokta_MC</t>
  </si>
  <si>
    <t>Bayer0116_Bepanthol_Skin_Care_Preroll_Acunn_MC</t>
  </si>
  <si>
    <t>Bayer0116_Bepanthol_Skin_Care_Preroll_MC</t>
  </si>
  <si>
    <t>Bayer0116_Bepanthol_Skin_Care_Preroll_Adinteraction_MC</t>
  </si>
  <si>
    <t>Bayer0116_Bepanthol_Skin_Care_Preroll_Digitalm_MC</t>
  </si>
  <si>
    <t>Bayer0116_Bepanthol_Skin_Care_Preroll_Nokta_MC</t>
  </si>
  <si>
    <t>Akbank0116_Wings_Interest_Medyanet_MC</t>
  </si>
  <si>
    <t>Akbank0116_Wings_Interest_MC</t>
  </si>
  <si>
    <t>Akbank0116_Wings_Interest_Nokta_MC</t>
  </si>
  <si>
    <t>Akbank0116_Kobi_Danismanlik_Interest_Digitalm_MC</t>
  </si>
  <si>
    <t>Akbank0116_Kobi_Danismanlik_Interest_MC</t>
  </si>
  <si>
    <t>Akbank0116_Kobi_Danismanlik_Interest_Medyanet_MC</t>
  </si>
  <si>
    <t>Akbank0116_Multinational_Best_Locak_Interest_Appnexus_MC</t>
  </si>
  <si>
    <t>Akbank0116_Multinational_Best_Locak_Interest_MC</t>
  </si>
  <si>
    <t>Danone0116_Bebelac_Gold_Preroll_Acunn_MEC</t>
  </si>
  <si>
    <t>DANONE</t>
  </si>
  <si>
    <t>Danone0116_Bebelac_Gold_Preroll_MEC</t>
  </si>
  <si>
    <t>Danone0116_Bebelac_Gold_Preroll_Bond_MEC</t>
  </si>
  <si>
    <t>Danone0116_Bebelac_Gold_Preroll_Digitalm_MEC</t>
  </si>
  <si>
    <t>Akbank0116_Serbest_Hesap_Interest_Bond_MC</t>
  </si>
  <si>
    <t>Akbank0116_Serbest_Hesap_Interest_MC</t>
  </si>
  <si>
    <t>Akbank0116_Serbest_Hesap_Interest_Digitalm_MC</t>
  </si>
  <si>
    <t>Akbank0116_Serbest_Hesap_Interest_Medyanet_MC</t>
  </si>
  <si>
    <t>GSK0116_Paradontax_Preroll_Acunn_MC</t>
  </si>
  <si>
    <t>GSK0116_Paradontax_Preroll_MC</t>
  </si>
  <si>
    <t>GSK0116_Paradontax_Preroll_Nokta_MC</t>
  </si>
  <si>
    <t>Danone0116_Uzmana_Sor_Preroll_Acunn_MEC</t>
  </si>
  <si>
    <t>Danone0116_Uzmana_Sor_Preroll_MEC</t>
  </si>
  <si>
    <t>Danone0116_Uzmana_Sor_Preroll_Clickvol_MEC</t>
  </si>
  <si>
    <t>Clickvol</t>
  </si>
  <si>
    <t>Danone0116_Uzmana_Sor_Interest_Appnexus_MEC</t>
  </si>
  <si>
    <t>Danone0116_Uzmana_Sor_Interest_MEC</t>
  </si>
  <si>
    <t>Danone0116_Uzmana_Sor_Interest_Bond_MEC</t>
  </si>
  <si>
    <t>Danone0116_Uzmana_Sor_Interest_Clickvol_MEC</t>
  </si>
  <si>
    <t>Danone0116_Uzmana_Sor_Interest_Digitalm_MEC</t>
  </si>
  <si>
    <t>Danone0116_Uzmana_Sor_Interest_Nokta_MEC</t>
  </si>
  <si>
    <t>Lassa0116_El_Classico_Preroll_Acunn_MC</t>
  </si>
  <si>
    <t>LASSA</t>
  </si>
  <si>
    <t>Lassa0116_El_Classico_Preroll_MC</t>
  </si>
  <si>
    <t>Lassa0116_El_Classico_Preroll_Bond_MC</t>
  </si>
  <si>
    <t>Lassa0116_El_Classico_Preroll_Digitalm_MC</t>
  </si>
  <si>
    <t>Lassa0116_El_Classico_Preroll_Midyo_MC</t>
  </si>
  <si>
    <t>GSK0116_Sensodyne_Hypernova_Faz2_interest_Bond_MC</t>
  </si>
  <si>
    <t>GSK0116_Sensodyne_Hypernova_Faz2_interest_MC</t>
  </si>
  <si>
    <t>GSK0116_Sensodyne_Hypernova_Faz2_interest_Clickvol_MC</t>
  </si>
  <si>
    <t>GSK0116_Sensodyne_Hypernova_Faz2_interest_Digitalm_MC</t>
  </si>
  <si>
    <t>GSK0116_Sensodyne_Hypernova_Faz2_interest_Ligatus_MC</t>
  </si>
  <si>
    <t>GSK0116_Sensodyne_Hypernova_Faz2_interest_Reklamz_MC</t>
  </si>
  <si>
    <t>Bimeks0116_Kdv_Bi_Para_Interstitial_Acunn_MEC</t>
  </si>
  <si>
    <t>Bimeks0116_Kdv_Bi_Para_Interstitial_MEC</t>
  </si>
  <si>
    <t>Bimeks0116_Kdv_Bi_Para_Interstitial_Bond_MEC</t>
  </si>
  <si>
    <t>Bimeks0116_Kdv_Bi_Para_Interstitial_Digitalm_MEC</t>
  </si>
  <si>
    <t>Bimeks0116_Kdv_Bi_Para_Interstitial_Medyanet_MEC</t>
  </si>
  <si>
    <t>Bayer0116_Bepanthol_Skin_Care_SYNC_Clipkit_MC</t>
  </si>
  <si>
    <t>Bayer0116_Bepanthol_Skin_Care_SYNC_MC</t>
  </si>
  <si>
    <t>Teknosa0116_Turuncu_Indirim_Faz3_Interstitial_Acunn_MC</t>
  </si>
  <si>
    <t>Teknosa0116_Turuncu_Indirim_Faz3_Interstitial_MC</t>
  </si>
  <si>
    <t>Teknosa0116_Turuncu_Indirim_Faz3_Interstitial_Bond_MC</t>
  </si>
  <si>
    <t>Teknosa0116_Turuncu_Indirim_Faz3_Interstitial_Medyanet_MC</t>
  </si>
  <si>
    <t>Vestel0116_LCD_Istanbul_Contextual_Bond_MC</t>
  </si>
  <si>
    <t>VESTEL</t>
  </si>
  <si>
    <t>Vestel0116_LCD_Istanbul_Contextual_MC</t>
  </si>
  <si>
    <t>Xaxis Contextual</t>
  </si>
  <si>
    <t>Vestel0116_LCD_Istanbul_Contextual_Digitalm_MC</t>
  </si>
  <si>
    <t>Vestel0116_LCD_Istanbul_Contextual_Medyanet_MC</t>
  </si>
  <si>
    <t>Vestel0116_LCD_Istanbul_Disi_Contextual_Adhood_MC</t>
  </si>
  <si>
    <t>Vestel0116_LCD_Istanbul_Disi_Contextual_MC</t>
  </si>
  <si>
    <t>Bayer0116_Supradyn_SYNC_Clipkit_MC</t>
  </si>
  <si>
    <t>Bayer0116_Supradyn_SYNC_MC</t>
  </si>
  <si>
    <t>Bayer0116_Supradyn_Preroll_Acunn_MC</t>
  </si>
  <si>
    <t>Bayer0116_Supradyn_Preroll_MC</t>
  </si>
  <si>
    <t>Bayer0116_Supradyn_Preroll_Bond_MC</t>
  </si>
  <si>
    <t>Bayer0116_Supradyn_Preroll_Commedya_MC</t>
  </si>
  <si>
    <t>Bayer0116_Supradyn_Preroll_Midyo_MC</t>
  </si>
  <si>
    <t>SaxoBank0116_Essential_Trades_interest_Adinteraction_MX</t>
  </si>
  <si>
    <t>SaxoBank0116_Essential_Trades_interest_MX</t>
  </si>
  <si>
    <t>SaxoBank0116_Essential_Trades_interest_Digitalm_MX</t>
  </si>
  <si>
    <t>SaxoBank0116_Essential_Trades_interest_Medyanet_MX</t>
  </si>
  <si>
    <t>SaxoBank0116_Essential_Trades_interest_Nokta_MX</t>
  </si>
  <si>
    <t>SaxoBank0116_Essential_Trades_Mobil_Move_MX</t>
  </si>
  <si>
    <t>SaxoBank0116_Essential_Trades_Mobil_MX</t>
  </si>
  <si>
    <t>Move</t>
  </si>
  <si>
    <t>Xaxis Mobil</t>
  </si>
  <si>
    <t>Vodafone0116_Yazar_Kasa_Pos_interest_Adhood_MS</t>
  </si>
  <si>
    <t>Vodafone0116_Yazar_Kasa_Pos_interest_MS</t>
  </si>
  <si>
    <t>Vodafone0116_Yazar_Kasa_Pos_interest_Adinteraction_MS</t>
  </si>
  <si>
    <t>Vodafone0116_Yazar_Kasa_Pos_interest_Bond_MS</t>
  </si>
  <si>
    <t>Vodafone0116_Yazar_Kasa_Pos_interest_Digitalm_MS</t>
  </si>
  <si>
    <t>Vodafone0116_Yazar_Kasa_Pos_interest_Medyanet_MS</t>
  </si>
  <si>
    <t>Vodafone0116_Yazar_Kasa_Pos_interest_Nokta_MS</t>
  </si>
  <si>
    <t>Vodafone0116_Yazar_Kasa_Pos_interest_Reklamstore_MS</t>
  </si>
  <si>
    <t>Reklamstore</t>
  </si>
  <si>
    <t>GSK0116_Panaheat_Preroll_Acunn_MC</t>
  </si>
  <si>
    <t>GSK0116_Panaheat_Preroll_MC</t>
  </si>
  <si>
    <t>GSK0116_Panaheat_Preroll_Nokta_MC</t>
  </si>
  <si>
    <t>Akbank0116_Direk_Kredi_Preroll_Acunn_MC</t>
  </si>
  <si>
    <t>Akbank0116_Direk_Kredi_Preroll_MC</t>
  </si>
  <si>
    <t>Akbank0116_Direk_Kredi_Preroll_Nokta_MC</t>
  </si>
  <si>
    <t>DogusCay0116_Chips_Master_Preroll_Acunn_MC</t>
  </si>
  <si>
    <t>DOGUSCAY</t>
  </si>
  <si>
    <t>DogusCay0116_Chips_Master_Preroll_MC</t>
  </si>
  <si>
    <t>DogusCay0116_Chips_Master_Preroll_Bond_MC</t>
  </si>
  <si>
    <t>DogusCay0116_Chips_Master_Preroll_Digitalm_MC</t>
  </si>
  <si>
    <t>DogusCay0116_Chips_Master_Preroll_Midyo_MC</t>
  </si>
  <si>
    <t>LittleCeasers0116_Lezzet_Imparatorlugu_Interstitial_Acunn_MC</t>
  </si>
  <si>
    <t>LITTLE CEASERS</t>
  </si>
  <si>
    <t>LittleCeasers0116_Lezzet_Imparatorlugu_Interstitial__MC</t>
  </si>
  <si>
    <t>LittleCeasers0116_Lezzet_Imparatorlugu_Interstitial_Medyanet_MC</t>
  </si>
  <si>
    <t>Bimeks0116_Dell_Notebook_Intersitital_Acunn_MEC</t>
  </si>
  <si>
    <t>Bimeks0116_Dell_Notebook_Intersitital_MEC</t>
  </si>
  <si>
    <t>Bimeks0116_Dell_Notebook_Intersitital_Bond_MEC</t>
  </si>
  <si>
    <t>Bimeks0116_Dell_Notebook_Intersitital_Digitalm_MEC</t>
  </si>
  <si>
    <t>Bimeks0116_Dell_Notebook_Intersitital_Medyanet_MEC</t>
  </si>
  <si>
    <t>Danone0116_Bebelac_Gold_Superiorty_Preroll_Clikvol_MEC</t>
  </si>
  <si>
    <t>Danone0116_Bebelac_Gold_Superiorty_Preroll_MEC</t>
  </si>
  <si>
    <t>Danone0116_Bebelac_Gold_Superiorty_Preroll_Vidyoda_MEC</t>
  </si>
  <si>
    <t>Vidyoda</t>
  </si>
  <si>
    <t>Danone0116_Bebelac_Gold_Superiority_Contextual_Digitalm_MEC</t>
  </si>
  <si>
    <t>Danone0116_Bebelac_Gold_Superiority_Contextual_MEC</t>
  </si>
  <si>
    <t>Danone0116_Bebelac_Gold_Superiority_Contextual_Medyanet_MEC</t>
  </si>
  <si>
    <t>Danone0116_Bebelac_Gold_Superiority_Contextual_Reklamz_MEC</t>
  </si>
  <si>
    <t>Vodafone0116_Victor_Preroll_Digitalm_MS</t>
  </si>
  <si>
    <t>Vodafone0116_Victor_Preroll_MS</t>
  </si>
  <si>
    <t>Vodafone0116_Victor_Preroll_Sem_MS</t>
  </si>
  <si>
    <t>Teknosa0116_Turuncu_Indirim_Faz4_Interstitial_Acunn_MC</t>
  </si>
  <si>
    <t>Teknosa0116_Turuncu_Indirim_Faz4_Interstitial_MC</t>
  </si>
  <si>
    <t>Teknosa0116_Turuncu_Indirim_Faz4_Interstitial_Bond_MC</t>
  </si>
  <si>
    <t>Teknosa0116_Turuncu_Indirim_Faz4_Interstitial_Medyanet_MC</t>
  </si>
  <si>
    <t>Huawei0116_Mate_S_interest_Bond_MX</t>
  </si>
  <si>
    <t>HUAWEI</t>
  </si>
  <si>
    <t>Huawei0116_Mate_S_interest_MX</t>
  </si>
  <si>
    <t>Huawei0116_Mate_S_interest_Medyanet_MX</t>
  </si>
  <si>
    <t>Huawei0116_Mate_S_interest_Reklamz_MX</t>
  </si>
  <si>
    <t>Huawei0116_Mate_S_interest_Sem_MX</t>
  </si>
  <si>
    <t>Arzum0116_Face_Cleasing_interest_Clicvol_MEC</t>
  </si>
  <si>
    <t>ARZUM</t>
  </si>
  <si>
    <t>Arzum0116_Face_Cleasing_interest_MEC</t>
  </si>
  <si>
    <t>Arzum0116_Face_Cleasing_interest_Digitalm_MEC</t>
  </si>
  <si>
    <t>Arzum0116_Face_Cleasing_interest_Medyanet_MEC</t>
  </si>
  <si>
    <t>Arzum0116_Face_Cleasing_interest_Sem_MEC</t>
  </si>
  <si>
    <t>Arzum0116_Face_Cleasing_Pin_Overlay_Popmarker_MEC</t>
  </si>
  <si>
    <t>Arzum0116_Face_Cleasing_Pin_MEC</t>
  </si>
  <si>
    <t>Akbank0116_Direk_Kredi_Mobil_Move_MC</t>
  </si>
  <si>
    <t>Akbank0116_Direk_Kredi_Mobil_MC</t>
  </si>
  <si>
    <t>Bimeks0116_Somestr_Interstitial_Acunn_MEC</t>
  </si>
  <si>
    <t>Bimeks0116_Somestr_Interstitial_MEC</t>
  </si>
  <si>
    <t>Bimeks0116_Somestr_Interstitial_Bond_MEC</t>
  </si>
  <si>
    <t>Bimeks0116_Somestr_Interstitial_Digitalm_MEC</t>
  </si>
  <si>
    <t>Bimeks0116_Somestr_Interstitial_medyanet_MEC</t>
  </si>
  <si>
    <t>Bimeks0116_Apple_Notebook_Interstitial_Acunn_MEC</t>
  </si>
  <si>
    <t>Bimeks0116_Apple_Notebook_Interstitial_MEC</t>
  </si>
  <si>
    <t>Bimeks0116_Apple_Notebook_Interstitial_DeskFive_MEC</t>
  </si>
  <si>
    <t>Desk Five</t>
  </si>
  <si>
    <t>Bimeks0116_Apple_Notebook_Interstitial_Medyanet_MEC</t>
  </si>
  <si>
    <t>Bimeks0116_En_Son_Nolur_Faz2_Interstitial_Acunn_MEC</t>
  </si>
  <si>
    <t>Bimeks0116_En_Son_Nolur_Faz2_Interstitial_MEC</t>
  </si>
  <si>
    <t>Bimeks0116_En_Son_Nolur_Faz2_Interstitial_Bond_MEC</t>
  </si>
  <si>
    <t>Bimeks0116_En_Son_Nolur_Faz2_Interstitial_Medyanet_MEC</t>
  </si>
  <si>
    <t>Teknosa0116_Turuncu_Indırım_Faz5_Interstitial_Acunn_MC</t>
  </si>
  <si>
    <t>Teknosa0116_Turuncu_Indırım_Faz5_Interstitial_MC</t>
  </si>
  <si>
    <t>Teknosa0116_Turuncu_Indırım_Faz5_Interstitial_Bond_MC</t>
  </si>
  <si>
    <t>Teknosa0116_Turuncu_Indırım_Faz5_Interstitial_Medyanet_MC</t>
  </si>
  <si>
    <t>Ikea0116_Somestr_Interstitial_Digitalm_MEC</t>
  </si>
  <si>
    <t>Ikea0116_Somestr_Interstitial_MEC</t>
  </si>
  <si>
    <t>Bimeks0116_Binlerce_Urun_Kdv_Interstitial_Acunn_MEC</t>
  </si>
  <si>
    <t>Bimeks0116_Binlerce_Urun_Kdv_Interstitial_MEC</t>
  </si>
  <si>
    <t>Bimeks0116_Binlerce_Urun_Kdv_Interstitial_Digitalm_MEC</t>
  </si>
  <si>
    <t>Bimeks0116_Binlerce_Urun_Kdv_Interstitial_Medyanet_MEC</t>
  </si>
  <si>
    <t>Bimeks0116_Binlerce_Urun_Kdv_Interstitial_Bond_MEC</t>
  </si>
  <si>
    <t>GSK0116_Hypernova_SYNC_Clipkit_MC</t>
  </si>
  <si>
    <t>Billings</t>
  </si>
  <si>
    <t>Total Billings</t>
  </si>
  <si>
    <t>Unit Price</t>
  </si>
  <si>
    <t xml:space="preserve"> </t>
  </si>
  <si>
    <t>Campaign Details 2016</t>
  </si>
  <si>
    <t>Zer</t>
  </si>
  <si>
    <t>Redbull_yeniyil_ligatus1</t>
  </si>
  <si>
    <t>ElcaKozmetik_MK_Ligatus2</t>
  </si>
  <si>
    <t>Vodafone_Corp_Cozumler_LAL_OcakKalan_MS</t>
  </si>
  <si>
    <t>Vodafone_Corp_Cozumler_LAL_Medyanet_OcakKalan_MS</t>
  </si>
  <si>
    <t>Vodafone_Corp_Cozumler_LAL_Adinteraction_OcakKalan_MS</t>
  </si>
  <si>
    <t>Vodafone_Yazar_Kasa_interest_Adinteraction_OcakKalan_MS</t>
  </si>
  <si>
    <t>Vodafone_Yazar_Kasa_interest_OcakKalan_MS</t>
  </si>
  <si>
    <t>Altinbas0216_Sevgililer_Günü_SemDigital_Preroll_MEC</t>
  </si>
  <si>
    <t>ALTINBAS</t>
  </si>
  <si>
    <t>Altinbas0216_Sevgililer_Günü_Preroll_MEC</t>
  </si>
  <si>
    <t>Matrouge</t>
  </si>
  <si>
    <t>Altinbas0216_Sevgililer_Günü_Clickvol_Preroll_MEC</t>
  </si>
  <si>
    <t>Altinbas0216_Sevgililer_Günü_Acunn_Preroll_MEC</t>
  </si>
  <si>
    <t>Altinbas0216_Sevgililer_Günü_Digitalm_Preroll_MEC</t>
  </si>
  <si>
    <t>Altinbas0216_Sevgililer_Günü_Midyo_Preroll_MEC</t>
  </si>
  <si>
    <t>Altinbas0216_Sevgililer_Günü_Matrouge_Preroll_MEC</t>
  </si>
  <si>
    <t>Altinbas0216_Sevgililer_Günü_interest_MEC</t>
  </si>
  <si>
    <t>Altinbas0216_Sevgililer_Günü_Clickvol_interest_MEC</t>
  </si>
  <si>
    <t>Altinbas0216_Sevgililer_Günü_Popmarker_interest_MEC</t>
  </si>
  <si>
    <t>Altinbas0216_Sevgililer_Günü_Medyanet_interest_MEC</t>
  </si>
  <si>
    <t>Altinbas0216_Sevgililer_Günü_Nokta_interest_MEC</t>
  </si>
  <si>
    <t>Altinbas0216_Sevgililer_Günü_Commedya_interest_MEC</t>
  </si>
  <si>
    <t>Altinbas0216_Sevgililer_Günü_Digitalm_interest_MEC</t>
  </si>
  <si>
    <t>Altinbas0216_Sevgililer_Günü_Clickvol_interstitial_MEC</t>
  </si>
  <si>
    <t>Altinbas0216_Sevgililer_Günü_interstitial_MEC</t>
  </si>
  <si>
    <t>Altinbas0216_Sevgililer_Günü_SemDigital_interstitial_MEC</t>
  </si>
  <si>
    <t>Altinbas0216_Sevgililer_Günü_Acunn_interstitial_MEC</t>
  </si>
  <si>
    <t>Altinbas0216_Sevgililer_Günü_Medyanet_interstitial_MEC</t>
  </si>
  <si>
    <t>Altinbas0216_Sevgililer_Günü_Digitalm_interstitial_MEC</t>
  </si>
  <si>
    <t>Arzum0216_Face_Cleasing_Pro_Clickvol_interest_MEC</t>
  </si>
  <si>
    <t>Arzum0216_Face_Cleasing_Pro_interest_MEC</t>
  </si>
  <si>
    <t>Arzum0216_Face_Cleasing_Pro_Digitalm_interest_MEC</t>
  </si>
  <si>
    <t>Arzum0216_Face_Cleasing_Pro_Medyanet_interest_MEC</t>
  </si>
  <si>
    <t>Arzum0216_Face_Cleasing_Pro_Bond_interest_MEC</t>
  </si>
  <si>
    <t>Arzum0216_Face_Cleasing_Pro_Popmarker_Pin_MEC</t>
  </si>
  <si>
    <t>Arzum0216_Face_Cleasing_Pro_Pin_MEC</t>
  </si>
  <si>
    <t>Bimeks0216_Binlerce_Urun_%5_Bipara_Medyanet_İnterstitial_MEC</t>
  </si>
  <si>
    <t>Bimeks0216_Binlerce_Urun_%5_Bipara_İnterstitial_MEC</t>
  </si>
  <si>
    <t>Bimeks0216_Binlerce_Urun_%5_Bipara_Bond_İnterstitial_MEC</t>
  </si>
  <si>
    <t>Bimeks0216_Binlerce_Urun_%5_Bipara_Digitalm_İnterstitial_MEC</t>
  </si>
  <si>
    <t>Bimeks0216_Binlerce_Urun_%5_Bipara_Acunn_İnterstitial_MEC</t>
  </si>
  <si>
    <t>Bimeks0216_Binlerce_Urun_Kdv_Kadar_Bipara_Medyanet_interstitial_MEC</t>
  </si>
  <si>
    <t>Bimeks0216_Binlerce_Urun_Kdv_Kadar_Bipara_interstitial_MEC</t>
  </si>
  <si>
    <t>Bimeks0216_Binlerce_Urun_Kdv_Kadar_Bipara_Acunn_interstitial_MEC</t>
  </si>
  <si>
    <t>Bimeks0216_Binlerce_Urun_Kdv_Kadar_Bipara_Digitalm_interstitial_MEC</t>
  </si>
  <si>
    <t>Danon0216_Bebelac_Gold_Sem_Preroll_MEC</t>
  </si>
  <si>
    <t>Danon0216_Bebelac_Gold_Preroll_MEC</t>
  </si>
  <si>
    <t>Danon0216_Bebelac_Gold_Matrouge_Preroll_MEC</t>
  </si>
  <si>
    <t>Danon0216_Bebelac_Gold_digitalm_Preroll_MEC</t>
  </si>
  <si>
    <t>Danon0216_Bebelac_Gold_Clickvol_Preroll_MEC</t>
  </si>
  <si>
    <t>Danon0216_Bebelac_Gold_Acunn_Preroll_MEC</t>
  </si>
  <si>
    <t>Danon0216_Bebelac_Gold_Nokta_Preroll_MEC</t>
  </si>
  <si>
    <t>Hopi0216_Sevgililer_Günü_Acunn_interstitial_MEC</t>
  </si>
  <si>
    <t>HOPI</t>
  </si>
  <si>
    <t>Hopi0216_Sevgililer_Günü_interstitial_MEC</t>
  </si>
  <si>
    <t>Hopi0216_Sevgililer_Günü_Medyanet_interstitial_MEC</t>
  </si>
  <si>
    <t>Hopi0216_Sevgililer_Günü_Digitalm_interstitial_MEC</t>
  </si>
  <si>
    <t>Hopi0216_Sevgililer_Günü_DeskFive_interstitial_MEC</t>
  </si>
  <si>
    <t>Hopi0216_Sevgililer_Günü_Clickvol_interstitial_MEC</t>
  </si>
  <si>
    <t>Ikea0216_Somestr_Interstitial_Digitalm_MEC</t>
  </si>
  <si>
    <t>Ikea0216_Somestr_Interstitial_MEC</t>
  </si>
  <si>
    <t>Ikea0216_Somestr_Interstitial_Medyanet_MEC</t>
  </si>
  <si>
    <t>Redbull0216_Theme_Clipkit_SYNC_MEC</t>
  </si>
  <si>
    <t>Redbull0216_Theme_SYNC_MEC</t>
  </si>
  <si>
    <t>Xerox0216_Medyanet_interest_MEC</t>
  </si>
  <si>
    <t>XEROX</t>
  </si>
  <si>
    <t>Xerox0216_interest_MEC</t>
  </si>
  <si>
    <t>Xerox0216_Reklamstore_interest_MEC</t>
  </si>
  <si>
    <t>Ford0216_Ekoservis_interest_Medyanet_MS</t>
  </si>
  <si>
    <t>Ford0216_Ekoservis_interest_MS</t>
  </si>
  <si>
    <t>Ford0216_Ekoservis_interest_Digitalm_MS</t>
  </si>
  <si>
    <t>Ford0216_Ekoservis_interest_Bond_MS</t>
  </si>
  <si>
    <t>Ford0216_Cmax_Medyanet_interest_MS</t>
  </si>
  <si>
    <t>Ford0216_Cmax_nterest_MS</t>
  </si>
  <si>
    <t>Ford0216_Cmax_Bond_interest_MS</t>
  </si>
  <si>
    <t>Ford0216_Cmax_Digitalm_interest_MS</t>
  </si>
  <si>
    <t>Nike0216_BFI_Faz1_Clipkit_Seeding_MS</t>
  </si>
  <si>
    <t>NIKE</t>
  </si>
  <si>
    <t>Nike0216_BFI_Faz1_Seeding_MS</t>
  </si>
  <si>
    <t>Vodafone0216_Jumper_Akıl_Kupu_Digitalm_interest_MS</t>
  </si>
  <si>
    <t>Vodafone0216_Jumper_Akıl_Kupu_interest_MS</t>
  </si>
  <si>
    <t>Vodafone0216_Jumper_Akıl_Kupu_Medyanet_interest_MS</t>
  </si>
  <si>
    <t>Vodafone0216_Jumper_Akıl_Kupu_bond_interest_MS</t>
  </si>
  <si>
    <t>Vodafone0216_Jumper_Akıl_Kupu_Reklamstore_interest_MS</t>
  </si>
  <si>
    <t>Vodafone0216_Corp_Cözümler_Subat_Bond_interest_MS</t>
  </si>
  <si>
    <t>Vodafone0216_Corp_Cözümler_Subat_interest_MS</t>
  </si>
  <si>
    <t>Vodafone0216_Corp_Cözümler_Subat_Adinteraction_interest_MS</t>
  </si>
  <si>
    <t>Vodafone0216_Corp_Cözümler_Subat_Medyanet_interest_MS</t>
  </si>
  <si>
    <t>Vodafone0216_Corp_Cözümler_Subat_Digitalm_interest_MS</t>
  </si>
  <si>
    <t>Vodafone0216_Corp_Cözümler_Subat_Ligatus_interest_MS</t>
  </si>
  <si>
    <t>Akbank0216_Cocuk_Tiyatrosu_Nokta_interest_MC</t>
  </si>
  <si>
    <t>Akbank0216_Cocuk_Tiyatrosu_interest_MC</t>
  </si>
  <si>
    <t>Akbank0216_Cocuk_Tiyatrosu_Clickvol_interest_MC</t>
  </si>
  <si>
    <t>Akbank0216_Cocuk_Tiyatrosu_Medyanet_interest_MC</t>
  </si>
  <si>
    <t>Akbank0216_Cocuk_Tiyatrosu_Digitalm_interest_MC</t>
  </si>
  <si>
    <t>Akbank0216_Mtv_Medyanet_interest_MC</t>
  </si>
  <si>
    <t>Akbank0216_Mtv_interest_MC</t>
  </si>
  <si>
    <t>Akbank0216_Mtv_Digitalm_interest_MC</t>
  </si>
  <si>
    <t>Akbank0216_Mtv_HurriyetEmlak_interest_MC</t>
  </si>
  <si>
    <t>Hurriyetemlak</t>
  </si>
  <si>
    <t>Akbank0216_Sevgililer_Gunu_Popmarker_Pin_MC</t>
  </si>
  <si>
    <t>Akbank0216_Sevgililer_Gunu_Pin_MC</t>
  </si>
  <si>
    <t>Akbank0216_Sevgililer_Gunu_Sem_interest_MC</t>
  </si>
  <si>
    <t>Akbank0216_Sevgililer_Gunu_interest_MC</t>
  </si>
  <si>
    <t>Akbank0216_Sevgililer_Gunu_Reklamz_interest_MC</t>
  </si>
  <si>
    <t>Akbank0216_Sevgililer_Gunu_Clickvol_interest_MC</t>
  </si>
  <si>
    <t>Akbank0216_Sevgililer_Gunu_Medyanet_interest_MC</t>
  </si>
  <si>
    <t>Akbank0216_Sevgililer_Gunu_Digitalm_interest_MC</t>
  </si>
  <si>
    <t>Bayer0216_KSTV_Digitalm_LAL_MC</t>
  </si>
  <si>
    <t>Bayer0216_KSTV_LAL_MC</t>
  </si>
  <si>
    <t>Bayer0216_KSTV_Medyanet_LAL_MC</t>
  </si>
  <si>
    <t>Bayer0216_KSTV_Reklamz_LAL_MC</t>
  </si>
  <si>
    <t>Bayer0216_KSTV_Nokta_LAL_MC</t>
  </si>
  <si>
    <t>Bayer0216_KSTV_Appnexus_LAL_MC</t>
  </si>
  <si>
    <t>Bayer0216_KSTV_Sem_LAL_MC</t>
  </si>
  <si>
    <t>Bayer0216_Bepanthol_Skin_Care_Clipkit_SYNC_MC</t>
  </si>
  <si>
    <t>Bayer0216_Bepanthol_Skin_Care_SYNC_MC</t>
  </si>
  <si>
    <t>Bayer0216_Bepanthol_Skin_Care_Midyo_Preroll_MC</t>
  </si>
  <si>
    <t>Bayer0216_Bepanthol_Skin_Care_Preroll_MC</t>
  </si>
  <si>
    <t>Bayer0216_Bepanthol_Skin_Care_Acunn_Preroll_MC</t>
  </si>
  <si>
    <t>Bayer0216_Bepanthol_Skin_Care_Digitalm_Preroll_MC</t>
  </si>
  <si>
    <t>Bayer0216_Bepanthol_Skin_Care_Clickvol_Preroll_MC</t>
  </si>
  <si>
    <t>Bayer0216_Bepanthol_Skin_Care_Sem_Preroll_MC</t>
  </si>
  <si>
    <t>Bellona0216_Acunn_Preroll_MC</t>
  </si>
  <si>
    <t>BOYDAK</t>
  </si>
  <si>
    <t>Bellona0216_Preroll_MC</t>
  </si>
  <si>
    <t>Bellona0216_Digitalm_Preroll_MC</t>
  </si>
  <si>
    <t>GSK0216_Breathe_Right_Acunn_Preroll_MC</t>
  </si>
  <si>
    <t>GSK0216_Breathe_Right_Preroll_MC</t>
  </si>
  <si>
    <t>GSK0216_Breathe_Right_Matrouge_Preroll_MC</t>
  </si>
  <si>
    <t>GSK0216_Corega_Nokta_Preroll_MC</t>
  </si>
  <si>
    <t>GSK0216_Corega_Preroll_MC</t>
  </si>
  <si>
    <t>GSK0216_Corega_Acunn_Preroll_MC</t>
  </si>
  <si>
    <t>GSK0216_Breathe_Right_Bond_Preroll_MC</t>
  </si>
  <si>
    <t>GSK0216_Otribebe_Acunn_Preroll_MC</t>
  </si>
  <si>
    <t>GSK0216_Otribebe_Preroll_MC</t>
  </si>
  <si>
    <t>GSK0216_Otribebe_Nokta_Preroll_MC</t>
  </si>
  <si>
    <t>GSK0216_Otribebe_Clipkit_SYNC_MC</t>
  </si>
  <si>
    <t>GSK0216_Otribebe_SYNC_MC</t>
  </si>
  <si>
    <t>GSK0216_Paradontax_Bond_Preroll_MC</t>
  </si>
  <si>
    <t>GSK0216_Paradontax_Preroll_MC</t>
  </si>
  <si>
    <t>GSK0216_Paradontax_Nokta_Preroll_MC</t>
  </si>
  <si>
    <t>GSK0216_Paradontax_Acunn_Preroll_MC</t>
  </si>
  <si>
    <t>GSK0216_Paradontax_Clipkit_SYNC_MC</t>
  </si>
  <si>
    <t>GSK0216_Paradontax_SYNC_MC</t>
  </si>
  <si>
    <t>Pandora0216_Sevgililer_Gunu_Sem_İnterest_MC</t>
  </si>
  <si>
    <t>PANDORA</t>
  </si>
  <si>
    <t>Pandora0216_Sevgililer_Gunu_İnterest_MC</t>
  </si>
  <si>
    <t>Pandora0216_Sevgililer_Gunu_Digitalm_İnterest_MC</t>
  </si>
  <si>
    <t>Pandora0216_Sevgililer_Gunu_clickvol_İnterest_MC</t>
  </si>
  <si>
    <t>Pandora0216_Sevgililer_Gunu_Adinteraction_İnterest_MC</t>
  </si>
  <si>
    <t>Pandora0216_Sevgililer_Gunu_Nokta_İnterest_MC</t>
  </si>
  <si>
    <t>Pandora0216_Sevgililer_Gunu_Medyanet_İnterest_MC</t>
  </si>
  <si>
    <t>Teknosa0216_Turuncu_Indirim_faz1_Acunn_interstitial_MC</t>
  </si>
  <si>
    <t>Teknosa0216_Turuncu_Indirim_faz1_interstitial_MC</t>
  </si>
  <si>
    <t>Teknosa0216_Turuncu_Indirim_faz1_Bond_interstitial_MC</t>
  </si>
  <si>
    <t>Teknosa0216_Turuncu_Indirim_faz1_Digitalm_interstitial_MC</t>
  </si>
  <si>
    <t>GSK0216_Sensodyne_Hypernova_Acunn_Preroll_MC</t>
  </si>
  <si>
    <t>GSK0216_Sensodyne_Hypernova_Preroll_MC</t>
  </si>
  <si>
    <t>GSK0216_Sensodyne_Hypernova_Nokta_Preroll_MC</t>
  </si>
  <si>
    <t>GSK0216_Sensodyne_Hypernova_Clipkit_SYNC_MC</t>
  </si>
  <si>
    <t>GSK0216_Sensodyne_Hypernova_SYNC_MC</t>
  </si>
  <si>
    <t>Vodafone0216_Project_Agassi_Digitalm_interest_MS</t>
  </si>
  <si>
    <t>Vodafone0216_Project_Agassi__interest_MS</t>
  </si>
  <si>
    <t>Vodafone0216_Project_Agassi_Bond_interest_MS</t>
  </si>
  <si>
    <t>Vodafone0216_Project_Agassi_Medyanet_interest_MS</t>
  </si>
  <si>
    <t>Vodafone0216_Project_Agassi_Reklamstore_interest_MS</t>
  </si>
  <si>
    <t>Karcher0216_Acunn_Preroll_MX</t>
  </si>
  <si>
    <t>Karcher0216_Preroll_MX</t>
  </si>
  <si>
    <t>Karcher0216_Acunn_interstitial_MX</t>
  </si>
  <si>
    <t>Karcher0216_interstitial_MX</t>
  </si>
  <si>
    <t>Karcher0216_Digitalm_interstitial_MX</t>
  </si>
  <si>
    <t>Teknosa0216_Sevgililer_Gunu_Acunn_interstitial_MC</t>
  </si>
  <si>
    <t>Teknosa0216_Sevgililer_Gunu_interstitial_MC</t>
  </si>
  <si>
    <t>Teknosa0216_Sevgililer_Gunu_DeskFive_interstitial_MC</t>
  </si>
  <si>
    <t>Teknosa0216_Sevgililer_Gunu_Medyanet_interstitial_MC</t>
  </si>
  <si>
    <t>Biscolata0216_Pia_Acunn_Preroll_ONE</t>
  </si>
  <si>
    <t>Biscolata0216_Pia_Preroll_ONE</t>
  </si>
  <si>
    <t>Biscolata0216_Pia_Midyo_Preroll_ONE</t>
  </si>
  <si>
    <t>Vestel0216_LCD_Bond_interest_MC</t>
  </si>
  <si>
    <t>Vestel0216_LCD_interest_MC</t>
  </si>
  <si>
    <t>Vestel0216_LCD_Mynet_interest_MC</t>
  </si>
  <si>
    <t>Vestel0216_LCD_Medyanet_interest_MC</t>
  </si>
  <si>
    <t>Bayer0216_Supradyn_Clipkit_SYNC_MC</t>
  </si>
  <si>
    <t>Bayer0216_Supradyn_SYNC_MC</t>
  </si>
  <si>
    <t>Bayer0216_Supradyn_Digitalmarcom_Audio_Recognition_MC</t>
  </si>
  <si>
    <t>Bayer0216_Supradyn_Audio_Recognition_MC</t>
  </si>
  <si>
    <t>Xaxis Audio Recog</t>
  </si>
  <si>
    <t>Bayer0216_Supradyn_Acunn_Audio_Recognition_MC</t>
  </si>
  <si>
    <t>GSK0216_Panaheat_Bond_Preroll_MC</t>
  </si>
  <si>
    <t>GSK0216_Panaheat_Preroll_MC</t>
  </si>
  <si>
    <t>GSK0216_Panaheat_Acunn_Preroll_MC</t>
  </si>
  <si>
    <t>GSK0216_Panaheat_Midyo_Preroll_MC</t>
  </si>
  <si>
    <t>Bayer0216_Bepanthol_Digitalm_interest_MC</t>
  </si>
  <si>
    <t>Bayer0216_Bepanthol_interest_MC</t>
  </si>
  <si>
    <t>Bayer0216_Bepanthol_Bond_interest_MC</t>
  </si>
  <si>
    <t>Bayer0216_Bepanthol_Nokta_interest_MC</t>
  </si>
  <si>
    <t>Bayer0216_Bepanthol_Medyanet_interest_MC</t>
  </si>
  <si>
    <t>Lav0216_Digitalm_Preroll_MX</t>
  </si>
  <si>
    <t>Lav0216_Preroll_MX</t>
  </si>
  <si>
    <t>Lav0216_Acunn_Preroll_MX</t>
  </si>
  <si>
    <t>Lav0216_Nokta_Preroll_MX</t>
  </si>
  <si>
    <t>IKEA_Mutfak_Acunn_interstitial_MEC</t>
  </si>
  <si>
    <t>IKEA_Mutfak_Digitalm_interstitial_MEC</t>
  </si>
  <si>
    <t>IKEA_Mutfak_Medyanetinterstitial_MEC</t>
  </si>
  <si>
    <t>IKEA_Mutfak_inetrsitital_MEC</t>
  </si>
  <si>
    <t>Vestel0216_Camasır_Makinası_Medyanet_İnterest_MC</t>
  </si>
  <si>
    <t>Vestel0216_Camasır_Makinası_İnterest_MC</t>
  </si>
  <si>
    <t>Vestel0216_Camasır_Makinası_Memuruz_İnterest_MC</t>
  </si>
  <si>
    <t>Vestel0216_Camasır_Makinası_Digitalm_İnterest_MC</t>
  </si>
  <si>
    <t>Vestel0216_Camasır_Makinası_Popmarker_İnterest_MC</t>
  </si>
  <si>
    <t>Vestel0216_Camasır_Makinası_Nokta_İnterest_MC</t>
  </si>
  <si>
    <t>ZorluElektrik0216_THY_Shop_Miles_Medyanet_interstitial_MC</t>
  </si>
  <si>
    <t>ZorluElektrik0216_THY_Shop_Miles_interstitial_MC</t>
  </si>
  <si>
    <t>Bimeks0216_Binlerce_urune_Kdv_Kadar_Bi_Para_Acunn_interstitial_MEC</t>
  </si>
  <si>
    <t>Bimeks0216_Binlerce_urune_Kdv_Kadar_Bi_Para_interstitial_MEC</t>
  </si>
  <si>
    <t>Bimeks0216_Binlerce_urune_Kdv_Kadar_Bi_Para_DeskFive_interstitial_MEC</t>
  </si>
  <si>
    <t>Bimeks0216_Binlerce_urune_Kdv_Kadar_Bi_Para_Bond_interstitial_MEC</t>
  </si>
  <si>
    <t>Tadim0216_Fistik_Ailesi_Nokta_Preroll_MEC</t>
  </si>
  <si>
    <t>TADIM</t>
  </si>
  <si>
    <t>Tadim0216_Fistik_Ailesi_Preroll_MEC</t>
  </si>
  <si>
    <t>Tadim0216_Fistik_Ailesi_Digitalm_Preroll_MEC</t>
  </si>
  <si>
    <t>Tadim0216_Fistik_Ailesi_Acunn_Preroll_MEC</t>
  </si>
  <si>
    <t>Avon0216_Matte_LS_Clipkit_SYNC_MX</t>
  </si>
  <si>
    <t>AVON</t>
  </si>
  <si>
    <t>Avon0216_Matte_LS_SYNC_MX</t>
  </si>
  <si>
    <t>Teknosa0216_Turuncu_indirim_faz2_Bond_interstitial_MC</t>
  </si>
  <si>
    <t>Teknosa0216_Turuncu_indirim_faz2_interstitial_MC</t>
  </si>
  <si>
    <t>Teknosa0216_Turuncu_indirim_faz2_Acunn_interstitial_MC</t>
  </si>
  <si>
    <t>Teknosa0216_Turuncu_indirim_faz2_Digitalm_interstitial_MC</t>
  </si>
  <si>
    <t>Teknosa0216_Turuncu_indirim_faz2_Medyanet_interstitial_MC</t>
  </si>
  <si>
    <t>Lassa0216_Fc_Barcelona_Clipkit_Sync_MC</t>
  </si>
  <si>
    <t>Lassa0216_Fc_Barcelona_Sync_MC</t>
  </si>
  <si>
    <t>LittleCeasers0216_4Köse_CrepDigital_Expandable_MC</t>
  </si>
  <si>
    <t>LittleCeasers0216_4Köse_Expandable_MC</t>
  </si>
  <si>
    <t>Crep Digital</t>
  </si>
  <si>
    <t>Expandable</t>
  </si>
  <si>
    <t>Vodafone_Fillbox_Wave_Nokta_interest_MS</t>
  </si>
  <si>
    <t>Vodafone_Fillbox_Wave_interest_MS</t>
  </si>
  <si>
    <t>Vodafone_Fillbox_Wave_Digitalm_interest_MS</t>
  </si>
  <si>
    <t>Vodafone_Fillbox_Wave_Medyanet_interest_MS</t>
  </si>
  <si>
    <t>Vodafone_Fillbox_Wave_Medyanet_interstitial_MS</t>
  </si>
  <si>
    <t>Vodafone_Fillbox_Wave_interstitial_MS</t>
  </si>
  <si>
    <t>Akbank_Axess_Akaryakit_Medyanet_interest_MC</t>
  </si>
  <si>
    <t>Akbank_Axess_Akaryakit_interest_MC</t>
  </si>
  <si>
    <t>Akbank_Axess_Akaryakit_Nokta_interest_MC</t>
  </si>
  <si>
    <t>Akbank_Axess_Akaryakit_Matrouge_interest_MC</t>
  </si>
  <si>
    <t>Akbank_Axess_Akaryakit_Digitalm_interest_MC</t>
  </si>
  <si>
    <t>Vestel0216_Kusursuz_Vestel_Deneyimi_Preroll_Acunn_MC</t>
  </si>
  <si>
    <t>Vestel0216_Kusursuz_Vestel_Deneyimi_Preroll_MC</t>
  </si>
  <si>
    <t>Vestel0216_Kusursuz_Vestel_Deneyimi_Preroll_Bond_MC</t>
  </si>
  <si>
    <t>Avon0216_Matte_LS_Acunn_interstitial_MX</t>
  </si>
  <si>
    <t>Avon0216_Matte_LS_interstitial_MX</t>
  </si>
  <si>
    <t>Avon0216_Matte_LS_Digitalm_interstitial_MX</t>
  </si>
  <si>
    <t>Avon0216_Matte_LS_Medyanet_interstitial_MX</t>
  </si>
  <si>
    <t>Avon0216_Matte_LS_Clickvol_interstitial_MX</t>
  </si>
  <si>
    <t>BurganBank0216_Forex_Medyanet_intersitital_MEC</t>
  </si>
  <si>
    <t>BURGAN BANK</t>
  </si>
  <si>
    <t>BurganBank0216_Forex_intersitital_MEC</t>
  </si>
  <si>
    <t>BurganBank0216_Forex_Adhood_interest_MEC</t>
  </si>
  <si>
    <t>BurganBank0216_Forex_interest_MEC</t>
  </si>
  <si>
    <t>BurganBank0216_Forex_Ligatus_interest_MEC</t>
  </si>
  <si>
    <t>BurganBank0216_Forex_Maxad_interest_MEC</t>
  </si>
  <si>
    <t>BurganBank0216_Forex_Digitalm_interest_MEC</t>
  </si>
  <si>
    <t>BurganBank0216_Forex_Medyanet_interest_MEC</t>
  </si>
  <si>
    <t>BurganBank0216_Forex_Bond_interest_MEC</t>
  </si>
  <si>
    <t>Maxad</t>
  </si>
  <si>
    <t>Akbank0216_Case_Kampus_Digitalm_interest_MC</t>
  </si>
  <si>
    <t>Akbank0216_Case_Kampus_interest_MC</t>
  </si>
  <si>
    <t>Akbank0216_Kase_kampus_Medyanet_interest_MC</t>
  </si>
  <si>
    <t>Akbank0216_Kase_kampus_Bond_interest_MC</t>
  </si>
  <si>
    <t>KKB0216_Findeks_Tvc_Clipkit_Sync_MC</t>
  </si>
  <si>
    <t>KKB</t>
  </si>
  <si>
    <t>KKB0216_Findeks_Tvc_Sync_MC</t>
  </si>
  <si>
    <t>Vodafone0216_Big_Bang_Digitalm_interest_MS</t>
  </si>
  <si>
    <t>Vodafone0216_Big_Bang_interest_MS</t>
  </si>
  <si>
    <t>Vodafone0216_Big_Bang_Reklamstore_interest_MS</t>
  </si>
  <si>
    <t>ZorluPsm_Slavas_Snow_Show_Medyanet_interstitial_MC</t>
  </si>
  <si>
    <t>ZORLU PSM</t>
  </si>
  <si>
    <t>ZorluPsm_Slavas_Snow_Show_Digitalm_interstitial_MC</t>
  </si>
  <si>
    <t>ZorluPsm_Slavas_Snow_Show_interstitial_MC</t>
  </si>
  <si>
    <t>ZorluPsm_Slavas_Snow_Show_Acunn_Preroll_MC</t>
  </si>
  <si>
    <t>ZorluPsm_Slavas_Snow_Show_Acunn_Nokta_MC</t>
  </si>
  <si>
    <t>ZorluPsm_Slavas_Snow_Show_Clickvol_Preroll_MC</t>
  </si>
  <si>
    <t>ZorluPsm_Slavas_Snow_Show_Preroll_MC</t>
  </si>
  <si>
    <t>KKB0216_E-ntegre_Move_Mobil_interest_MC</t>
  </si>
  <si>
    <t>KKB0216_E-ntegre_Mobil_interest_MC</t>
  </si>
  <si>
    <t>KKB0216_E-ntegre_Adhood_interest_MC</t>
  </si>
  <si>
    <t>KKB0216_E-ntegre_Medyanet_interest_MC</t>
  </si>
  <si>
    <t>KKB0216_E-ntegre_interest_MC</t>
  </si>
  <si>
    <t>Teknosa0216_Turuncu_İndirim_faz3_Acunn_intersitital_MC</t>
  </si>
  <si>
    <t>Teknosa0216_Turuncu_İndirim_faz3_intersitital_MC</t>
  </si>
  <si>
    <t>Teknosa0216_Turuncu_İndirim_faz3_Digitalm_intersitital_MC</t>
  </si>
  <si>
    <t>Teknosa0216_Turuncu_İndirim_faz3_medyanet_intersitital_MC</t>
  </si>
  <si>
    <t>Teknosa0216_Turuncu_İndirim_faz3_Bond_intersitital_MC</t>
  </si>
  <si>
    <t>GSK0216_Sensodyne_Hypernova_Faz3_Bond_interest_MC</t>
  </si>
  <si>
    <t>GSK0216_Sensodyne_Hypernova_Faz3_nterest_MC</t>
  </si>
  <si>
    <t>GSK0216_Sensodyne_Hypernova_Faz3_Matrouge_interest_MC</t>
  </si>
  <si>
    <t>GSK0216_Sensodyne_Hypernova_Faz3_Digitalm_interest_MC</t>
  </si>
  <si>
    <t>GSK0216_Sensodyne_Hypernova_Faz3_Reklamz_interest_MC</t>
  </si>
  <si>
    <t>Bimeks0216_Binlerce_urune_kdv_kadar_Bi_para_faz3_bond_intersitital_MEC</t>
  </si>
  <si>
    <t>Bimeks0216_Binlerce_urune_kdv_kadar_Bi_para_faz3_intersitital_MEC</t>
  </si>
  <si>
    <t>Bimeks0216_Binlerce_urune_kdv_kadar_Bi_para_faz3_acunn_intersitital_MEC</t>
  </si>
  <si>
    <t>Bimeks0216_Binlerce_urune_kdv_kadar_Bi_para_faz3_edyanet_intersitital_MEC</t>
  </si>
  <si>
    <t>Bimeks0216_Binlerce_urune_kdv_kadar_Bi_para_faz3_digitalm_intersitital_MEC</t>
  </si>
  <si>
    <t>Xerox0216_Digitalm_interest_MEC</t>
  </si>
  <si>
    <t>Hopi0216_Sevgililer_Günü_Medyanet_interest_MEC</t>
  </si>
  <si>
    <t>Hopi0216_Sevgililer_Günü_interest_MEC</t>
  </si>
  <si>
    <t>Nike0216_BFI_Faz2_Clipkit_Seeding_MS</t>
  </si>
  <si>
    <t>Nike0216_BFI_Faz2_Seeding_MS</t>
  </si>
  <si>
    <t>Huawei0216_MateS_interest_Popmarker_MX</t>
  </si>
  <si>
    <t>Huawei0216_MateS_interest_MX</t>
  </si>
  <si>
    <t>Months</t>
  </si>
  <si>
    <t>Agencies</t>
  </si>
  <si>
    <t>GSK0216_Sensodyne_Hypernova_Faz3_Ligatus_interest_MC</t>
  </si>
  <si>
    <t>ZORLU Elektrik</t>
  </si>
  <si>
    <t>Tadim0316_Fistik_Ailesi_Midyo_Preroll_MEC</t>
  </si>
  <si>
    <t>Tadim0316_Fistik_Ailesi_Preroll_MEC</t>
  </si>
  <si>
    <t>Tadim0316_Fistik_Ailesi_Digitalm_Preroll_MEC</t>
  </si>
  <si>
    <t>Tadim0316_Fistik_Ailesi_Acunn_Preroll_MEC</t>
  </si>
  <si>
    <t>Tadim0316_Fistik_Ailesi_bond_Preroll_MEC</t>
  </si>
  <si>
    <t>Tadim0316_Fistik_Ailesi_Crep_Preroll_MEC</t>
  </si>
  <si>
    <t>Avon0316_Matte_LS_Clipkit_SYNC_MX</t>
  </si>
  <si>
    <t>Avon0316_Matte_LS_SYNC_MX</t>
  </si>
  <si>
    <t>Avon0316_Matte_LS_Medyanet_Interstitial_MX</t>
  </si>
  <si>
    <t>Avon0316_Matte_LS_Digitalm_Interstitial_MX</t>
  </si>
  <si>
    <t>Avon0316_Matte_LS_Acunn_Interstitial_MX</t>
  </si>
  <si>
    <t>Avon0316_Matte_LS_Ligatus_Interstitial_MX</t>
  </si>
  <si>
    <t>Avon0316_Matte_LS_Clicvol_Interstitial_MX</t>
  </si>
  <si>
    <t>Avon0316_Matte_LS_Interstitial_MX</t>
  </si>
  <si>
    <t>Vodafone0316_FillBox_Wave2_Digitalm_interest_MS</t>
  </si>
  <si>
    <t>Vodafone0316_FillBox_Wave2_interest_MS</t>
  </si>
  <si>
    <t>Vodafone0316_FillBox_Wave2_Bond_interest_MS</t>
  </si>
  <si>
    <t>Vodafone0316_FillBox_Wave2_Reklamstore_interest_MS</t>
  </si>
  <si>
    <t>Vestel0316_Kusursuz_Deneyim_Acunn_Preroll_MC</t>
  </si>
  <si>
    <t>Vestel0316_Kusursuz_Deneyim_Midyo_Preroll_MC</t>
  </si>
  <si>
    <t>Vestel0316_Kusursuz_Deneyim_Bond_Preroll_MC</t>
  </si>
  <si>
    <t>Vestel0316_Kusursuz_Deneyim_Preroll_MC</t>
  </si>
  <si>
    <t>IKEA0316_Mutfak_Interstitial_MEC</t>
  </si>
  <si>
    <t>IKEA0316_Mutfak_Digitalm_Interstitial_MEC</t>
  </si>
  <si>
    <t>IKEA0316_Mutfak_DeskFive_Interstitial_MEC</t>
  </si>
  <si>
    <t>IKEA0316_Mutfak_Acunn_Interstitial_MEC</t>
  </si>
  <si>
    <t>Beymen0316_Mart_Clickvol_interest_MEC</t>
  </si>
  <si>
    <t>BEYMEN</t>
  </si>
  <si>
    <t>Beymen0316_Mart_interest_MEC</t>
  </si>
  <si>
    <t>Beymen0316_Mart_Ligatus_interest_MEC</t>
  </si>
  <si>
    <t>Beymen0316_Mart_Medyanet_interest_MEC</t>
  </si>
  <si>
    <t>Beymen0316_Mart_Popmarker_interest_MEC</t>
  </si>
  <si>
    <t>Beymen0316_Mart_Digitalm_interest_MEC</t>
  </si>
  <si>
    <t>Beymen0316_Mart_Medyanet_interstitial_MEC</t>
  </si>
  <si>
    <t>Bimeks0316_Kdv_Kadar_Bi_Para_Faz1_Acunn_Intersitital_MEC</t>
  </si>
  <si>
    <t>Bimeks0316_Kdv_Kadar_Bi_Para_Faz1_Intersitital_MEC</t>
  </si>
  <si>
    <t>Bimeks0316_Kdv_Kadar_Bi_Para_Faz1_Bond_Intersitital_MEC</t>
  </si>
  <si>
    <t>Bimeks0316_Kdv_Kadar_Bi_Para_Faz1_Digitalm_Intersitital_MEC</t>
  </si>
  <si>
    <t>Bimeks0316_Kdv_Kadar_Bi_Para_Faz1_Medyanet_Intersitital_MEC</t>
  </si>
  <si>
    <t>Burgan0316_Fx_Maxad_interest_MEC</t>
  </si>
  <si>
    <t>Burgan0316_Fx_Ligatus_interest_MEC</t>
  </si>
  <si>
    <t>Burgan0316_Fx_Medyanet_interest_MEC</t>
  </si>
  <si>
    <t>Burgan0316_Fx_Memuruz_interest_MEC</t>
  </si>
  <si>
    <t>Burgan0316_Fx_Commedya_interest_MEC</t>
  </si>
  <si>
    <t>Burgan0316_Fx_hurriyetoto_interest_MEC</t>
  </si>
  <si>
    <t>Burgan0316_Fx_Nokta_interest_MEC</t>
  </si>
  <si>
    <t>Burgan0316_Fx_Adhood_interest_MEC</t>
  </si>
  <si>
    <t>Burgan0316_Fx_interest_MEC</t>
  </si>
  <si>
    <t>Burgan0316_Fx_Medyanet_Interstitial_MEC</t>
  </si>
  <si>
    <t>Burgan0316_Fx_Digitalm_Interstitial_MEC</t>
  </si>
  <si>
    <t>Burgan0316_Fx_Interstitial_MEC</t>
  </si>
  <si>
    <t>Akbank0316_Case_Kampus_Medyanet_interest_MC</t>
  </si>
  <si>
    <t>Akbank0316_Case_Kampus_interest_MC</t>
  </si>
  <si>
    <t>Akbank0316_Kobi_Danismanlik_Adhood_interest_MC</t>
  </si>
  <si>
    <t>Akbank0316_Kobi_Danismanlik_interest_MC</t>
  </si>
  <si>
    <t>Akbank0316_Kobi_Danismanlik_Digitalm_interest_MC</t>
  </si>
  <si>
    <t>Akbank0316_Kobi_Danismanlik_Medyanet_interest_MC</t>
  </si>
  <si>
    <t>Zorlu0316_PSM_Slavas_Snow_Show_Sem_Preroll</t>
  </si>
  <si>
    <t>Zorlu0316_PSM_Slavas_Snow_Show_Midyo_Preroll</t>
  </si>
  <si>
    <t>Zorlu0316_PSM_Slavas_Snow_Show_Preroll</t>
  </si>
  <si>
    <t>Zorlu0316_PSM_Slavas_Snow_Show_DeskFive_Interstitial_MC</t>
  </si>
  <si>
    <t>Zorlu0316_PSM_Slavas_Snow_Show_Medyanet_Interstitial_MC</t>
  </si>
  <si>
    <t>Zorlu0316_PSM_Slavas_Snow_Show_Interstitial</t>
  </si>
  <si>
    <t>Zorlu0316_PSM_Slavas_Snow_Show_Acunn_Interstitial_MC</t>
  </si>
  <si>
    <t>Zorlu0316_Shop&amp;Miles_Medyanet_Interstitial_MC</t>
  </si>
  <si>
    <t>Zorlu0316_Shop&amp;Miles_Interstitial_MC</t>
  </si>
  <si>
    <t>Zorlu0316_Shop&amp;Miles_Acunn_Interstitial_MC</t>
  </si>
  <si>
    <t>Zorlu0316_Shop&amp;Miles_Digitalm_Interstitial_MC</t>
  </si>
  <si>
    <t>Lassa0316_Fc_Barcelona_Clipkit_Sync_MC</t>
  </si>
  <si>
    <t>Lassa0316_Fc_Barcelona_Sync_MC</t>
  </si>
  <si>
    <t>Akbank0316_Multinational_Bank_Appnexus_MC</t>
  </si>
  <si>
    <t>Akbank0316_Multinational_Bank_MC</t>
  </si>
  <si>
    <t>Bimsa0316_Imaj_Kampanyası_Medyanet_interest_MC</t>
  </si>
  <si>
    <t>Bimsa0316_Imaj_Kampanyası_Reklamstore_interest_MC</t>
  </si>
  <si>
    <t>Bimsa0316_Imaj_Kampanyası_Digitalm_interest_MC</t>
  </si>
  <si>
    <t>Bimsa0316_Imaj_Kampanyası_Adhood_interest_MC</t>
  </si>
  <si>
    <t>BIMSA</t>
  </si>
  <si>
    <t>Bimsa0316_Imaj_Kampanyası_interest_MC</t>
  </si>
  <si>
    <t>KKB0316_E-entegre_Adhood_interest_MC</t>
  </si>
  <si>
    <t>KKB0316_E-entegre_Digitalm_interest_MC</t>
  </si>
  <si>
    <t>KKB0316_E-entegre_Medyanet_interest_MC</t>
  </si>
  <si>
    <t>KKB0316_E-entegre_interest_MC</t>
  </si>
  <si>
    <t>KKB0316_E-entegre_Move_Mobil_Banner_MC</t>
  </si>
  <si>
    <t>KKB0316_E-entegre_Mobil_MC</t>
  </si>
  <si>
    <t>Teknosa0316_Turuncu_Indirim_faz1_Acunn_Interstitial_MC</t>
  </si>
  <si>
    <t>Teknosa0316_Turuncu_Indirim_faz1_Interstitial_MC</t>
  </si>
  <si>
    <t>Teknosa0316_Turuncu_Indirim_faz1_Medyanet_Interstitial_MC</t>
  </si>
  <si>
    <t>Teknosa0316_Turuncu_Indirim_faz1_Digitalm_Interstitial_MC</t>
  </si>
  <si>
    <t>Lactamil0316_Emziren_Anneler_Adinteraction_Preroll_MEC</t>
  </si>
  <si>
    <t>Lactamil0316_Emziren_Anneler_Matrouge_Preroll_MEC</t>
  </si>
  <si>
    <t>Lactamil0316_Emziren_Anneler_Sem_Preroll_MEC</t>
  </si>
  <si>
    <t>Lactamil0316_Emziren_Anneler_Nokta_Preroll_MEC</t>
  </si>
  <si>
    <t>Lactamil0316_Emziren_Anneler_Digitalmarcom_Preroll_MEC</t>
  </si>
  <si>
    <t>Lactamil0316_Emziren_Anneler_Digitalm_Preroll_MEC</t>
  </si>
  <si>
    <t>Lactamil0316_Emziren_Anneler_Midyo_Preroll_MEC</t>
  </si>
  <si>
    <t>Lactamil0316_Emziren_Anneler_Clickvol_Preroll_MEC</t>
  </si>
  <si>
    <t>Lactamil0316_Emziren_Anneler_Vidyoda_Preroll_MEC</t>
  </si>
  <si>
    <t>Lactamil0316_Emziren_Anneler_Adhood_Preroll_MEC</t>
  </si>
  <si>
    <t>Lactamil0316_Emziren_Anneler_Acunn_Preroll_MEC</t>
  </si>
  <si>
    <t>Lactamil0316_Emziren_Anneler_Reklamstore_Preroll_MEC</t>
  </si>
  <si>
    <t>Lactamil0316_Emziren_Anneler_Preroll_MEC</t>
  </si>
  <si>
    <t>Digitalmarcom</t>
  </si>
  <si>
    <t>Dogus0316_Glamour_Midyo_Preroll_MEC</t>
  </si>
  <si>
    <t>DOGUS</t>
  </si>
  <si>
    <t>Dogus0316_Glamour_Preroll_MEC</t>
  </si>
  <si>
    <t>Dogus0316_Glamour_Acunn_Preroll_MEC</t>
  </si>
  <si>
    <t>Dogus0316_Glamour_Matrouge_Preroll_MEC</t>
  </si>
  <si>
    <t>Dogus0316_Glamour_Nokta_Preroll_MEC</t>
  </si>
  <si>
    <t>Renault0316_Talisman_Medyanet_LAL_MEC</t>
  </si>
  <si>
    <t>RENAULT</t>
  </si>
  <si>
    <t>Renault0316_Talisman_LAL_MEC</t>
  </si>
  <si>
    <t>Renault0316_Talisman_Hurriyetemlak_LAL_MEC</t>
  </si>
  <si>
    <t>Renault0316_Talisman_Maxad_LAL_MEC</t>
  </si>
  <si>
    <t>Renault0316_Talisman_Digitalm_LAL_MEC</t>
  </si>
  <si>
    <t>Renault0316_Talisman_Adinteraction_LAL_MEC</t>
  </si>
  <si>
    <t>Gratis0316_Kadinlar_Günü_Acunn_Preroll_MS</t>
  </si>
  <si>
    <t>GRATIS</t>
  </si>
  <si>
    <t>Gratis0316_Kadinlar_Günü_Preroll_MS</t>
  </si>
  <si>
    <t>Gratis0316_Kadinlar_Günü_Midyo_Preroll_MS</t>
  </si>
  <si>
    <t>Gratis0316_Kadinlar_Günü_Vidyoda_Preroll_MS</t>
  </si>
  <si>
    <t>Gratis0316_Kadinlar_Günü_Clickvol_Preroll_MS</t>
  </si>
  <si>
    <t>Gratis0316_Kadinlar_Günü_Digitalmarcom_Preroll_MS</t>
  </si>
  <si>
    <t>Gratis0316_Kadinlar_Günü_Bond_Preroll_MS</t>
  </si>
  <si>
    <t>Vodafone0316_Project_Keops_Digitalmarcom_Preroll_MS</t>
  </si>
  <si>
    <t>Vodafone0316_Project_Keops_Crep_Preroll_MS</t>
  </si>
  <si>
    <t>Vodafone0316_Project_Keops_Acunn_Preroll_MS</t>
  </si>
  <si>
    <t>Vodafone0316_Project_Keops_Preroll_MS</t>
  </si>
  <si>
    <t>Vodafone0316_Project_Keops_Digitalm_interest_MS</t>
  </si>
  <si>
    <t>Vodafone0316_Project_Keops_Bond_interest_MS</t>
  </si>
  <si>
    <t>Vodafone0316_Project_Keops_Reklamstore_interest_MS</t>
  </si>
  <si>
    <t>Vodafone0316_Project_Keops_Medyanet_interest_MS</t>
  </si>
  <si>
    <t>Vodafone0316_Project_Keops_interest_MS</t>
  </si>
  <si>
    <t>Vodafone0316_Project_Big_Bang_Digitalm_LAL_MS</t>
  </si>
  <si>
    <t>Vodafone0316_Project_Big_Bang_Medyanet_LAL_MS</t>
  </si>
  <si>
    <t>Vodafone0316_Project_Big_Bang_Reklamz_LAL_MS</t>
  </si>
  <si>
    <t>Vodafone0316_Project_Big_Bang_matrouge_LAL_MS</t>
  </si>
  <si>
    <t>Vodafone0316_Project_Big_Bang_Bond_LAL_MS</t>
  </si>
  <si>
    <t>Vodafone0316_Project_Big_Bang_LAL_MS</t>
  </si>
  <si>
    <t>Vodafone0316_Project_Big_Bang_Acunn_Interstitial_MS</t>
  </si>
  <si>
    <t>Vodafone0316_Corp_Cozumler_Digitalm_LAL_MS</t>
  </si>
  <si>
    <t>Vodafone0316_Corp_Cozumler_LAL_MS</t>
  </si>
  <si>
    <t>Vodafone0316_Corp_Cozumler_Adhood_LAL_MS</t>
  </si>
  <si>
    <t>Vodafone0316_Corp_Cozumler_Medyanet_LAL_MS</t>
  </si>
  <si>
    <t>Vodafone0316_Corp_Cozumler_Reklamstore_LAL_MS</t>
  </si>
  <si>
    <t>Vodafone0316_DDZ_Medyanet_LAL_MS</t>
  </si>
  <si>
    <t>Vodafone0316_DDZ_LAL_MS</t>
  </si>
  <si>
    <t>Vodafone0316_DDZ_Digitalm_LAL_MS</t>
  </si>
  <si>
    <t>Vodafone0316_DDZ_Commedya_LAL_MS</t>
  </si>
  <si>
    <t>Vodafone0316_DDZ_Reklamstore_LAL_MS</t>
  </si>
  <si>
    <t>IBM0316_SAP_Cloud_faz1_Adinteraction_interest_MS</t>
  </si>
  <si>
    <t>IBM</t>
  </si>
  <si>
    <t>IBM0316_SAP_Cloud_faz1_interest_MS</t>
  </si>
  <si>
    <t>IBM0316_SAP_Cloud_faz1_Digitalm_interest_MS</t>
  </si>
  <si>
    <t>IBM0316_SAP_Cloud_faz1_Medyanet_interest_MS</t>
  </si>
  <si>
    <t>IBM0316_SAP_Cloud_faz1_Maxad_interest_MS</t>
  </si>
  <si>
    <t>Ford0316_Tıp_Bayramı_Reklamstore_interest_MS</t>
  </si>
  <si>
    <t>Ford0316_Tıp_Bayramı_Medyanet_interest_MS</t>
  </si>
  <si>
    <t>Ford0316_Tıp_Bayramı_Adhood_interest_MS</t>
  </si>
  <si>
    <t>Ford0316_Tıp_Bayramı_Digitalm_interest_MS</t>
  </si>
  <si>
    <t>Ford0316_Tıp_Bayramı_interest_MS</t>
  </si>
  <si>
    <t>Teknosa0316_Turuncu_Indirim_faz2_Medyanet_Interstitial_MC</t>
  </si>
  <si>
    <t>Teknosa0316_Turuncu_Indirim_faz2_Interstitial_MC</t>
  </si>
  <si>
    <t>Teknosa0316_Turuncu_Indirim_faz2_Digitalm_Interstitial_MC</t>
  </si>
  <si>
    <t>Teknosa0316_Turuncu_Indirim_faz2_DeskFive_Interstitial_MC</t>
  </si>
  <si>
    <t>Teknosa0316_Turuncu_Indirim_faz2_Acunn_Interstitial_MC</t>
  </si>
  <si>
    <t>Teknosa0316_Turuncu_Indirim_faz2_Bond_Interstitial_MC</t>
  </si>
  <si>
    <t>Bimeks0316_Kdv_Kadar_Bi_Para_Faz2_Bond_Interstitial_MEC</t>
  </si>
  <si>
    <t>Bimeks0316_Kdv_Kadar_Bi_Para_Faz2_Interstitial_MEC</t>
  </si>
  <si>
    <t>Bimeks0316_Kdv_Kadar_Bi_Para_Faz2_Acunn_Interstitial_MEC</t>
  </si>
  <si>
    <t>Bimeks0316_Kdv_Kadar_Bi_Para_Faz2_Medyanet_Interstitial_MEC</t>
  </si>
  <si>
    <t>Bimeks0316_Kdv_Kadar_Bi_Para_Faz2_Digitalm_Interstitial_MEC</t>
  </si>
  <si>
    <t>GSK0316_Otribebe_Acunn_Preroll_MC</t>
  </si>
  <si>
    <t>GSK0316_Otribebe_Preroll_MC</t>
  </si>
  <si>
    <t>GSK0316_Otribebe_matrouge_Preroll_MC</t>
  </si>
  <si>
    <t>GSK0316_Otribebe_Nokta_Preroll_MC</t>
  </si>
  <si>
    <t>GSK0316_Otribebe_Clipkit_SYNC_MC</t>
  </si>
  <si>
    <t>GSK0316_Otribebe_SYNC_MC</t>
  </si>
  <si>
    <t>GSK0316_Corega_Matrouge_Preroll_MC</t>
  </si>
  <si>
    <t>GSK0316_Corega_Preroll_MC</t>
  </si>
  <si>
    <t>GSK0316_Corega_Acunn_Preroll_MC</t>
  </si>
  <si>
    <t>GSK0316_Corega_Nokta_Preroll_MC</t>
  </si>
  <si>
    <t>GSK0316_Sensodyne_Hypernova_Acunn_Preroll_MC</t>
  </si>
  <si>
    <t>GSK0316_Sensodyne_Hypernova_Preroll_MC</t>
  </si>
  <si>
    <t>GSK0316_Sensodyne_Hypernova_Nokta_Preroll_MC</t>
  </si>
  <si>
    <t>GSK0316_Sensodyne_Hypernova_Matrouge_Preroll_MC</t>
  </si>
  <si>
    <t>GSK0316_Sensodyne_Hypernova_Clipkit_SYNC_MC</t>
  </si>
  <si>
    <t>GSK0316_Sensodyne_Hypernova_SYNC_MC</t>
  </si>
  <si>
    <t>GSK0316_Breathe_Right_Acunn_Preroll_MC</t>
  </si>
  <si>
    <t>GSK0316_Breathe_Right_Preroll_MC</t>
  </si>
  <si>
    <t>GSK0316_Breathe_Right_Nokta_Preroll_MC</t>
  </si>
  <si>
    <t>GSK0316_Breathe_Right_Digitalmarcom_Preroll_MC</t>
  </si>
  <si>
    <t>GSK0316_Breathe_Right_matrouge_Preroll_MC</t>
  </si>
  <si>
    <t>GSK0316_Parodontax_Matrouge_Preroll_MC</t>
  </si>
  <si>
    <t>GSK0316_Parodontax_Preroll_MC</t>
  </si>
  <si>
    <t>GSK0316_Parodontax_Acunn_Preroll_MC</t>
  </si>
  <si>
    <t>GSK0316_Parodontax_Nokta_Preroll_MC</t>
  </si>
  <si>
    <t>Bayer0316_Supradyn_DigitalMarcom_AudioRecognation_MC</t>
  </si>
  <si>
    <t>Bayer0316_Supradyn_AudioRecognation_MC</t>
  </si>
  <si>
    <t>Bayer0316_Supradyn_Acunn_AudioRecognation_MC</t>
  </si>
  <si>
    <t>Bayer0316_Supradyn_Clipkit_SYNC_MC</t>
  </si>
  <si>
    <t>Bayer0316_Supradyn_SYNC_MC</t>
  </si>
  <si>
    <t>Vodafone0316_Project_Atina_Bond_Preroll_MS</t>
  </si>
  <si>
    <t>Vodafone0316_Project_Atina_Preroll_MS</t>
  </si>
  <si>
    <t>Vodafone0316_Project_Atina_Acunn_Preroll_MS</t>
  </si>
  <si>
    <t>IBM0316_SAP_Cloud_Faz2_Adhood_interest_MS</t>
  </si>
  <si>
    <t>IBM0316_SAP_Cloud_Faz2_interest_MS</t>
  </si>
  <si>
    <t>IBM0316_SAP_Cloud_Faz2_Adinteraction_interest_MS</t>
  </si>
  <si>
    <t>IBM0316_SAP_Cloud_Faz2_Digitalm_interest_MS</t>
  </si>
  <si>
    <t>IBM0316_SAP_Cloud_Faz2_Maxad_interest_MS</t>
  </si>
  <si>
    <t>IBM0316_SAP_Cloud_Faz2_Medyanet_interest_MS</t>
  </si>
  <si>
    <t>Akbank0316_TradeAll_Digitalm_interest_MC</t>
  </si>
  <si>
    <t>Akbank0316_TradeAll_Medyanet_interest_MC</t>
  </si>
  <si>
    <t>Akbank0316_TradeAll_interest_MC</t>
  </si>
  <si>
    <t>Lassa0316_Arda_Turan_Barca_Clipkit_SYNC_MC</t>
  </si>
  <si>
    <t>Lassa0316_Arda_Turan_Barca_SYNC_MC</t>
  </si>
  <si>
    <t>Redbull0316_Theme_Clipkit_SYNC_MEC</t>
  </si>
  <si>
    <t>Redbull0316_Theme_SYNC_MEC</t>
  </si>
  <si>
    <t>Nike0316_BFI_Clipkit_Seeding_MS</t>
  </si>
  <si>
    <t>Nike0316_BFI_Seeding_MS</t>
  </si>
  <si>
    <t>Vodafone0316_Project_Atina_Digitalm_interest_MS</t>
  </si>
  <si>
    <t>Vodafone0316_Project_Atina_Bond_interest_MS</t>
  </si>
  <si>
    <t>Vodafone0316_Project_Atina_Reklamstore_interest_MS</t>
  </si>
  <si>
    <t>Vodafone0316_Project_Atina_interest_MS</t>
  </si>
  <si>
    <t>Michelin0316_Ps4_Digitalmarcom_AudioRecognation_MEC</t>
  </si>
  <si>
    <t>MICHELIN</t>
  </si>
  <si>
    <t>Michelin0316_Ps4_AudioRecognation_MEC</t>
  </si>
  <si>
    <t>Michelin0316_Ps4_Bond_Preroll_MEC</t>
  </si>
  <si>
    <t>Michelin0316_Ps4_Preroll_MEC</t>
  </si>
  <si>
    <t>Michelin0316_Ps4_Acunn_Preroll_MEC</t>
  </si>
  <si>
    <t>Michelin0316_Ps4_Midyo_Preroll_MEC</t>
  </si>
  <si>
    <t>Michelin0316_Ps4_Digitalm_Preroll_MEC</t>
  </si>
  <si>
    <t>Michelin0316_Ps4_Crep_Preroll_MEC</t>
  </si>
  <si>
    <t>Teknosa0316_Turuncu_Indirim_faz3_Acunn_Interstitial_MC</t>
  </si>
  <si>
    <t>Teknosa0316_Turuncu_Indirim_faz3_Interstitial_MC</t>
  </si>
  <si>
    <t>Teknosa0316_Turuncu_Indirim_faz3_Medyanet_Interstitial_MC</t>
  </si>
  <si>
    <t>Teknosa0316_Turuncu_Indirim_faz3_Bond_Interstitial_MC</t>
  </si>
  <si>
    <t>Teknosa0316_Turuncu_Indirim_faz3_Digitalm_Interstitial_MC</t>
  </si>
  <si>
    <t>Bimeks0316_Samsung_S7_Acunn_Interstitial_MEC</t>
  </si>
  <si>
    <t>Bimeks0316_Samsung_S7_Interstitial_MEC</t>
  </si>
  <si>
    <t>Bimeks0316_Samsung_S7_Bond_Interstitial_MEC</t>
  </si>
  <si>
    <t>Bimeks0316_Samsung_S7_Medyanet_Interstitial_MEC</t>
  </si>
  <si>
    <t>Bimeks0316_Samsung_S7_Memuruz_Interstitial_MEC</t>
  </si>
  <si>
    <t>Teknosa0316_HP2in1_Bond_Interstitial_MC</t>
  </si>
  <si>
    <t>Teknosa0316_HP2in1_Interstitial_MC</t>
  </si>
  <si>
    <t>Teknosa0316_HP2in1_Acunn_Interstitial_MC</t>
  </si>
  <si>
    <t>Teknosa0316_HP2in1_Digitalm_Interstitial_MC</t>
  </si>
  <si>
    <t>Teknosa0316_HP2in1_Medyanet_Interstitial_MC</t>
  </si>
  <si>
    <t>Teknosa0316_HP2in1_DeskFive_Interstitial_MC</t>
  </si>
  <si>
    <t>Teknosa0316_HP2in1_Digitalm_interest_MC</t>
  </si>
  <si>
    <t>Teknosa0316_HP2in1_interest_MC</t>
  </si>
  <si>
    <t>Teknosa0316_HP2in1_Bond_interest_MC</t>
  </si>
  <si>
    <t>Akbank0316_Axess_Akaryakit_Bond_interest_MC</t>
  </si>
  <si>
    <t>Akbank0316_Axess_Akaryakit_Digitalm_interest_MC</t>
  </si>
  <si>
    <t>Akbank0316_Axess_Akaryakit_interest_MC</t>
  </si>
  <si>
    <t>Arzum0316_50Yil_Digitalm_interest_MEC</t>
  </si>
  <si>
    <t>Arzum0316_50Yil_interest_MEC</t>
  </si>
  <si>
    <t>Arzum0316_50Yil_Nokta_Preroll_MEC</t>
  </si>
  <si>
    <t>Arzum0316_50Yil_Preroll_MEC</t>
  </si>
  <si>
    <t>Arzum0316_50Yil_Midyo_Preroll_MEC</t>
  </si>
  <si>
    <t>Beymen0316_HaftaSonu_Ligatus_interest_MEC</t>
  </si>
  <si>
    <t>Beymen0316_HaftaSonu_interest_MEC</t>
  </si>
  <si>
    <t>Beymen0316_HaftaSonu_Digitalm_interest_MEC</t>
  </si>
  <si>
    <t>Beymen0316_HaftaSonu_Medyanet_interest_MEC</t>
  </si>
  <si>
    <t>Beymen0316_HaftaSonu_Nokta_interest_MEC</t>
  </si>
  <si>
    <t>Beymen0316_HaftaSonu_Bond_interest_MEC</t>
  </si>
  <si>
    <t>Beymen0316_HaftaSonu_Sem_interest_MEC</t>
  </si>
  <si>
    <t>Beymen0316_HaftaSonu_Memuruz_interest_MEC</t>
  </si>
  <si>
    <t>Avon0316_Nutra_Digitalmarcom_AudioRecognation_MX</t>
  </si>
  <si>
    <t>Avon0316_Nutra_AudioRecognation_MX</t>
  </si>
  <si>
    <t>Vodafone0316_Project_Atina_Buyback_Digitalm_interest_MS</t>
  </si>
  <si>
    <t>Vodafone0316_Project_Atina_Buyback_Bond_interest_MS</t>
  </si>
  <si>
    <t>Vodafone0316_Project_Atina_Buyback_interest_MS</t>
  </si>
  <si>
    <t>Karcher0316_Mart_Acunn_Intersitital_MX</t>
  </si>
  <si>
    <t>Karcher0316_Mart_Digitalm_Intersitital_MX</t>
  </si>
  <si>
    <t>Karcher0316_Mart_Intersitital_MX</t>
  </si>
  <si>
    <t>Karcher0316_Mart_Acunn_Preroll_MX</t>
  </si>
  <si>
    <t>Karcher0316_Mart_Preroll_MX</t>
  </si>
  <si>
    <t>GSK0316_Sensodyne_Hypernova_Digitalm_interest_MC</t>
  </si>
  <si>
    <t>GSK0316_Sensodyne_Hypernova_Reklamstore_interest_MC</t>
  </si>
  <si>
    <t>GSK0316_Sensodyne_Hypernova_Bond_interest_MC</t>
  </si>
  <si>
    <t>GSK0316_Sensodyne_Hypernova_interest_MC</t>
  </si>
  <si>
    <t>Zorlu0316_The_Goal_Bond_interes_MC</t>
  </si>
  <si>
    <t>Zorlu0316_The_Goal_interest_MC</t>
  </si>
  <si>
    <t>Akbank0316_Axess_Haftasonu_Digitalm_interest_MC</t>
  </si>
  <si>
    <t>Akbank0316_Axess_Haftasonu_Medyanet_interest_MC</t>
  </si>
  <si>
    <t>Akbank0316_Axess_Haftasonu_interest_MC</t>
  </si>
  <si>
    <t>Pandora0316_Spring_Summer_Digitalm_LAL_MC</t>
  </si>
  <si>
    <t>Pandora0316_Spring_Summer_Medyanet_LAL_MC</t>
  </si>
  <si>
    <t>Pandora0316_Spring_Summer_LAL_MC</t>
  </si>
  <si>
    <t>Teknosa0316_Turuncu_Faz4_Acunn_Interstitial_MC</t>
  </si>
  <si>
    <t>Teknosa0316_Turuncu_Faz4_Medyanet_Interstitial_MC</t>
  </si>
  <si>
    <t>Teknosa0316_Turuncu_Faz4_Bond_Interstitial_MC</t>
  </si>
  <si>
    <t>Teknosa0316_Turuncu_Faz4_Interstitial_MC</t>
  </si>
  <si>
    <t>Akbank0316_Click_to_Call_Medyanet_interest_MC</t>
  </si>
  <si>
    <t>Akbank0316_Click_to_Call_interest_MC</t>
  </si>
  <si>
    <t>Bridgestone0316_Imaj_Kampanyası_Medyanet_Interstitial_MC</t>
  </si>
  <si>
    <t>Bridgestone0316_Imaj_Kampanyası_Interstitial_MC</t>
  </si>
  <si>
    <t>Burgan0316_Fx_Digitalm_interest_MEC</t>
  </si>
  <si>
    <t>Biscolata0316_solen_acunn_video_MC</t>
  </si>
  <si>
    <t>One Digital</t>
  </si>
  <si>
    <t>Q2</t>
  </si>
  <si>
    <t>Akbank0416_Ihityac_Kredisi_interest_Digitalm_MC</t>
  </si>
  <si>
    <t>Akbank0416_Ihityac_Kredisi_interest_Medyanet_MC</t>
  </si>
  <si>
    <t>Akbank0416_Ihityac_Kredisi_interest_MC</t>
  </si>
  <si>
    <t>Ikea0416_B2B_interstitial_Medyanet_MEC</t>
  </si>
  <si>
    <t>Ikea0416_B2B_interstitial_Mynet_MEC</t>
  </si>
  <si>
    <t>Ikea0416_B2B_interstitial_Acunn_MEC</t>
  </si>
  <si>
    <t>Ikea0416_B2B_interstitial_BondDigital_MEC</t>
  </si>
  <si>
    <t>Ikea0416_B2B_interstitial_MEC</t>
  </si>
  <si>
    <t>Michelin0416_Ps4_Audio_Recognation_DigitalMarcom_MEC</t>
  </si>
  <si>
    <t>Michelin0416_Ps4_Audio_Recognation_MEC</t>
  </si>
  <si>
    <t>Avon0416_Nutra_Digitalmarcom_AudioRecognation_MX</t>
  </si>
  <si>
    <t>Avon0416_Nutra_AudioRecognation_MX</t>
  </si>
  <si>
    <t>Zorlu0416_THY_Shop&amp;Miles_interstitial_Medyanet_MC</t>
  </si>
  <si>
    <t>Zorlu0416_THY_Shop&amp;Miles_interstitial_Acunn_MC</t>
  </si>
  <si>
    <t>Zorlu0416_THY_Shop&amp;Miles_interstitial_Digitalm_MC</t>
  </si>
  <si>
    <t>Zorlu0416_THY_Shop&amp;Miles_interstitial_MC</t>
  </si>
  <si>
    <t>Zorlu0416_The_Goal_interest_Bond_Digital_MC</t>
  </si>
  <si>
    <t>Zorlu0416_The_Goal_interest_Digitalm_MC</t>
  </si>
  <si>
    <t>Zorlu0416_The_Goal_interest_MC</t>
  </si>
  <si>
    <t>Arzum0416_50.Yil_interest_Digitalm_MEC</t>
  </si>
  <si>
    <t>Arzum0416_50.Yil_interest_Clickvol_MEC</t>
  </si>
  <si>
    <t>Arzum0416_50.Yil_interest_Medyanet_MEC</t>
  </si>
  <si>
    <t>Arzum0416_50.Yil_interest_MEC</t>
  </si>
  <si>
    <t>Michelin0416_Ps4_preroll_Digitalm_MEC</t>
  </si>
  <si>
    <t>Michelin0416_Ps4_preroll_Midyo_MEC</t>
  </si>
  <si>
    <t>Michelin0416_Ps4_preroll_Acunn_MEC</t>
  </si>
  <si>
    <t>Michelin0416_Ps4_preroll_BondDigital_MEC</t>
  </si>
  <si>
    <t>Michelin0416_Ps4_prerollMEC</t>
  </si>
  <si>
    <t>Arzum0416_50.Yıl_preroll_Midyo_MEC</t>
  </si>
  <si>
    <t>Arzum0416_50.Yıl_preroll_MEC</t>
  </si>
  <si>
    <t>Teknosa0416_Turuncu_Indirim_faz1_interstitial_Acunn_MC</t>
  </si>
  <si>
    <t>Teknosa0416_Turuncu_Indirim_faz1_interstitial_Medyanet_MC</t>
  </si>
  <si>
    <t>Teknosa0416_Turuncu_Indirim_faz1_interstitial_Bond_MC</t>
  </si>
  <si>
    <t>Teknosa0416_Turuncu_Indirim_faz1_interstitial_Digitalm_MC</t>
  </si>
  <si>
    <t>Teknosa0416_Turuncu_Indirim_faz1_interstitial_MC</t>
  </si>
  <si>
    <t>Bridgestone0416_Imaj_Kampanyası_Medyanet_Interstitial_MC</t>
  </si>
  <si>
    <t>Bridgestone0416_Imaj_Kampanyası_Acunn_Interstitial_MC</t>
  </si>
  <si>
    <t>Bridgestone0416_Imaj_Kampanyası_Interstitial_MC</t>
  </si>
  <si>
    <t>Akbank0416_Click_To_Call_interest_Digitalm_MC</t>
  </si>
  <si>
    <t>Akbank0416_Click_To_Call_interest_Medyanet_MC</t>
  </si>
  <si>
    <t>Akbank0416_Click_To_Call_interest_Bond_MC</t>
  </si>
  <si>
    <t>Akbank0416_Click_To_Call_interest_MC</t>
  </si>
  <si>
    <t>Pandora0416_Spring_Summer_interest_Digitalm_MC</t>
  </si>
  <si>
    <t>Pandora0416_Spring_Summer_interest_Clickvol_MC</t>
  </si>
  <si>
    <t>Pandora0416_Spring_Summer_interest_Sem_MC</t>
  </si>
  <si>
    <t>Pandora0416_Spring_Summer_interest_Medyanet_MC</t>
  </si>
  <si>
    <t>Pandora0416_Spring_Summer_interest_Nokta_MC</t>
  </si>
  <si>
    <t>Pandora0416_Spring_Summer_interest_MC</t>
  </si>
  <si>
    <t>Akbank0416_İhtiyac_Kredisi_preroll_Midyo_MC</t>
  </si>
  <si>
    <t>Akbank0416_İhtiyac_Kredisi_preroll_Digitalm_MC</t>
  </si>
  <si>
    <t>Akbank0416_İhtiyac_Kredisi_preroll__MC</t>
  </si>
  <si>
    <t>Danone0416_Hayat_Su_SYNC_Clipkit_MEC</t>
  </si>
  <si>
    <t>Danone0416_Hayat_Su_SYNC_MEC</t>
  </si>
  <si>
    <t>Vodafone0416_4.5G_Lansman_SYNC_Clipkit_MS</t>
  </si>
  <si>
    <t>Vodafone0416_4.5G_Lansman_SYNC_MS</t>
  </si>
  <si>
    <t>Vodafone0416_4.5G_Lansman_Mobil_Prestitial_Move_MS</t>
  </si>
  <si>
    <t>Vodafone0416_4.5G_Lansman_Mobil_Prestitial_Acunn_MS</t>
  </si>
  <si>
    <t>Vodafone0416_4.5G_Lansman_Mobil_Prestitial_Bond_MS</t>
  </si>
  <si>
    <t>Vodafone0416_4.5G_Lansman_Mobil_Prestitial_Medyanet_MS</t>
  </si>
  <si>
    <t>Vodafone0416_4.5G_Lansman_Mobil_Prestitial_MS</t>
  </si>
  <si>
    <t>Torku0416_Seker_Ciftlik_Süt_interstitial_Matrouge_MEC</t>
  </si>
  <si>
    <t>Torku0416_Seker_Ciftlik_Süt_interstitial_Medyanet_MEC</t>
  </si>
  <si>
    <t xml:space="preserve">TORKU </t>
  </si>
  <si>
    <t>Torku0416_Seker_Ciftlik_Süt_interstitial_Digitalm_MEC</t>
  </si>
  <si>
    <t>Torku0416_Seker_Ciftlik_Süt_interstitial_MEC</t>
  </si>
  <si>
    <t>Torku0416_Seker_Ciftlik_Süt_preroll_Acunn_MEC</t>
  </si>
  <si>
    <t>Torku0416_Seker_Ciftlik_Süt_preroll_Midyo_MEC</t>
  </si>
  <si>
    <t>Torku0416_Seker_Ciftlik_Süt_preroll_MEC</t>
  </si>
  <si>
    <t>Bimsa0416_Imaj_Kampanyası_interest_Medyanet_MC</t>
  </si>
  <si>
    <t>Bimsa0416_Imaj_Kampanyası_interest_Digitalm_MC</t>
  </si>
  <si>
    <t>Bimsa0416_Imaj_Kampanyası_interest_Reklamstore_MC</t>
  </si>
  <si>
    <t>Bimsa0416_Imaj_Kampanyası_interest_Adhood_MC</t>
  </si>
  <si>
    <t>Bimsa0416_Imaj_Kampanyası_interest_MC</t>
  </si>
  <si>
    <t>Vodafone0416_Project_atina_Buyback_LG_interest_Digitalm_MS</t>
  </si>
  <si>
    <t>Vodafone0416_Project_atina_Buyback_LG_interest_MS</t>
  </si>
  <si>
    <t>Beymen0416_Nisan_Kampanyası_interstitial_0416</t>
  </si>
  <si>
    <t>Beymen0416_Nisan_Kampanyası_interest_0416</t>
  </si>
  <si>
    <t>Beymen0416_Nisan_Kampanyası_interest_0417</t>
  </si>
  <si>
    <t>Beymen0416_Nisan_Kampanyası_interest_0418</t>
  </si>
  <si>
    <t>Beymen0416_Nisan_Kampanyası_interest_0419</t>
  </si>
  <si>
    <t>Beymen0416_Nisan_Kampanyası_interest_0420</t>
  </si>
  <si>
    <t>Beymen0416_Nisan_Kampanyası_interest_0421</t>
  </si>
  <si>
    <t>IKEA0416_Bahar_Yaz_interstitial_Clickvol_MEC</t>
  </si>
  <si>
    <t>Beymen0416_Nisan_Kampanyası_interstitial_Medyanet_MEC</t>
  </si>
  <si>
    <t>Beymen0416_Nisan_Kampanyası_interest_Medyanet_Mec</t>
  </si>
  <si>
    <t>Beymen0416_Nisan_Kampanyası_interest_Ligatus_MEC</t>
  </si>
  <si>
    <t>Beymen0416_Nisan_Kampanyası_interest_Maxad_MEC</t>
  </si>
  <si>
    <t>Beymen0416_Nisan_Kampanyası_interest_Digitalm_MEC</t>
  </si>
  <si>
    <t>Beymen0416_Nisan_Kampanyası_interest_Bond_MEC</t>
  </si>
  <si>
    <t>Beymen0416_Nisan_Kampanyası_interest_Clickvol_MEC</t>
  </si>
  <si>
    <t>IKEA0416_Bahar_Yaz_interstitial_Digitalm_MEC</t>
  </si>
  <si>
    <t>IKEA0416_Bahar_Yaz_interstitial_Medyanet_MEC</t>
  </si>
  <si>
    <t>IKEA0416_Bahar_Yaz_interstitial_Acunn_MEC</t>
  </si>
  <si>
    <t>IKEA0416_Bahar_Yaz_interstitial_MEC</t>
  </si>
  <si>
    <t>Avon0416_Nutra_LAL_Bond_MX</t>
  </si>
  <si>
    <t>Avon0416_Nutra_LAL_Digitalm_MX</t>
  </si>
  <si>
    <t>Avon0416_Nutra_LAL_MX</t>
  </si>
  <si>
    <t>Izocam0416_Lansman_interstitial_Acunn_MS</t>
  </si>
  <si>
    <t>IZOCAM</t>
  </si>
  <si>
    <t>Izocam0416_Lansman_interstitial_Medyanet_MS</t>
  </si>
  <si>
    <t>Izocam0416_Lansman_interstitial_Digitalm_MS</t>
  </si>
  <si>
    <t>Izocam0416_Lansman_interstitial_Bond_MS</t>
  </si>
  <si>
    <t>Izocam0416_Lansman_interstitial_MS</t>
  </si>
  <si>
    <t>Izocam0416_Lansman_preroll_Bond_MS</t>
  </si>
  <si>
    <t>Izocam0416_Lansman_preroll_Digitalmarcom_MS</t>
  </si>
  <si>
    <t>Izocam0416_Lansman_preroll_Nokta_MS</t>
  </si>
  <si>
    <t>Izocam0416_Lansman_preroll_Acunn_MS</t>
  </si>
  <si>
    <t>Izocam0416_Lansman_preroll_MS</t>
  </si>
  <si>
    <t>Izocam0416_Lansman_Seeding_Clipkit_MS</t>
  </si>
  <si>
    <t>Izocam0416_Lansman_Seeding_MS</t>
  </si>
  <si>
    <t>Zorlu0416_Slavas_Snow_Show_interstitial_Medyanet_MC</t>
  </si>
  <si>
    <t>Zorlu0416_Slavas_Snow_Show_interstitial_Acunn_MC</t>
  </si>
  <si>
    <t>Zorlu0416_Slavas_Snow_Show_interstitial_MC</t>
  </si>
  <si>
    <t>Gratis0416_3Milyonuncu_Kart_Preroll_Bond_MS</t>
  </si>
  <si>
    <t>Gratis0416_3Milyonuncu_Kart_Preroll_Clickvol_MS</t>
  </si>
  <si>
    <t>Gratis0416_3Milyonuncu_Kart_Preroll_Midyo_MS</t>
  </si>
  <si>
    <t>Gratis0416_3Milyonuncu_Kart_Preroll_MS</t>
  </si>
  <si>
    <t>Gratis0416_3Milyonuncu_Kart_interest_Digitalm_MS</t>
  </si>
  <si>
    <t>Gratis0416_3Milyonuncu_Kart_interest_Bond_MS</t>
  </si>
  <si>
    <t>Gratis0416_3Milyonuncu_Kart_interest_MS</t>
  </si>
  <si>
    <t>Nike0416_Women_Race_interstitial_MS</t>
  </si>
  <si>
    <t>Nike0416_Women_Race_interest_Bond_MS</t>
  </si>
  <si>
    <t>Nike0416_Women_Race_interstitial_Acunn_MS</t>
  </si>
  <si>
    <t>Nike0416_Women_Race_interest_MS</t>
  </si>
  <si>
    <t>Lassa0416_Satis_Kampanyası_interstitial_Medyanet_MC</t>
  </si>
  <si>
    <t>Lassa0416_Satis_Kampanyası_interstitial_Acunn_MC</t>
  </si>
  <si>
    <t>Lassa0416_Satis_Kampanyası_interstitial_Digitalm_MC</t>
  </si>
  <si>
    <t>Lassa0416_Satis_Kampanyası_interstitial_MC</t>
  </si>
  <si>
    <t>Lassa0416_Satis_Kampanyası_SYNC_Clipkit_MC</t>
  </si>
  <si>
    <t>Lassa0416_Satis_Kampanyası_SYNC_MC</t>
  </si>
  <si>
    <t>Lassa0416_Satis_Kampanyası_interest_Digitalm_MC</t>
  </si>
  <si>
    <t>Lassa0416_Satis_Kampanyası_interest_Bond_MC</t>
  </si>
  <si>
    <t>Lassa0416_Satis_Kampanyası_Hürriyetemlak_Digitalm_MC</t>
  </si>
  <si>
    <t>Lassa0416_Satis_Kampanyası_Medyanet_Digitalm_MC</t>
  </si>
  <si>
    <t>Lassa0416_Satis_Kampanyası_interest_MC</t>
  </si>
  <si>
    <t>Akbank0416_Fintech_interest_Digitalm_MC</t>
  </si>
  <si>
    <t>Akbank0416_Fintech_interest_Medyanet_MC</t>
  </si>
  <si>
    <t>Akbank0416_Fintech_interest_MC</t>
  </si>
  <si>
    <t>Akbank0416_Fintech_interest_Bond_MC</t>
  </si>
  <si>
    <t>Sölen0416_Ozmn_Imaj_Kampanyası_Move_ONEDİGİTAL</t>
  </si>
  <si>
    <t>SOLEN</t>
  </si>
  <si>
    <t>Sölen0416_Ozmn_Imaj_Kampanyası_MC</t>
  </si>
  <si>
    <t>Sölen0416_Ozmn_Imaj_Kampanyası_Clickvol_MC</t>
  </si>
  <si>
    <t>Renault0416_Megane_HB_LAL_Medyanet_MEC</t>
  </si>
  <si>
    <t>Renault0416_Megane_HB_LAL_Digitalm_MEC</t>
  </si>
  <si>
    <t>Renault0416_Megane_HB_LAL_Appnexus_MEC</t>
  </si>
  <si>
    <t>Renault0416_Megane_HB_LAL_MEC</t>
  </si>
  <si>
    <t>Bridgestone0416_Bahar_Kampanyası_SYNC_Clipkit_MC</t>
  </si>
  <si>
    <t>Bridgestone0416_Bahar_Kampanyası_SYNC_MC</t>
  </si>
  <si>
    <t>Istikbal0416_Yatak_Lansman_interstitial_Medyanet_MC</t>
  </si>
  <si>
    <t>Istikbal0416_Yatak_Lansman_interstitial_Acunn_MC</t>
  </si>
  <si>
    <t>Istikbal0416_Yatak_Lansman_interstitial_Memuruz_MC</t>
  </si>
  <si>
    <t>Istikbal0416_Yatak_Lansman_interstitial_MC</t>
  </si>
  <si>
    <t>Vodafone0416_Red_Beymen_interest_Sem_MS</t>
  </si>
  <si>
    <t>Vodafone0416_Red_Beymen_interest_Digitalm_MS</t>
  </si>
  <si>
    <t>Vodafone0416_Red_Beymen_interest_Medyanet_MS</t>
  </si>
  <si>
    <t>Vodafone0416_Red_Beymen_interest_Commedya_MS</t>
  </si>
  <si>
    <t>Vodafone0416_Red_Beymen_interest_Clickvol_MS</t>
  </si>
  <si>
    <t>Vodafone0416_Red_Beymen_interest_MS</t>
  </si>
  <si>
    <t>Redbull0416_AnadoluBreak_interest_Bond_MEC</t>
  </si>
  <si>
    <t>Redbull0416_AnadoluBreak_interest_Adhood_MEC</t>
  </si>
  <si>
    <t>Redbull0416_AnadoluBreak_interest_Reklamstore_MEC</t>
  </si>
  <si>
    <t>Redbull0416_AnadoluBreak_interest_Digitalm_MEC</t>
  </si>
  <si>
    <t>Redbull0416_AnadoluBreak_interest_Medyanet_MEC</t>
  </si>
  <si>
    <t>Redbull0416_AnadoluBreak_interest_MEC</t>
  </si>
  <si>
    <t>Redbull0416_AnadoluBreak_LAL_Bond_MEC</t>
  </si>
  <si>
    <t>Redbull0416_AnadoluBreak_LAL_Adhood_MEC</t>
  </si>
  <si>
    <t>Redbull0416_AnadoluBreak_LAL_Reklamstore_MEC</t>
  </si>
  <si>
    <t>Redbull0416_AnadoluBreak_LAL_Digitalm_MEC</t>
  </si>
  <si>
    <t>Redbull0416_AnadoluBreak_LAL_Medyanet_MEC</t>
  </si>
  <si>
    <t>Redbull0416_AnadoluBreak_LAL_MEC</t>
  </si>
  <si>
    <t>Teknosa0416_Derbi_İletisimi_interstitial_Bond_MC</t>
  </si>
  <si>
    <t>Teknosa0416_Derbi_İletisimi_interstitial_Medyanet_MC</t>
  </si>
  <si>
    <t>Teknosa0416_Derbi_İletisimi_interstitial_Mynet_MC</t>
  </si>
  <si>
    <t>Teknosa0416_Derbi_İletisimi_interstitial_MC</t>
  </si>
  <si>
    <t>Akbank0416_Trade_All_interest_Digitalm_MC</t>
  </si>
  <si>
    <t>Akbank0416_Trade_All_interest_Medyanet_MC</t>
  </si>
  <si>
    <t>Akbank0416_Trade_All_interest_MC</t>
  </si>
  <si>
    <t>Brisa0416_Lastik_Kampanyası_interest_Bond_MC</t>
  </si>
  <si>
    <t>Brisa0416_Lastik_Kampanyası_interest_Digitalm_MC</t>
  </si>
  <si>
    <t>Brisa0416_Lastik_Kampanyası_interest_Hurriyetemlak_MC</t>
  </si>
  <si>
    <t>BRISA</t>
  </si>
  <si>
    <t>Brisa0416_Lastik_Kampanyası_interest__MC</t>
  </si>
  <si>
    <t>Vodafone0416_Residental_Tablet_interest_Appnexus_MS</t>
  </si>
  <si>
    <t>Vodafone0416_Residental_Tablet_interest_Digitalm_MS</t>
  </si>
  <si>
    <t>Vodafone0416_Residental_Tablet_interest_Adhood_MS</t>
  </si>
  <si>
    <t>Vodafone0416_Residental_Tablet_interest_Matrouge_MS</t>
  </si>
  <si>
    <t>Vodafone0416_Residental_Tablet_interest_Medyanet_MS</t>
  </si>
  <si>
    <t>Vodafone0416_Residental_Tablet_interest_Bond_MS</t>
  </si>
  <si>
    <t>Vodafone0416_Residental_Tablet_interest_MS</t>
  </si>
  <si>
    <t>Vodafone0416_Heroes_Samsung_7_Preroll_Bond_MS</t>
  </si>
  <si>
    <t>Vodafone0416_Heroes_Samsung_7_Preroll_Acunn_MS</t>
  </si>
  <si>
    <t>Vodafone0416_Heroes_Samsung_7_Preroll_Digitalm_MS</t>
  </si>
  <si>
    <t>Vodafone0416_Heroes_Samsung_7_Preroll_Reklamstore_MS</t>
  </si>
  <si>
    <t>Vodafone0416_Heroes_Samsung_7_Preroll_Zapkolik_MS</t>
  </si>
  <si>
    <t>Vodafone0416_Heroes_Samsung_7_Preroll_Matrouge_MS</t>
  </si>
  <si>
    <t>Vodafone0416_Heroes_Samsung_7_Preroll_MS</t>
  </si>
  <si>
    <t>Brisa0416_Lastik_Kampanyası_interstitial_Medyanet_MC</t>
  </si>
  <si>
    <t>Brisa0416_Lastik_Kampanyası_interstitial_MC</t>
  </si>
  <si>
    <t>GSK0416_Parodontax_Preroll_Nokta_MC</t>
  </si>
  <si>
    <t>GSK0416_Parodontax_Preroll_Acunn_MC</t>
  </si>
  <si>
    <t>GSK0416_Parodontax_Preroll_MC</t>
  </si>
  <si>
    <t>GSK0416_Sensodyne_Hypernova_Preroll_MC</t>
  </si>
  <si>
    <t>GSK0416_Sensodyne_Hypernova_Preroll_Acunn_MC</t>
  </si>
  <si>
    <t>GSK0416_Sensodyne_Hypernova_Preroll_Nokta_MC</t>
  </si>
  <si>
    <t>GSK0416_Sensodyne_Hypernova_SYNC_Clipkit_MC</t>
  </si>
  <si>
    <t>GSK0416_Sensodyne_Hypernova_SYNC_MC</t>
  </si>
  <si>
    <t>GSK0416_Otribebe_SYNC_Clipkit_MC</t>
  </si>
  <si>
    <t>GSK0416_Otribebe_SYNC_MC</t>
  </si>
  <si>
    <t>GSK0416_Otribebe_preroll_Nokta_MC</t>
  </si>
  <si>
    <t>GSK0416_Otribebe_preroll_Acunn_MC</t>
  </si>
  <si>
    <t>GSK0416_Otribebe_preroll_MC</t>
  </si>
  <si>
    <t>GSK0416_Panaheat_preroll_Acunn_MC</t>
  </si>
  <si>
    <t>GSK0416_Panaheat_preroll_NOkta_MC</t>
  </si>
  <si>
    <t>GSK0416_Panaheat_preroll_MC</t>
  </si>
  <si>
    <t>Bimeks0416_%23Bipara_interstitial_Digitalm_MEC</t>
  </si>
  <si>
    <t>Bimeks0416_%23Bipara_interstitial_Acunn_MEC</t>
  </si>
  <si>
    <t>Bimeks0416_%23Bipara_interstitial_Medyanet_MEC</t>
  </si>
  <si>
    <t>Bimeks0416_%23Bipara_interstitial_MEC</t>
  </si>
  <si>
    <t>Teknosa0416_Turuncu_Indirim_Faz2_interstitial_Bond_MC</t>
  </si>
  <si>
    <t>Teknosa0416_Turuncu_Indirim_Faz2_interstitial_Digitalm_MC</t>
  </si>
  <si>
    <t>Teknosa0416_Turuncu_Indirim_Faz2_interstitial_Medyanet_MC</t>
  </si>
  <si>
    <t>Teknosa0416_Turuncu_Indirim_Faz2_interstitial_MC</t>
  </si>
  <si>
    <t>Michelin_0416_Cross_Climate_300x250_Bond_MEC</t>
  </si>
  <si>
    <t>Michelin_0416_Cross_Climate_300x250_Medyanet_MEC</t>
  </si>
  <si>
    <t>Michelin_0416_Cross_Climate_300x250_Digitalm_MEC</t>
  </si>
  <si>
    <t>Michelin_0416_Cross_Climate_300x250_MEC</t>
  </si>
  <si>
    <t>Mıchelin0416_Cross_Climate_preroll_Acunn_MEC</t>
  </si>
  <si>
    <t>Mıchelin0416_Cross_Climate_preroll_ Midyo_MEC</t>
  </si>
  <si>
    <t>Mıchelin0416_Cross_Climate_preroll_Digitalm_MEC</t>
  </si>
  <si>
    <t>Mıchelin0416_Cross_Climate_preroll_MEC</t>
  </si>
  <si>
    <t>MIchelin0416_Cross_Climate_Audio_Recognation_Digitalmarcom_MEC</t>
  </si>
  <si>
    <t>MIchelin0416_Cross_Climate_Audio_Recognation_MEC</t>
  </si>
  <si>
    <t>Akbank_0416_Multinational_Best_Local_contextual_Appnexus_MC</t>
  </si>
  <si>
    <t>Akbank_0416_Multinational_Best_Local_contextual_MC</t>
  </si>
  <si>
    <t>Vestel0416_Ultra_Ince_Lcd_interstitial_Medyanet_MC</t>
  </si>
  <si>
    <t>Vestel0416_Ultra_Ince_Lcd_interstitial_Acunn_MC</t>
  </si>
  <si>
    <t>Vestel0416_Ultra_Ince_Lcd_interstitial_Bond_MC</t>
  </si>
  <si>
    <t>Vestel0416_Ultra_Ince_Lcd_interstitial_MC</t>
  </si>
  <si>
    <t>Bellona0416_Yatak_Kampanyası_interstitial_Medyanet_MC</t>
  </si>
  <si>
    <t>Bellona0416_Yatak_Kampanyası_interstitial_Acunn_MC</t>
  </si>
  <si>
    <t>Bellona0416_Yatak_Kampanyası_interstitial_Digitalm_MC</t>
  </si>
  <si>
    <t>Bellona0416_Yatak_Kampanyası_interstitial_MC</t>
  </si>
  <si>
    <t>Avon0416_Dreams_interstitial_Digitalm_MC</t>
  </si>
  <si>
    <t>Avon0416_Dreams_interstitial_Acunn_MC</t>
  </si>
  <si>
    <t>Avon0416_Dreams_interstitial_MC</t>
  </si>
  <si>
    <t>Avon0416_Dreams_SYNC_Clipkit_MC</t>
  </si>
  <si>
    <t>Avon0416_Dreams_SYNC_MC</t>
  </si>
  <si>
    <t>Visa0416_Formula_E_interest_Bond_MEC</t>
  </si>
  <si>
    <t>VISA</t>
  </si>
  <si>
    <t>Visa0416_Formula_E_interest_Medyanet_MEC</t>
  </si>
  <si>
    <t>Visa0416_Formula_E_interest_Digitalm_MEC</t>
  </si>
  <si>
    <t>Visa0416_Formula_E_interest_Nokta_MEC</t>
  </si>
  <si>
    <t>Visa0416_Formula_E_interest_MEC</t>
  </si>
  <si>
    <t>Akbank0416_Kobi_Ekopos_preroll_Midyo_MC</t>
  </si>
  <si>
    <t>Akbank0416_Kobi_Ekopos_preroll_Bond_MC</t>
  </si>
  <si>
    <t>Akbank0416_Kobi_Ekopos_preroll_Digitalm_MC</t>
  </si>
  <si>
    <t>Akbank0416_Kobi_Ekopos_preroll_MC</t>
  </si>
  <si>
    <t>Mavi0416_Jeans_Seeding_Clipkit_MS</t>
  </si>
  <si>
    <t>MAVI</t>
  </si>
  <si>
    <t>Mavi0416_Jeans_Seeding_MS</t>
  </si>
  <si>
    <t>Bellona0416_Yatak_Lansman_preroll_MC</t>
  </si>
  <si>
    <t>Bellona0416_Yatak_Lansman_preroll_Bond_MC</t>
  </si>
  <si>
    <t>Bimeks0416_%23Bipara_Faz2_interstitial_Digitalm_MEC</t>
  </si>
  <si>
    <t>Bimeks0416_%23Bipara_Faz2_interstitial_Bond_MEC</t>
  </si>
  <si>
    <t>Bimeks0416_%23Bipara_Faz2_interstitial_Medyanet_MEC</t>
  </si>
  <si>
    <t>Bimeks0416_%23Bipara_Faz2_interstitial_MEC</t>
  </si>
  <si>
    <t>GSK0416_Breathe_Right_Preroll_Nokta_MC</t>
  </si>
  <si>
    <t>GSK0416_Breathe_Right_Preroll_Acunn_MC</t>
  </si>
  <si>
    <t>GSK0416_Breathe_Right_Preroll_MC</t>
  </si>
  <si>
    <t>GSK0416_Breathe_Right_Preroll_Adhood_MC</t>
  </si>
  <si>
    <t>Shell0416_Rimula_interest_Digitalm_MC</t>
  </si>
  <si>
    <t>Shell0416_Rimula_interest_Medyanet_MC</t>
  </si>
  <si>
    <t>Shell0416_Rimula_interest_Adhood_MC</t>
  </si>
  <si>
    <t>Shell0416_Rimula_interest_Bond_MC</t>
  </si>
  <si>
    <t>SHELL</t>
  </si>
  <si>
    <t>Shell0416_Rimula_interest_MC</t>
  </si>
  <si>
    <t>GSK0416_Sensodyne_Hypernova_interest_Digitalm_MC</t>
  </si>
  <si>
    <t>GSK0416_Sensodyne_Hypernova_interest_MC</t>
  </si>
  <si>
    <t>GSK0416_Sensodyne_Hypernova_interest_Reklamstore_MC</t>
  </si>
  <si>
    <t>GSK0416_Sensodyne_Hypernova_interest_matrouge_MC</t>
  </si>
  <si>
    <t>Akbank0416_Kobi_Ekopos_interest_Medyanet_MC</t>
  </si>
  <si>
    <t>Akbank0416_Kobi_Ekopos_interest_Digitalm_MC</t>
  </si>
  <si>
    <t>Akbank0416_Kobi_Ekopos_interest_MC</t>
  </si>
  <si>
    <t>Ikea0416_Peak_Day_interstitial_Medyanet_MEC</t>
  </si>
  <si>
    <t>Ikea0416_Peak_Day_interstitial_Acunn_MEC</t>
  </si>
  <si>
    <t>Ikea0416_Peak_Day_interstitial_Digitalm_MEC</t>
  </si>
  <si>
    <t>Ikea0416_Peak_Day_interstitial_MEC</t>
  </si>
  <si>
    <t>Teknosa0416_Turuncu_Indirim_faz3_intersitial_MC</t>
  </si>
  <si>
    <t>Teknosa0416_Turuncu_Indirim_faz3_interstitial_Bond_MC</t>
  </si>
  <si>
    <t>Teknosa0416_Turuncu_Indirim_faz3_interstitial_Medyanet_MC</t>
  </si>
  <si>
    <t>Michelin0416_Thy_interest_Digitalm_MEC</t>
  </si>
  <si>
    <t>Michelin0416_Thy_interest_Bond_MEC</t>
  </si>
  <si>
    <t>Michelin0416_Thy_interest_Ligatus_MEC</t>
  </si>
  <si>
    <t>Michelin0416_Thy_interest_maxad_MEC</t>
  </si>
  <si>
    <t>Michelin0416_Thy_interest_Reklamstore_MEC</t>
  </si>
  <si>
    <t>Michelin0416_Thy_interest_MEC</t>
  </si>
  <si>
    <t>Vodafone0416_Samsung_Heroes_7_interest_Bond_MS</t>
  </si>
  <si>
    <t>Vodafone0416_Samsung_Heroes_7_interest_Digitalm_MS</t>
  </si>
  <si>
    <t>Vodafone0416_Samsung_Heroes_7_interest_Medyanet_MS</t>
  </si>
  <si>
    <t>Vodafone0416_Samsung_Heroes_7_interest_Commedya_MS</t>
  </si>
  <si>
    <t>Vodafone0416_Samsung_Heroes_7_interest_MS</t>
  </si>
  <si>
    <t>RedBull0416_Theme_SYNC_MEC</t>
  </si>
  <si>
    <t>RedBull0416_Theme_SYNC_Clipkit_MEC</t>
  </si>
  <si>
    <t>Huawei0416_G8_Plogomoni_MX</t>
  </si>
  <si>
    <t>Huawei0416_G8_Plogomoni_interest_Digitalm_MX</t>
  </si>
  <si>
    <t>Huawei0416_G8_Plogomoni_interest_Medyanet_MX</t>
  </si>
  <si>
    <t>Istikbal0416_Yatak_Lansman_interstitial_Digitalm_MC</t>
  </si>
  <si>
    <t>Vodafone0416_Heroes_Samsung_7_Preroll_Sem_MS</t>
  </si>
  <si>
    <t>GSK0416_Sensodyne_Hypernova_Preroll_Matrouge_MC</t>
  </si>
  <si>
    <t>Avon0416_Dreams_interstitial_Matrouge_MC</t>
  </si>
  <si>
    <t>Akbank0416_Kobi_Ekopos_interest_Bond_MC</t>
  </si>
  <si>
    <t>Michelin0416_Thy_interest_Appnexus_MEC</t>
  </si>
  <si>
    <t>Bimsa0416_Imaj_Kampanyası_interest_Appnexus_MC</t>
  </si>
  <si>
    <t>Akbank0416_BP_Axess_Akaryakıt_interest_Medyanet_MC</t>
  </si>
  <si>
    <t>Akbank0416_BP_Axess_Akaryakıt_interest_Bond_MC</t>
  </si>
  <si>
    <t>Akbank0416_BP_Axess_Akaryakıt_interest_MC</t>
  </si>
  <si>
    <t>Canbebe0416_Lansman_Preroll_Acunn_MEC</t>
  </si>
  <si>
    <t>Canbebe0416_Lansman_Preroll_Nokta_MEC</t>
  </si>
  <si>
    <t>CANBEBE</t>
  </si>
  <si>
    <t>Canbebe0416_Lansman_Prerol_MEC</t>
  </si>
  <si>
    <t>Marshall0416_interest_Medyanet_MC</t>
  </si>
  <si>
    <t>Marshall0416_interest_Digitalm_MC</t>
  </si>
  <si>
    <t>Marshall0416_interest_MC</t>
  </si>
  <si>
    <t>MARSHALL</t>
  </si>
  <si>
    <t>Marshall0416_Preroll_Midyo_MC</t>
  </si>
  <si>
    <t>Marshall0416_Preroll_MC</t>
  </si>
  <si>
    <t>RedBull0416_Driving_Occesions_Seamless_Move_MEC</t>
  </si>
  <si>
    <t>RedBull0416_Driving_Occesions_Seamless_Reklamstore_MEC</t>
  </si>
  <si>
    <t>RedBull0416_Driving_Occesions_Seamless_MEC</t>
  </si>
  <si>
    <t>Zorlu0416_Anneler_Günü_interest_MC</t>
  </si>
  <si>
    <t>Zorlu0416_Anneler_Günü_interest_Medyanet_MC</t>
  </si>
  <si>
    <t>Zorlu0416_Anneler_Günü_interest_Mynet_MC</t>
  </si>
  <si>
    <t>ZORLU CENTER</t>
  </si>
  <si>
    <t>Teknosa0416_Anneler_Günü_interstitial_Bond_MC</t>
  </si>
  <si>
    <t>Teknosa0416_Anneler_Günü_interstitial_MEdyanet_MC</t>
  </si>
  <si>
    <t>Teknosa0416_Anneler_Günü_interstitial_Acunn_MC</t>
  </si>
  <si>
    <t>Teknosa0416_Anneler_Günü_interstitial_MC</t>
  </si>
  <si>
    <t>Bimeks0416_En_Son_Nolur_interstitial_Medyanet_MEC</t>
  </si>
  <si>
    <t>Bimeks0416_En_Son_Nolur_interstitial_Acunn_MEC</t>
  </si>
  <si>
    <t>Bimeks0416_En_Son_Nolur_interstitial_BOnd_MEC</t>
  </si>
  <si>
    <t>Bimeks0416_En_Son_Nolur_interstitial_MEC</t>
  </si>
  <si>
    <t>Atasay0416_Anneler_Günü_interest_Medyanet_MX</t>
  </si>
  <si>
    <t>ATASAY</t>
  </si>
  <si>
    <t>Atasay0416_Anneler_Günü_interest_MX</t>
  </si>
  <si>
    <t>Arzum0416_Anneler_Günü_Preroll_Sem_MEC</t>
  </si>
  <si>
    <t>Arzum0416_Anneler_Günü_Preroll_Nokta_MEC</t>
  </si>
  <si>
    <t>Arzum0416_Anneler_Günü_Preroll_MEC</t>
  </si>
  <si>
    <t>Altınbas0416_Anneler_Günü_İnterstitial_Medyanet_MEC</t>
  </si>
  <si>
    <t>Altınbas0416_Anneler_Günü_İnterstitial_MEC</t>
  </si>
  <si>
    <t>Altınbas0416_Anneler_Günü_İnterest_Medyanet_MEC</t>
  </si>
  <si>
    <t>Altınbas0416_Anneler_Günü_İnterest_MEC</t>
  </si>
  <si>
    <t>Lactamil0416_Emziren_Anneler_Preroll_Digitalmarcom_MEC</t>
  </si>
  <si>
    <t>Lactamil0416_Emziren_Anneler_Preroll_MEC</t>
  </si>
  <si>
    <t>Digitals</t>
  </si>
  <si>
    <t>Google</t>
  </si>
  <si>
    <t>Grapeshot</t>
  </si>
  <si>
    <t>Renault0416_Megane_HB_LAL_Google_MEC</t>
  </si>
  <si>
    <t>Arzum0416_50.Yıl_preroll_Digitalmarcom_MEC</t>
  </si>
  <si>
    <t>Huawei0416_G8_Plogomoni_interest_Admatic_MX</t>
  </si>
  <si>
    <t>Admatic</t>
  </si>
  <si>
    <t>Shell0516_Helix_Takeover_Crep_MC</t>
  </si>
  <si>
    <t>Shell0516_Helix_Takeover_MC</t>
  </si>
  <si>
    <t>Shell0516_Helix_Mobile_Rich_Media_Move_MC</t>
  </si>
  <si>
    <t>Shell0516_Helix_Mobile_Rich_Media_Medyanet_MC</t>
  </si>
  <si>
    <t>Shell0516_Helix_Mobile_Rich_Media_MC</t>
  </si>
  <si>
    <t>Shell0516_Helix_Audio_Recognation_Digitalmarcom_MC</t>
  </si>
  <si>
    <t>Shell0516_Helix_Audio_Recognation_MC</t>
  </si>
  <si>
    <t>Shell0516_Helix_Preroll_Acunn_MC</t>
  </si>
  <si>
    <t>Shell0516_Helix_Preroll_Bond_MC</t>
  </si>
  <si>
    <t>Shell0516_Helix_Preroll_Midyo_MC</t>
  </si>
  <si>
    <t>Shell0516_Helix_Preroll_MC</t>
  </si>
  <si>
    <t>Atasay0516_Anneler_Günü_interest_Medyanet_MX</t>
  </si>
  <si>
    <t>Atasay0516_Anneler_Günü_interest_Appnexus_MX</t>
  </si>
  <si>
    <t>Atasay0516_Anneler_Günü_interest_Reklamstore_MX</t>
  </si>
  <si>
    <t>Atasay0516_Anneler_Günü_interest_GoogleAdx_MX</t>
  </si>
  <si>
    <t>Atasay0516_Anneler_Günü_interest_MX</t>
  </si>
  <si>
    <t>Atasay0516_Anneler_Günü_interstitial_Medyanet_MX</t>
  </si>
  <si>
    <t>Atasay0516_Anneler_Günü_interstitial_Acunn_MX</t>
  </si>
  <si>
    <t>Atasay0516_Anneler_Günü_interstitial_Digitalm_MX</t>
  </si>
  <si>
    <t>Atasay0516_Anneler_Günü_interstitial_Admatic_MX</t>
  </si>
  <si>
    <t>Atasay0516_Anneler_Günü_interstitial_MX</t>
  </si>
  <si>
    <t>Avon0516_Dreams_SYNC_Clipkit_MX</t>
  </si>
  <si>
    <t>Avon0516_Dreams_SYNC_MX</t>
  </si>
  <si>
    <t>Avon0516_Dreams_interstitial_Acunn_MX</t>
  </si>
  <si>
    <t>Avon0516_Dreams_interstitial_Medyanet_MX</t>
  </si>
  <si>
    <t>Avon0516_Dreams_interstitial_MX</t>
  </si>
  <si>
    <t>Izocam0516_Lansman_interstitial_Medyanet_MS</t>
  </si>
  <si>
    <t>Izocam0516_Lansman_interstitial_Acunn_MS</t>
  </si>
  <si>
    <t>Izocam0516_Lansman_interstitial_MS</t>
  </si>
  <si>
    <t>Izocam0516_Lansman_Preroll_Midyo_MS</t>
  </si>
  <si>
    <t>Izocam0516_Lansman_Preroll_Acunn_MS</t>
  </si>
  <si>
    <t>Izocam0516_Lansman_Preroll_MS</t>
  </si>
  <si>
    <t>Ozmo0516_imaj_kampanyası_mobil_Move_MC</t>
  </si>
  <si>
    <t>OZMO</t>
  </si>
  <si>
    <t>Ozmo0516_imaj_kampanyası_mobil_MC</t>
  </si>
  <si>
    <t>Arzum0516_Anneler_Günü_Preroll_Acunn_MEC</t>
  </si>
  <si>
    <t>Arzum0516_Anneler_Günü_Preroll_Clickvol_MEC</t>
  </si>
  <si>
    <t>Arzum0516_Anneler_Günü_Preroll_Nokta_MEC</t>
  </si>
  <si>
    <t>Arzum0516_Anneler_Günü_Preroll_MEC</t>
  </si>
  <si>
    <t>Altınbas0516_Anneler_Günü_Preroll_Digitalm_MEC</t>
  </si>
  <si>
    <t>Altınbas0516_Anneler_Günü_Preroll_Bond_MEC</t>
  </si>
  <si>
    <t>Altınbas0516_Anneler_Günü_Preroll_Midyo_MEC</t>
  </si>
  <si>
    <t>Altınbas0516_Anneler_Günü_Preroll_MEC</t>
  </si>
  <si>
    <t>Altınbas0516_Anneler_Günü_interest_Adintereaction_MEC</t>
  </si>
  <si>
    <t>Altınbas0516_Anneler_Günü_interest_Nokta_MEC</t>
  </si>
  <si>
    <t>Altınbas0516_Anneler_Günü_interest_Sem_MEC</t>
  </si>
  <si>
    <t>Altınbas0516_Anneler_Günü_interest_Digitalm_MEC</t>
  </si>
  <si>
    <t>Altınbas0516_Anneler_Günü_interest_Bond_MEC</t>
  </si>
  <si>
    <t>Altınbas0516_Anneler_Günü_interest_MEC</t>
  </si>
  <si>
    <t>Altınbas0516_Anneler_Günü_interstitial_Acunn_MEC</t>
  </si>
  <si>
    <t>Altınbas0516_Anneler_Günü_interstitial_MEC</t>
  </si>
  <si>
    <t>Tadım0516_Meyvegiller_Preroll_Acunn_MEC</t>
  </si>
  <si>
    <t>Tadım0516_Meyvegiller_Preroll_Bond_MEC</t>
  </si>
  <si>
    <t>Tadım0516_Meyvegiller_Preroll_Midyo_MEC</t>
  </si>
  <si>
    <t>Tadım0516_Meyvegiller_Preroll_MEC</t>
  </si>
  <si>
    <t>Redbull0516_Theme_Sync_Clipkit_MEC</t>
  </si>
  <si>
    <t>Redbull0516_Theme_Sync_MEC</t>
  </si>
  <si>
    <t>Visa0516_FormulaE_interest_Medyanet_MEC</t>
  </si>
  <si>
    <t>Visa0516_FormulaE_interest_MEC</t>
  </si>
  <si>
    <t>MIchelin0516_Cross_Climate_300x250_Bond_MEC</t>
  </si>
  <si>
    <t>MIchelin0516_Cross_Climate_300x250_MEC</t>
  </si>
  <si>
    <t>MIchelin0516_Cross_Climate_Preroll_Midyo_MEC</t>
  </si>
  <si>
    <t>MIchelin0516_Cross_Climate_Preroll_Bond_MEC</t>
  </si>
  <si>
    <t>MIchelin0516_Cross_Climate_Preroll_Digitalm_MEC</t>
  </si>
  <si>
    <t>MIchelin0516_Cross_Climate_Preroll_MEC</t>
  </si>
  <si>
    <t>Michelin0516_Cross_Climate_Audio_recognation_Digitalmarcom_MEC</t>
  </si>
  <si>
    <t>Michelin0516_Cross_Climate_Audio_recognation_MEC</t>
  </si>
  <si>
    <t>Michelin0516_Thy_interest_reklamstore_MEC</t>
  </si>
  <si>
    <t>Michelin0516_Thy_interest_Digitalm_MEC</t>
  </si>
  <si>
    <t>Michelin0516_Thy_interest_Medyanet_MEC</t>
  </si>
  <si>
    <t>Michelin0516_Thy_interest_Appnexus_MEC</t>
  </si>
  <si>
    <t>Michelin0516_Thy_interest_GoogleAdx_MEC</t>
  </si>
  <si>
    <t>Michelin0516_Thy_interest_MEC</t>
  </si>
  <si>
    <t>IKEA0516_Bahar_Kampanyası_interstitial_Medyanet_MEC</t>
  </si>
  <si>
    <t>IKEA0516_Bahar_Kampanyası_interstitial_MEC</t>
  </si>
  <si>
    <t>Dogus0516_Glamour_Widget_Bond_MEC</t>
  </si>
  <si>
    <t>Dogus0516_Glamour_Widget_MEC</t>
  </si>
  <si>
    <t>Dogus0516_Glamour_Preroll_Midyo_MEC</t>
  </si>
  <si>
    <t>Dogus0516_Glamour_Preroll_MEC</t>
  </si>
  <si>
    <t>Canbebe0516_Lansman_Preroll_Acunn_MEC</t>
  </si>
  <si>
    <t>Canbebe0516_Lansman_Preroll_Nokta_MEC</t>
  </si>
  <si>
    <t>Canbebe0516_Lansman_Preroll_Midyo_MEC</t>
  </si>
  <si>
    <t>Canbebe0516_Lansman_Preroll_Digitalm_MEC</t>
  </si>
  <si>
    <t>Canbebe0516_Lansman_Preroll_MEC</t>
  </si>
  <si>
    <t>Ikea0516_B2B_interstitial_Admatic_MEC</t>
  </si>
  <si>
    <t>Ikea0516_B2B_interstitial_MEC</t>
  </si>
  <si>
    <t>RedBull0516_Driving_Occesions_Seamless_Move_MEC</t>
  </si>
  <si>
    <t>RedBull0516_Driving_Occesions_Seamless_Reklamstore_MEC</t>
  </si>
  <si>
    <t>RedBull0516_Driving_Occesions_Seamless_MEC</t>
  </si>
  <si>
    <t>Bridgestone0516_İmaj_Kampanyası_interstitial_Medyanet_MC</t>
  </si>
  <si>
    <t>Bridgestone0516_İmaj_Kampanyası_interstitial_MC</t>
  </si>
  <si>
    <t>Bridgestone0516_Bahar_Kampanyası_SYNC_Clipkit_MC</t>
  </si>
  <si>
    <t>Bridgestone0516_Bahar_Kampanyası_SYNC_MC</t>
  </si>
  <si>
    <t>Lassa0516_Satıs_Kampanyası_SYNC_Clipkit_MC</t>
  </si>
  <si>
    <t>Lassa0516_Satıs_Kampanyası_SYNC_MC</t>
  </si>
  <si>
    <t>Lassa0516_Satıs_Kampanyası_interest_Appnexus_MC</t>
  </si>
  <si>
    <t>Lassa0516_Satıs_Kampanyası_interest_Digitalm_MC</t>
  </si>
  <si>
    <t>Lassa0516_Satıs_Kampanyası_interest_Hürriyetemlak_MC</t>
  </si>
  <si>
    <t>Lassa0516_Satıs_Kampanyası_interest_Medyanet_MC</t>
  </si>
  <si>
    <t>Lassa0516_Satıs_Kampanyası_interest_GoogleAdx_MC</t>
  </si>
  <si>
    <t>Lassa0516_Satıs_Kampanyası_interest_MC</t>
  </si>
  <si>
    <t>Brisa0516_Lastik_interstitial_Digitalm_MC</t>
  </si>
  <si>
    <t>Brisa0516_Lastik_interstitial_Bond_MC</t>
  </si>
  <si>
    <t>Brisa0516_Lastik_interstitial_Medyanet_MC</t>
  </si>
  <si>
    <t>Brisa0516_Lastik_interstitial_MC</t>
  </si>
  <si>
    <t>Akbank0516_BP_interest_Medyanet_MC</t>
  </si>
  <si>
    <t>Akbank0516_BP_interest_Digitalm_MC</t>
  </si>
  <si>
    <t>Akbank0516_BP_interest_MC</t>
  </si>
  <si>
    <t>Vestel0516_Ultra_ince_LCD_interstitial_Acunn_MC</t>
  </si>
  <si>
    <t>Vestel0516_Ultra_ince_LCD_interstitial_Medyanet_MC</t>
  </si>
  <si>
    <t>Vestel0516_Ultra_ince_LCD_interstitial_MC</t>
  </si>
  <si>
    <t>Vodafone0516_Samsung_Heroes_Digitalm_MS</t>
  </si>
  <si>
    <t>Vodafone0516_Samsung_Heroes_Medyanet_MS</t>
  </si>
  <si>
    <t>Vodafone0516_Samsung_Heroes_Bond_MS</t>
  </si>
  <si>
    <t>Vodafone0516_Samsung_Heroes_MS</t>
  </si>
  <si>
    <t>Teknosa0516_AnnelerGünü_intersitital_MC</t>
  </si>
  <si>
    <t>Teknosa0516_AnnelerGünü_intersitital_Medyanet_MC</t>
  </si>
  <si>
    <t>Teknosa0516_AnnelerGünü_intersitital_Digitalm_MC</t>
  </si>
  <si>
    <t>Teknosa0516_AnnelerGünü_intersitital_Acunn_MC</t>
  </si>
  <si>
    <t>Marshall0516_Silpak_Preroll_Reklamstore_MC</t>
  </si>
  <si>
    <t>Marshall0516_Silpak_Preroll_Midyo_MC</t>
  </si>
  <si>
    <t>Marshall0516_Silpak_Preroll_Bond_MC</t>
  </si>
  <si>
    <t>Marshall0516_Silpak_Preroll_MC</t>
  </si>
  <si>
    <t>Marshall0516_Silpak_SYNC_Clipkit_MC</t>
  </si>
  <si>
    <t>Marshall0516_Silpak_SYNC_MC</t>
  </si>
  <si>
    <t>Marshall0516_Silpak_interest_Appnexus_MC</t>
  </si>
  <si>
    <t>Marshall0516_Silpak_interest_Medyanet_MC</t>
  </si>
  <si>
    <t>Marshall0516_Silpak_interest_Digitalm_MC</t>
  </si>
  <si>
    <t>Marshall0516_Silpak_interest_Sem_MC</t>
  </si>
  <si>
    <t>Marshall0516_Silpak_interest_Bond_MC</t>
  </si>
  <si>
    <t>Marshall0516_Silpak_interest_GoogleAdx_MC</t>
  </si>
  <si>
    <t>Marshall0516_Silpak_interest_MC</t>
  </si>
  <si>
    <t>Shell0516_Tasıt_Tanıma_interest_Medyanet_MC</t>
  </si>
  <si>
    <t>Shell0516_Tasıt_Tanıma_interest_Digitalm_MC</t>
  </si>
  <si>
    <t>Shell0516_Tasıt_Tanıma_interest_Bond_MC</t>
  </si>
  <si>
    <t>Shell0516_Tasıt_Tanıma_interest_MC</t>
  </si>
  <si>
    <t>Beymen0516_Mayıs_interest_Digitalm_MEC</t>
  </si>
  <si>
    <t>Beymen0516_Mayıs_interest_Medyanet_MEC</t>
  </si>
  <si>
    <t>Beymen0516_Mayıs_interest_Bond_MEC</t>
  </si>
  <si>
    <t>Beymen0516_Mayıs_interest_maxad_MEC</t>
  </si>
  <si>
    <t>Beymen0516_Mayıs_interest_Ligatus_MEC</t>
  </si>
  <si>
    <t>Beymen0516_Mayıs_interest_MEC</t>
  </si>
  <si>
    <t>Beymen0516_Mayıs_interstitial_Medyanet_MEC</t>
  </si>
  <si>
    <t>Beymen0516_Mayıs_interstitial_MEC</t>
  </si>
  <si>
    <t>Karcher516_Buharlı_Temizlik_Makinası_interstitial_Admatic_MX</t>
  </si>
  <si>
    <t>Karcher516_Buharlı_Temizlik_Makinası_interstitial_Medyanet_MX</t>
  </si>
  <si>
    <t>Karcher516_Buharlı_Temizlik_Makinası_interstitial_MX</t>
  </si>
  <si>
    <t>Karcher0516_Buharlı_Temizlik_Makinası_Mobil_Move_MX</t>
  </si>
  <si>
    <t>Karcher0516_Buharlı_Temizlik_Makinası_Mobil_MX</t>
  </si>
  <si>
    <t>Pandora0516_Anneler_Günü_LAL_Clicvol_MC</t>
  </si>
  <si>
    <t>Pandora0516_Anneler_Günü_LAL_Matrouge_MC</t>
  </si>
  <si>
    <t>Pandora0516_Anneler_Günü_LAL_Medyanet_MC</t>
  </si>
  <si>
    <t>Pandora0516_Anneler_Günü_LAL_Digitalm_MC</t>
  </si>
  <si>
    <t>Pandora0516_Anneler_Günü_LAL_MC</t>
  </si>
  <si>
    <t>Bimeks0516_Anneler_Günü_SYNC_Clipkit_MEC</t>
  </si>
  <si>
    <t>Bimeks0516_Anneler_Günü_SYNC_MEC</t>
  </si>
  <si>
    <t>KKB0516_TVC_Preroll_Midyo_MC</t>
  </si>
  <si>
    <t>KKB0516_TVC_Preroll_Digitalm_MC</t>
  </si>
  <si>
    <t>KKB0516_TVC_Preroll_MC</t>
  </si>
  <si>
    <t>Gratis0516_Anneler_Günü_SYNC_Clipkit_MS</t>
  </si>
  <si>
    <t>Gratis0516_Anneler_Günü_SYNC_Bond_MS</t>
  </si>
  <si>
    <t>Gratis0516_Anneler_Günü_SYNC_MS</t>
  </si>
  <si>
    <t>Gratis0516_Anneler_Günü_interest_Medyanet_MS</t>
  </si>
  <si>
    <t>Gratis0516_Anneler_Günü_interest_Digitalm_MS</t>
  </si>
  <si>
    <t>Gratis0516_Anneler_Günü_interest_Bond_MS</t>
  </si>
  <si>
    <t>Gratis0516_Anneler_Günü_interest_Clickvol_MS</t>
  </si>
  <si>
    <t>Gratis0516_Anneler_Günü_interest_MS</t>
  </si>
  <si>
    <t>Vodafone0516_Kibele_interest_Digitalm_MS</t>
  </si>
  <si>
    <t>Vodafone0516_Kibele_interest_Appnexus_MS</t>
  </si>
  <si>
    <t>Vodafone0516_Kibele_interest_MS</t>
  </si>
  <si>
    <t>Vodafone0516_Kibele_interstitial_Medyanet_MS</t>
  </si>
  <si>
    <t>Vodafone0516_Kibele_interstitail_MS</t>
  </si>
  <si>
    <t>Akbank0516_Multinational_interest_Appnexus_MC</t>
  </si>
  <si>
    <t>Akbank0516_Multinational_interest_GoogleAdx_MC</t>
  </si>
  <si>
    <t>Akbank0516_Multinational_interest_MC</t>
  </si>
  <si>
    <t>Renault0516_LCV_interest_Adhood_MEC</t>
  </si>
  <si>
    <t>Renault0516_LCV_interest_Appnexus_MEC</t>
  </si>
  <si>
    <t>Renault0516_LCV_interest_GoogleAdx_MEC</t>
  </si>
  <si>
    <t>Renault0516_LCV_interest_MEdyanet_MEC</t>
  </si>
  <si>
    <t>Renault0516_LCV_interest_Digitalm_MEC</t>
  </si>
  <si>
    <t>Renault0516_LCV_interest_Bond_MEC</t>
  </si>
  <si>
    <t>Renault0516_LCV_interest_MEC</t>
  </si>
  <si>
    <t>Vodafone0516_Borajet_interest_Medyanet_MS</t>
  </si>
  <si>
    <t>Vodafone0516_Borajet_interest_Digitalm_MS</t>
  </si>
  <si>
    <t>Vodafone0516_Borajet_interest_MS</t>
  </si>
  <si>
    <t>Vodafone0516_Borajet_interstitial_Medyanet_MS</t>
  </si>
  <si>
    <t>Vodafone0516_Borajet_interstitial_MS</t>
  </si>
  <si>
    <t>Nike0516_Woman_Race_Seeding_Clipkit_MS</t>
  </si>
  <si>
    <t>Vodafone0516_Cepte_wifi_preroll_Acunn_MS</t>
  </si>
  <si>
    <t>Vodafone0516_Cepte_wifi_preroll_Digitalm_MS</t>
  </si>
  <si>
    <t>Vodafone0516_Cepte_wifi_preroll_Bond_MS</t>
  </si>
  <si>
    <t>Vodafone0516_Cepte_wifi_preroll_MS</t>
  </si>
  <si>
    <t>Nike0516_Woman_Race_Seeding_MS</t>
  </si>
  <si>
    <t>Dacia0516_Rich_Media_Preroll_Crep_MEC</t>
  </si>
  <si>
    <t>Dacia0516_Rich_Media_Preroll_Midyo_MEC</t>
  </si>
  <si>
    <t>Dacia0516_Rich_Media_Preroll_Bond_MEC</t>
  </si>
  <si>
    <t>Dacia0516_Rich_Media_Preroll_Acunn_MEC</t>
  </si>
  <si>
    <t>Dacia0516_Rich_Media_Preroll_Crep_proje_bedeli_MEC</t>
  </si>
  <si>
    <t>Dacia0516_Rich_Media_Preroll_MEC</t>
  </si>
  <si>
    <t>PierreCardin0516_BabalarGünü_interstitial_Medyanet_MX</t>
  </si>
  <si>
    <t>PierreCardin0516_BabalarGünü_interstitial_Acunn_MX</t>
  </si>
  <si>
    <t>PIERRE CARDIN</t>
  </si>
  <si>
    <t>PierreCardin0516_BabalarGünü_interstitial_MX</t>
  </si>
  <si>
    <t>Tadım0516_Meyvegiller_interest_Medyanet_MEC</t>
  </si>
  <si>
    <t>Tadım0516_Meyvegiller_interest_Digitalm_MEC</t>
  </si>
  <si>
    <t>Tadım0516_Meyvegiller_interest_Bond_MEC</t>
  </si>
  <si>
    <t>Tadım0516_Meyvegiller_interest_MEC</t>
  </si>
  <si>
    <t>Atasay0516_Atasay_Katalog_interest_Bond_MX</t>
  </si>
  <si>
    <t>Atasay0516_Atasay_Katalog_interest_Appnexus_MX</t>
  </si>
  <si>
    <t>Atasay0516_Atasay_Katalog_interest_GoogleAdx_MX</t>
  </si>
  <si>
    <t>Atasay0516_Atasay_Katalog_interest_Sem_MX</t>
  </si>
  <si>
    <t>Atasay0516_Atasay_Katalog_interest_Digitalm_MX</t>
  </si>
  <si>
    <t>Atasay0516_Atasay_Katalog_interest_maxad_MX</t>
  </si>
  <si>
    <t>Atasay0516_Atasay_Katalog_interest_Ligatus_MX</t>
  </si>
  <si>
    <t>Atasay0516_Atasay_Katalog_interest_MX</t>
  </si>
  <si>
    <t>TFKB0516_internet_sube_lansman_SYNC_MS</t>
  </si>
  <si>
    <t>TFKB0516_internet_sube_lansman_SYNC_Appnexus_MS</t>
  </si>
  <si>
    <t>TFKB0516_internet_sube_lansman_SYNC_GoogleAdx_MS</t>
  </si>
  <si>
    <t>TFKB</t>
  </si>
  <si>
    <t>TFKB0516_internet_sube_lansman_preroll_MS</t>
  </si>
  <si>
    <t>TFKB0516_internet_sube_lansman_preroll_Bond_MS</t>
  </si>
  <si>
    <t>Shell0516_Wts_Mobile_prestitial_Reklamstore_MC</t>
  </si>
  <si>
    <t>Shell0516_Wts_Mobile_prestitial_Move_MC</t>
  </si>
  <si>
    <t>Shell0516_Wts_Mobile_prestitial_MC</t>
  </si>
  <si>
    <t>Shell0516_Wts_Preroll_Midyo_MC</t>
  </si>
  <si>
    <t>Shell0516_Wts_Preroll_Nokta_MC</t>
  </si>
  <si>
    <t>Shell0516_Wts_Preroll_Crep_MC</t>
  </si>
  <si>
    <t>Shell0516_Wts_Preroll_Digitalm_MC</t>
  </si>
  <si>
    <t>Shell0516_Wts_Preroll_Acunn_MC</t>
  </si>
  <si>
    <t>Shell0516_Wts_Preroll_MC</t>
  </si>
  <si>
    <t>Vodafone0516_Fz_Ankara_Konser_interest_Medyanet_MS</t>
  </si>
  <si>
    <t>Vodafone0516_Fz_Ankara_Konser_interest_Digitalm_MS</t>
  </si>
  <si>
    <t>Vodafone0516_Fz_Ankara_Konser_interest_Bond_MS</t>
  </si>
  <si>
    <t>Vodafone0516_Fz_Ankara_Konser_interest_MS</t>
  </si>
  <si>
    <t>KFC0516_2Box_Set_SYNC_Clipkit_MX</t>
  </si>
  <si>
    <t>KFC0516_2Box_Set_SYNC_MX</t>
  </si>
  <si>
    <t>SaxoCapital0516_Trader_go_interest_Digitalm_MX</t>
  </si>
  <si>
    <t>SAXO CAPITAL</t>
  </si>
  <si>
    <t>SaxoCapital0516_Trader_go_interest_MX</t>
  </si>
  <si>
    <t>SaxoCapital0516_Trader_go_interstitial_Medyanet_MX</t>
  </si>
  <si>
    <t>SaxoCapital0516_Trader_go_interstitial_MX</t>
  </si>
  <si>
    <t>Bellona0516_Imaj_Kampanyası_interstitial_Medyanet_MC</t>
  </si>
  <si>
    <t>Bellona0516_Imaj_Kampanyası_interstitial_Acunn_MC</t>
  </si>
  <si>
    <t>Bellona0516_Imaj_Kampanyası_interstitial_Digitalm_MC</t>
  </si>
  <si>
    <t>Bellona0516_Imaj_Kampanyası_interstitial_MC</t>
  </si>
  <si>
    <t>Bellona0516_Imaj_Kampanyası_SYNC_Clipkit_MC</t>
  </si>
  <si>
    <t>Bellona0516_Imaj_Kampanyası_SYNC_MC</t>
  </si>
  <si>
    <t>Avivasa0516_Gelecegini_Biriktirenler_interest_Medyanet_MC</t>
  </si>
  <si>
    <t>Avivasa0516_Gelecegini_Biriktirenler_interest_Digitalm_MC</t>
  </si>
  <si>
    <t>Avivasa0516_Gelecegini_Biriktirenler_interest_Bond_MC</t>
  </si>
  <si>
    <t>Avivasa0516_Gelecegini_Biriktirenler_interest_MC</t>
  </si>
  <si>
    <t>Vodafone0516_Big_Bang_Faz2_Lal_Appnexus_MS</t>
  </si>
  <si>
    <t>Vodafone0516_Big_Bang_Faz2_Lal_GoogleAdx_MS</t>
  </si>
  <si>
    <t>Vodafone0516_Big_Bang_Faz2_Lal_Digitalm_MS</t>
  </si>
  <si>
    <t>Vodafone0516_Big_Bang_Faz2_Lal_Medyanet_MS</t>
  </si>
  <si>
    <t>Vodafone0516_Big_Bang_Faz2_Lal_Sem_MS</t>
  </si>
  <si>
    <t>Vodafone0516_Big_Bang_Faz2_Lal_matrouge_MS</t>
  </si>
  <si>
    <t>Vodafone0516_Big_Bang_Faz2_Lal_Commedya_MS</t>
  </si>
  <si>
    <t>Vodafone0516_Big_Bang_Faz2_Lal_MS</t>
  </si>
  <si>
    <t>Vodafone0516_Big_bang_Faz2_interstitial_medyanet_MS</t>
  </si>
  <si>
    <t>Shell0516_Rimula_Audio_Recognation_Digitalmarcom_MC</t>
  </si>
  <si>
    <t>Shell0516_Rimula_Audio_Recognation_MC</t>
  </si>
  <si>
    <t>Shell0516_Rimula_interest_Bond_MC</t>
  </si>
  <si>
    <t>Shell0516_Rimula_interest_Digitalm_MC</t>
  </si>
  <si>
    <t>Shell0516_Rimula_interest_Adhood_MC</t>
  </si>
  <si>
    <t>Shell0516_Rimula_interest_MC</t>
  </si>
  <si>
    <t>Teknosa0516_Turuncu_indirim_13-16_interstitial_Medyanet_MC</t>
  </si>
  <si>
    <t>Teknosa0516_Turuncu_indirim_13-16_interstitial_Acunn_MC</t>
  </si>
  <si>
    <t>Teknosa0516_Turuncu_indirim_13-16_interstitial_Bond_MC</t>
  </si>
  <si>
    <t>Teknosa0516_Turuncu_indirim_13-16_interstitial_MC</t>
  </si>
  <si>
    <t>Avon0516_B&amp;M_interstitial_Admatic_MX</t>
  </si>
  <si>
    <t>Avon0516_B&amp;M_interstitial_Medyanet_MX</t>
  </si>
  <si>
    <t>Avon0516_B&amp;M_interstitial_Acunn_MX</t>
  </si>
  <si>
    <t>Avon0516_B&amp;M_interstitial_Matrouge_MX</t>
  </si>
  <si>
    <t>Avon0516_B&amp;M_interstitial_MX</t>
  </si>
  <si>
    <t>Avon0516_B&amp;M_SYNC_Clipkit_MX</t>
  </si>
  <si>
    <t>Avon0516_B&amp;M_SYNC_MX</t>
  </si>
  <si>
    <t>Karcher0516_Basınclı_Yıkama_makinası_interestMC</t>
  </si>
  <si>
    <t>Karcher0516_Basınclı_Yıkama_makinası_interstitial_MC</t>
  </si>
  <si>
    <t>Karcher0516_Basınclı_Yıkama_makinası_mobil_Move_MX</t>
  </si>
  <si>
    <t>Karcher0516_Basınclı_Yıkama_makinası_interstitial_Medyanet_MX</t>
  </si>
  <si>
    <t>Karcher0516_Basınclı_Yıkama_makinası_interest_Bond_MX</t>
  </si>
  <si>
    <t>Karcher0516_Basınclı_Yıkama_makinası_mobil_MX</t>
  </si>
  <si>
    <t>Vodafone0516_Cepte_Wifi_interest_Bond_MS</t>
  </si>
  <si>
    <t>Vodafone0516_Cepte_Wifi_interest_Digitalm_MS</t>
  </si>
  <si>
    <t>Vodafone0516_Cepte_Wifi_interest_Nokta_MS</t>
  </si>
  <si>
    <t>Vodafone0516_Cepte_Wifi_interest_Medyanet_MS</t>
  </si>
  <si>
    <t>Vodafone0516_Cepte_Wifi_interest_Sem_MS</t>
  </si>
  <si>
    <t>Vodafone0516_Cepte_Wifi_interest_Reklamstore_MS</t>
  </si>
  <si>
    <t>Vodafone0516_Cepte_Wifi_interest_MS</t>
  </si>
  <si>
    <t>Vodafone0516_Cepte_Wifi_interstitial_Medyanet_MS</t>
  </si>
  <si>
    <t>Vodafone0516_Cepte_Wifi_interstitial_MS</t>
  </si>
  <si>
    <t>ElcaKozmetik_0516_Darphin_interstitial_Acunn_MS</t>
  </si>
  <si>
    <t>ElcaKozmetik_0516_Darphin_interstitial_Medyanet_MS</t>
  </si>
  <si>
    <t>ElcaKozmetik_0516_Darphin_interstitial_Digitalm_MS</t>
  </si>
  <si>
    <t>ElcaKozmetik_0516_Darphin_interstitial_MS</t>
  </si>
  <si>
    <t>ElcaKozmetik0516_Darphin_Pin_Overlay_Popmarker_MS</t>
  </si>
  <si>
    <t>ElcaKozmetik_0516_Darphin_Pin_Overlay_MS</t>
  </si>
  <si>
    <t>IKEA0516_Peak_Day_interstitial_Acunn_MEC</t>
  </si>
  <si>
    <t>IKEA0516_Peak_Day_interstitial_Medyanet_MEC</t>
  </si>
  <si>
    <t>IKEA0516_Peak_Day_interstitial_Digitalm_MEC</t>
  </si>
  <si>
    <t>IKEA0516_Peak_Day_interstitial_DeskFive_MEC</t>
  </si>
  <si>
    <t>IKEA0516_Peak_Day_interstitial_MEC</t>
  </si>
  <si>
    <t>Vodafone0516_Heroes_LG_interest_Digitalm_MS</t>
  </si>
  <si>
    <t>Vodafone0516_Heroes_LG_interest_Bond_MS</t>
  </si>
  <si>
    <t>Vodafone0516_Heroes_LG_interest_Matrouge_MS</t>
  </si>
  <si>
    <t>Vodafone0516_Heroes_LG_interstitial_Medyanet_MS</t>
  </si>
  <si>
    <t>Vodafone0516_Heroes_LG_interest_MS</t>
  </si>
  <si>
    <t>Teknosa0516_Genclik_iletisimi_interstitial_Acunn_MC</t>
  </si>
  <si>
    <t>Teknosa0516_Genclik_iletisimi_interstitial_Medyanet_MC</t>
  </si>
  <si>
    <t>Teknosa0516_Genclik_iletisimi_interstitial_MC</t>
  </si>
  <si>
    <t>Vodafone0516_Red_Gladiators_interest_Digitalm_MS</t>
  </si>
  <si>
    <t>Vodafone0516_Red_Gladiators_interest_Bond_MS</t>
  </si>
  <si>
    <t>Vodafone0516_Red_Gladiators_interstitial_Medyanet_MS</t>
  </si>
  <si>
    <t>Vodafone0516_Red_Gladiators_interest_MS</t>
  </si>
  <si>
    <t>Vodafone0516_Red_Gladiators_interstitial_MS</t>
  </si>
  <si>
    <t>Carrefoursa0516_Euro_2016_Sync_Clipkit_MC</t>
  </si>
  <si>
    <t>CARREFOURSA</t>
  </si>
  <si>
    <t>Carrefoursa0516_Euro_2016_Sync_MC</t>
  </si>
  <si>
    <t>Teknosa_Turuncu_indirim_20-23_interstitial_Medyanet_MC</t>
  </si>
  <si>
    <t>Teknosa_Turuncu_indirim_20-23_interstitial_Digitalm_MC</t>
  </si>
  <si>
    <t>Teknosa_Turuncu_indirim_20-23_interstitial_Bond_MC</t>
  </si>
  <si>
    <t>Teknosa_Turuncu_indirim_20-23_interstitial_MC</t>
  </si>
  <si>
    <t>TMC0516_Kahraman_Koala_Medyanet_interstitial_MS</t>
  </si>
  <si>
    <t>TMC0516_Kahraman_Koala_Acunn_interstitial_MS</t>
  </si>
  <si>
    <t>TMC0516_Kahraman_Koala_Digitalm_interstitial_MS</t>
  </si>
  <si>
    <t>TMC</t>
  </si>
  <si>
    <t>TMC0516_Kahraman_Koala_interstitial_MS</t>
  </si>
  <si>
    <t>KFC0516_2Box_Set_interstitial_Medyanet_MX</t>
  </si>
  <si>
    <t>KFC0516_2Box_Set_interstitial_Acunn_MX</t>
  </si>
  <si>
    <t>KFC0516_2Box_Set_interstitial_MX</t>
  </si>
  <si>
    <t>Teknosa0516_Vestel_Euro_2016_interstitial_Medyanet_MC</t>
  </si>
  <si>
    <t>Teknosa0516_Vestel_Euro_2016_interstitial_Acunn_MC</t>
  </si>
  <si>
    <t>Teknosa0516_Vestel_Euro_2016_interstitial_Bond_MC</t>
  </si>
  <si>
    <t>Teknosa0516_Vestel_Euro_2016_interstitial_MC</t>
  </si>
  <si>
    <t>Vodafone516_Top_Up_interest_Appnexus_MS</t>
  </si>
  <si>
    <t>Vodafone516_Top_Up_interest_GoogleAdx_MS</t>
  </si>
  <si>
    <t>Vodafone516_Top_Up_interstitial_Medyanet_MS</t>
  </si>
  <si>
    <t>Vodafone516_Top_Up_interest_Digitalm_MS</t>
  </si>
  <si>
    <t>Vodafone516_Top_Up_interest_MS</t>
  </si>
  <si>
    <t>Vestel0516_Euro_2016_interstitial_Medyanet_MC</t>
  </si>
  <si>
    <t>Vestel0516_Euro_2016_interstitial_Acunn_MC</t>
  </si>
  <si>
    <t>Vestel0516_Euro_2016_interstitial_MC</t>
  </si>
  <si>
    <t>GSK0516_Parodontax_Preroll_Nokta_MC</t>
  </si>
  <si>
    <t>GSK0516_Parodontax_Preroll_Acunn_MC</t>
  </si>
  <si>
    <t>GSK0516_Parodontax_Preroll_MC</t>
  </si>
  <si>
    <t>Teknosa0516_Turuncu_indirim_27-30_interstitial_Medyanet_Mc</t>
  </si>
  <si>
    <t>Teknosa0516_Turuncu_indirim_27-30_interstitial_Digitalm_Mc</t>
  </si>
  <si>
    <t>Teknosa0516_Turuncu_indirim_27-30_interstitial_Bond_Mc</t>
  </si>
  <si>
    <t>Teknosa0516_Turuncu_indirim_27-30_interstitial_Mc</t>
  </si>
  <si>
    <t>Bimeks0516_Kdv_Kadar_Bipara_interstitial_Medyanet_MEC</t>
  </si>
  <si>
    <t>Bimeks0516_Kdv_Kadar_Bipara_interstitial_Digitalm_MEC</t>
  </si>
  <si>
    <t>Bimeks0516_Kdv_Kadar_Bipara_interstitial_Bond_MEC</t>
  </si>
  <si>
    <t>Bimeks0516_Kdv_Kadar_Bipara_interstitial_MEC</t>
  </si>
  <si>
    <t>Vodafoen0516_Project_Tolkien_interest_Bond_MS</t>
  </si>
  <si>
    <t>Vodafoen0516_Project_Tolkien_interest_Digitalm_MS</t>
  </si>
  <si>
    <t>Vodafoen0516_Project_Tolkien_interest__MS</t>
  </si>
  <si>
    <t>Akbank0516_Emeklilere_Chip_Para_interest_Medyanet_MC</t>
  </si>
  <si>
    <t>Akbank0516_Emeklilere_Chip_Para_interest_MC</t>
  </si>
  <si>
    <t>Ikea0516_Yaz_indirimi_interstitial_Medyanet_MEC</t>
  </si>
  <si>
    <t>Ikea0516_Yaz_indirimi_interstitial_MEC</t>
  </si>
  <si>
    <t>Tadım0516_Aycekirdegi_Sync_Clipkit_MEC</t>
  </si>
  <si>
    <t>Tadım0516_Aycekirdegi_Sync_MEC</t>
  </si>
  <si>
    <t>Kaplankaya0516_interest_Appnexus_MX</t>
  </si>
  <si>
    <t>Kaplankaya0516_interest_GoogleAdx_MX</t>
  </si>
  <si>
    <t>Kaplankaya0516_interest_Digitalm_MX</t>
  </si>
  <si>
    <t>Kaplankaya0516_interest_Hurriyetemlak_MX</t>
  </si>
  <si>
    <t>KAPLANKAYA</t>
  </si>
  <si>
    <t>Kaplankaya0516_interests_MX</t>
  </si>
  <si>
    <t>Ikea0516_B2B_interstitial_Medyanet_MEC</t>
  </si>
  <si>
    <t>Dogus0516_Glamour_Widget_Digitalm_MEC</t>
  </si>
  <si>
    <t>Akbank0516_ekopos_interes_Medyanet_MC</t>
  </si>
  <si>
    <t>Akbank0516_ekopos_interes_MC</t>
  </si>
  <si>
    <t>Akbank0516_Tradeall_interest_Medyanet_MC</t>
  </si>
  <si>
    <t>Akbank0516_Tradeall_interest_MC</t>
  </si>
  <si>
    <t>Bimsa0516_imaj_interest_Medyanet_MC</t>
  </si>
  <si>
    <t>Brisa0516_interstitial_medyanet_MC</t>
  </si>
  <si>
    <t>Atasay0516_Katalog_interstitial_Medyanet_MX</t>
  </si>
  <si>
    <t>Canbebe0516_Lansman_Preroll_Matrouge_MEC</t>
  </si>
  <si>
    <t>Visa0516_FormulaE_interest_Appnexus_MEC</t>
  </si>
  <si>
    <t>Atasay0516_Katalog_interstitial_Acunn_MX</t>
  </si>
  <si>
    <t>Atasay0516_Atasay_Katalog_interstitial_MX</t>
  </si>
  <si>
    <t>Akbank0516_ekopos_interes_Digitalm_MC</t>
  </si>
  <si>
    <t>Michelin0516_Thy_interest_Maxad_MEC</t>
  </si>
  <si>
    <t>Visa0416_Formula_E_interest_Maxad_MEC</t>
  </si>
  <si>
    <t>Mavi0516_Yaz_Menüsü_Mobil_Rich_Media_MS</t>
  </si>
  <si>
    <t>Mavi0516_Yaz_Menüsü_Mobil_Rich_Media_Move_MS</t>
  </si>
  <si>
    <t>Bimeks0516_Anneler_Günü_SYNC_Midyo_MEC</t>
  </si>
  <si>
    <t>Michelin0516_Thy_interest_Ligatus_MEC</t>
  </si>
  <si>
    <t>BP0616_Launch_interstitial_Digitalm_MS</t>
  </si>
  <si>
    <t>BP0616_Launch_interstitial_Medyanet_MS</t>
  </si>
  <si>
    <t>BP0616_Launch_interstitial_Dogus_MS</t>
  </si>
  <si>
    <t>BP0616_Launch_interstitial_Bond_MS</t>
  </si>
  <si>
    <t>BP</t>
  </si>
  <si>
    <t>BP0616_Launch_interstitial_MS</t>
  </si>
  <si>
    <t>Dogus</t>
  </si>
  <si>
    <t>BP0616_Launch_preroll_Bond_MS</t>
  </si>
  <si>
    <t>BP0616_Launch_preroll_Nokta_MS</t>
  </si>
  <si>
    <t>BP0616_Launch_preroll_Midyo_MS</t>
  </si>
  <si>
    <t>BP0616_Launch_preroll_MS</t>
  </si>
  <si>
    <t>BP0616_Launch_SYNC_Clipkit_MS</t>
  </si>
  <si>
    <t>BP0616_Launch_SYNC_MS</t>
  </si>
  <si>
    <t>BP0616_Launch_Audio_Recognation_Digitalmarcom_MS</t>
  </si>
  <si>
    <t>BP0616_Launch_Audio_Recognation_MS</t>
  </si>
  <si>
    <t>TFKB0616_Internet_Lansman_Preroll_Digitalm_MS</t>
  </si>
  <si>
    <t>TFKB0616_Internet_Lansman_Preroll_MS</t>
  </si>
  <si>
    <t>TFKB0616_Internet_Lansman_Preroll_Midyo_MS</t>
  </si>
  <si>
    <t>Vodafone0616_Red_Gladiators_interest_Digitalm_MS</t>
  </si>
  <si>
    <t>Vodafone0616_Red_Gladiators_interest_Medyanet_MS</t>
  </si>
  <si>
    <t>Vodafone0616_Red_Gladiators_interest_Bond_MS</t>
  </si>
  <si>
    <t>Vodafone0616_Red_Gladiators_interest_MS</t>
  </si>
  <si>
    <t>Tadım0616_Aycekirdegi_SYNC_Clipkit_MEC</t>
  </si>
  <si>
    <t>Tadım0616_Aycekirdegi_SYNC_MEC</t>
  </si>
  <si>
    <t>Tadım0616_Aycekirdegi_interstitial_Admatic_MEC</t>
  </si>
  <si>
    <t>Tadım0616_Aycekirdegi_interstitial_Medyanet_MEC</t>
  </si>
  <si>
    <t>Tadım0616_Aycekirdegi_interstitial_Acunn_MEC</t>
  </si>
  <si>
    <t>Tadım0616_Aycekirdegi_interstitial_Digitalm_MEC</t>
  </si>
  <si>
    <t>Tadım0616_Aycekirdegi_interstitial_MEC</t>
  </si>
  <si>
    <t>Ikea0616_Yaz_indirimi_interstitial_Medyanet_MEC</t>
  </si>
  <si>
    <t>Ikea0616_Yaz_indirimi_interstitial_Acunn_MEC</t>
  </si>
  <si>
    <t>Ikea0616_Yaz_indirimi_interstitial_Digitalm_MEC</t>
  </si>
  <si>
    <t>Ikea0616_Yaz_indirimi_interstitial_MEC</t>
  </si>
  <si>
    <t>Ikea0616_B2B_interstitial_Medyanet_MEC</t>
  </si>
  <si>
    <t>Ikea0616_B2B_interstitial_Acunn_MEC</t>
  </si>
  <si>
    <t>Ikea0616_B2B_interstitial_Bond_MEC</t>
  </si>
  <si>
    <t>Ikea0616_B2B_interstitial_MEC</t>
  </si>
  <si>
    <t>Beymen0616_Haziran_LAL_Appnexus_MEC</t>
  </si>
  <si>
    <t>Beymen0616_Haziran_LAL_Ligatus_MEC</t>
  </si>
  <si>
    <t>Beymen0616_Haziran_LAL_MAxad_MEC</t>
  </si>
  <si>
    <t>Beymen0616_Haziran_LAL_Medyanet_MEC</t>
  </si>
  <si>
    <t>Beymen0616_Haziran_LAL_Medyanet(interstitial)_MEC</t>
  </si>
  <si>
    <t>Beymen0616_Haziran_LAL_Bond_MEC</t>
  </si>
  <si>
    <t>Beymen0616_Haziran_LAL_Dogus_MEC</t>
  </si>
  <si>
    <t>Beymen0616_Haziran_LAL_MEC</t>
  </si>
  <si>
    <t>Beymen0616_Haziran_LAL_Digitalm_MEC</t>
  </si>
  <si>
    <t>Akbank0616_Mobilin_Bankası_SYNC_Clipkit_MC</t>
  </si>
  <si>
    <t>Akbank0616_Mobilin_Bankası_SYNC_MC</t>
  </si>
  <si>
    <t>Carrefoursa0616_Euro_2016_Sync_Clipkit_MC</t>
  </si>
  <si>
    <t>Carrefoursa0616_Euro_2016_Sync_MC</t>
  </si>
  <si>
    <t>Vestel0616_Euro_2016_interstitial_Acunn_MC</t>
  </si>
  <si>
    <t>Vestel0616_Euro_2016_interstitial_Medyanet_MC</t>
  </si>
  <si>
    <t>Vestel0616_Euro_2016_interstitial_Admatic_MC</t>
  </si>
  <si>
    <t>Vestel0616_Euro_2016_interstitial_Futbolarena_MC</t>
  </si>
  <si>
    <t>Vestel0616_Euro_2016_interstitial_MC</t>
  </si>
  <si>
    <t>Sevinc iletisim</t>
  </si>
  <si>
    <t>Akbank0616_Emeklilere_Chip_Para_interest_Medyanet_MC</t>
  </si>
  <si>
    <t>Akbank0616_Emeklilere_Chip_Para_interest_Digitalm_MC</t>
  </si>
  <si>
    <t>Akbank0616_Emeklilere_Chip_Para_interest_MC</t>
  </si>
  <si>
    <t>Atasay0616_Katalog_interest_Digitalm_MX</t>
  </si>
  <si>
    <t>Atasay0616_Katalog_interest_Ligatus_MX</t>
  </si>
  <si>
    <t>Atasay0616_Katalog_interest_MX</t>
  </si>
  <si>
    <t>Atasay0616_Katalog_interstitial_Medyanet_MX</t>
  </si>
  <si>
    <t>Atasay0616_Katalog_interstitial_MX</t>
  </si>
  <si>
    <t>Avon0616_B&amp;M_SYNC_Clipkit_MX</t>
  </si>
  <si>
    <t>Avon0616_B&amp;M_SYNC_MX</t>
  </si>
  <si>
    <t>Avon0616_B&amp;M_interstitial_Admatic_MX</t>
  </si>
  <si>
    <t>Avon0616_B&amp;M_interstitial_Acunn_MX</t>
  </si>
  <si>
    <t>Avon0616_B&amp;M_interstitial_MX</t>
  </si>
  <si>
    <t>Kaplankaya0616_interest_Digitalm_MX</t>
  </si>
  <si>
    <t>Kaplankaya0616_interest_MX</t>
  </si>
  <si>
    <t>Vodafone0616_Project_Tolkien_interest_Digitalm_MS</t>
  </si>
  <si>
    <t>Vodafone0616_Project_Tolkien_interest_Medyanet_MS</t>
  </si>
  <si>
    <t>Vodafone0616_Project_Tolkien_interest_Medyanet(interstitial)_MS</t>
  </si>
  <si>
    <t>Vodafone0616_Project_Tolkien_interest_MS</t>
  </si>
  <si>
    <t>Avon0616_BFAP_preroll_Dogus_MX</t>
  </si>
  <si>
    <t>Avon0616_BFAP_preroll_Nokta_MX</t>
  </si>
  <si>
    <t>Avon0616_BFAP_preroll_Acunn_MX</t>
  </si>
  <si>
    <t>Avon0616_BFAP_preroll_MX</t>
  </si>
  <si>
    <t>Marshall0616_Silpak_preroll_Nokta_MC</t>
  </si>
  <si>
    <t>Marshall0616_Silpak_preroll_Dogus_MC</t>
  </si>
  <si>
    <t>Marshall0616_Silpak_preroll_Acunn_MC</t>
  </si>
  <si>
    <t>Marshall0616_Silpak_preroll_MC</t>
  </si>
  <si>
    <t>Marshall0616_silpak_interest_Commedya_MC</t>
  </si>
  <si>
    <t>Marshall0616_silpak_interest_Digitalm_MC</t>
  </si>
  <si>
    <t>Marshall0616_silpak_interest_Hurriyetemlak_MC</t>
  </si>
  <si>
    <t>Marshall0616_silpak_interest_Medyanet_MC</t>
  </si>
  <si>
    <t>Marshall0616_silpak_interest_MC</t>
  </si>
  <si>
    <t>KFC0616_2Box_set_interstitial_Medyanet_MX</t>
  </si>
  <si>
    <t>KFC0616_2Box_set_interstitial_MX</t>
  </si>
  <si>
    <t>Vodafone0616_Cepte_wifi_preroll_Acunn_MS</t>
  </si>
  <si>
    <t>Vodafone0616_Cepte_wifi_preroll_MS</t>
  </si>
  <si>
    <t>Vodafone0616_Cepte_wifi_interest_Medyanet_MS</t>
  </si>
  <si>
    <t>Vodafone0616_Cepte_wifi_interest_MS</t>
  </si>
  <si>
    <t>GSK0616_Parodontax_preroll_Dogus_MC</t>
  </si>
  <si>
    <t>GSK0616_Parodontax_preroll_Nokta_MC</t>
  </si>
  <si>
    <t>GSK0616_Parodontax_preroll_Digitalm_MC</t>
  </si>
  <si>
    <t>GSK0616_Parodontax_preroll_Acunn_MC</t>
  </si>
  <si>
    <t>GSK0616_Parodontax_preroll_MC</t>
  </si>
  <si>
    <t>Karcher0616_Basınclı_Temizlik_makinası_interstitial_Medyanet_MX</t>
  </si>
  <si>
    <t>Karcher0616_Basınclı_Temizlik_makinası_interstitial_Bond_MX</t>
  </si>
  <si>
    <t>Karcher0616_Basınclı_Temizlik_makinası_interstitial_MX</t>
  </si>
  <si>
    <t>Karcher0616_Basınclı_Temizlik_Makinası_Mobil_prestitial_Move_MX</t>
  </si>
  <si>
    <t>Karcher0616_Basınclı_Temizlik_Makinası_Mobil_prestitial_MX</t>
  </si>
  <si>
    <t>Karcher0616_Buharlı_Temizlik_Makinası_interstitial_medyanet_MX</t>
  </si>
  <si>
    <t>Karcher0616_Buharlı_Temizlik_Makinası_interstitial_MX</t>
  </si>
  <si>
    <t>SaxoCapital0616_Trader_Go_interstitial_Dogus_MX</t>
  </si>
  <si>
    <t>SaxoCapital0616_Trader_Go_interstitial_Medyanet_MX</t>
  </si>
  <si>
    <t>SaxoCapital0616_Trader_Go_interstitial_MX</t>
  </si>
  <si>
    <t>Teknosa0616_Temlik_mobil_prestitial_Move_MC</t>
  </si>
  <si>
    <t>Teknosa0616_Temlik_mobil_prestitial_Reklamstore_MC</t>
  </si>
  <si>
    <t>Teknosa0616_Temlik_mobil_prestitial_MC</t>
  </si>
  <si>
    <t>Teknosa0616_Temlik_interstitial_Medyanet_MC</t>
  </si>
  <si>
    <t>Teknosa0616_Temlik_interstitial_Acunn_MC</t>
  </si>
  <si>
    <t>Teknosa0616_Temlik_interstitial_MC</t>
  </si>
  <si>
    <t>ElcaKozmetik0616_Darphin_L'institute_Seeding_Clipkit_MS</t>
  </si>
  <si>
    <t>ElcaKozmetik0616_Darphin_L'institute_Seeding_MS</t>
  </si>
  <si>
    <t>KKB0616_Findeks_TVC_interest_Medyanet_MC</t>
  </si>
  <si>
    <t>KKB0616_Findeks_TVC_interest_Digitalm_MC</t>
  </si>
  <si>
    <t>KKB0616_Findeks_TVC_interest_MC</t>
  </si>
  <si>
    <t>Marshall0616_Antibakteriyel_interest_Medyanet_MC</t>
  </si>
  <si>
    <t>Marshall0616_Antibakteriyel_interest_Digitalm_MC</t>
  </si>
  <si>
    <t>Marshall0616_Antibakteriyel_interest_Dogus_MC</t>
  </si>
  <si>
    <t>Marshall0616_Antibakteriyel_interest_Nokta_MC</t>
  </si>
  <si>
    <t>Marshall0616_Antibakteriyel_interest_Matrouge_MC</t>
  </si>
  <si>
    <t>Marshall0616_Antibakteriyel_interest_MC</t>
  </si>
  <si>
    <t>Lipton0616_Ice_Tea_Ramazan_Sync_Clipkit_MS</t>
  </si>
  <si>
    <t>LIPTON</t>
  </si>
  <si>
    <t>Lipton0616_Ice_Tea_Ramazan_Sync_MS</t>
  </si>
  <si>
    <t>Akbank_Axess_Ramazan_interest_MC</t>
  </si>
  <si>
    <t>Akbank0616_Axess_Ramazan_interest_digitalm_MC</t>
  </si>
  <si>
    <t>Michelin0616_8000KM_Offmarket_interest_Bond_MEC</t>
  </si>
  <si>
    <t>Michelin0616_8000KM_Offmarket_interest_Digitalm_MEC</t>
  </si>
  <si>
    <t>Michelin0616_8000KM_Offmarket_interest_Medyanet_MEC</t>
  </si>
  <si>
    <t>Michelin0616_8000KM_Offmarket_interest_Dogus_MEC</t>
  </si>
  <si>
    <t>Michelin0616_8000KM_Offmarket_interest_Hurriyetemlak_MEC</t>
  </si>
  <si>
    <t>Michelin0616_8000KM_Offmarket_interest_MEC</t>
  </si>
  <si>
    <t>Michelin0616_8000KM_Offmarket_interest_Appnexus_MEC</t>
  </si>
  <si>
    <t>Arzum0616_Nar_Serisi_interest_Medyanet_MEC</t>
  </si>
  <si>
    <t>Arzum0616_Nar_Serisi_interest_Commedya_MEC</t>
  </si>
  <si>
    <t>Arzum0616_Nar_Serisi_interest_Digitalm_MEC</t>
  </si>
  <si>
    <t>Arzum0616_Nar_Serisi_interest_MEC</t>
  </si>
  <si>
    <t>Shell0616_Helix_Pure_Plus_Preroll_Bond_MC</t>
  </si>
  <si>
    <t>Shell0616_Helix_Pure_Plus_Preroll_Digitalm_MC</t>
  </si>
  <si>
    <t>Shell0616_Helix_Pure_Plus_Preroll_Midyo_MC</t>
  </si>
  <si>
    <t>Shell0616_Helix_Pure_Plus_Preroll_MC</t>
  </si>
  <si>
    <t>Shell0616_Helix_Pure_Plus_Audio_Recognation_Digitalmarcom_MC</t>
  </si>
  <si>
    <t>Shell0616_Helix_Pure_Plus_Audio_Recognation_MC</t>
  </si>
  <si>
    <t>Shell0616_Helix_Pure_Plus_Mobile_Prestitial_Reklamstore_MC</t>
  </si>
  <si>
    <t>Shell0616_Helix_Pure_Plus_Mobile_Prestitial_MC</t>
  </si>
  <si>
    <t>Lassa0616_ArdaTuran_Euro_2016_SYNC_Clipkit_MC</t>
  </si>
  <si>
    <t>Lassa0616_ArdaTuran_Euro_2016_SYNC_MC</t>
  </si>
  <si>
    <t>Teknosa0616_Turuncu_Indirim_10-13Haziran_interstitial_Medyanet_MC</t>
  </si>
  <si>
    <t>Teknosa0616_Turuncu_Indirim_10-13Haziran_interstitial_Bond_MC</t>
  </si>
  <si>
    <t>Teknosa0616_Turuncu_Indirim_10-13Haziran_interstitial_Digitalm_MC</t>
  </si>
  <si>
    <t>Teknosa0616_Turuncu_Indirim_10-13Haziran_Medyanet_MC</t>
  </si>
  <si>
    <t>Bimeks0616_Onbinlerce_Uründe_Kdv_Kadar_Bi_Para_preroll_Midyo_MEC</t>
  </si>
  <si>
    <t>Bimeks0616_Onbinlerce_Uründe_Kdv_Kadar_Bi_Para_preroll_Bond_MEC</t>
  </si>
  <si>
    <t>Bimeks0616_Onbinlerce_Uründe_Kdv_Kadar_Bi_Para_preroll_MEC</t>
  </si>
  <si>
    <t>Akbank0616_Axess_Ramazan_preroll_Digitalm_MC</t>
  </si>
  <si>
    <t>Akbank0616_Axess_Ramazan_preroll_Midyo_MC</t>
  </si>
  <si>
    <t>Akbank0616_Axess_Ramazan_preroll_Acunn_MC</t>
  </si>
  <si>
    <t>Akbank0616_Axess_Ramazan_preroll_MC</t>
  </si>
  <si>
    <t>Teknoas0616_Euro_2016_preroll_Bond_MC</t>
  </si>
  <si>
    <t>Teknoas0616_Euro_2016_preroll_Midyo_MC</t>
  </si>
  <si>
    <t>Teknoas0616_Euro_2016_preroll_MC</t>
  </si>
  <si>
    <t>Teknoas0616_Euro_2016_preroll_Crep_MC</t>
  </si>
  <si>
    <t>Michelin0616_8000KM_Offmarket_Audio_Recognation_Digitalmarcom_MEC</t>
  </si>
  <si>
    <t>Michelin0616_8000KM_Offmarket_Audio_Recognation_MEC</t>
  </si>
  <si>
    <t>Michellin0616_8000KM_Offmarket_preroll_Dogus_MEC</t>
  </si>
  <si>
    <t>Michellin0616_8000KM_Offmarket_preroll_Bond_MEC</t>
  </si>
  <si>
    <t>Michellin0616_8000KM_Offmarket_preroll_Midyo_MEC</t>
  </si>
  <si>
    <t>Michellin0616_8000KM_Offmarket_preroll_Acunn_MEC</t>
  </si>
  <si>
    <t>Michellin0616_8000KM_Offmarket_preroll_Digitals_MEC</t>
  </si>
  <si>
    <t>Michellin0616_8000KM_Offmarket_preroll_Nokta_MEC</t>
  </si>
  <si>
    <t>Michellin0616_8000KM_Offmarket_preroll_MEC</t>
  </si>
  <si>
    <t>Avon0616_Full_Speed_LAL_Medyanet_MX</t>
  </si>
  <si>
    <t>Avon0616_Full_Speed_LAL_Digitalm_MX</t>
  </si>
  <si>
    <t>Avon0616_Full_Speed_LAL_MX</t>
  </si>
  <si>
    <t>Bayer0616_Supradyn_Preroll_Digitalm_MC</t>
  </si>
  <si>
    <t>Bayer0616_Supradyn_Preroll_Dogus_MC</t>
  </si>
  <si>
    <t>Bayer0616_Supradyn_Preroll_Matrouge_MC</t>
  </si>
  <si>
    <t>Bayer0616_Supradyn_Preroll_Midyo_MC</t>
  </si>
  <si>
    <t>Bayer0616_Supradyn_Preroll_MC</t>
  </si>
  <si>
    <t>Redbull0616_Cartoon_Theme_SYNC_Clipkit_MEC</t>
  </si>
  <si>
    <t>Redbull0616_Cartoon_Theme_SYNC_MEC</t>
  </si>
  <si>
    <t>GSK0616_Corega_Preroll_Dogus_MC</t>
  </si>
  <si>
    <t>GSK0616_Corega_Preroll_MC</t>
  </si>
  <si>
    <t>GSK0616_Otribebe_SYNC_Clipkit_MC</t>
  </si>
  <si>
    <t>GSK0616_Otribebe_SYNC_MC</t>
  </si>
  <si>
    <t>GSK0616_Otribebe_preroll_Dogus_MC</t>
  </si>
  <si>
    <t>GSK0616_Otribebe_preroll_matrouge_MC</t>
  </si>
  <si>
    <t>GSK0616_Otribebe_preroll_MC</t>
  </si>
  <si>
    <t>Akbank0616_Multinational_Bank_Contextual_Appnexus_MC</t>
  </si>
  <si>
    <t>Akbank0616_Multinational_Bank_Contextual_MC</t>
  </si>
  <si>
    <t>Akbank0616_Ihtiyac_Kredisi_preroll_Digitalm_MC</t>
  </si>
  <si>
    <t>Akbank0616_Ihtiyac_Kredisi_preroll_Bond_MC</t>
  </si>
  <si>
    <t>Akbank0616_Ihtiyac_Kredisi_preroll_Midyo_MC</t>
  </si>
  <si>
    <t>Akbank0616_Ihtiyac_Kredisi_preroll_MC</t>
  </si>
  <si>
    <t>Atasay0616_Babalar_Günü_interstitial_Acunn_MX</t>
  </si>
  <si>
    <t>Atasay0616_Babalar_Günü_interstitial_Medyanet_MX</t>
  </si>
  <si>
    <t>Atasay0616_Babalar_Günü_interstitial_MX</t>
  </si>
  <si>
    <t>GSK0616_Otribebe_interest_Digitalm_MC</t>
  </si>
  <si>
    <t>GSK0616_Otribebe_interest_Matrouge_MC</t>
  </si>
  <si>
    <t>GSK0616_Otribebe_interest_Seslisözlük_MC</t>
  </si>
  <si>
    <t>GSK0616_Otribebe_interest_Dogus_MC</t>
  </si>
  <si>
    <t>GSK0616_Otribebe_interest_MC</t>
  </si>
  <si>
    <t>Michelin_8000KM_Prepurchase_interest_Dogus_MEC</t>
  </si>
  <si>
    <t>Michelin_8000KM_Prepurchase_interest_Bond_MEC</t>
  </si>
  <si>
    <t>Michelin_8000KM_Prepurchase_Digitalm_MEC</t>
  </si>
  <si>
    <t>Michelin_8000KM_Prepurchase_MEC</t>
  </si>
  <si>
    <t>Bimeks0616_KDV_Kadar_Bipara_interstitial_Medyanet_MEC</t>
  </si>
  <si>
    <t>Bimeks0616_KDV_Kadar_Bipara_interstitial_Digitalm_MEC</t>
  </si>
  <si>
    <t>Bimeks0616_KDV_Kadar_Bipara_interstitial_MEC</t>
  </si>
  <si>
    <t>Vodafone0616_Ramazana_Hürrem_Mobil_Prestitial_Move_MS</t>
  </si>
  <si>
    <t>Vodafone0616_Ramazana_Hürrem_Mobil_Prestitial_Medyanet_MS</t>
  </si>
  <si>
    <t>Vodafone0616_Ramazana_Hürrem_Mobil_Prestitial_MS</t>
  </si>
  <si>
    <t>Vodafone0616_4.5G_Regional_interest_Digitalm_MS</t>
  </si>
  <si>
    <t>Vodafone0616_4.5G_Regional_interest_Bond_MS</t>
  </si>
  <si>
    <t>Vodafone0616_4.5G_Regional_interest_Medyanet_MS</t>
  </si>
  <si>
    <t>Vodafone0616_4.5G_Regional_interest_Seslisözlğk_MS</t>
  </si>
  <si>
    <t>Vodafone0616_4.5G_Regional_interest_MS</t>
  </si>
  <si>
    <t>Atasay0616_Babalar_Günü_preroll_Dogus_MX</t>
  </si>
  <si>
    <t>Atasay0616_Babalar_Günü_preroll_Acunn_MX</t>
  </si>
  <si>
    <t>Atasay0616_Babalar_Günü_preroll_Midyo_MX</t>
  </si>
  <si>
    <t>Atasay0616_Babalar_Günü_preroll_MX</t>
  </si>
  <si>
    <t>KFC0616_Euro_2016_SYNC_Appnexus_MX</t>
  </si>
  <si>
    <t>KFC0616_Euro_2016_SYNC_Civolotion_MX</t>
  </si>
  <si>
    <t>KFC0616_Euro_2016_SYNC_MX</t>
  </si>
  <si>
    <t>Civolotion</t>
  </si>
  <si>
    <t>Zorlu0616_Tasarım_Köyü_interest_Medyanet_MC</t>
  </si>
  <si>
    <t>Zorlu0616_Tasarım_Köyü_interest_Digitalm_MC</t>
  </si>
  <si>
    <t>Zorlu0616_Tasarım_Köyü_interest_Commedya_MC</t>
  </si>
  <si>
    <t>Zorlu0616_Tasarım_Köyü_interestMC</t>
  </si>
  <si>
    <t>Bimeks0616_Onbinlerce_Ürüne_%10Kadar_Bi_Para_interstitial_Medyanet_MEC</t>
  </si>
  <si>
    <t>Bimeks0616_Onbinlerce_Ürüne_%10Kadar_Bi_Para_interstitial_Bond_MEC</t>
  </si>
  <si>
    <t>Bimeks0616_Onbinlerce_Ürüne_%10Kadar_Bi_Para_interstitial_Digitalm_MEC</t>
  </si>
  <si>
    <t>Bimeks0616_Onbinlerce_Ürüne_%10Kadar_Bi_Para_interstitial_MEC</t>
  </si>
  <si>
    <t>Iklimsa0616_preroll_Acunn_MC</t>
  </si>
  <si>
    <t>Iklimsa0616_preroll_Bond_MC</t>
  </si>
  <si>
    <t>Iklimsa0616_preroll_Midyo_MC</t>
  </si>
  <si>
    <t>IKLIMSA</t>
  </si>
  <si>
    <t>Iklimsa0616_preroll_MC</t>
  </si>
  <si>
    <t>IKEA0616_Vitality_Viktigit_interstitial_Acunn_MEC</t>
  </si>
  <si>
    <t>IKEA0616_Vitality_Viktigit_interstitial_Medyanet_MEC</t>
  </si>
  <si>
    <t>IKEA0616_Vitality_Viktigit_interstitial_MEC</t>
  </si>
  <si>
    <t>Teknosa0616_Babalar_Günü_interstitial_Bond_MC</t>
  </si>
  <si>
    <t>Teknosa0616_Babalar_Günü_interstitial_Digitalm_MC</t>
  </si>
  <si>
    <t>Teknosa0616_Babalar_Günü_interstitial_Medyanet_MC</t>
  </si>
  <si>
    <t>Teknosa0616_Babalar_Günü_interstitial_MC</t>
  </si>
  <si>
    <t>Teknosa0616_Karne_iletisimi_interstitial_Acunn_MC</t>
  </si>
  <si>
    <t>Teknosa0616_Karne_iletisimi_interstitial_Medyanet_MC</t>
  </si>
  <si>
    <t>Teknosa0616_Karne_iletisimi_interstitial_MC</t>
  </si>
  <si>
    <t>Bimeks0616_Onbinlerce_Üründe_%10Kadar_Bi_Para_Preroll_MEC</t>
  </si>
  <si>
    <t>Bimeks0616_Onbinlerce_Üründe_%10Kadar_Bi_Para_Preroll_Midyo_MEC</t>
  </si>
  <si>
    <t>Akbank0616_Vodafone_Kobi_is_Birligi_interest_Digitalm_MC</t>
  </si>
  <si>
    <t>Akbank0616_Vodafone_Kobi_is_Birligi_interest_Medyanet_MC</t>
  </si>
  <si>
    <t>Akbank0616_Vodafone_Kobi_is_Birligi_interest_MC</t>
  </si>
  <si>
    <t>Iklimsa0616_interstitial_Futbolarena_MC</t>
  </si>
  <si>
    <t>Iklimsa0616_interstitial_Medyanet_MC</t>
  </si>
  <si>
    <t>Iklimsa0616_interstitial_Acunn_MC</t>
  </si>
  <si>
    <t>Iklimsa0616_interstitial_MC</t>
  </si>
  <si>
    <t>Vestel0616_Memleketten_Gelsin_interstitial_Acunn_MC</t>
  </si>
  <si>
    <t>Vestel0616_Memleketten_Gelsin_interstitial_Medyanet_MC</t>
  </si>
  <si>
    <t>Vestel0616_Memleketten_Gelsin_interstitial_Digitalm_MC</t>
  </si>
  <si>
    <t>Vestel0616_Memleketten_Gelsin_interstitial_MC</t>
  </si>
  <si>
    <t>Vestel0616_Memleketten_Gelsin_overlay_Matrouge_MC</t>
  </si>
  <si>
    <t>Vestel0616_Memleketten_Gelsin_overlay_Acunn_MC</t>
  </si>
  <si>
    <t>Vestel0616_Memleketten_Gelsin_overlay_MC</t>
  </si>
  <si>
    <t>Xaxis Overlay</t>
  </si>
  <si>
    <t>Vodafone0616_Project_Tolkien_Karne_Contextual_Appnexus_MS</t>
  </si>
  <si>
    <t>Vodafone0616_Project_Tolkien_Karne_Contextual_Digitalm_MS</t>
  </si>
  <si>
    <t>Vodafone0616_Project_Tolkien_Karne_Contextual_Nokta_MS</t>
  </si>
  <si>
    <t>Vodafone0616_Project_Tolkien_Karne_Contextual_Medyanet(interstitial)_MS</t>
  </si>
  <si>
    <t>Vodafone0616_Project_Tolkien_Karne_Contextual_Bond_MS</t>
  </si>
  <si>
    <t>Vodafone0616_Project_Tolkien_Karne_Contextual_MS</t>
  </si>
  <si>
    <t>Vodafone0616_Project_Tolkien_Karne_Contextual_Adhood_MS</t>
  </si>
  <si>
    <t>Vodafone0616_Project_Tolkien_Karne_interest_Digitalm_MS</t>
  </si>
  <si>
    <t>Vodafone0616_Project_Tolkien_Karne_interest_Medyanet(interstitial)_MS</t>
  </si>
  <si>
    <t>Vodafone0616_Project_Tolkien_Karne_interest_Dogus_MS</t>
  </si>
  <si>
    <t>Vodafone0616_Project_Tolkien_Karne_interest_Diken_MS</t>
  </si>
  <si>
    <t>Vodafone0616_Project_Tolkien_Karne_interest_Matrouge_MS</t>
  </si>
  <si>
    <t>Vodafone0616_Project_Tolkien_Karne_interest_Appnexus_MS</t>
  </si>
  <si>
    <t>Vodafone0616_Project_Tolkien_Karne_interest_MS</t>
  </si>
  <si>
    <t>Vodafone0616_Project_Tolkien_Karne_Mobile_Presitital_Move_MS</t>
  </si>
  <si>
    <t>Vodafone0616_Project_Tolkien_Karne_Mobile_Presitital_medyanet_MS</t>
  </si>
  <si>
    <t>Vodafone0616_Project_Tolkien_Karne_Mobile_Presitital_MS</t>
  </si>
  <si>
    <t>GSK0616_Sensodyne_toothbrush_Sync_Clipkit_MC</t>
  </si>
  <si>
    <t>GSK0616_Sensodyne_toothbrush_Sync_MC</t>
  </si>
  <si>
    <t>GSK616_Sensodyne_tootbrush_preroll_Dogus_MC</t>
  </si>
  <si>
    <t>GSK616_Sensodyne_tootbrush_preroll_Nokta_MC</t>
  </si>
  <si>
    <t>GSK616_Sensodyne_tootbrush_preroll_Acunn_MC</t>
  </si>
  <si>
    <t>GSK616_Sensodyne_tootbrush_preroll_Matrouge_MC</t>
  </si>
  <si>
    <t>GSK616_Sensodyne_tootbrush_preroll_Digitals_MC</t>
  </si>
  <si>
    <t>GSK616_Sensodyne_tootbrush_preroll_Midyo_MC</t>
  </si>
  <si>
    <t>GSK616_Sensodyne_tootbrush_preroll_MC</t>
  </si>
  <si>
    <t>Huawei0616_P9_Preorder_interest_Adnboost_MX</t>
  </si>
  <si>
    <t>Huawei0616_P9_Preorder_interest_Medyanet_MX</t>
  </si>
  <si>
    <t>Huawei0616_P9_Preorder_interest_MX</t>
  </si>
  <si>
    <t>Adnboost</t>
  </si>
  <si>
    <t>Huawei0616_P9_Preorder_preroll_Nokta_MX</t>
  </si>
  <si>
    <t>Huawei0616_P9_Preorder_preroll_Dogus_MX</t>
  </si>
  <si>
    <t>Huawei0616_P9_Preorder_preroll_MX</t>
  </si>
  <si>
    <t>Burganbank0616_Digital_Kredi_interstitial_medyanet_MEC</t>
  </si>
  <si>
    <t>Burganbank0616_Digital_Kredi_interstitial_MEC</t>
  </si>
  <si>
    <t>Gratis0616_Bayram_Kampanyası_SYNC_clipkit_MS</t>
  </si>
  <si>
    <t>Gratis0616_Bayram_Kampanyası_SYNC_bond_MS</t>
  </si>
  <si>
    <t>Gratis0616_Bayram_Kampanyası_SYNC_Acunn_MS</t>
  </si>
  <si>
    <t>Gratis0616_Bayram_Kampanyası_SYNC_MS</t>
  </si>
  <si>
    <t>Teknosa0616_Turuncu_İndirim_20-27Haziran_interstitial_Medyanet_MC</t>
  </si>
  <si>
    <t>Teknosa0616_Turuncu_İndirim_20-27Haziran_interstitial_Acunn_MC</t>
  </si>
  <si>
    <t>Teknosa0616_Turuncu_İndirim_20-27Haziran_interstitial_MC</t>
  </si>
  <si>
    <t>TFKB0616_Imaj_kampanyası_Sync_Appnexus_MS</t>
  </si>
  <si>
    <t>TFKB0616_Imaj_kampanyası_Sync_MS</t>
  </si>
  <si>
    <t>Mavi0616_Bayram_Oncesi_interstitial_Medyanet_MS</t>
  </si>
  <si>
    <t>Mavi0616_Bayram_Oncesi_interstitial_Sem_MS</t>
  </si>
  <si>
    <t>Mavi0616_Bayram_Oncesi_interstitial_Matrouge_MS</t>
  </si>
  <si>
    <t>Mavi0616_Bayram_Oncesi_interstitial_Digitalm_MS</t>
  </si>
  <si>
    <t>Mavi0616_Bayram_Oncesi_interstitial_MS</t>
  </si>
  <si>
    <t>Vodafone0616_Red_Budget_interest_Appnexus_MS</t>
  </si>
  <si>
    <t>Vodafone0616_Red_Budget_interest_MS</t>
  </si>
  <si>
    <t>Huawei0616_P9_Lansman_interstitial_medyanet_MX</t>
  </si>
  <si>
    <t>Huawei0616_P9_Lansman_interstitial_Digitalm_MX</t>
  </si>
  <si>
    <t>Huawei0616_P9_Lansman_interstitial_MX</t>
  </si>
  <si>
    <t>Akbank0616_Axess_Ramazan_interest_medyanet_MC</t>
  </si>
  <si>
    <t>GSK0616_Otribebe_preroll_Nokta_MC</t>
  </si>
  <si>
    <t>Teknosa0616_Turuncu_Indirim_10-13Haziran_MC</t>
  </si>
  <si>
    <t>Teknoas0616_Euro_2016_preroll_Digitalm_MC</t>
  </si>
  <si>
    <t>Shell0616_Helix_Pure_Plus_Mobile_Prestitial_Medyanet_MC</t>
  </si>
  <si>
    <t>Michelin_8000KM_Prepurchase_interest_Medyanet_MEC</t>
  </si>
  <si>
    <t>Beymen0616_Haziran_LAL_Hurriyetemlak_MEC</t>
  </si>
  <si>
    <t>GSK0616_Corega_Preroll_Nokta_MC</t>
  </si>
  <si>
    <t>Zorlu0616_BirHayalBiroyun_preroll_Matrouge_MC</t>
  </si>
  <si>
    <t>Zorlu0616_BirHayalBiroyun_preroll_Digitalm_MC</t>
  </si>
  <si>
    <t>Zorlu0616_BirHayalBiroyun_preroll_MC</t>
  </si>
  <si>
    <t>Zorlu0616_BirHayalBiroyun_interstitial_Acunn_MC</t>
  </si>
  <si>
    <t>Zorlu0616_BirHayalBiroyun_interstitital_MC</t>
  </si>
  <si>
    <t>Akbank0616_Ihtiyac_Kredisi_preroll_Acunn_MC</t>
  </si>
  <si>
    <t>Arzum0716_Nar_Serisi_interest_Medyanet_MEC</t>
  </si>
  <si>
    <t>Arzum0716_Nar_Serisi_interest_Bond_MEC</t>
  </si>
  <si>
    <t>Arzum0716_Nar_Serisi_interest__MEC</t>
  </si>
  <si>
    <t>Beymen0716_Temmuz_LookaLike_Bond_MEC</t>
  </si>
  <si>
    <t>Beymen0716_Temmuz_LookaLike_Digitalm_MEC</t>
  </si>
  <si>
    <t>Beymen0716_Temmuz_LookaLike_Medyanet(interstitial)_MEC</t>
  </si>
  <si>
    <t>Beymen0716_Temmuz_LookaLike_Sözcü_MEC</t>
  </si>
  <si>
    <t>Beymen0716_Temmuz_LookaLike_SesliSözlük_MEC</t>
  </si>
  <si>
    <t>Beymen0716_Temmuz_LookaLike_Ligatus_MEC</t>
  </si>
  <si>
    <t>Beymen0716_Temmuz_LookaLike_Maxad_MEC</t>
  </si>
  <si>
    <t>Beymen0716_Temmuz_LookaLike_Nokta_MEC</t>
  </si>
  <si>
    <t>Beymen0716_Temmuz_LookaLike_Dogus_MEC</t>
  </si>
  <si>
    <t>Beymen0716_Temmuz_LookaLike_Appnexus_MEC</t>
  </si>
  <si>
    <t>Beymen0716_Temmuz_LookaLike_Google_MEC</t>
  </si>
  <si>
    <t>Beymen0716_Temmuz_LookaLike_MEC</t>
  </si>
  <si>
    <t>Sözcü</t>
  </si>
  <si>
    <t>Dormia0716_Temmuz_interest_Hürriyetemlak_MEC</t>
  </si>
  <si>
    <t>DORMIA</t>
  </si>
  <si>
    <t>Dormia0716_Temmuz_interest_MEC</t>
  </si>
  <si>
    <t>Ikea0716_Glöndade_interstitial_Acunn_MEC</t>
  </si>
  <si>
    <t>Ikea0716_Glöndade_interstitial_Matrouge_MEC</t>
  </si>
  <si>
    <t>Ikea0716_Glöndade_interstitial_Medyanet_MEC</t>
  </si>
  <si>
    <t>Ikea0716_Glöndade_interstitial_MEC</t>
  </si>
  <si>
    <t>Ikea0716_Köfte_Fırsatı_mobil_prestitial_Move_MEC</t>
  </si>
  <si>
    <t>Ikea0716_Köfte_Fırsatı_mobil_prestitial_MEC</t>
  </si>
  <si>
    <t>Michelin_0716_Offmarket_Audio_Recognation_Digitalmarcom_MEC</t>
  </si>
  <si>
    <t>Michelin_0716_Offmarket_Audio_Recognation_MEC</t>
  </si>
  <si>
    <t>Michelin0716_Offmarket_Preroll_Nokta_MEC</t>
  </si>
  <si>
    <t>Michelin0716_Offmarket_Preroll_Star_MEC</t>
  </si>
  <si>
    <t>Michelin0716_Offmarket_Preroll_StarMEC</t>
  </si>
  <si>
    <t>Star</t>
  </si>
  <si>
    <t>Michelin0716_Offmarket_interest_Dogus_MEC</t>
  </si>
  <si>
    <t>Michelin0716_Offmarket_interest_MEC</t>
  </si>
  <si>
    <t>Michelin0716_Prepurchase_interest_Bond_MEC</t>
  </si>
  <si>
    <t>Michelin0716_Prepurchase_interes_Digitalm_MEC</t>
  </si>
  <si>
    <t>Michelin0716_Prepurchase_interest_Dogus_MEC</t>
  </si>
  <si>
    <t>Michelin0716_Prepurchase_interest_MEC</t>
  </si>
  <si>
    <t>Akbank0716_EuroMoney_interest_Nokta_MC</t>
  </si>
  <si>
    <t>Akbank0716_EuroMoney_interest_Digitalm_MC</t>
  </si>
  <si>
    <t>Akbank0716_EuroMoney_interest_Medyanet_MC</t>
  </si>
  <si>
    <t>Akbank0716_EuroMoney_interest_MC</t>
  </si>
  <si>
    <t>Akbank0716_Gurbetci_Mevduat_interest_Medyanet_MC</t>
  </si>
  <si>
    <t>Akbank0716_Gurbetci_Mevduat_interest_Digitalm_MC</t>
  </si>
  <si>
    <t>Akbank0716_Gurbetci_Mevduat_interest_MC</t>
  </si>
  <si>
    <t>Akbank0716_Multinational_contextual_Appnexus_MC</t>
  </si>
  <si>
    <t>Akbank0716_Multinational_contextual_MC</t>
  </si>
  <si>
    <t>GSK0716_Parodontax_preroll_Nokta_MC</t>
  </si>
  <si>
    <t>GSK0716_Parodontax_preroll_Annebebek_MC</t>
  </si>
  <si>
    <t>GSK0716_Parodontax_preroll_Star_MC</t>
  </si>
  <si>
    <t>GSK0716_Parodontax_preroll_MC</t>
  </si>
  <si>
    <t>GSK0716_Sensondyne_Tootbrush_preroll_Acunn_MC</t>
  </si>
  <si>
    <t>GSK0716_Sensondyne_Tootbrush_preroll_Star_MC</t>
  </si>
  <si>
    <t>GSK0716_Sensondyne_Tootbrush_preroll_Annebebek_MC</t>
  </si>
  <si>
    <t>GSK0716_Sensondyne_Tootbrush_preroll_MC</t>
  </si>
  <si>
    <t>Iklimsa0716_Temmuz_interstitial_Medyanet_MC</t>
  </si>
  <si>
    <t>Iklimsa0716_Temmuz_interstitial_Digitalm_MC</t>
  </si>
  <si>
    <t>Iklimsa0716_Temmuz_interstitial_Acunn_MC</t>
  </si>
  <si>
    <t>Iklimsa0716_Temmuz_interstitial_Futbolarena_MC</t>
  </si>
  <si>
    <t>Iklimsa0716_Temmuz_interstitial_MC</t>
  </si>
  <si>
    <t>Iklimsa0716_Temmuz_Preroll_Acunn_MC</t>
  </si>
  <si>
    <t>Iklimsa0716_Temmuz_Preroll_Digitalm_MC</t>
  </si>
  <si>
    <t>Iklimsa0716_Temmuz_Preroll_MC</t>
  </si>
  <si>
    <t>Shell0716_WTS_Preroll_Acunn_MC</t>
  </si>
  <si>
    <t>Shell0716_WTS_Preroll_Digitalm_MC</t>
  </si>
  <si>
    <t>Shell0716_WTS_Preroll_Nokta_MC</t>
  </si>
  <si>
    <t>Shell0716_WTS_Preroll_MC</t>
  </si>
  <si>
    <t>Teknosa0716_Bayram_iletisimi_İnterstitial_Medyanet_MC</t>
  </si>
  <si>
    <t>Teknosa0716_Bayram_iletisimi_İnterstitial_Bond_MC</t>
  </si>
  <si>
    <t>Teknosa0716_Bayram_iletisimi_İnterstitial_Acunn_MC</t>
  </si>
  <si>
    <t>Teknosa0716_Bayram_iletisimi_İnterstitial_MC</t>
  </si>
  <si>
    <t>Teknosa0716_Temlik_interstitial_Medyanet_MC</t>
  </si>
  <si>
    <t>Teknosa0716_Temlik_interstitial_Acunn_MC</t>
  </si>
  <si>
    <t>Teknosa0716_Temlik_interstitial_MC</t>
  </si>
  <si>
    <t>Teknosa0716_turuncu_indirim_15-18Temmuz_interstitial_Medyanet_MC</t>
  </si>
  <si>
    <t>Teknosa0716_turuncu_indirim_15-18Temmuz_interstitial_Digitalm_MC</t>
  </si>
  <si>
    <t>Teknosa0716_turuncu_indirim_15-18Temmuz_interstitial_Bond_MC</t>
  </si>
  <si>
    <t>Teknosa0716_turuncu_indirim_15-18Temmuz_interstitial_MC</t>
  </si>
  <si>
    <t>Zorlu0716_Bir_Hayal_Bir_Oyun_interstitial_Acunn_MC</t>
  </si>
  <si>
    <t>Zorlu0716_Bir_Hayal_Bir_Oyun_interstitial_Digitalm_MC</t>
  </si>
  <si>
    <t>Zorlu0716_Bir_Hayal_Bir_Oyun_interstitial_Matrouge_MC</t>
  </si>
  <si>
    <t>Zorlu0716_Bir_Hayal_Bir_Oyun_interstitial_Medyanet_MC</t>
  </si>
  <si>
    <t>Zorlu0716_Bir_Hayal_Bir_Oyun_interstitial_MC</t>
  </si>
  <si>
    <t>Zorlu0716_Bir_Hayal_Bir_Oyun_preroll_Digitalm_MC</t>
  </si>
  <si>
    <t>Zorlu0716_Bir_Hayal_Bir_Oyun_preroll_Acunn_MC</t>
  </si>
  <si>
    <t>Zorlu0716_Bir_Hayal_Bir_Oyun_preroll_MC</t>
  </si>
  <si>
    <t>Zorlu0716_Bir_Hayal_Bir_Oyun_mobil_prestitial_Move_MC</t>
  </si>
  <si>
    <t>Zorlu0716_Bir_Hayal_Bir_Oyun_mobil_prestitial_MC</t>
  </si>
  <si>
    <t>Lipton0716_Double_Ice_Tea_SYNC</t>
  </si>
  <si>
    <t>Lipton0716_Double_Ice_Tea_SYNC_Clipkit_MS</t>
  </si>
  <si>
    <t>Mavi0716_Bayram_Kampanyası_interstitial_matrouge_MS</t>
  </si>
  <si>
    <t>Mavi0716_Bayram_Kampanyası_interstitial_medyanet_MS</t>
  </si>
  <si>
    <t>Mavi0716_Bayram_Kampanyası_interstitial_Acunn_MS</t>
  </si>
  <si>
    <t>Mavi0716_Bayram_Kampanyası_interstitial_MS</t>
  </si>
  <si>
    <t>TFKB0716_imaj_Kampanyası_interest_medyanet_MS</t>
  </si>
  <si>
    <t>TFKB0716_imaj_Kampanyası_interest_digitalm_MS</t>
  </si>
  <si>
    <t>TFKB0716_imaj_Kampanyası_interest_MS</t>
  </si>
  <si>
    <t>Vodafone0716_Overdose_interest_Appnexus_MS</t>
  </si>
  <si>
    <t>Vodafone0716_Overdose_interest_Google_MS</t>
  </si>
  <si>
    <t>Vodafone0716_Overdose_interest_MS</t>
  </si>
  <si>
    <t>Vodafone0716_Prepaid_contextual_Appnexus_MS</t>
  </si>
  <si>
    <t>Vodafone0716_Prepaid_contextual_Google_MS</t>
  </si>
  <si>
    <t>Vodafone0716_Prepaid_contextual_MS</t>
  </si>
  <si>
    <t>Vodafone0716_Red_Budget_interest_Appnexus_MS</t>
  </si>
  <si>
    <t>Vodafone0716_Red_Budget_interest_Digitalm_MS</t>
  </si>
  <si>
    <t>Vodafone0716_Red_Budget_interest_MS</t>
  </si>
  <si>
    <t>Vodafone0716_Red_Business_interest_Appnexus_MS</t>
  </si>
  <si>
    <t>Vodafone0716_Red_Business_interest_Google_MS</t>
  </si>
  <si>
    <t>Vodafone0716_Red_Business_interest_Digitalm_MS</t>
  </si>
  <si>
    <t>Vodafone0716_Red_Business_interest_Medyanet(interstitial)_MS</t>
  </si>
  <si>
    <t>Vodafone0716_Red_Business_interest_Bond_MS</t>
  </si>
  <si>
    <t>Vodafone0716_Red_Business_interest_MS</t>
  </si>
  <si>
    <t>Vodafone0716_Red_Business_Contextual_Appnexus_MS</t>
  </si>
  <si>
    <t>Vodafone0716_Red_Business_Contextual_Google_MS</t>
  </si>
  <si>
    <t>Vodafone0716_Red_Business_Contextual_Digitalm_MS</t>
  </si>
  <si>
    <t>Vodafone0716_Red_Business_Contextual_MS</t>
  </si>
  <si>
    <t>Vodafone0716_Red_Yazlık_Mekanlar_interest_Appnexus_MS</t>
  </si>
  <si>
    <t>Vodafone0716_Red_Yazlık_Mekanlar_interest_Google_MS</t>
  </si>
  <si>
    <t>Vodafone0716_Red_Yazlık_Mekanlar_interest_Digitalm_MS</t>
  </si>
  <si>
    <t>Vodafone0716_Red_Yazlık_Mekanlar_interest_MS</t>
  </si>
  <si>
    <t>Vodafone0716_4.5G_interest_bond_MS</t>
  </si>
  <si>
    <t>Vodafone0716_4.5G_interest_Medyanet_MS</t>
  </si>
  <si>
    <t>Vodafone0716_4.5_interest_MS</t>
  </si>
  <si>
    <t>Vodafone0716_apollo_interest_digitalm_MS</t>
  </si>
  <si>
    <t>Vodafone0716_apollo_interest_medyanet_MS</t>
  </si>
  <si>
    <t>Vodafone0716_apollo_interest_MS</t>
  </si>
  <si>
    <t>Vodafone0716_apollo_preroll_Acunn_MS</t>
  </si>
  <si>
    <t>Vodafone0716_apollo_preroll_MS</t>
  </si>
  <si>
    <t>Arcelik0716_Belgesel_Seeding_Clipktit_ZER</t>
  </si>
  <si>
    <t>Arcelik0716_Belgesel_Seeding_ZER</t>
  </si>
  <si>
    <t>Huawei0716_P9_Lansman_interest_Appnexus_MX</t>
  </si>
  <si>
    <t>Huawei0716_P9_Lansman_interest_google_MX</t>
  </si>
  <si>
    <t>Huawei0716_P9_Lansman_interstitial_Medyanet_MX</t>
  </si>
  <si>
    <t>Huawei0716_P9_Lansman_interstitial_Digitalm_MX</t>
  </si>
  <si>
    <t>Huawei0716_P9_Lansman_interstitial_Acunn_MX</t>
  </si>
  <si>
    <t>Huawei0716_P9_Lansman_interest_MX</t>
  </si>
  <si>
    <t>Karcher0716_Basınclı_Yıkama_Mobil_prestitial_Move_MX</t>
  </si>
  <si>
    <t>Karcher0716_Basınclı_Yıkama_Mobil_prestitial_MX</t>
  </si>
  <si>
    <t>SaxoCapital0716_Trader_Go_interstitial_Medyanet_MX</t>
  </si>
  <si>
    <t>SaxoCapital0716_Trader_Go_interstitial_Digitalm_MX</t>
  </si>
  <si>
    <t>SaxoCapital0716_Trader_Go_interstitial_MX</t>
  </si>
  <si>
    <t>Akbank0716_MTV_interest_Bond_MC</t>
  </si>
  <si>
    <t>Akbank0716_MTV_interest_Digitalm_MC</t>
  </si>
  <si>
    <t>Akbank0716_MTV_interest_MC</t>
  </si>
  <si>
    <t>Vestel0716_Klima_İnterest_Bond_MC</t>
  </si>
  <si>
    <t>Vestel0716_Klima_İnterest_Digitalm_MC</t>
  </si>
  <si>
    <t>Vestel0716_Klima_İnterest_Sevinc_MC</t>
  </si>
  <si>
    <t>Vestel0716_Klima_İnterest_Medyanet_MC</t>
  </si>
  <si>
    <t>Vestel0716_Klima_İnterest_MC</t>
  </si>
  <si>
    <t>Teknosa0716_Turuncu_indirim_22-25Temmuz_interstitial_acunn_MC</t>
  </si>
  <si>
    <t>Teknosa0716_Turuncu_indirim_22-25Temmuz_interstitial_bond_MC</t>
  </si>
  <si>
    <t>Teknosa0716_Turuncu_indirim_22-25Temmuz_interstitial_medyanet_MC</t>
  </si>
  <si>
    <t>Teknosa0716_Turuncu_indirim_22-25Temmuz_interstitial_MC</t>
  </si>
  <si>
    <t>Huawei0716_Preorder_Lansman_Preroll_Nokta_MX</t>
  </si>
  <si>
    <t>Huawei0716_Preorder_Lansman_Preroll_MX</t>
  </si>
  <si>
    <t>Visa0716_Crossborder_Almanca_Contextual_Appnexus_MEC</t>
  </si>
  <si>
    <t>Visa0716_Crossborder_Almanca_Contextual_MEC</t>
  </si>
  <si>
    <t>Redbull0716_Cartoon_Theme_SYNC_Clipkit_MEC</t>
  </si>
  <si>
    <t>Redbull0716_Cartoon_Theme_SYNC_MEC</t>
  </si>
  <si>
    <t>Gratis_0716_Yil_Dönümü_interstitial_matrogue_MS</t>
  </si>
  <si>
    <t>Gratis_0716_Yil_Dönümü_interstitial_Acunn_MS</t>
  </si>
  <si>
    <t>Gratis_0716_Yil_Dönümü_interstitial_Bond_MS</t>
  </si>
  <si>
    <t>Gratis_0716_Yil_Dönümü_interstitial_medyanet_MS</t>
  </si>
  <si>
    <t>Gratis_0716_Yil_Dönümü_interstitial_MS</t>
  </si>
  <si>
    <t>Teknosa0716_Turuncu_indirim_29Temmuz_1Ağustos_Acunn_MC</t>
  </si>
  <si>
    <t>Teknosa0716_Turuncu_indirim_29Temmuz_1Ağustos_Medyanet_MC</t>
  </si>
  <si>
    <t>Teknosa0716_Turuncu_indirim_29Temmuz_1Ağustos_Digitalm_MC</t>
  </si>
  <si>
    <t>Teknosa0716_Turuncu_indirim_29Temmuz_1Ağustos_MC</t>
  </si>
  <si>
    <t>Ikea0716_Yatak_Odası_interstitial_Medyanet_MEC</t>
  </si>
  <si>
    <t>Ikea0716_Yatak_Odası_interstitial_MEC</t>
  </si>
  <si>
    <t>Ikea0716_Yatak_Odası_Mobil_prestitial_Move_MEC</t>
  </si>
  <si>
    <t>Ikea0716_Yatak_Odası_mobil_prestitial_MEC</t>
  </si>
  <si>
    <t>GSK0716_Otribebe_Preroll_Dogus_MC</t>
  </si>
  <si>
    <t>GSK0716_Otribebe_Preroll_MC</t>
  </si>
  <si>
    <t>GSK0716_Otribebe_Preroll_Nokta_MC</t>
  </si>
  <si>
    <t>GSK0716_Otribebe_interest_Annebebek_MC</t>
  </si>
  <si>
    <t>GSK0716_Otribebe_interest_BondMC</t>
  </si>
  <si>
    <t>GSK0716_Otribebe_interest_Digitalm_MC</t>
  </si>
  <si>
    <t>GSK0716_Otribebe_interest_Dogus_MC</t>
  </si>
  <si>
    <t>GSK0716_Otribebe_interest_MC</t>
  </si>
  <si>
    <t>Visa0716_Crossborder_Arapca_Contextual_Appnexus_MEC</t>
  </si>
  <si>
    <t>Visa0716_Crossborder_Arapca_Contextual_MEC</t>
  </si>
  <si>
    <t>Visa0716_Crossborder_Arapca_Contextual_google_MEC</t>
  </si>
  <si>
    <t>Akbank0716_MTV_interest_Medyanet_MC</t>
  </si>
  <si>
    <t>Lipton0716_Ramazan_Kampanyası_SYNC_acunn_0716</t>
  </si>
  <si>
    <t>Lipton0716_Ramazan_Kampanyası_SYNC__bond_0716</t>
  </si>
  <si>
    <t>Lipton0716_Ramazan_Kampanyası_SYNC__0716</t>
  </si>
  <si>
    <t>Redbull0716_Cartoon_Theme_SYNC_Acunn_MEC</t>
  </si>
  <si>
    <t>Redbull0716_Cartoon_Theme_SYNC_Star_MEC</t>
  </si>
  <si>
    <t>%</t>
  </si>
  <si>
    <t>Visa0716_Crossborder_Almanca_Contextual_Google_MEC</t>
  </si>
  <si>
    <t>Akbank0716_Multinational_contextual_Google_MC</t>
  </si>
  <si>
    <t>Teknosa0716_Euro2016_HazirandanKalan_Preroll_MC</t>
  </si>
  <si>
    <t>Toplam</t>
  </si>
  <si>
    <t>Q3</t>
  </si>
  <si>
    <t>HeroBaby0816_KavanozMama_Annebebek_interest_MX</t>
  </si>
  <si>
    <t>HeroBaby0816_KavanozMama_Adnboost_interest_MX</t>
  </si>
  <si>
    <t>HERO BABY</t>
  </si>
  <si>
    <t>HeroBaby0816_KavanozMama_interest_MX</t>
  </si>
  <si>
    <t>Beymen0816_Agustos_Sözcü_LAL_MEC</t>
  </si>
  <si>
    <t>Beymen0816_Agustos_Medyanet(interstitial)_LAL_MEC</t>
  </si>
  <si>
    <t>Beymen0816_Agustos_Bond_LAL_MEC</t>
  </si>
  <si>
    <t>Beymen0816_Agustos_Dogus_LAL_MEC</t>
  </si>
  <si>
    <t>Beymen0816_Agustos_Digitalm_LAL_MEC</t>
  </si>
  <si>
    <t>Beymen0816_Agustos_Maxad_LAL_MEC</t>
  </si>
  <si>
    <t>Beymen0816_Agustos_Ligatus_LAL_MEC</t>
  </si>
  <si>
    <t>Beymen0816_Agustos_Seslisözlük_LAL_MEC</t>
  </si>
  <si>
    <t>Beymen0816_Agustos_LAL_MEC</t>
  </si>
  <si>
    <t>Beymen0816_Agustos_Appnexus_Contextual_MEC</t>
  </si>
  <si>
    <t>Beymen0816_Agustos_Contextual_MEC</t>
  </si>
  <si>
    <t>Beymen0816_Agustos_Google_Contextual_MEC</t>
  </si>
  <si>
    <t>Beymen0816_Agustos_Grapeshot_Contextual_MEC</t>
  </si>
  <si>
    <t>Dormia0816_Temmuz_interest_Hürriyetemlak_MEC</t>
  </si>
  <si>
    <t>Dormia0816_Temmuz_interest_Appnexus_MEC</t>
  </si>
  <si>
    <t>Dormia0816_Temmuz_interest_google_MEC</t>
  </si>
  <si>
    <t>Dormia0816_Temmuz_interest_MEC</t>
  </si>
  <si>
    <t>IKEA0816_Yatak_Odası_interstitial_Acunn_MEC</t>
  </si>
  <si>
    <t>IKEA0816_Yatak_Odası_interstitial_Digitalm_MEC</t>
  </si>
  <si>
    <t>IKEA0816_Yatak_Odası_interstitial_Medyanet_MEC</t>
  </si>
  <si>
    <t>IKEA0816_Yatak_Odası_interstitial_Matrouge_MEC</t>
  </si>
  <si>
    <t>IKEA0816_Yatak_Odası_interstitial_MEC</t>
  </si>
  <si>
    <t>IKEA0816_Yatak_Odası_Mobil_prestitial_Move_MEC</t>
  </si>
  <si>
    <t>IKEA0816_Yatak_Odası_Mobil_prestitial_Medyanet_MEC</t>
  </si>
  <si>
    <t>IKEA0816_Yatak_Odası_Mobil_prestitial_Matrouge_MEC</t>
  </si>
  <si>
    <t>IKEA0816_Yatak_Odası_Mobil_prestitial_MEC</t>
  </si>
  <si>
    <t>Michelin0816_Offmarket_interest_Dogus_MEC</t>
  </si>
  <si>
    <t>Michelin0816_Offmarket_interest_Medyanet_MEC</t>
  </si>
  <si>
    <t>Michelin0816_Offmarket_interest_MEC</t>
  </si>
  <si>
    <t>Michelin0816_Prepurchase_interest_Dogus_MEC</t>
  </si>
  <si>
    <t>Michelin0816_Prepurchase_interest_Medyanet_MEC</t>
  </si>
  <si>
    <t>Michelin0816_Prepurchase_interest_MEC</t>
  </si>
  <si>
    <t>Michelin0816_Offmarket_Preroll_Nokta_MEC</t>
  </si>
  <si>
    <t>Michelin0816_Offmarket_Preroll_Star_MEC</t>
  </si>
  <si>
    <t>Michelin0816_Offmarket_Preroll_MEC</t>
  </si>
  <si>
    <t>Redbull0816_Cartoon_Theme_SYNC_Clipkit_MEC</t>
  </si>
  <si>
    <t>Redbull0816_Cartoon_Theme_SYNC_MEC</t>
  </si>
  <si>
    <t>Visa0816_Crossborder_Almanca_Contextual_Appnexus_MEC</t>
  </si>
  <si>
    <t>Visa0816_Crossborder_Almanca_Contextual_Google_MEC</t>
  </si>
  <si>
    <t>Visa0816_Crossborder_Almanca_Contextual_Grapshot_MEC</t>
  </si>
  <si>
    <t>Visa0816_Crossborder_Almanca_Contextual_MEC</t>
  </si>
  <si>
    <t>Visa0816_Crossborder_Arapca_Contextual_Appnexus_MEC</t>
  </si>
  <si>
    <t>Visa0816_Crossborder_Arapca_Contextual_Google_MEC</t>
  </si>
  <si>
    <t>Visa0816_Crossborder_Arapca_Contextual_Grapeshot_MEC</t>
  </si>
  <si>
    <t>Visa0816_Crossborder_Arapca_Contextual_MENA_MEC</t>
  </si>
  <si>
    <t>Visa0816_Crossborder_Arapca_Contextual_MEC</t>
  </si>
  <si>
    <t>MENA</t>
  </si>
  <si>
    <t>Akbank0816_Multinational_Contextual_Appnexus_MEC</t>
  </si>
  <si>
    <t>Akbank0816_Multinational_Contextual_Google_MEC</t>
  </si>
  <si>
    <t>Akbank0816_Multinational_Contextual_Grapshot_MEC</t>
  </si>
  <si>
    <t>Akbank0816_Multinational_Contextual_MEC</t>
  </si>
  <si>
    <t>Iklimsa0816_Agustos_interstitial_Medyanet_MC</t>
  </si>
  <si>
    <t>Iklimsa0816_Agustos_interstitial_Digitalm_MC</t>
  </si>
  <si>
    <t>Iklimsa0816_Agustos_interstitial_Acunn_MC</t>
  </si>
  <si>
    <t>Iklimsa0816_Agustos_interstitial_MC</t>
  </si>
  <si>
    <t>Zorlu0816_Bir_Hayal_Bir_Oyun_interstitial_Acunn_MC</t>
  </si>
  <si>
    <t>Zorlu0816_Bir_Hayal_Bir_Oyun_interstitial_Digitalm_MC</t>
  </si>
  <si>
    <t>Zorlu0816_Bir_Hayal_Bir_Oyun_interstitial_MC</t>
  </si>
  <si>
    <t>Zorlu0816_Bir_Hayal_Bir_Oyun_Mobil_Prestitial_Move_MC</t>
  </si>
  <si>
    <t>Zorlu0816_Bir_Hayal_Bir_Oyun_Mobil_Prestitial_MC</t>
  </si>
  <si>
    <t>Vodafone0816_Gandalf_interest_Digitalm_MS</t>
  </si>
  <si>
    <t>Vodafone0816_Gandalf_interest_Bond_MS</t>
  </si>
  <si>
    <t>Vodafone0816_Gandalf_interest_Dogus_MS</t>
  </si>
  <si>
    <t>Vodafone0816_Gandalf_interest_Medyanet(interstitial)_MS</t>
  </si>
  <si>
    <t>Vodafone0816_Gandalf_interest_Seslisözlük_MS</t>
  </si>
  <si>
    <t>Vodafone0816_Gandalf_interest_Appnexus_MS</t>
  </si>
  <si>
    <t>Vodafone0816_Gandalf_interest_Google_MS</t>
  </si>
  <si>
    <t>Vodafone0816_Gandalf_interest_MS</t>
  </si>
  <si>
    <t>Vodafone0816_Gandalf_Preroll_Acunn_MS</t>
  </si>
  <si>
    <t>Vodafone0816_Gandalf_Preroll_Bond_MS</t>
  </si>
  <si>
    <t>Vodafone0816_Gandalf_Preroll_MS</t>
  </si>
  <si>
    <t>IKEA0816_Nakliye_interstitial_Medyanet_MEC</t>
  </si>
  <si>
    <t>IKEA0816_Nakliye_interstitial_Digitalm_MEC</t>
  </si>
  <si>
    <t>IKEA0816_Nakliye_interstitial_Matrouge_MEC</t>
  </si>
  <si>
    <t>IKEA0816_Nakliye_interstitial_MEC</t>
  </si>
  <si>
    <t>IKEA0816_Nakliye_Mobil_Prestitial_Move_MEC</t>
  </si>
  <si>
    <t>IKEA0816_Nakliye_Mobil_Prestitial_MEC</t>
  </si>
  <si>
    <t>Vodafone0816_Red_Yazlık_Mekanlar_interest_Appnexus_MS</t>
  </si>
  <si>
    <t>Vodafone0816_Red_Yazlık_Mekanlar_interest_Google_MS</t>
  </si>
  <si>
    <t>Vodafone0816_Red_Yazlık_Mekanlar_interest_Digitalm_MS</t>
  </si>
  <si>
    <t>Vodafone0816_Red_Yazlık_Mekanlar_interest_Sahibinden_MS</t>
  </si>
  <si>
    <t>Vodafone0816_Red_Yazlık_Mekanlar_interest_Admatic_MS</t>
  </si>
  <si>
    <t>Vodafone0816_Red_Yazlık_Mekanlar_interest_MS</t>
  </si>
  <si>
    <t>Sahibinden</t>
  </si>
  <si>
    <t>Vodafone0816_Red_Budget_interest_Appnexus_MS</t>
  </si>
  <si>
    <t>Vodafone0816_Red_Budget_interest_Google_MS</t>
  </si>
  <si>
    <t>Vodafone0816_Red_Budget_interest_MS</t>
  </si>
  <si>
    <t>Teknosa0816_Turuncu_indirim_5-8Agustos_interstitial_Medyanet_MC</t>
  </si>
  <si>
    <t>Teknosa0816_Turuncu_indirim_5-8Agustos_interstitial_Digitalm_MC</t>
  </si>
  <si>
    <t>Teknosa0816_Turuncu_indirim_5-8Agustos_interstitial_Bond_MC</t>
  </si>
  <si>
    <t>Teknosa0816_Turuncu_indirim_5-8Agustos_interstitial_Sevinciletisim_MC</t>
  </si>
  <si>
    <t>Teknosa0816_Turuncu_indirim_5-8Agustos_interstitial_MC</t>
  </si>
  <si>
    <t>Teknosa016_Turuncu_indirim_5-8Agustos_Preroll_Acunn_MC</t>
  </si>
  <si>
    <t>Teknosa016_Turuncu_indirim_5-8Agustos_Preroll_Bond_MC</t>
  </si>
  <si>
    <t>Teknosa016_Turuncu_indirim_5-8Agustos_Preroll_Digitalm_MC</t>
  </si>
  <si>
    <t>Teknosa016_Turuncu_indirim_5-8Agustos_Preroll_Midyo_MC</t>
  </si>
  <si>
    <t>Teknosa016_Turuncu_indirim_5-8Agustos_Preroll_MC</t>
  </si>
  <si>
    <t>Vodafone0816_Red_Roaming_interest_Appnexus_MS</t>
  </si>
  <si>
    <t>Vodafone0816_Red_Roaming_interest_Google_MS</t>
  </si>
  <si>
    <t>Vodafone0816_Red_Roaming_interest_Digitalm_MS</t>
  </si>
  <si>
    <t>Vodafone0816_Red_Roaming_interest_MS</t>
  </si>
  <si>
    <t>Vodafone0816_Red_Roaming_Mobil_Prestitial_SesliSözlük_MS</t>
  </si>
  <si>
    <t>Vodafone0816_Red_Roaming_Mobil_Prestitial_Adnboost_MS</t>
  </si>
  <si>
    <t>Vodafone0816_Red_Roaming_Mobil_Prestitial_Admatic_MS</t>
  </si>
  <si>
    <t>Vodafone0816_Red_Roaming_Mobil_Prestitial_MS</t>
  </si>
  <si>
    <t>Xerox0816_Agustos_interest_Bond_MEC</t>
  </si>
  <si>
    <t>Xerox0816_Agustos_interest_Medyanet_MEC</t>
  </si>
  <si>
    <t>Xerox0816_Agustos_interest_Digitalm_MEC</t>
  </si>
  <si>
    <t>Xerox0816_Agustos_interest_MEC</t>
  </si>
  <si>
    <t>Vodafone0816_Overdose_interest_Appnexus_MS</t>
  </si>
  <si>
    <t>Vodafone0816_Overdose_interest_Google_MS</t>
  </si>
  <si>
    <t>Vodafone0816_Overdose_interest_Sahibinden_MS</t>
  </si>
  <si>
    <t>Vodafone0816_Overdose_interest_Digitalms_MS</t>
  </si>
  <si>
    <t>Vodafone0816_Overdose_interest_MS</t>
  </si>
  <si>
    <t>IKEA0816_Yaz_ürünleri_Mobil_Prestitial_Move_MEC</t>
  </si>
  <si>
    <t>IKEA0816_Yaz_ürünleri_Mobil_Prestitial_Seslisözlük_MEC</t>
  </si>
  <si>
    <t>IKEA0816_Yaz_ürünleri_Mobil_Prestitial_Admatic_MEC</t>
  </si>
  <si>
    <t>IKEA0816_Yaz_ürünleri_Mobil_Prestitial_MEC</t>
  </si>
  <si>
    <t>IKEA0816_Yaz_ürünleri_contextual_Appnexus_MEC</t>
  </si>
  <si>
    <t>IKEA0816_Yaz_ürünleri_contextual_Google_MEC</t>
  </si>
  <si>
    <t>IKEA0816_Yaz_ürünleri_contextual_Grapeshot_MEC</t>
  </si>
  <si>
    <t>IKEA0816_Yaz_ürünleri_contextual_Medyanet_MEC</t>
  </si>
  <si>
    <t>IKEA0816_Yaz_ürünleri_contextual_MEC</t>
  </si>
  <si>
    <t>IKEA0816_Köfte_Fırsatı_Mobil_Prestitial_Move_MEC</t>
  </si>
  <si>
    <t>IKEA0816_Köfte_Fırsatı_Mobil_Prestitial_Medyanet_MEC</t>
  </si>
  <si>
    <t>IKEA0816_Köfte_Fırsatı_Mobil_Prestitial_MEC</t>
  </si>
  <si>
    <t>Nike0816_Audio_Recognation_Digitalmarcom_MS</t>
  </si>
  <si>
    <t>Nike0816_Audio_Recognation_Digitalm_MS</t>
  </si>
  <si>
    <t>Nike0816_Audio_Recognation_MS</t>
  </si>
  <si>
    <t>Vodafone0816_DigitalShop_interest_Sahibinden_MS</t>
  </si>
  <si>
    <t>Vodafone0816_DigitalShop_interest_Digitalm_MS</t>
  </si>
  <si>
    <t>Vodafone0816_DigitalShop_interest_Appnexus_MS</t>
  </si>
  <si>
    <t>Vodafone0816_DigitalShop_interest_Google_MS</t>
  </si>
  <si>
    <t>Vodafone0816_DigitalShop_interest_MS</t>
  </si>
  <si>
    <t>Altınbas0816_Alyans_interstitial_MEC</t>
  </si>
  <si>
    <t>Altınbas0816_Alyans_interstitial_Medyanet_MEC</t>
  </si>
  <si>
    <t>Altınbas0816_Alyans_interstitial_Acunn_MEC</t>
  </si>
  <si>
    <t>Altınbas0816_Alyans_interstitial_Digitalm_MEC</t>
  </si>
  <si>
    <t>Altınbas0816_Alyans_interstitial_Matrouge_MEC</t>
  </si>
  <si>
    <t>Altınbas0816_Alyans_interstitial_Star_MEC</t>
  </si>
  <si>
    <t>Altınbas0816_Elmas_interstitial_Medyanet_MEC</t>
  </si>
  <si>
    <t>Altınbas0816_Elmas_interstitial_Acunn_MEC</t>
  </si>
  <si>
    <t>Altınbas0816_Elmas_interstitial_Digitalm_MEC</t>
  </si>
  <si>
    <t>Altınbas0816_Elmas_interstitial_Matrouge_MEC</t>
  </si>
  <si>
    <t>Altınbas0816_Elmas_interstitial_Star_MEC</t>
  </si>
  <si>
    <t>Altınbas0816_Elmas_interstitial_MEC</t>
  </si>
  <si>
    <t>GSK0816_Otribebe_Preroll_Star_MC</t>
  </si>
  <si>
    <t>GSK0816_Otribebe_Preroll_Nokta_MC</t>
  </si>
  <si>
    <t>GSK0816_Otribebe_Preroll_MC</t>
  </si>
  <si>
    <t>GSK0816_Otribebe_interest_Digitalm_MC</t>
  </si>
  <si>
    <t>GSK0816_Otribebe_interest_Dogus_MC</t>
  </si>
  <si>
    <t>GSK0816_Otribebe_interest_Seslisözlük_MC</t>
  </si>
  <si>
    <t>GSK0816_Otribebe_interest_MC</t>
  </si>
  <si>
    <t>Bayer0816_Supradyn_interest_Digitalm_MC</t>
  </si>
  <si>
    <t>Bayer0816_Supradyn_interest_Appnexus_MC</t>
  </si>
  <si>
    <t>Bayer0816_Supradyn_interest_Sahibinden_MC</t>
  </si>
  <si>
    <t>Bayer0816_Supradyn_interest_Bond_MC</t>
  </si>
  <si>
    <t>Bayer0816_Supradyn_interest_Dogus_MC</t>
  </si>
  <si>
    <t>Bayer0816_Supradyn_interest_MC</t>
  </si>
  <si>
    <t>Akbank0816_Yatırım_Hizmetleri_interest_MC</t>
  </si>
  <si>
    <t>Akbank0816_Yatırım_Hizmetleri_interest_sahibinden_MC</t>
  </si>
  <si>
    <t>Akbank0816_Yatırım_Hizmetleri_interest_Medyanet_MC</t>
  </si>
  <si>
    <t>Akbank0816_Yatırım_Hizmetleri_interest_Digitalm_MC</t>
  </si>
  <si>
    <t>Akbank0816_Yatırım_Hizmetleri_interest_Bond_MC</t>
  </si>
  <si>
    <t>Akbank0816_Yatırım_Hizmetleri_Preroll_Nokta_MC</t>
  </si>
  <si>
    <t>Akbank0816_Yatırım_Hizmetleri_Preroll_Dogus_MC</t>
  </si>
  <si>
    <t>Akbank0816_Yatırım_Hizmetleri_Preroll_Star_MC</t>
  </si>
  <si>
    <t>Akbank0816_Yatırım_Hizmetleri_Preroll_Bond_MC</t>
  </si>
  <si>
    <t>Akbank0816_Yatırım_Hizmetleri_Preroll_Midyo_MC</t>
  </si>
  <si>
    <t>Akbank0816_Yatırım_Hizmetleri_Preroll_Sözcü_MC</t>
  </si>
  <si>
    <t>Akbank0816_Yatırım_Hizmetleri_Preroll_Acunn_MC</t>
  </si>
  <si>
    <t>Akbank0816_Yatırım_Hizmetleri_Preroll_MC</t>
  </si>
  <si>
    <t>GSK0816_Toothbrush_Preroll_Star_MC</t>
  </si>
  <si>
    <t>GSK0816_Toothbrush_Preroll_Nokta_MC</t>
  </si>
  <si>
    <t>GSK0816_Toothbrush_Preroll_MC</t>
  </si>
  <si>
    <t>Akbank0816_Vodafone_Kobi_iletisimi_interest_Medyanet_MC</t>
  </si>
  <si>
    <t>Akbank0816_Vodafone_Kobi_iletisimi_interest_Mynet_MC</t>
  </si>
  <si>
    <t>Akbank0816_Vodafone_Kobi_iletisimi_interest_MC</t>
  </si>
  <si>
    <t>Gratis0816_11-13Agustos_interstitial_Medyanet_MS</t>
  </si>
  <si>
    <t>Gratis0816_11-13Agustos_interstitial_Digitalm_MS</t>
  </si>
  <si>
    <t>Gratis0816_11-13Agustos_interstitial_Dogus_MS</t>
  </si>
  <si>
    <t>Gratis0816_11-13Agustos_interstitial_Acunn_MS</t>
  </si>
  <si>
    <t>Gratis0816_11-13Agustos_interstitial_Matrouge_MS</t>
  </si>
  <si>
    <t>Gratis0816_11-13Agustos_interstitial_MS</t>
  </si>
  <si>
    <t>Akbank0816_NeoKart_interest_Hürriyetemlak_MC</t>
  </si>
  <si>
    <t>Akbank0816_NeoKart_interest_Digitalm_MC</t>
  </si>
  <si>
    <t>Akbank0816_NeoKart_interest_Medyanet_MC</t>
  </si>
  <si>
    <t>Akbank0816_NeoKart_interest_MC</t>
  </si>
  <si>
    <t>Teknosa0816_Turuncu_Indirim_12-15Agustos_interstitial_Medyanet_MC</t>
  </si>
  <si>
    <t>Teknosa0816_Turuncu_Indirim_12-15Agustos_interstitial_Digitalm_MC</t>
  </si>
  <si>
    <t>Teknosa0816_Turuncu_Indirim_12-15Agustos_interstitial_Acunn_MC</t>
  </si>
  <si>
    <t>Teknosa0816_Turuncu_Indirim_12-15Agustos_interstitial_MC</t>
  </si>
  <si>
    <t>Vodafone0816_Coastal_Arac_Kiralama_interest_MS</t>
  </si>
  <si>
    <t>Vodafone0816_Coastal_Arac_Kiralama_interest_Appnexus_MS</t>
  </si>
  <si>
    <t>Vodafone0816_Coastal_Arac_Kiralama_interest_Google_MS</t>
  </si>
  <si>
    <t>Vodafone0816_Coastal_Arac_Kiralama_interest_Hurriyetemlak_MS</t>
  </si>
  <si>
    <t>Vodafone0816_Coastal_Arac_Kiralama_interest_Digitalm_MS</t>
  </si>
  <si>
    <t>Vodafone0816_Coastal_Ege_tatil_interest_Digitalm_MS</t>
  </si>
  <si>
    <t>Vodafone0816_Coastal_Ege_tatil_interest_Appnexus_MS</t>
  </si>
  <si>
    <t>Vodafone0816_Coastal_Ege_tatil_interest_Google_MS</t>
  </si>
  <si>
    <t>Vodafone0816_Coastal_Ege_tatil_interest_Bond_MS</t>
  </si>
  <si>
    <t>Vodafone0816_Coastal_Ege_tatil_interest_MS</t>
  </si>
  <si>
    <t>Vodafone0816_Coastal_Akdeniz_tatil_interest_Digitalm_MS</t>
  </si>
  <si>
    <t>Vodafone0816_Coastal_Akdeniz_tatil_interest_Appnexus_MS</t>
  </si>
  <si>
    <t>Vodafone0816_Coastal_Akdeniz_tatil_interest_Google_MS</t>
  </si>
  <si>
    <t>Vodafone0816_Coastal_Akdeniz_tatil_interest_Medyanet_MS</t>
  </si>
  <si>
    <t>Vodafone0816_Coastal_Akdeniz_tatil_interest_MS</t>
  </si>
  <si>
    <t>GSK0816_Sensodyne_Check_Up_interest_Digitalm_MC</t>
  </si>
  <si>
    <t>GSK0816_Sensodyne_Check_Up_interest_Appnexus_MC</t>
  </si>
  <si>
    <t>GSK0816_Sensodyne_Check_Up_interest_Sahibinden_MC</t>
  </si>
  <si>
    <t>GSK0816_Sensodyne_Check_Up_interest_MC</t>
  </si>
  <si>
    <t>GSK0816_Paradontax_Preroll_Star_MC</t>
  </si>
  <si>
    <t>GSK0816_Paradontax_Preroll_Nokta_MC</t>
  </si>
  <si>
    <t>GSK0816_Paradontax_Preroll_Digitalm_MC</t>
  </si>
  <si>
    <t>GSK0816_Paradontax_Preroll_MC</t>
  </si>
  <si>
    <t>Teknosa0816_Turuncu_Indirim_16-18Agustos_Preroll_Midyo_MC</t>
  </si>
  <si>
    <t>Teknosa0816_Turuncu_Indirim_16-18Agustos_Preroll_Digitalm_MC</t>
  </si>
  <si>
    <t>Teknosa0816_Turuncu_Indirim_16-18Agustos_Preroll_Bond_MC</t>
  </si>
  <si>
    <t>Teknosa0816_Turuncu_Indirim_16-18Agustos_Preroll_Acunn_MC</t>
  </si>
  <si>
    <t>Teknosa0816_Turuncu_Indirim_16-18Agustos_Preroll_MC</t>
  </si>
  <si>
    <t>Shell0816_YKB_interest_Bond_MC</t>
  </si>
  <si>
    <t>Shell0816_YKB_interest_Digitalm_MC</t>
  </si>
  <si>
    <t>Shell0816_YKB_interest_Appnexus_MC</t>
  </si>
  <si>
    <t>Shell0816_YKB_interest_Sahibinden_MC</t>
  </si>
  <si>
    <t>Shell0816_YKB_interest_MC</t>
  </si>
  <si>
    <t>Akbank0816_Aile_Akademisi_interest_Medyanet_MC</t>
  </si>
  <si>
    <t>Akbank0816_Aile_Akademisi_interest_Digitalm_MC</t>
  </si>
  <si>
    <t>Akbank0816_Aile_Akademisi_interest_MC</t>
  </si>
  <si>
    <t>IKEA0816_Ankara_Kahvaltı_Tabagı_Mobil_Prestitial_Medyanet_MEC</t>
  </si>
  <si>
    <t>IKEA0816_Ankara_Kahvaltı_Tabagı_Mobil_Prestitial_Admatic_MEC</t>
  </si>
  <si>
    <t>IKEA0816_Ankara_Kahvaltı_Tabagı_Mobil_Prestitial_MEC</t>
  </si>
  <si>
    <t>Teknosa0816_Turuncu_Indirim_19-22Agustos_interstitial_Medyanet_MC</t>
  </si>
  <si>
    <t>Teknosa0816_Turuncu_Indirim_19-22Agustos_interstitial_Digitalm_MC</t>
  </si>
  <si>
    <t>Teknosa0816_Turuncu_Indirim_19-22Agustos_interstitial_Bond_MC</t>
  </si>
  <si>
    <t>Teknosa0816_Turuncu_Indirim_19-22Agustos_interstitial_MC</t>
  </si>
  <si>
    <t>Avon0816_Muyom_LAL_Appnexus_MX</t>
  </si>
  <si>
    <t>Avon0816_Muyom_LAL_Google_MX</t>
  </si>
  <si>
    <t>Avon0816_Muyom_LAL_Digitalm_MX</t>
  </si>
  <si>
    <t>Avon0816_Muyom_LAL_MX</t>
  </si>
  <si>
    <t>Avon0816_Muyom_Audio_Recognation_Digitalmarcom_MX</t>
  </si>
  <si>
    <t>Avon0816_Muyom_Audio_Recognation_MX</t>
  </si>
  <si>
    <t>Vestel0816_Beyaz_Esya_Degisim_Kampanyası_interstitial_Medyanet_MC</t>
  </si>
  <si>
    <t>Vestel0816_Beyaz_Esya_Degisim_Kampanyası_interstitial_Digitalm_MC</t>
  </si>
  <si>
    <t>Vestel0816_Beyaz_Esya_Degisim_Kampanyası_interstitial_Bond_MC</t>
  </si>
  <si>
    <t>Vestel0816_Beyaz_Esya_Degisim_Kampanyası_Bond_MC</t>
  </si>
  <si>
    <t>Teknosa0816_Disney_iletisimi_interstitial_Medyanet_MC</t>
  </si>
  <si>
    <t>Teknosa0816_Disney_iletisimi_interstitial_Digitalm_MC</t>
  </si>
  <si>
    <t>Teknosa0816_Disney_iletisimi_interstitial_Acunn_MC</t>
  </si>
  <si>
    <t>Teknosa0816_Disney_iletisimi_interstitial_Star_MC</t>
  </si>
  <si>
    <t>Teknosa0816_Disney_iletisimi_interstitial_MC</t>
  </si>
  <si>
    <t>Gratis0816_26-28Agustos_interstitial_Medyanet_MS</t>
  </si>
  <si>
    <t>Gratis0816_26-28Agustos_interstitial_Digitalm_MS</t>
  </si>
  <si>
    <t>Gratis0816_26-28Agustos_interstitial_Star_MS</t>
  </si>
  <si>
    <t>Gratis0816_26-28Agustos_interstitial_Acunn_MS</t>
  </si>
  <si>
    <t>Gratis0816_26-28Agustos_interstitial_MS</t>
  </si>
  <si>
    <t>Teknosa0816_Turuncu_Indirim_26-29Agustos_interstitial_Medyanet_MC</t>
  </si>
  <si>
    <t>Teknosa0816_Turuncu_Indirim_26-29Agustos_interstitial_Digitalm_MC</t>
  </si>
  <si>
    <t>Teknosa0816_Turuncu_Indirim_26-29Agustos_interstitial_Bond_MC</t>
  </si>
  <si>
    <t>Teknosa0816_Turuncu_Indirim_26-29Agustos_interstitial_MC</t>
  </si>
  <si>
    <t>Tac0816_Hayaller_Yattıgın_Yerden_Baslar_Preroll_Acunn_MC</t>
  </si>
  <si>
    <t>TAC</t>
  </si>
  <si>
    <t>Tac0816_Hayaller_Yattıgın_Yerden_Baslar_Preroll_MC</t>
  </si>
  <si>
    <t>Danone0816_ProjectS_interest_MC</t>
  </si>
  <si>
    <t>Teknosa0816_Kucuk_Ev_Aletleri_Preroll_Midyo_MC</t>
  </si>
  <si>
    <t>Danone0816_ProjectS_interest_Appnexus_MEC</t>
  </si>
  <si>
    <t>Danone0816_ProjectS_interest_Google_MEC</t>
  </si>
  <si>
    <t>Teknosa0816_Kucuk_Ev_Aletleri_Preroll_Acunn_MC</t>
  </si>
  <si>
    <t>Teknosa0816_Kucuk_Ev_Aletleri_Preroll_Digitalm_MC</t>
  </si>
  <si>
    <t>Teknosa0816_Kucuk_Ev_Aletleri_Preroll_MC</t>
  </si>
  <si>
    <t>Michelin0816_Prepurchase_interest_Digitalm_MEC</t>
  </si>
  <si>
    <t>Akbank0816_NeoKart_interest_Nokta_MC</t>
  </si>
  <si>
    <t>Avon0816_Muyom_Audio_Recognation_Startv_MX</t>
  </si>
  <si>
    <t>IKEA0816_Yatak_Odası_Mobil_prestitial_Admatic_MEC</t>
  </si>
  <si>
    <t>Akbank0816_NeoKart_interest_Bond_MC</t>
  </si>
  <si>
    <t>Michelin0816_Prepurchase_interest_Bond_MEC</t>
  </si>
  <si>
    <t>Akbank0916_Back_To_School_Preroll_Acunn_MC</t>
  </si>
  <si>
    <t>Akbank0916_Back_To_School_Preroll_Nokta_MC</t>
  </si>
  <si>
    <t>Akbank0916_Back_To_School_Preroll_Sözcü_MC</t>
  </si>
  <si>
    <t>Akbank0916_Back_To_School_Preroll_Dogus_MC</t>
  </si>
  <si>
    <t>Akbank0916_Back_To_School_Preroll_MC</t>
  </si>
  <si>
    <t>Akbank0916_Caz_Festivali_interest_Bond_MC</t>
  </si>
  <si>
    <t>Akbank0916_Caz_Festivali_interest_Medyanet_MC</t>
  </si>
  <si>
    <t>Akbank0916_Caz_Festivali_interest_Sahibinden_MC</t>
  </si>
  <si>
    <t>Akbank0916_Caz_Festivali_interest_MC</t>
  </si>
  <si>
    <t>Bayer0916_Bepanthol_Preroll_Fox_MC</t>
  </si>
  <si>
    <t>Bayer0916_Bepanthol_Preroll_Nokta_MC</t>
  </si>
  <si>
    <t>Bayer0916_Bepanthol_Preroll_Acunn_MC</t>
  </si>
  <si>
    <t>Bayer0916_Bepanthol_Preroll_Dogus_MC</t>
  </si>
  <si>
    <t>Bayer0916_Bepanthol_Preroll_MC</t>
  </si>
  <si>
    <t>Fox</t>
  </si>
  <si>
    <t>Bayer0916_Supradyn_Preroll_Fox_MC</t>
  </si>
  <si>
    <t>Bayer0916_Supradyn_Preroll_Star_MC</t>
  </si>
  <si>
    <t>Bayer0916_Supradyn_Preroll_NOkta_MC</t>
  </si>
  <si>
    <t>Bayer0916_Supradyn_Preroll_Acunn_MC</t>
  </si>
  <si>
    <t>Bayer0916_Supradyn_Preroll_MC</t>
  </si>
  <si>
    <t>Bayer0916_Supradyn_interest_Sözcü_MC</t>
  </si>
  <si>
    <t>Bayer0916_Supradyn_interest_Sahibinden_MC</t>
  </si>
  <si>
    <t>Bayer0916_Supradyn_interest_Digitalm_MC</t>
  </si>
  <si>
    <t>Bayer0916_Supradyn_interest_Dogus_MC</t>
  </si>
  <si>
    <t>Bayer0916_Supradyn_interest_MC</t>
  </si>
  <si>
    <t>Carrefoursa0916_Back_to_School_Audio_Recognation_Digitalmarcom_MC</t>
  </si>
  <si>
    <t>Carrefoursa0916_Back_to_School_Audio_Recognation_MC</t>
  </si>
  <si>
    <t>GSK0916_Parodontax_Preroll_Star_MC</t>
  </si>
  <si>
    <t>GSK0916_Parodontax_Preroll_Nokta_MC</t>
  </si>
  <si>
    <t>GSK0916_Parodontax_Preroll_MC</t>
  </si>
  <si>
    <t>GSK0916_Sensodyne_Check_Up_interest_Dogus_MC</t>
  </si>
  <si>
    <t>GSK0916_Sensodyne_Check_Up_interest_Digitalm_MC</t>
  </si>
  <si>
    <t>GSK0916_Sensodyne_Check_Up_interest_Sahibinden_MC</t>
  </si>
  <si>
    <t>GSK0916_Sensodyne_Check_Up_interest_MC</t>
  </si>
  <si>
    <t>GSK0916_Sensodyne_Check_Up_SYNC_Clipkit_MC</t>
  </si>
  <si>
    <t>GSK0916_Sensodyne_Check_Up_SYNC_MC</t>
  </si>
  <si>
    <t>GSK0916_Sensodune_Check_Up_Preroll_Fox_MC</t>
  </si>
  <si>
    <t>GSK0916_Sensodune_Check_Up_Preroll_Star_MC</t>
  </si>
  <si>
    <t>GSK0916_Sensodune_Check_Up_Preroll_Nokta_MC</t>
  </si>
  <si>
    <t>GSK0916_Sensodune_Check_Up_Preroll_MC</t>
  </si>
  <si>
    <t>Lassa0916_El_Classico_interstitial_Dogus_MC</t>
  </si>
  <si>
    <t>Lassa0916_El_Classico_interstitial_Medyanet_MC</t>
  </si>
  <si>
    <t>Lassa0916_El_Classico_interstitial_Bond_MC</t>
  </si>
  <si>
    <t>Lassa0916_El_Classico_interstitial_MC</t>
  </si>
  <si>
    <t>Pandora0916_Aw_interest_Appnexus_MC</t>
  </si>
  <si>
    <t>Pandora0916_Aw_interest_MC</t>
  </si>
  <si>
    <t>Shell0916_YKB_interest_Sahibinden_MC</t>
  </si>
  <si>
    <t>Shell0916_YKB_interest_Bond_MC</t>
  </si>
  <si>
    <t>Shell0916_YKB_interest_MC</t>
  </si>
  <si>
    <t>Tac0916_Connect_Preroll_Acunn_MC</t>
  </si>
  <si>
    <t>Tac0916_Connect_Preroll_MC</t>
  </si>
  <si>
    <t>Tac0916_Hayaller_Yattıgın_Preroll_Acunn_MC</t>
  </si>
  <si>
    <t>Tac0916_Hayaller_Yattıgın_Preroll_Nokta_MC</t>
  </si>
  <si>
    <t>Tac0916_Hayaller_Yattıgın_Preroll_Digitalm_MC</t>
  </si>
  <si>
    <t>Tac0916_Hayaller_Yattıgın_Preroll_MC</t>
  </si>
  <si>
    <t>Teknosa0916_Back_To_School_interstitial_Bond_MC</t>
  </si>
  <si>
    <t>Teknosa0916_Back_To_School_interstitial_Medyanet_MC</t>
  </si>
  <si>
    <t>Teknosa0916_Back_To_School_interstitial_MC</t>
  </si>
  <si>
    <t>Teknosa0916_Back_To_School_Preroll_Bond_MC</t>
  </si>
  <si>
    <t>Teknosa0916_Back_To_School_Preroll_Midyo_MC</t>
  </si>
  <si>
    <t>Teknosa0916_Back_To_School_Preroll_Acunn_MC</t>
  </si>
  <si>
    <t>Teknosa0916_Back_To_School_Preroll_MC</t>
  </si>
  <si>
    <t>Teknosa0916_Disney_İletisimi_interstitial_Acunn_MC</t>
  </si>
  <si>
    <t>Teknosa0916_Disney_İletisimi_interstitial_Digitalm_MC</t>
  </si>
  <si>
    <t>Teknosa0916_Disney_İletisimi_interstitial_Medyanet_MC</t>
  </si>
  <si>
    <t>Teknosa0916_Disney_İletisimi_interstitial_MC</t>
  </si>
  <si>
    <t>Teknosa0916_Turuncu_indirim_2-5Eylül_interstitial_Medyanet_MC</t>
  </si>
  <si>
    <t>Teknosa0916_Turuncu_indirim_2-5Eylül_interstitial_Bond_MC</t>
  </si>
  <si>
    <t>Teknosa0916_Turuncu_indirim_2-5Eylül_interstitial_Acunn_MC</t>
  </si>
  <si>
    <t>Teknosa0916_Turuncu_indirim_2-5Eylül_interstitial_MC</t>
  </si>
  <si>
    <t>Teknosa0916_Turuncu_indirim_6-8Eylül_Preroll_Star_MC</t>
  </si>
  <si>
    <t>Teknosa0916_Turuncu_indirim_6-8Eylül_Preroll_Digitalm_MC</t>
  </si>
  <si>
    <t>Teknosa0916_Turuncu_indirim_6-8Eylül_Preroll_Acunn_MC</t>
  </si>
  <si>
    <t>Teknosa0916_Turuncu_indirim_6-8Eylül_Preroll_MC</t>
  </si>
  <si>
    <t>Teknosa0916_Turuncu_indirim_20-22Eylül_Preroll_Fox_MC</t>
  </si>
  <si>
    <t>Teknosa0916_Turuncu_indirim_20-22Eylül_Preroll_Midyo_MC</t>
  </si>
  <si>
    <t>Teknosa0916_Turuncu_indirim_20-22Eylül_Preroll_MC</t>
  </si>
  <si>
    <t>Vestel0916_Beyaz_Esya_Degisimi_interstitial_Medyanet_MC</t>
  </si>
  <si>
    <t>Vestel0916_Beyaz_Esya_Degisimi_interstitial_Bond_MC</t>
  </si>
  <si>
    <t>Vestel0916_Beyaz_Esya_Degisimi_interstitial_Digitalm_MC</t>
  </si>
  <si>
    <t>Vestel0916_Beyaz_Esya_Degisimi_interstitial_MC</t>
  </si>
  <si>
    <t>Vestel0916_Project_CM_preroll_Acunn_MC</t>
  </si>
  <si>
    <t>Vestel0916_Project_CM_preroll_Fox_MC</t>
  </si>
  <si>
    <t>Vestel0916_Project_CM_preroll_Star_MC</t>
  </si>
  <si>
    <t>Vestel0916_Project_CM_preroll_MC</t>
  </si>
  <si>
    <t>Shell0916_Rimula_interest_Medyanet_MC</t>
  </si>
  <si>
    <t>Shell0916_Rimula_interest_Digitalm_MC</t>
  </si>
  <si>
    <t>Shell0916_Rimula_interest_Bond_MC</t>
  </si>
  <si>
    <t>Shell0916_Rimula_interest_MC</t>
  </si>
  <si>
    <t>Altınbas0916_Alyans_interstitial_Acunn_MEC</t>
  </si>
  <si>
    <t>Altınbas0916_Alyans_interstitial_Digitalm_MEC</t>
  </si>
  <si>
    <t>Altınbas0916_Alyans_interstitial_Medyanet_MEC</t>
  </si>
  <si>
    <t>Altınbas0916_Alyans_interstitial_MEC</t>
  </si>
  <si>
    <t>Altınbas0916_Elmas_interstitial_Medyanet_MEC</t>
  </si>
  <si>
    <t>Altınbas0916_Elmas_interstitial_Digitalm_MEC</t>
  </si>
  <si>
    <t>Altınbas0916_Elmas_interstitial_MEC</t>
  </si>
  <si>
    <t>Beymen0916_Bemoji_interest_Sözcü_MEC</t>
  </si>
  <si>
    <t>Beymen0916_Bemoji_interest_Digitalm_MEC</t>
  </si>
  <si>
    <t>Beymen0916_Bemoji_interest_Dogus_MEC</t>
  </si>
  <si>
    <t>Beymen0916_Bemoji_interest_Medyanet(interstitial)_MEC</t>
  </si>
  <si>
    <t>Beymen0916_Bemoji_interest_MEC</t>
  </si>
  <si>
    <t>Beymen0916_Bemoji_Mobil_Prestitial_Medyanet_MEC</t>
  </si>
  <si>
    <t>Beymen0916_Bemoji_Mobil_Prestitial_Adnboost_MEC</t>
  </si>
  <si>
    <t>Beymen0916_Bemoji_Mobil_Prestitial_MEC</t>
  </si>
  <si>
    <t>Beymen0916_Eylül_interest_Dogus_MEC</t>
  </si>
  <si>
    <t>Beymen0916_Eylül_interest_Sözcü_MEC</t>
  </si>
  <si>
    <t>Beymen0916_Eylül_interest_Digitalm_MEC</t>
  </si>
  <si>
    <t>Beymen0916_Eylül_interest_Bond_MEC</t>
  </si>
  <si>
    <t>Beymen0916_Eylül_interest_Medyanet(interstitial)_MEC</t>
  </si>
  <si>
    <t>Beymen0916_Eylül_interest_MEC</t>
  </si>
  <si>
    <t>Canbebe0916_Eylül_Preroll_Nokta_MEC</t>
  </si>
  <si>
    <t>Canbebe0916_Eylül_Preroll_Fox_MEC</t>
  </si>
  <si>
    <t>Canbebe0916_Eylül_Preroll_Midyo_MEC</t>
  </si>
  <si>
    <t>Canbebe0916_Eylül_Preroll_Star_MEC</t>
  </si>
  <si>
    <t>Canbebe0916_Eylül_Preroll_Acunn_MEC</t>
  </si>
  <si>
    <t>Canbebe0916_Eylül_Preroll_MEC</t>
  </si>
  <si>
    <t>Canbebe0916_Eylül_DM_Preroll_Digitalmarcom_MEC</t>
  </si>
  <si>
    <t>Canbebe0916_Eylül_DM_Preroll_MEC</t>
  </si>
  <si>
    <t>Canbebe0916_Eylül_SYNC_MEC</t>
  </si>
  <si>
    <t>Canbebe0916_Eylül_Clipkit_SYNC_MEC</t>
  </si>
  <si>
    <t>Teknosa0916_Turuncu_indirim_27-29Eylül_Preroll_Acunn_MC</t>
  </si>
  <si>
    <t>Teknosa0916_Turuncu_indirim_27-29Eylül_Preroll_Fox_MC</t>
  </si>
  <si>
    <t>Teknosa0916_Turuncu_indirim_27-29Eylül_Preroll_Midyo_MC</t>
  </si>
  <si>
    <t>Teknosa0916_Turuncu_indirim_27-29Eylül_Preroll_MC</t>
  </si>
  <si>
    <t>Shell0916_Helix_Audio_Recognation_Digitalmarcom_MC</t>
  </si>
  <si>
    <t>Shell0916_Helix_Audio_Recognation_MC</t>
  </si>
  <si>
    <t>Shell0916_Helix_Preroll_Nokta_MC</t>
  </si>
  <si>
    <t>Shell0916_Helix_Preroll_MC</t>
  </si>
  <si>
    <t>Vestel0916_VTS_interest_Sözcü_MC</t>
  </si>
  <si>
    <t>Vestel0916_VTS_interest_Digitalm_MC</t>
  </si>
  <si>
    <t>Vestel0916_VTS_interest_MC</t>
  </si>
  <si>
    <t>Akbank0916_İhtiyac_Kredisi_Preroll_Acunn_MC</t>
  </si>
  <si>
    <t>Akbank0916_İhtiyac_Kredisi_Preroll_Sözcü_MC</t>
  </si>
  <si>
    <t>Akbank0916_İhtiyac_Kredisi_Preroll_Nokta_MC</t>
  </si>
  <si>
    <t>Akbank0916_İhtiyac_Kredisi_Preroll_MC</t>
  </si>
  <si>
    <t>Dormia0916_Lansman_Turbine_Appnexus_MEC</t>
  </si>
  <si>
    <t>Dormia0916_Lansman_Turbine_MEC</t>
  </si>
  <si>
    <t>Dormia0916_Lansman_LAL_MEC</t>
  </si>
  <si>
    <t>Dormia0916_Lansman_Appnexus_LAL_MEC</t>
  </si>
  <si>
    <t>Hopi0916_BP_Lansman_Mobil_Prestitial_Move_MEC</t>
  </si>
  <si>
    <t>Hopi0916_BP_Lansman_Mobil_Prestitial_MEC</t>
  </si>
  <si>
    <t>Ikea0916_Back_To_School_interest_Sahibinden_MEC</t>
  </si>
  <si>
    <t>Ikea0916_Back_To_School_interest_Digitalm_MEC</t>
  </si>
  <si>
    <t>Ikea0916_Back_To_School_interest_MEC</t>
  </si>
  <si>
    <t>Redbull0916_Cartoon_Theme_SYNC_Clipkit_MEC</t>
  </si>
  <si>
    <t>Redbull0916_Cartoon_Theme_SYNC_MEC</t>
  </si>
  <si>
    <t>Sepas0916_Unico_Sigorta_interstitial_Medyanet_MEC</t>
  </si>
  <si>
    <t>SEPAS</t>
  </si>
  <si>
    <t>Sepas0916_Unico_Sigorta_interstitial_MEC</t>
  </si>
  <si>
    <t>Visa0916_Cross_Border_Almanca_contextual_Appnexus_Mec</t>
  </si>
  <si>
    <t>Visa0916_Cross_Border_Almanca_contextual_Mec</t>
  </si>
  <si>
    <t>Visa0916_Cross_Border_Arapca_contextual_Appnexus_Mec</t>
  </si>
  <si>
    <t>Visa0916_Cross_Border_Arapca_contextual_Mec</t>
  </si>
  <si>
    <t>Xerox0916_Eylül_interest_Medyanet_MEC</t>
  </si>
  <si>
    <t>Xerox0916_Eylül_interest_Digitalm_MEC</t>
  </si>
  <si>
    <t>Xerox0916_Eylül_interest_Bond_MEC</t>
  </si>
  <si>
    <t>Xerox0916_Eylül_interest__MEC</t>
  </si>
  <si>
    <t>BobbiBrown0916_Retouching_Mobil_Rich_Media_Move_MS</t>
  </si>
  <si>
    <t>BobbiBrown0916_Retouching_Mobil_Rich_Media_MS</t>
  </si>
  <si>
    <t>BobbiBrown0916_Retouching_interstitial_Medyanet_MS</t>
  </si>
  <si>
    <t>BobbiBrown0916_Retouching_interstitial_Acunn_MS</t>
  </si>
  <si>
    <t>BobbiBrown0916_Retouching_interstitial_MS</t>
  </si>
  <si>
    <t>BobbiBrown0916_Pin_Overlay_Popmarker_MS</t>
  </si>
  <si>
    <t>BobbiBrown0916_Pin_Overlay_MS</t>
  </si>
  <si>
    <t>BobbiBrown0916_interest_Digitalm_MS</t>
  </si>
  <si>
    <t>BobbiBrown0916_interest_Bond_MS</t>
  </si>
  <si>
    <t>BobbiBrown0916_interest_MS</t>
  </si>
  <si>
    <t>Castrol0916_Carama_LAL_Appnexus_MS</t>
  </si>
  <si>
    <t>CASTROL</t>
  </si>
  <si>
    <t>Castrol0916_Carama_LAL_MS</t>
  </si>
  <si>
    <t>Gratis0916_Kurban_Bayramı_interstitial_Digitalm_MS</t>
  </si>
  <si>
    <t>Gratis0916_Kurban_Bayramı_interstitial_Medyanet_MS</t>
  </si>
  <si>
    <t>Gratis0916_Kurban_Bayramı_interstitial_Acunn_MS</t>
  </si>
  <si>
    <t>Gratis0916_Kurban_Bayramı_interstitial_Star_MS</t>
  </si>
  <si>
    <t>Gratis0916_Kurban_Bayramı_interstitial_MS</t>
  </si>
  <si>
    <t>Gratis0916_Kurban_Bayramı_SYNC_Clipkit_MS</t>
  </si>
  <si>
    <t>Gratis0916_Kurban_Bayramı_SYNC_MS</t>
  </si>
  <si>
    <t>Gratis0916_Kurban_Bayramı_Audio_Rec_Digitalmarcom_MS</t>
  </si>
  <si>
    <t>Gratis0916_Kurban_Bayramı_Audio_Rec_MS</t>
  </si>
  <si>
    <t>Mavi0916_Lansman_SYNC_Clipkit_MS</t>
  </si>
  <si>
    <t>Mavi0916_Lansman_SYNC_MS</t>
  </si>
  <si>
    <t>Nike0916_Running_Preroll_Nokta_MS</t>
  </si>
  <si>
    <t>Nike0916_Running_Preroll_Fox_MS</t>
  </si>
  <si>
    <t>Nike0916_Running_Preroll_Sem_MS</t>
  </si>
  <si>
    <t>Nike0916_Running_Preroll_Dogus_MS</t>
  </si>
  <si>
    <t>Nike0916_Running_Preroll_MS</t>
  </si>
  <si>
    <t>TFKB0916_Esnafa_Cifte_Bayram_Contextual_Digitalm_MS</t>
  </si>
  <si>
    <t>TFKB0916_Esnafa_Cifte_Bayram_Contextual_Appnexus_MS</t>
  </si>
  <si>
    <t>TFKB0916_Esnafa_Cifte_Bayram_Contextual_MS</t>
  </si>
  <si>
    <t>Vodafone0916_Red_Yazlık_Mekanlar_interest_Digitalm_MS</t>
  </si>
  <si>
    <t>Vodafone0916_Red_Yazlık_Mekanlar_interest_Appnexus_MS</t>
  </si>
  <si>
    <t>Vodafone0916_Red_Yazlık_Mekanlar_interest_MS</t>
  </si>
  <si>
    <t>Vodafone0916_Adaptive_Tariff_contextual_Admatic(cpc)_MS</t>
  </si>
  <si>
    <t>Vodafone0916_Adaptive_Tariff_contextual_Sahibinden_MS</t>
  </si>
  <si>
    <t>Vodafone0916_Adaptive_Tariff_contextual_Appnexus_MS</t>
  </si>
  <si>
    <t>Vodafone0916_Adaptive_Tariff_contextual_MS</t>
  </si>
  <si>
    <t>Vodafone0916_Adaptive_Tariff_interest_Digitalm_MS</t>
  </si>
  <si>
    <t>Vodafone0916_Adaptive_Tariff_interest_Appnexus_MS</t>
  </si>
  <si>
    <t>Vodafone0916_Adaptive_Tariff_interest_Admatic(cpc)_MS</t>
  </si>
  <si>
    <t>Vodafone0916_Adaptive_Tariff_interest_MS</t>
  </si>
  <si>
    <t>Vodafone0916_Ebu_Dominos_interest_Medyanet_MS</t>
  </si>
  <si>
    <t>Vodafone0916_Ebu_Dominos_interest_Digitalm_MS</t>
  </si>
  <si>
    <t>Vodafone0916_Ebu_Dominos_interest_Admatic_MS</t>
  </si>
  <si>
    <t>Vodafone0916_Ebu_Dominos_interest_Sahibinden_MS</t>
  </si>
  <si>
    <t>Vodafone0916_Ebu_Dominos_interest_MS</t>
  </si>
  <si>
    <t>Vodafone0916_BJK_Forma_Kontratlama_VF_Bond_MS</t>
  </si>
  <si>
    <t>Vodafone0916_BJK_Forma_Kontratlama_VF_Appnexus_MS</t>
  </si>
  <si>
    <t>Vodafone0916_BJK_Forma_Kontratlama_VF_Medyanet_MS</t>
  </si>
  <si>
    <t>Vodafone0916_BJK_Forma_Kontratlama_VF_MS</t>
  </si>
  <si>
    <t>Vodafone0916_BJK_Forma_Kontratlama_NonVF_Medyanet_MS</t>
  </si>
  <si>
    <t>Vodafone0916_BJK_Forma_Kontratlama_NonVF_Dogus_MS</t>
  </si>
  <si>
    <t>Vodafone0916_BJK_Forma_Kontratlama_NonVF_Appnexus_MS</t>
  </si>
  <si>
    <t>Vodafone0916_BJK_Forma_Kontratlama_NonVF_MS</t>
  </si>
  <si>
    <t>Vodafone0916_Godzilla_intereset_Medyanet_Ms</t>
  </si>
  <si>
    <t>Vodafone0916_Godzilla_intereset_Appnexus_Ms</t>
  </si>
  <si>
    <t>Vodafone0916_Godzilla_intereset_Ms</t>
  </si>
  <si>
    <t>Vodafone0916_Godzilla_Contextual_Medyanet_MS</t>
  </si>
  <si>
    <t>Vodafone0916_Godzilla_Contextual_Appnexus_MS</t>
  </si>
  <si>
    <t>Vodafone0916_Godzilla_Contextual_MS</t>
  </si>
  <si>
    <t>Vodafone0916_Red_Roaming_interest_Medyanet_MS</t>
  </si>
  <si>
    <t>Vodafone0916_Red_Roaming_interest_Digitalm_MS</t>
  </si>
  <si>
    <t>Vodafone0916_Red_Roaming_interest_Appnexus_MS</t>
  </si>
  <si>
    <t>Vodafone0916_Red_Roaming_interest_MS</t>
  </si>
  <si>
    <t>Vodafone0916_Red_Roaming_Mobil_Rich_Media_Adnboost_MS</t>
  </si>
  <si>
    <t>Vodafone0916_Red_Roaming_Mobil_Rich_Media_MS</t>
  </si>
  <si>
    <t>Vodafone0916_Red_Budget_interest_html5_Sahibinden_MS</t>
  </si>
  <si>
    <t>Vodafone0916_Red_Budget_interest_html5_Appnexus_MS</t>
  </si>
  <si>
    <t>Vodafone0916_Red_Budget_interest_html5_MS</t>
  </si>
  <si>
    <t>Vodafone0916_Red_Budget_interest_Statik_Sahibinden_MS</t>
  </si>
  <si>
    <t>Vodafone0916_Red_Budget_interest_Statik_Medyanet_MS</t>
  </si>
  <si>
    <t>Vodafone0916_Red_Budget_interest_Statik_Appnexus_MS</t>
  </si>
  <si>
    <t>Vodafone0916_Red_Budget_interest_Statik_MS</t>
  </si>
  <si>
    <t>Vodafone_Red_Digiturk_Taraftar_GS_Preroll_Bond_MS</t>
  </si>
  <si>
    <t>Vodafone_Red_Digiturk_Taraftar_BJK_Preroll_Bond_MS</t>
  </si>
  <si>
    <t>Vodafone_Red_Digiturk_Taraftar_FB_Preroll_Bond_MS</t>
  </si>
  <si>
    <t>Vodafone_Red_Digiturk_Taraftar_Diger_Preroll_Bond_MS</t>
  </si>
  <si>
    <t>Vodafone_Red_Digiturk_Taraftar_Diger_Preroll_MS</t>
  </si>
  <si>
    <t>Vodafone_Red_Digiturk_Taraftar_FB_Preroll_MS</t>
  </si>
  <si>
    <t>Vodafone_Red_Digiturk_Taraftar_GS_Preroll_MS</t>
  </si>
  <si>
    <t>Vodafone_Red_Digiturk_Taraftar_BJK_Preroll_MS</t>
  </si>
  <si>
    <t>Vodafone_Red_Digiturk_Taraftar_interstitital_Medyanet_MS</t>
  </si>
  <si>
    <t>Vodafone_Red_Digiturk_Taraftar_interstitital_Bond_MS</t>
  </si>
  <si>
    <t>Vodafone_Red_Digiturk_Taraftar_interstitital_MS</t>
  </si>
  <si>
    <t>Vodafone0916_Red_Faomus_Cup_interest_Dogus_MS</t>
  </si>
  <si>
    <t>Vodafone0916_Red_Faomus_Cup_interest_Sözcü_MS</t>
  </si>
  <si>
    <t>Vodafone0916_Red_Faomus_Cup_interest_MS</t>
  </si>
  <si>
    <t>Vodafone0916_Red_Famous_Cup_interstitial_Acunn_MS</t>
  </si>
  <si>
    <t>Vodafone0916_Red_Famous_Cup_interstitial_Medyanet_MS</t>
  </si>
  <si>
    <t>Vodafone0916_Red_Famous_Cup_interstitial_MS</t>
  </si>
  <si>
    <t>Vodafone0916_Vestel_Olimpia_Contextual_Appnexus_MS</t>
  </si>
  <si>
    <t>Vodafone0916_Vestel_Olimpia_Contextual_Sahibinden_MS</t>
  </si>
  <si>
    <t>Vodafone0916_Vestel_Olimpia_Contextual_Medyanet_MS</t>
  </si>
  <si>
    <t>Vodafone0916_Vestel_Olimpia_Contextual_MS</t>
  </si>
  <si>
    <t>Vodafone0916_Vestel_Olimpia_3rd_Party_Appnexus_MS</t>
  </si>
  <si>
    <t>Vodafone0916_Vestel_Olimpia_3rd_Party_Medyanet_MS</t>
  </si>
  <si>
    <t>Vodafone0916_Vestel_Olimpia_3rd_Party_MS</t>
  </si>
  <si>
    <t>Avon0916_Kenzo_interstitial_Acunn_MX</t>
  </si>
  <si>
    <t>Avon0916_Kenzo_interstitial_MX</t>
  </si>
  <si>
    <t>Avon0916_Kenzo_Preroll_Star_MX</t>
  </si>
  <si>
    <t>Avon0916_Kenzo_Preroll_MX</t>
  </si>
  <si>
    <t>Avon0916_Kenzo_Mobil_Prestitial_Move_MX</t>
  </si>
  <si>
    <t>Avon0916_Kenzo_Mobil_Prestitial_MX</t>
  </si>
  <si>
    <t>Avon0916_Muyom_Audio_Recognation_Star_MX</t>
  </si>
  <si>
    <t>Avon0916_Muyom_Audio_Recognationr_MX</t>
  </si>
  <si>
    <t>Avon0916_Muyom_LAL_Digitalm_MX</t>
  </si>
  <si>
    <t>Avon0916_Muyom_LAL_Appnexus_MX</t>
  </si>
  <si>
    <t>Avon0916_Muyom_LAL_MX</t>
  </si>
  <si>
    <t>Huawei0916_P9Lite_interest_MX</t>
  </si>
  <si>
    <t>Huawei0916_P9Lite_interest_Bond_MX</t>
  </si>
  <si>
    <t>Huawei0916_P9Lite_interest_Medyanet_MX</t>
  </si>
  <si>
    <t>Kaplankaya0916_Living_interes__MX</t>
  </si>
  <si>
    <t>Kaplankaya0916_Living_interest_Appenxus_MX</t>
  </si>
  <si>
    <t>Kaplankaya0916_Living_interest_Digitalm_MX</t>
  </si>
  <si>
    <t>Kaplankaya0916_Wellnes_interest_Appnexus_MX</t>
  </si>
  <si>
    <t>Kaplankaya0916_Wellnes_interest_commedya_MX</t>
  </si>
  <si>
    <t>Kaplankaya0916_Wellnes_interest_Sahibinden_MX</t>
  </si>
  <si>
    <t>Kaplankaya0916_Wellnes_interest_MX</t>
  </si>
  <si>
    <t>SaxoBank0916_Lets_Change_The_Way_contextual_Appnexus_MX</t>
  </si>
  <si>
    <t>SaxoBank0916_Lets_Change_The_Way_contextual_Digitalm_MX</t>
  </si>
  <si>
    <t>SaxoBank0916_Lets_Change_The_Way_contextual_Medyanet_MX</t>
  </si>
  <si>
    <t>SaxoBank0916_Lets_Change_The_Way_contextual_MX</t>
  </si>
  <si>
    <t>SaxoBank0916_Lets_Change_The_Way_Preroll_Nokta_MX</t>
  </si>
  <si>
    <t>SaxoBank0916_Lets_Change_The_Way_Preroll_Dogus_MX</t>
  </si>
  <si>
    <t>SaxoBank0916_Lets_Change_The_Way_Preroll_Digitalm_MX</t>
  </si>
  <si>
    <t>SaxoBank0916_Lets_Change_The_Way_Preroll_Midyo_MX</t>
  </si>
  <si>
    <t>SaxoBank0916_Lets_Change_The_Way_Preroll_MX</t>
  </si>
  <si>
    <t>Redbull0916_Student_Occasion_Contextual_MEC</t>
  </si>
  <si>
    <t>Redbull0916_Student_Occasion_Contextual_Bond_MEC</t>
  </si>
  <si>
    <t>Redbull0916_Student_Occasion_Contextual_Digitals_MEC</t>
  </si>
  <si>
    <t>RedBull0916_Student_Occasion_Mobil_banner_Sahibinden_MEC</t>
  </si>
  <si>
    <t>RedBull0916_Student_Occasion_Mobil_bannern_MEC</t>
  </si>
  <si>
    <t>Teknosa0916_Turuncu_İndirim_23-26Eylül_interstitial_Bond_MC</t>
  </si>
  <si>
    <t>Teknosa0916_Turuncu_İndirim_23-26Eylül_interstitial_Digitalm_MC</t>
  </si>
  <si>
    <t>Teknosa0916_Turuncu_İndirim_23-26Eylül_interstitial_medyanet_MC</t>
  </si>
  <si>
    <t>Teknosa0916_Turuncu_İndirim_23-26Eylül_interstitial_Acunn_MC</t>
  </si>
  <si>
    <t>Teknosa0916_Turuncu_İndirim_23-26Eylül_interstitial_MC</t>
  </si>
  <si>
    <t>Sepas0916_Online_Elektrik_interstitial_Medyanet_MEC</t>
  </si>
  <si>
    <t>Sepas0916_Online_Elektrik_interstitial_MEC</t>
  </si>
  <si>
    <t>Akbank0916_Back_To_City_interest_Medyanet_MC</t>
  </si>
  <si>
    <t>Akbank0916_Back_To_City_interest_Digitalm_MC</t>
  </si>
  <si>
    <t>Akbank0916_Back_To_City_interest_Sahibinden_MC</t>
  </si>
  <si>
    <t>Akbank0916_Back_To_City_interest_MC</t>
  </si>
  <si>
    <t>Nike0916_Running_Preroll_Star_MS</t>
  </si>
  <si>
    <t>GSK_Sensodyne_Deep_Clean_SYNC_Clipkit</t>
  </si>
  <si>
    <t>GSK_Sensodyne_Deep_Clean_SYNC_MC</t>
  </si>
  <si>
    <t>GSK_Sensodyne_Deep_Clean_Preroll_Star_MC</t>
  </si>
  <si>
    <t>GSK_Sensodyne_Deep_Clean_Preroll_MC</t>
  </si>
  <si>
    <t>Castrol0916_Carama_LAL_Medyanet_MS</t>
  </si>
  <si>
    <t>Castrol0916_Carama_LAL_Digitalm_MS</t>
  </si>
  <si>
    <t>Castrol0916_Carama_LAL_Maxad_MS</t>
  </si>
  <si>
    <t>Hopi0916_BP_Lansman_Mobil_Prestitial_Admatic_MEC</t>
  </si>
  <si>
    <t>Pandora0916_Aw_interest_Google_MC</t>
  </si>
  <si>
    <t>Beymen0916_Bemoji_interest_Appnexus_MEC</t>
  </si>
  <si>
    <t>Beymen0916_Bemoji_interest_Google_MEC</t>
  </si>
  <si>
    <t>Kaplankaya0916_Wellnes_interest_Google_MX</t>
  </si>
  <si>
    <t>Kaplankaya0916_Living_interest_Google_MX</t>
  </si>
  <si>
    <t>SaxoBank0916_Lets_Change_The_Way_contextual_Google_MX</t>
  </si>
  <si>
    <t>Dormia0916_Lansman_Google_LAL_MEC</t>
  </si>
  <si>
    <t>Ikea0916_Back_To_School_interest_Appnexus_MEC</t>
  </si>
  <si>
    <t>Ikea0916_Back_To_School_interest_Google_MEC</t>
  </si>
  <si>
    <t>Visa0916_Cross_Border_Almanca_contextual_Google_Mec</t>
  </si>
  <si>
    <t>Castrol0916_Carama_LAL_Google_MS</t>
  </si>
  <si>
    <t>TFKB0916_Esnafa_Cifte_Bayram_Contextual_Google_MS</t>
  </si>
  <si>
    <t>Vodafone0916_Adaptive_Tariff_contextual_Google_MS</t>
  </si>
  <si>
    <t>Vodafone0916_Adaptive_Tariff_interest_Google_MS</t>
  </si>
  <si>
    <t>Vodafone0916_BJK_Forma_Kontratlama_NonVF_Google_MS</t>
  </si>
  <si>
    <t>Vodafone0916_BJK_Forma_Kontratlama_VF_Google_MS</t>
  </si>
  <si>
    <t>Vodafone0916_Godzilla_intereset_Google_Ms</t>
  </si>
  <si>
    <t>Vodafone0916_Godzilla_Contextual_Google_MS</t>
  </si>
  <si>
    <t>Vodafone0916_Red_Budget_interest_html5_Google_MS</t>
  </si>
  <si>
    <t>Vodafone0916_Red_Budget_interest_Statik_Google_MS</t>
  </si>
  <si>
    <t>Vodafone0916_Red_Roaming_interest_Google_MS</t>
  </si>
  <si>
    <t>Vodafone0916_Red_Yazlık_Mekanlar_interest_Google_MS</t>
  </si>
  <si>
    <t>Vodafone0916_Vestel_Olimpia_Contextual_Google_MS</t>
  </si>
  <si>
    <t>Vodafone0916_Vestel_Olimpia_3rd_Party_Google_MS</t>
  </si>
  <si>
    <t>Avon0916_Muyom_LAL_Onedio_MX</t>
  </si>
  <si>
    <t>Onedio</t>
  </si>
  <si>
    <t>Kaplankaya0916_Living_interest_Medikalakademi_MX</t>
  </si>
  <si>
    <t>Kaplankaya0916_Living_interest_Onedio_MX</t>
  </si>
  <si>
    <t>Medikalakademi</t>
  </si>
  <si>
    <t>Kaplankaya0916_Wellnes_interest_Onedio_MX</t>
  </si>
  <si>
    <t>Kaplankaya0916_Wellnes_interest_Medikalakademi_MX</t>
  </si>
  <si>
    <t>Ikea0916_Back_To_School_interest_Onedio_MEC</t>
  </si>
  <si>
    <t>Ikea0916_Back_To_School_interest_MEdikalakademi_MEC</t>
  </si>
  <si>
    <t>Dormia0916_Lansman_Medikalakademi_LAL_MEC</t>
  </si>
  <si>
    <t>Dormia0916_Lansman_Onedio_LAL_MEC</t>
  </si>
  <si>
    <t>Bayer0916_Supradyn_interest_Onedio_MC</t>
  </si>
  <si>
    <t>Bayer0916_Supradyn_interest_Medikalakademi_MC</t>
  </si>
  <si>
    <t>Vodafone0916_Red_Roaming_interest_Medikalakademi_MS</t>
  </si>
  <si>
    <t>Vodafone0916_Red_Roaming_interest_Onedio_MS</t>
  </si>
  <si>
    <t>Vodafone0916_Red_Yazlık_Mekanlar_interest_Medikalakademi_MS</t>
  </si>
  <si>
    <t>Vodafone0916_Red_Yazlık_Mekanlar_interest_Onedio_MS</t>
  </si>
  <si>
    <t>Vodafone0916_Godzilla_Contextual_Medikalakademi_MS</t>
  </si>
  <si>
    <t>Vodafone0916_Godzilla_Contextual_Onedio_MS</t>
  </si>
  <si>
    <t>Vodafone0916_Vestel_Olimpia_3rd_Party_Onedio_MS</t>
  </si>
  <si>
    <t>Vodafone0916_Vestel_Olimpia_3rd_Party_Medikalakademi_MS</t>
  </si>
  <si>
    <t>Vodafone0916_BJK_Forma_Kontratlama_VF_Onedio_MS</t>
  </si>
  <si>
    <t>Vodafone0916_BJK_Forma_Kontratlama_VF_Medikalakademi_MS</t>
  </si>
  <si>
    <t>Vodafone0916_BJK_Forma_Kontratlama_NonVF_Onedio_MS</t>
  </si>
  <si>
    <t>Vodafone0916_BJK_Forma_Kontratlama_NonVF_Medikalakademi_MS</t>
  </si>
  <si>
    <t>Beymen0916_Bemoji_interest_Medikalakademi_MEC</t>
  </si>
  <si>
    <t>Visa0916_Cross_Border_Almanca_contextual_Medikalakademi_Mec</t>
  </si>
  <si>
    <t>TFKB0916_Esnafa_Cifte_Bayram_Contextual_Medikalakademi_MS</t>
  </si>
  <si>
    <t>CEVİZSIRTI</t>
  </si>
  <si>
    <t>Pandora0916_Aw_interest_Bannerconnect_MC</t>
  </si>
  <si>
    <t>Bannerconnect</t>
  </si>
  <si>
    <t>Beymen0916_Bemoji_interest_Bannerconnect_MEC</t>
  </si>
  <si>
    <t>Dormia0916_Lansman_Bannerconnect_LAL_MEC</t>
  </si>
  <si>
    <t>Ikea0916_Back_To_School_interest_Bannerconnect_MEC</t>
  </si>
  <si>
    <t>Visa0916_Cross_Border_Almanca_contextual_Bannerconnect_Mec</t>
  </si>
  <si>
    <t>Castrol0916_Carama_LAL_Bannerconnect_MS</t>
  </si>
  <si>
    <t>TFKB0916_Esnafa_Cifte_Bayram_Contextual_Bannerconnect_MS</t>
  </si>
  <si>
    <t>SaxoBank0916_Lets_Change_The_Way_contextual_Bannerconnect_MX</t>
  </si>
  <si>
    <t>Kaplankaya0916_Wellnes_interest_Bannerconnect_MX</t>
  </si>
  <si>
    <t>Avon0916_Muyom_LAL_Bannerconnect_MX</t>
  </si>
  <si>
    <t>Vodafone0916_Vestel_Olimpia_3rd_Party_Banneconnect_MS</t>
  </si>
  <si>
    <t>Vodafone0916_Red_Budget_interest_Statik_Bannerconnect_MS</t>
  </si>
  <si>
    <t>Vodafone0916_Red_Roaming_interest_Bannerconnect_MS</t>
  </si>
  <si>
    <t>Vodafone0916_Godzilla_Contextual_Bannerconnect_MS</t>
  </si>
  <si>
    <t>Vodafone0916_BJK_Forma_Kontratlama_VF_Bannerconnect_MS</t>
  </si>
  <si>
    <t>Vodafone0916_Adaptive_Tariff_interest_Bannerconnect_MS</t>
  </si>
  <si>
    <t>Vodafone0916_Red_Yazlık_Mekanlar_interest_Bannerconnect_MS</t>
  </si>
  <si>
    <t>Q4</t>
  </si>
  <si>
    <t>Teknosa_Turuncu_indirim_30Eylül_3Ekim_interstitial_MC</t>
  </si>
  <si>
    <t>Teknosa1016_Turuncu_indirim_30Eylül_3Ekim_interstitial_Medyanet_MC</t>
  </si>
  <si>
    <t>Teknosa1016_Turuncu_indirim_30Eylül_3Ekim_interstitial_Digitalm_MC</t>
  </si>
  <si>
    <t>Teknosa1016_Turuncu_indirim_30Eylül_3Ekim_interstitial_Bond_MC</t>
  </si>
  <si>
    <t>Teknosa1016_Turuncu_indirim_30Eylül_3Ekim_interstitial_Acunn_MC</t>
  </si>
  <si>
    <t>Beymen1016_Ekim_LAL_Medyanet_(interstitial)_MEC</t>
  </si>
  <si>
    <t>Beymen1016_Ekim_LAL_Digitalm_MEC</t>
  </si>
  <si>
    <t>Beymen1016_Ekim_LAL_Bond_MEC</t>
  </si>
  <si>
    <t>Beymen1016_Ekim_LAL_Dogus_MEC</t>
  </si>
  <si>
    <t>Beymen1016_Ekim_LAL_Sözcü_MEC</t>
  </si>
  <si>
    <t>Beymen1016_Ekim_LAL_Ligatus_MEC</t>
  </si>
  <si>
    <t>Beymen1016_Ekim_LAL_MEC</t>
  </si>
  <si>
    <t>Beymen1016_Bemoji_interest_Sözcü_MEC</t>
  </si>
  <si>
    <t>Beymen1016_Bemoji_interest_Dogus_MEC</t>
  </si>
  <si>
    <t>Beymen1016_Bemoji_interest_Appnexus_MEC</t>
  </si>
  <si>
    <t>Beymen1016_Bemoji_interest_MEC</t>
  </si>
  <si>
    <t>Beymen1016_Bemoji_Mobil_Prestitial_Adnboost_MEC</t>
  </si>
  <si>
    <t>Beymen1016_Bemoji_Mobil_Prestitial_MEC</t>
  </si>
  <si>
    <t>Beymen1016_Bemoji_Research_MEC</t>
  </si>
  <si>
    <t>Unico1016_Ekim_Lansman_LAL_Bond_MEC</t>
  </si>
  <si>
    <t>Unico1016_Ekim_Lansman_LAL_Sahibinden_MEC</t>
  </si>
  <si>
    <t>UNICO</t>
  </si>
  <si>
    <t>Unico1016_Ekim_Lansman_LAL_MEC</t>
  </si>
  <si>
    <t>Unico1016_Ekim_SYNC_Clipkit_SYNC_MEC</t>
  </si>
  <si>
    <t>Unico1016_Ekim_SYNC_SYNC_MEC</t>
  </si>
  <si>
    <t>Dormia1016_Lansman_LAL_Appnexus_MEC</t>
  </si>
  <si>
    <t>Dormia1016_Lansman_LAL_Google_MEC</t>
  </si>
  <si>
    <t>Dormia1016_Lansman_LAL_MEC</t>
  </si>
  <si>
    <t>Hopi1016_BP_Lansman_Mobile_Prestitial_Move_MEC</t>
  </si>
  <si>
    <t>Hopi1016_BP_Lansman_Mobile_Prestitial_MEC</t>
  </si>
  <si>
    <t>RedBull1016_Cartoon_Theme_SYNC_Clipkit_MEC</t>
  </si>
  <si>
    <t>RedBull1016_Cartoon_Theme_SYNC_MEC</t>
  </si>
  <si>
    <t>Pandora1016_Aw_Campaign_interest_Digitalm_MC</t>
  </si>
  <si>
    <t>Pandora1016_Aw_Campaign_interest_Bond_MC</t>
  </si>
  <si>
    <t>Pandora1016_Aw_Campaign_interest_MC</t>
  </si>
  <si>
    <t>Shell1016_Helix_Audio_Recognation_Digitalmarcom_MC</t>
  </si>
  <si>
    <t>Shell1016_Helix_Audio_Recognation_MC</t>
  </si>
  <si>
    <t>Shelll1016_Helix_preroll_Nokta_MC</t>
  </si>
  <si>
    <t>Akbank1016_ihtiyac_Kredisi_preroll_Nokta_MC</t>
  </si>
  <si>
    <t>Akbank1016_ihtiyac_Kredisi_preroll_Sözcü_MC</t>
  </si>
  <si>
    <t>Akbank1016_ihtiyac_Kredisi_preroll_MC</t>
  </si>
  <si>
    <t>Sepas1016_Unico_Sigorta_interstitial_Medyanet_MEC</t>
  </si>
  <si>
    <t>Sepas1016_Unico_Sigorta_interstitial_MEC</t>
  </si>
  <si>
    <t>BobbiBrown1016_Retouching_Mobil_Prestitial_Move_MS</t>
  </si>
  <si>
    <t>BobbiBrown1016_Retouching_Mobil_Prestitial_MS</t>
  </si>
  <si>
    <t>BobbiBrown1016_Retouching_Pin_Overlay_Popmarker_MS</t>
  </si>
  <si>
    <t>BobbiBrown1016_Retouching_Pin_Overlay_MS</t>
  </si>
  <si>
    <t>BobbiBrown1016_Retouchin_interstitial_Medyanet_MS</t>
  </si>
  <si>
    <t>BobbiBrown1016_Retouchin_interstitial_Acunn_MS</t>
  </si>
  <si>
    <t>BobbiBrown1016_Retouchin_interstitial_MS</t>
  </si>
  <si>
    <t>BobbiBrown1016_Retouching_interest_Bond_MS</t>
  </si>
  <si>
    <t>BobbiBrown1016_Retouching_interest_Digitalm_MS</t>
  </si>
  <si>
    <t>BobbiBrown1016_Retouching_interest_MS</t>
  </si>
  <si>
    <t>Nike1016_Running_Preroll_Nokta_MS</t>
  </si>
  <si>
    <t>Nike1016_Running_Preroll_Fox_MS</t>
  </si>
  <si>
    <t>Nike1016_Running_Preroll_MS</t>
  </si>
  <si>
    <t>Vodafone1016_Dominos_Ebu_interest_Medyanet(interstitial)_MS</t>
  </si>
  <si>
    <t>Vodafone1016_Dominos_Ebu_interest_Digitalm_MS</t>
  </si>
  <si>
    <t>Vodafone1016_Dominos_Ebu_interest_MS</t>
  </si>
  <si>
    <t>Vodafone1016_Godzilla_Turbine_Digitalm_MS</t>
  </si>
  <si>
    <t>Vodafone1016_Godzilla_Turbine_Medyanet(interstitial)_Faz1_MS</t>
  </si>
  <si>
    <t>Vodafone1016_Godzilla_Turbine_MS</t>
  </si>
  <si>
    <t>Vodafone1016_Godzilla_Contextual_Doğuş_MS</t>
  </si>
  <si>
    <t>Vodafone1016_Godzilla_Contextual_MS</t>
  </si>
  <si>
    <t>Vodafone1016_Godzilla_Contextual_Medyanet(interstitial)_Faz2_MS</t>
  </si>
  <si>
    <t>Vodafone1016_Red_Digiturk_Taraftar_BJK_Preroll_MS</t>
  </si>
  <si>
    <t>Vodafone1016_Red_Digiturk_Taraftar_BJK_Preroll_Bond_MS</t>
  </si>
  <si>
    <t>Vodafone1016_Red_Digiturk_Taraftar_GS_Preroll_Bond_MS</t>
  </si>
  <si>
    <t>Vodafone1016_Red_Digiturk_Taraftar_GS_Preroll_MS</t>
  </si>
  <si>
    <t>Vodafone1016_Red_Digiturk_Taraftar_FB_Preroll_MS</t>
  </si>
  <si>
    <t>Vodafone1016_Red_Digiturk_Taraftar_FB_Preroll_Bond_MS</t>
  </si>
  <si>
    <t>Vodafone1016_Red_Digiturk_Taraftar_Diğer_Preroll_Bond_MS</t>
  </si>
  <si>
    <t>Vodafone1016_Red_Digiturk_Taraftar_Diger_Preroll_MS</t>
  </si>
  <si>
    <t>Vodafone1016_Red_Digiturk_Taraftar_interstitial_Bond_MS</t>
  </si>
  <si>
    <t>Vodafone1016_Red_Digiturk_Taraftar_interstitial_Medyanet_MS</t>
  </si>
  <si>
    <t>Vodafone1016_Red_Digiturk_Taraftar_interstitial_MS</t>
  </si>
  <si>
    <t>Vodafone1016_Adaptive_Tariff_Contextual_Medyanet(interstitial)_Faz1_MS</t>
  </si>
  <si>
    <t>Vodafone1016_Adaptive_Tariff_Turbine_Medyanet(interstitial)_Faz2_MS</t>
  </si>
  <si>
    <t>Vodafone1016_Adaptive_Tariff_Contextual_MS</t>
  </si>
  <si>
    <t>Vodafone1016_Forma_Kontratlama_VF_BJK_interest_Bond_MS</t>
  </si>
  <si>
    <t>Vodafone1016_Forma_Kontratlama_VF_BJK_interest_MS</t>
  </si>
  <si>
    <t>Vodafone1016_Forma_Kontratlama_VF_BJK_interest_Medyanet_Faz1_MS</t>
  </si>
  <si>
    <t>Vodafone1016_Forma_Kontratlama_VF_BJK_interest_Digitalm_MS</t>
  </si>
  <si>
    <t>Vodafone1016_Forma_Kontratlama_NonVF_BJK_interest_Medyanet_Faz2_MS</t>
  </si>
  <si>
    <t>Vodafone1016_Forma_Kontratlama_NonVF_BJK_interest_Digitalm_MS</t>
  </si>
  <si>
    <t>Vodafone1016_Forma_Kontratlama_NonVF_BJK_interest_Doğuş_MS</t>
  </si>
  <si>
    <t>Vodafone1016_Forma_Kontratlama_NonVF_BJK_interest_MS</t>
  </si>
  <si>
    <t>Vodafone1016_52Hafta_interest_Appnexus_MS</t>
  </si>
  <si>
    <t>Vodafone1016_52Hafta_interstitial_Medyanet_MS</t>
  </si>
  <si>
    <t>Vodafone1016_52Hafta_interest_Sahibinden_MS</t>
  </si>
  <si>
    <t>Vodafone1016_52Hafta_interest_MS</t>
  </si>
  <si>
    <t>Vodafone1016_Red_Budget_interest_Medyanet_MS</t>
  </si>
  <si>
    <t>Vodafone1016_Red_Budget_interest_Sahibinden_MS</t>
  </si>
  <si>
    <t>Vodafone1016_Red_Budget_interest_MS</t>
  </si>
  <si>
    <t>Vodafone1016_Olimpia_GeneralMobile_Contextual_Bond_MS</t>
  </si>
  <si>
    <t>Vodafone1016_Olimpia_GeneralMobile_interstitial_Medyanet_Faz1_MS</t>
  </si>
  <si>
    <t>Vodafone1016_Olimpia_GeneralMobile_Contextual_MS</t>
  </si>
  <si>
    <t>Vodafone1016_Olimpia_GeneralMobile_interest_Appnexus_MS</t>
  </si>
  <si>
    <t>Vodafone1016_Olimpia_GeneralMobile_interest_Medyanet(interstitial)_MS</t>
  </si>
  <si>
    <t>Vodafone1016_Olimpia_GeneralMobile_interest_MS</t>
  </si>
  <si>
    <t>MichaelKors1016_Wonderlust_PinOverlay_Popmarker_MS</t>
  </si>
  <si>
    <t>MichaelKors1016_Wonderlust_PinOverlay_MS</t>
  </si>
  <si>
    <t>MichaelKors1016_Wonderlust_interest_Bond_MS</t>
  </si>
  <si>
    <t>MichaelKors1016_Wonderlust_interest_Medyanet(interstitial)_MS</t>
  </si>
  <si>
    <t>MichaelKors1016_Wonderlust_interest_MS</t>
  </si>
  <si>
    <t>MichaelKors1016_Wonderlust_AudioRecognition_Digitalmarcom_MS</t>
  </si>
  <si>
    <t>MichaelKors1016_Wonderlust_AudioRecognition_Star_MS</t>
  </si>
  <si>
    <t>MichaelKors1016_Wonderlust_AudioRecognition_MS</t>
  </si>
  <si>
    <t>MichaelKors1016_Wonderlust_Seeding_Clipkit_MS</t>
  </si>
  <si>
    <t>MichaelKors1016_Wonderlust_Seeding_MS</t>
  </si>
  <si>
    <t>Avon1016_Kenzo_interstitial_Acunn_MX</t>
  </si>
  <si>
    <t>Avon1016_Kenzo_interstitial_Medyanet_MX</t>
  </si>
  <si>
    <t>Avon1016_Kenzo_Preroll_Star_MX</t>
  </si>
  <si>
    <t>Avon1016_Kenzo_Mobil_interstitial_Move_MX</t>
  </si>
  <si>
    <t>Avon1016_Kenzo_interstitial_MX</t>
  </si>
  <si>
    <t>Avon1016_Kenzo_Preroll_MX</t>
  </si>
  <si>
    <t>Avon1016_Kenzo_Mobil_interstitial_MX</t>
  </si>
  <si>
    <t>Huawei1016_P9_Lite_Medyanet_MX</t>
  </si>
  <si>
    <t>Huawei1016_P9_Lite_MX</t>
  </si>
  <si>
    <t>Kaplankaya1016_Wellness_interest_Sahibinden_MX</t>
  </si>
  <si>
    <t>Kaplankaya1016_Wellness_interest_Digitalm_MX</t>
  </si>
  <si>
    <t>Kaplankaya1016_Wellness_interest_Appnexus_MX</t>
  </si>
  <si>
    <t>Kaplankaya1016_Living_interest_Sahibinden_MX</t>
  </si>
  <si>
    <t>Kaplankaya1016_Living_interest_Digitalm_MX</t>
  </si>
  <si>
    <t>Kaplankaya1016_Living_interest_Appnexus_MX</t>
  </si>
  <si>
    <t>Kaplankaya1016_Wellness_interest_MX</t>
  </si>
  <si>
    <t>Kaplankaya1016_Living_interest_MX</t>
  </si>
  <si>
    <t>Sepas1016_Online_interstitial_Medyanet_MEC</t>
  </si>
  <si>
    <t>Sepas1016_Online_interstitial_MEC</t>
  </si>
  <si>
    <t>Michelin1016_Cross_Climate_Contextual_Ntv_MEC</t>
  </si>
  <si>
    <t>Michelin1016_Cross_Climate_Contextual_LigTv_MEC</t>
  </si>
  <si>
    <t>Michelin1016_Cross_Climate_Contextual_Appnexus_MEC</t>
  </si>
  <si>
    <t>Michelin1016_Cross_Climate_PinOverlay_Popmarker_MEC</t>
  </si>
  <si>
    <t>Michelin1016_Cross_Climate_Contextual_MEC</t>
  </si>
  <si>
    <t>Michelin1016_Cross_Climate_PinOverlay_MEC</t>
  </si>
  <si>
    <t>RedBull1016_Student_Occasion_Mobil_interest_Sahibinden_MEC</t>
  </si>
  <si>
    <t>RedBull1016_Student_Occasion_Contextual_MEC</t>
  </si>
  <si>
    <t>RedBull1016_Student_Occasion_Mobil_interest_MEC</t>
  </si>
  <si>
    <t>HeroBaby1016_Anneler_Anlatiyor_Seeding_Clipkit_MX</t>
  </si>
  <si>
    <t>HeroBaby1016_Anneler_Anlatiyor_AudioRecognition_Digitalmarcom_MX</t>
  </si>
  <si>
    <t>HeroBaby1016_Anneler_Anlatiyor_Seeding_MX</t>
  </si>
  <si>
    <t>HeroBaby1016_Anneler_Anlatiyor_AudioRecognition_MX</t>
  </si>
  <si>
    <t>Sensodyne1016_Deep_Clean_Preroll_Star_MC</t>
  </si>
  <si>
    <t>Sensodyne1016_Deep_Clean_Preroll_MC</t>
  </si>
  <si>
    <t>Sensodyne1016_Deep_Clean_TVSync_MC</t>
  </si>
  <si>
    <t>SabancıVakfı1016_Kısa_Film_interstitial_Medyanet_MC</t>
  </si>
  <si>
    <t>SabancıVakfı1016_Kısa_Film_interstitial_Mynet_MC</t>
  </si>
  <si>
    <t>SabancıVakfı1016_Kısa_Film_interstitial_Bond_MC</t>
  </si>
  <si>
    <t>SabancıVakfı1016_Kısa_Film_interstitial_Acunn_MC</t>
  </si>
  <si>
    <t>SABANCI VAKFI</t>
  </si>
  <si>
    <t>SabancıVakfı1016_Kısa_Film_interstitial_MC</t>
  </si>
  <si>
    <t>Sensodyne1016_Deep_Clean_Sync_Clipkit_MC</t>
  </si>
  <si>
    <t>TFKB1016_Esnafa_Cifte_Bayram_Contextual_Digitalm_MC</t>
  </si>
  <si>
    <t>TFKB1016_Esnafa_Cifte_Bayram_Contextual_MC</t>
  </si>
  <si>
    <t>Ikea1016_Benim_Evim_Benim_Keyfim_Preroll_MEC</t>
  </si>
  <si>
    <t>Ikea1016_Benim_Evim_Benim_Keyfim_Preroll_Fox_MEC</t>
  </si>
  <si>
    <t>Ikea1016_Benim_Evim_Benim_Keyfim_Preroll_Star_MEC</t>
  </si>
  <si>
    <t>Ikea1016_Benim_Evim_Benim_Keyfim_Preroll_Nokta_MEC</t>
  </si>
  <si>
    <t>Ikea1016_Benim_Evim_Benim_Keyfim_Preroll_Sozcu_MEC</t>
  </si>
  <si>
    <t>Ikea1016_Benim_Evim_Benim_Keyfim_Preroll_Acunn_MEC</t>
  </si>
  <si>
    <t>Ikea1016_Benim_Evim_Benim_Keyfim_Preroll_Midyo_MEC</t>
  </si>
  <si>
    <t>Vodafone1016_Olimpia_Huawei_Contextual_Medyanet_MS</t>
  </si>
  <si>
    <t>Vodafone1016_Olimpia_Huawei_Contextual_Doğuş_MS</t>
  </si>
  <si>
    <t>Vodafone1016_Olimpia_Huawei_Contextual_MS</t>
  </si>
  <si>
    <t>Vodafone1016_Olimpia_Huawei_Contextual_Digitalm_MS</t>
  </si>
  <si>
    <t>Vodafone1016_Olimpia_Huawei_interest_Bond_MS</t>
  </si>
  <si>
    <t>Vodafone1016_Olimpia_Huawei_interest_Sözcü_MS</t>
  </si>
  <si>
    <t>Vodafone1016_Olimpia_Huawei_interest_MS</t>
  </si>
  <si>
    <t>Teknosa1016_Disney_iletisimi_interstitial_Medyanet_MC</t>
  </si>
  <si>
    <t>Teknosa1016_Disney_iletisimi_interstitial_Acunn_MC</t>
  </si>
  <si>
    <t>Teknosa1016_Disney_iletisimi_interstitial_Mynet_MC</t>
  </si>
  <si>
    <t>Teknosa1016_Disney_iletisimi_interstitial_MC</t>
  </si>
  <si>
    <t>Vodafone1016_Red_Netflix_interest_Bond_MS</t>
  </si>
  <si>
    <t>Vodafone1016_Red_Netflix_interest_Medyanet(interstitial)_MS</t>
  </si>
  <si>
    <t>Vodafone1016_Red_Netflix_interest_Turkuaz_MS</t>
  </si>
  <si>
    <t>Vodafone1016_Red_Netflix_interest_Mynet_MS</t>
  </si>
  <si>
    <t>Vodafone1016_Red_Netflix_interest_Appnexus_MS</t>
  </si>
  <si>
    <t>Vodafone1016_Red_Netflix_interest_MS</t>
  </si>
  <si>
    <t>Turkuvaz</t>
  </si>
  <si>
    <t>Ikea1016_Züccaciye_interstitial_Medyanet_MEC</t>
  </si>
  <si>
    <t>Ikea1016_Züccaciye_interstitial_Acunn_MEC</t>
  </si>
  <si>
    <t>Ikea1016_Züccaciye_interstitial_Bond_MEC</t>
  </si>
  <si>
    <t>Ikea1016_Züccaciye_interstitial_MEC</t>
  </si>
  <si>
    <t>Ikea1016_Züccaciye_prestitial_MEC</t>
  </si>
  <si>
    <t>Shell1016_AutoGas_interest_Mynet_MC</t>
  </si>
  <si>
    <t>Shell1016_AutoGas_interest_Bond_MC</t>
  </si>
  <si>
    <t>Shell1016_AutoGas_interest_Sahibinden_MC</t>
  </si>
  <si>
    <t>Shell1016_AutoGas_interest_HürriyetEmlak_MC</t>
  </si>
  <si>
    <t>Shell1016_AutoGas_interest_MC</t>
  </si>
  <si>
    <t>GE1016_Ekim_Lookalike_Mynet_MEC</t>
  </si>
  <si>
    <t>GE1016_Ekim_Lookalike_Sözcü_MEC</t>
  </si>
  <si>
    <t>GE1016_Ekim_Lookalike_Doğuş_MEC</t>
  </si>
  <si>
    <t>GE1016_Ekim_Lookalike_Bond_MEC</t>
  </si>
  <si>
    <t>GE1016_Ekim_Lookalike_Sahibinden_MEC</t>
  </si>
  <si>
    <t>GE1016_Ekim_Lookalike_Commedya_MEC</t>
  </si>
  <si>
    <t>GE1016_Ekim_Lookalike_Nokta_MEC</t>
  </si>
  <si>
    <t>GE1016_Ekim_Lookalike_Popmarker_MEC</t>
  </si>
  <si>
    <t>GE1016_Ekim_Lookalike_Ligatus_MEC</t>
  </si>
  <si>
    <t>GE1016_Ekim_Lookalike_Maxad_MEC</t>
  </si>
  <si>
    <t>GE</t>
  </si>
  <si>
    <t>GE1016_Ekim_Lookalike_MEC</t>
  </si>
  <si>
    <t>GSK1016_Sensodyne_CheckUp_TakeOver_Bond_MC</t>
  </si>
  <si>
    <t>GSK1016_Sensodyne_CheckUp_TakeOver_MC</t>
  </si>
  <si>
    <t>Teknosa1016_Turuncu_indirim_interstitial_Medyanet_MC</t>
  </si>
  <si>
    <t>Teknosa1016_Turuncu_indirim_interstitial_Mynet_MC</t>
  </si>
  <si>
    <t>Teknosa1016_Turuncu_indirim_interstitial_Bond_MC</t>
  </si>
  <si>
    <t>Teknosa1016_Turuncu_indirim_interstitial_Acunn_MC</t>
  </si>
  <si>
    <t>Teknosa1016_Turuncu_indirim_interstitial_MC</t>
  </si>
  <si>
    <t>GSK1016_Sensodyne_Deep_Clean_Programatik_Bond_MC</t>
  </si>
  <si>
    <t>GSK1016_Sensodyne_Deep_Clean_Programatik_Doğuş_MC</t>
  </si>
  <si>
    <t>GSK1016_Sensodyne_Deep_Clean_Programatik_Digitalm_MC</t>
  </si>
  <si>
    <t>GSK1016_Sensodyne_Deep_Clean_Programatik_Star_MC</t>
  </si>
  <si>
    <t>GSK1016_Sensodyne_Deep_Clean_Programatik_Sahibinden_MC</t>
  </si>
  <si>
    <t>GSK1016_Sensodyne_Deep_Clean_Programatik_MC</t>
  </si>
  <si>
    <t>IKEA1016_Aramizda_Cozduk_Preroll_Nokta_MEC</t>
  </si>
  <si>
    <t>IKEA1016_Aramizda_Cozduk_Preroll_NtvSpor_MEC</t>
  </si>
  <si>
    <t>IKEA1016_Aramizda_Cozduk_Preroll_Star_MEC</t>
  </si>
  <si>
    <t>IKEA1016_Aramizda_Cozduk_Preroll_Fox_MEC</t>
  </si>
  <si>
    <t>IKEA1016_Aramizda_Cozduk_Preroll_Acunn_MEC</t>
  </si>
  <si>
    <t>IKEA1016_Aramizda_Cozduk_Preroll_MEC</t>
  </si>
  <si>
    <t>Bayer1016_Supradyn_Preroll_Nokta_MC</t>
  </si>
  <si>
    <t>Bayer1016_Supradyn_Preroll_Star_MC</t>
  </si>
  <si>
    <t>Bayer1016_Supradyn_Preroll_Fox_MC</t>
  </si>
  <si>
    <t>Bayer1016_Supradyn_Preroll_Acunn_MC</t>
  </si>
  <si>
    <t>Bayer1016_Supradyn_Preroll_MC</t>
  </si>
  <si>
    <t>Bayer1016_BPL_Baby_Preroll_Star_MC</t>
  </si>
  <si>
    <t>Bayer1016_BPL_Baby_Preroll_Acunn_MC</t>
  </si>
  <si>
    <t>Bayer1016_BPL_Baby_Preroll_Nokta_MC</t>
  </si>
  <si>
    <t>Bayer1016_BPL_Baby_Preroll_MC</t>
  </si>
  <si>
    <t>CarrefourSA1016_Aşure_Preroll_Acunn_MC</t>
  </si>
  <si>
    <t>CarrefourSA1016_Aşure_Preroll_Sözcü_MC</t>
  </si>
  <si>
    <t>CarrefourSA1016_Aşure_Preroll_Star_MC</t>
  </si>
  <si>
    <t>CarrefourSA1016_Aşure_Preroll_Fox_MC</t>
  </si>
  <si>
    <t>CarrefourSA1016_Aşure_Preroll_Nokta_MC</t>
  </si>
  <si>
    <t>CarrefourSA1016_Aşure_Preroll_MC</t>
  </si>
  <si>
    <t>Teknosa1016_SamsungTV_interstitial_Medyanet_MC</t>
  </si>
  <si>
    <t>Teknosa1016_SamsungTV_interstitial_Mynet_MC</t>
  </si>
  <si>
    <t>Teknosa1016_SamsungTV_interstitial_Bond_MC</t>
  </si>
  <si>
    <t>Teknosa1016_SamsungTV_interstitial_Acunn_MC</t>
  </si>
  <si>
    <t>Teknosa1016_SamsungTV_interstitial_MC</t>
  </si>
  <si>
    <t>Tadım1016_Aşure_Preroll_MEC</t>
  </si>
  <si>
    <t>Tadım1016_Aşure_Preroll_Acunn_MEC</t>
  </si>
  <si>
    <t>Tadım1016_Aşure_Preroll_Nokta_MEC</t>
  </si>
  <si>
    <t>Tadım1016_Aşure_Preroll_Star_MEC</t>
  </si>
  <si>
    <t>Teknosa1016_Dyson_V8_Preroll_Fox_MC</t>
  </si>
  <si>
    <t>Teknosa1016_Dyson_V8_Preroll_Midyo_MC</t>
  </si>
  <si>
    <t>Teknosa1016_Dyson_V8_Preroll_Digitalm_MC</t>
  </si>
  <si>
    <t>Teknosa1016_Dyson_V8_Preroll_MC</t>
  </si>
  <si>
    <t>Canbebe_Xaxis_Preroll_MEC</t>
  </si>
  <si>
    <t>Canbebe_Preroll_MEC</t>
  </si>
  <si>
    <t>Canbebe_SYNC_MEC</t>
  </si>
  <si>
    <t>Canbebe1016_Xaxis_Preroll_Acunn_MEC</t>
  </si>
  <si>
    <t>Canbebe1016_Xaxis_Preroll_Nokta_MEC</t>
  </si>
  <si>
    <t>Canbebe1016_Xaxis_Preroll_Star_MEC</t>
  </si>
  <si>
    <t>Canbebe1016_Xaxis_Preroll_Fox_MEC</t>
  </si>
  <si>
    <t>Canbebe1016_Preroll_Digitalmarcom_MEC</t>
  </si>
  <si>
    <t>Canbebe1016_SYNC_Clipkit_MEC</t>
  </si>
  <si>
    <t>Nike1016_Football_Training_PinOverlay_Popmarker_MS</t>
  </si>
  <si>
    <t>Nike1016_Football_Training_interstitial_Medyanet_MS</t>
  </si>
  <si>
    <t>Nike1016_Football_Training_interstitial_Bond_MS</t>
  </si>
  <si>
    <t>Nike1016_Football_Training_interstitial_Ntv_MS</t>
  </si>
  <si>
    <t>Nike1016_Football_Training_PinOverlay_MS</t>
  </si>
  <si>
    <t>Nike1016_Football_Training_interstitial_MS</t>
  </si>
  <si>
    <t>Renault1016_Megane_Sedane_Lansman_LiveRoom_LAL_Medyanet(interstitial)_MEC</t>
  </si>
  <si>
    <t>Renault1016_Megane_Sedane_Lansman_LiveRoom_LAL_Appnexus_MEC</t>
  </si>
  <si>
    <t>Renault1016_Megane_Sedane_Lansman_LiveRoom_DisplaySYNC_Appnexus_MEC</t>
  </si>
  <si>
    <t>Renault1016_Megane_Sedane_Lansman_LiveRoom_LAL_MEC</t>
  </si>
  <si>
    <t>Renault1016_Megane_Sedane_Lansman_LiveRoom_DisplaySYNC_MEC</t>
  </si>
  <si>
    <t>Renault1016_Megane_Sedane_Lansman_LiveRoom_TVSYNC_MEC</t>
  </si>
  <si>
    <t>Renault1016_Megane_Sedane_TVSYNC_Clipkit_MEC</t>
  </si>
  <si>
    <t>Renault1016_Megane_Sedane_LAL_Digitalm_MEC</t>
  </si>
  <si>
    <t>Renault1016_Megane_Sedane_LAL_Appnexus_MEC</t>
  </si>
  <si>
    <t>Renault1016_Megane_Sedane_TVSYNC_MEC</t>
  </si>
  <si>
    <t>Renault1016_Megane_Sedane_LAL_MEC</t>
  </si>
  <si>
    <t>Gratis1016_13-15Ekim_interstitial_MS</t>
  </si>
  <si>
    <t>Gratis1016_13-15Ekim_interstitial_Medyanet_MS</t>
  </si>
  <si>
    <t>Gratis1016_13-15Ekim_interstitial_Acunn_MS</t>
  </si>
  <si>
    <t>Gratis1016_13-15Ekim_interstitial_Star_MS</t>
  </si>
  <si>
    <t>Gratis1016_13-15Ekim_interstitial_Digitalm_MS</t>
  </si>
  <si>
    <t>WePublic1016_LAL_Medyanet(interstitial)_MEC</t>
  </si>
  <si>
    <t>WePublic1016_LAL_Sözcü_MEC</t>
  </si>
  <si>
    <t>WePublic1016_LAL_Doğuş_MEC</t>
  </si>
  <si>
    <t>WePublic1016_LAL_Bond_MEC</t>
  </si>
  <si>
    <t>WePublic1016_LAL_Appnexus_MEC</t>
  </si>
  <si>
    <t>WePublic1016_LAL_Ligatus_MEC</t>
  </si>
  <si>
    <t>WePublic1016_LAL_Maxad_MEC</t>
  </si>
  <si>
    <t>WEPUBLIC</t>
  </si>
  <si>
    <t>WePublic1016_LAL_MEC</t>
  </si>
  <si>
    <t>Hopi1016_Merchant_interest_MEC</t>
  </si>
  <si>
    <t>Hopi1016_Merchant_interest_Mynet_MEC</t>
  </si>
  <si>
    <t>Hopi1016_Merchant_interest_Bond_MEC</t>
  </si>
  <si>
    <t>Hopi1016_Merchant_interest_Appnexus_MEC</t>
  </si>
  <si>
    <t>GSK1016_Otribebe_interest_Doğuş_MC</t>
  </si>
  <si>
    <t>GSK1016_Otribebe_interest_Digitalm_MC</t>
  </si>
  <si>
    <t>GSK1016_Otribebe_interest_MC</t>
  </si>
  <si>
    <t>GSK1016_Otribebe_Preroll_Star_MC</t>
  </si>
  <si>
    <t>GSK1016_Otribebe_Preroll_Fox_MC</t>
  </si>
  <si>
    <t>GSK1016_Otribebe_Preroll_Nokta_MC</t>
  </si>
  <si>
    <t>GSK1016_Otribebe_Preroll_MC</t>
  </si>
  <si>
    <t>Altinbas1016_Elmas_interstitial_MEC</t>
  </si>
  <si>
    <t>Altinbas1016_Elmas_interstitial_Medyanet_MEC</t>
  </si>
  <si>
    <t>Altinbas1016_Elmas_interstitial_Mynet_MEC</t>
  </si>
  <si>
    <t>Altinbas1016_Elmas_interstitial_Acunn_MEC</t>
  </si>
  <si>
    <t>WePublic1016_Mobil_prestitial_Move_MEC</t>
  </si>
  <si>
    <t>WePublic1016_Mobil_prestitial_MEC</t>
  </si>
  <si>
    <t>GSK1016_Parodontax_Trueview_Star_MC</t>
  </si>
  <si>
    <t>GSK1016_Parodontax_Trueview_Nokta_MC</t>
  </si>
  <si>
    <t>GSK1016_Parodontax_Trueview_MC</t>
  </si>
  <si>
    <t>Renault1016_Clio_LAL_Digitalm_MEC</t>
  </si>
  <si>
    <t>Renault1016_Clio_LAL_Appnexus_MEC</t>
  </si>
  <si>
    <t>Renault1016_Clio_LAL_Bond_MEC</t>
  </si>
  <si>
    <t>Renault1016_Clio_LAL_MEC</t>
  </si>
  <si>
    <t>Tadim1016_Karışık_SYNC_Clipkit_MEC</t>
  </si>
  <si>
    <t>Tadim1016_Karışık_SYNC_MEC</t>
  </si>
  <si>
    <t>Hopi1016_Migros_Mobil_Prestitial_Move_MEC</t>
  </si>
  <si>
    <t>Hopi1016_Migros_Mobil_Prestitial_MEC</t>
  </si>
  <si>
    <t>Hopi1016_Migros_interstitial_Medyanet_MEC</t>
  </si>
  <si>
    <t>Hopi1016_Migros_interstitial_Mynet_MEC</t>
  </si>
  <si>
    <t>Hopi1016_Migros_interstitial_Acunn_MEC</t>
  </si>
  <si>
    <t>Hopi1016_Migros_interstitial_Star_MEC</t>
  </si>
  <si>
    <t>Hopi1016_Migros_interstitial_SemDigital_MEC</t>
  </si>
  <si>
    <t>Hopi1016_Migros_interstitial_MEC</t>
  </si>
  <si>
    <t>Ikea1016_Tekstil_interstitial_Medyanet_MEC</t>
  </si>
  <si>
    <t>Ikea1016_Tekstil_interstitial_Acunn_MEC</t>
  </si>
  <si>
    <t>Ikea1016_Tekstil_interstitial_MEC</t>
  </si>
  <si>
    <t>Ikea1016_Tekstil_Mobil_Prestitial_Move_MEC</t>
  </si>
  <si>
    <t>Ikea1016_Tekstil_Mobil_Prestitial_MEC</t>
  </si>
  <si>
    <t>Ikea1016_Köfte_Fırsatı_Mobil_Prestitial_Move_MEC</t>
  </si>
  <si>
    <t>Ikea1016_Köfte_Fırsatı_Mobil_Prestitial_MEC</t>
  </si>
  <si>
    <t>Vodafone1016_52_Hafta_inşaat_interest_MS</t>
  </si>
  <si>
    <t>Vodafone1016_52_Hafta_inşaat_interest_Medyanet(interstitial)_MS</t>
  </si>
  <si>
    <t>Vodafone1016_52_Hafta_inşaat_interest_Appnexus_MS</t>
  </si>
  <si>
    <t>Beymen1016_Blender_LAL_Erkek_Medyanet(interstitial)_MEC</t>
  </si>
  <si>
    <t>Beymen1016_Blender_LAL_Erkek_Doğuş_MEC</t>
  </si>
  <si>
    <t>Beymen1016_Blender_LAL_Erkek_MEC</t>
  </si>
  <si>
    <t>Beymen1016_Blender_LAL_Kadın_Medyanet_MEC</t>
  </si>
  <si>
    <t>Beymen1016_Blender_LAL_Kadın_Sözcü_MEC</t>
  </si>
  <si>
    <t>Beymen1016_Blender_LAL_Kadın_MEC</t>
  </si>
  <si>
    <t>SaxoCapital1016_ChangeTheWay_interstitial_Medyanet_MX</t>
  </si>
  <si>
    <t>SaxoCapital1016_ChangeTheWay_interstitial_Mynet_MX</t>
  </si>
  <si>
    <t>SaxoCapital1016_ChangeTheWay_interstitial_MX</t>
  </si>
  <si>
    <t>Renault1016_SUV_LAL_Bond_MEC</t>
  </si>
  <si>
    <t>Renault1016_SUV_LAL_Doğuş_MEC</t>
  </si>
  <si>
    <t>Renault1016_SUV_LAL_Appnexus_MEC</t>
  </si>
  <si>
    <t>Renault1016_SUV_LAL_MEC</t>
  </si>
  <si>
    <t>Sony1016_XperiaZ_interest_Appnexus_MC</t>
  </si>
  <si>
    <t>Sony1016_XperiaZ_interest_Bond_MC</t>
  </si>
  <si>
    <t>Sony1016_XperiaZ_interest_Doğuş_MC</t>
  </si>
  <si>
    <t>SONY</t>
  </si>
  <si>
    <t>Sony1016_XperiaZ_interest_MC</t>
  </si>
  <si>
    <t>Sony1016_XperiaZ_DataTargeting_Onedio_MC</t>
  </si>
  <si>
    <t>Sony1016_XperiaZ_DataTargeting_MC</t>
  </si>
  <si>
    <t>Lassa1016_TBR_interstitial_Bond_MC</t>
  </si>
  <si>
    <t>Lassa1016_TBR_interstitial_Digitalm_MC</t>
  </si>
  <si>
    <t>Lassa1016_TBR_interstitial_MC</t>
  </si>
  <si>
    <t>Avon1016_BFAP_Dual_Elixir_Seeding_MX</t>
  </si>
  <si>
    <t>RedBull1016_Mind_Game_interest_Bond_MEC</t>
  </si>
  <si>
    <t>RedBull1016_Mind_Game_interest_Reklamstore_MEC</t>
  </si>
  <si>
    <t>RedBull1016_Mind_Game_interest_Hocam_MEC</t>
  </si>
  <si>
    <t>RedBull1016_Mind_Game_interest_MEC</t>
  </si>
  <si>
    <t>RedBull1016_Student_Occasion_interest_Ek_Bond_MEC</t>
  </si>
  <si>
    <t>RedBull1016_Student_Occasion_interest_Ek_Popmarker_MEC</t>
  </si>
  <si>
    <t>RedBull1016_Student_Occasion_interest_Ek_Ligatus_MEC</t>
  </si>
  <si>
    <t>RedBull1016_Student_Occasion_interest_Ek_Ntv_MEC</t>
  </si>
  <si>
    <t>RedBull1016_Student_Occasion_interest_MEC</t>
  </si>
  <si>
    <t>Vodafone1016_Red_Business_V2_interest_Appnexus_MS</t>
  </si>
  <si>
    <t>Vodafone1016_Red_Business_V2_interest_Adhood_MS</t>
  </si>
  <si>
    <t>Vodafone1016_Red_Business_V2_interest_Medyanet(interstitial)_MS</t>
  </si>
  <si>
    <t>Vodafone1016_Red_Business_V2_interest_Mynet_MS</t>
  </si>
  <si>
    <t>Vodafone1016_Red_Business_V2_interest_MS</t>
  </si>
  <si>
    <t>ECA1016_Kombi_Preroll_Fox_MEC</t>
  </si>
  <si>
    <t>ECA1016_Kombi_Preroll_Nokta_MEC</t>
  </si>
  <si>
    <t>ECA</t>
  </si>
  <si>
    <t>ECA1016_Kombi_Preroll_MEC</t>
  </si>
  <si>
    <t>Teknosa1016_21-24Ekim_interstitial_Medyanet_MC</t>
  </si>
  <si>
    <t>Teknosa1016_21-24Ekim_interstitial_Bond_MC</t>
  </si>
  <si>
    <t>Teknosa1016_21-24Ekim_interstitial_Acunn_MC</t>
  </si>
  <si>
    <t>Teknosa1016_21-24Ekim_interstitial_Mynet_MC</t>
  </si>
  <si>
    <t>Teknosa1016_21-24Ekim_interstitial_Star_MC</t>
  </si>
  <si>
    <t>Teknosa1016_21-24Ekim_interstitial_MC</t>
  </si>
  <si>
    <t>Teknosa1016_Turuncu_indirim_Preroll_Fox_MC</t>
  </si>
  <si>
    <t>Teknosa1016_Turuncu_indirim_Preroll_Midyo_MC</t>
  </si>
  <si>
    <t>Teknosa1016_Turuncu_indirim_Preroll_MC</t>
  </si>
  <si>
    <t>EsteeLauder1016_Revitalizing_Supreme_PinOverlay_Popmarker_MS</t>
  </si>
  <si>
    <t>EsteeLauder1016_Revitalizing_Supreme_PinOverlay_MS</t>
  </si>
  <si>
    <t>EsteeLauder1016_Revitalizing_Supreme_interstitial_Acunn_MS</t>
  </si>
  <si>
    <t>EsteeLauder1016_Revitalizing_Supreme_interstitial_Mynet_MS</t>
  </si>
  <si>
    <t>EsteeLauder1016_Revitalizing_Supreme_interstitial_Star_MS</t>
  </si>
  <si>
    <t>EsteeLauder1016_Revitalizing_Supreme_interstitial_Medyanet_MS</t>
  </si>
  <si>
    <t>EsteeLauder1016_Revitalizing_Supreme_Seeding_Clipkit_MS</t>
  </si>
  <si>
    <t>EsteeLauder1016_Revitalizing_Supreme_interstitial_MS</t>
  </si>
  <si>
    <t>EsteeLauder1016_Revitalizing_Supreme_Seeding_MS</t>
  </si>
  <si>
    <t>Darphin1016_Lumiere_Essentiele_interstitial_Acunn_MS</t>
  </si>
  <si>
    <t>Darphin1016_Lumiere_Essentiele_interstitial_Mynet_MS</t>
  </si>
  <si>
    <t>Darphin1016_Lumiere_Essentiele_interstitial_Star_MS</t>
  </si>
  <si>
    <t>Darphin1016_Lumiere_Essentiele_Seeding_Clipkit_MS</t>
  </si>
  <si>
    <t>Darphin1016_Lumiere_Essentiele_interstitial_MS</t>
  </si>
  <si>
    <t>Darphin1016_Lumiere_Essentiele_Seeding_MS</t>
  </si>
  <si>
    <t>Vodafone1016_Maraton_interest_Medyanet(interstitial)_MS</t>
  </si>
  <si>
    <t>Vodafone1016_Maraton_interest_Appnexus_MS</t>
  </si>
  <si>
    <t>Vodafone1016_Maraton_interest_MS</t>
  </si>
  <si>
    <t>SabanciHolding1016_29Ekim_Cumhuriyet_Bayrami_Preroll_MC</t>
  </si>
  <si>
    <t>SabanciHolding1016_29Ekim_Cumhuriyet_Bayrami_Preroll_Acunn_MC</t>
  </si>
  <si>
    <t>SabanciHolding1016_29Ekim_Cumhuriyet_Bayrami_Preroll_Sözcü_MC</t>
  </si>
  <si>
    <t>SabanciHolding1016_29Ekim_Cumhuriyet_Bayrami_Preroll_Fox_MC</t>
  </si>
  <si>
    <t>SabanciHolding1016_29Ekim_Cumhuriyet_Bayrami_Preroll_Star_MC</t>
  </si>
  <si>
    <t>SABANCI HOLDING</t>
  </si>
  <si>
    <t>Gratis1016_27-30Ekim_interstitial_Mynet_MS</t>
  </si>
  <si>
    <t>Gratis1016_27-30Ekim_interstitial_Medyanet_MS</t>
  </si>
  <si>
    <t>Gratis1016_27-30Ekim_interstitial_Star_MS</t>
  </si>
  <si>
    <t>Gratis1016_27-30Ekim_interstitial_Acunn_MS</t>
  </si>
  <si>
    <t>Gratis1016_27-30Ekim_interstitial_MS</t>
  </si>
  <si>
    <t>Teknosa1016_Turuncu_indirim_28-31Ekim_interstitial_Medyanet_MC</t>
  </si>
  <si>
    <t>Teknosa1016_Turuncu_indirim_28-31Ekim_interstitial_Digitalm_MC</t>
  </si>
  <si>
    <t>Teknosa1016_Turuncu_indirim_28-31Ekim_interstitial_Star_MC</t>
  </si>
  <si>
    <t>Teknosa1016_Turuncu_indirim_28-31Ekim_interstitial_Bond_MC</t>
  </si>
  <si>
    <t>Teknosa1016_Turuncu_indirim_28-31Ekim_interstitial_MC</t>
  </si>
  <si>
    <t>Avivasa1016_Ekim-Aralık_Preroll_Sözcü_MC</t>
  </si>
  <si>
    <t>Avivasa1016_Ekim-Aralık_Preroll_MC</t>
  </si>
  <si>
    <t>IKEA1016_Peak_Day_interstitial_MEC</t>
  </si>
  <si>
    <t>IKEA1016_Peak_Day_interstitial_Medyanet_MEC</t>
  </si>
  <si>
    <t>IKEA1016_Peak_Day_interstitial_Mynet_MEC</t>
  </si>
  <si>
    <t>IKEA1016_Peak_Day_interstitial_Star_MEC</t>
  </si>
  <si>
    <t>IKEA1016_Peak_Day_interstitial_Bond_MEC</t>
  </si>
  <si>
    <t>IKEA1016_Peak_Day_interstitial_Acunn_MEC</t>
  </si>
  <si>
    <t>Karnaval</t>
  </si>
  <si>
    <t>IKEA1016_Peak_Day_Mobil_Prestitial_Move_MEC</t>
  </si>
  <si>
    <t>IKEA1016_Peak_Day_Mobil_Prestitial_Karnaval_MEC</t>
  </si>
  <si>
    <t>IKEA1016_Peak_Day_Mobil_Prestitial_MEC</t>
  </si>
  <si>
    <t>Shelll1016_Helix_preroll_Acunn_MC</t>
  </si>
  <si>
    <t>Shelll1016_Helix_preroll__MC</t>
  </si>
  <si>
    <t>Shelll1016_HeliX_preroll__MC</t>
  </si>
  <si>
    <t>Vodafone1016_Olimpia_GeneralMobile_interest_Digitalm_MS</t>
  </si>
  <si>
    <t>GSK1016_Sensodyne_CheckUp_TakeOver_Digitalm_MC</t>
  </si>
  <si>
    <t>RedBull1016_Student_Occasion_Bond_Contextual_MEC</t>
  </si>
  <si>
    <t>RedBull1016_Student_Occasion_Digitals_Contextual_MEC</t>
  </si>
  <si>
    <t>RedBull1016_Student_Occasion_Digitalm_Contextual_MEC</t>
  </si>
  <si>
    <t>RedBull1016_Student_Occasion_Ligatus_Contextual_MEC</t>
  </si>
  <si>
    <t>Renault1016_Megane_Sedane_LAL_Bond_MEC</t>
  </si>
  <si>
    <t>Ikea1016_Züccaciye_Mobil_Prestitial_Medyanet_MEC</t>
  </si>
  <si>
    <t>Kaplankaya1016_Wellness_interest_Admatic_MX</t>
  </si>
  <si>
    <t>Ikea1016_Köfte_Fırsatı_Mobil_Prestitial_Karnaval_MEC</t>
  </si>
  <si>
    <t>Redbull1016_Mindgame_Mobil_Prestitial_Move_1016</t>
  </si>
  <si>
    <t>Redbull1016_Mindgame_Mobil_Prestitial_1016</t>
  </si>
  <si>
    <t>MichaelKors1016_Wonderlust_interest_Dogus_MS</t>
  </si>
  <si>
    <t>Renault1016_Clio_LAL_Ligatus_MEC</t>
  </si>
  <si>
    <t>ELCA KOZMETIK</t>
  </si>
  <si>
    <t>Shelll1016_Helix_preroll_Appnexus_MC</t>
  </si>
  <si>
    <t>Hopi1016_Merchant_interest_Google_MEC</t>
  </si>
  <si>
    <t>Hopi1016_Merchant_interest_Bannerconnect_MEC_September</t>
  </si>
  <si>
    <t>Hopi1016_Merchant_interest_Medikalakademi_MEC</t>
  </si>
  <si>
    <t>Dormia1016_Lansman_LAL_Bannerconnect_MEC_September</t>
  </si>
  <si>
    <t>Dormia1016_Lansman_LAL_Medikalakademi_MEC</t>
  </si>
  <si>
    <t>Beymen1016_Bemoji_interest_Medikalakademi_MEC</t>
  </si>
  <si>
    <t>Beymen1016_Bemoji_interest_Bannerconnect_MEC_September</t>
  </si>
  <si>
    <t>Bayer1016_Priorin_Onedio_MC</t>
  </si>
  <si>
    <t>Bayer1016_Priorin_MC</t>
  </si>
  <si>
    <t>Shelll1016_Helix_preroll_Google_MC</t>
  </si>
  <si>
    <t>Shelll1016_Helix_preroll_Medikalakademi_MC</t>
  </si>
  <si>
    <t>Shelll1016_Helix_preroll_Bannerconnect_MC_September</t>
  </si>
  <si>
    <t>Vodafone1016_52Hafta_interstitial_Google_MS</t>
  </si>
  <si>
    <t>Vodafone1016_52Hafta_interstitial_Medikalakademi_MS</t>
  </si>
  <si>
    <t>Vodafone1016_52Hafta_interstitial_Onedio_MS</t>
  </si>
  <si>
    <t>Vodafone1016_Olimpia_GeneralMobile_interest_Google_MS</t>
  </si>
  <si>
    <t>Vodafone1016_Olimpia_GeneralMobile_interest_Medikalakademi_MS</t>
  </si>
  <si>
    <t>Vodafone1016_Olimpia_GeneralMobile_interest_Onedio_MS</t>
  </si>
  <si>
    <t>Vodafone1016_Olimpia_GeneralMobile_interest_Bannerconnect_MS_September</t>
  </si>
  <si>
    <t>Kaplankaya1016_Wellness_interest_Google_MX</t>
  </si>
  <si>
    <t>Kaplankaya1016_Wellness_interest_Medikalakademi_MX</t>
  </si>
  <si>
    <t>Kaplankaya1016_Wellness_interest_Onedio_MX</t>
  </si>
  <si>
    <t>Kaplankaya1016_Wellness_interest_Banneconnect_MX_September</t>
  </si>
  <si>
    <t>Kaplankaya1016_Living_interest_Google_MX</t>
  </si>
  <si>
    <t>Kaplankaya1016_Living_interest_Medikalakademi_MX</t>
  </si>
  <si>
    <t>Kaplankaya1016_Living_interest_Onedio_MX</t>
  </si>
  <si>
    <t>Kaplankaya1016_Living_interest_Admatic_MX</t>
  </si>
  <si>
    <t>Michelin1016_Cross_Climate_Contextual_Medikalakademi_MEC</t>
  </si>
  <si>
    <t>Michelin1016_Cross_Climate_Contextual_Onedio_MEC</t>
  </si>
  <si>
    <t>Michelin1016_Cross_Climate_Contextual_Google_MEC</t>
  </si>
  <si>
    <t>Michelin1016_Cross_Climate_Contextual_Bannerconnect_MEC_September</t>
  </si>
  <si>
    <t>TFKB1016_Esnafa_Cifte_Bayram_Contextual_Google_MC</t>
  </si>
  <si>
    <t>TFKB1016_Esnafa_Cifte_Bayram_Contextual_Medikalakademi_MC</t>
  </si>
  <si>
    <t>TFKB1016_Esnafa_Cifte_Bayram_Contextual_Onedio_MC</t>
  </si>
  <si>
    <t>TFKB1016_Esnafa_Cifte_Bayram_Contextual_Bannerconnect_MC_September</t>
  </si>
  <si>
    <t>Vodafone1016_Red_Netflix_interest_Google_MS</t>
  </si>
  <si>
    <t>Vodafone1016_Red_Netflix_interest_Medikalakademi_MS</t>
  </si>
  <si>
    <t>Vodafone1016_Red_Netflix_interest_Onedio_MS</t>
  </si>
  <si>
    <t>Renault1016_Megane_Sedane_Lansman_LiveRoom_LAL_Google_MEC</t>
  </si>
  <si>
    <t>Renault1016_Megane_Sedane_Lansman_LiveRoom_LAL_Medikalakademi_MEC</t>
  </si>
  <si>
    <t>Renault1016_Megane_Sedane_Lansman_LiveRoom_LAL_Onedio_MEC</t>
  </si>
  <si>
    <t>Renault1016_Megane_Sedane_Lansman_LiveRoom_LAL_Bannerconnect_MEC_September</t>
  </si>
  <si>
    <t>Renault1016_Megane_Sedane_Lansman_LiveRoom_DisplaySYNC_Google_MEC</t>
  </si>
  <si>
    <t>Renault1016_Megane_Sedane_Lansman_LiveRoom_DisplaySYNC_Medikalakademi_MEC</t>
  </si>
  <si>
    <t>Renault1016_Megane_Sedane_Lansman_LiveRoom_DisplaySYNC_Onedio_MEC</t>
  </si>
  <si>
    <t>Renault1016_Megane_Sedane_Lansman_LiveRoom_DisplaySYNC_Bannerconnect_MEC_September</t>
  </si>
  <si>
    <t>Renault1016_Megane_Sedane_Lansman_LiveRoom_TVSYNC_Clipkit_MEC</t>
  </si>
  <si>
    <t>Renault1016_Megane_Sedane_LAL_Google_MEC</t>
  </si>
  <si>
    <t>Renault1016_Megane_Sedane_LAL_Medikalakademi_MEC</t>
  </si>
  <si>
    <t>Renault1016_Megane_Sedane_LAL_Onedio_MEC</t>
  </si>
  <si>
    <t>Hopi1016_Merchant_interest_Onedio_MEC</t>
  </si>
  <si>
    <t>Renault1016_Clio_LAL_Google_MEC</t>
  </si>
  <si>
    <t>Renault1016_Clio_LAL_Medikalakademi_MEC</t>
  </si>
  <si>
    <t>Renault1016_Clio_LAL_Onedio_MEC</t>
  </si>
  <si>
    <t>Renault1016_Clio_LAL_Bannerconnect_MEC_September</t>
  </si>
  <si>
    <t>Vodafone1016_52_Hafta_inşaat_interest_Google_MS</t>
  </si>
  <si>
    <t>Vodafone1016_52_Hafta_inşaat_interest_Medikalakademi_MS</t>
  </si>
  <si>
    <t>Vodafone1016_52_Hafta_inşaat_interest_Onedio_MS</t>
  </si>
  <si>
    <t>Vodafone1016_52_Hafta_inşaat_interest_Bannerconnect_MS_September</t>
  </si>
  <si>
    <t>Vodafone1016_Maraton_interest_Google_MS</t>
  </si>
  <si>
    <t>Vodafone1016_Maraton_interest_Medikalakademi_MS</t>
  </si>
  <si>
    <t>Vodafone1016_Maraton_interest_Onedio_MS</t>
  </si>
  <si>
    <t>Vodafone1016_Maraton_interest_Bannerconnect_MS_September</t>
  </si>
  <si>
    <t>Vodafone1016_Maraton_interest_Bannerconnect_MS_October</t>
  </si>
  <si>
    <t>Vodafone1016_Red_Business_V2_interest_Google_MS</t>
  </si>
  <si>
    <t>Vodafone1016_Red_Business_V2_interest_Medikalakademi_MS</t>
  </si>
  <si>
    <t>Vodafone1016_Red_Business_V2_interest_Onedio_MS</t>
  </si>
  <si>
    <t>Vodafone1016_Red_Business_V2_interest_Bannerconnect_MS_September</t>
  </si>
  <si>
    <t>Vodafone1016_Red_Business_V2_interest_Bannerconnect_MS_October</t>
  </si>
  <si>
    <t>Sony1016_XperiaZ_interest_Google_MC</t>
  </si>
  <si>
    <t>Sony1016_XperiaZ_interest_Medikalakademi_MC</t>
  </si>
  <si>
    <t>Sony1016_XperiaZ_interest_Onedio_MC</t>
  </si>
  <si>
    <t>Sony1016_XperiaZ_interest_Bannerconnect_MC_September</t>
  </si>
  <si>
    <t>Sony1016_XperiaZ_interest_Bannerconnect_MC_October</t>
  </si>
  <si>
    <t>Renault1016_SUV_LAL_Google_MEC</t>
  </si>
  <si>
    <t>Renault1016_SUV_LAL_Medikalakademi_MEC</t>
  </si>
  <si>
    <t>Renault1016_SUV_LAL_Onedio_MEC</t>
  </si>
  <si>
    <t>Renault1016_SUV_LAL_Bannerconnect_MEC_September</t>
  </si>
  <si>
    <t>Renault1016_SUV_LAL_Bannerconnect_MEC_October</t>
  </si>
  <si>
    <t>Vodafone1016_52_Hafta_inşaat_interest_Bannerconnect_MS_October</t>
  </si>
  <si>
    <t>Renault1016_Clio_LAL_Bannerconnect_MEC_October</t>
  </si>
  <si>
    <t>Hopi1016_Merchant_interest_Bannerconnect_MEC_October</t>
  </si>
  <si>
    <t>Renault1016_Megane_Sedane_LAL_Bannerconnect_MEC_September</t>
  </si>
  <si>
    <t>Renault1016_Megane_Sedane_LAL_Bannerconnect_MEC_October</t>
  </si>
  <si>
    <t>Renault1016_Megane_Sedane_Lansman_LiveRoom_DisplaySYNC_Bannerconnect_MEC_October</t>
  </si>
  <si>
    <t>Renault1016_Megane_Sedane_Lansman_LiveRoom_LAL_Bannerconnect_MEC_October</t>
  </si>
  <si>
    <t>Vodafone1016_Red_Netflix_interest_Bannerconnect_MS_September</t>
  </si>
  <si>
    <t>Vodafone1016_Red_Netflix_interest_Bannerconnect_MS_October</t>
  </si>
  <si>
    <t>Michelin1016_Cross_Climate_Contextual_Bannerconnect_MEC_October</t>
  </si>
  <si>
    <t>Kaplankaya1016_Living_interest_Bannerconnect_MX_September</t>
  </si>
  <si>
    <t>Kaplankaya1016_Living_interest_Bannerconnect_MX_October</t>
  </si>
  <si>
    <t>Kaplankaya1016_Wellness_interest_Banneconnect_MX_October</t>
  </si>
  <si>
    <t>Vodafone1016_Olimpia_GeneralMobile_interest_Bannerconnect_MS_October</t>
  </si>
  <si>
    <t>Vodafone1016_52Hafta_interstitial_Bannerconnect_MS_September</t>
  </si>
  <si>
    <t>Vodafone1016_52Hafta_interstitial_Bannerconnect_MS_October</t>
  </si>
  <si>
    <t>Shelll1016_Helix_preroll_Bannerconnect_MC_October</t>
  </si>
  <si>
    <t>Dormia1016_Lansman_LAL_Bannerconnect_MEC_October</t>
  </si>
  <si>
    <t>Beymen1016_Bemoji_interest_Bannerconnect_MEC_October</t>
  </si>
  <si>
    <t>Beymen1016_Bemoji_interest_Onedio_MEC</t>
  </si>
  <si>
    <t>Dormia1016_Lansman_LAL_Onedio_MEC</t>
  </si>
  <si>
    <t>Shelll1016_Helix_preroll_Onedio_MC</t>
  </si>
  <si>
    <t>Row Labels</t>
  </si>
  <si>
    <t>Grand Total</t>
  </si>
  <si>
    <t>Ikea1116_Unicef_Cizim_Kampanyasi_interstitial_Medyanet_MEC</t>
  </si>
  <si>
    <t>Ikea1116_Unicef_Cizim_Kampanyasi_interstitial_Acunn_MEC</t>
  </si>
  <si>
    <t>Ikea1116_Unicef_Cizim_Kampanyasi_interstitial_Bond_MEC</t>
  </si>
  <si>
    <t>Ikea1116_Unicef_Cizim_Kampanyasi_interstitial_Star_MEC</t>
  </si>
  <si>
    <t>Ikea1116_Unicef_Cizim_Kampanyasi_interstitial_Mynet_MEC</t>
  </si>
  <si>
    <t>Ikea1116_Unicef_Cizim_Kampanyasi_interstitial_MEC</t>
  </si>
  <si>
    <t>Ikea1116_Unicef_Cizim_Kampanyasi_Mobil_Sem_MEC</t>
  </si>
  <si>
    <t>Ikea1116_Unicef_Cizim_Kampanyasi_Mobil_Move_MEC</t>
  </si>
  <si>
    <t>Ikea1116_Unicef_Cizim_Kampanyasi_Mobil_MEC</t>
  </si>
  <si>
    <t>Beymen1116_Kasim_Aralik_LAL_Medyanet_MEC</t>
  </si>
  <si>
    <t>Beymen1116_Kasim_Aralik_LAL_Sozcu_MEC</t>
  </si>
  <si>
    <t>Beymen1116_Kasim_Aralik_LAL_Dogus_MEC</t>
  </si>
  <si>
    <t>Beymen1116_Kasim_Aralik_LAL_Bond_MEC</t>
  </si>
  <si>
    <t>Beymen1116_Kasim_Aralik_LAL_Ligatus_MEC</t>
  </si>
  <si>
    <t>Beymen1116_Kasim_Aralik_LAL_MEC</t>
  </si>
  <si>
    <t>Akbank1116_Direkt_MobilOdeme_Mobil_Prestitial_Move_MC</t>
  </si>
  <si>
    <t>Akbank1116_Direkt_MobilOdeme_Mobil_Prestitial_MC</t>
  </si>
  <si>
    <t>Vodafone1116_Red_Business_V2_interest_MS</t>
  </si>
  <si>
    <t>Vodafone1116_Red_Business_V2_interest_Appnexus_MS</t>
  </si>
  <si>
    <t>Vodafone1116_Red_Business_V2_interest_Adhood_MS</t>
  </si>
  <si>
    <t>Vodafone1116_Red_Business_V2_interest_Medyanet(interstitial)_MS</t>
  </si>
  <si>
    <t>Vodafone1116_Red_Business_V2_interest_Mynet_MS</t>
  </si>
  <si>
    <t>Vodafone1116_Maraton_Medyanet(interstitial)_MS</t>
  </si>
  <si>
    <t>Vodafone1116_Maraton_Appnexus_MS</t>
  </si>
  <si>
    <t>Vodafone1116_Maraton_MS</t>
  </si>
  <si>
    <t>SAXO BANK</t>
  </si>
  <si>
    <t>SaxoBank1116_Change_Kasim_interstitial_Digitalm_MX</t>
  </si>
  <si>
    <t>SaxoBank1116_Change_interstitial_MX</t>
  </si>
  <si>
    <t>HeroBaby1116_Anneler_Anlatiyor_Audio_Recognition_Digitalmarcom_MX</t>
  </si>
  <si>
    <t>HeroBaby1116_Anneler_Anlatiyor_Audio_Recognition_MX</t>
  </si>
  <si>
    <t>HeroBaby1116_Anneler_Anlatiyor_Seeding_Clipkit_MX</t>
  </si>
  <si>
    <t>HeroBaby1116_Anneler_Anlatiyor_Seeding_MX</t>
  </si>
  <si>
    <t>Lassa1116_TBR_interstitial_Bond_MC</t>
  </si>
  <si>
    <t>Lassa1116_TBR_interstitial_Dogus_MC</t>
  </si>
  <si>
    <t>Lassa1116_TBR_interstitial_MC</t>
  </si>
  <si>
    <t>Sony1116_XPeriaZ_Data_Targeting_MC</t>
  </si>
  <si>
    <t>Sony1116_XPeriaZ_Data_Targeting_Appnexus_MC</t>
  </si>
  <si>
    <t>Avivasa1116_BES_Preroll_Nokta_MX</t>
  </si>
  <si>
    <t>Avivasa1116_BES_Preroll_Fox_MX</t>
  </si>
  <si>
    <t>Avivasa1116_BES_Preroll_Midyo_MX</t>
  </si>
  <si>
    <t>Avivasa1116_BES_Preroll_Crep_MX</t>
  </si>
  <si>
    <t>Avivasa1116_BES_Preroll_MX</t>
  </si>
  <si>
    <t>WePublic1116_interest_Dogus_MEC</t>
  </si>
  <si>
    <t>WePublic1116_interest_Medyanet(interstitial)_MEC</t>
  </si>
  <si>
    <t>WePublic1116_interest_Bond_MEC</t>
  </si>
  <si>
    <t>WePublic1116_interest_MEC</t>
  </si>
  <si>
    <t>WePublic1116_Mobil_Prestitial_MEC</t>
  </si>
  <si>
    <t>WePublic1116_Mobil_Prestitial_Move_MEC</t>
  </si>
  <si>
    <t>Darphin1116_Lumiere_Essentiele_interstitial_Medyanet_MS</t>
  </si>
  <si>
    <t>Darphin1116_Lumiere_Essentiele_interstitial_Mynet_MS</t>
  </si>
  <si>
    <t>Darphin1116_Lumiere_Essentiele_interstitial_Acunn_MS</t>
  </si>
  <si>
    <t>Darphin1116_Lumiere_Essentiele_interstitial_Star_MS</t>
  </si>
  <si>
    <t>Darphin1116_Lumiere_Essentiele_Seeding_Clipkit_MS</t>
  </si>
  <si>
    <t>Darphin1116_Lumiere_Essentiele_interstitial_MS</t>
  </si>
  <si>
    <t>Darphin1116_Lumiere_Essentiele_Seeding_MS</t>
  </si>
  <si>
    <t>Vodafone1116_52_Hafta_interest_Kobi_MS</t>
  </si>
  <si>
    <t>Vodafone1116_52_Hafta_interest_Insaat_MS</t>
  </si>
  <si>
    <t>Vodafone1116_52_Hafta_interest_Kobi_Appnexus_MS</t>
  </si>
  <si>
    <t>Vodafone1116_52_Hafta_interest_Kobi_Medyanet(interstitial)_MS</t>
  </si>
  <si>
    <t>Vodafone1116_52_Hafta_interest_Insaat_Appnexus_MS</t>
  </si>
  <si>
    <t>Vodafone1116_52_Hafta_interest_Insaat_Medyanet(interstitial)_MS</t>
  </si>
  <si>
    <t>Michelin1116_Cross_Climate_interest_Dogus_MEC</t>
  </si>
  <si>
    <t>Michelin1116_Cross_Climate_interest_Bond_MEC</t>
  </si>
  <si>
    <t>Michelin1116_Cross_Climate_interest_Mynet_MEC</t>
  </si>
  <si>
    <t>Michelin1116_Cross_Climate_interest_MEC</t>
  </si>
  <si>
    <t>Michelin1116_Cross_Climate_PinOverlay_Popmarker_MEC</t>
  </si>
  <si>
    <t>Michelin1116_Cross_Climate_PinOverlay_MEC</t>
  </si>
  <si>
    <t>Tadim1116_Karışık_SYNC_Clipkit_MEC</t>
  </si>
  <si>
    <t>Tadim1116_Karışık_SYNC_MEC</t>
  </si>
  <si>
    <t>SepasSigorta1116_interstitial_Medyanet_MEC</t>
  </si>
  <si>
    <t>SepasSigorta1116_interstitial_MEC</t>
  </si>
  <si>
    <t>SEPAS SIGORTA</t>
  </si>
  <si>
    <t>ECA1116_Kombi_Preroll_Fox_MEC</t>
  </si>
  <si>
    <t>ECA1116_Kombi_Preroll_Nokta_MEC</t>
  </si>
  <si>
    <t>ECA1116_Kombi_Preroll_Star_MEC</t>
  </si>
  <si>
    <t>ECA1116_Kombi_Preroll_Acunn_MEC</t>
  </si>
  <si>
    <t>ECA1116_Kombi_Preroll_Crep_MEC</t>
  </si>
  <si>
    <t>ECA1116_Kombi_Preroll_MEC</t>
  </si>
  <si>
    <t>Avon1116_True_Mascara_interstitial_MS</t>
  </si>
  <si>
    <t>Avon1116_True_Mascara_Preroll_MS</t>
  </si>
  <si>
    <t>Teknosa1116_Turuncu_indirim_interstitial_MC</t>
  </si>
  <si>
    <t>Akbank1116_Caz_Festivali_interest_Appnexus(Kategori)_MC</t>
  </si>
  <si>
    <t>Akbank1116_Caz_Festivali_interest_Appnexus(Data)_MC</t>
  </si>
  <si>
    <t>Akbank1116_Caz_Festivali_interest_Dogus_MC</t>
  </si>
  <si>
    <t>Akbank1116_Caz_Festivali_interest_MC</t>
  </si>
  <si>
    <t>Michelin1116_Winter_interest_Appnexus_MEC</t>
  </si>
  <si>
    <t>Michelin1116_Winter_interest_Bond_MEC</t>
  </si>
  <si>
    <t>Michelin1116_Winter_interest_Dogus_MEC</t>
  </si>
  <si>
    <t>Michelin1116_Winter_interest_Sahibinden_MEC</t>
  </si>
  <si>
    <t>Michelin1116_Winter_interest_MEC</t>
  </si>
  <si>
    <t>Vodafone1116_Prepaid_Boundless_Turbine_Appnexus_MS</t>
  </si>
  <si>
    <t>Vodafone1116_Prepaid_Boundless_Turbine_Medyanet(interstitial)_MS</t>
  </si>
  <si>
    <t>Vodafone1116_Prepaid_Boundless_Turbine_Dogus_MS</t>
  </si>
  <si>
    <t>Vodafone1116_Prepaid_Boundless_DusukGelirli_Appnexus_MS</t>
  </si>
  <si>
    <t>Vodafone1116_Prepaid_Boundless_DusukGelirli_Sahibinden_MS</t>
  </si>
  <si>
    <t>Vodafone1116_Prepaid_Boundless_DusukGelirli_Medyanet(interstitial)_MS</t>
  </si>
  <si>
    <t>Vodafone1116_Prepaid_Boundless_DusukGelirli_MS</t>
  </si>
  <si>
    <t>RedBull1116_Theme_SYNC_Clipkit_MEC</t>
  </si>
  <si>
    <t>RedBull1116_Theme_SYNC_MEC</t>
  </si>
  <si>
    <t>GeneralElectric1116_LAL_Bond_MEC</t>
  </si>
  <si>
    <t>GeneralElectric1116_LAL_Commedya_MEC</t>
  </si>
  <si>
    <t>GeneralElectric1116_LAL_Digitalm_MEC</t>
  </si>
  <si>
    <t>GeneralElectric1116_LAL_Ntv_MEC</t>
  </si>
  <si>
    <t>GeneralElectric1116_LAL_Nokta_MEC</t>
  </si>
  <si>
    <t>GeneralElectric1116_LAL_Ligatus_MEC</t>
  </si>
  <si>
    <t>GeneralElectric1116_LAL_MEC</t>
  </si>
  <si>
    <t>Teknosa1116_Turuncu_indirim_4-7Kasım_interstitial_Medyanet_MC</t>
  </si>
  <si>
    <t>Teknosa1116_Turuncu_indirim_4-7Kasım_interstitial_Bond_MC</t>
  </si>
  <si>
    <t>Teknosa1116_Turuncu_indirim_4-7Kasım_interstitial_Acunn_MC</t>
  </si>
  <si>
    <t>Teknosa1116_Turuncu_indirim_4-7Kasım_interstitial_Digitalm_MC</t>
  </si>
  <si>
    <t>Teknosa1116_Turuncu_indirim_4-7Kasım_interstitial_Star_MC</t>
  </si>
  <si>
    <t>Teknosa1116_Turuncu_indirim_4-7Kasım_interstitial_GroupMedya_MC</t>
  </si>
  <si>
    <t>Vodafone1116_Red_Budget_interest_Medyanet_MS</t>
  </si>
  <si>
    <t>Vodafone1116_Red_Budget_interest_Sahibinden_MS</t>
  </si>
  <si>
    <t>Vodafone1116_Red_Budget_interest_MS</t>
  </si>
  <si>
    <t>IKEA1116_Besta_interstitial_Medyanet_MEC</t>
  </si>
  <si>
    <t>IKEA1116_Besta_interstitial_Mynet_MEC</t>
  </si>
  <si>
    <t>IKEA1116_Besta_interstitial_Bond_MEC</t>
  </si>
  <si>
    <t>IKEA1116_Besta_interstitial_Acunn_MEC</t>
  </si>
  <si>
    <t>IKEA1116_Besta_interstitial_Star_MEC</t>
  </si>
  <si>
    <t>IKEA1116_Besta_Mobil_prestitial_Move_MEC</t>
  </si>
  <si>
    <t>IKEA1116_Besta_Mobil_prestitial_Medyanet_MEC</t>
  </si>
  <si>
    <t>IKEA1116_Besta_Mobil_prestitial_MEC</t>
  </si>
  <si>
    <t>IKEA1116_Besta_interstitial_MEC</t>
  </si>
  <si>
    <t>IKEA1116_Köfte_Fırsatı_Mobil_prestitial_Medyanet_MEC</t>
  </si>
  <si>
    <t>IKEA1116_Köfte_Fırsatı_Mobil_prestitial_Move_MEC</t>
  </si>
  <si>
    <t>IKEA1116_Köfte_Fırsatı_Mobil_prestitial_MEC</t>
  </si>
  <si>
    <t>Bayer1116_Bepanthol_Baby_interest_MC</t>
  </si>
  <si>
    <t>Bayer1116_Bepanthol_Baby_interest_Mynet_MC</t>
  </si>
  <si>
    <t>Bayer1116_Bepanthol_Baby_interest_Dogus_MC</t>
  </si>
  <si>
    <t>Bayer1116_Bepanthol_Baby_interest_Bond_MC</t>
  </si>
  <si>
    <t>Bayer1116_Bepanthol_Baby_interest_Star_MC</t>
  </si>
  <si>
    <t>Lassa1116_Kış_Lastigi_interstitial_Medyanet_MC</t>
  </si>
  <si>
    <t>Lassa1116_Kış_Lastigi_interstitial_Bond_MC</t>
  </si>
  <si>
    <t>Lassa1116_Kış_Lastigi_interstitial_Mynet_MC</t>
  </si>
  <si>
    <t>Lassa1116_Kış_Lastigi_interstitial_Acunn_MC</t>
  </si>
  <si>
    <t>Lassa1116_Kış_Lastigi_interstitial_MC</t>
  </si>
  <si>
    <t>Teknosa1116_Dismey_İletisimi_Medyanet_MC</t>
  </si>
  <si>
    <t>Teknosa1116_Dismey_İletisimi_Acunn_MC</t>
  </si>
  <si>
    <t>Teknosa1116_Dismey_İletisimi_Mynet_MC</t>
  </si>
  <si>
    <t>Teknosa1116_Dismey_İletisimi_Star_MC</t>
  </si>
  <si>
    <t>Teknosa1116_Dismey_İletisimi_MC</t>
  </si>
  <si>
    <t>RedBull1116_RBMA_interest_Mynet_MEC</t>
  </si>
  <si>
    <t>RedBull1116_RBMA_interest_Bond_MEC</t>
  </si>
  <si>
    <t>RedBull1116_RBMA_interest_Dogus_MEC</t>
  </si>
  <si>
    <t>RedBull1116_RBMA_interest_Appnexus_MEC</t>
  </si>
  <si>
    <t>RedBull1116_RBMA_interest_MEC</t>
  </si>
  <si>
    <t>RedBull1116_RBMA_Mobil_interest_Sahibinden_MEC</t>
  </si>
  <si>
    <t>RedBull1116_RBMA_Mobil_interest_Move_MEC</t>
  </si>
  <si>
    <t>RedBull1116_RBMA_Mobil_interest_MEC</t>
  </si>
  <si>
    <t>Teknosa1116_Turuncu_indirim_interstitial_Medyanet_MC</t>
  </si>
  <si>
    <t>Teknosa1116_Turuncu_indirim_interstitial_Bond_MC</t>
  </si>
  <si>
    <t>Teknosa1116_Turuncu_indirim_interstitial_Acunn_MC</t>
  </si>
  <si>
    <t>Shell1116_Rimula_AudioRecog_Digitalmarcom_MC</t>
  </si>
  <si>
    <t>Shell1116_Rimula_AudioRecog_MC</t>
  </si>
  <si>
    <t>Renault1116_Clio_LAL_Dogus_MEC</t>
  </si>
  <si>
    <t>Renault1116_Clio_LAL_Appnexus_MEC</t>
  </si>
  <si>
    <t>Renault1116_Clio_LAL_Mynet_MEC</t>
  </si>
  <si>
    <t>Renault1116_Clio_LAL_Medyanet(interstitial)_MEC</t>
  </si>
  <si>
    <t>Renault1116_Clio_LAL_Ligatus_MEC</t>
  </si>
  <si>
    <t>Renault1116_Clio_LAL_MEC</t>
  </si>
  <si>
    <t>Gratis1116_400Magaza_interstitial_MS</t>
  </si>
  <si>
    <t>Gratis1116_400Magaza_interstitial_Medyanet_MS</t>
  </si>
  <si>
    <t>Gratis1116_400Magaza_interstitial_Mynet_MS</t>
  </si>
  <si>
    <t>Gratis1116_400Magaza_Preroll_Fox_MS</t>
  </si>
  <si>
    <t>Gratis1116_400Magaza_Preroll_Star_MS</t>
  </si>
  <si>
    <t>Gratis1116_400Magaza_Preroll_MS</t>
  </si>
  <si>
    <t>Clinique1116_Pop_interstitial_Medyanet_MS</t>
  </si>
  <si>
    <t>Clinique1116_Pop_interstitial_Digitalm_MS</t>
  </si>
  <si>
    <t>Clinique1116_Pop_interstitial_Star_MS</t>
  </si>
  <si>
    <t>Clinique1116_Pop_interstitial_Acunn_MS</t>
  </si>
  <si>
    <t>Clinique1116_Pop_interstitial_MS</t>
  </si>
  <si>
    <t>Teknosa1116_Z_3700Mouse_interstitial_Medyanet_MC</t>
  </si>
  <si>
    <t>Teknosa1116_Z_3700Mouse_interstitial_Digitalm_MC</t>
  </si>
  <si>
    <t>Teknosa1116_Z_3700Mouse_interstitial_Ntv_MC</t>
  </si>
  <si>
    <t>Teknosa1116_Z_3700Mouse_interstitial_Acunn_MC</t>
  </si>
  <si>
    <t>Teknosa1116_Z_3700Mouse_interstitial_MC</t>
  </si>
  <si>
    <t>ZorluElektrik1116_MilesandSmiles_interstitial_ Acunn_MEC</t>
  </si>
  <si>
    <t>ZorluElektrik1116_MilesandSmiles_interstitial_ Ntv_MEC</t>
  </si>
  <si>
    <t>ZorluElektrik1116_MilesandSmiles_interstitial_ Mynet_MEC</t>
  </si>
  <si>
    <t>ZorluElektrik1116_MilesandSmiles_interstitial_ Medyanet_MEC</t>
  </si>
  <si>
    <t>ZorluElektrik1116_MilesandSmiles_interstitial_MEC</t>
  </si>
  <si>
    <t>ZORLU ELEKTRIK</t>
  </si>
  <si>
    <t>ZorluElektrik1116_3AyBedava_interstitial_ Bond_MEC</t>
  </si>
  <si>
    <t>ZorluElektrik1116_3AyBedava_interstitial_ Star_MEC</t>
  </si>
  <si>
    <t>ZorluElektrik1116_3AyBedava_interstitial_ Digitalm_MEC</t>
  </si>
  <si>
    <t>ZorluElektrik1116_3AyBedava_interstitial_MEC</t>
  </si>
  <si>
    <t>Bridgestone1116_Kış_Lastigi_interstitial_Bond_MC</t>
  </si>
  <si>
    <t>Bridgestone1116_Kış_Lastigi_interstitial_Medyanet_MC</t>
  </si>
  <si>
    <t>Bridgestone1116_Kış_Lastigi_interstitial_Ntv_MC</t>
  </si>
  <si>
    <t>Bridgestone1116_Kış_Lastigi_interstitial_Mynet_MC</t>
  </si>
  <si>
    <t>Bridgestone1116_Kış_Lastigi_interstitial_MC</t>
  </si>
  <si>
    <t>Nike1116_Basketball_ComeOutOfNowhere_Preroll_MS</t>
  </si>
  <si>
    <t>Nike1116_Basketball_ComeOutOfNowhere_Preroll_Bond_MS</t>
  </si>
  <si>
    <t>EsteeLauder1116_Doublewear_Seeding_Clipkit_MS</t>
  </si>
  <si>
    <t>EsteeLauder1116_Doublewear_Seeding_MS</t>
  </si>
  <si>
    <t>ESTEE LAUDER</t>
  </si>
  <si>
    <t>EsteeLauder1116_Doublewear_Preroll_Fox_MS</t>
  </si>
  <si>
    <t>EsteeLauder1116_Doublewear_Preroll_Star_MS</t>
  </si>
  <si>
    <t>EsteeLauder1116_Doublewear_Preroll_MS</t>
  </si>
  <si>
    <t>BP1116_Kobi_Planı_interest_Dogus_MS</t>
  </si>
  <si>
    <t>BP1116_Kobi_Planı_interest_Medyanet(interstitial)_MS</t>
  </si>
  <si>
    <t>BP1116_Kobi_Planı_interest_Mynet_MS</t>
  </si>
  <si>
    <t>BP1116_Kobi_Planı_interest_Appnexus_MS</t>
  </si>
  <si>
    <t>BP1116_Kobi_Planı_interest_MS</t>
  </si>
  <si>
    <t>Bridgestone1116_Kış_Lastigi_Preroll_Bond_MC</t>
  </si>
  <si>
    <t>Bridgestone1116_Kış_Lastigi_Preroll_Ntv_MC</t>
  </si>
  <si>
    <t>Bridgestone1116_Kış_Lastigi_Preroll_MC</t>
  </si>
  <si>
    <t>Demsa1116_Mothercare_Contextual_Bond_MEC</t>
  </si>
  <si>
    <t>Demsa1116_Mothercare_Contextual_Dogus_MEC</t>
  </si>
  <si>
    <t>Demsa1116_Mothercare_Contextual_MEC</t>
  </si>
  <si>
    <t>DEMSA</t>
  </si>
  <si>
    <t>Demsa1116_Mothercare_Segment_interest_MEC</t>
  </si>
  <si>
    <t>Demsa1116_Mothercare_Segment_interest_Mynet_MEC</t>
  </si>
  <si>
    <t>Akbank1116_Multinational_Bank_interest_MC</t>
  </si>
  <si>
    <t>Akbank1116_Multinational_Bank_interest_Appnexus_MC</t>
  </si>
  <si>
    <t>Foursquare</t>
  </si>
  <si>
    <t>Vodafone1116_Ebu_Esnek_Tarife_interest_Dogus_MS</t>
  </si>
  <si>
    <t>Vodafone1116_Ebu_Esnek_Tarife_interest_Sahibinden_MS</t>
  </si>
  <si>
    <t>Vodafone1116_Ebu_Esnek_Tarife_interest_Appnexus_MS</t>
  </si>
  <si>
    <t>Akbank1116_Neo_Kart_interest_Dogus_MC</t>
  </si>
  <si>
    <t>Akbank1116_Neo_Kart_interest_Sozcu_MC</t>
  </si>
  <si>
    <t>GSK1116_Toothbrush_100%Trueview_Fox_MC</t>
  </si>
  <si>
    <t>GSK1116_Toothbrush_100%Trueview_Star_MC</t>
  </si>
  <si>
    <t>GSK1116_Toothbrush_100%Trueview_Acunn_MC</t>
  </si>
  <si>
    <t>GSK1116_Otribebe_75%Trueview_Fox_MC</t>
  </si>
  <si>
    <t>GSK1116_Otribebe_75%Trueview_Star_MC</t>
  </si>
  <si>
    <t>GSK1116_Otribebe_75%Trueview_Nokta_MC</t>
  </si>
  <si>
    <t>GSK1116_Sensodyne_Deep_Clean_interest_Mynet_MC</t>
  </si>
  <si>
    <t>GSK1116_Sensodyne_Deep_Clean_interest_Dogus_MC</t>
  </si>
  <si>
    <t>GSK1116_Sensodyne_Deep_Clean_interest_Sahibinden_MC</t>
  </si>
  <si>
    <t>Vodafone1116_Red_Roaming_Mobil_interest_Foursquare_MS</t>
  </si>
  <si>
    <t>GSK1116_Sensodyne_Deep_Clean_75%Trueview_Star_MC</t>
  </si>
  <si>
    <t>GSK1116_Sensodyne_Deep_Clean_75%Trueview_Nokta_MC</t>
  </si>
  <si>
    <t>GSK1116_Sensodyne_Deep_Clean_75%Trueview_MC</t>
  </si>
  <si>
    <t>Vodafone1116_Red_Roaming_Mobil_interest_MS</t>
  </si>
  <si>
    <t>GSK1116_Sensodyne_Deep_Clean_interest_MC</t>
  </si>
  <si>
    <t>GSK1116_Otribebe_75%Trueview_MC</t>
  </si>
  <si>
    <t>GSK1116_Toothbrush_100%Trueview_MC</t>
  </si>
  <si>
    <t>Akbank1116_Neo_Kart_interest_MC</t>
  </si>
  <si>
    <t>Vodafone1116_Ebu_Esnek_Tarife_interstitial_MS</t>
  </si>
  <si>
    <t>Vodafone1116_Ebu_Esnek_Tarife_interest_MS</t>
  </si>
  <si>
    <t>Teknosa1116_Turuncu_indirim_interstitial_Star_MC</t>
  </si>
  <si>
    <t>RedBull1116_Work_interest_Mynet_MEC</t>
  </si>
  <si>
    <t>RedBull1116_Work_interest_Dogus_MEC</t>
  </si>
  <si>
    <t>RedBull1116_Work_interest_MEC</t>
  </si>
  <si>
    <t>RedBull1116_Work_Mobil_interest_Sahibinden_MEC</t>
  </si>
  <si>
    <t>RedBull1116_Work_Mobil_interest_MEC</t>
  </si>
  <si>
    <t>Teknosa1116_Samsung_TV_iletisimi_interstitial_MC</t>
  </si>
  <si>
    <t>Teknosa1116_Samsung_TV_iletisimi_Mobil_prestitial_Move_MC</t>
  </si>
  <si>
    <t>Teknosa1116_Samsung_TV_iletisimi_interstitial_Medyanet_MC</t>
  </si>
  <si>
    <t>Teknosa1116_Samsung_TV_iletisimi_interstitial_Bond_MC</t>
  </si>
  <si>
    <t>Teknosa1116_Samsung_TV_iletisimi_interstitial_Acunn_MC</t>
  </si>
  <si>
    <t>Teknosa1116_Samsung_TV_iletisimi_Mobil_prestitial_MC</t>
  </si>
  <si>
    <t>Vodafone1116_Samsung_J_Contextual_Medyanet(interstitial)_MS</t>
  </si>
  <si>
    <t>Vodafone1116_Samsung_J_Contextual_Dogus_MS</t>
  </si>
  <si>
    <t>Vodafone1116_Samsung_J_Contextual_Appnexus_MS</t>
  </si>
  <si>
    <t>Vodafone1116_Samsung_J_Contextual_Sahibinden_MS</t>
  </si>
  <si>
    <t>Vodafone1116_Samsung_J_Contextual_MS</t>
  </si>
  <si>
    <t>Huawei1116_Y6II_interest_Appnexus_MX</t>
  </si>
  <si>
    <t>Huawei1116_Y6II_interest_Bond_MX</t>
  </si>
  <si>
    <t>Huawei1116_Y6II_interest_MX</t>
  </si>
  <si>
    <t>Huawei1116_Y6II_interstitial_Bond_MX</t>
  </si>
  <si>
    <t>Huawei1116_Y6II_interstitial_NtvSpor_MX</t>
  </si>
  <si>
    <t>Huawei1116_Y6II_interstitial_Medyanet_MX</t>
  </si>
  <si>
    <t>Huawei1116_Y6II_interstitial_MX</t>
  </si>
  <si>
    <t>Bayer1116_Bepanthol_Baby_Preroll_Nokta_MC</t>
  </si>
  <si>
    <t>Bayer1116_Bepanthol_Baby_Preroll_Acunn_MC</t>
  </si>
  <si>
    <t>Bayer1116_Bepanthol_Baby_Preroll_MC</t>
  </si>
  <si>
    <t>Teknosa1116_Utu_iletisimi_Preroll_MC</t>
  </si>
  <si>
    <t>Teknosa1116_Utu_iletisimi_Preroll_Star_MC</t>
  </si>
  <si>
    <t>GSK1116_Breathe_Right_75%Trueview_Preroll_MC</t>
  </si>
  <si>
    <t>GSK1116_Breathe_Right_75%Trueview_Preroll_Fox_MC</t>
  </si>
  <si>
    <t>GSK1116_Breathe_Right_75%Trueview_Preroll_Star_MC</t>
  </si>
  <si>
    <t>GSK1116_Breathe_Right_75%Trueview_Preroll_Nokta_MC</t>
  </si>
  <si>
    <t>Xaxis Mobil Rich Media</t>
  </si>
  <si>
    <t>Vodafone1116_Ogretmenler_Gunu_Contextual_Appnexus_MS</t>
  </si>
  <si>
    <t>Vodafone1116_Ogretmenler_Gunu_Contextual_Dogus_MS</t>
  </si>
  <si>
    <t>Vodafone1116_Ogretmenler_Gunu_Contextual_Sahibinden_MS</t>
  </si>
  <si>
    <t>Vodafone1116_Ogretmenler_Gunu_Contextual_Medyanet_MS</t>
  </si>
  <si>
    <t>Vodafone1116_Ogretmenler_Gunu_interest_Appnexus_MS</t>
  </si>
  <si>
    <t>Vodafone1116_Ogretmenler_Gunu_Contextual_MS</t>
  </si>
  <si>
    <t>Vodafone1116_Ogretmenler_Gunu_interest_MS</t>
  </si>
  <si>
    <t>Renault1116_Dacia_Range_LAL_MEC</t>
  </si>
  <si>
    <t>Renault1116_Dacia_Range_LAL_Bond_MEC</t>
  </si>
  <si>
    <t>Renault1116_Dacia_Range_LAL_Mynet_MEC</t>
  </si>
  <si>
    <t>Renault1116_Dacia_Range_LAL_Dogus_MEC</t>
  </si>
  <si>
    <t>Renault1116_Dacia_Range_LAL_Popmarker_MEC</t>
  </si>
  <si>
    <t>Renault1116_Dacia_Range_LAL_Medyanet(interstitial)_MEC</t>
  </si>
  <si>
    <t>Renault1116_Dacia_Range_LAL_Onedio_MEC</t>
  </si>
  <si>
    <t>Renault1116_Dacia_Range_LAL_Sahibinden_MEC</t>
  </si>
  <si>
    <t>Renault1116_Dacia_Range_LAL_Ligatus_MEC</t>
  </si>
  <si>
    <t>Renault1116_Dacia_Range_LAL_Appnexus_MEC</t>
  </si>
  <si>
    <t>Altınbaş1116_Beştaş_interstitial_Mynet_MEC</t>
  </si>
  <si>
    <t>Altınbaş1116_Beştaş_interstitial_Medyanet_MEC</t>
  </si>
  <si>
    <t>Altınbaş1116_Beştaş_interstitial_Star_MEC</t>
  </si>
  <si>
    <t>Altınbaş1116_Beştaş_interstitial_MEC</t>
  </si>
  <si>
    <t>IKEA1116_Good_Cause_interstitial_Mynet_MEC</t>
  </si>
  <si>
    <t>IKEA1116_Good_Cause_interstitial_Medyanet_MEC</t>
  </si>
  <si>
    <t>IKEA1116_Good_Cause_Mobil_interstitial_Medyanet_MEC</t>
  </si>
  <si>
    <t>IKEA1116_Good_Cause_Mobil_interstitial_Move_MEC</t>
  </si>
  <si>
    <t>IKEA1116_Good_Cause_interstitial_MEC</t>
  </si>
  <si>
    <t>IKEA1116_Good_Cause_Mobil_interstitial_MEC</t>
  </si>
  <si>
    <t>Teknosa1116_Turuncu_indirim_25-28Kasım_interstitial_Sozcu_MC</t>
  </si>
  <si>
    <t>Teknosa1116_Turuncu_indirim_25-28Kasım_interstitial_Mynet_MC</t>
  </si>
  <si>
    <t>Teknosa1116_Turuncu_indirim_25-28Kasım_interstitial_Medyanet_MC</t>
  </si>
  <si>
    <t>Teknosa1116_Turuncu_indirim_25-28Kasım_interstitial_MC</t>
  </si>
  <si>
    <t>Tadım1116_Konser_interstitial_Medyanet_MEC</t>
  </si>
  <si>
    <t>Tadım1116_Konser_interstitial_Mynet_MEC</t>
  </si>
  <si>
    <t>Tadım1116_Konser_interstitial_Acunn_MEC</t>
  </si>
  <si>
    <t>Tadım1116_Konser_interstitial_Star_MEC</t>
  </si>
  <si>
    <t>Tadım1116_Konser_Mobil_RichMedia_Move_MEC</t>
  </si>
  <si>
    <t>Tadım1116_Konser_interstitial_MEC</t>
  </si>
  <si>
    <t>Tadım1116_Konser_Mobil_RichMedia_MEC</t>
  </si>
  <si>
    <t>Teknosa1116_Black_Friday_interstitial_Mynet_MC</t>
  </si>
  <si>
    <t>Teknosa1116_Black_Friday_interstitial_Bond_MC</t>
  </si>
  <si>
    <t>Teknosa1116_Black_Friday_interstitial_Acunn_MC</t>
  </si>
  <si>
    <t>Teknosa1116_Black_Friday_interstitial_MC</t>
  </si>
  <si>
    <t>GroupeSEB1116_Tefal_Utu_LAL_Bond_MS</t>
  </si>
  <si>
    <t>GroupeSEB1116_Tefal_Utu_LAL_Appnexus_MS</t>
  </si>
  <si>
    <t>GroupeSEB1116_Tefal_Utu_Contextual_Appnexus_MS</t>
  </si>
  <si>
    <t>GroupeSEB1116_Tefal_Utu_Contextual_Medyanet(interstitial)_MS</t>
  </si>
  <si>
    <t>GroupeSEB1116_Tefal_Utu_Contextual_Digitalm_MS</t>
  </si>
  <si>
    <t>GroupeSEB1116_Tefal_Utu_LAL_MS</t>
  </si>
  <si>
    <t>GroupeSEB1116_Tefal_Utu_Contextual_MS</t>
  </si>
  <si>
    <t>GROUPE SEB</t>
  </si>
  <si>
    <t>Teknosa1116_Philips_Utu_iletisimi_Preroll_Star_MC</t>
  </si>
  <si>
    <t>Teknosa1116_Philips_Utu_iletisimi_Preroll_MC</t>
  </si>
  <si>
    <t>Vodafone1116_Prepaid_Boundless_Turbine_YeniSafak_MS</t>
  </si>
  <si>
    <t>Vodafone1116_Prepaid_Boundless_Turbine_MS</t>
  </si>
  <si>
    <t>Avon1116_True_Mascara_interstitial_Acunn_MX</t>
  </si>
  <si>
    <t>Avon1116_True_Mascara_interstitial_Admatic_MX</t>
  </si>
  <si>
    <t>Avon1116_True_Mascara_interstitial_Medyanet_MX</t>
  </si>
  <si>
    <t>Avon1116_True_Mascara_Preroll_Star_MX</t>
  </si>
  <si>
    <t>Teknosa1116_Turuncu_indirim_11_14_Kasım_interstitial_Mynet_MC</t>
  </si>
  <si>
    <t>Teknosa1116_Turuncu_indirim_18-21Kasım_interstitial_Mynet_MC</t>
  </si>
  <si>
    <t>Vodafone1116_52_Hafta_interest_Insaat_DYG_MS</t>
  </si>
  <si>
    <t>Sony1116_XPeriaZ_Data_Targeting_Bond_MC</t>
  </si>
  <si>
    <t>Sony1116_XPeriaZ_Data_Targeting_Popmarker_MC</t>
  </si>
  <si>
    <t>Teknosa1116_Turuncu_indirim_11_14_Kasım_interstitial_Medyanet_MC</t>
  </si>
  <si>
    <t>Redbull1116_Mindgame_Mobil_interest_Move_MEC</t>
  </si>
  <si>
    <t>Redbull1116_Mindgame_Mobil_interest_Bullseye_MEC</t>
  </si>
  <si>
    <t>Redbull1116_Mindgame_interest_Reklamstore_MEC</t>
  </si>
  <si>
    <t>Redbull1116_Mindgame_interest_Digitals_MEC</t>
  </si>
  <si>
    <t>Redbull1116_Mindgame_interest_Bond_MEC</t>
  </si>
  <si>
    <t>Redbull1116_Mindgame_Mobil_interest_MEC</t>
  </si>
  <si>
    <t>Redbull1116_Mindgame_interest_MEC</t>
  </si>
  <si>
    <t>Bullseye</t>
  </si>
  <si>
    <t>Vodafone1216_Samsung_J_Contextual_Medyanet(interstitial)_MS</t>
  </si>
  <si>
    <t>Vodafone1216_Samsung_J_Contextual_Yenisafak_MS</t>
  </si>
  <si>
    <t>Vodafone1216_Samsung_J_Contextual_Dogus_MS</t>
  </si>
  <si>
    <t>Vodafone1216_Samsung_J_Contextual_Appnexus_MS</t>
  </si>
  <si>
    <t>Vodafone1216_Samsung_J_Contextual_MS</t>
  </si>
  <si>
    <t>Vodafone1216_FZ_Project_Galactic_StarWarsFan_MS</t>
  </si>
  <si>
    <t>Vodafone1216_FZ_Project_Galactic_StarWarsFan_Appnexus_MS</t>
  </si>
  <si>
    <t>Vodafone1216_FZ_Project_Galactic_StarWarsFan_Onedio_MS</t>
  </si>
  <si>
    <t>Vodafone1216_FZ_Project_Galactic_StarWarsFan_Listelist_MS</t>
  </si>
  <si>
    <t>Vodafone1216_FZ_Project_Galactic_FırsatKampanya_Appnexus_MS</t>
  </si>
  <si>
    <t>Vodafone1216_FZ_Project_Galactic_FırsatKampanya_Onedio_MS</t>
  </si>
  <si>
    <t>Vodafone1216_FZ_Project_Galactic_FırsatKampanya_Sahibinden_MS</t>
  </si>
  <si>
    <t>Vodafone1216_FZ_Project_Galactic_FırsatKampanya_MS</t>
  </si>
  <si>
    <t>Nike1216_Basketball_ComeOutOfNowhere_Preroll_Bond_MS</t>
  </si>
  <si>
    <t>Nike1216_Basketball_ComeOutOfNowhere_Preroll_MS</t>
  </si>
  <si>
    <t>GroupeSEB1216_Tefal_Utu_LAL_Medyanet(interstitial)_MS</t>
  </si>
  <si>
    <t>GroupeSEB1216_Tefal_Utu_LAL_Bond_MS</t>
  </si>
  <si>
    <t>GroupeSEB1216_Tefal_Utu_LAL_Mynet_MS</t>
  </si>
  <si>
    <t>GroupeSEB1216_Tefal_Utu_Contextual_Medyanet(interstitial)_MS</t>
  </si>
  <si>
    <t>GroupeSEB1216_Tefal_Utu_Contextual_Star_MS</t>
  </si>
  <si>
    <t>GroupeSEB1216_Tefal_Utu_LAL_MS</t>
  </si>
  <si>
    <t>GroupeSEB1216_Tefal_Utu_Contextual_MS</t>
  </si>
  <si>
    <t>Vodafone1216_Red_Budget_interest_MS</t>
  </si>
  <si>
    <t>Vodafone1216_Red_Budget_interest_Medyanet(interstitial_MS</t>
  </si>
  <si>
    <t>Vodafone1216_Red_Budget_interest_YeniSafak_MS</t>
  </si>
  <si>
    <t>Vodafone1216_Red_Budget_interest_Sahibinden_MS</t>
  </si>
  <si>
    <t>BP1216_Kobi_Planı_interest_Medyanet_MS</t>
  </si>
  <si>
    <t>BP1216_Kobi_Planı_interest_Mynet_MS</t>
  </si>
  <si>
    <t>BP1216_Kobi_Planı_interest_Bond_MS</t>
  </si>
  <si>
    <t>BP1216_Kobi_Planı_interest_Dogus_MS</t>
  </si>
  <si>
    <t>BP1216_Kobi_Planı_interest_Adhood_MS</t>
  </si>
  <si>
    <t>BP1216_Kobi_Planı_interest_Sahibinden_MS</t>
  </si>
  <si>
    <t>BP1216_Kobi_Planı_interest_MS</t>
  </si>
  <si>
    <t>Beymen1216_Aralık_LAL_Sozcu_MEC</t>
  </si>
  <si>
    <t>Beymen1216_Aralık_LAL_Medyanet_MEC</t>
  </si>
  <si>
    <t>Beymen1216_Aralık_LAL_MEC</t>
  </si>
  <si>
    <t>Demsa1216_Mothercare_Contextual_Mynet_MEC</t>
  </si>
  <si>
    <t>Demsa1216_Mothercare_interest_Bond_MEC</t>
  </si>
  <si>
    <t>Demsa1216_Mothercare_Contextual_MEC</t>
  </si>
  <si>
    <t>Demsa1216_Mothercare_interest_MEC</t>
  </si>
  <si>
    <t>ECA1216_Kombi_Aralık_Preroll_MEC</t>
  </si>
  <si>
    <t>ECA1216_Kombi_Aralık_Preroll_Fox_MEC</t>
  </si>
  <si>
    <t>IKEA1216_Good_Cause_intersitital_MEC</t>
  </si>
  <si>
    <t>IKEA1216_Good_Cause_Mobil_presitital_MEC</t>
  </si>
  <si>
    <t>IKEA1216_Good_Cause_intersitital_Medyanet_MEC</t>
  </si>
  <si>
    <t>IKEA1216_Good_Cause_Mobil_presitital_Medyanet_MEC</t>
  </si>
  <si>
    <t>Michelin1216_Winter_interest_Dogus_MEC</t>
  </si>
  <si>
    <t>Michelin1216_Winter_interest_Sahibinden_MEC</t>
  </si>
  <si>
    <t>Michelin1216_Winter_interest_MEC</t>
  </si>
  <si>
    <t>RedBull1216_Workflow_interest_Bond_MEC</t>
  </si>
  <si>
    <t>RedBull1216_Workflow_Mobil_interest_Sahibinden_MEC</t>
  </si>
  <si>
    <t>RedBull1216_Workflow_Mobil_interest_MEC</t>
  </si>
  <si>
    <t>RedBull1216_Workflow_interest_MEC</t>
  </si>
  <si>
    <t>Sepas1216_Unico_Sigorta_interstitial_Medyanet_MEC</t>
  </si>
  <si>
    <t>Sepas1216_Unico_Sigorta_interstitial_MEC</t>
  </si>
  <si>
    <t>AvivaSA1216_BES_Preroll_Crep_MC</t>
  </si>
  <si>
    <t>AvivaSA1216_BES_Preroll_MC</t>
  </si>
  <si>
    <t>Bridgestone1216_Kış_Lastigi_interstitial_MC</t>
  </si>
  <si>
    <t>Bridgestone1216_Kış_Lastigi_interstitial_Bond_MC</t>
  </si>
  <si>
    <t>Bridgestone1216_Kış_Lastigi_interstitial_Medyanet_MC</t>
  </si>
  <si>
    <t>Bridgestone1216_Kış_Lastigi_interstitial_Dogus_MC</t>
  </si>
  <si>
    <t>Bridgestone1216_Kış_Lastigi_Preroll_Bond_MC</t>
  </si>
  <si>
    <t>Bridgestone1216_Kış_Lastigi_Preroll_Dogus_MC</t>
  </si>
  <si>
    <t>Bridgestone1216_Kış_Lastigi_Preroll_MC</t>
  </si>
  <si>
    <t>GSK1216_Breathe_Right_Trueview%75_Star_MC</t>
  </si>
  <si>
    <t>GSK1216_Breathe_Right_Trueview%75_MC</t>
  </si>
  <si>
    <t>Lassa1216_1216_Kış_Lastigi_interstitial_MC</t>
  </si>
  <si>
    <t>Lassa1216_1216_Kış_Lastigi_interstitial_Medyanet_MC</t>
  </si>
  <si>
    <t>Lassa1216_1216_Kış_Lastigi_interstitial_Acunn_MC</t>
  </si>
  <si>
    <t>Lassa1216_1216_Kış_Lastigi_interstitial_Mynet_MC</t>
  </si>
  <si>
    <t>Teknosa1216_Disney_iletisimi_interstitial_MC</t>
  </si>
  <si>
    <t>Teknosa1216_Disney_iletisimi_interstitial_Medyanet_MC</t>
  </si>
  <si>
    <t>Teknosa1216_Disney_iletisimi_interstitial_Mynet_MC</t>
  </si>
  <si>
    <t>Teknosa1216_Disney_iletisimi_interstitial_Star_MC</t>
  </si>
  <si>
    <t>Teknosa1216_Disney_iletisimi_interstitial_Acunn_MC</t>
  </si>
  <si>
    <t>Beymen1216_Aralık_LAL_Dogus_MEC</t>
  </si>
  <si>
    <t>Beymen1216_Aralık_LAL_Bond_MEC</t>
  </si>
  <si>
    <t>Beymen1216_Aralık_LAL_Ligatus_MEC</t>
  </si>
  <si>
    <t>ECA1216_Kombi_Aralık_Preroll_Star_MEC</t>
  </si>
  <si>
    <t>ECA1216_Kombi_Aralık_Preroll_Nokta_MEC</t>
  </si>
  <si>
    <t>ECA1216_Kombi_Aralık_Preroll_Dogus_MEC</t>
  </si>
  <si>
    <t>ECA1216_Kombi_Aralık_Preroll_Acunn_MEC</t>
  </si>
  <si>
    <t>ECA1216_Kombi_Aralık_Preroll_Crep_MEC</t>
  </si>
  <si>
    <t>IKEA1216_Good_Cause_intersitital_Mynet_MEC</t>
  </si>
  <si>
    <t>IKEA1216_Good_Cause_intersitital_Acunn_MEC</t>
  </si>
  <si>
    <t>IKEA1216_Good_Cause_intersitital_Star_MEC</t>
  </si>
  <si>
    <t>IKEA1216_Good_Cause_Mobil_presitital_Move_MEC</t>
  </si>
  <si>
    <t>RedBull1216_Workflow_interest_Dogus_MEC</t>
  </si>
  <si>
    <t>RedBull1216_Workflow_interest_Mynet_MEC</t>
  </si>
  <si>
    <t>AvivaSA1216_BES_Preroll_Fox_MC</t>
  </si>
  <si>
    <t>Vodafone1216_Akbank_Hackathon_Kobi-Finans_Medyanet(interstitial)_MS</t>
  </si>
  <si>
    <t>Vodafone1216_Akbank_Hackathon_Kobi-Finans_MS</t>
  </si>
  <si>
    <t>Vodafone1216_Akbank_Hackathon_Kobi-Finans_Mynet_MS</t>
  </si>
  <si>
    <t>Vodafone1216_Akbank_Hackathon_Kobi-Finans_Dogus_MS</t>
  </si>
  <si>
    <t>Vodafone1216_Akbank_Hackathon_Kobi-Finans_Maxad_MS</t>
  </si>
  <si>
    <t>EnerjiSA1216_Enerjimi_Koruyorum_interstitial_Bond_MC</t>
  </si>
  <si>
    <t>EnerjiSA1216_Enerjimi_Koruyorum_interstitial_MC</t>
  </si>
  <si>
    <t>ENERJİSA</t>
  </si>
  <si>
    <t>Vodafone1216_Akbank_Hackathon_Kobi-Teknoloji_Medyanet(interstitial)_MS</t>
  </si>
  <si>
    <t>Vodafone1216_Akbank_Hackathon_Kobi-Teknoloji_Bond_MS</t>
  </si>
  <si>
    <t>Vodafone1216_Akbank_Hackathon_Kobi-Teknoloji_Sahibinden_MS</t>
  </si>
  <si>
    <t>Vodafone1216_Akbank_Hackathon_Kobi-Teknoloji_Maxad_MS</t>
  </si>
  <si>
    <t>Vodafone1216_Akbank_Hackathon_Kobi-Teknoloji_MS</t>
  </si>
  <si>
    <t>EnerjiSA1216_Enerjimi_Koruyorum_Preroll_Star_MC</t>
  </si>
  <si>
    <t>EnerjiSA1216_Enerjimi_Koruyorum_Preroll_Fox_MC</t>
  </si>
  <si>
    <t>EnerjiSA1216_Enerjimi_Koruyorum_Preroll_MC</t>
  </si>
  <si>
    <t>Teknosa1216_Turuncu_2-5Aralık_interstitial_Medyanet_MC</t>
  </si>
  <si>
    <t>Teknosa1216_Turuncu_2-5Aralık_interstitial_MC</t>
  </si>
  <si>
    <t>Teknosa1216_Turuncu_2-5Aralık_interstitial_Mynet_MC</t>
  </si>
  <si>
    <t>Teknosa1216_Turuncu_2-5Aralık_interstitial_Bond_MC</t>
  </si>
  <si>
    <t>Teknosa1216_Samsung_TViletisimi_interstitial_Bond_MC</t>
  </si>
  <si>
    <t>Teknosa1216_Samsung_TViletisimi_interstitial_Digitalm_MC</t>
  </si>
  <si>
    <t>Teknosa1216_Samsung_TViletisimi_Mobil_interstitial_Move_MC</t>
  </si>
  <si>
    <t>Teknosa1216_Samsung_TViletisimi_interstitial_MC</t>
  </si>
  <si>
    <t>Teknosa1216_Samsung_TViletisimi_Mobil_interstitial_MC</t>
  </si>
  <si>
    <t>Altınbaş1216_Yılbaşı_interstitial_Medyanet_MEC</t>
  </si>
  <si>
    <t>Altınbaş1216_Yılbaşı_interstitial_MEC</t>
  </si>
  <si>
    <t>Altınbaş1216_Yılbaşı_interstitial_Acunn_MEC</t>
  </si>
  <si>
    <t>Altınbaş1216_Yılbaşı_interstitial_Mynet_MEC</t>
  </si>
  <si>
    <t>Altınbaş1216_Yılbaşı_interstitial_Star_MEC</t>
  </si>
  <si>
    <t>Altınbaş1216_Yılbaşı_interstitial_Sozcu_MEC</t>
  </si>
  <si>
    <t>Altınbaş1216_Yılbaşı_interstitial_Bond_MEC</t>
  </si>
  <si>
    <t>Altınbaş1216_Yılbaşı_Mobil_interest_Move_MEC</t>
  </si>
  <si>
    <t>Altınbaş1216_Yılbaşı_SYNC_Clipkit_MEC</t>
  </si>
  <si>
    <t>Altınbaş1216_Yılbaşı_Mobil_interest_MEC</t>
  </si>
  <si>
    <t>Altınbaş1216_Yılbaşı_SYNC_MEC</t>
  </si>
  <si>
    <t>Vodafone1216_Olimpia-Huawei_Contextual_Bond_MS</t>
  </si>
  <si>
    <t>Vodafone1216_Olimpia-Huawei_Contextual_MS</t>
  </si>
  <si>
    <t>Vodafone1216_Olimpia-Huawei_Contextual_Dogus_MS</t>
  </si>
  <si>
    <t>Vodafone1216_Olimpia-Huawei_Contextual_Medyanet_MS</t>
  </si>
  <si>
    <t>Vodafone1216_Olimpia-Huawei_interest_Sahibinden_MS</t>
  </si>
  <si>
    <t>Vodafone1216_Olimpia-Huawei_interest_Medyanet_MS</t>
  </si>
  <si>
    <t>Vodafone1216_Olimpia-Huawei_interest_MS</t>
  </si>
  <si>
    <t>Mudo1216_interest_Bond_MC</t>
  </si>
  <si>
    <t>Mudo1216_interest_MC</t>
  </si>
  <si>
    <t>MUDO</t>
  </si>
  <si>
    <t>Mudo1216_interest_Sozcu_MC</t>
  </si>
  <si>
    <t>Mudo1216_interest_Mynet_MC</t>
  </si>
  <si>
    <t>Mudo1216_interest_Ligatus_MC</t>
  </si>
  <si>
    <t>Mudo1216_interstitial_Medyanet_MC</t>
  </si>
  <si>
    <t>Mudo1216_interstitial_MC</t>
  </si>
  <si>
    <t>Mudo1216_interstitial_Star_MC</t>
  </si>
  <si>
    <t>Mudo1216_interstitial_Acunn_MC</t>
  </si>
  <si>
    <t>Akbank1216_Direk_Mobil_Odeme_Mobil_Prestitial_Move_MC</t>
  </si>
  <si>
    <t>Akbank1216_Direk_Mobil_Odeme_Mobil_Prestitial_MC</t>
  </si>
  <si>
    <t>ZorluElektrik1216_MilesAndSmiles_interstitial_Medyanet_MC</t>
  </si>
  <si>
    <t>ZorluElektrik1216_MilesAndSmiles_interstitial_MC</t>
  </si>
  <si>
    <t>ZorluElektrik1216_MilesAndSmiles_interstitial_Acunn_MC</t>
  </si>
  <si>
    <t>ZorluElektrik1216_MilesAndSmiles_interstitial_Digitalm_MC</t>
  </si>
  <si>
    <t>ZorluElektrik1216_3AyBedava_interstitial_Star_MC</t>
  </si>
  <si>
    <t>ZorluElektrik1216_3AyBedava_interstitial_Bond_MC</t>
  </si>
  <si>
    <t>ZorluElektrik1216_3AyBedava_interstitial_Digitalm_MC</t>
  </si>
  <si>
    <t>ZorluElektrik1216_3AyBedava_interstitial_MC</t>
  </si>
  <si>
    <t>GE1216_Aralık_interest_Sahibinden_MEC</t>
  </si>
  <si>
    <t>GE1216_Aralık_interest_MEC</t>
  </si>
  <si>
    <t>GE1216_Aralık_interest_Bond_MEC</t>
  </si>
  <si>
    <t>GE1216_Aralık_interest_Dogus_MEC</t>
  </si>
  <si>
    <t>GE1216_Aralık_interest_Digitalm_MEC</t>
  </si>
  <si>
    <t>GE1216_Aralık_interest_Maxad_MEC</t>
  </si>
  <si>
    <t>GE1216_Aralık_interest_Ligatus_MEC</t>
  </si>
  <si>
    <t>IKEA1216_Xmas_Mobil_Prestitial_Move_MEC</t>
  </si>
  <si>
    <t>IKEA1216_Xmas_Mobil_Prestitial_MEC</t>
  </si>
  <si>
    <t>Sephora1216_Yılbaşı_interest_Bond_MC</t>
  </si>
  <si>
    <t>Sephora1216_Yılbaşı_interest_MC</t>
  </si>
  <si>
    <t>SEPHORA</t>
  </si>
  <si>
    <t>Sephora1216_Yılbaşı_interest_Digitalm_MC</t>
  </si>
  <si>
    <t>Sephora1216_Yılbaşı_interest_Sozcu_MC</t>
  </si>
  <si>
    <t>Sephora1216_Yılbaşı_interest_Maxad_MC</t>
  </si>
  <si>
    <t>Sephora1216_Yılbaşı_Mobil_interstitial_MC</t>
  </si>
  <si>
    <t>Sephora1216_Yılbaşı_Preroll_Crep_MC</t>
  </si>
  <si>
    <t>Sephora1216_Yılbaşı_Preroll_MC</t>
  </si>
  <si>
    <t>Sephora1216_Yılbaşı_Preroll_Fox_MC</t>
  </si>
  <si>
    <t>Sephora1216_Yılbaşı_Preroll_Star_MC</t>
  </si>
  <si>
    <t>IKEA1216_Xmas_Preroll_Star_MEC</t>
  </si>
  <si>
    <t>IKEA1216_Xmas_Preroll_MEC</t>
  </si>
  <si>
    <t>IKEA1216_Xmas_Preroll_Fox_MEC</t>
  </si>
  <si>
    <t>IKEA1216_Xmas_Preroll_Nokta_MEC</t>
  </si>
  <si>
    <t>IKEA1216_Xmas_Preroll_Acunn_MEC</t>
  </si>
  <si>
    <t>IKEA1216_Xmas_Preroll_Bond_MEC</t>
  </si>
  <si>
    <t>Vodafone1116_Ebu_Esnek_Tarife_interstitial_Sahibinden_MS</t>
  </si>
  <si>
    <t>TFKB1016_Esnafa_Cifte_Bayram_Contextual_Bannerconnect_MC_October</t>
  </si>
  <si>
    <t>Vodafone1216_MNP_NewYear_NonVF_interest_Mynet_MS</t>
  </si>
  <si>
    <t>Vodafone1216_MNP_NewYear_NonVF_interest_Bond_MS</t>
  </si>
  <si>
    <t>Vodafone1216_MNP_NewYear_NonVF_interest_Sahibinden_MS</t>
  </si>
  <si>
    <t>Vodafone1216_MNP_NewYear_NonVF_interest_MS</t>
  </si>
  <si>
    <t>Vodafone1216_MNP_NewYear_VF_interest_Onedio_MS</t>
  </si>
  <si>
    <t>Vodafone1216_MNP_NewYear_VF_interest_Medyanet_MS</t>
  </si>
  <si>
    <t>Vodafone1216_MNP_NewYear_VF_interest_MS</t>
  </si>
  <si>
    <t>Teknosa1216_SamsungTV_iletisimi_9-12Aralık_Medyanet_MC</t>
  </si>
  <si>
    <t>Teknosa1216_SamsungTV_iletisimi_9-12Aralık_MC</t>
  </si>
  <si>
    <t>Teknosa1216_SamsungTV_iletisimi_9-12Aralık_Digitalm_MC</t>
  </si>
  <si>
    <t>Teknosa1216_SamsungTV_iletisimi_9-12Aralık_Acunn_MC</t>
  </si>
  <si>
    <t>Pandora1216_New_Year_Preroll_Star_MC</t>
  </si>
  <si>
    <t>Pandora1216_New_Year_Preroll_MC</t>
  </si>
  <si>
    <t>Pandora1216_New_Year_Preroll_Fox_MC</t>
  </si>
  <si>
    <t>Vodafone1216_Mobil_Odeme_Sistemleri_interest_Bond_MS</t>
  </si>
  <si>
    <t>Vodafone1216_Mobil_Odeme_Sistemleri_interest_MS</t>
  </si>
  <si>
    <t>Vodafone1216_Mobil_Odeme_Sistemleri_interest_Digitalm_MS</t>
  </si>
  <si>
    <t>Vodafone1216_Mobil_Odeme_Sistemleri_interest_Medyanet_MS</t>
  </si>
  <si>
    <t>Vodafone1216_MNP_NewYear_Preroll_MS</t>
  </si>
  <si>
    <t>Vodafone1216_MNP_NewYear_Preroll_Nokta_MS</t>
  </si>
  <si>
    <t>Vodafone1216_MNP_NewYear_Preroll_Fox_MS</t>
  </si>
  <si>
    <t>Vodafone1216_MNP_NewYear_ Mobil_Preroll_SosyalMedya_MS</t>
  </si>
  <si>
    <t>Vodafone1216_MNP_NewYear_ Mobil_Preroll_FutbolTutkunları_MS</t>
  </si>
  <si>
    <t>Vodafone1216_MNP_NewYear_ Mobil_Preroll_DiziTutukunları_MS</t>
  </si>
  <si>
    <t>Vodafone1216_MNP_NewYear_ Mobil_Preroll_Baba_MS</t>
  </si>
  <si>
    <t>Beymen1216_NewYear_LAL_Dogus_MEC</t>
  </si>
  <si>
    <t>Beymen1216_NewYear_LAL_MEC</t>
  </si>
  <si>
    <t>Beymen1216_NewYear_LAL_Medyanet_MEC</t>
  </si>
  <si>
    <t>Beymen1216_NewYear_LAL_Sozcu_MEC</t>
  </si>
  <si>
    <t>Beymen1216_NewYear_LAL_Ligatus_MEC</t>
  </si>
  <si>
    <t>Elca1216_DKNY_Seeding_Clipkit_MS</t>
  </si>
  <si>
    <t>Elca1216_DKNY_Seeding_MS</t>
  </si>
  <si>
    <t>Avon1216_Give_Gift_interstitial_MX</t>
  </si>
  <si>
    <t>Avon1216_Give_Gift_interstitial_Medyanet_MX</t>
  </si>
  <si>
    <t>Avon1216_Give_Gift_interstitial_Acunn_MX</t>
  </si>
  <si>
    <t>Vodafone1216_Adaptive_Tariff_Preroll_Nokta_MS</t>
  </si>
  <si>
    <t>Vodafone1216_Adaptive_Tariff_Preroll_MS</t>
  </si>
  <si>
    <t>Vodafone1216_Adaptive_Tariff_Preroll_Acunn_MS</t>
  </si>
  <si>
    <t>Vodafone1216_Adaptive_Tariff_Preroll_Digitalm_MS</t>
  </si>
  <si>
    <t>Vodafone1216_Breaking_Bad_interest_Digitalm_MS</t>
  </si>
  <si>
    <t>Vodafone1216_Breaking_Bad_interest_MS</t>
  </si>
  <si>
    <t>Vodafone1216_Breaking_Bad_interest_Bond_MS</t>
  </si>
  <si>
    <t>Vodafone1216_Breaking_Bad_interest_Medyanet(interstitial)_MS</t>
  </si>
  <si>
    <t>Vodafone1216_Breaking_Bad_interest_Sahibinden_MS</t>
  </si>
  <si>
    <t>Vodafone1116_Red_Business_V2_interest_Medikalakademi_MS</t>
  </si>
  <si>
    <t>Vodafone1116_Red_Business_V2_interest_Onedio_MS</t>
  </si>
  <si>
    <t>Vodafone1116_Red_Business_V2_interest_Google_MS</t>
  </si>
  <si>
    <t>Vodafone1116_Red_Business_V2_interest_Bannerconnect_MS</t>
  </si>
  <si>
    <t>Vodafone1116_Maraton_Google_MS</t>
  </si>
  <si>
    <t>Vodafone1116_Maraton_Bannerconnect_MS</t>
  </si>
  <si>
    <t>Vodafone1116_Maraton_Medikalakademi_MS</t>
  </si>
  <si>
    <t>Vodafone1116_Maraton_Onedio_MS</t>
  </si>
  <si>
    <t>Sony1116_XPeriaZ_Data_Targeting_Google_MC</t>
  </si>
  <si>
    <t>Sony1116_XPeriaZ_Data_Targeting_Bannerconnect_MC</t>
  </si>
  <si>
    <t>Sony1116_XPeriaZ_Data_Targeting_Medikalakademi_MC</t>
  </si>
  <si>
    <t>Sony1116_XPeriaZ_Data_Targeting_Onedio_MC</t>
  </si>
  <si>
    <t>Vodafone1116_52_Hafta_interest_Kobi_Google_MS</t>
  </si>
  <si>
    <t>Vodafone1116_52_Hafta_interest_Kobi_Bannerconnect_MS</t>
  </si>
  <si>
    <t>Vodafone1116_52_Hafta_interest_Kobi_Medikalakademi_MS</t>
  </si>
  <si>
    <t>Vodafone1116_52_Hafta_interest_Kobi_Onedio_MS</t>
  </si>
  <si>
    <t>Vodafone1116_52_Hafta_interest_Insaat_Bannerconnect_MS</t>
  </si>
  <si>
    <t>Vodafone1116_52_Hafta_interest_Insaat_Medikalakademi_MS</t>
  </si>
  <si>
    <t>Vodafone1116_52_Hafta_interest_Insaat_Google_MS</t>
  </si>
  <si>
    <t>Vodafone1116_52_Hafta_interest_Insaat_Onedio_MS</t>
  </si>
  <si>
    <t>Akbank1116_Caz_Festivali_interest_Google_MC</t>
  </si>
  <si>
    <t>Akbank1116_Caz_Festivali_interest_Bannerconnect_MC</t>
  </si>
  <si>
    <t>Akbank1116_Caz_Festivali_interest_Medikalakademi_MC</t>
  </si>
  <si>
    <t>Akbank1116_Caz_Festivali_interest_Onedio_MC</t>
  </si>
  <si>
    <t>Michelin1116_Winter_interest_Google_MEC</t>
  </si>
  <si>
    <t>Michelin1116_Winter_interest_Bannerconnect_MEC</t>
  </si>
  <si>
    <t>Michelin1116_Winter_interest_Medikalakademi_MEC</t>
  </si>
  <si>
    <t>Michelin1116_Winter_interest_Onedio_MEC</t>
  </si>
  <si>
    <t>Vodafone1116_Prepaid_Boundless_Turbine_Google_MS</t>
  </si>
  <si>
    <t>Vodafone1116_Prepaid_Boundless_Turbine_Bannerconnect_MS</t>
  </si>
  <si>
    <t>Vodafone1116_Prepaid_Boundless_Turbine_Medikalakademi_MS</t>
  </si>
  <si>
    <t>Vodafone1116_Prepaid_Boundless_Turbine_Onedio_MS</t>
  </si>
  <si>
    <t>Vodafone1116_Prepaid_Boundless_DusukGelirli_Google_MS</t>
  </si>
  <si>
    <t>Vodafone1116_Prepaid_Boundless_DusukGelirli_Bannerconnect_MS</t>
  </si>
  <si>
    <t>Vodafone1116_Prepaid_Boundless_DusukGelirli_Medikalakademi_MS</t>
  </si>
  <si>
    <t>Vodafone1116_Prepaid_Boundless_DusukGelirli_Onedio_MS</t>
  </si>
  <si>
    <t>RedBull1116_RBMA_interest_Google_MEC</t>
  </si>
  <si>
    <t>RedBull1116_RBMA_interest_Bannerconnect_MEC</t>
  </si>
  <si>
    <t>RedBull1116_RBMA_interest_Medikalakademi_MEC</t>
  </si>
  <si>
    <t>RedBull1116_RBMA_interest_Onedio_MEC</t>
  </si>
  <si>
    <t>Renault1116_Clio_LAL_Google_MEC</t>
  </si>
  <si>
    <t>Renault1116_Clio_LAL_Bannerconnect_MEC</t>
  </si>
  <si>
    <t>Renault1116_Clio_LAL_Medikalakademi_MEC</t>
  </si>
  <si>
    <t>Renault1116_Clio_LAL_Onedio_MEC</t>
  </si>
  <si>
    <t>GroupeSEB1116_Tefal_Utu_Contextual_Google_MS</t>
  </si>
  <si>
    <t>GroupeSEB1116_Tefal_Utu_Contextual_Bannerconnect_MS</t>
  </si>
  <si>
    <t>GroupeSEB1116_Tefal_Utu_Contextual_Medikalakademi_MS</t>
  </si>
  <si>
    <t>GroupeSEB1116_Tefal_Utu_Contextual_Onedio_MS</t>
  </si>
  <si>
    <t>GroupeSEB1116_Tefal_Utu_LAL_Google_MS</t>
  </si>
  <si>
    <t>GroupeSEB1116_Tefal_Utu_LAL_Bannerconnect_MS</t>
  </si>
  <si>
    <t>GroupeSEB1116_Tefal_Utu_LAL_Medikalakademi_MS</t>
  </si>
  <si>
    <t>GroupeSEB1116_Tefal_Utu_LAL_Onedio_MS</t>
  </si>
  <si>
    <t>Renault1116_Dacia_Range_LAL_Google_MEC</t>
  </si>
  <si>
    <t>Renault1116_Dacia_Range_LAL_Bannerconnect_MEC</t>
  </si>
  <si>
    <t>Renault1116_Dacia_Range_LAL_Medikalakademi_MEC</t>
  </si>
  <si>
    <t>Vodafone1116_Ogretmenler_Gunu_interest_Google_MS</t>
  </si>
  <si>
    <t>Vodafone1116_Ogretmenler_Gunu_interest_Bannerconnect_MS</t>
  </si>
  <si>
    <t>Vodafone1116_Ogretmenler_Gunu_interest_Medikalakademi_MS</t>
  </si>
  <si>
    <t>Vodafone1116_Ogretmenler_Gunu_interest_Onedio_MS</t>
  </si>
  <si>
    <t>Vodafone1116_Ogretmenler_Gunu_Contextual_Google_MS</t>
  </si>
  <si>
    <t>Vodafone1116_Ogretmenler_Gunu_Contextual_Bannerconnect_MS</t>
  </si>
  <si>
    <t>Vodafone1116_Ogretmenler_Gunu_Contextual_Medikalakademi_MS</t>
  </si>
  <si>
    <t>Vodafone1116_Ogretmenler_Gunu_Contextual_Onedio_MS</t>
  </si>
  <si>
    <t>Huawei1116_Y6II_interest_Google_MX</t>
  </si>
  <si>
    <t>Huawei1116_Y6II_interest_Bannerconnect_MX</t>
  </si>
  <si>
    <t>Huawei1116_Y6II_interest_Medikalakademi_MX</t>
  </si>
  <si>
    <t>Huawei1116_Y6II_interest_Onedio_MX</t>
  </si>
  <si>
    <t>Vodafone1116_Samsung_J_Contextual_Google_MS</t>
  </si>
  <si>
    <t>Vodafone1116_Samsung_J_Contextual_Bannerconnect_MS</t>
  </si>
  <si>
    <t>Vodafone1116_Samsung_J_Contextual_Medikalakademi_MS</t>
  </si>
  <si>
    <t>Vodafone1116_Samsung_J_Contextual_Onedio_MS</t>
  </si>
  <si>
    <t>Vodafone1116_Ebu_Esnek_Tarife_interest_Google_MS</t>
  </si>
  <si>
    <t>Vodafone1116_Ebu_Esnek_Tarife_interest_Bannerconnect_MS</t>
  </si>
  <si>
    <t>Vodafone1116_Ebu_Esnek_Tarife_interest_Medikalakademi_MS</t>
  </si>
  <si>
    <t>Vodafone1116_Ebu_Esnek_Tarife_interest_Onedio_MS</t>
  </si>
  <si>
    <t>BP1116_Kobi_Planı_interest_Google_MS</t>
  </si>
  <si>
    <t>BP1116_Kobi_Planı_interest_Bannerconnect_MS</t>
  </si>
  <si>
    <t>BP1116_Kobi_Planı_interest_Medikalakademi_MS</t>
  </si>
  <si>
    <t>BP1116_Kobi_Planı_interest_Onedio_MS</t>
  </si>
  <si>
    <t>Akbank1116_Multinational_Bank_interest_Google_MC</t>
  </si>
  <si>
    <t>Akbank1116_Multinational_Bank_interest_Bannerconnect_MC</t>
  </si>
  <si>
    <t>Akbank1116_Multinational_Bank_interest_Medikalakademi_MC</t>
  </si>
  <si>
    <t>Akbank1116_Multinational_Bank_interest_Onedio_MC</t>
  </si>
  <si>
    <t>ECA1116_Kombi_Preroll_Google_MEC</t>
  </si>
  <si>
    <t>Avon1216_Yılbaşı_Preroll_Star_MX</t>
  </si>
  <si>
    <t>Avon1216_Yılbaşı_Preroll_MX</t>
  </si>
  <si>
    <t>Avon1216_Yılbaşı_Preroll_Fox_MX</t>
  </si>
  <si>
    <t>Avon1216_Burcu&amp;Serkan_Preroll_Star_MX</t>
  </si>
  <si>
    <t>Avon1216_Burcu&amp;Serkan_Preroll_MX</t>
  </si>
  <si>
    <t>Avon1216_Burcu&amp;Serkan_Preroll_Fox_MX</t>
  </si>
  <si>
    <t>Teknosa1216_Disney_Collection_interstitial_Medyanet_MC</t>
  </si>
  <si>
    <t>Teknosa1216_Disney_Collection_interstitial_MC</t>
  </si>
  <si>
    <t>Teknosa1216_Disney_Collection_interstitial_Acunn_MC</t>
  </si>
  <si>
    <t>Teknosa1216_Disney_Collection_interstitial_Mynet_MC</t>
  </si>
  <si>
    <t>Akbank1216_Multinational_Appnexus_MC</t>
  </si>
  <si>
    <t>Akbank1216_Multinational_MC</t>
  </si>
  <si>
    <t>Teknosa1216_Premium_Banner_interstitial_Medyanet_MC</t>
  </si>
  <si>
    <t>Teknosa1216_Premium_Banner_interstitial_MC</t>
  </si>
  <si>
    <t>Teknosa1216_Premium_Banner_interstitial_Acunn_MC</t>
  </si>
  <si>
    <t>Teknosa1216_Premium_Banner_interstitial_Dogus_MC</t>
  </si>
  <si>
    <t>Teknosa1216_Premium_Banner_interstitial_Digitalm_MC</t>
  </si>
  <si>
    <t>Teknosa1216_Premium_Banner_interstitial_Bond_MC</t>
  </si>
  <si>
    <t>Avon1216_Makyaj_Videosu_Seeding_Clipkit_MX</t>
  </si>
  <si>
    <t>Avon1216_Makyaj_Videosu_Seeding_MX</t>
  </si>
  <si>
    <t>Bayer1216_Bepanthol_Baby_interest_Bond_MC</t>
  </si>
  <si>
    <t>Bayer1216_Bepanthol_Baby_interest_MC</t>
  </si>
  <si>
    <t>Bayer1216_Bepanthol_Baby_interest_Mynet_MC</t>
  </si>
  <si>
    <t>Bayer1216_Bepanthol_Baby_interest_Dogus_MC</t>
  </si>
  <si>
    <t>Bayer1216_Bepanthol_Baby_Preroll_MC</t>
  </si>
  <si>
    <t>Bayer1216_Bepanthol_Baby_Preroll_Fox_MC</t>
  </si>
  <si>
    <t>Bayer1216_Bepanthol_Baby_Preroll_Nokta_MC</t>
  </si>
  <si>
    <t>Renault1216_EOY_LAL_Medyanet(interstitial)_MEC</t>
  </si>
  <si>
    <t>Renault1216_EOY_LAL_MEC</t>
  </si>
  <si>
    <t>Renault1216_EOY_LAL_Bond_MEC</t>
  </si>
  <si>
    <t>Renault1216_EOY_LAL_Popmarker_MEC</t>
  </si>
  <si>
    <t>Renault1216_EOY_LAL_Mynet_MEC</t>
  </si>
  <si>
    <t>Renault1216_EOY_LAL_Sahibinden_MEC</t>
  </si>
  <si>
    <t>Renault1216_EOY_LAL_Doviz_MEC</t>
  </si>
  <si>
    <t>Renault1216_EOY_LAL_Dogus_MEC</t>
  </si>
  <si>
    <t>Renault1216_EOY_LAL_Sozcu_MEC</t>
  </si>
  <si>
    <t>Renault1216_EOY_LAL_Appnexus_MEC</t>
  </si>
  <si>
    <t>Renault1216_Second_Screen_Mobil_MEC</t>
  </si>
  <si>
    <t>Vodafone1216_Adaptive_Tariff_Contextual_Digitalm_MS</t>
  </si>
  <si>
    <t>Vodafone1216_Adaptive_Tariff_Contextual_MS</t>
  </si>
  <si>
    <t>Vodafone1216_Adaptive_Tariff_Contextual_Dogus_MS</t>
  </si>
  <si>
    <t>Vodafone1216_Adaptive_Tariff_Contextual_Medyanet(interstitial)_Faz1_MS</t>
  </si>
  <si>
    <t>Vodafone1216_Adaptive_Tariff_Turbine_Sahibinden_MS</t>
  </si>
  <si>
    <t>Vodafone1216_Adaptive_Tariff_Turbine_MS</t>
  </si>
  <si>
    <t>Vodafone1216_Adaptive_Tariff_Turbine_Medyanet(interstitial)_Faz2_MS</t>
  </si>
  <si>
    <t>RedBull1216_Cartoon_Theme_Second_Screen_Clipkit_MEC</t>
  </si>
  <si>
    <t>RedBull1216_Cartoon_Theme_Second_Screen_MEC</t>
  </si>
  <si>
    <t>Akbank1216_Banker_Medya_interest_Reklamstore_MC</t>
  </si>
  <si>
    <t>Akbank1216_Banker_Medya_interest_MC</t>
  </si>
  <si>
    <t>Vodafone1216_Elizabeth_18-25_NVF_interest_Onedio_MS</t>
  </si>
  <si>
    <t>Vodafone1216_Elizabeth_18-25_NVF_interest_MS</t>
  </si>
  <si>
    <t>Vodafone1216_Elizabeth_18-25_NVF_interest_Medyanet_Faz1_MS</t>
  </si>
  <si>
    <t>Vodafone1216_Elizabeth_18-25_NVF_Contextual_Hocam_MS</t>
  </si>
  <si>
    <t>Vodafone1216_Elizabeth_18-25_NVF_Contextual_MS</t>
  </si>
  <si>
    <t>Vodafone1216_Elizabeth_18-25_NVF_Contextual_Medyanet_Faz2_MS</t>
  </si>
  <si>
    <t>ECA1216_Vitrifiye_Preroll_Midyo_MEC</t>
  </si>
  <si>
    <t>ECA1216_Vitrifiye_Preroll_MEC</t>
  </si>
  <si>
    <t>ECA1216_Vitrifiye_Preroll_Crep_MEC</t>
  </si>
  <si>
    <t>ECA1216_Vitrifiye_Preroll_Star_MEC</t>
  </si>
  <si>
    <t>ECA1216_Vitrifiye_Preroll_Fox_MEC</t>
  </si>
  <si>
    <t>ECA1216_Vitrifiye_Preroll_Nokta_MEC</t>
  </si>
  <si>
    <t>ECA1216_Vitrifiye_Fuse_Preroll_Acunn_MEC</t>
  </si>
  <si>
    <t>ECA1216_Vitrifiye_Fuse_Preroll_MEC</t>
  </si>
  <si>
    <t>ECA1216_Vitrifiye_Fuse_Preroll_Mynet_MEC</t>
  </si>
  <si>
    <t>ECA1216_Vitrifiye_Fuse_Preroll_Dogus_MEC</t>
  </si>
  <si>
    <t>KFC1216_Yılbaşı_Seeding_Clipkit_MX</t>
  </si>
  <si>
    <t>KFC1216_Yılbaşı_Seeding_MX</t>
  </si>
  <si>
    <t>Teknosa1216_Garage_Sale_interstitial_Medyanet_MC</t>
  </si>
  <si>
    <t>Teknosa1216_Garage_Sale_interstitial_MC</t>
  </si>
  <si>
    <t>Teknosa1216_Garage_Sale_interstitial_Digitalm_MC</t>
  </si>
  <si>
    <t>Teknosa1216_Garage_Sale_interstitial_Bond_MC</t>
  </si>
  <si>
    <t>Teknosa1216_Garage_Sale_interstitial_Acunn_MC</t>
  </si>
  <si>
    <t>Teknosa1216_SamsungTV_iletisimi_interstitial_Medyanet_MC</t>
  </si>
  <si>
    <t>Teknosa1216_SamsungTV_iletisimi_interstitial_MC</t>
  </si>
  <si>
    <t>Teknosa1216_SamsungTV_iletisimi_interstitial_Digitalm_MC</t>
  </si>
  <si>
    <t>Teknosa1216_SamsungTV_iletisimi_interstitial_Star_MC</t>
  </si>
  <si>
    <t>GSK1216_Corega_Trueview%75_Preroll_MC</t>
  </si>
  <si>
    <t>GSK1216_Corega_Trueview%75_Preroll_Fox_MC</t>
  </si>
  <si>
    <t>GSK1216_Corega_Trueview%75_Preroll_Nokta_MC</t>
  </si>
  <si>
    <t>GSK1216_Otribebe_Trueview%100_Preroll_MC</t>
  </si>
  <si>
    <t>GSK1216_Otribebe_Trueview%100_Preroll_Fox_MC</t>
  </si>
  <si>
    <t>GSK1216_Sensodyne_DeepClean_Trueview%75_Preroll_MC</t>
  </si>
  <si>
    <t>GSK1216_Sensodyne_DeepClean_Trueview%75_Preroll_Fox_MC</t>
  </si>
  <si>
    <t>GSK1216_Sensodyne_DeepClean_Trueview%75_Preroll_Nokta_MC</t>
  </si>
  <si>
    <t>GSK1216_Toothbrush_Trueview%100_Preroll_MC</t>
  </si>
  <si>
    <t>GSK1216_Toothbrush_Trueview%100_Preroll_Fox_MC</t>
  </si>
  <si>
    <t>GSK1216_Toothbrush_Trueview%100_Preroll_Nokta_MC</t>
  </si>
  <si>
    <t>Teknosa1216_SamsungPC_iletisimi_interstitial_Medyanet_MC</t>
  </si>
  <si>
    <t>Teknosa1216_SamsungPC_iletisimi_interstitial_MC</t>
  </si>
  <si>
    <t>Teknosa1216_SamsungPC_iletisimi_interstitial_Acunn_MC</t>
  </si>
  <si>
    <t>Teknosa1216_SamsungPC_iletisimi_interstitial_Star_MC</t>
  </si>
  <si>
    <t>Teknosa1216_SamsungPC_iletisimi_interstitial_Sozcu_MC</t>
  </si>
  <si>
    <t>Akbank1216_Axess_Yılbaşı_interest_Bond_MC</t>
  </si>
  <si>
    <t>Akbank1216_Axess_Yılbaşı_interest_MC</t>
  </si>
  <si>
    <t>Akbank1216_Axess_Yılbaşı_interest_Digitalm_MC</t>
  </si>
  <si>
    <t>Karcher1216_interstitial_Medyanet_MX</t>
  </si>
  <si>
    <t>Karcher1216_interstitial_MX</t>
  </si>
  <si>
    <t>Karcher1216_interstitial_Acunn_MX</t>
  </si>
  <si>
    <t>Karcher1216_interstitial_Bond_MX</t>
  </si>
  <si>
    <t>Akbank1216_Neo_Kart_interest_Medyanet_MC</t>
  </si>
  <si>
    <t>Akbank1216_Neo_Kart_interest_MC</t>
  </si>
  <si>
    <t>Akbank1216_Neo_Kart_interest_Digitalm_MC</t>
  </si>
  <si>
    <t>Akbank1216_Neo_Kart_interest_Sahibinden_MC</t>
  </si>
  <si>
    <t>Vodafone1216_Lenovo_interest_Onedio_MS</t>
  </si>
  <si>
    <t>Vodafone1216_Lenovo_interest_MS</t>
  </si>
  <si>
    <t>Vodafone1216_Lenovo_interest_Medyanet(interstitial)_MS</t>
  </si>
  <si>
    <t>Vodafone1216_Lenovo_Contextual_Medyanet(interstitial)_MS</t>
  </si>
  <si>
    <t>Vodafone1216_Lenovo_Contextual_Hocam_MS</t>
  </si>
  <si>
    <t>Vodafone1216_Lenovo_Contextual_MS</t>
  </si>
  <si>
    <t>GroupeSEB1216_Tefal_Ütü_interest_Mynet_MS</t>
  </si>
  <si>
    <t>GroupeSEB1216_Tefal_Ütü_interest_MS</t>
  </si>
  <si>
    <t>GroupeSEB1216_Tefal_Ütü_interest_Star_MS</t>
  </si>
  <si>
    <t>GroupeSEB1216_Tefal_Ütü_Contextual_Bond_MS</t>
  </si>
  <si>
    <t>GroupeSEB1216_Tefal_Ütü_Contextual_MS</t>
  </si>
  <si>
    <t>Dacia1216_Sandero_interstitial_Medyanet_MEC</t>
  </si>
  <si>
    <t>Dacia1216_Sandero_interstitial_MEC</t>
  </si>
  <si>
    <t>Dacia1216_Sandero_interstitial_Acunn_MEC</t>
  </si>
  <si>
    <t>Dacia1216_Sandero_interstitial_Mynet_MEC</t>
  </si>
  <si>
    <t>Dacia1216_Sandero_interstitial_Bond_MEC</t>
  </si>
  <si>
    <t>Dacia1216_Sandero_interstitial_Dogus_MEC</t>
  </si>
  <si>
    <t>Dacia1216_Sandero_Mobil_SYNC_Clipkit_MEC</t>
  </si>
  <si>
    <t>Beymen1216_Visa_işbirligi_LAL_Bond_MEC</t>
  </si>
  <si>
    <t>Beymen1216_Visa_işbirligi_LAL_MEC</t>
  </si>
  <si>
    <t>Beymen1216_Visa_işbirligi_LAL_Digitalm_MEC</t>
  </si>
  <si>
    <t>Beymen1216_Visa_işbirligi_LAL_Medyanet(interstitial)_MEC</t>
  </si>
  <si>
    <t>Dacia1216_Duster_interstitial_Acunn_MEC</t>
  </si>
  <si>
    <t>Dacia1216_Duster_interstitial_MEC</t>
  </si>
  <si>
    <t>Dacia1216_Duster_interstitial_Bond_MEC</t>
  </si>
  <si>
    <t>Dacia1216_Duster_interstitial_Digitalm_MEC</t>
  </si>
  <si>
    <t>Dacia1216_Duster_interstitial_Dogus_MEC</t>
  </si>
  <si>
    <t>Dacia1216_Duster_interstitial_Sozcu_MEC</t>
  </si>
  <si>
    <t>Dacia1216_Duster_interstitial_Medyanet_MEC</t>
  </si>
  <si>
    <t>Dacia1216_Duster_interstitial_Admatic_MEC</t>
  </si>
  <si>
    <t>Dacia1216_Duster_interstitial_Star_MEC</t>
  </si>
  <si>
    <t>Dacia1216_Duster_interstitial_Deskfive_MEC</t>
  </si>
  <si>
    <t>Deskfive</t>
  </si>
  <si>
    <t>Dacia1216_Duster_Mobil_SYNC_Clipkit_MEC</t>
  </si>
  <si>
    <t>Dacia1216_Duster_Mobil_SYNC_MEC</t>
  </si>
  <si>
    <t>KozmoKlinik1216_John_Frida_Preroll_Star_MC</t>
  </si>
  <si>
    <t>KozmoKlinik1216_John_Frida_Preroll_MC</t>
  </si>
  <si>
    <t>KOZMO KLİNİK</t>
  </si>
  <si>
    <t>Sum of Revenue Total (CC-PFC-AN ADserver)</t>
  </si>
  <si>
    <t>Total Sum of Revenue Total (CC-PFC-AN ADserver)</t>
  </si>
  <si>
    <t>Yenisafak Gider</t>
  </si>
  <si>
    <t>Yenisafak gider</t>
  </si>
  <si>
    <t>Teknosa1216_HarcadıkçaKazan_interstitial_Digitalm_MC</t>
  </si>
  <si>
    <t>Teknosa1216_HarcadıkçaKazan_interstitial_MC</t>
  </si>
  <si>
    <t>Teknosa1216_HarcadıkçaKazan_interstitial_Star_MC</t>
  </si>
  <si>
    <t>Teknosa1216_HarcadıkçaKazan_interstitial_Acunn_MC</t>
  </si>
  <si>
    <t>Teknosa1216_HarcadıkçaKazan_interstitial_Medyanet_MC</t>
  </si>
  <si>
    <t>Teknosa1216_HarcadıkçaKazan_interstitial_Sözcü_MC</t>
  </si>
  <si>
    <t>Teknosa1216_HarcadıkçaKazan_interstitial_Bond_MC</t>
  </si>
  <si>
    <t>Aktifbank1216_NKolayKredi_interest_DYG_MX</t>
  </si>
  <si>
    <t>Aktifbank1216_NKolayKredi_interest_MX</t>
  </si>
  <si>
    <t>AKTİFBANK</t>
  </si>
  <si>
    <t>Aktifbank1216_NKolayKredi_interest_Digitalm_MX</t>
  </si>
  <si>
    <t>Vestel1216_OCM_OMO_interstitial_Medyanet_MC</t>
  </si>
  <si>
    <t>Vestel1216_OCM_OMO_interstitial_MC</t>
  </si>
  <si>
    <t>Vestel1216_OCM_OMO_interstitial_Acunn_MC</t>
  </si>
  <si>
    <t>Vestel1216_OCM_OMO_interstitial_Digitalm_MC</t>
  </si>
  <si>
    <t>Tadım1216_MuratBoz_interstitial_Medyanet_MEC</t>
  </si>
  <si>
    <t>Tadım1216_MuratBoz_interstitial_MEC</t>
  </si>
  <si>
    <t>Tadım1216_MuratBoz_interstitial_Digitalm_MEC</t>
  </si>
  <si>
    <t>Tadım1216_MuratBoz_interstitial_Acunn_MEC</t>
  </si>
  <si>
    <t>Tadım1216_MuratBoz_interstitial_Star_MEC</t>
  </si>
  <si>
    <t>Tadım1216_MuratBoz_interstitial_Sem_MEC</t>
  </si>
  <si>
    <t>Tadım1216_MuratBoz_Mobil_RichMedia_Move_MEC</t>
  </si>
  <si>
    <t>Tadım1216_MuratBoz_Mobil_RichMedia_MEC</t>
  </si>
  <si>
    <t>Akbank1216_Sanat_Caz_Festivali_interest_DYG_MC</t>
  </si>
  <si>
    <t>Akbank1216_Sanat_Caz_Festivali_interest_MC</t>
  </si>
  <si>
    <t>Akbank1216_Sanat_Caz_Festivali_interest_Appnexus_MC</t>
  </si>
  <si>
    <t>Vodafone1216_Olympia_Asus2_interest_DYG_MS</t>
  </si>
  <si>
    <t>Vodafone1216_Olympia_Asus2_interest_MS</t>
  </si>
  <si>
    <t>Vodafone1216_Olympia_Asus2_interest_Digitalm_MS</t>
  </si>
  <si>
    <t>Vodafone1216_Olympia_Asus2_interest_Medyanet(Faz1)_MS</t>
  </si>
  <si>
    <t>Vodafone1216_Olympia_Asus2_Contextual_Sahibinden_MS</t>
  </si>
  <si>
    <t>Vodafone1216_Olympia_Asus2_Contextual_MS</t>
  </si>
  <si>
    <t>Vodafone1216_Olympia_Asus2_Contextual_Medyanet(Faz2)_MS</t>
  </si>
  <si>
    <t>Vodafone1216_Olympia_Asus2_Contextual_Bond_MS</t>
  </si>
  <si>
    <t>Akbank1216_Düşünce_Klubu_interstitial_Acunn_MC</t>
  </si>
  <si>
    <t>Akbank1216_Düşünce_Klubu_interstitial_MC</t>
  </si>
  <si>
    <t>Akbank1216_Düşünce_Klubu_interstitial_Digitalm_MC</t>
  </si>
  <si>
    <t>Akbank1216_Düşünce_Klubu_interstitial_Medyanet_MC</t>
  </si>
  <si>
    <t>Akbank1216_Düşünce_Klubu_interstitial_Sem_MC</t>
  </si>
  <si>
    <t>Teknosa1216_SamsungTV_iletisimi_interstitial_Acunn_MC</t>
  </si>
  <si>
    <t>Teknosa1216_SamsungTV_iletisimi_interstitial_Areklam_MC</t>
  </si>
  <si>
    <t>Areklam</t>
  </si>
  <si>
    <t>Teknosa1216_SamsungTV_iletisimi_Mobil_interstitial_Karnaval_MC</t>
  </si>
  <si>
    <t>Teknosa1216_SamsungTV_iletisimi_Mobil_interstitial_MC</t>
  </si>
  <si>
    <t>CarrefourSA1216_Yılbaşı_Preroll_Acunn_MC</t>
  </si>
  <si>
    <t>CarrefourSA1216_Yılbaşı_Preroll_MC</t>
  </si>
  <si>
    <t>Teknosa1216_SamsungTV_iletisimi_interstitial_Sözcü_MC</t>
  </si>
  <si>
    <t>Teknosa1216_SamsungTV_iletisimi_interstitial_Sem_MC</t>
  </si>
  <si>
    <t>Teknosa1216_SamsungTV_iletisimi_interstitial_Dogus_MC</t>
  </si>
  <si>
    <t>Vodafone1216_Olympia_Yılbaşı_interest_Dogus_MS</t>
  </si>
  <si>
    <t>Vodafone1216_Olympia_Yılbaşı_interest_MS</t>
  </si>
  <si>
    <t>Vodafone1216_Olympia_Yılbaşı_interest_Bond_MS</t>
  </si>
  <si>
    <t>Bayer1216_Redoxon_Preroll_PureAds_MC</t>
  </si>
  <si>
    <t>Bayer1216_Redoxon_Preroll_MC</t>
  </si>
  <si>
    <t>Bayer1216_Redoxon_Preroll_Fox_MC</t>
  </si>
  <si>
    <t>Bayer1216_Redoxon_Preroll_Acunn_MC</t>
  </si>
  <si>
    <t>Bayer1216_Supradyn_Preroll_Acunn_MC</t>
  </si>
  <si>
    <t>Bayer1216_Supradyn_Preroll_MC</t>
  </si>
  <si>
    <t>Bayer1216_Supradyn_Preroll_Adhood_MC</t>
  </si>
  <si>
    <t>Bayer1216_Supradyn_Preroll_Sem_MC</t>
  </si>
  <si>
    <t>Bayer1216_Supradyn_Preroll_Sözcü_MC</t>
  </si>
  <si>
    <t>Bayer1216_Supradyn_Preroll_Digitalm_MC</t>
  </si>
  <si>
    <t>Bayer1216_Supradyn_Preroll_Bond_MC</t>
  </si>
  <si>
    <t>Bayer1216_Bepanthol_Baby_SkinCare_Preroll_Digitalmarcom_MC</t>
  </si>
  <si>
    <t>Bayer1216_Bepanthol_Baby_SkinCare_Preroll_MC</t>
  </si>
  <si>
    <t>Bayer1216_Bepanthol_Baby_SkinCare_Preroll_Commedya_MC</t>
  </si>
  <si>
    <t>Bayer1216_Bepanthol_Baby_SkinCare_Preroll_Bond_MC</t>
  </si>
  <si>
    <t>Bayer1216_Bepanthol_Baby_SkinCare_Preroll_Digitals_MC</t>
  </si>
  <si>
    <t>Bayer1216_Bepanthol_Baby_SkinCare_Preroll_PureAds_MC</t>
  </si>
  <si>
    <t>Bayer1216_Bepanthol_Baby_SkinCare_Preroll_inroll_MC</t>
  </si>
  <si>
    <t>Bayer1216_Bepanthol_Baby_SkinCare_Preroll_Nokta_MC</t>
  </si>
  <si>
    <t>Bayer1216_Bepanthol_Baby_Aysonu_Preroll_inroll_MC</t>
  </si>
  <si>
    <t>Bayer1216_Bepanthol_Baby_Aysonu_Preroll_MC</t>
  </si>
  <si>
    <t>Bayer1216_Bepanthol_Baby_Aysonu_Preroll_Diriliş_MC</t>
  </si>
  <si>
    <t>Bayer1216_Bepanthol_Baby_Aysonu_Preroll_Bond_MC</t>
  </si>
  <si>
    <t>Bayer1216_Bepanthol_Baby_Aysonu_Preroll_Fox_MC</t>
  </si>
  <si>
    <t>Bayer1216_Bepanthol_Baby_Aysonu_interest_Mynet_MC</t>
  </si>
  <si>
    <t>Bayer1216_Bepanthol_Baby_Aysonu_interest_MC</t>
  </si>
  <si>
    <t>Bayer1216_Bepanthol_Baby_Aysonu_interest_Medyanet_MC</t>
  </si>
  <si>
    <t>Bayer1216_Bepanthol_Baby_Aysonu_interest_Sözcü_MC</t>
  </si>
  <si>
    <t>Bayer1216_Bepanthol_Baby_Aysonu_interest_Nokta_MC</t>
  </si>
  <si>
    <t>Bayer1216_Bepanthol_Baby_Aysonu_interest_Sem_MC</t>
  </si>
  <si>
    <t>Bayer1216_Bepanthol_Baby_Aysonu_interest_Sahibinden_MC</t>
  </si>
  <si>
    <t>IKEA1216_Adana_PopUp_Mobil_prestitial_Move_MEC</t>
  </si>
  <si>
    <t>IKEA1216_Adana_PopUp_Mobil_prestitial_MEC</t>
  </si>
  <si>
    <t>IKEA1216_Adana_PopUp_Mobil_prestitial_Admatic_MEC</t>
  </si>
  <si>
    <t>IKEA1216_Kış_indirimi_Mobil_Prestitial_Medyanet_MEC</t>
  </si>
  <si>
    <t>IKEA1216_Kış_indirimi_Mobil_Prestitial_MEC</t>
  </si>
  <si>
    <t>IKEA1216_Kış_indirimi_interstitial_Medyanet_MEC</t>
  </si>
  <si>
    <t>IKEA1216_Kış_indirimi_interstitial_MEC</t>
  </si>
  <si>
    <t>IKEA1216_Kış_indirimi_interstitial_Areklam_MEC</t>
  </si>
  <si>
    <t>IKEA1216_Kış_indirimi_interstitial_Acunn_MEC</t>
  </si>
  <si>
    <t>IKEA1216_Kış_indirimi_interstitial_Sözcü_MEC</t>
  </si>
  <si>
    <t>Vodafone1216_Olympia_Asus2_Preroll_MS</t>
  </si>
  <si>
    <t>Akbank1216_YeniYılKredisi_interstitial_Acunn_MC</t>
  </si>
  <si>
    <t>Akbank1216_YeniYılKredisi_interstitial_MC</t>
  </si>
  <si>
    <t>Akbank1216_YeniYılKredisi_interstitial_Medyanet_MC</t>
  </si>
  <si>
    <t>Akbank1216_YeniYılKredisi_interstitial_Areklam_MC</t>
  </si>
  <si>
    <t>Akbank1216_YeniYılKredisi_interstitial_Digitalm_MC</t>
  </si>
  <si>
    <t>Vodafone1216_Olympia_Asus2_Preroll_Bond_MS</t>
  </si>
  <si>
    <t>EnerjiSA1216_Enerjimi_Koruyorum_interstitial_Areklam_MC</t>
  </si>
  <si>
    <t>Sephora1216_Yılbaşı_Mobil_interstitial_Move_MC</t>
  </si>
  <si>
    <t>Sephora1216_Yılbaşı_Mobil_interstitial_Karnaval_MC</t>
  </si>
  <si>
    <t>Sephora1216_Yılbaşı_Preroll_Sem_MC</t>
  </si>
  <si>
    <t>Vodafone1216_MNP_NewYear_Preroll_Acunn_MS</t>
  </si>
  <si>
    <t>Avon1216_Give_Gift_interstitial_Admatic_MX</t>
  </si>
  <si>
    <t>Avon1216_Yılbaşı_Preroll_Nokta_MX</t>
  </si>
  <si>
    <t>Avon1216_Burcu&amp;Serkan_Preroll_Nokta_MX</t>
  </si>
  <si>
    <t>Avon1216_Burcu&amp;Serkan_Preroll_Acunn_MX</t>
  </si>
  <si>
    <t>Bayer1216_Bepanthol_Baby_Preroll_Acunn_MC</t>
  </si>
  <si>
    <t>Vodafone1216_Elizabeth_18-25_NVF_interest_Appnexus_MS</t>
  </si>
  <si>
    <t>Vodafone1216_Elizabeth_18-25_NVF_Contextual_Appnexus_MS</t>
  </si>
  <si>
    <t>GSK1216_Corega_Trueview%75_Preroll_Acunn_MC</t>
  </si>
  <si>
    <t>GSK1216_Otribebe_Trueview%100_Preroll_Acunn_MC</t>
  </si>
  <si>
    <t>GSK1216_Sensodyne_DeepClean_Trueview%75_Preroll_Acunn_MC</t>
  </si>
  <si>
    <t>GSK1216_Toothbrush_Trueview%100_Preroll_Acunn_MC</t>
  </si>
  <si>
    <t>Akbank1216_Neo_Kart_interest_Appnexus_MC</t>
  </si>
  <si>
    <t>Dacia1216_Sandero_interstitial_Areklam_MEC</t>
  </si>
  <si>
    <t>Dacia1216_Duster_interstitial_Doviz_MEC</t>
  </si>
  <si>
    <t>Teknosa1216_Samsung_Tviletisimi_29-31Aralık_Areklam_MC</t>
  </si>
  <si>
    <t>Teknosa1216_Samsung_Tviletisimi_29-31Aralık_MC</t>
  </si>
  <si>
    <t>Teknosa1216_Samsung_Tviletisimi_29-31Aralık_Star_MC</t>
  </si>
  <si>
    <t>Teknosa1216_Samsung_Tviletisimi_29-31Aralık_Acunn_MC</t>
  </si>
  <si>
    <t>Teknosa1216_Samsung_Tviletisimi_Mobil_interstitial_Move_MC</t>
  </si>
  <si>
    <t>Teknosa1216_Samsung_Tviletisimi_Mobil_interstitial_MC</t>
  </si>
  <si>
    <t xml:space="preserve"> PureAds</t>
  </si>
  <si>
    <t>WYWY</t>
  </si>
  <si>
    <t>Renault1216_Second_Screen_Mobil_WYWY_MEC</t>
  </si>
  <si>
    <t>PureAds</t>
  </si>
  <si>
    <t>Renault1216_EOY_Satıs_Mobile_Prestitial_Admatic_1216</t>
  </si>
  <si>
    <t>Renault1216_EOY_Satıs_Mobile_Prestitial_1216</t>
  </si>
  <si>
    <t>Akbank1216_Banker_Medya_Preroll_Inroll_MC</t>
  </si>
  <si>
    <t>Akbank1216_Banker_Medya_Preroll_Sözcü_MC</t>
  </si>
  <si>
    <t>Akbank1216_Banker_Medya_Preroll_MC</t>
  </si>
  <si>
    <t>GSK1216_Corega_Trueview%75_Preroll_Star_MC</t>
  </si>
  <si>
    <t>GSK1216_Otribebe_Trueview%100_Preroll_Star_MC</t>
  </si>
  <si>
    <t>GSK1216_Sensodyne_DeepClean_Trueview%75_Preroll_Star_MC</t>
  </si>
  <si>
    <t>GSK1216_Toothbrush_Trueview%100_Preroll_Star_MC</t>
  </si>
  <si>
    <t>Vodafone1216_FZ_Project_Galactic_StarWarsFan_Medyanet(interstitial)_MS</t>
  </si>
  <si>
    <t>Nike1216_Basketball_ComeOutOfNowhere_Preroll_Digitalm_MS</t>
  </si>
  <si>
    <t>Nike1216_Basketball_ComeOutOfNowhere_Preroll_Dogus_MS</t>
  </si>
  <si>
    <t>Teknosa1216_KEA_Preroll_Acunn_MC</t>
  </si>
  <si>
    <t>Teknosa1216_KEA_Preroll_Fox_MC</t>
  </si>
  <si>
    <t>Teknosa1216_KEA_Preroll_MC</t>
  </si>
  <si>
    <t>Vodafone1216_FZ_Project_Galactic_StarWarsFan_Acunn(interstitial)_MS</t>
  </si>
  <si>
    <t>Vodafone1216_Breaking_Bad_interest_Acunn(interstitial)_MS</t>
  </si>
  <si>
    <t>Bayer1216_Bepanthol_Baby_Aysonu_Preroll_Digitals_MC</t>
  </si>
  <si>
    <t>Vodafone1216_MNP_NewYear_ Mobil_Preroll_DiziTutukunları_Sem_MS</t>
  </si>
  <si>
    <t>Vodafone1216_MNP_NewYear_ Mobil_Preroll_DiziTutukunları_PureAds_MS</t>
  </si>
  <si>
    <t>GSK1216_Corega_Trueview%75_Preroll_PureAds_MC</t>
  </si>
  <si>
    <t>GSK1216_Otribebe_Trueview%100_Preroll_PureAds_MC</t>
  </si>
  <si>
    <t>GSK1216_Toothbrush_Trueview%100_Preroll_PureAds_MC</t>
  </si>
  <si>
    <t>GSK1216_Sensodyne_DeepClean_Trueview%75_Preroll_PureAds_MC</t>
  </si>
  <si>
    <t>GSK1216_Breathe_Right_Trueview%75_PureAds_MC</t>
  </si>
  <si>
    <t>Bayer1216_Bepanthol_Baby_Aysonu_interest_Appnexus_MC</t>
  </si>
  <si>
    <t>EnerjiSA0116_Enerjimi_Koruyorum_interstitial_Bond_MC</t>
  </si>
  <si>
    <t>EnerjiSA0116_Enerjimi_Koruyorum_Preroll_Star_MC</t>
  </si>
  <si>
    <t>EnerjiSA0116_Enerjimi_Koruyorum_Preroll_Fox_MC</t>
  </si>
  <si>
    <t>EnerjiSA0116_Enerjimi_Koruyorum_interstitial_Medyanet_MC</t>
  </si>
  <si>
    <t>EnerjiSA0116_Enerjimi_Koruyorum_interstitial_Acunn_MC</t>
  </si>
  <si>
    <t>EnerjiSA0116_Enerjimi_Koruyorum_interstitial_MC</t>
  </si>
  <si>
    <t>EnerjiSA0116_Enerjimi_Koruyorum_Preroll_MC</t>
  </si>
  <si>
    <t>Akbank_Paraşüt _Mobil_Interstitial_yenişafak_MC</t>
  </si>
  <si>
    <t>Akbank_Paraşüt _Preroll_yenişafak_MC</t>
  </si>
  <si>
    <t>Akbank_Parasut_Mobil_interstitial_MC</t>
  </si>
  <si>
    <t>Akbank_Parasut_Preroll_MC</t>
  </si>
  <si>
    <t>yenişafak</t>
  </si>
  <si>
    <t>Vodafone1216_Samsung_J_Contextual_Google_MS</t>
  </si>
  <si>
    <t>Vodafone1216_FZ_Project_Galactic_StarWarsFan_Google_MS</t>
  </si>
  <si>
    <t>GroupeSEB1216_Tefal_Utu_LAL_Google_MS</t>
  </si>
  <si>
    <t>GroupeSEB1216_Tefal_Utu_Contextual_Google_MS</t>
  </si>
  <si>
    <t>Vodafone1216_MNP_NewYear_NonVF_interest_Appnexus_MS</t>
  </si>
  <si>
    <t>Vodafone1216_MNP_NewYear_NonVF_interest_Google_MS</t>
  </si>
  <si>
    <t>Vodafone1216_Elizabeth_18-25_NVF_Contextual_Google_MS</t>
  </si>
  <si>
    <t>Akbank1216_Axess_Yılbaşı_interest_Google_MC</t>
  </si>
  <si>
    <t>Akbank1216_Neo_Kart_interest_Google_MC</t>
  </si>
  <si>
    <t>Akbank1216_Sanat_Caz_Festivali_interest_Google_MC</t>
  </si>
  <si>
    <t>ECA1216_Kombi_Aralık_Preroll_Appnexus_MEC</t>
  </si>
  <si>
    <t>ECA1216_Kombi_Aralık_Preroll_Google_MEC</t>
  </si>
  <si>
    <t>Akbank1216_Multinational_Google_MC</t>
  </si>
  <si>
    <t>GE1216_Aralık_Lookalike_EK_MEC</t>
  </si>
  <si>
    <t>GE1116_Ekim_Lookalike_MEC</t>
  </si>
  <si>
    <t>(blank)</t>
  </si>
  <si>
    <t>BobbiBrown1016_Retouchin_interstitial_EK_MS</t>
  </si>
  <si>
    <t>Renault1016_Megane_Sedane_Lansman_LiveRoom_LAL_EK_MEC</t>
  </si>
  <si>
    <t>Avon0316_Nutra_Ek_AudioRecognation_MX</t>
  </si>
  <si>
    <t>Bayer0116_Bepanthol_Skin_Care_Preroll_EK_MC</t>
  </si>
  <si>
    <t>Sum of Client Final Costs</t>
  </si>
  <si>
    <t>Akbank1216_Sanat_Caz_Festivali_interest_onedio_MC</t>
  </si>
  <si>
    <t>Akbank1216_Sanat_Caz_Festivali_interest_medikalakademi_MC</t>
  </si>
  <si>
    <t>Akbank1216_Sanat_Caz_Festivali_interest_brighttechfee_MC</t>
  </si>
  <si>
    <t>Akbank1216_Sanat_Caz_Festivali_interest_grapeshot_MC</t>
  </si>
  <si>
    <t>onedio</t>
  </si>
  <si>
    <t>Akbank1216_Multinational_Onedio_MC</t>
  </si>
  <si>
    <t>Akbank1216_Multinational_Medikalakademi_MC</t>
  </si>
  <si>
    <t>Akbank1216_Multinational_Brighttechfee_MC</t>
  </si>
  <si>
    <t>Akbank1216_Multinational_grapeshot_MC</t>
  </si>
  <si>
    <t>Akbank1216_Neo_Kart_interest_Onedio_MC</t>
  </si>
  <si>
    <t>Akbank1216_Neo_Kart_interest_Medikalakademi_MC</t>
  </si>
  <si>
    <t>Akbank1216_Neo_Kart_interest_brighttechfee_MC</t>
  </si>
  <si>
    <t>Vestel1216_OCM_OMO_interstitial_Onedio_MC</t>
  </si>
  <si>
    <t>Vestel1216_OCM_OMO_interstitial_Medikalakademi_MC</t>
  </si>
  <si>
    <t>Vestel1216_OCM_OMO_interstitial_Brighttech_MC</t>
  </si>
  <si>
    <t>GSK1216_Sensodyne_DeepClean_Trueview%75_Preroll_Onedio_MC</t>
  </si>
  <si>
    <t>GSK1216_Sensodyne_DeepClean_Trueview%75_Preroll_MEdikalakademi_MC</t>
  </si>
  <si>
    <t>GSK1216_Sensodyne_DeepClean_Trueview%75_Preroll_Brighttechfee_MC</t>
  </si>
  <si>
    <t>GE1216_Aralık_interest_Onedio_MEC</t>
  </si>
  <si>
    <t>GE1216_Aralık_interest_Medikalakademi_MEC</t>
  </si>
  <si>
    <t>GE1216_Aralık_interest_Brighttechfee_MEC</t>
  </si>
  <si>
    <t>GE1216_Aralık_interest_Grapeshot_MEC</t>
  </si>
  <si>
    <t>ECA1216_Kombi_Aralık_Preroll_Onedio_MEC</t>
  </si>
  <si>
    <t>ECA1216_Kombi_Aralık_Preroll_medikalakademi_MEC</t>
  </si>
  <si>
    <t>ECA1216_Kombi_Aralık_Preroll_Grapeshot_MEC</t>
  </si>
  <si>
    <t>ECA1216_Vitrifiye_Preroll_Onedio_MEC</t>
  </si>
  <si>
    <t>ECA1216_Vitrifiye_Preroll_MEdikalakademi_MEC</t>
  </si>
  <si>
    <t>Dacia1216_Duster_interstitial_onedio_MEC</t>
  </si>
  <si>
    <t>Beymen1216_Aralık_LAL_onedio_MEC</t>
  </si>
  <si>
    <t>Renault1216_EOY_LAL_Onedio_MEC</t>
  </si>
  <si>
    <t>Michelin1216_Winter_interest_Onedio_MEC</t>
  </si>
  <si>
    <t>ECA1216_Vitrifiye_Preroll_Grapeshot_MEC</t>
  </si>
  <si>
    <t>GroupeSEB1216_Tefal_Ütü_Contextual_Grapeshot_MS</t>
  </si>
  <si>
    <t>BP1216_Kobi_Planı_interest_Onedio_MS</t>
  </si>
  <si>
    <t>BP1216_Kobi_Planı_interest_Medikalakademi_MS</t>
  </si>
  <si>
    <t>BP1216_Kobi_Planı_interest_Brighttechfee_MS</t>
  </si>
  <si>
    <t>Nike1216_Basketball_ComeOutOfNowhere_Preroll_Onedio_MS</t>
  </si>
  <si>
    <t>Nike1216_Basketball_ComeOutOfNowhere_Preroll_Medikalakademi_MS</t>
  </si>
  <si>
    <t>Nike1216_Basketball_ComeOutOfNowhere_Preroll_Brighttechfee_MS</t>
  </si>
  <si>
    <t>GroupeSEB1216_Tefal_Utu_LAL_Onedio_MS</t>
  </si>
  <si>
    <t>GroupeSEB1216_Tefal_Utu_LAL_Brighttechfee_MS</t>
  </si>
  <si>
    <t>GroupeSEB1216_Tefal_Utu_Contextual_Onedio_MS</t>
  </si>
  <si>
    <t>GroupeSEB1216_Tefal_Utu_Contextual_Brighttechfee_MS</t>
  </si>
  <si>
    <t>Avon0316_Nutra_Ek_AudioRecognation_Onedio data_MX</t>
  </si>
  <si>
    <t>Aktifbank1216_NKolayKredi_interest_Medikalakademi_MX</t>
  </si>
  <si>
    <t>Aktifbank1216_NKolayKredi_interest_Grapeshot_MX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</si>
</sst>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-* #,##0.00\ _T_L_-;\-* #,##0.00\ _T_L_-;_-* &quot;-&quot;??\ _T_L_-;_-@_-"/>
    <numFmt numFmtId="164" formatCode="_-* #,##0.00\ &quot;₺&quot;_-;\-* #,##0.00\ &quot;₺&quot;_-;_-* &quot;-&quot;??\ &quot;₺&quot;_-;_-@_-"/>
    <numFmt numFmtId="165" formatCode="_-* #,##0.00\ _₺_-;\-* #,##0.00\ _₺_-;_-* &quot;-&quot;??\ _₺_-;_-@_-"/>
    <numFmt numFmtId="166" formatCode="#,##0.000\ &quot;TL&quot;"/>
    <numFmt numFmtId="167" formatCode="General\ &quot;days&quot;"/>
    <numFmt numFmtId="168" formatCode="#,##0.00\ &quot;TL&quot;"/>
    <numFmt numFmtId="169" formatCode="_-* #,##0.00\ [$₺-41F]_-;\-* #,##0.00\ [$₺-41F]_-;_-* &quot;-&quot;??\ [$₺-41F]_-;_-@_-"/>
    <numFmt numFmtId="170" formatCode="#,##0.0000\ &quot;TL&quot;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2"/>
      <scheme val="minor"/>
    </font>
    <font>
      <b/>
      <sz val="16"/>
      <color rgb="FFFF0000"/>
      <name val="Arial"/>
      <family val="2"/>
    </font>
    <font>
      <sz val="8"/>
      <name val="Arial"/>
      <family val="2"/>
    </font>
    <font>
      <sz val="11"/>
      <color rgb="FF636466"/>
      <name val="Verdana"/>
      <family val="2"/>
      <charset val="162"/>
    </font>
    <font>
      <sz val="8"/>
      <color rgb="FFFF0000"/>
      <name val="Arial"/>
      <family val="2"/>
    </font>
    <font>
      <b/>
      <i/>
      <sz val="8"/>
      <name val="Arial"/>
      <family val="2"/>
      <charset val="162"/>
    </font>
    <font>
      <sz val="8"/>
      <color rgb="FF538DD5"/>
      <name val="Arial"/>
      <family val="2"/>
    </font>
    <font>
      <sz val="10"/>
      <name val="Arial"/>
      <family val="2"/>
    </font>
    <font>
      <i/>
      <sz val="8"/>
      <name val="Arial"/>
      <family val="2"/>
    </font>
    <font>
      <b/>
      <sz val="8"/>
      <name val="Arial"/>
      <family val="2"/>
    </font>
    <font>
      <b/>
      <sz val="8"/>
      <name val="Arial"/>
      <family val="2"/>
      <charset val="162"/>
    </font>
    <font>
      <b/>
      <i/>
      <sz val="8"/>
      <color rgb="FF1D3647"/>
      <name val="Arial"/>
      <family val="2"/>
      <charset val="162"/>
    </font>
    <font>
      <sz val="8"/>
      <color rgb="FF007D5F"/>
      <name val="Arial"/>
      <family val="2"/>
    </font>
    <font>
      <sz val="11"/>
      <color rgb="FFFF0000"/>
      <name val="Verdana"/>
      <family val="2"/>
      <charset val="16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2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000000"/>
      </patternFill>
    </fill>
    <fill>
      <patternFill patternType="solid">
        <fgColor theme="9" tint="0.39997558519241921"/>
        <bgColor indexed="64"/>
      </patternFill>
    </fill>
  </fills>
  <borders count="9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medium">
        <color indexed="64"/>
      </right>
      <top style="medium">
        <color indexed="64"/>
      </top>
      <bottom/>
      <diagonal/>
    </border>
    <border>
      <left style="hair">
        <color indexed="64"/>
      </left>
      <right/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4" tint="-0.249977111117893"/>
      </top>
      <bottom style="medium">
        <color theme="4" tint="-0.249977111117893"/>
      </bottom>
      <diagonal/>
    </border>
  </borders>
  <cellStyleXfs count="5">
    <xf numFmtId="0" fontId="0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15" fillId="0" borderId="0" applyFont="0" applyFill="0" applyBorder="0" applyAlignment="0" applyProtection="0"/>
  </cellStyleXfs>
  <cellXfs count="778">
    <xf numFmtId="0" fontId="0" fillId="0" borderId="0" xfId="0"/>
    <xf numFmtId="0" fontId="2" fillId="2" borderId="0" xfId="1" applyFont="1" applyFill="1" applyBorder="1" applyAlignment="1">
      <alignment horizontal="left"/>
    </xf>
    <xf numFmtId="0" fontId="2" fillId="0" borderId="0" xfId="1" applyFont="1" applyFill="1" applyBorder="1" applyAlignment="1">
      <alignment horizontal="left"/>
    </xf>
    <xf numFmtId="3" fontId="3" fillId="0" borderId="0" xfId="1" applyNumberFormat="1" applyFont="1" applyFill="1" applyBorder="1" applyAlignment="1"/>
    <xf numFmtId="3" fontId="3" fillId="0" borderId="0" xfId="1" applyNumberFormat="1" applyFont="1" applyFill="1" applyBorder="1"/>
    <xf numFmtId="0" fontId="4" fillId="0" borderId="0" xfId="1" applyFont="1" applyFill="1" applyBorder="1"/>
    <xf numFmtId="3" fontId="5" fillId="0" borderId="1" xfId="1" applyNumberFormat="1" applyFont="1" applyFill="1" applyBorder="1" applyAlignment="1">
      <alignment horizontal="left"/>
    </xf>
    <xf numFmtId="3" fontId="3" fillId="0" borderId="2" xfId="1" applyNumberFormat="1" applyFont="1" applyFill="1" applyBorder="1"/>
    <xf numFmtId="3" fontId="3" fillId="0" borderId="3" xfId="1" applyNumberFormat="1" applyFont="1" applyFill="1" applyBorder="1"/>
    <xf numFmtId="0" fontId="6" fillId="0" borderId="1" xfId="1" applyFont="1" applyFill="1" applyBorder="1" applyAlignment="1">
      <alignment horizontal="left"/>
    </xf>
    <xf numFmtId="0" fontId="6" fillId="0" borderId="4" xfId="1" applyFont="1" applyFill="1" applyBorder="1" applyAlignment="1">
      <alignment horizontal="left"/>
    </xf>
    <xf numFmtId="14" fontId="5" fillId="0" borderId="5" xfId="1" applyNumberFormat="1" applyFont="1" applyFill="1" applyBorder="1" applyAlignment="1">
      <alignment horizontal="left"/>
    </xf>
    <xf numFmtId="3" fontId="8" fillId="2" borderId="0" xfId="1" applyNumberFormat="1" applyFont="1" applyFill="1" applyBorder="1"/>
    <xf numFmtId="0" fontId="4" fillId="2" borderId="0" xfId="1" applyFont="1" applyFill="1" applyBorder="1"/>
    <xf numFmtId="3" fontId="3" fillId="2" borderId="0" xfId="1" applyNumberFormat="1" applyFont="1" applyFill="1" applyBorder="1"/>
    <xf numFmtId="164" fontId="3" fillId="2" borderId="0" xfId="2" applyFont="1" applyFill="1" applyBorder="1" applyAlignment="1">
      <alignment horizontal="right"/>
    </xf>
    <xf numFmtId="0" fontId="3" fillId="2" borderId="0" xfId="1" applyFont="1" applyFill="1" applyBorder="1"/>
    <xf numFmtId="0" fontId="3" fillId="0" borderId="0" xfId="1" applyFont="1" applyFill="1" applyBorder="1"/>
    <xf numFmtId="3" fontId="7" fillId="0" borderId="6" xfId="1" applyNumberFormat="1" applyFont="1" applyFill="1" applyBorder="1" applyAlignment="1">
      <alignment horizontal="left"/>
    </xf>
    <xf numFmtId="3" fontId="3" fillId="0" borderId="7" xfId="1" applyNumberFormat="1" applyFont="1" applyFill="1" applyBorder="1"/>
    <xf numFmtId="0" fontId="6" fillId="0" borderId="6" xfId="1" applyFont="1" applyFill="1" applyBorder="1" applyAlignment="1">
      <alignment horizontal="left"/>
    </xf>
    <xf numFmtId="0" fontId="9" fillId="0" borderId="8" xfId="1" applyFont="1" applyFill="1" applyBorder="1"/>
    <xf numFmtId="3" fontId="3" fillId="0" borderId="9" xfId="1" applyNumberFormat="1" applyFont="1" applyFill="1" applyBorder="1"/>
    <xf numFmtId="3" fontId="3" fillId="0" borderId="10" xfId="1" applyNumberFormat="1" applyFont="1" applyFill="1" applyBorder="1"/>
    <xf numFmtId="0" fontId="6" fillId="0" borderId="8" xfId="1" applyFont="1" applyFill="1" applyBorder="1" applyAlignment="1">
      <alignment horizontal="left"/>
    </xf>
    <xf numFmtId="3" fontId="4" fillId="0" borderId="0" xfId="1" applyNumberFormat="1" applyFont="1" applyFill="1" applyBorder="1"/>
    <xf numFmtId="0" fontId="10" fillId="0" borderId="0" xfId="1" applyFont="1" applyFill="1" applyBorder="1"/>
    <xf numFmtId="0" fontId="6" fillId="0" borderId="11" xfId="1" applyFont="1" applyFill="1" applyBorder="1" applyAlignment="1">
      <alignment horizontal="center" wrapText="1"/>
    </xf>
    <xf numFmtId="0" fontId="6" fillId="0" borderId="12" xfId="1" applyFont="1" applyFill="1" applyBorder="1" applyAlignment="1">
      <alignment horizontal="center" wrapText="1"/>
    </xf>
    <xf numFmtId="0" fontId="6" fillId="0" borderId="13" xfId="1" applyFont="1" applyFill="1" applyBorder="1" applyAlignment="1">
      <alignment horizontal="center" wrapText="1"/>
    </xf>
    <xf numFmtId="164" fontId="11" fillId="0" borderId="11" xfId="2" applyFont="1" applyFill="1" applyBorder="1" applyAlignment="1">
      <alignment horizontal="center" wrapText="1"/>
    </xf>
    <xf numFmtId="164" fontId="11" fillId="2" borderId="12" xfId="2" applyFont="1" applyFill="1" applyBorder="1" applyAlignment="1">
      <alignment horizontal="center" wrapText="1"/>
    </xf>
    <xf numFmtId="164" fontId="11" fillId="0" borderId="13" xfId="2" applyFont="1" applyFill="1" applyBorder="1" applyAlignment="1">
      <alignment horizontal="center" wrapText="1"/>
    </xf>
    <xf numFmtId="164" fontId="11" fillId="0" borderId="12" xfId="2" applyFont="1" applyFill="1" applyBorder="1" applyAlignment="1">
      <alignment horizontal="center" wrapText="1"/>
    </xf>
    <xf numFmtId="0" fontId="0" fillId="0" borderId="0" xfId="0" applyBorder="1"/>
    <xf numFmtId="0" fontId="4" fillId="4" borderId="0" xfId="1" applyFont="1" applyFill="1" applyBorder="1"/>
    <xf numFmtId="0" fontId="4" fillId="5" borderId="0" xfId="1" applyFont="1" applyFill="1" applyBorder="1"/>
    <xf numFmtId="0" fontId="0" fillId="4" borderId="0" xfId="0" applyFill="1"/>
    <xf numFmtId="0" fontId="4" fillId="2" borderId="15" xfId="1" applyFont="1" applyFill="1" applyBorder="1"/>
    <xf numFmtId="3" fontId="7" fillId="0" borderId="15" xfId="1" applyNumberFormat="1" applyFont="1" applyFill="1" applyBorder="1" applyAlignment="1">
      <alignment horizontal="center"/>
    </xf>
    <xf numFmtId="0" fontId="6" fillId="2" borderId="16" xfId="1" applyFont="1" applyFill="1" applyBorder="1" applyAlignment="1">
      <alignment horizontal="center" wrapText="1"/>
    </xf>
    <xf numFmtId="0" fontId="6" fillId="0" borderId="17" xfId="1" applyFont="1" applyFill="1" applyBorder="1" applyAlignment="1">
      <alignment horizontal="center" wrapText="1"/>
    </xf>
    <xf numFmtId="0" fontId="6" fillId="0" borderId="14" xfId="1" applyFont="1" applyFill="1" applyBorder="1" applyAlignment="1">
      <alignment horizontal="center" wrapText="1"/>
    </xf>
    <xf numFmtId="0" fontId="11" fillId="0" borderId="14" xfId="1" applyFont="1" applyFill="1" applyBorder="1" applyAlignment="1">
      <alignment horizontal="center" wrapText="1"/>
    </xf>
    <xf numFmtId="164" fontId="11" fillId="0" borderId="14" xfId="2" applyFont="1" applyFill="1" applyBorder="1" applyAlignment="1">
      <alignment horizontal="center" wrapText="1"/>
    </xf>
    <xf numFmtId="164" fontId="11" fillId="0" borderId="18" xfId="2" applyFont="1" applyFill="1" applyBorder="1" applyAlignment="1">
      <alignment horizontal="center" wrapText="1"/>
    </xf>
    <xf numFmtId="0" fontId="3" fillId="0" borderId="15" xfId="1" applyFont="1" applyFill="1" applyBorder="1" applyAlignment="1">
      <alignment horizontal="left"/>
    </xf>
    <xf numFmtId="0" fontId="3" fillId="0" borderId="15" xfId="1" applyFont="1" applyFill="1" applyBorder="1" applyAlignment="1">
      <alignment horizontal="center"/>
    </xf>
    <xf numFmtId="0" fontId="3" fillId="2" borderId="15" xfId="1" applyFont="1" applyFill="1" applyBorder="1" applyAlignment="1">
      <alignment horizontal="center"/>
    </xf>
    <xf numFmtId="14" fontId="3" fillId="0" borderId="15" xfId="1" applyNumberFormat="1" applyFont="1" applyFill="1" applyBorder="1" applyAlignment="1">
      <alignment horizontal="center"/>
    </xf>
    <xf numFmtId="167" fontId="5" fillId="0" borderId="15" xfId="1" applyNumberFormat="1" applyFont="1" applyFill="1" applyBorder="1" applyAlignment="1">
      <alignment horizontal="center"/>
    </xf>
    <xf numFmtId="3" fontId="5" fillId="0" borderId="15" xfId="1" applyNumberFormat="1" applyFont="1" applyFill="1" applyBorder="1" applyAlignment="1">
      <alignment horizontal="center"/>
    </xf>
    <xf numFmtId="166" fontId="3" fillId="0" borderId="15" xfId="1" applyNumberFormat="1" applyFont="1" applyFill="1" applyBorder="1" applyAlignment="1">
      <alignment horizontal="center"/>
    </xf>
    <xf numFmtId="3" fontId="13" fillId="0" borderId="15" xfId="1" applyNumberFormat="1" applyFont="1" applyFill="1" applyBorder="1" applyAlignment="1">
      <alignment horizontal="center"/>
    </xf>
    <xf numFmtId="10" fontId="5" fillId="0" borderId="15" xfId="1" applyNumberFormat="1" applyFont="1" applyFill="1" applyBorder="1" applyAlignment="1">
      <alignment horizontal="center"/>
    </xf>
    <xf numFmtId="168" fontId="5" fillId="0" borderId="15" xfId="2" applyNumberFormat="1" applyFont="1" applyFill="1" applyBorder="1" applyAlignment="1">
      <alignment horizontal="center"/>
    </xf>
    <xf numFmtId="168" fontId="5" fillId="0" borderId="15" xfId="1" applyNumberFormat="1" applyFont="1" applyFill="1" applyBorder="1" applyAlignment="1">
      <alignment horizontal="center"/>
    </xf>
    <xf numFmtId="168" fontId="5" fillId="3" borderId="15" xfId="1" applyNumberFormat="1" applyFont="1" applyFill="1" applyBorder="1" applyAlignment="1">
      <alignment horizontal="center"/>
    </xf>
    <xf numFmtId="168" fontId="5" fillId="0" borderId="15" xfId="1" applyNumberFormat="1" applyFont="1" applyBorder="1" applyAlignment="1">
      <alignment horizontal="center"/>
    </xf>
    <xf numFmtId="168" fontId="5" fillId="4" borderId="15" xfId="1" applyNumberFormat="1" applyFont="1" applyFill="1" applyBorder="1" applyAlignment="1">
      <alignment horizontal="center"/>
    </xf>
    <xf numFmtId="168" fontId="5" fillId="0" borderId="15" xfId="2" applyNumberFormat="1" applyFont="1" applyBorder="1" applyAlignment="1">
      <alignment horizontal="center"/>
    </xf>
    <xf numFmtId="10" fontId="5" fillId="0" borderId="15" xfId="3" applyNumberFormat="1" applyFont="1" applyBorder="1" applyAlignment="1">
      <alignment horizontal="center"/>
    </xf>
    <xf numFmtId="0" fontId="3" fillId="0" borderId="15" xfId="1" applyFont="1" applyBorder="1" applyAlignment="1">
      <alignment horizontal="center"/>
    </xf>
    <xf numFmtId="164" fontId="11" fillId="0" borderId="20" xfId="2" applyFont="1" applyFill="1" applyBorder="1" applyAlignment="1">
      <alignment horizontal="center" wrapText="1"/>
    </xf>
    <xf numFmtId="164" fontId="11" fillId="0" borderId="15" xfId="2" applyFont="1" applyFill="1" applyBorder="1" applyAlignment="1">
      <alignment horizontal="center" wrapText="1"/>
    </xf>
    <xf numFmtId="164" fontId="11" fillId="2" borderId="11" xfId="2" applyFont="1" applyFill="1" applyBorder="1" applyAlignment="1">
      <alignment horizontal="center" wrapText="1"/>
    </xf>
    <xf numFmtId="3" fontId="13" fillId="2" borderId="15" xfId="1" applyNumberFormat="1" applyFont="1" applyFill="1" applyBorder="1" applyAlignment="1">
      <alignment horizontal="center"/>
    </xf>
    <xf numFmtId="3" fontId="11" fillId="2" borderId="15" xfId="1" applyNumberFormat="1" applyFont="1" applyFill="1" applyBorder="1" applyAlignment="1">
      <alignment horizontal="center" wrapText="1"/>
    </xf>
    <xf numFmtId="3" fontId="11" fillId="0" borderId="15" xfId="1" applyNumberFormat="1" applyFont="1" applyFill="1" applyBorder="1" applyAlignment="1">
      <alignment horizontal="center" wrapText="1"/>
    </xf>
    <xf numFmtId="0" fontId="11" fillId="0" borderId="15" xfId="1" applyFont="1" applyFill="1" applyBorder="1" applyAlignment="1">
      <alignment horizontal="center" wrapText="1"/>
    </xf>
    <xf numFmtId="0" fontId="6" fillId="0" borderId="19" xfId="1" applyFont="1" applyFill="1" applyBorder="1" applyAlignment="1">
      <alignment horizontal="center" wrapText="1"/>
    </xf>
    <xf numFmtId="0" fontId="6" fillId="0" borderId="15" xfId="1" applyFont="1" applyFill="1" applyBorder="1" applyAlignment="1">
      <alignment horizontal="center" wrapText="1"/>
    </xf>
    <xf numFmtId="3" fontId="12" fillId="0" borderId="15" xfId="1" applyNumberFormat="1" applyFont="1" applyFill="1" applyBorder="1" applyAlignment="1">
      <alignment horizontal="center" wrapText="1"/>
    </xf>
    <xf numFmtId="0" fontId="0" fillId="0" borderId="0" xfId="0" applyAlignment="1">
      <alignment horizontal="left"/>
    </xf>
    <xf numFmtId="0" fontId="0" fillId="0" borderId="0" xfId="0" applyNumberFormat="1"/>
    <xf numFmtId="0" fontId="6" fillId="0" borderId="12" xfId="1" applyFont="1" applyFill="1" applyBorder="1" applyAlignment="1">
      <alignment horizontal="center"/>
    </xf>
    <xf numFmtId="0" fontId="6" fillId="0" borderId="13" xfId="1" applyFont="1" applyFill="1" applyBorder="1" applyAlignment="1">
      <alignment horizontal="center"/>
    </xf>
    <xf numFmtId="0" fontId="11" fillId="5" borderId="15" xfId="1" applyFont="1" applyFill="1" applyBorder="1" applyAlignment="1">
      <alignment horizontal="center" wrapText="1"/>
    </xf>
    <xf numFmtId="168" fontId="5" fillId="5" borderId="15" xfId="1" applyNumberFormat="1" applyFont="1" applyFill="1" applyBorder="1" applyAlignment="1">
      <alignment horizontal="center"/>
    </xf>
    <xf numFmtId="168" fontId="5" fillId="6" borderId="15" xfId="1" applyNumberFormat="1" applyFont="1" applyFill="1" applyBorder="1" applyAlignment="1">
      <alignment horizontal="center"/>
    </xf>
    <xf numFmtId="0" fontId="3" fillId="0" borderId="25" xfId="1" applyFont="1" applyFill="1" applyBorder="1" applyAlignment="1">
      <alignment horizontal="left"/>
    </xf>
    <xf numFmtId="0" fontId="3" fillId="0" borderId="25" xfId="1" applyFont="1" applyFill="1" applyBorder="1" applyAlignment="1">
      <alignment horizontal="center"/>
    </xf>
    <xf numFmtId="0" fontId="3" fillId="2" borderId="25" xfId="1" applyFont="1" applyFill="1" applyBorder="1" applyAlignment="1">
      <alignment horizontal="center"/>
    </xf>
    <xf numFmtId="14" fontId="3" fillId="0" borderId="25" xfId="1" applyNumberFormat="1" applyFont="1" applyFill="1" applyBorder="1" applyAlignment="1">
      <alignment horizontal="center"/>
    </xf>
    <xf numFmtId="167" fontId="5" fillId="0" borderId="25" xfId="1" applyNumberFormat="1" applyFont="1" applyFill="1" applyBorder="1" applyAlignment="1">
      <alignment horizontal="center"/>
    </xf>
    <xf numFmtId="3" fontId="5" fillId="0" borderId="25" xfId="1" applyNumberFormat="1" applyFont="1" applyFill="1" applyBorder="1" applyAlignment="1">
      <alignment horizontal="center"/>
    </xf>
    <xf numFmtId="166" fontId="3" fillId="0" borderId="25" xfId="1" applyNumberFormat="1" applyFont="1" applyFill="1" applyBorder="1" applyAlignment="1">
      <alignment horizontal="center"/>
    </xf>
    <xf numFmtId="3" fontId="13" fillId="0" borderId="25" xfId="1" applyNumberFormat="1" applyFont="1" applyFill="1" applyBorder="1" applyAlignment="1">
      <alignment horizontal="center"/>
    </xf>
    <xf numFmtId="10" fontId="5" fillId="0" borderId="25" xfId="1" applyNumberFormat="1" applyFont="1" applyFill="1" applyBorder="1" applyAlignment="1">
      <alignment horizontal="center"/>
    </xf>
    <xf numFmtId="168" fontId="5" fillId="0" borderId="25" xfId="2" applyNumberFormat="1" applyFont="1" applyFill="1" applyBorder="1" applyAlignment="1">
      <alignment horizontal="center"/>
    </xf>
    <xf numFmtId="168" fontId="5" fillId="0" borderId="25" xfId="1" applyNumberFormat="1" applyFont="1" applyFill="1" applyBorder="1" applyAlignment="1">
      <alignment horizontal="center"/>
    </xf>
    <xf numFmtId="168" fontId="5" fillId="5" borderId="25" xfId="1" applyNumberFormat="1" applyFont="1" applyFill="1" applyBorder="1" applyAlignment="1">
      <alignment horizontal="center"/>
    </xf>
    <xf numFmtId="168" fontId="5" fillId="0" borderId="25" xfId="1" applyNumberFormat="1" applyFont="1" applyBorder="1" applyAlignment="1">
      <alignment horizontal="center"/>
    </xf>
    <xf numFmtId="168" fontId="5" fillId="4" borderId="25" xfId="1" applyNumberFormat="1" applyFont="1" applyFill="1" applyBorder="1" applyAlignment="1">
      <alignment horizontal="center"/>
    </xf>
    <xf numFmtId="168" fontId="5" fillId="0" borderId="25" xfId="2" applyNumberFormat="1" applyFont="1" applyBorder="1" applyAlignment="1">
      <alignment horizontal="center"/>
    </xf>
    <xf numFmtId="10" fontId="5" fillId="0" borderId="25" xfId="3" applyNumberFormat="1" applyFont="1" applyBorder="1" applyAlignment="1">
      <alignment horizontal="center"/>
    </xf>
    <xf numFmtId="0" fontId="3" fillId="0" borderId="26" xfId="1" applyFont="1" applyFill="1" applyBorder="1" applyAlignment="1">
      <alignment horizontal="left"/>
    </xf>
    <xf numFmtId="0" fontId="3" fillId="0" borderId="26" xfId="1" applyFont="1" applyFill="1" applyBorder="1" applyAlignment="1">
      <alignment horizontal="center"/>
    </xf>
    <xf numFmtId="0" fontId="3" fillId="2" borderId="26" xfId="1" applyFont="1" applyFill="1" applyBorder="1" applyAlignment="1">
      <alignment horizontal="center"/>
    </xf>
    <xf numFmtId="14" fontId="3" fillId="0" borderId="26" xfId="1" applyNumberFormat="1" applyFont="1" applyFill="1" applyBorder="1" applyAlignment="1">
      <alignment horizontal="center"/>
    </xf>
    <xf numFmtId="167" fontId="5" fillId="0" borderId="26" xfId="1" applyNumberFormat="1" applyFont="1" applyFill="1" applyBorder="1" applyAlignment="1">
      <alignment horizontal="center"/>
    </xf>
    <xf numFmtId="3" fontId="5" fillId="0" borderId="26" xfId="1" applyNumberFormat="1" applyFont="1" applyFill="1" applyBorder="1" applyAlignment="1">
      <alignment horizontal="center"/>
    </xf>
    <xf numFmtId="166" fontId="3" fillId="0" borderId="26" xfId="1" applyNumberFormat="1" applyFont="1" applyFill="1" applyBorder="1" applyAlignment="1">
      <alignment horizontal="center"/>
    </xf>
    <xf numFmtId="3" fontId="13" fillId="0" borderId="26" xfId="1" applyNumberFormat="1" applyFont="1" applyFill="1" applyBorder="1" applyAlignment="1">
      <alignment horizontal="center"/>
    </xf>
    <xf numFmtId="10" fontId="5" fillId="0" borderId="26" xfId="1" applyNumberFormat="1" applyFont="1" applyFill="1" applyBorder="1" applyAlignment="1">
      <alignment horizontal="center"/>
    </xf>
    <xf numFmtId="168" fontId="5" fillId="0" borderId="26" xfId="2" applyNumberFormat="1" applyFont="1" applyFill="1" applyBorder="1" applyAlignment="1">
      <alignment horizontal="center"/>
    </xf>
    <xf numFmtId="168" fontId="5" fillId="0" borderId="26" xfId="1" applyNumberFormat="1" applyFont="1" applyFill="1" applyBorder="1" applyAlignment="1">
      <alignment horizontal="center"/>
    </xf>
    <xf numFmtId="168" fontId="5" fillId="3" borderId="26" xfId="1" applyNumberFormat="1" applyFont="1" applyFill="1" applyBorder="1" applyAlignment="1">
      <alignment horizontal="center"/>
    </xf>
    <xf numFmtId="168" fontId="5" fillId="0" borderId="26" xfId="1" applyNumberFormat="1" applyFont="1" applyBorder="1" applyAlignment="1">
      <alignment horizontal="center"/>
    </xf>
    <xf numFmtId="168" fontId="5" fillId="0" borderId="26" xfId="2" applyNumberFormat="1" applyFont="1" applyBorder="1" applyAlignment="1">
      <alignment horizontal="center"/>
    </xf>
    <xf numFmtId="10" fontId="5" fillId="0" borderId="26" xfId="3" applyNumberFormat="1" applyFont="1" applyBorder="1" applyAlignment="1">
      <alignment horizontal="center"/>
    </xf>
    <xf numFmtId="0" fontId="3" fillId="0" borderId="28" xfId="1" applyFont="1" applyFill="1" applyBorder="1" applyAlignment="1">
      <alignment horizontal="center"/>
    </xf>
    <xf numFmtId="0" fontId="3" fillId="2" borderId="28" xfId="1" applyFont="1" applyFill="1" applyBorder="1" applyAlignment="1">
      <alignment horizontal="center"/>
    </xf>
    <xf numFmtId="14" fontId="3" fillId="0" borderId="28" xfId="1" applyNumberFormat="1" applyFont="1" applyFill="1" applyBorder="1" applyAlignment="1">
      <alignment horizontal="center"/>
    </xf>
    <xf numFmtId="167" fontId="5" fillId="0" borderId="28" xfId="1" applyNumberFormat="1" applyFont="1" applyFill="1" applyBorder="1" applyAlignment="1">
      <alignment horizontal="center"/>
    </xf>
    <xf numFmtId="0" fontId="3" fillId="0" borderId="28" xfId="1" applyFont="1" applyFill="1" applyBorder="1" applyAlignment="1">
      <alignment horizontal="left"/>
    </xf>
    <xf numFmtId="3" fontId="5" fillId="0" borderId="28" xfId="1" applyNumberFormat="1" applyFont="1" applyFill="1" applyBorder="1" applyAlignment="1">
      <alignment horizontal="center"/>
    </xf>
    <xf numFmtId="166" fontId="3" fillId="0" borderId="28" xfId="1" applyNumberFormat="1" applyFont="1" applyFill="1" applyBorder="1" applyAlignment="1">
      <alignment horizontal="center"/>
    </xf>
    <xf numFmtId="3" fontId="13" fillId="0" borderId="28" xfId="1" applyNumberFormat="1" applyFont="1" applyFill="1" applyBorder="1" applyAlignment="1">
      <alignment horizontal="center"/>
    </xf>
    <xf numFmtId="10" fontId="5" fillId="0" borderId="28" xfId="1" applyNumberFormat="1" applyFont="1" applyFill="1" applyBorder="1" applyAlignment="1">
      <alignment horizontal="center"/>
    </xf>
    <xf numFmtId="168" fontId="5" fillId="0" borderId="28" xfId="2" applyNumberFormat="1" applyFont="1" applyFill="1" applyBorder="1" applyAlignment="1">
      <alignment horizontal="center"/>
    </xf>
    <xf numFmtId="168" fontId="5" fillId="0" borderId="28" xfId="1" applyNumberFormat="1" applyFont="1" applyFill="1" applyBorder="1" applyAlignment="1">
      <alignment horizontal="center"/>
    </xf>
    <xf numFmtId="168" fontId="5" fillId="3" borderId="28" xfId="1" applyNumberFormat="1" applyFont="1" applyFill="1" applyBorder="1" applyAlignment="1">
      <alignment horizontal="center"/>
    </xf>
    <xf numFmtId="168" fontId="5" fillId="0" borderId="28" xfId="1" applyNumberFormat="1" applyFont="1" applyBorder="1" applyAlignment="1">
      <alignment horizontal="center"/>
    </xf>
    <xf numFmtId="168" fontId="5" fillId="0" borderId="28" xfId="2" applyNumberFormat="1" applyFont="1" applyBorder="1" applyAlignment="1">
      <alignment horizontal="center"/>
    </xf>
    <xf numFmtId="10" fontId="5" fillId="0" borderId="28" xfId="3" applyNumberFormat="1" applyFont="1" applyBorder="1" applyAlignment="1">
      <alignment horizontal="center"/>
    </xf>
    <xf numFmtId="0" fontId="3" fillId="0" borderId="30" xfId="1" applyFont="1" applyFill="1" applyBorder="1" applyAlignment="1">
      <alignment horizontal="center"/>
    </xf>
    <xf numFmtId="0" fontId="3" fillId="2" borderId="30" xfId="1" applyFont="1" applyFill="1" applyBorder="1" applyAlignment="1">
      <alignment horizontal="center"/>
    </xf>
    <xf numFmtId="14" fontId="3" fillId="0" borderId="30" xfId="1" applyNumberFormat="1" applyFont="1" applyFill="1" applyBorder="1" applyAlignment="1">
      <alignment horizontal="center"/>
    </xf>
    <xf numFmtId="167" fontId="5" fillId="0" borderId="30" xfId="1" applyNumberFormat="1" applyFont="1" applyFill="1" applyBorder="1" applyAlignment="1">
      <alignment horizontal="center"/>
    </xf>
    <xf numFmtId="0" fontId="3" fillId="0" borderId="30" xfId="1" applyFont="1" applyFill="1" applyBorder="1" applyAlignment="1">
      <alignment horizontal="left"/>
    </xf>
    <xf numFmtId="3" fontId="5" fillId="0" borderId="30" xfId="1" applyNumberFormat="1" applyFont="1" applyFill="1" applyBorder="1" applyAlignment="1">
      <alignment horizontal="center"/>
    </xf>
    <xf numFmtId="166" fontId="3" fillId="0" borderId="30" xfId="1" applyNumberFormat="1" applyFont="1" applyFill="1" applyBorder="1" applyAlignment="1">
      <alignment horizontal="center"/>
    </xf>
    <xf numFmtId="3" fontId="13" fillId="0" borderId="30" xfId="1" applyNumberFormat="1" applyFont="1" applyFill="1" applyBorder="1" applyAlignment="1">
      <alignment horizontal="center"/>
    </xf>
    <xf numFmtId="10" fontId="5" fillId="0" borderId="30" xfId="1" applyNumberFormat="1" applyFont="1" applyFill="1" applyBorder="1" applyAlignment="1">
      <alignment horizontal="center"/>
    </xf>
    <xf numFmtId="168" fontId="5" fillId="0" borderId="30" xfId="2" applyNumberFormat="1" applyFont="1" applyFill="1" applyBorder="1" applyAlignment="1">
      <alignment horizontal="center"/>
    </xf>
    <xf numFmtId="168" fontId="5" fillId="0" borderId="30" xfId="1" applyNumberFormat="1" applyFont="1" applyFill="1" applyBorder="1" applyAlignment="1">
      <alignment horizontal="center"/>
    </xf>
    <xf numFmtId="168" fontId="5" fillId="3" borderId="30" xfId="1" applyNumberFormat="1" applyFont="1" applyFill="1" applyBorder="1" applyAlignment="1">
      <alignment horizontal="center"/>
    </xf>
    <xf numFmtId="168" fontId="5" fillId="0" borderId="30" xfId="1" applyNumberFormat="1" applyFont="1" applyBorder="1" applyAlignment="1">
      <alignment horizontal="center"/>
    </xf>
    <xf numFmtId="168" fontId="5" fillId="0" borderId="30" xfId="2" applyNumberFormat="1" applyFont="1" applyBorder="1" applyAlignment="1">
      <alignment horizontal="center"/>
    </xf>
    <xf numFmtId="10" fontId="5" fillId="0" borderId="30" xfId="3" applyNumberFormat="1" applyFont="1" applyBorder="1" applyAlignment="1">
      <alignment horizontal="center"/>
    </xf>
    <xf numFmtId="0" fontId="3" fillId="0" borderId="32" xfId="1" applyFont="1" applyFill="1" applyBorder="1" applyAlignment="1">
      <alignment horizontal="center"/>
    </xf>
    <xf numFmtId="0" fontId="3" fillId="2" borderId="32" xfId="1" applyFont="1" applyFill="1" applyBorder="1" applyAlignment="1">
      <alignment horizontal="center"/>
    </xf>
    <xf numFmtId="14" fontId="3" fillId="0" borderId="32" xfId="1" applyNumberFormat="1" applyFont="1" applyFill="1" applyBorder="1" applyAlignment="1">
      <alignment horizontal="center"/>
    </xf>
    <xf numFmtId="167" fontId="5" fillId="0" borderId="32" xfId="1" applyNumberFormat="1" applyFont="1" applyFill="1" applyBorder="1" applyAlignment="1">
      <alignment horizontal="center"/>
    </xf>
    <xf numFmtId="0" fontId="3" fillId="0" borderId="32" xfId="1" applyFont="1" applyFill="1" applyBorder="1" applyAlignment="1">
      <alignment horizontal="left"/>
    </xf>
    <xf numFmtId="3" fontId="5" fillId="0" borderId="32" xfId="1" applyNumberFormat="1" applyFont="1" applyFill="1" applyBorder="1" applyAlignment="1">
      <alignment horizontal="center"/>
    </xf>
    <xf numFmtId="166" fontId="3" fillId="0" borderId="32" xfId="1" applyNumberFormat="1" applyFont="1" applyFill="1" applyBorder="1" applyAlignment="1">
      <alignment horizontal="center"/>
    </xf>
    <xf numFmtId="3" fontId="13" fillId="0" borderId="32" xfId="1" applyNumberFormat="1" applyFont="1" applyFill="1" applyBorder="1" applyAlignment="1">
      <alignment horizontal="center"/>
    </xf>
    <xf numFmtId="10" fontId="5" fillId="0" borderId="32" xfId="1" applyNumberFormat="1" applyFont="1" applyFill="1" applyBorder="1" applyAlignment="1">
      <alignment horizontal="center"/>
    </xf>
    <xf numFmtId="168" fontId="5" fillId="0" borderId="32" xfId="2" applyNumberFormat="1" applyFont="1" applyFill="1" applyBorder="1" applyAlignment="1">
      <alignment horizontal="center"/>
    </xf>
    <xf numFmtId="168" fontId="5" fillId="0" borderId="32" xfId="1" applyNumberFormat="1" applyFont="1" applyFill="1" applyBorder="1" applyAlignment="1">
      <alignment horizontal="center"/>
    </xf>
    <xf numFmtId="168" fontId="5" fillId="3" borderId="32" xfId="1" applyNumberFormat="1" applyFont="1" applyFill="1" applyBorder="1" applyAlignment="1">
      <alignment horizontal="center"/>
    </xf>
    <xf numFmtId="168" fontId="5" fillId="0" borderId="32" xfId="1" applyNumberFormat="1" applyFont="1" applyBorder="1" applyAlignment="1">
      <alignment horizontal="center"/>
    </xf>
    <xf numFmtId="168" fontId="5" fillId="0" borderId="32" xfId="2" applyNumberFormat="1" applyFont="1" applyBorder="1" applyAlignment="1">
      <alignment horizontal="center"/>
    </xf>
    <xf numFmtId="10" fontId="5" fillId="0" borderId="32" xfId="3" applyNumberFormat="1" applyFont="1" applyBorder="1" applyAlignment="1">
      <alignment horizontal="center"/>
    </xf>
    <xf numFmtId="0" fontId="3" fillId="0" borderId="35" xfId="1" applyFont="1" applyFill="1" applyBorder="1" applyAlignment="1">
      <alignment horizontal="left"/>
    </xf>
    <xf numFmtId="0" fontId="3" fillId="0" borderId="35" xfId="1" applyFont="1" applyFill="1" applyBorder="1" applyAlignment="1">
      <alignment horizontal="center"/>
    </xf>
    <xf numFmtId="166" fontId="3" fillId="0" borderId="35" xfId="1" applyNumberFormat="1" applyFont="1" applyFill="1" applyBorder="1" applyAlignment="1">
      <alignment horizontal="center"/>
    </xf>
    <xf numFmtId="14" fontId="3" fillId="0" borderId="35" xfId="1" applyNumberFormat="1" applyFont="1" applyFill="1" applyBorder="1" applyAlignment="1">
      <alignment horizontal="center"/>
    </xf>
    <xf numFmtId="0" fontId="3" fillId="0" borderId="24" xfId="1" applyFont="1" applyFill="1" applyBorder="1" applyAlignment="1">
      <alignment horizontal="left"/>
    </xf>
    <xf numFmtId="0" fontId="3" fillId="0" borderId="24" xfId="1" applyFont="1" applyFill="1" applyBorder="1" applyAlignment="1">
      <alignment horizontal="center"/>
    </xf>
    <xf numFmtId="0" fontId="3" fillId="2" borderId="24" xfId="1" applyFont="1" applyFill="1" applyBorder="1" applyAlignment="1">
      <alignment horizontal="center"/>
    </xf>
    <xf numFmtId="14" fontId="3" fillId="0" borderId="24" xfId="1" applyNumberFormat="1" applyFont="1" applyFill="1" applyBorder="1" applyAlignment="1">
      <alignment horizontal="center"/>
    </xf>
    <xf numFmtId="167" fontId="5" fillId="0" borderId="24" xfId="1" applyNumberFormat="1" applyFont="1" applyFill="1" applyBorder="1" applyAlignment="1">
      <alignment horizontal="center"/>
    </xf>
    <xf numFmtId="3" fontId="5" fillId="0" borderId="24" xfId="1" applyNumberFormat="1" applyFont="1" applyFill="1" applyBorder="1" applyAlignment="1">
      <alignment horizontal="center"/>
    </xf>
    <xf numFmtId="166" fontId="3" fillId="0" borderId="24" xfId="1" applyNumberFormat="1" applyFont="1" applyFill="1" applyBorder="1" applyAlignment="1">
      <alignment horizontal="center"/>
    </xf>
    <xf numFmtId="3" fontId="13" fillId="0" borderId="24" xfId="1" applyNumberFormat="1" applyFont="1" applyFill="1" applyBorder="1" applyAlignment="1">
      <alignment horizontal="center"/>
    </xf>
    <xf numFmtId="10" fontId="5" fillId="0" borderId="24" xfId="1" applyNumberFormat="1" applyFont="1" applyFill="1" applyBorder="1" applyAlignment="1">
      <alignment horizontal="center"/>
    </xf>
    <xf numFmtId="168" fontId="5" fillId="0" borderId="24" xfId="2" applyNumberFormat="1" applyFont="1" applyFill="1" applyBorder="1" applyAlignment="1">
      <alignment horizontal="center"/>
    </xf>
    <xf numFmtId="168" fontId="5" fillId="0" borderId="24" xfId="1" applyNumberFormat="1" applyFont="1" applyFill="1" applyBorder="1" applyAlignment="1">
      <alignment horizontal="center"/>
    </xf>
    <xf numFmtId="168" fontId="5" fillId="3" borderId="24" xfId="1" applyNumberFormat="1" applyFont="1" applyFill="1" applyBorder="1" applyAlignment="1">
      <alignment horizontal="center"/>
    </xf>
    <xf numFmtId="168" fontId="5" fillId="0" borderId="24" xfId="1" applyNumberFormat="1" applyFont="1" applyBorder="1" applyAlignment="1">
      <alignment horizontal="center"/>
    </xf>
    <xf numFmtId="168" fontId="5" fillId="0" borderId="24" xfId="2" applyNumberFormat="1" applyFont="1" applyBorder="1" applyAlignment="1">
      <alignment horizontal="center"/>
    </xf>
    <xf numFmtId="10" fontId="5" fillId="0" borderId="24" xfId="3" applyNumberFormat="1" applyFont="1" applyBorder="1" applyAlignment="1">
      <alignment horizontal="center"/>
    </xf>
    <xf numFmtId="0" fontId="3" fillId="0" borderId="36" xfId="1" applyFont="1" applyFill="1" applyBorder="1" applyAlignment="1">
      <alignment horizontal="left"/>
    </xf>
    <xf numFmtId="0" fontId="3" fillId="0" borderId="36" xfId="1" applyFont="1" applyFill="1" applyBorder="1" applyAlignment="1">
      <alignment horizontal="center"/>
    </xf>
    <xf numFmtId="0" fontId="3" fillId="2" borderId="36" xfId="1" applyFont="1" applyFill="1" applyBorder="1" applyAlignment="1">
      <alignment horizontal="center"/>
    </xf>
    <xf numFmtId="14" fontId="3" fillId="0" borderId="36" xfId="1" applyNumberFormat="1" applyFont="1" applyFill="1" applyBorder="1" applyAlignment="1">
      <alignment horizontal="center"/>
    </xf>
    <xf numFmtId="167" fontId="5" fillId="0" borderId="36" xfId="1" applyNumberFormat="1" applyFont="1" applyFill="1" applyBorder="1" applyAlignment="1">
      <alignment horizontal="center"/>
    </xf>
    <xf numFmtId="3" fontId="5" fillId="0" borderId="36" xfId="1" applyNumberFormat="1" applyFont="1" applyFill="1" applyBorder="1" applyAlignment="1">
      <alignment horizontal="center"/>
    </xf>
    <xf numFmtId="166" fontId="3" fillId="0" borderId="36" xfId="1" applyNumberFormat="1" applyFont="1" applyFill="1" applyBorder="1" applyAlignment="1">
      <alignment horizontal="center"/>
    </xf>
    <xf numFmtId="3" fontId="13" fillId="0" borderId="36" xfId="1" applyNumberFormat="1" applyFont="1" applyFill="1" applyBorder="1" applyAlignment="1">
      <alignment horizontal="center"/>
    </xf>
    <xf numFmtId="10" fontId="5" fillId="0" borderId="36" xfId="1" applyNumberFormat="1" applyFont="1" applyFill="1" applyBorder="1" applyAlignment="1">
      <alignment horizontal="center"/>
    </xf>
    <xf numFmtId="168" fontId="5" fillId="0" borderId="36" xfId="2" applyNumberFormat="1" applyFont="1" applyFill="1" applyBorder="1" applyAlignment="1">
      <alignment horizontal="center"/>
    </xf>
    <xf numFmtId="168" fontId="5" fillId="0" borderId="36" xfId="1" applyNumberFormat="1" applyFont="1" applyFill="1" applyBorder="1" applyAlignment="1">
      <alignment horizontal="center"/>
    </xf>
    <xf numFmtId="168" fontId="5" fillId="3" borderId="36" xfId="1" applyNumberFormat="1" applyFont="1" applyFill="1" applyBorder="1" applyAlignment="1">
      <alignment horizontal="center"/>
    </xf>
    <xf numFmtId="168" fontId="5" fillId="0" borderId="36" xfId="1" applyNumberFormat="1" applyFont="1" applyBorder="1" applyAlignment="1">
      <alignment horizontal="center"/>
    </xf>
    <xf numFmtId="168" fontId="5" fillId="0" borderId="36" xfId="2" applyNumberFormat="1" applyFont="1" applyBorder="1" applyAlignment="1">
      <alignment horizontal="center"/>
    </xf>
    <xf numFmtId="10" fontId="5" fillId="0" borderId="36" xfId="3" applyNumberFormat="1" applyFont="1" applyBorder="1" applyAlignment="1">
      <alignment horizontal="center"/>
    </xf>
    <xf numFmtId="0" fontId="3" fillId="0" borderId="37" xfId="1" applyFont="1" applyFill="1" applyBorder="1" applyAlignment="1">
      <alignment horizontal="left"/>
    </xf>
    <xf numFmtId="0" fontId="3" fillId="0" borderId="38" xfId="1" applyFont="1" applyFill="1" applyBorder="1" applyAlignment="1">
      <alignment horizontal="center"/>
    </xf>
    <xf numFmtId="0" fontId="3" fillId="2" borderId="38" xfId="1" applyFont="1" applyFill="1" applyBorder="1" applyAlignment="1">
      <alignment horizontal="center"/>
    </xf>
    <xf numFmtId="14" fontId="3" fillId="0" borderId="37" xfId="1" applyNumberFormat="1" applyFont="1" applyFill="1" applyBorder="1" applyAlignment="1">
      <alignment horizontal="center"/>
    </xf>
    <xf numFmtId="167" fontId="5" fillId="0" borderId="38" xfId="1" applyNumberFormat="1" applyFont="1" applyFill="1" applyBorder="1" applyAlignment="1">
      <alignment horizontal="center"/>
    </xf>
    <xf numFmtId="3" fontId="5" fillId="0" borderId="38" xfId="1" applyNumberFormat="1" applyFont="1" applyFill="1" applyBorder="1" applyAlignment="1">
      <alignment horizontal="center"/>
    </xf>
    <xf numFmtId="0" fontId="3" fillId="0" borderId="37" xfId="1" applyFont="1" applyFill="1" applyBorder="1" applyAlignment="1">
      <alignment horizontal="center"/>
    </xf>
    <xf numFmtId="166" fontId="3" fillId="0" borderId="38" xfId="1" applyNumberFormat="1" applyFont="1" applyFill="1" applyBorder="1" applyAlignment="1">
      <alignment horizontal="center"/>
    </xf>
    <xf numFmtId="166" fontId="3" fillId="0" borderId="37" xfId="1" applyNumberFormat="1" applyFont="1" applyFill="1" applyBorder="1" applyAlignment="1">
      <alignment horizontal="center"/>
    </xf>
    <xf numFmtId="3" fontId="13" fillId="0" borderId="38" xfId="1" applyNumberFormat="1" applyFont="1" applyFill="1" applyBorder="1" applyAlignment="1">
      <alignment horizontal="center"/>
    </xf>
    <xf numFmtId="10" fontId="5" fillId="0" borderId="38" xfId="1" applyNumberFormat="1" applyFont="1" applyFill="1" applyBorder="1" applyAlignment="1">
      <alignment horizontal="center"/>
    </xf>
    <xf numFmtId="168" fontId="5" fillId="0" borderId="38" xfId="2" applyNumberFormat="1" applyFont="1" applyFill="1" applyBorder="1" applyAlignment="1">
      <alignment horizontal="center"/>
    </xf>
    <xf numFmtId="168" fontId="5" fillId="0" borderId="38" xfId="1" applyNumberFormat="1" applyFont="1" applyFill="1" applyBorder="1" applyAlignment="1">
      <alignment horizontal="center"/>
    </xf>
    <xf numFmtId="168" fontId="5" fillId="3" borderId="38" xfId="1" applyNumberFormat="1" applyFont="1" applyFill="1" applyBorder="1" applyAlignment="1">
      <alignment horizontal="center"/>
    </xf>
    <xf numFmtId="168" fontId="5" fillId="0" borderId="38" xfId="1" applyNumberFormat="1" applyFont="1" applyBorder="1" applyAlignment="1">
      <alignment horizontal="center"/>
    </xf>
    <xf numFmtId="168" fontId="5" fillId="0" borderId="38" xfId="2" applyNumberFormat="1" applyFont="1" applyBorder="1" applyAlignment="1">
      <alignment horizontal="center"/>
    </xf>
    <xf numFmtId="10" fontId="5" fillId="0" borderId="38" xfId="3" applyNumberFormat="1" applyFont="1" applyBorder="1" applyAlignment="1">
      <alignment horizontal="center"/>
    </xf>
    <xf numFmtId="0" fontId="3" fillId="0" borderId="39" xfId="1" applyFont="1" applyFill="1" applyBorder="1" applyAlignment="1">
      <alignment horizontal="left"/>
    </xf>
    <xf numFmtId="0" fontId="3" fillId="0" borderId="40" xfId="1" applyFont="1" applyFill="1" applyBorder="1" applyAlignment="1">
      <alignment horizontal="center"/>
    </xf>
    <xf numFmtId="0" fontId="3" fillId="2" borderId="40" xfId="1" applyFont="1" applyFill="1" applyBorder="1" applyAlignment="1">
      <alignment horizontal="center"/>
    </xf>
    <xf numFmtId="14" fontId="3" fillId="0" borderId="39" xfId="1" applyNumberFormat="1" applyFont="1" applyFill="1" applyBorder="1" applyAlignment="1">
      <alignment horizontal="center"/>
    </xf>
    <xf numFmtId="167" fontId="5" fillId="0" borderId="40" xfId="1" applyNumberFormat="1" applyFont="1" applyFill="1" applyBorder="1" applyAlignment="1">
      <alignment horizontal="center"/>
    </xf>
    <xf numFmtId="3" fontId="5" fillId="0" borderId="40" xfId="1" applyNumberFormat="1" applyFont="1" applyFill="1" applyBorder="1" applyAlignment="1">
      <alignment horizontal="center"/>
    </xf>
    <xf numFmtId="0" fontId="3" fillId="0" borderId="39" xfId="1" applyFont="1" applyFill="1" applyBorder="1" applyAlignment="1">
      <alignment horizontal="center"/>
    </xf>
    <xf numFmtId="166" fontId="3" fillId="0" borderId="40" xfId="1" applyNumberFormat="1" applyFont="1" applyFill="1" applyBorder="1" applyAlignment="1">
      <alignment horizontal="center"/>
    </xf>
    <xf numFmtId="166" fontId="3" fillId="0" borderId="39" xfId="1" applyNumberFormat="1" applyFont="1" applyFill="1" applyBorder="1" applyAlignment="1">
      <alignment horizontal="center"/>
    </xf>
    <xf numFmtId="3" fontId="13" fillId="0" borderId="40" xfId="1" applyNumberFormat="1" applyFont="1" applyFill="1" applyBorder="1" applyAlignment="1">
      <alignment horizontal="center"/>
    </xf>
    <xf numFmtId="10" fontId="5" fillId="0" borderId="40" xfId="1" applyNumberFormat="1" applyFont="1" applyFill="1" applyBorder="1" applyAlignment="1">
      <alignment horizontal="center"/>
    </xf>
    <xf numFmtId="168" fontId="5" fillId="0" borderId="40" xfId="2" applyNumberFormat="1" applyFont="1" applyFill="1" applyBorder="1" applyAlignment="1">
      <alignment horizontal="center"/>
    </xf>
    <xf numFmtId="168" fontId="5" fillId="0" borderId="40" xfId="1" applyNumberFormat="1" applyFont="1" applyFill="1" applyBorder="1" applyAlignment="1">
      <alignment horizontal="center"/>
    </xf>
    <xf numFmtId="168" fontId="5" fillId="3" borderId="40" xfId="1" applyNumberFormat="1" applyFont="1" applyFill="1" applyBorder="1" applyAlignment="1">
      <alignment horizontal="center"/>
    </xf>
    <xf numFmtId="168" fontId="5" fillId="0" borderId="40" xfId="1" applyNumberFormat="1" applyFont="1" applyBorder="1" applyAlignment="1">
      <alignment horizontal="center"/>
    </xf>
    <xf numFmtId="168" fontId="5" fillId="0" borderId="40" xfId="2" applyNumberFormat="1" applyFont="1" applyBorder="1" applyAlignment="1">
      <alignment horizontal="center"/>
    </xf>
    <xf numFmtId="10" fontId="5" fillId="0" borderId="40" xfId="3" applyNumberFormat="1" applyFont="1" applyBorder="1" applyAlignment="1">
      <alignment horizontal="center"/>
    </xf>
    <xf numFmtId="0" fontId="3" fillId="0" borderId="38" xfId="1" applyFont="1" applyFill="1" applyBorder="1" applyAlignment="1">
      <alignment horizontal="left"/>
    </xf>
    <xf numFmtId="0" fontId="3" fillId="0" borderId="40" xfId="1" applyFont="1" applyFill="1" applyBorder="1" applyAlignment="1">
      <alignment horizontal="left"/>
    </xf>
    <xf numFmtId="14" fontId="3" fillId="0" borderId="38" xfId="1" applyNumberFormat="1" applyFont="1" applyFill="1" applyBorder="1" applyAlignment="1">
      <alignment horizontal="center"/>
    </xf>
    <xf numFmtId="14" fontId="3" fillId="0" borderId="40" xfId="1" applyNumberFormat="1" applyFont="1" applyFill="1" applyBorder="1" applyAlignment="1">
      <alignment horizontal="center"/>
    </xf>
    <xf numFmtId="0" fontId="3" fillId="0" borderId="16" xfId="1" applyFont="1" applyFill="1" applyBorder="1" applyAlignment="1">
      <alignment horizontal="left"/>
    </xf>
    <xf numFmtId="0" fontId="3" fillId="0" borderId="41" xfId="1" applyFont="1" applyFill="1" applyBorder="1" applyAlignment="1">
      <alignment horizontal="center"/>
    </xf>
    <xf numFmtId="0" fontId="3" fillId="2" borderId="41" xfId="1" applyFont="1" applyFill="1" applyBorder="1" applyAlignment="1">
      <alignment horizontal="center"/>
    </xf>
    <xf numFmtId="14" fontId="3" fillId="0" borderId="16" xfId="1" applyNumberFormat="1" applyFont="1" applyFill="1" applyBorder="1" applyAlignment="1">
      <alignment horizontal="center"/>
    </xf>
    <xf numFmtId="14" fontId="3" fillId="0" borderId="41" xfId="1" applyNumberFormat="1" applyFont="1" applyFill="1" applyBorder="1" applyAlignment="1">
      <alignment horizontal="center"/>
    </xf>
    <xf numFmtId="167" fontId="5" fillId="0" borderId="41" xfId="1" applyNumberFormat="1" applyFont="1" applyFill="1" applyBorder="1" applyAlignment="1">
      <alignment horizontal="center"/>
    </xf>
    <xf numFmtId="3" fontId="5" fillId="0" borderId="41" xfId="1" applyNumberFormat="1" applyFont="1" applyFill="1" applyBorder="1" applyAlignment="1">
      <alignment horizontal="center"/>
    </xf>
    <xf numFmtId="0" fontId="3" fillId="0" borderId="16" xfId="1" applyFont="1" applyFill="1" applyBorder="1" applyAlignment="1">
      <alignment horizontal="center"/>
    </xf>
    <xf numFmtId="166" fontId="3" fillId="0" borderId="16" xfId="1" applyNumberFormat="1" applyFont="1" applyFill="1" applyBorder="1" applyAlignment="1">
      <alignment horizontal="center"/>
    </xf>
    <xf numFmtId="3" fontId="13" fillId="0" borderId="41" xfId="1" applyNumberFormat="1" applyFont="1" applyFill="1" applyBorder="1" applyAlignment="1">
      <alignment horizontal="center"/>
    </xf>
    <xf numFmtId="10" fontId="5" fillId="0" borderId="41" xfId="1" applyNumberFormat="1" applyFont="1" applyFill="1" applyBorder="1" applyAlignment="1">
      <alignment horizontal="center"/>
    </xf>
    <xf numFmtId="168" fontId="5" fillId="0" borderId="41" xfId="2" applyNumberFormat="1" applyFont="1" applyFill="1" applyBorder="1" applyAlignment="1">
      <alignment horizontal="center"/>
    </xf>
    <xf numFmtId="168" fontId="5" fillId="0" borderId="41" xfId="1" applyNumberFormat="1" applyFont="1" applyFill="1" applyBorder="1" applyAlignment="1">
      <alignment horizontal="center"/>
    </xf>
    <xf numFmtId="168" fontId="5" fillId="3" borderId="41" xfId="1" applyNumberFormat="1" applyFont="1" applyFill="1" applyBorder="1" applyAlignment="1">
      <alignment horizontal="center"/>
    </xf>
    <xf numFmtId="168" fontId="5" fillId="0" borderId="41" xfId="1" applyNumberFormat="1" applyFont="1" applyBorder="1" applyAlignment="1">
      <alignment horizontal="center"/>
    </xf>
    <xf numFmtId="168" fontId="5" fillId="0" borderId="41" xfId="2" applyNumberFormat="1" applyFont="1" applyBorder="1" applyAlignment="1">
      <alignment horizontal="center"/>
    </xf>
    <xf numFmtId="10" fontId="5" fillId="0" borderId="41" xfId="3" applyNumberFormat="1" applyFont="1" applyBorder="1" applyAlignment="1">
      <alignment horizontal="center"/>
    </xf>
    <xf numFmtId="0" fontId="3" fillId="0" borderId="42" xfId="1" applyFont="1" applyFill="1" applyBorder="1" applyAlignment="1">
      <alignment horizontal="left"/>
    </xf>
    <xf numFmtId="0" fontId="3" fillId="0" borderId="42" xfId="1" applyFont="1" applyFill="1" applyBorder="1" applyAlignment="1">
      <alignment horizontal="center"/>
    </xf>
    <xf numFmtId="0" fontId="3" fillId="2" borderId="42" xfId="1" applyFont="1" applyFill="1" applyBorder="1" applyAlignment="1">
      <alignment horizontal="center"/>
    </xf>
    <xf numFmtId="14" fontId="3" fillId="0" borderId="42" xfId="1" applyNumberFormat="1" applyFont="1" applyFill="1" applyBorder="1" applyAlignment="1">
      <alignment horizontal="center"/>
    </xf>
    <xf numFmtId="167" fontId="5" fillId="0" borderId="42" xfId="1" applyNumberFormat="1" applyFont="1" applyFill="1" applyBorder="1" applyAlignment="1">
      <alignment horizontal="center"/>
    </xf>
    <xf numFmtId="3" fontId="5" fillId="0" borderId="42" xfId="1" applyNumberFormat="1" applyFont="1" applyFill="1" applyBorder="1" applyAlignment="1">
      <alignment horizontal="center"/>
    </xf>
    <xf numFmtId="166" fontId="3" fillId="0" borderId="42" xfId="1" applyNumberFormat="1" applyFont="1" applyFill="1" applyBorder="1" applyAlignment="1">
      <alignment horizontal="center"/>
    </xf>
    <xf numFmtId="3" fontId="13" fillId="0" borderId="42" xfId="1" applyNumberFormat="1" applyFont="1" applyFill="1" applyBorder="1" applyAlignment="1">
      <alignment horizontal="center"/>
    </xf>
    <xf numFmtId="10" fontId="5" fillId="0" borderId="42" xfId="1" applyNumberFormat="1" applyFont="1" applyFill="1" applyBorder="1" applyAlignment="1">
      <alignment horizontal="center"/>
    </xf>
    <xf numFmtId="168" fontId="5" fillId="0" borderId="42" xfId="2" applyNumberFormat="1" applyFont="1" applyFill="1" applyBorder="1" applyAlignment="1">
      <alignment horizontal="center"/>
    </xf>
    <xf numFmtId="168" fontId="5" fillId="0" borderId="42" xfId="1" applyNumberFormat="1" applyFont="1" applyFill="1" applyBorder="1" applyAlignment="1">
      <alignment horizontal="center"/>
    </xf>
    <xf numFmtId="168" fontId="5" fillId="3" borderId="42" xfId="1" applyNumberFormat="1" applyFont="1" applyFill="1" applyBorder="1" applyAlignment="1">
      <alignment horizontal="center"/>
    </xf>
    <xf numFmtId="168" fontId="5" fillId="0" borderId="42" xfId="1" applyNumberFormat="1" applyFont="1" applyBorder="1" applyAlignment="1">
      <alignment horizontal="center"/>
    </xf>
    <xf numFmtId="168" fontId="5" fillId="0" borderId="42" xfId="2" applyNumberFormat="1" applyFont="1" applyBorder="1" applyAlignment="1">
      <alignment horizontal="center"/>
    </xf>
    <xf numFmtId="10" fontId="5" fillId="0" borderId="42" xfId="3" applyNumberFormat="1" applyFont="1" applyBorder="1" applyAlignment="1">
      <alignment horizontal="center"/>
    </xf>
    <xf numFmtId="0" fontId="3" fillId="2" borderId="39" xfId="1" applyFont="1" applyFill="1" applyBorder="1" applyAlignment="1">
      <alignment horizontal="center"/>
    </xf>
    <xf numFmtId="167" fontId="5" fillId="0" borderId="39" xfId="1" applyNumberFormat="1" applyFont="1" applyFill="1" applyBorder="1" applyAlignment="1">
      <alignment horizontal="center"/>
    </xf>
    <xf numFmtId="3" fontId="5" fillId="0" borderId="39" xfId="1" applyNumberFormat="1" applyFont="1" applyFill="1" applyBorder="1" applyAlignment="1">
      <alignment horizontal="center"/>
    </xf>
    <xf numFmtId="3" fontId="13" fillId="0" borderId="39" xfId="1" applyNumberFormat="1" applyFont="1" applyFill="1" applyBorder="1" applyAlignment="1">
      <alignment horizontal="center"/>
    </xf>
    <xf numFmtId="10" fontId="5" fillId="0" borderId="39" xfId="1" applyNumberFormat="1" applyFont="1" applyFill="1" applyBorder="1" applyAlignment="1">
      <alignment horizontal="center"/>
    </xf>
    <xf numFmtId="168" fontId="5" fillId="0" borderId="39" xfId="2" applyNumberFormat="1" applyFont="1" applyFill="1" applyBorder="1" applyAlignment="1">
      <alignment horizontal="center"/>
    </xf>
    <xf numFmtId="168" fontId="5" fillId="0" borderId="39" xfId="1" applyNumberFormat="1" applyFont="1" applyFill="1" applyBorder="1" applyAlignment="1">
      <alignment horizontal="center"/>
    </xf>
    <xf numFmtId="168" fontId="5" fillId="3" borderId="39" xfId="1" applyNumberFormat="1" applyFont="1" applyFill="1" applyBorder="1" applyAlignment="1">
      <alignment horizontal="center"/>
    </xf>
    <xf numFmtId="168" fontId="5" fillId="0" borderId="39" xfId="1" applyNumberFormat="1" applyFont="1" applyBorder="1" applyAlignment="1">
      <alignment horizontal="center"/>
    </xf>
    <xf numFmtId="168" fontId="5" fillId="0" borderId="39" xfId="2" applyNumberFormat="1" applyFont="1" applyBorder="1" applyAlignment="1">
      <alignment horizontal="center"/>
    </xf>
    <xf numFmtId="10" fontId="5" fillId="0" borderId="39" xfId="3" applyNumberFormat="1" applyFont="1" applyBorder="1" applyAlignment="1">
      <alignment horizontal="center"/>
    </xf>
    <xf numFmtId="3" fontId="0" fillId="0" borderId="0" xfId="0" applyNumberFormat="1"/>
    <xf numFmtId="0" fontId="3" fillId="0" borderId="44" xfId="1" applyFont="1" applyFill="1" applyBorder="1" applyAlignment="1">
      <alignment horizontal="center"/>
    </xf>
    <xf numFmtId="0" fontId="3" fillId="2" borderId="44" xfId="1" applyFont="1" applyFill="1" applyBorder="1" applyAlignment="1">
      <alignment horizontal="center"/>
    </xf>
    <xf numFmtId="14" fontId="3" fillId="0" borderId="44" xfId="1" applyNumberFormat="1" applyFont="1" applyFill="1" applyBorder="1" applyAlignment="1">
      <alignment horizontal="center"/>
    </xf>
    <xf numFmtId="167" fontId="5" fillId="0" borderId="44" xfId="1" applyNumberFormat="1" applyFont="1" applyFill="1" applyBorder="1" applyAlignment="1">
      <alignment horizontal="center"/>
    </xf>
    <xf numFmtId="0" fontId="3" fillId="0" borderId="44" xfId="1" applyFont="1" applyFill="1" applyBorder="1" applyAlignment="1">
      <alignment horizontal="left"/>
    </xf>
    <xf numFmtId="3" fontId="5" fillId="0" borderId="44" xfId="1" applyNumberFormat="1" applyFont="1" applyFill="1" applyBorder="1" applyAlignment="1">
      <alignment horizontal="center"/>
    </xf>
    <xf numFmtId="166" fontId="3" fillId="0" borderId="44" xfId="1" applyNumberFormat="1" applyFont="1" applyFill="1" applyBorder="1" applyAlignment="1">
      <alignment horizontal="center"/>
    </xf>
    <xf numFmtId="3" fontId="13" fillId="0" borderId="44" xfId="1" applyNumberFormat="1" applyFont="1" applyFill="1" applyBorder="1" applyAlignment="1">
      <alignment horizontal="center"/>
    </xf>
    <xf numFmtId="10" fontId="5" fillId="0" borderId="44" xfId="1" applyNumberFormat="1" applyFont="1" applyFill="1" applyBorder="1" applyAlignment="1">
      <alignment horizontal="center"/>
    </xf>
    <xf numFmtId="168" fontId="5" fillId="0" borderId="44" xfId="2" applyNumberFormat="1" applyFont="1" applyFill="1" applyBorder="1" applyAlignment="1">
      <alignment horizontal="center"/>
    </xf>
    <xf numFmtId="168" fontId="5" fillId="0" borderId="44" xfId="1" applyNumberFormat="1" applyFont="1" applyFill="1" applyBorder="1" applyAlignment="1">
      <alignment horizontal="center"/>
    </xf>
    <xf numFmtId="168" fontId="5" fillId="3" borderId="44" xfId="1" applyNumberFormat="1" applyFont="1" applyFill="1" applyBorder="1" applyAlignment="1">
      <alignment horizontal="center"/>
    </xf>
    <xf numFmtId="168" fontId="5" fillId="0" borderId="44" xfId="1" applyNumberFormat="1" applyFont="1" applyBorder="1" applyAlignment="1">
      <alignment horizontal="center"/>
    </xf>
    <xf numFmtId="168" fontId="5" fillId="0" borderId="44" xfId="2" applyNumberFormat="1" applyFont="1" applyBorder="1" applyAlignment="1">
      <alignment horizontal="center"/>
    </xf>
    <xf numFmtId="10" fontId="5" fillId="0" borderId="44" xfId="3" applyNumberFormat="1" applyFont="1" applyBorder="1" applyAlignment="1">
      <alignment horizontal="center"/>
    </xf>
    <xf numFmtId="0" fontId="3" fillId="7" borderId="27" xfId="1" applyFont="1" applyFill="1" applyBorder="1" applyAlignment="1">
      <alignment horizontal="left"/>
    </xf>
    <xf numFmtId="0" fontId="3" fillId="7" borderId="29" xfId="1" applyFont="1" applyFill="1" applyBorder="1" applyAlignment="1">
      <alignment horizontal="left"/>
    </xf>
    <xf numFmtId="0" fontId="3" fillId="7" borderId="31" xfId="1" applyFont="1" applyFill="1" applyBorder="1" applyAlignment="1">
      <alignment horizontal="left"/>
    </xf>
    <xf numFmtId="0" fontId="3" fillId="7" borderId="33" xfId="1" applyFont="1" applyFill="1" applyBorder="1" applyAlignment="1">
      <alignment horizontal="left"/>
    </xf>
    <xf numFmtId="0" fontId="3" fillId="7" borderId="34" xfId="1" applyFont="1" applyFill="1" applyBorder="1" applyAlignment="1">
      <alignment horizontal="left"/>
    </xf>
    <xf numFmtId="0" fontId="11" fillId="7" borderId="15" xfId="1" applyFont="1" applyFill="1" applyBorder="1" applyAlignment="1">
      <alignment horizontal="center" wrapText="1"/>
    </xf>
    <xf numFmtId="168" fontId="5" fillId="7" borderId="28" xfId="1" applyNumberFormat="1" applyFont="1" applyFill="1" applyBorder="1" applyAlignment="1">
      <alignment horizontal="center"/>
    </xf>
    <xf numFmtId="168" fontId="5" fillId="7" borderId="30" xfId="1" applyNumberFormat="1" applyFont="1" applyFill="1" applyBorder="1" applyAlignment="1">
      <alignment horizontal="center"/>
    </xf>
    <xf numFmtId="168" fontId="5" fillId="7" borderId="32" xfId="1" applyNumberFormat="1" applyFont="1" applyFill="1" applyBorder="1" applyAlignment="1">
      <alignment horizontal="center"/>
    </xf>
    <xf numFmtId="168" fontId="5" fillId="7" borderId="15" xfId="1" applyNumberFormat="1" applyFont="1" applyFill="1" applyBorder="1" applyAlignment="1">
      <alignment horizontal="center"/>
    </xf>
    <xf numFmtId="168" fontId="5" fillId="7" borderId="44" xfId="1" applyNumberFormat="1" applyFont="1" applyFill="1" applyBorder="1" applyAlignment="1">
      <alignment horizontal="center"/>
    </xf>
    <xf numFmtId="168" fontId="5" fillId="7" borderId="26" xfId="1" applyNumberFormat="1" applyFont="1" applyFill="1" applyBorder="1" applyAlignment="1">
      <alignment horizontal="center"/>
    </xf>
    <xf numFmtId="168" fontId="5" fillId="7" borderId="24" xfId="1" applyNumberFormat="1" applyFont="1" applyFill="1" applyBorder="1" applyAlignment="1">
      <alignment horizontal="center"/>
    </xf>
    <xf numFmtId="168" fontId="5" fillId="7" borderId="36" xfId="1" applyNumberFormat="1" applyFont="1" applyFill="1" applyBorder="1" applyAlignment="1">
      <alignment horizontal="center"/>
    </xf>
    <xf numFmtId="168" fontId="5" fillId="7" borderId="38" xfId="1" applyNumberFormat="1" applyFont="1" applyFill="1" applyBorder="1" applyAlignment="1">
      <alignment horizontal="center"/>
    </xf>
    <xf numFmtId="168" fontId="5" fillId="7" borderId="40" xfId="1" applyNumberFormat="1" applyFont="1" applyFill="1" applyBorder="1" applyAlignment="1">
      <alignment horizontal="center"/>
    </xf>
    <xf numFmtId="168" fontId="5" fillId="7" borderId="41" xfId="1" applyNumberFormat="1" applyFont="1" applyFill="1" applyBorder="1" applyAlignment="1">
      <alignment horizontal="center"/>
    </xf>
    <xf numFmtId="168" fontId="5" fillId="7" borderId="42" xfId="1" applyNumberFormat="1" applyFont="1" applyFill="1" applyBorder="1" applyAlignment="1">
      <alignment horizontal="center"/>
    </xf>
    <xf numFmtId="168" fontId="5" fillId="7" borderId="39" xfId="1" applyNumberFormat="1" applyFont="1" applyFill="1" applyBorder="1" applyAlignment="1">
      <alignment horizontal="center"/>
    </xf>
    <xf numFmtId="0" fontId="0" fillId="7" borderId="0" xfId="0" applyFill="1"/>
    <xf numFmtId="0" fontId="3" fillId="7" borderId="43" xfId="1" applyFont="1" applyFill="1" applyBorder="1" applyAlignment="1">
      <alignment horizontal="left"/>
    </xf>
    <xf numFmtId="0" fontId="3" fillId="7" borderId="24" xfId="1" applyFont="1" applyFill="1" applyBorder="1" applyAlignment="1">
      <alignment horizontal="left"/>
    </xf>
    <xf numFmtId="0" fontId="3" fillId="7" borderId="36" xfId="1" applyFont="1" applyFill="1" applyBorder="1" applyAlignment="1">
      <alignment horizontal="left"/>
    </xf>
    <xf numFmtId="0" fontId="3" fillId="7" borderId="37" xfId="1" applyFont="1" applyFill="1" applyBorder="1" applyAlignment="1">
      <alignment horizontal="left"/>
    </xf>
    <xf numFmtId="0" fontId="3" fillId="7" borderId="39" xfId="1" applyFont="1" applyFill="1" applyBorder="1" applyAlignment="1">
      <alignment horizontal="left"/>
    </xf>
    <xf numFmtId="0" fontId="3" fillId="7" borderId="38" xfId="1" applyFont="1" applyFill="1" applyBorder="1" applyAlignment="1">
      <alignment horizontal="left"/>
    </xf>
    <xf numFmtId="0" fontId="3" fillId="7" borderId="40" xfId="1" applyFont="1" applyFill="1" applyBorder="1" applyAlignment="1">
      <alignment horizontal="left"/>
    </xf>
    <xf numFmtId="0" fontId="3" fillId="7" borderId="16" xfId="1" applyFont="1" applyFill="1" applyBorder="1" applyAlignment="1">
      <alignment horizontal="left"/>
    </xf>
    <xf numFmtId="0" fontId="3" fillId="7" borderId="42" xfId="1" applyFont="1" applyFill="1" applyBorder="1" applyAlignment="1">
      <alignment horizontal="left"/>
    </xf>
    <xf numFmtId="9" fontId="0" fillId="0" borderId="0" xfId="0" applyNumberFormat="1"/>
    <xf numFmtId="0" fontId="0" fillId="0" borderId="0" xfId="0" pivotButton="1"/>
    <xf numFmtId="3" fontId="0" fillId="0" borderId="0" xfId="0" applyNumberFormat="1" applyFont="1"/>
    <xf numFmtId="9" fontId="0" fillId="0" borderId="0" xfId="0" applyNumberFormat="1" applyFont="1"/>
    <xf numFmtId="0" fontId="0" fillId="0" borderId="0" xfId="0" applyFont="1" applyAlignment="1">
      <alignment horizontal="left"/>
    </xf>
    <xf numFmtId="164" fontId="11" fillId="0" borderId="45" xfId="2" applyFont="1" applyFill="1" applyBorder="1" applyAlignment="1">
      <alignment horizontal="center" wrapText="1"/>
    </xf>
    <xf numFmtId="0" fontId="14" fillId="6" borderId="0" xfId="1" applyFont="1" applyFill="1" applyBorder="1"/>
    <xf numFmtId="0" fontId="3" fillId="7" borderId="46" xfId="1" applyFont="1" applyFill="1" applyBorder="1" applyAlignment="1">
      <alignment horizontal="left"/>
    </xf>
    <xf numFmtId="0" fontId="3" fillId="0" borderId="46" xfId="1" applyFont="1" applyFill="1" applyBorder="1" applyAlignment="1">
      <alignment horizontal="center"/>
    </xf>
    <xf numFmtId="0" fontId="3" fillId="2" borderId="46" xfId="1" applyFont="1" applyFill="1" applyBorder="1" applyAlignment="1">
      <alignment horizontal="center"/>
    </xf>
    <xf numFmtId="14" fontId="3" fillId="0" borderId="46" xfId="1" applyNumberFormat="1" applyFont="1" applyFill="1" applyBorder="1" applyAlignment="1">
      <alignment horizontal="center"/>
    </xf>
    <xf numFmtId="167" fontId="5" fillId="0" borderId="46" xfId="1" applyNumberFormat="1" applyFont="1" applyFill="1" applyBorder="1" applyAlignment="1">
      <alignment horizontal="center"/>
    </xf>
    <xf numFmtId="0" fontId="3" fillId="0" borderId="46" xfId="1" applyFont="1" applyFill="1" applyBorder="1" applyAlignment="1">
      <alignment horizontal="left"/>
    </xf>
    <xf numFmtId="3" fontId="5" fillId="0" borderId="46" xfId="1" applyNumberFormat="1" applyFont="1" applyFill="1" applyBorder="1" applyAlignment="1">
      <alignment horizontal="center"/>
    </xf>
    <xf numFmtId="166" fontId="3" fillId="0" borderId="46" xfId="1" applyNumberFormat="1" applyFont="1" applyFill="1" applyBorder="1" applyAlignment="1">
      <alignment horizontal="center"/>
    </xf>
    <xf numFmtId="3" fontId="13" fillId="0" borderId="46" xfId="1" applyNumberFormat="1" applyFont="1" applyFill="1" applyBorder="1" applyAlignment="1">
      <alignment horizontal="center"/>
    </xf>
    <xf numFmtId="10" fontId="5" fillId="0" borderId="46" xfId="1" applyNumberFormat="1" applyFont="1" applyFill="1" applyBorder="1" applyAlignment="1">
      <alignment horizontal="center"/>
    </xf>
    <xf numFmtId="168" fontId="5" fillId="0" borderId="46" xfId="2" applyNumberFormat="1" applyFont="1" applyFill="1" applyBorder="1" applyAlignment="1">
      <alignment horizontal="center"/>
    </xf>
    <xf numFmtId="168" fontId="5" fillId="0" borderId="46" xfId="1" applyNumberFormat="1" applyFont="1" applyFill="1" applyBorder="1" applyAlignment="1">
      <alignment horizontal="center"/>
    </xf>
    <xf numFmtId="168" fontId="5" fillId="3" borderId="46" xfId="1" applyNumberFormat="1" applyFont="1" applyFill="1" applyBorder="1" applyAlignment="1">
      <alignment horizontal="center"/>
    </xf>
    <xf numFmtId="168" fontId="5" fillId="0" borderId="46" xfId="1" applyNumberFormat="1" applyFont="1" applyBorder="1" applyAlignment="1">
      <alignment horizontal="center"/>
    </xf>
    <xf numFmtId="168" fontId="5" fillId="7" borderId="46" xfId="1" applyNumberFormat="1" applyFont="1" applyFill="1" applyBorder="1" applyAlignment="1">
      <alignment horizontal="center"/>
    </xf>
    <xf numFmtId="168" fontId="5" fillId="0" borderId="46" xfId="2" applyNumberFormat="1" applyFont="1" applyBorder="1" applyAlignment="1">
      <alignment horizontal="center"/>
    </xf>
    <xf numFmtId="10" fontId="5" fillId="0" borderId="46" xfId="3" applyNumberFormat="1" applyFont="1" applyBorder="1" applyAlignment="1">
      <alignment horizontal="center"/>
    </xf>
    <xf numFmtId="10" fontId="5" fillId="0" borderId="47" xfId="3" applyNumberFormat="1" applyFont="1" applyBorder="1" applyAlignment="1">
      <alignment horizontal="center"/>
    </xf>
    <xf numFmtId="10" fontId="5" fillId="0" borderId="48" xfId="3" applyNumberFormat="1" applyFont="1" applyBorder="1" applyAlignment="1">
      <alignment horizontal="center"/>
    </xf>
    <xf numFmtId="0" fontId="3" fillId="2" borderId="35" xfId="1" applyFont="1" applyFill="1" applyBorder="1" applyAlignment="1">
      <alignment horizontal="center"/>
    </xf>
    <xf numFmtId="167" fontId="5" fillId="0" borderId="35" xfId="1" applyNumberFormat="1" applyFont="1" applyFill="1" applyBorder="1" applyAlignment="1">
      <alignment horizontal="center"/>
    </xf>
    <xf numFmtId="3" fontId="5" fillId="0" borderId="35" xfId="1" applyNumberFormat="1" applyFont="1" applyFill="1" applyBorder="1" applyAlignment="1">
      <alignment horizontal="center"/>
    </xf>
    <xf numFmtId="3" fontId="13" fillId="0" borderId="35" xfId="1" applyNumberFormat="1" applyFont="1" applyFill="1" applyBorder="1" applyAlignment="1">
      <alignment horizontal="center"/>
    </xf>
    <xf numFmtId="10" fontId="5" fillId="0" borderId="35" xfId="1" applyNumberFormat="1" applyFont="1" applyFill="1" applyBorder="1" applyAlignment="1">
      <alignment horizontal="center"/>
    </xf>
    <xf numFmtId="168" fontId="5" fillId="0" borderId="35" xfId="2" applyNumberFormat="1" applyFont="1" applyFill="1" applyBorder="1" applyAlignment="1">
      <alignment horizontal="center"/>
    </xf>
    <xf numFmtId="168" fontId="5" fillId="0" borderId="35" xfId="1" applyNumberFormat="1" applyFont="1" applyFill="1" applyBorder="1" applyAlignment="1">
      <alignment horizontal="center"/>
    </xf>
    <xf numFmtId="168" fontId="5" fillId="3" borderId="35" xfId="1" applyNumberFormat="1" applyFont="1" applyFill="1" applyBorder="1" applyAlignment="1">
      <alignment horizontal="center"/>
    </xf>
    <xf numFmtId="168" fontId="5" fillId="0" borderId="35" xfId="1" applyNumberFormat="1" applyFont="1" applyBorder="1" applyAlignment="1">
      <alignment horizontal="center"/>
    </xf>
    <xf numFmtId="168" fontId="5" fillId="7" borderId="35" xfId="1" applyNumberFormat="1" applyFont="1" applyFill="1" applyBorder="1" applyAlignment="1">
      <alignment horizontal="center"/>
    </xf>
    <xf numFmtId="168" fontId="5" fillId="0" borderId="35" xfId="2" applyNumberFormat="1" applyFont="1" applyBorder="1" applyAlignment="1">
      <alignment horizontal="center"/>
    </xf>
    <xf numFmtId="10" fontId="5" fillId="0" borderId="49" xfId="3" applyNumberFormat="1" applyFont="1" applyBorder="1" applyAlignment="1">
      <alignment horizontal="center"/>
    </xf>
    <xf numFmtId="10" fontId="5" fillId="0" borderId="50" xfId="3" applyNumberFormat="1" applyFont="1" applyBorder="1" applyAlignment="1">
      <alignment horizontal="center"/>
    </xf>
    <xf numFmtId="0" fontId="3" fillId="0" borderId="51" xfId="1" applyFont="1" applyFill="1" applyBorder="1" applyAlignment="1">
      <alignment horizontal="left"/>
    </xf>
    <xf numFmtId="0" fontId="0" fillId="0" borderId="9" xfId="0" applyBorder="1"/>
    <xf numFmtId="0" fontId="3" fillId="0" borderId="52" xfId="1" applyFont="1" applyFill="1" applyBorder="1" applyAlignment="1">
      <alignment horizontal="center"/>
    </xf>
    <xf numFmtId="168" fontId="5" fillId="3" borderId="52" xfId="1" applyNumberFormat="1" applyFont="1" applyFill="1" applyBorder="1" applyAlignment="1">
      <alignment horizontal="center"/>
    </xf>
    <xf numFmtId="0" fontId="3" fillId="0" borderId="27" xfId="1" applyFont="1" applyFill="1" applyBorder="1" applyAlignment="1">
      <alignment horizontal="left"/>
    </xf>
    <xf numFmtId="0" fontId="3" fillId="0" borderId="34" xfId="1" applyFont="1" applyFill="1" applyBorder="1" applyAlignment="1">
      <alignment horizontal="left"/>
    </xf>
    <xf numFmtId="0" fontId="3" fillId="0" borderId="33" xfId="1" applyFont="1" applyFill="1" applyBorder="1" applyAlignment="1">
      <alignment horizontal="left"/>
    </xf>
    <xf numFmtId="0" fontId="3" fillId="0" borderId="31" xfId="1" applyFont="1" applyFill="1" applyBorder="1" applyAlignment="1">
      <alignment horizontal="left"/>
    </xf>
    <xf numFmtId="0" fontId="3" fillId="0" borderId="53" xfId="1" applyFont="1" applyFill="1" applyBorder="1" applyAlignment="1">
      <alignment horizontal="left"/>
    </xf>
    <xf numFmtId="10" fontId="5" fillId="0" borderId="54" xfId="3" applyNumberFormat="1" applyFont="1" applyBorder="1" applyAlignment="1">
      <alignment horizontal="center"/>
    </xf>
    <xf numFmtId="166" fontId="3" fillId="4" borderId="35" xfId="1" applyNumberFormat="1" applyFont="1" applyFill="1" applyBorder="1" applyAlignment="1">
      <alignment horizontal="center"/>
    </xf>
    <xf numFmtId="0" fontId="3" fillId="0" borderId="55" xfId="1" applyFont="1" applyFill="1" applyBorder="1" applyAlignment="1">
      <alignment horizontal="left"/>
    </xf>
    <xf numFmtId="0" fontId="3" fillId="0" borderId="56" xfId="1" applyFont="1" applyFill="1" applyBorder="1" applyAlignment="1">
      <alignment horizontal="center"/>
    </xf>
    <xf numFmtId="0" fontId="3" fillId="2" borderId="56" xfId="1" applyFont="1" applyFill="1" applyBorder="1" applyAlignment="1">
      <alignment horizontal="center"/>
    </xf>
    <xf numFmtId="14" fontId="3" fillId="0" borderId="56" xfId="1" applyNumberFormat="1" applyFont="1" applyFill="1" applyBorder="1" applyAlignment="1">
      <alignment horizontal="center"/>
    </xf>
    <xf numFmtId="167" fontId="5" fillId="0" borderId="56" xfId="1" applyNumberFormat="1" applyFont="1" applyFill="1" applyBorder="1" applyAlignment="1">
      <alignment horizontal="center"/>
    </xf>
    <xf numFmtId="0" fontId="3" fillId="0" borderId="56" xfId="1" applyFont="1" applyFill="1" applyBorder="1" applyAlignment="1">
      <alignment horizontal="left"/>
    </xf>
    <xf numFmtId="3" fontId="5" fillId="0" borderId="56" xfId="1" applyNumberFormat="1" applyFont="1" applyFill="1" applyBorder="1" applyAlignment="1">
      <alignment horizontal="center"/>
    </xf>
    <xf numFmtId="166" fontId="3" fillId="0" borderId="56" xfId="1" applyNumberFormat="1" applyFont="1" applyFill="1" applyBorder="1" applyAlignment="1">
      <alignment horizontal="center"/>
    </xf>
    <xf numFmtId="3" fontId="13" fillId="0" borderId="56" xfId="1" applyNumberFormat="1" applyFont="1" applyFill="1" applyBorder="1" applyAlignment="1">
      <alignment horizontal="center"/>
    </xf>
    <xf numFmtId="10" fontId="5" fillId="0" borderId="56" xfId="1" applyNumberFormat="1" applyFont="1" applyFill="1" applyBorder="1" applyAlignment="1">
      <alignment horizontal="center"/>
    </xf>
    <xf numFmtId="168" fontId="5" fillId="0" borderId="56" xfId="2" applyNumberFormat="1" applyFont="1" applyFill="1" applyBorder="1" applyAlignment="1">
      <alignment horizontal="center"/>
    </xf>
    <xf numFmtId="168" fontId="5" fillId="0" borderId="56" xfId="1" applyNumberFormat="1" applyFont="1" applyFill="1" applyBorder="1" applyAlignment="1">
      <alignment horizontal="center"/>
    </xf>
    <xf numFmtId="168" fontId="5" fillId="3" borderId="56" xfId="1" applyNumberFormat="1" applyFont="1" applyFill="1" applyBorder="1" applyAlignment="1">
      <alignment horizontal="center"/>
    </xf>
    <xf numFmtId="168" fontId="5" fillId="0" borderId="56" xfId="1" applyNumberFormat="1" applyFont="1" applyBorder="1" applyAlignment="1">
      <alignment horizontal="center"/>
    </xf>
    <xf numFmtId="168" fontId="5" fillId="7" borderId="56" xfId="1" applyNumberFormat="1" applyFont="1" applyFill="1" applyBorder="1" applyAlignment="1">
      <alignment horizontal="center"/>
    </xf>
    <xf numFmtId="168" fontId="5" fillId="0" borderId="56" xfId="2" applyNumberFormat="1" applyFont="1" applyBorder="1" applyAlignment="1">
      <alignment horizontal="center"/>
    </xf>
    <xf numFmtId="10" fontId="5" fillId="0" borderId="57" xfId="3" applyNumberFormat="1" applyFont="1" applyBorder="1" applyAlignment="1">
      <alignment horizontal="center"/>
    </xf>
    <xf numFmtId="0" fontId="3" fillId="0" borderId="58" xfId="1" applyFont="1" applyFill="1" applyBorder="1" applyAlignment="1">
      <alignment horizontal="left"/>
    </xf>
    <xf numFmtId="10" fontId="5" fillId="0" borderId="59" xfId="3" applyNumberFormat="1" applyFont="1" applyBorder="1" applyAlignment="1">
      <alignment horizontal="center"/>
    </xf>
    <xf numFmtId="0" fontId="3" fillId="0" borderId="47" xfId="1" applyFont="1" applyFill="1" applyBorder="1" applyAlignment="1">
      <alignment horizontal="left"/>
    </xf>
    <xf numFmtId="0" fontId="3" fillId="0" borderId="48" xfId="1" applyFont="1" applyFill="1" applyBorder="1" applyAlignment="1">
      <alignment horizontal="left"/>
    </xf>
    <xf numFmtId="0" fontId="3" fillId="0" borderId="49" xfId="1" applyFont="1" applyFill="1" applyBorder="1" applyAlignment="1">
      <alignment horizontal="left"/>
    </xf>
    <xf numFmtId="0" fontId="3" fillId="8" borderId="32" xfId="1" applyFont="1" applyFill="1" applyBorder="1" applyAlignment="1">
      <alignment horizontal="left"/>
    </xf>
    <xf numFmtId="0" fontId="3" fillId="8" borderId="28" xfId="1" applyFont="1" applyFill="1" applyBorder="1" applyAlignment="1">
      <alignment horizontal="left"/>
    </xf>
    <xf numFmtId="0" fontId="3" fillId="8" borderId="26" xfId="1" applyFont="1" applyFill="1" applyBorder="1" applyAlignment="1">
      <alignment horizontal="left"/>
    </xf>
    <xf numFmtId="0" fontId="3" fillId="8" borderId="35" xfId="1" applyFont="1" applyFill="1" applyBorder="1" applyAlignment="1">
      <alignment horizontal="left"/>
    </xf>
    <xf numFmtId="0" fontId="3" fillId="8" borderId="27" xfId="1" applyFont="1" applyFill="1" applyBorder="1" applyAlignment="1">
      <alignment horizontal="left"/>
    </xf>
    <xf numFmtId="0" fontId="3" fillId="8" borderId="33" xfId="1" applyFont="1" applyFill="1" applyBorder="1" applyAlignment="1">
      <alignment horizontal="left"/>
    </xf>
    <xf numFmtId="0" fontId="3" fillId="8" borderId="34" xfId="1" applyFont="1" applyFill="1" applyBorder="1" applyAlignment="1">
      <alignment horizontal="left"/>
    </xf>
    <xf numFmtId="0" fontId="3" fillId="4" borderId="32" xfId="1" applyFont="1" applyFill="1" applyBorder="1" applyAlignment="1">
      <alignment horizontal="left"/>
    </xf>
    <xf numFmtId="0" fontId="3" fillId="7" borderId="32" xfId="1" applyFont="1" applyFill="1" applyBorder="1" applyAlignment="1">
      <alignment horizontal="center"/>
    </xf>
    <xf numFmtId="0" fontId="3" fillId="3" borderId="32" xfId="1" applyFont="1" applyFill="1" applyBorder="1" applyAlignment="1">
      <alignment horizontal="center"/>
    </xf>
    <xf numFmtId="14" fontId="3" fillId="7" borderId="32" xfId="1" applyNumberFormat="1" applyFont="1" applyFill="1" applyBorder="1" applyAlignment="1">
      <alignment horizontal="center"/>
    </xf>
    <xf numFmtId="167" fontId="5" fillId="7" borderId="32" xfId="1" applyNumberFormat="1" applyFont="1" applyFill="1" applyBorder="1" applyAlignment="1">
      <alignment horizontal="center"/>
    </xf>
    <xf numFmtId="0" fontId="3" fillId="7" borderId="32" xfId="1" applyFont="1" applyFill="1" applyBorder="1" applyAlignment="1">
      <alignment horizontal="left"/>
    </xf>
    <xf numFmtId="3" fontId="5" fillId="7" borderId="32" xfId="1" applyNumberFormat="1" applyFont="1" applyFill="1" applyBorder="1" applyAlignment="1">
      <alignment horizontal="center"/>
    </xf>
    <xf numFmtId="166" fontId="3" fillId="7" borderId="32" xfId="1" applyNumberFormat="1" applyFont="1" applyFill="1" applyBorder="1" applyAlignment="1">
      <alignment horizontal="center"/>
    </xf>
    <xf numFmtId="3" fontId="13" fillId="7" borderId="32" xfId="1" applyNumberFormat="1" applyFont="1" applyFill="1" applyBorder="1" applyAlignment="1">
      <alignment horizontal="center"/>
    </xf>
    <xf numFmtId="10" fontId="5" fillId="7" borderId="32" xfId="1" applyNumberFormat="1" applyFont="1" applyFill="1" applyBorder="1" applyAlignment="1">
      <alignment horizontal="center"/>
    </xf>
    <xf numFmtId="168" fontId="5" fillId="7" borderId="32" xfId="2" applyNumberFormat="1" applyFont="1" applyFill="1" applyBorder="1" applyAlignment="1">
      <alignment horizontal="center"/>
    </xf>
    <xf numFmtId="10" fontId="5" fillId="7" borderId="50" xfId="3" applyNumberFormat="1" applyFont="1" applyFill="1" applyBorder="1" applyAlignment="1">
      <alignment horizontal="center"/>
    </xf>
    <xf numFmtId="166" fontId="3" fillId="0" borderId="52" xfId="1" applyNumberFormat="1" applyFont="1" applyFill="1" applyBorder="1" applyAlignment="1">
      <alignment horizontal="center"/>
    </xf>
    <xf numFmtId="0" fontId="3" fillId="0" borderId="60" xfId="1" applyFont="1" applyFill="1" applyBorder="1" applyAlignment="1">
      <alignment horizontal="left"/>
    </xf>
    <xf numFmtId="0" fontId="3" fillId="2" borderId="52" xfId="1" applyFont="1" applyFill="1" applyBorder="1" applyAlignment="1">
      <alignment horizontal="center"/>
    </xf>
    <xf numFmtId="14" fontId="3" fillId="0" borderId="52" xfId="1" applyNumberFormat="1" applyFont="1" applyFill="1" applyBorder="1" applyAlignment="1">
      <alignment horizontal="center"/>
    </xf>
    <xf numFmtId="167" fontId="5" fillId="0" borderId="52" xfId="1" applyNumberFormat="1" applyFont="1" applyFill="1" applyBorder="1" applyAlignment="1">
      <alignment horizontal="center"/>
    </xf>
    <xf numFmtId="0" fontId="3" fillId="0" borderId="52" xfId="1" applyFont="1" applyFill="1" applyBorder="1" applyAlignment="1">
      <alignment horizontal="left"/>
    </xf>
    <xf numFmtId="3" fontId="5" fillId="0" borderId="52" xfId="1" applyNumberFormat="1" applyFont="1" applyFill="1" applyBorder="1" applyAlignment="1">
      <alignment horizontal="center"/>
    </xf>
    <xf numFmtId="3" fontId="13" fillId="0" borderId="52" xfId="1" applyNumberFormat="1" applyFont="1" applyFill="1" applyBorder="1" applyAlignment="1">
      <alignment horizontal="center"/>
    </xf>
    <xf numFmtId="10" fontId="5" fillId="0" borderId="52" xfId="1" applyNumberFormat="1" applyFont="1" applyFill="1" applyBorder="1" applyAlignment="1">
      <alignment horizontal="center"/>
    </xf>
    <xf numFmtId="168" fontId="5" fillId="0" borderId="52" xfId="2" applyNumberFormat="1" applyFont="1" applyFill="1" applyBorder="1" applyAlignment="1">
      <alignment horizontal="center"/>
    </xf>
    <xf numFmtId="168" fontId="5" fillId="0" borderId="52" xfId="1" applyNumberFormat="1" applyFont="1" applyFill="1" applyBorder="1" applyAlignment="1">
      <alignment horizontal="center"/>
    </xf>
    <xf numFmtId="168" fontId="5" fillId="0" borderId="52" xfId="1" applyNumberFormat="1" applyFont="1" applyBorder="1" applyAlignment="1">
      <alignment horizontal="center"/>
    </xf>
    <xf numFmtId="168" fontId="5" fillId="7" borderId="52" xfId="1" applyNumberFormat="1" applyFont="1" applyFill="1" applyBorder="1" applyAlignment="1">
      <alignment horizontal="center"/>
    </xf>
    <xf numFmtId="168" fontId="5" fillId="0" borderId="52" xfId="2" applyNumberFormat="1" applyFont="1" applyBorder="1" applyAlignment="1">
      <alignment horizontal="center"/>
    </xf>
    <xf numFmtId="10" fontId="5" fillId="0" borderId="61" xfId="3" applyNumberFormat="1" applyFont="1" applyBorder="1" applyAlignment="1">
      <alignment horizontal="center"/>
    </xf>
    <xf numFmtId="0" fontId="3" fillId="0" borderId="62" xfId="1" applyFont="1" applyFill="1" applyBorder="1" applyAlignment="1">
      <alignment horizontal="left"/>
    </xf>
    <xf numFmtId="168" fontId="5" fillId="3" borderId="25" xfId="1" applyNumberFormat="1" applyFont="1" applyFill="1" applyBorder="1" applyAlignment="1">
      <alignment horizontal="center"/>
    </xf>
    <xf numFmtId="168" fontId="5" fillId="7" borderId="25" xfId="1" applyNumberFormat="1" applyFont="1" applyFill="1" applyBorder="1" applyAlignment="1">
      <alignment horizontal="center"/>
    </xf>
    <xf numFmtId="10" fontId="5" fillId="0" borderId="63" xfId="3" applyNumberFormat="1" applyFont="1" applyBorder="1" applyAlignment="1">
      <alignment horizontal="center"/>
    </xf>
    <xf numFmtId="0" fontId="0" fillId="0" borderId="2" xfId="0" applyBorder="1"/>
    <xf numFmtId="0" fontId="0" fillId="0" borderId="12" xfId="0" applyBorder="1"/>
    <xf numFmtId="0" fontId="16" fillId="0" borderId="0" xfId="0" applyFont="1"/>
    <xf numFmtId="168" fontId="16" fillId="0" borderId="0" xfId="0" applyNumberFormat="1" applyFont="1"/>
    <xf numFmtId="0" fontId="16" fillId="0" borderId="2" xfId="0" applyFont="1" applyBorder="1"/>
    <xf numFmtId="0" fontId="16" fillId="0" borderId="12" xfId="0" applyFont="1" applyBorder="1"/>
    <xf numFmtId="169" fontId="0" fillId="0" borderId="0" xfId="0" applyNumberFormat="1"/>
    <xf numFmtId="169" fontId="0" fillId="0" borderId="0" xfId="4" applyNumberFormat="1" applyFont="1"/>
    <xf numFmtId="2" fontId="3" fillId="0" borderId="27" xfId="1" applyNumberFormat="1" applyFont="1" applyFill="1" applyBorder="1" applyAlignment="1">
      <alignment horizontal="left"/>
    </xf>
    <xf numFmtId="2" fontId="3" fillId="0" borderId="28" xfId="1" applyNumberFormat="1" applyFont="1" applyFill="1" applyBorder="1" applyAlignment="1">
      <alignment horizontal="center"/>
    </xf>
    <xf numFmtId="2" fontId="3" fillId="2" borderId="28" xfId="1" applyNumberFormat="1" applyFont="1" applyFill="1" applyBorder="1" applyAlignment="1">
      <alignment horizontal="center"/>
    </xf>
    <xf numFmtId="2" fontId="5" fillId="0" borderId="28" xfId="1" applyNumberFormat="1" applyFont="1" applyFill="1" applyBorder="1" applyAlignment="1">
      <alignment horizontal="center"/>
    </xf>
    <xf numFmtId="2" fontId="3" fillId="0" borderId="28" xfId="1" applyNumberFormat="1" applyFont="1" applyFill="1" applyBorder="1" applyAlignment="1">
      <alignment horizontal="left"/>
    </xf>
    <xf numFmtId="2" fontId="13" fillId="0" borderId="28" xfId="1" applyNumberFormat="1" applyFont="1" applyFill="1" applyBorder="1" applyAlignment="1">
      <alignment horizontal="center"/>
    </xf>
    <xf numFmtId="2" fontId="5" fillId="0" borderId="28" xfId="2" applyNumberFormat="1" applyFont="1" applyFill="1" applyBorder="1" applyAlignment="1">
      <alignment horizontal="center"/>
    </xf>
    <xf numFmtId="2" fontId="5" fillId="3" borderId="28" xfId="1" applyNumberFormat="1" applyFont="1" applyFill="1" applyBorder="1" applyAlignment="1">
      <alignment horizontal="center"/>
    </xf>
    <xf numFmtId="2" fontId="5" fillId="0" borderId="28" xfId="1" applyNumberFormat="1" applyFont="1" applyBorder="1" applyAlignment="1">
      <alignment horizontal="center"/>
    </xf>
    <xf numFmtId="2" fontId="5" fillId="7" borderId="28" xfId="1" applyNumberFormat="1" applyFont="1" applyFill="1" applyBorder="1" applyAlignment="1">
      <alignment horizontal="center"/>
    </xf>
    <xf numFmtId="2" fontId="5" fillId="0" borderId="28" xfId="2" applyNumberFormat="1" applyFont="1" applyBorder="1" applyAlignment="1">
      <alignment horizontal="center"/>
    </xf>
    <xf numFmtId="2" fontId="5" fillId="0" borderId="47" xfId="3" applyNumberFormat="1" applyFont="1" applyBorder="1" applyAlignment="1">
      <alignment horizontal="center"/>
    </xf>
    <xf numFmtId="2" fontId="3" fillId="0" borderId="34" xfId="1" applyNumberFormat="1" applyFont="1" applyFill="1" applyBorder="1" applyAlignment="1">
      <alignment horizontal="left"/>
    </xf>
    <xf numFmtId="2" fontId="3" fillId="0" borderId="35" xfId="1" applyNumberFormat="1" applyFont="1" applyFill="1" applyBorder="1" applyAlignment="1">
      <alignment horizontal="center"/>
    </xf>
    <xf numFmtId="2" fontId="3" fillId="2" borderId="35" xfId="1" applyNumberFormat="1" applyFont="1" applyFill="1" applyBorder="1" applyAlignment="1">
      <alignment horizontal="center"/>
    </xf>
    <xf numFmtId="2" fontId="5" fillId="0" borderId="35" xfId="1" applyNumberFormat="1" applyFont="1" applyFill="1" applyBorder="1" applyAlignment="1">
      <alignment horizontal="center"/>
    </xf>
    <xf numFmtId="2" fontId="3" fillId="0" borderId="35" xfId="1" applyNumberFormat="1" applyFont="1" applyFill="1" applyBorder="1" applyAlignment="1">
      <alignment horizontal="left"/>
    </xf>
    <xf numFmtId="2" fontId="13" fillId="0" borderId="35" xfId="1" applyNumberFormat="1" applyFont="1" applyFill="1" applyBorder="1" applyAlignment="1">
      <alignment horizontal="center"/>
    </xf>
    <xf numFmtId="2" fontId="5" fillId="0" borderId="35" xfId="2" applyNumberFormat="1" applyFont="1" applyFill="1" applyBorder="1" applyAlignment="1">
      <alignment horizontal="center"/>
    </xf>
    <xf numFmtId="2" fontId="5" fillId="3" borderId="35" xfId="1" applyNumberFormat="1" applyFont="1" applyFill="1" applyBorder="1" applyAlignment="1">
      <alignment horizontal="center"/>
    </xf>
    <xf numFmtId="2" fontId="5" fillId="0" borderId="35" xfId="1" applyNumberFormat="1" applyFont="1" applyBorder="1" applyAlignment="1">
      <alignment horizontal="center"/>
    </xf>
    <xf numFmtId="2" fontId="5" fillId="7" borderId="35" xfId="1" applyNumberFormat="1" applyFont="1" applyFill="1" applyBorder="1" applyAlignment="1">
      <alignment horizontal="center"/>
    </xf>
    <xf numFmtId="2" fontId="5" fillId="0" borderId="35" xfId="2" applyNumberFormat="1" applyFont="1" applyBorder="1" applyAlignment="1">
      <alignment horizontal="center"/>
    </xf>
    <xf numFmtId="2" fontId="5" fillId="0" borderId="49" xfId="3" applyNumberFormat="1" applyFont="1" applyBorder="1" applyAlignment="1">
      <alignment horizontal="center"/>
    </xf>
    <xf numFmtId="2" fontId="3" fillId="0" borderId="64" xfId="1" applyNumberFormat="1" applyFont="1" applyFill="1" applyBorder="1" applyAlignment="1">
      <alignment horizontal="center"/>
    </xf>
    <xf numFmtId="2" fontId="3" fillId="0" borderId="65" xfId="1" applyNumberFormat="1" applyFont="1" applyFill="1" applyBorder="1" applyAlignment="1">
      <alignment horizontal="center"/>
    </xf>
    <xf numFmtId="166" fontId="3" fillId="0" borderId="27" xfId="1" applyNumberFormat="1" applyFont="1" applyFill="1" applyBorder="1" applyAlignment="1">
      <alignment horizontal="center"/>
    </xf>
    <xf numFmtId="3" fontId="13" fillId="0" borderId="47" xfId="1" applyNumberFormat="1" applyFont="1" applyFill="1" applyBorder="1" applyAlignment="1">
      <alignment horizontal="center"/>
    </xf>
    <xf numFmtId="166" fontId="3" fillId="0" borderId="34" xfId="1" applyNumberFormat="1" applyFont="1" applyFill="1" applyBorder="1" applyAlignment="1">
      <alignment horizontal="center"/>
    </xf>
    <xf numFmtId="3" fontId="13" fillId="0" borderId="49" xfId="1" applyNumberFormat="1" applyFont="1" applyFill="1" applyBorder="1" applyAlignment="1">
      <alignment horizontal="center"/>
    </xf>
    <xf numFmtId="2" fontId="3" fillId="0" borderId="31" xfId="1" applyNumberFormat="1" applyFont="1" applyFill="1" applyBorder="1" applyAlignment="1">
      <alignment horizontal="left"/>
    </xf>
    <xf numFmtId="2" fontId="3" fillId="0" borderId="32" xfId="1" applyNumberFormat="1" applyFont="1" applyFill="1" applyBorder="1" applyAlignment="1">
      <alignment horizontal="left"/>
    </xf>
    <xf numFmtId="168" fontId="0" fillId="0" borderId="0" xfId="0" applyNumberFormat="1"/>
    <xf numFmtId="0" fontId="3" fillId="0" borderId="17" xfId="1" applyFont="1" applyFill="1" applyBorder="1" applyAlignment="1">
      <alignment horizontal="left"/>
    </xf>
    <xf numFmtId="0" fontId="3" fillId="0" borderId="14" xfId="1" applyFont="1" applyFill="1" applyBorder="1" applyAlignment="1">
      <alignment horizontal="center"/>
    </xf>
    <xf numFmtId="14" fontId="3" fillId="0" borderId="14" xfId="1" applyNumberFormat="1" applyFont="1" applyFill="1" applyBorder="1" applyAlignment="1">
      <alignment horizontal="center"/>
    </xf>
    <xf numFmtId="167" fontId="5" fillId="0" borderId="14" xfId="1" applyNumberFormat="1" applyFont="1" applyFill="1" applyBorder="1" applyAlignment="1">
      <alignment horizontal="center"/>
    </xf>
    <xf numFmtId="0" fontId="3" fillId="0" borderId="14" xfId="1" applyFont="1" applyFill="1" applyBorder="1" applyAlignment="1">
      <alignment horizontal="left"/>
    </xf>
    <xf numFmtId="3" fontId="5" fillId="0" borderId="14" xfId="1" applyNumberFormat="1" applyFont="1" applyFill="1" applyBorder="1" applyAlignment="1">
      <alignment horizontal="center"/>
    </xf>
    <xf numFmtId="166" fontId="3" fillId="0" borderId="14" xfId="1" applyNumberFormat="1" applyFont="1" applyFill="1" applyBorder="1" applyAlignment="1">
      <alignment horizontal="center"/>
    </xf>
    <xf numFmtId="3" fontId="13" fillId="0" borderId="14" xfId="1" applyNumberFormat="1" applyFont="1" applyFill="1" applyBorder="1" applyAlignment="1">
      <alignment horizontal="center"/>
    </xf>
    <xf numFmtId="10" fontId="5" fillId="0" borderId="14" xfId="1" applyNumberFormat="1" applyFont="1" applyFill="1" applyBorder="1" applyAlignment="1">
      <alignment horizontal="center"/>
    </xf>
    <xf numFmtId="168" fontId="5" fillId="0" borderId="14" xfId="2" applyNumberFormat="1" applyFont="1" applyFill="1" applyBorder="1" applyAlignment="1">
      <alignment horizontal="center"/>
    </xf>
    <xf numFmtId="168" fontId="5" fillId="0" borderId="14" xfId="1" applyNumberFormat="1" applyFont="1" applyFill="1" applyBorder="1" applyAlignment="1">
      <alignment horizontal="center"/>
    </xf>
    <xf numFmtId="168" fontId="5" fillId="3" borderId="14" xfId="1" applyNumberFormat="1" applyFont="1" applyFill="1" applyBorder="1" applyAlignment="1">
      <alignment horizontal="center"/>
    </xf>
    <xf numFmtId="168" fontId="5" fillId="0" borderId="14" xfId="1" applyNumberFormat="1" applyFont="1" applyBorder="1" applyAlignment="1">
      <alignment horizontal="center"/>
    </xf>
    <xf numFmtId="168" fontId="5" fillId="7" borderId="14" xfId="1" applyNumberFormat="1" applyFont="1" applyFill="1" applyBorder="1" applyAlignment="1">
      <alignment horizontal="center"/>
    </xf>
    <xf numFmtId="168" fontId="5" fillId="0" borderId="14" xfId="2" applyNumberFormat="1" applyFont="1" applyBorder="1" applyAlignment="1">
      <alignment horizontal="center"/>
    </xf>
    <xf numFmtId="10" fontId="5" fillId="0" borderId="18" xfId="3" applyNumberFormat="1" applyFont="1" applyBorder="1" applyAlignment="1">
      <alignment horizontal="center"/>
    </xf>
    <xf numFmtId="0" fontId="17" fillId="0" borderId="26" xfId="1" applyFont="1" applyFill="1" applyBorder="1" applyAlignment="1">
      <alignment horizontal="center"/>
    </xf>
    <xf numFmtId="169" fontId="0" fillId="0" borderId="66" xfId="0" applyNumberFormat="1" applyBorder="1"/>
    <xf numFmtId="0" fontId="3" fillId="0" borderId="43" xfId="1" applyFont="1" applyFill="1" applyBorder="1" applyAlignment="1">
      <alignment horizontal="left"/>
    </xf>
    <xf numFmtId="10" fontId="5" fillId="0" borderId="67" xfId="3" applyNumberFormat="1" applyFont="1" applyBorder="1" applyAlignment="1">
      <alignment horizontal="center"/>
    </xf>
    <xf numFmtId="10" fontId="5" fillId="0" borderId="35" xfId="3" applyNumberFormat="1" applyFont="1" applyBorder="1" applyAlignment="1">
      <alignment horizontal="center"/>
    </xf>
    <xf numFmtId="0" fontId="3" fillId="4" borderId="31" xfId="1" applyFont="1" applyFill="1" applyBorder="1" applyAlignment="1">
      <alignment horizontal="left"/>
    </xf>
    <xf numFmtId="0" fontId="3" fillId="0" borderId="68" xfId="1" applyFont="1" applyFill="1" applyBorder="1" applyAlignment="1">
      <alignment horizontal="left"/>
    </xf>
    <xf numFmtId="0" fontId="3" fillId="0" borderId="51" xfId="1" applyFont="1" applyFill="1" applyBorder="1" applyAlignment="1">
      <alignment horizontal="center"/>
    </xf>
    <xf numFmtId="0" fontId="3" fillId="2" borderId="51" xfId="1" applyFont="1" applyFill="1" applyBorder="1" applyAlignment="1">
      <alignment horizontal="center"/>
    </xf>
    <xf numFmtId="14" fontId="3" fillId="0" borderId="51" xfId="1" applyNumberFormat="1" applyFont="1" applyFill="1" applyBorder="1" applyAlignment="1">
      <alignment horizontal="center"/>
    </xf>
    <xf numFmtId="167" fontId="5" fillId="0" borderId="51" xfId="1" applyNumberFormat="1" applyFont="1" applyFill="1" applyBorder="1" applyAlignment="1">
      <alignment horizontal="center"/>
    </xf>
    <xf numFmtId="3" fontId="5" fillId="0" borderId="51" xfId="1" applyNumberFormat="1" applyFont="1" applyFill="1" applyBorder="1" applyAlignment="1">
      <alignment horizontal="center"/>
    </xf>
    <xf numFmtId="166" fontId="3" fillId="0" borderId="51" xfId="1" applyNumberFormat="1" applyFont="1" applyFill="1" applyBorder="1" applyAlignment="1">
      <alignment horizontal="center"/>
    </xf>
    <xf numFmtId="3" fontId="13" fillId="0" borderId="51" xfId="1" applyNumberFormat="1" applyFont="1" applyFill="1" applyBorder="1" applyAlignment="1">
      <alignment horizontal="center"/>
    </xf>
    <xf numFmtId="10" fontId="5" fillId="0" borderId="51" xfId="1" applyNumberFormat="1" applyFont="1" applyFill="1" applyBorder="1" applyAlignment="1">
      <alignment horizontal="center"/>
    </xf>
    <xf numFmtId="168" fontId="5" fillId="0" borderId="51" xfId="2" applyNumberFormat="1" applyFont="1" applyFill="1" applyBorder="1" applyAlignment="1">
      <alignment horizontal="center"/>
    </xf>
    <xf numFmtId="168" fontId="5" fillId="0" borderId="51" xfId="1" applyNumberFormat="1" applyFont="1" applyFill="1" applyBorder="1" applyAlignment="1">
      <alignment horizontal="center"/>
    </xf>
    <xf numFmtId="168" fontId="5" fillId="3" borderId="51" xfId="1" applyNumberFormat="1" applyFont="1" applyFill="1" applyBorder="1" applyAlignment="1">
      <alignment horizontal="center"/>
    </xf>
    <xf numFmtId="168" fontId="5" fillId="0" borderId="51" xfId="1" applyNumberFormat="1" applyFont="1" applyBorder="1" applyAlignment="1">
      <alignment horizontal="center"/>
    </xf>
    <xf numFmtId="168" fontId="5" fillId="7" borderId="51" xfId="1" applyNumberFormat="1" applyFont="1" applyFill="1" applyBorder="1" applyAlignment="1">
      <alignment horizontal="center"/>
    </xf>
    <xf numFmtId="168" fontId="5" fillId="0" borderId="51" xfId="2" applyNumberFormat="1" applyFont="1" applyBorder="1" applyAlignment="1">
      <alignment horizontal="center"/>
    </xf>
    <xf numFmtId="10" fontId="5" fillId="0" borderId="69" xfId="3" applyNumberFormat="1" applyFont="1" applyBorder="1" applyAlignment="1">
      <alignment horizontal="center"/>
    </xf>
    <xf numFmtId="0" fontId="3" fillId="0" borderId="70" xfId="1" applyFont="1" applyFill="1" applyBorder="1" applyAlignment="1">
      <alignment horizontal="left"/>
    </xf>
    <xf numFmtId="0" fontId="3" fillId="0" borderId="71" xfId="1" applyFont="1" applyFill="1" applyBorder="1" applyAlignment="1">
      <alignment horizontal="center"/>
    </xf>
    <xf numFmtId="0" fontId="3" fillId="2" borderId="71" xfId="1" applyFont="1" applyFill="1" applyBorder="1" applyAlignment="1">
      <alignment horizontal="center"/>
    </xf>
    <xf numFmtId="14" fontId="3" fillId="0" borderId="71" xfId="1" applyNumberFormat="1" applyFont="1" applyFill="1" applyBorder="1" applyAlignment="1">
      <alignment horizontal="center"/>
    </xf>
    <xf numFmtId="167" fontId="5" fillId="0" borderId="71" xfId="1" applyNumberFormat="1" applyFont="1" applyFill="1" applyBorder="1" applyAlignment="1">
      <alignment horizontal="center"/>
    </xf>
    <xf numFmtId="0" fontId="3" fillId="0" borderId="71" xfId="1" applyFont="1" applyFill="1" applyBorder="1" applyAlignment="1">
      <alignment horizontal="left"/>
    </xf>
    <xf numFmtId="3" fontId="5" fillId="0" borderId="71" xfId="1" applyNumberFormat="1" applyFont="1" applyFill="1" applyBorder="1" applyAlignment="1">
      <alignment horizontal="center"/>
    </xf>
    <xf numFmtId="166" fontId="3" fillId="0" borderId="71" xfId="1" applyNumberFormat="1" applyFont="1" applyFill="1" applyBorder="1" applyAlignment="1">
      <alignment horizontal="center"/>
    </xf>
    <xf numFmtId="3" fontId="13" fillId="0" borderId="71" xfId="1" applyNumberFormat="1" applyFont="1" applyFill="1" applyBorder="1" applyAlignment="1">
      <alignment horizontal="center"/>
    </xf>
    <xf numFmtId="10" fontId="5" fillId="0" borderId="71" xfId="1" applyNumberFormat="1" applyFont="1" applyFill="1" applyBorder="1" applyAlignment="1">
      <alignment horizontal="center"/>
    </xf>
    <xf numFmtId="168" fontId="5" fillId="0" borderId="71" xfId="2" applyNumberFormat="1" applyFont="1" applyFill="1" applyBorder="1" applyAlignment="1">
      <alignment horizontal="center"/>
    </xf>
    <xf numFmtId="168" fontId="5" fillId="0" borderId="71" xfId="1" applyNumberFormat="1" applyFont="1" applyFill="1" applyBorder="1" applyAlignment="1">
      <alignment horizontal="center"/>
    </xf>
    <xf numFmtId="168" fontId="5" fillId="3" borderId="71" xfId="1" applyNumberFormat="1" applyFont="1" applyFill="1" applyBorder="1" applyAlignment="1">
      <alignment horizontal="center"/>
    </xf>
    <xf numFmtId="168" fontId="5" fillId="0" borderId="71" xfId="1" applyNumberFormat="1" applyFont="1" applyBorder="1" applyAlignment="1">
      <alignment horizontal="center"/>
    </xf>
    <xf numFmtId="168" fontId="5" fillId="7" borderId="71" xfId="1" applyNumberFormat="1" applyFont="1" applyFill="1" applyBorder="1" applyAlignment="1">
      <alignment horizontal="center"/>
    </xf>
    <xf numFmtId="168" fontId="5" fillId="0" borderId="71" xfId="2" applyNumberFormat="1" applyFont="1" applyBorder="1" applyAlignment="1">
      <alignment horizontal="center"/>
    </xf>
    <xf numFmtId="10" fontId="5" fillId="0" borderId="72" xfId="3" applyNumberFormat="1" applyFont="1" applyBorder="1" applyAlignment="1">
      <alignment horizontal="center"/>
    </xf>
    <xf numFmtId="0" fontId="3" fillId="4" borderId="73" xfId="1" applyFont="1" applyFill="1" applyBorder="1" applyAlignment="1">
      <alignment horizontal="left"/>
    </xf>
    <xf numFmtId="0" fontId="3" fillId="0" borderId="74" xfId="1" applyFont="1" applyFill="1" applyBorder="1" applyAlignment="1">
      <alignment horizontal="center"/>
    </xf>
    <xf numFmtId="0" fontId="3" fillId="2" borderId="74" xfId="1" applyFont="1" applyFill="1" applyBorder="1" applyAlignment="1">
      <alignment horizontal="center"/>
    </xf>
    <xf numFmtId="14" fontId="3" fillId="0" borderId="74" xfId="1" applyNumberFormat="1" applyFont="1" applyFill="1" applyBorder="1" applyAlignment="1">
      <alignment horizontal="center"/>
    </xf>
    <xf numFmtId="167" fontId="5" fillId="0" borderId="74" xfId="1" applyNumberFormat="1" applyFont="1" applyFill="1" applyBorder="1" applyAlignment="1">
      <alignment horizontal="center"/>
    </xf>
    <xf numFmtId="0" fontId="3" fillId="0" borderId="74" xfId="1" applyFont="1" applyFill="1" applyBorder="1" applyAlignment="1">
      <alignment horizontal="left"/>
    </xf>
    <xf numFmtId="3" fontId="5" fillId="0" borderId="74" xfId="1" applyNumberFormat="1" applyFont="1" applyFill="1" applyBorder="1" applyAlignment="1">
      <alignment horizontal="center"/>
    </xf>
    <xf numFmtId="166" fontId="3" fillId="0" borderId="74" xfId="1" applyNumberFormat="1" applyFont="1" applyFill="1" applyBorder="1" applyAlignment="1">
      <alignment horizontal="center"/>
    </xf>
    <xf numFmtId="3" fontId="13" fillId="0" borderId="74" xfId="1" applyNumberFormat="1" applyFont="1" applyFill="1" applyBorder="1" applyAlignment="1">
      <alignment horizontal="center"/>
    </xf>
    <xf numFmtId="10" fontId="5" fillId="0" borderId="74" xfId="1" applyNumberFormat="1" applyFont="1" applyFill="1" applyBorder="1" applyAlignment="1">
      <alignment horizontal="center"/>
    </xf>
    <xf numFmtId="168" fontId="5" fillId="0" borderId="74" xfId="2" applyNumberFormat="1" applyFont="1" applyFill="1" applyBorder="1" applyAlignment="1">
      <alignment horizontal="center"/>
    </xf>
    <xf numFmtId="168" fontId="5" fillId="0" borderId="74" xfId="1" applyNumberFormat="1" applyFont="1" applyFill="1" applyBorder="1" applyAlignment="1">
      <alignment horizontal="center"/>
    </xf>
    <xf numFmtId="168" fontId="5" fillId="3" borderId="74" xfId="1" applyNumberFormat="1" applyFont="1" applyFill="1" applyBorder="1" applyAlignment="1">
      <alignment horizontal="center"/>
    </xf>
    <xf numFmtId="168" fontId="5" fillId="0" borderId="74" xfId="1" applyNumberFormat="1" applyFont="1" applyBorder="1" applyAlignment="1">
      <alignment horizontal="center"/>
    </xf>
    <xf numFmtId="168" fontId="5" fillId="7" borderId="74" xfId="1" applyNumberFormat="1" applyFont="1" applyFill="1" applyBorder="1" applyAlignment="1">
      <alignment horizontal="center"/>
    </xf>
    <xf numFmtId="168" fontId="5" fillId="0" borderId="74" xfId="2" applyNumberFormat="1" applyFont="1" applyBorder="1" applyAlignment="1">
      <alignment horizontal="center"/>
    </xf>
    <xf numFmtId="10" fontId="5" fillId="0" borderId="75" xfId="3" applyNumberFormat="1" applyFont="1" applyBorder="1" applyAlignment="1">
      <alignment horizontal="center"/>
    </xf>
    <xf numFmtId="0" fontId="3" fillId="0" borderId="76" xfId="1" applyFont="1" applyFill="1" applyBorder="1" applyAlignment="1">
      <alignment horizontal="left"/>
    </xf>
    <xf numFmtId="0" fontId="3" fillId="0" borderId="77" xfId="1" applyFont="1" applyFill="1" applyBorder="1" applyAlignment="1">
      <alignment horizontal="center"/>
    </xf>
    <xf numFmtId="0" fontId="3" fillId="2" borderId="77" xfId="1" applyFont="1" applyFill="1" applyBorder="1" applyAlignment="1">
      <alignment horizontal="center"/>
    </xf>
    <xf numFmtId="14" fontId="3" fillId="0" borderId="77" xfId="1" applyNumberFormat="1" applyFont="1" applyFill="1" applyBorder="1" applyAlignment="1">
      <alignment horizontal="center"/>
    </xf>
    <xf numFmtId="167" fontId="5" fillId="0" borderId="77" xfId="1" applyNumberFormat="1" applyFont="1" applyFill="1" applyBorder="1" applyAlignment="1">
      <alignment horizontal="center"/>
    </xf>
    <xf numFmtId="0" fontId="3" fillId="0" borderId="77" xfId="1" applyFont="1" applyFill="1" applyBorder="1" applyAlignment="1">
      <alignment horizontal="left"/>
    </xf>
    <xf numFmtId="3" fontId="5" fillId="0" borderId="77" xfId="1" applyNumberFormat="1" applyFont="1" applyFill="1" applyBorder="1" applyAlignment="1">
      <alignment horizontal="center"/>
    </xf>
    <xf numFmtId="166" fontId="3" fillId="0" borderId="77" xfId="1" applyNumberFormat="1" applyFont="1" applyFill="1" applyBorder="1" applyAlignment="1">
      <alignment horizontal="center"/>
    </xf>
    <xf numFmtId="3" fontId="13" fillId="0" borderId="77" xfId="1" applyNumberFormat="1" applyFont="1" applyFill="1" applyBorder="1" applyAlignment="1">
      <alignment horizontal="center"/>
    </xf>
    <xf numFmtId="10" fontId="5" fillId="0" borderId="77" xfId="1" applyNumberFormat="1" applyFont="1" applyFill="1" applyBorder="1" applyAlignment="1">
      <alignment horizontal="center"/>
    </xf>
    <xf numFmtId="168" fontId="5" fillId="0" borderId="77" xfId="2" applyNumberFormat="1" applyFont="1" applyFill="1" applyBorder="1" applyAlignment="1">
      <alignment horizontal="center"/>
    </xf>
    <xf numFmtId="168" fontId="5" fillId="0" borderId="77" xfId="1" applyNumberFormat="1" applyFont="1" applyFill="1" applyBorder="1" applyAlignment="1">
      <alignment horizontal="center"/>
    </xf>
    <xf numFmtId="168" fontId="5" fillId="3" borderId="77" xfId="1" applyNumberFormat="1" applyFont="1" applyFill="1" applyBorder="1" applyAlignment="1">
      <alignment horizontal="center"/>
    </xf>
    <xf numFmtId="168" fontId="5" fillId="0" borderId="77" xfId="1" applyNumberFormat="1" applyFont="1" applyBorder="1" applyAlignment="1">
      <alignment horizontal="center"/>
    </xf>
    <xf numFmtId="168" fontId="5" fillId="7" borderId="77" xfId="1" applyNumberFormat="1" applyFont="1" applyFill="1" applyBorder="1" applyAlignment="1">
      <alignment horizontal="center"/>
    </xf>
    <xf numFmtId="168" fontId="5" fillId="0" borderId="77" xfId="2" applyNumberFormat="1" applyFont="1" applyBorder="1" applyAlignment="1">
      <alignment horizontal="center"/>
    </xf>
    <xf numFmtId="10" fontId="5" fillId="0" borderId="78" xfId="3" applyNumberFormat="1" applyFont="1" applyBorder="1" applyAlignment="1">
      <alignment horizontal="center"/>
    </xf>
    <xf numFmtId="170" fontId="5" fillId="3" borderId="26" xfId="1" applyNumberFormat="1" applyFont="1" applyFill="1" applyBorder="1" applyAlignment="1">
      <alignment horizontal="center"/>
    </xf>
    <xf numFmtId="170" fontId="5" fillId="3" borderId="77" xfId="1" applyNumberFormat="1" applyFont="1" applyFill="1" applyBorder="1" applyAlignment="1">
      <alignment horizontal="center"/>
    </xf>
    <xf numFmtId="170" fontId="5" fillId="3" borderId="15" xfId="1" applyNumberFormat="1" applyFont="1" applyFill="1" applyBorder="1" applyAlignment="1">
      <alignment horizontal="center"/>
    </xf>
    <xf numFmtId="169" fontId="0" fillId="0" borderId="79" xfId="0" applyNumberFormat="1" applyBorder="1"/>
    <xf numFmtId="169" fontId="0" fillId="0" borderId="80" xfId="0" applyNumberFormat="1" applyBorder="1"/>
    <xf numFmtId="169" fontId="0" fillId="0" borderId="81" xfId="0" applyNumberFormat="1" applyBorder="1"/>
    <xf numFmtId="169" fontId="0" fillId="0" borderId="82" xfId="0" applyNumberFormat="1" applyBorder="1"/>
    <xf numFmtId="169" fontId="0" fillId="0" borderId="83" xfId="0" applyNumberFormat="1" applyBorder="1"/>
    <xf numFmtId="169" fontId="0" fillId="0" borderId="84" xfId="0" applyNumberFormat="1" applyBorder="1"/>
    <xf numFmtId="169" fontId="0" fillId="0" borderId="85" xfId="0" applyNumberFormat="1" applyBorder="1"/>
    <xf numFmtId="169" fontId="0" fillId="0" borderId="86" xfId="0" applyNumberFormat="1" applyBorder="1"/>
    <xf numFmtId="168" fontId="5" fillId="0" borderId="6" xfId="2" applyNumberFormat="1" applyFont="1" applyFill="1" applyBorder="1" applyAlignment="1">
      <alignment horizontal="center"/>
    </xf>
    <xf numFmtId="0" fontId="3" fillId="0" borderId="64" xfId="1" applyFont="1" applyFill="1" applyBorder="1" applyAlignment="1">
      <alignment horizontal="left"/>
    </xf>
    <xf numFmtId="0" fontId="3" fillId="0" borderId="8" xfId="1" applyFont="1" applyFill="1" applyBorder="1" applyAlignment="1">
      <alignment horizontal="left"/>
    </xf>
    <xf numFmtId="3" fontId="13" fillId="0" borderId="10" xfId="1" applyNumberFormat="1" applyFont="1" applyFill="1" applyBorder="1" applyAlignment="1">
      <alignment horizontal="center"/>
    </xf>
    <xf numFmtId="3" fontId="13" fillId="0" borderId="50" xfId="1" applyNumberFormat="1" applyFont="1" applyFill="1" applyBorder="1" applyAlignment="1">
      <alignment horizontal="center"/>
    </xf>
    <xf numFmtId="0" fontId="3" fillId="7" borderId="46" xfId="1" applyFont="1" applyFill="1" applyBorder="1" applyAlignment="1">
      <alignment horizontal="center"/>
    </xf>
    <xf numFmtId="0" fontId="3" fillId="3" borderId="46" xfId="1" applyFont="1" applyFill="1" applyBorder="1" applyAlignment="1">
      <alignment horizontal="center"/>
    </xf>
    <xf numFmtId="14" fontId="3" fillId="7" borderId="46" xfId="1" applyNumberFormat="1" applyFont="1" applyFill="1" applyBorder="1" applyAlignment="1">
      <alignment horizontal="center"/>
    </xf>
    <xf numFmtId="167" fontId="5" fillId="7" borderId="46" xfId="1" applyNumberFormat="1" applyFont="1" applyFill="1" applyBorder="1" applyAlignment="1">
      <alignment horizontal="center"/>
    </xf>
    <xf numFmtId="3" fontId="5" fillId="7" borderId="46" xfId="1" applyNumberFormat="1" applyFont="1" applyFill="1" applyBorder="1" applyAlignment="1">
      <alignment horizontal="center"/>
    </xf>
    <xf numFmtId="166" fontId="3" fillId="7" borderId="46" xfId="1" applyNumberFormat="1" applyFont="1" applyFill="1" applyBorder="1" applyAlignment="1">
      <alignment horizontal="center"/>
    </xf>
    <xf numFmtId="3" fontId="13" fillId="7" borderId="46" xfId="1" applyNumberFormat="1" applyFont="1" applyFill="1" applyBorder="1" applyAlignment="1">
      <alignment horizontal="center"/>
    </xf>
    <xf numFmtId="10" fontId="5" fillId="7" borderId="46" xfId="1" applyNumberFormat="1" applyFont="1" applyFill="1" applyBorder="1" applyAlignment="1">
      <alignment horizontal="center"/>
    </xf>
    <xf numFmtId="168" fontId="5" fillId="7" borderId="46" xfId="2" applyNumberFormat="1" applyFont="1" applyFill="1" applyBorder="1" applyAlignment="1">
      <alignment horizontal="center"/>
    </xf>
    <xf numFmtId="10" fontId="5" fillId="7" borderId="46" xfId="3" applyNumberFormat="1" applyFont="1" applyFill="1" applyBorder="1" applyAlignment="1">
      <alignment horizontal="center"/>
    </xf>
    <xf numFmtId="166" fontId="3" fillId="7" borderId="26" xfId="1" applyNumberFormat="1" applyFont="1" applyFill="1" applyBorder="1" applyAlignment="1">
      <alignment horizontal="center"/>
    </xf>
    <xf numFmtId="0" fontId="3" fillId="0" borderId="29" xfId="1" applyFont="1" applyFill="1" applyBorder="1" applyAlignment="1">
      <alignment horizontal="left"/>
    </xf>
    <xf numFmtId="10" fontId="5" fillId="0" borderId="87" xfId="3" applyNumberFormat="1" applyFont="1" applyBorder="1" applyAlignment="1">
      <alignment horizontal="center"/>
    </xf>
    <xf numFmtId="0" fontId="0" fillId="0" borderId="0" xfId="0" applyAlignment="1">
      <alignment horizontal="left" indent="1"/>
    </xf>
    <xf numFmtId="0" fontId="3" fillId="9" borderId="27" xfId="1" applyFont="1" applyFill="1" applyBorder="1" applyAlignment="1">
      <alignment horizontal="left"/>
    </xf>
    <xf numFmtId="0" fontId="3" fillId="9" borderId="28" xfId="1" applyFont="1" applyFill="1" applyBorder="1" applyAlignment="1">
      <alignment horizontal="center"/>
    </xf>
    <xf numFmtId="0" fontId="3" fillId="10" borderId="28" xfId="1" applyFont="1" applyFill="1" applyBorder="1" applyAlignment="1">
      <alignment horizontal="center"/>
    </xf>
    <xf numFmtId="14" fontId="3" fillId="9" borderId="28" xfId="1" applyNumberFormat="1" applyFont="1" applyFill="1" applyBorder="1" applyAlignment="1">
      <alignment horizontal="center"/>
    </xf>
    <xf numFmtId="167" fontId="5" fillId="9" borderId="28" xfId="1" applyNumberFormat="1" applyFont="1" applyFill="1" applyBorder="1" applyAlignment="1">
      <alignment horizontal="center"/>
    </xf>
    <xf numFmtId="0" fontId="3" fillId="9" borderId="28" xfId="1" applyFont="1" applyFill="1" applyBorder="1" applyAlignment="1">
      <alignment horizontal="left"/>
    </xf>
    <xf numFmtId="3" fontId="5" fillId="9" borderId="28" xfId="1" applyNumberFormat="1" applyFont="1" applyFill="1" applyBorder="1" applyAlignment="1">
      <alignment horizontal="center"/>
    </xf>
    <xf numFmtId="166" fontId="3" fillId="9" borderId="28" xfId="1" applyNumberFormat="1" applyFont="1" applyFill="1" applyBorder="1" applyAlignment="1">
      <alignment horizontal="center"/>
    </xf>
    <xf numFmtId="3" fontId="13" fillId="9" borderId="28" xfId="1" applyNumberFormat="1" applyFont="1" applyFill="1" applyBorder="1" applyAlignment="1">
      <alignment horizontal="center"/>
    </xf>
    <xf numFmtId="10" fontId="5" fillId="9" borderId="28" xfId="1" applyNumberFormat="1" applyFont="1" applyFill="1" applyBorder="1" applyAlignment="1">
      <alignment horizontal="center"/>
    </xf>
    <xf numFmtId="168" fontId="5" fillId="9" borderId="28" xfId="2" applyNumberFormat="1" applyFont="1" applyFill="1" applyBorder="1" applyAlignment="1">
      <alignment horizontal="center"/>
    </xf>
    <xf numFmtId="168" fontId="5" fillId="9" borderId="28" xfId="1" applyNumberFormat="1" applyFont="1" applyFill="1" applyBorder="1" applyAlignment="1">
      <alignment horizontal="center"/>
    </xf>
    <xf numFmtId="168" fontId="5" fillId="10" borderId="28" xfId="1" applyNumberFormat="1" applyFont="1" applyFill="1" applyBorder="1" applyAlignment="1">
      <alignment horizontal="center"/>
    </xf>
    <xf numFmtId="10" fontId="5" fillId="9" borderId="47" xfId="3" applyNumberFormat="1" applyFont="1" applyFill="1" applyBorder="1" applyAlignment="1">
      <alignment horizontal="center"/>
    </xf>
    <xf numFmtId="0" fontId="3" fillId="9" borderId="33" xfId="1" applyFont="1" applyFill="1" applyBorder="1" applyAlignment="1">
      <alignment horizontal="left"/>
    </xf>
    <xf numFmtId="0" fontId="3" fillId="9" borderId="26" xfId="1" applyFont="1" applyFill="1" applyBorder="1" applyAlignment="1">
      <alignment horizontal="center"/>
    </xf>
    <xf numFmtId="0" fontId="3" fillId="10" borderId="26" xfId="1" applyFont="1" applyFill="1" applyBorder="1" applyAlignment="1">
      <alignment horizontal="center"/>
    </xf>
    <xf numFmtId="14" fontId="3" fillId="9" borderId="26" xfId="1" applyNumberFormat="1" applyFont="1" applyFill="1" applyBorder="1" applyAlignment="1">
      <alignment horizontal="center"/>
    </xf>
    <xf numFmtId="167" fontId="5" fillId="9" borderId="26" xfId="1" applyNumberFormat="1" applyFont="1" applyFill="1" applyBorder="1" applyAlignment="1">
      <alignment horizontal="center"/>
    </xf>
    <xf numFmtId="0" fontId="3" fillId="9" borderId="26" xfId="1" applyFont="1" applyFill="1" applyBorder="1" applyAlignment="1">
      <alignment horizontal="left"/>
    </xf>
    <xf numFmtId="3" fontId="5" fillId="9" borderId="26" xfId="1" applyNumberFormat="1" applyFont="1" applyFill="1" applyBorder="1" applyAlignment="1">
      <alignment horizontal="center"/>
    </xf>
    <xf numFmtId="166" fontId="3" fillId="9" borderId="26" xfId="1" applyNumberFormat="1" applyFont="1" applyFill="1" applyBorder="1" applyAlignment="1">
      <alignment horizontal="center"/>
    </xf>
    <xf numFmtId="3" fontId="13" fillId="9" borderId="26" xfId="1" applyNumberFormat="1" applyFont="1" applyFill="1" applyBorder="1" applyAlignment="1">
      <alignment horizontal="center"/>
    </xf>
    <xf numFmtId="10" fontId="5" fillId="9" borderId="26" xfId="1" applyNumberFormat="1" applyFont="1" applyFill="1" applyBorder="1" applyAlignment="1">
      <alignment horizontal="center"/>
    </xf>
    <xf numFmtId="168" fontId="5" fillId="9" borderId="26" xfId="2" applyNumberFormat="1" applyFont="1" applyFill="1" applyBorder="1" applyAlignment="1">
      <alignment horizontal="center"/>
    </xf>
    <xf numFmtId="168" fontId="5" fillId="9" borderId="26" xfId="1" applyNumberFormat="1" applyFont="1" applyFill="1" applyBorder="1" applyAlignment="1">
      <alignment horizontal="center"/>
    </xf>
    <xf numFmtId="168" fontId="5" fillId="10" borderId="26" xfId="1" applyNumberFormat="1" applyFont="1" applyFill="1" applyBorder="1" applyAlignment="1">
      <alignment horizontal="center"/>
    </xf>
    <xf numFmtId="10" fontId="5" fillId="9" borderId="48" xfId="3" applyNumberFormat="1" applyFont="1" applyFill="1" applyBorder="1" applyAlignment="1">
      <alignment horizontal="center"/>
    </xf>
    <xf numFmtId="0" fontId="3" fillId="9" borderId="53" xfId="1" applyFont="1" applyFill="1" applyBorder="1" applyAlignment="1">
      <alignment horizontal="left"/>
    </xf>
    <xf numFmtId="0" fontId="3" fillId="9" borderId="46" xfId="1" applyFont="1" applyFill="1" applyBorder="1" applyAlignment="1">
      <alignment horizontal="center"/>
    </xf>
    <xf numFmtId="0" fontId="3" fillId="10" borderId="46" xfId="1" applyFont="1" applyFill="1" applyBorder="1" applyAlignment="1">
      <alignment horizontal="center"/>
    </xf>
    <xf numFmtId="14" fontId="3" fillId="9" borderId="46" xfId="1" applyNumberFormat="1" applyFont="1" applyFill="1" applyBorder="1" applyAlignment="1">
      <alignment horizontal="center"/>
    </xf>
    <xf numFmtId="167" fontId="5" fillId="9" borderId="46" xfId="1" applyNumberFormat="1" applyFont="1" applyFill="1" applyBorder="1" applyAlignment="1">
      <alignment horizontal="center"/>
    </xf>
    <xf numFmtId="0" fontId="3" fillId="9" borderId="46" xfId="1" applyFont="1" applyFill="1" applyBorder="1" applyAlignment="1">
      <alignment horizontal="left"/>
    </xf>
    <xf numFmtId="3" fontId="5" fillId="9" borderId="46" xfId="1" applyNumberFormat="1" applyFont="1" applyFill="1" applyBorder="1" applyAlignment="1">
      <alignment horizontal="center"/>
    </xf>
    <xf numFmtId="166" fontId="3" fillId="9" borderId="46" xfId="1" applyNumberFormat="1" applyFont="1" applyFill="1" applyBorder="1" applyAlignment="1">
      <alignment horizontal="center"/>
    </xf>
    <xf numFmtId="3" fontId="13" fillId="9" borderId="46" xfId="1" applyNumberFormat="1" applyFont="1" applyFill="1" applyBorder="1" applyAlignment="1">
      <alignment horizontal="center"/>
    </xf>
    <xf numFmtId="10" fontId="5" fillId="9" borderId="46" xfId="1" applyNumberFormat="1" applyFont="1" applyFill="1" applyBorder="1" applyAlignment="1">
      <alignment horizontal="center"/>
    </xf>
    <xf numFmtId="168" fontId="5" fillId="9" borderId="46" xfId="2" applyNumberFormat="1" applyFont="1" applyFill="1" applyBorder="1" applyAlignment="1">
      <alignment horizontal="center"/>
    </xf>
    <xf numFmtId="168" fontId="5" fillId="9" borderId="46" xfId="1" applyNumberFormat="1" applyFont="1" applyFill="1" applyBorder="1" applyAlignment="1">
      <alignment horizontal="center"/>
    </xf>
    <xf numFmtId="168" fontId="5" fillId="10" borderId="46" xfId="1" applyNumberFormat="1" applyFont="1" applyFill="1" applyBorder="1" applyAlignment="1">
      <alignment horizontal="center"/>
    </xf>
    <xf numFmtId="10" fontId="5" fillId="9" borderId="54" xfId="3" applyNumberFormat="1" applyFont="1" applyFill="1" applyBorder="1" applyAlignment="1">
      <alignment horizontal="center"/>
    </xf>
    <xf numFmtId="0" fontId="3" fillId="9" borderId="34" xfId="1" applyFont="1" applyFill="1" applyBorder="1" applyAlignment="1">
      <alignment horizontal="left"/>
    </xf>
    <xf numFmtId="0" fontId="3" fillId="9" borderId="35" xfId="1" applyFont="1" applyFill="1" applyBorder="1" applyAlignment="1">
      <alignment horizontal="center"/>
    </xf>
    <xf numFmtId="0" fontId="3" fillId="10" borderId="35" xfId="1" applyFont="1" applyFill="1" applyBorder="1" applyAlignment="1">
      <alignment horizontal="center"/>
    </xf>
    <xf numFmtId="14" fontId="3" fillId="9" borderId="35" xfId="1" applyNumberFormat="1" applyFont="1" applyFill="1" applyBorder="1" applyAlignment="1">
      <alignment horizontal="center"/>
    </xf>
    <xf numFmtId="167" fontId="5" fillId="9" borderId="35" xfId="1" applyNumberFormat="1" applyFont="1" applyFill="1" applyBorder="1" applyAlignment="1">
      <alignment horizontal="center"/>
    </xf>
    <xf numFmtId="0" fontId="3" fillId="9" borderId="35" xfId="1" applyFont="1" applyFill="1" applyBorder="1" applyAlignment="1">
      <alignment horizontal="left"/>
    </xf>
    <xf numFmtId="3" fontId="5" fillId="9" borderId="35" xfId="1" applyNumberFormat="1" applyFont="1" applyFill="1" applyBorder="1" applyAlignment="1">
      <alignment horizontal="center"/>
    </xf>
    <xf numFmtId="166" fontId="3" fillId="9" borderId="35" xfId="1" applyNumberFormat="1" applyFont="1" applyFill="1" applyBorder="1" applyAlignment="1">
      <alignment horizontal="center"/>
    </xf>
    <xf numFmtId="3" fontId="13" fillId="9" borderId="35" xfId="1" applyNumberFormat="1" applyFont="1" applyFill="1" applyBorder="1" applyAlignment="1">
      <alignment horizontal="center"/>
    </xf>
    <xf numFmtId="10" fontId="5" fillId="9" borderId="35" xfId="1" applyNumberFormat="1" applyFont="1" applyFill="1" applyBorder="1" applyAlignment="1">
      <alignment horizontal="center"/>
    </xf>
    <xf numFmtId="168" fontId="5" fillId="9" borderId="35" xfId="2" applyNumberFormat="1" applyFont="1" applyFill="1" applyBorder="1" applyAlignment="1">
      <alignment horizontal="center"/>
    </xf>
    <xf numFmtId="168" fontId="5" fillId="9" borderId="35" xfId="1" applyNumberFormat="1" applyFont="1" applyFill="1" applyBorder="1" applyAlignment="1">
      <alignment horizontal="center"/>
    </xf>
    <xf numFmtId="168" fontId="5" fillId="10" borderId="35" xfId="1" applyNumberFormat="1" applyFont="1" applyFill="1" applyBorder="1" applyAlignment="1">
      <alignment horizontal="center"/>
    </xf>
    <xf numFmtId="10" fontId="5" fillId="9" borderId="49" xfId="3" applyNumberFormat="1" applyFont="1" applyFill="1" applyBorder="1" applyAlignment="1">
      <alignment horizontal="center"/>
    </xf>
    <xf numFmtId="0" fontId="3" fillId="9" borderId="31" xfId="1" applyFont="1" applyFill="1" applyBorder="1" applyAlignment="1">
      <alignment horizontal="left"/>
    </xf>
    <xf numFmtId="0" fontId="3" fillId="9" borderId="32" xfId="1" applyFont="1" applyFill="1" applyBorder="1" applyAlignment="1">
      <alignment horizontal="center"/>
    </xf>
    <xf numFmtId="0" fontId="3" fillId="10" borderId="32" xfId="1" applyFont="1" applyFill="1" applyBorder="1" applyAlignment="1">
      <alignment horizontal="center"/>
    </xf>
    <xf numFmtId="14" fontId="3" fillId="9" borderId="32" xfId="1" applyNumberFormat="1" applyFont="1" applyFill="1" applyBorder="1" applyAlignment="1">
      <alignment horizontal="center"/>
    </xf>
    <xf numFmtId="167" fontId="5" fillId="9" borderId="32" xfId="1" applyNumberFormat="1" applyFont="1" applyFill="1" applyBorder="1" applyAlignment="1">
      <alignment horizontal="center"/>
    </xf>
    <xf numFmtId="0" fontId="3" fillId="9" borderId="32" xfId="1" applyFont="1" applyFill="1" applyBorder="1" applyAlignment="1">
      <alignment horizontal="left"/>
    </xf>
    <xf numFmtId="3" fontId="5" fillId="9" borderId="32" xfId="1" applyNumberFormat="1" applyFont="1" applyFill="1" applyBorder="1" applyAlignment="1">
      <alignment horizontal="center"/>
    </xf>
    <xf numFmtId="166" fontId="3" fillId="9" borderId="32" xfId="1" applyNumberFormat="1" applyFont="1" applyFill="1" applyBorder="1" applyAlignment="1">
      <alignment horizontal="center"/>
    </xf>
    <xf numFmtId="3" fontId="13" fillId="9" borderId="32" xfId="1" applyNumberFormat="1" applyFont="1" applyFill="1" applyBorder="1" applyAlignment="1">
      <alignment horizontal="center"/>
    </xf>
    <xf numFmtId="10" fontId="5" fillId="9" borderId="32" xfId="1" applyNumberFormat="1" applyFont="1" applyFill="1" applyBorder="1" applyAlignment="1">
      <alignment horizontal="center"/>
    </xf>
    <xf numFmtId="168" fontId="5" fillId="9" borderId="32" xfId="2" applyNumberFormat="1" applyFont="1" applyFill="1" applyBorder="1" applyAlignment="1">
      <alignment horizontal="center"/>
    </xf>
    <xf numFmtId="168" fontId="5" fillId="9" borderId="32" xfId="1" applyNumberFormat="1" applyFont="1" applyFill="1" applyBorder="1" applyAlignment="1">
      <alignment horizontal="center"/>
    </xf>
    <xf numFmtId="168" fontId="5" fillId="10" borderId="32" xfId="1" applyNumberFormat="1" applyFont="1" applyFill="1" applyBorder="1" applyAlignment="1">
      <alignment horizontal="center"/>
    </xf>
    <xf numFmtId="10" fontId="5" fillId="9" borderId="50" xfId="3" applyNumberFormat="1" applyFont="1" applyFill="1" applyBorder="1" applyAlignment="1">
      <alignment horizontal="center"/>
    </xf>
    <xf numFmtId="10" fontId="5" fillId="9" borderId="26" xfId="3" applyNumberFormat="1" applyFont="1" applyFill="1" applyBorder="1" applyAlignment="1">
      <alignment horizontal="center"/>
    </xf>
    <xf numFmtId="10" fontId="5" fillId="9" borderId="46" xfId="3" applyNumberFormat="1" applyFont="1" applyFill="1" applyBorder="1" applyAlignment="1">
      <alignment horizontal="center"/>
    </xf>
    <xf numFmtId="10" fontId="5" fillId="9" borderId="28" xfId="3" applyNumberFormat="1" applyFont="1" applyFill="1" applyBorder="1" applyAlignment="1">
      <alignment horizontal="center"/>
    </xf>
    <xf numFmtId="10" fontId="5" fillId="9" borderId="35" xfId="3" applyNumberFormat="1" applyFont="1" applyFill="1" applyBorder="1" applyAlignment="1">
      <alignment horizontal="center"/>
    </xf>
    <xf numFmtId="10" fontId="5" fillId="9" borderId="32" xfId="3" applyNumberFormat="1" applyFont="1" applyFill="1" applyBorder="1" applyAlignment="1">
      <alignment horizontal="center"/>
    </xf>
    <xf numFmtId="14" fontId="3" fillId="9" borderId="52" xfId="1" applyNumberFormat="1" applyFont="1" applyFill="1" applyBorder="1" applyAlignment="1">
      <alignment horizontal="center"/>
    </xf>
    <xf numFmtId="14" fontId="3" fillId="9" borderId="25" xfId="1" applyNumberFormat="1" applyFont="1" applyFill="1" applyBorder="1" applyAlignment="1">
      <alignment horizontal="center"/>
    </xf>
    <xf numFmtId="14" fontId="3" fillId="9" borderId="30" xfId="1" applyNumberFormat="1" applyFont="1" applyFill="1" applyBorder="1" applyAlignment="1">
      <alignment horizontal="center"/>
    </xf>
    <xf numFmtId="168" fontId="5" fillId="10" borderId="15" xfId="1" applyNumberFormat="1" applyFont="1" applyFill="1" applyBorder="1" applyAlignment="1">
      <alignment horizontal="center"/>
    </xf>
    <xf numFmtId="168" fontId="5" fillId="9" borderId="15" xfId="1" applyNumberFormat="1" applyFont="1" applyFill="1" applyBorder="1" applyAlignment="1">
      <alignment horizontal="center"/>
    </xf>
    <xf numFmtId="168" fontId="5" fillId="10" borderId="30" xfId="1" applyNumberFormat="1" applyFont="1" applyFill="1" applyBorder="1" applyAlignment="1">
      <alignment horizontal="center"/>
    </xf>
    <xf numFmtId="168" fontId="5" fillId="9" borderId="30" xfId="1" applyNumberFormat="1" applyFont="1" applyFill="1" applyBorder="1" applyAlignment="1">
      <alignment horizontal="center"/>
    </xf>
    <xf numFmtId="0" fontId="3" fillId="9" borderId="60" xfId="1" applyFont="1" applyFill="1" applyBorder="1" applyAlignment="1">
      <alignment horizontal="left"/>
    </xf>
    <xf numFmtId="0" fontId="3" fillId="9" borderId="52" xfId="1" applyFont="1" applyFill="1" applyBorder="1" applyAlignment="1">
      <alignment horizontal="center"/>
    </xf>
    <xf numFmtId="0" fontId="3" fillId="10" borderId="52" xfId="1" applyFont="1" applyFill="1" applyBorder="1" applyAlignment="1">
      <alignment horizontal="center"/>
    </xf>
    <xf numFmtId="167" fontId="5" fillId="9" borderId="52" xfId="1" applyNumberFormat="1" applyFont="1" applyFill="1" applyBorder="1" applyAlignment="1">
      <alignment horizontal="center"/>
    </xf>
    <xf numFmtId="0" fontId="3" fillId="9" borderId="52" xfId="1" applyFont="1" applyFill="1" applyBorder="1" applyAlignment="1">
      <alignment horizontal="left"/>
    </xf>
    <xf numFmtId="3" fontId="5" fillId="9" borderId="52" xfId="1" applyNumberFormat="1" applyFont="1" applyFill="1" applyBorder="1" applyAlignment="1">
      <alignment horizontal="center"/>
    </xf>
    <xf numFmtId="166" fontId="3" fillId="9" borderId="52" xfId="1" applyNumberFormat="1" applyFont="1" applyFill="1" applyBorder="1" applyAlignment="1">
      <alignment horizontal="center"/>
    </xf>
    <xf numFmtId="3" fontId="13" fillId="9" borderId="52" xfId="1" applyNumberFormat="1" applyFont="1" applyFill="1" applyBorder="1" applyAlignment="1">
      <alignment horizontal="center"/>
    </xf>
    <xf numFmtId="10" fontId="5" fillId="9" borderId="52" xfId="1" applyNumberFormat="1" applyFont="1" applyFill="1" applyBorder="1" applyAlignment="1">
      <alignment horizontal="center"/>
    </xf>
    <xf numFmtId="168" fontId="5" fillId="9" borderId="52" xfId="2" applyNumberFormat="1" applyFont="1" applyFill="1" applyBorder="1" applyAlignment="1">
      <alignment horizontal="center"/>
    </xf>
    <xf numFmtId="168" fontId="5" fillId="9" borderId="52" xfId="1" applyNumberFormat="1" applyFont="1" applyFill="1" applyBorder="1" applyAlignment="1">
      <alignment horizontal="center"/>
    </xf>
    <xf numFmtId="168" fontId="5" fillId="10" borderId="52" xfId="1" applyNumberFormat="1" applyFont="1" applyFill="1" applyBorder="1" applyAlignment="1">
      <alignment horizontal="center"/>
    </xf>
    <xf numFmtId="10" fontId="5" fillId="9" borderId="61" xfId="3" applyNumberFormat="1" applyFont="1" applyFill="1" applyBorder="1" applyAlignment="1">
      <alignment horizontal="center"/>
    </xf>
    <xf numFmtId="0" fontId="3" fillId="9" borderId="15" xfId="1" applyFont="1" applyFill="1" applyBorder="1" applyAlignment="1">
      <alignment horizontal="left"/>
    </xf>
    <xf numFmtId="0" fontId="3" fillId="9" borderId="15" xfId="1" applyFont="1" applyFill="1" applyBorder="1" applyAlignment="1">
      <alignment horizontal="center"/>
    </xf>
    <xf numFmtId="0" fontId="3" fillId="10" borderId="15" xfId="1" applyFont="1" applyFill="1" applyBorder="1" applyAlignment="1">
      <alignment horizontal="center"/>
    </xf>
    <xf numFmtId="14" fontId="3" fillId="9" borderId="15" xfId="1" applyNumberFormat="1" applyFont="1" applyFill="1" applyBorder="1" applyAlignment="1">
      <alignment horizontal="center"/>
    </xf>
    <xf numFmtId="167" fontId="5" fillId="9" borderId="15" xfId="1" applyNumberFormat="1" applyFont="1" applyFill="1" applyBorder="1" applyAlignment="1">
      <alignment horizontal="center"/>
    </xf>
    <xf numFmtId="3" fontId="5" fillId="9" borderId="15" xfId="1" applyNumberFormat="1" applyFont="1" applyFill="1" applyBorder="1" applyAlignment="1">
      <alignment horizontal="center"/>
    </xf>
    <xf numFmtId="166" fontId="3" fillId="9" borderId="15" xfId="1" applyNumberFormat="1" applyFont="1" applyFill="1" applyBorder="1" applyAlignment="1">
      <alignment horizontal="center"/>
    </xf>
    <xf numFmtId="3" fontId="13" fillId="9" borderId="15" xfId="1" applyNumberFormat="1" applyFont="1" applyFill="1" applyBorder="1" applyAlignment="1">
      <alignment horizontal="center"/>
    </xf>
    <xf numFmtId="10" fontId="5" fillId="9" borderId="15" xfId="1" applyNumberFormat="1" applyFont="1" applyFill="1" applyBorder="1" applyAlignment="1">
      <alignment horizontal="center"/>
    </xf>
    <xf numFmtId="168" fontId="5" fillId="9" borderId="15" xfId="2" applyNumberFormat="1" applyFont="1" applyFill="1" applyBorder="1" applyAlignment="1">
      <alignment horizontal="center"/>
    </xf>
    <xf numFmtId="0" fontId="3" fillId="9" borderId="58" xfId="1" applyFont="1" applyFill="1" applyBorder="1" applyAlignment="1">
      <alignment horizontal="left"/>
    </xf>
    <xf numFmtId="10" fontId="5" fillId="9" borderId="59" xfId="3" applyNumberFormat="1" applyFont="1" applyFill="1" applyBorder="1" applyAlignment="1">
      <alignment horizontal="center"/>
    </xf>
    <xf numFmtId="0" fontId="3" fillId="9" borderId="29" xfId="1" applyFont="1" applyFill="1" applyBorder="1" applyAlignment="1">
      <alignment horizontal="left"/>
    </xf>
    <xf numFmtId="0" fontId="3" fillId="9" borderId="30" xfId="1" applyFont="1" applyFill="1" applyBorder="1" applyAlignment="1">
      <alignment horizontal="center"/>
    </xf>
    <xf numFmtId="0" fontId="3" fillId="10" borderId="30" xfId="1" applyFont="1" applyFill="1" applyBorder="1" applyAlignment="1">
      <alignment horizontal="center"/>
    </xf>
    <xf numFmtId="167" fontId="5" fillId="9" borderId="30" xfId="1" applyNumberFormat="1" applyFont="1" applyFill="1" applyBorder="1" applyAlignment="1">
      <alignment horizontal="center"/>
    </xf>
    <xf numFmtId="0" fontId="3" fillId="9" borderId="30" xfId="1" applyFont="1" applyFill="1" applyBorder="1" applyAlignment="1">
      <alignment horizontal="left"/>
    </xf>
    <xf numFmtId="3" fontId="5" fillId="9" borderId="30" xfId="1" applyNumberFormat="1" applyFont="1" applyFill="1" applyBorder="1" applyAlignment="1">
      <alignment horizontal="center"/>
    </xf>
    <xf numFmtId="166" fontId="3" fillId="9" borderId="30" xfId="1" applyNumberFormat="1" applyFont="1" applyFill="1" applyBorder="1" applyAlignment="1">
      <alignment horizontal="center"/>
    </xf>
    <xf numFmtId="3" fontId="13" fillId="9" borderId="30" xfId="1" applyNumberFormat="1" applyFont="1" applyFill="1" applyBorder="1" applyAlignment="1">
      <alignment horizontal="center"/>
    </xf>
    <xf numFmtId="10" fontId="5" fillId="9" borderId="30" xfId="1" applyNumberFormat="1" applyFont="1" applyFill="1" applyBorder="1" applyAlignment="1">
      <alignment horizontal="center"/>
    </xf>
    <xf numFmtId="168" fontId="5" fillId="9" borderId="30" xfId="2" applyNumberFormat="1" applyFont="1" applyFill="1" applyBorder="1" applyAlignment="1">
      <alignment horizontal="center"/>
    </xf>
    <xf numFmtId="10" fontId="5" fillId="9" borderId="87" xfId="3" applyNumberFormat="1" applyFont="1" applyFill="1" applyBorder="1" applyAlignment="1">
      <alignment horizontal="center"/>
    </xf>
    <xf numFmtId="3" fontId="5" fillId="8" borderId="26" xfId="1" applyNumberFormat="1" applyFont="1" applyFill="1" applyBorder="1" applyAlignment="1">
      <alignment horizontal="center"/>
    </xf>
    <xf numFmtId="3" fontId="13" fillId="8" borderId="26" xfId="1" applyNumberFormat="1" applyFont="1" applyFill="1" applyBorder="1" applyAlignment="1">
      <alignment horizontal="center"/>
    </xf>
    <xf numFmtId="10" fontId="5" fillId="8" borderId="26" xfId="1" applyNumberFormat="1" applyFont="1" applyFill="1" applyBorder="1" applyAlignment="1">
      <alignment horizontal="center"/>
    </xf>
    <xf numFmtId="168" fontId="5" fillId="8" borderId="26" xfId="2" applyNumberFormat="1" applyFont="1" applyFill="1" applyBorder="1" applyAlignment="1">
      <alignment horizontal="center"/>
    </xf>
    <xf numFmtId="10" fontId="5" fillId="9" borderId="52" xfId="3" applyNumberFormat="1" applyFont="1" applyFill="1" applyBorder="1" applyAlignment="1">
      <alignment horizontal="center"/>
    </xf>
    <xf numFmtId="164" fontId="0" fillId="0" borderId="0" xfId="0" applyNumberFormat="1"/>
    <xf numFmtId="164" fontId="0" fillId="0" borderId="0" xfId="0" applyNumberFormat="1" applyFont="1"/>
    <xf numFmtId="10" fontId="5" fillId="0" borderId="26" xfId="3" applyNumberFormat="1" applyFont="1" applyFill="1" applyBorder="1" applyAlignment="1">
      <alignment horizontal="center"/>
    </xf>
    <xf numFmtId="0" fontId="0" fillId="0" borderId="0" xfId="0" applyFill="1"/>
    <xf numFmtId="10" fontId="5" fillId="0" borderId="46" xfId="3" applyNumberFormat="1" applyFont="1" applyFill="1" applyBorder="1" applyAlignment="1">
      <alignment horizontal="center"/>
    </xf>
    <xf numFmtId="166" fontId="3" fillId="7" borderId="35" xfId="1" applyNumberFormat="1" applyFont="1" applyFill="1" applyBorder="1" applyAlignment="1">
      <alignment horizontal="center"/>
    </xf>
    <xf numFmtId="3" fontId="13" fillId="11" borderId="26" xfId="1" applyNumberFormat="1" applyFont="1" applyFill="1" applyBorder="1" applyAlignment="1">
      <alignment horizontal="center"/>
    </xf>
    <xf numFmtId="3" fontId="13" fillId="11" borderId="28" xfId="1" applyNumberFormat="1" applyFont="1" applyFill="1" applyBorder="1" applyAlignment="1">
      <alignment horizontal="center"/>
    </xf>
    <xf numFmtId="3" fontId="13" fillId="11" borderId="35" xfId="1" applyNumberFormat="1" applyFont="1" applyFill="1" applyBorder="1" applyAlignment="1">
      <alignment horizontal="center"/>
    </xf>
    <xf numFmtId="3" fontId="13" fillId="4" borderId="26" xfId="1" applyNumberFormat="1" applyFont="1" applyFill="1" applyBorder="1" applyAlignment="1">
      <alignment horizontal="center"/>
    </xf>
    <xf numFmtId="3" fontId="13" fillId="4" borderId="46" xfId="1" applyNumberFormat="1" applyFont="1" applyFill="1" applyBorder="1" applyAlignment="1">
      <alignment horizontal="center"/>
    </xf>
    <xf numFmtId="0" fontId="3" fillId="0" borderId="6" xfId="1" applyFont="1" applyFill="1" applyBorder="1" applyAlignment="1">
      <alignment horizontal="left"/>
    </xf>
    <xf numFmtId="3" fontId="13" fillId="0" borderId="8" xfId="1" applyNumberFormat="1" applyFont="1" applyFill="1" applyBorder="1" applyAlignment="1">
      <alignment horizontal="center"/>
    </xf>
    <xf numFmtId="3" fontId="13" fillId="0" borderId="6" xfId="1" applyNumberFormat="1" applyFont="1" applyFill="1" applyBorder="1" applyAlignment="1">
      <alignment horizontal="center"/>
    </xf>
    <xf numFmtId="3" fontId="5" fillId="0" borderId="9" xfId="1" applyNumberFormat="1" applyFont="1" applyFill="1" applyBorder="1" applyAlignment="1">
      <alignment horizontal="center"/>
    </xf>
    <xf numFmtId="3" fontId="5" fillId="0" borderId="0" xfId="1" applyNumberFormat="1" applyFont="1" applyFill="1" applyBorder="1" applyAlignment="1">
      <alignment horizontal="center"/>
    </xf>
    <xf numFmtId="0" fontId="3" fillId="0" borderId="9" xfId="1" applyFont="1" applyFill="1" applyBorder="1" applyAlignment="1">
      <alignment horizontal="center"/>
    </xf>
    <xf numFmtId="0" fontId="3" fillId="0" borderId="0" xfId="1" applyFont="1" applyFill="1" applyBorder="1" applyAlignment="1">
      <alignment horizontal="center"/>
    </xf>
    <xf numFmtId="166" fontId="3" fillId="0" borderId="10" xfId="1" applyNumberFormat="1" applyFont="1" applyFill="1" applyBorder="1" applyAlignment="1">
      <alignment horizontal="center"/>
    </xf>
    <xf numFmtId="166" fontId="3" fillId="0" borderId="7" xfId="1" applyNumberFormat="1" applyFont="1" applyFill="1" applyBorder="1" applyAlignment="1">
      <alignment horizontal="center"/>
    </xf>
    <xf numFmtId="0" fontId="3" fillId="0" borderId="27" xfId="1" applyFont="1" applyFill="1" applyBorder="1" applyAlignment="1">
      <alignment horizontal="center"/>
    </xf>
    <xf numFmtId="0" fontId="3" fillId="0" borderId="47" xfId="1" applyFont="1" applyFill="1" applyBorder="1" applyAlignment="1">
      <alignment horizontal="center"/>
    </xf>
    <xf numFmtId="0" fontId="3" fillId="0" borderId="33" xfId="1" applyFont="1" applyFill="1" applyBorder="1" applyAlignment="1">
      <alignment horizontal="center"/>
    </xf>
    <xf numFmtId="0" fontId="3" fillId="0" borderId="48" xfId="1" applyFont="1" applyFill="1" applyBorder="1" applyAlignment="1">
      <alignment horizontal="center"/>
    </xf>
    <xf numFmtId="0" fontId="3" fillId="0" borderId="34" xfId="1" applyFont="1" applyFill="1" applyBorder="1" applyAlignment="1">
      <alignment horizontal="center"/>
    </xf>
    <xf numFmtId="0" fontId="3" fillId="0" borderId="49" xfId="1" applyFont="1" applyFill="1" applyBorder="1" applyAlignment="1">
      <alignment horizontal="center"/>
    </xf>
    <xf numFmtId="3" fontId="13" fillId="0" borderId="27" xfId="1" applyNumberFormat="1" applyFont="1" applyFill="1" applyBorder="1" applyAlignment="1">
      <alignment horizontal="center"/>
    </xf>
    <xf numFmtId="3" fontId="13" fillId="0" borderId="33" xfId="1" applyNumberFormat="1" applyFont="1" applyFill="1" applyBorder="1" applyAlignment="1">
      <alignment horizontal="center"/>
    </xf>
    <xf numFmtId="3" fontId="13" fillId="0" borderId="34" xfId="1" applyNumberFormat="1" applyFont="1" applyFill="1" applyBorder="1" applyAlignment="1">
      <alignment horizontal="center"/>
    </xf>
    <xf numFmtId="166" fontId="3" fillId="7" borderId="15" xfId="1" applyNumberFormat="1" applyFont="1" applyFill="1" applyBorder="1" applyAlignment="1">
      <alignment horizontal="center"/>
    </xf>
    <xf numFmtId="10" fontId="5" fillId="0" borderId="15" xfId="3" applyNumberFormat="1" applyFont="1" applyFill="1" applyBorder="1" applyAlignment="1">
      <alignment horizontal="center"/>
    </xf>
    <xf numFmtId="168" fontId="5" fillId="0" borderId="64" xfId="1" applyNumberFormat="1" applyFont="1" applyFill="1" applyBorder="1" applyAlignment="1">
      <alignment horizontal="center"/>
    </xf>
    <xf numFmtId="168" fontId="5" fillId="0" borderId="8" xfId="1" applyNumberFormat="1" applyFont="1" applyFill="1" applyBorder="1" applyAlignment="1">
      <alignment horizontal="center"/>
    </xf>
    <xf numFmtId="0" fontId="3" fillId="0" borderId="88" xfId="1" applyFont="1" applyFill="1" applyBorder="1" applyAlignment="1">
      <alignment horizontal="center"/>
    </xf>
    <xf numFmtId="0" fontId="3" fillId="0" borderId="10" xfId="1" applyFont="1" applyFill="1" applyBorder="1" applyAlignment="1">
      <alignment horizontal="center"/>
    </xf>
    <xf numFmtId="168" fontId="5" fillId="0" borderId="22" xfId="1" applyNumberFormat="1" applyFont="1" applyFill="1" applyBorder="1" applyAlignment="1">
      <alignment horizontal="center"/>
    </xf>
    <xf numFmtId="168" fontId="5" fillId="0" borderId="9" xfId="1" applyNumberFormat="1" applyFont="1" applyFill="1" applyBorder="1" applyAlignment="1">
      <alignment horizontal="center"/>
    </xf>
    <xf numFmtId="168" fontId="5" fillId="0" borderId="88" xfId="2" applyNumberFormat="1" applyFont="1" applyBorder="1" applyAlignment="1">
      <alignment horizontal="center"/>
    </xf>
    <xf numFmtId="168" fontId="5" fillId="0" borderId="10" xfId="2" applyNumberFormat="1" applyFont="1" applyBorder="1" applyAlignment="1">
      <alignment horizontal="center"/>
    </xf>
    <xf numFmtId="168" fontId="5" fillId="0" borderId="27" xfId="1" applyNumberFormat="1" applyFont="1" applyBorder="1" applyAlignment="1">
      <alignment horizontal="center"/>
    </xf>
    <xf numFmtId="168" fontId="5" fillId="7" borderId="47" xfId="1" applyNumberFormat="1" applyFont="1" applyFill="1" applyBorder="1" applyAlignment="1">
      <alignment horizontal="center"/>
    </xf>
    <xf numFmtId="168" fontId="5" fillId="0" borderId="34" xfId="1" applyNumberFormat="1" applyFont="1" applyBorder="1" applyAlignment="1">
      <alignment horizontal="center"/>
    </xf>
    <xf numFmtId="168" fontId="5" fillId="7" borderId="49" xfId="1" applyNumberFormat="1" applyFont="1" applyFill="1" applyBorder="1" applyAlignment="1">
      <alignment horizontal="center"/>
    </xf>
    <xf numFmtId="0" fontId="3" fillId="0" borderId="65" xfId="1" applyFont="1" applyFill="1" applyBorder="1" applyAlignment="1">
      <alignment horizontal="left"/>
    </xf>
    <xf numFmtId="168" fontId="5" fillId="0" borderId="65" xfId="1" applyNumberFormat="1" applyFont="1" applyFill="1" applyBorder="1" applyAlignment="1">
      <alignment horizontal="center"/>
    </xf>
    <xf numFmtId="0" fontId="3" fillId="0" borderId="89" xfId="1" applyFont="1" applyFill="1" applyBorder="1" applyAlignment="1">
      <alignment horizontal="center"/>
    </xf>
    <xf numFmtId="168" fontId="5" fillId="0" borderId="90" xfId="1" applyNumberFormat="1" applyFont="1" applyFill="1" applyBorder="1" applyAlignment="1">
      <alignment horizontal="center"/>
    </xf>
    <xf numFmtId="168" fontId="5" fillId="0" borderId="89" xfId="2" applyNumberFormat="1" applyFont="1" applyBorder="1" applyAlignment="1">
      <alignment horizontal="center"/>
    </xf>
    <xf numFmtId="168" fontId="5" fillId="3" borderId="37" xfId="1" applyNumberFormat="1" applyFont="1" applyFill="1" applyBorder="1" applyAlignment="1">
      <alignment horizontal="center"/>
    </xf>
    <xf numFmtId="168" fontId="5" fillId="0" borderId="33" xfId="1" applyNumberFormat="1" applyFont="1" applyBorder="1" applyAlignment="1">
      <alignment horizontal="center"/>
    </xf>
    <xf numFmtId="168" fontId="5" fillId="7" borderId="48" xfId="1" applyNumberFormat="1" applyFont="1" applyFill="1" applyBorder="1" applyAlignment="1">
      <alignment horizontal="center"/>
    </xf>
    <xf numFmtId="168" fontId="5" fillId="0" borderId="6" xfId="1" applyNumberFormat="1" applyFont="1" applyFill="1" applyBorder="1" applyAlignment="1">
      <alignment horizontal="center"/>
    </xf>
    <xf numFmtId="0" fontId="3" fillId="0" borderId="7" xfId="1" applyFont="1" applyFill="1" applyBorder="1" applyAlignment="1">
      <alignment horizontal="center"/>
    </xf>
    <xf numFmtId="168" fontId="5" fillId="0" borderId="0" xfId="1" applyNumberFormat="1" applyFont="1" applyFill="1" applyBorder="1" applyAlignment="1">
      <alignment horizontal="center"/>
    </xf>
    <xf numFmtId="168" fontId="5" fillId="0" borderId="7" xfId="2" applyNumberFormat="1" applyFont="1" applyBorder="1" applyAlignment="1">
      <alignment horizontal="center"/>
    </xf>
    <xf numFmtId="168" fontId="5" fillId="7" borderId="28" xfId="2" applyNumberFormat="1" applyFont="1" applyFill="1" applyBorder="1" applyAlignment="1">
      <alignment horizontal="center"/>
    </xf>
    <xf numFmtId="168" fontId="5" fillId="7" borderId="26" xfId="2" applyNumberFormat="1" applyFont="1" applyFill="1" applyBorder="1" applyAlignment="1">
      <alignment horizontal="center"/>
    </xf>
    <xf numFmtId="168" fontId="5" fillId="7" borderId="35" xfId="2" applyNumberFormat="1" applyFont="1" applyFill="1" applyBorder="1" applyAlignment="1">
      <alignment horizontal="center"/>
    </xf>
    <xf numFmtId="168" fontId="5" fillId="7" borderId="52" xfId="2" applyNumberFormat="1" applyFont="1" applyFill="1" applyBorder="1" applyAlignment="1">
      <alignment horizontal="center"/>
    </xf>
    <xf numFmtId="168" fontId="5" fillId="7" borderId="15" xfId="2" applyNumberFormat="1" applyFont="1" applyFill="1" applyBorder="1" applyAlignment="1">
      <alignment horizontal="center"/>
    </xf>
    <xf numFmtId="168" fontId="5" fillId="7" borderId="30" xfId="2" applyNumberFormat="1" applyFont="1" applyFill="1" applyBorder="1" applyAlignment="1">
      <alignment horizontal="center"/>
    </xf>
    <xf numFmtId="0" fontId="18" fillId="0" borderId="91" xfId="0" applyFont="1" applyBorder="1" applyAlignment="1">
      <alignment horizontal="left"/>
    </xf>
    <xf numFmtId="164" fontId="18" fillId="0" borderId="91" xfId="0" applyNumberFormat="1" applyFont="1" applyBorder="1"/>
    <xf numFmtId="0" fontId="0" fillId="0" borderId="0" xfId="0" applyAlignment="1">
      <alignment horizontal="left" indent="2"/>
    </xf>
    <xf numFmtId="43" fontId="0" fillId="0" borderId="0" xfId="0" applyNumberFormat="1"/>
    <xf numFmtId="164" fontId="11" fillId="0" borderId="21" xfId="2" applyFont="1" applyFill="1" applyBorder="1" applyAlignment="1">
      <alignment horizontal="center" wrapText="1"/>
    </xf>
    <xf numFmtId="164" fontId="11" fillId="4" borderId="22" xfId="2" applyFont="1" applyFill="1" applyBorder="1" applyAlignment="1">
      <alignment horizontal="center" wrapText="1"/>
    </xf>
    <xf numFmtId="164" fontId="11" fillId="0" borderId="23" xfId="2" applyFont="1" applyFill="1" applyBorder="1" applyAlignment="1">
      <alignment horizontal="center" wrapText="1"/>
    </xf>
    <xf numFmtId="164" fontId="11" fillId="7" borderId="22" xfId="2" applyFont="1" applyFill="1" applyBorder="1" applyAlignment="1">
      <alignment horizontal="center" wrapText="1"/>
    </xf>
  </cellXfs>
  <cellStyles count="5">
    <cellStyle name="Comma" xfId="4" builtinId="3"/>
    <cellStyle name="Currency 3" xfId="2"/>
    <cellStyle name="Normal" xfId="0" builtinId="0"/>
    <cellStyle name="Normal 8" xfId="1"/>
    <cellStyle name="Percent 3" xfId="3"/>
  </cellStyles>
  <dxfs count="47">
    <dxf>
      <numFmt numFmtId="169" formatCode="_-* #,##0.00\ [$₺-41F]_-;\-* #,##0.00\ [$₺-41F]_-;_-* &quot;-&quot;??\ [$₺-41F]_-;_-@_-"/>
    </dxf>
    <dxf>
      <numFmt numFmtId="169" formatCode="_-* #,##0.00\ [$₺-41F]_-;\-* #,##0.00\ [$₺-41F]_-;_-* &quot;-&quot;??\ [$₺-41F]_-;_-@_-"/>
    </dxf>
    <dxf>
      <numFmt numFmtId="169" formatCode="_-* #,##0.00\ [$₺-41F]_-;\-* #,##0.00\ [$₺-41F]_-;_-* &quot;-&quot;??\ [$₺-41F]_-;_-@_-"/>
    </dxf>
    <dxf>
      <numFmt numFmtId="169" formatCode="_-* #,##0.00\ [$₺-41F]_-;\-* #,##0.00\ [$₺-41F]_-;_-* &quot;-&quot;??\ [$₺-41F]_-;_-@_-"/>
    </dxf>
    <dxf>
      <numFmt numFmtId="169" formatCode="_-* #,##0.00\ [$₺-41F]_-;\-* #,##0.00\ [$₺-41F]_-;_-* &quot;-&quot;??\ [$₺-41F]_-;_-@_-"/>
    </dxf>
    <dxf>
      <numFmt numFmtId="164" formatCode="_-* #,##0.00\ &quot;₺&quot;_-;\-* #,##0.00\ &quot;₺&quot;_-;_-* &quot;-&quot;??\ &quot;₺&quot;_-;_-@_-"/>
    </dxf>
    <dxf>
      <numFmt numFmtId="164" formatCode="_-* #,##0.00\ &quot;₺&quot;_-;\-* #,##0.00\ &quot;₺&quot;_-;_-* &quot;-&quot;??\ &quot;₺&quot;_-;_-@_-"/>
    </dxf>
    <dxf>
      <numFmt numFmtId="164" formatCode="_-* #,##0.00\ &quot;₺&quot;_-;\-* #,##0.00\ &quot;₺&quot;_-;_-* &quot;-&quot;??\ &quot;₺&quot;_-;_-@_-"/>
    </dxf>
    <dxf>
      <numFmt numFmtId="164" formatCode="_-* #,##0.00\ &quot;₺&quot;_-;\-* #,##0.00\ &quot;₺&quot;_-;_-* &quot;-&quot;??\ &quot;₺&quot;_-;_-@_-"/>
    </dxf>
    <dxf>
      <numFmt numFmtId="164" formatCode="_-* #,##0.00\ &quot;₺&quot;_-;\-* #,##0.00\ &quot;₺&quot;_-;_-* &quot;-&quot;??\ &quot;₺&quot;_-;_-@_-"/>
    </dxf>
    <dxf>
      <numFmt numFmtId="164" formatCode="_-* #,##0.00\ &quot;₺&quot;_-;\-* #,##0.00\ &quot;₺&quot;_-;_-* &quot;-&quot;??\ &quot;₺&quot;_-;_-@_-"/>
    </dxf>
    <dxf>
      <numFmt numFmtId="164" formatCode="_-* #,##0.00\ &quot;₺&quot;_-;\-* #,##0.00\ &quot;₺&quot;_-;_-* &quot;-&quot;??\ &quot;₺&quot;_-;_-@_-"/>
    </dxf>
    <dxf>
      <numFmt numFmtId="164" formatCode="_-* #,##0.00\ &quot;₺&quot;_-;\-* #,##0.00\ &quot;₺&quot;_-;_-* &quot;-&quot;??\ &quot;₺&quot;_-;_-@_-"/>
    </dxf>
    <dxf>
      <numFmt numFmtId="164" formatCode="_-* #,##0.00\ &quot;₺&quot;_-;\-* #,##0.00\ &quot;₺&quot;_-;_-* &quot;-&quot;??\ &quot;₺&quot;_-;_-@_-"/>
    </dxf>
    <dxf>
      <numFmt numFmtId="164" formatCode="_-* #,##0.00\ &quot;₺&quot;_-;\-* #,##0.00\ &quot;₺&quot;_-;_-* &quot;-&quot;??\ &quot;₺&quot;_-;_-@_-"/>
    </dxf>
    <dxf>
      <numFmt numFmtId="164" formatCode="_-* #,##0.00\ &quot;₺&quot;_-;\-* #,##0.00\ &quot;₺&quot;_-;_-* &quot;-&quot;??\ &quot;₺&quot;_-;_-@_-"/>
    </dxf>
    <dxf>
      <numFmt numFmtId="171" formatCode="_-* #,##0\ &quot;₺&quot;_-;\-* #,##0\ &quot;₺&quot;_-;_-* &quot;-&quot;??\ &quot;₺&quot;_-;_-@_-"/>
    </dxf>
    <dxf>
      <numFmt numFmtId="171" formatCode="_-* #,##0\ &quot;₺&quot;_-;\-* #,##0\ &quot;₺&quot;_-;_-* &quot;-&quot;??\ &quot;₺&quot;_-;_-@_-"/>
    </dxf>
    <dxf>
      <numFmt numFmtId="171" formatCode="_-* #,##0\ &quot;₺&quot;_-;\-* #,##0\ &quot;₺&quot;_-;_-* &quot;-&quot;??\ &quot;₺&quot;_-;_-@_-"/>
    </dxf>
    <dxf>
      <numFmt numFmtId="171" formatCode="_-* #,##0\ &quot;₺&quot;_-;\-* #,##0\ &quot;₺&quot;_-;_-* &quot;-&quot;??\ &quot;₺&quot;_-;_-@_-"/>
    </dxf>
    <dxf>
      <numFmt numFmtId="171" formatCode="_-* #,##0\ &quot;₺&quot;_-;\-* #,##0\ &quot;₺&quot;_-;_-* &quot;-&quot;??\ &quot;₺&quot;_-;_-@_-"/>
    </dxf>
    <dxf>
      <numFmt numFmtId="171" formatCode="_-* #,##0\ &quot;₺&quot;_-;\-* #,##0\ &quot;₺&quot;_-;_-* &quot;-&quot;??\ &quot;₺&quot;_-;_-@_-"/>
    </dxf>
    <dxf>
      <numFmt numFmtId="164" formatCode="_-* #,##0.00\ &quot;₺&quot;_-;\-* #,##0.00\ &quot;₺&quot;_-;_-* &quot;-&quot;??\ &quot;₺&quot;_-;_-@_-"/>
    </dxf>
    <dxf>
      <numFmt numFmtId="164" formatCode="_-* #,##0.00\ &quot;₺&quot;_-;\-* #,##0.00\ &quot;₺&quot;_-;_-* &quot;-&quot;??\ &quot;₺&quot;_-;_-@_-"/>
    </dxf>
    <dxf>
      <numFmt numFmtId="164" formatCode="_-* #,##0.00\ &quot;₺&quot;_-;\-* #,##0.00\ &quot;₺&quot;_-;_-* &quot;-&quot;??\ &quot;₺&quot;_-;_-@_-"/>
    </dxf>
    <dxf>
      <numFmt numFmtId="164" formatCode="_-* #,##0.00\ &quot;₺&quot;_-;\-* #,##0.00\ &quot;₺&quot;_-;_-* &quot;-&quot;??\ &quot;₺&quot;_-;_-@_-"/>
    </dxf>
    <dxf>
      <numFmt numFmtId="164" formatCode="_-* #,##0.00\ &quot;₺&quot;_-;\-* #,##0.00\ &quot;₺&quot;_-;_-* &quot;-&quot;??\ &quot;₺&quot;_-;_-@_-"/>
    </dxf>
    <dxf>
      <numFmt numFmtId="164" formatCode="_-* #,##0.00\ &quot;₺&quot;_-;\-* #,##0.00\ &quot;₺&quot;_-;_-* &quot;-&quot;??\ &quot;₺&quot;_-;_-@_-"/>
    </dxf>
    <dxf>
      <numFmt numFmtId="164" formatCode="_-* #,##0.00\ &quot;₺&quot;_-;\-* #,##0.00\ &quot;₺&quot;_-;_-* &quot;-&quot;??\ &quot;₺&quot;_-;_-@_-"/>
    </dxf>
    <dxf>
      <fill>
        <patternFill patternType="solid">
          <bgColor rgb="FFFFFF00"/>
        </patternFill>
      </fill>
    </dxf>
    <dxf>
      <font>
        <sz val="11"/>
      </font>
    </dxf>
    <dxf>
      <font>
        <sz val="11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_-* #,##0.00\ &quot;₺&quot;_-;\-* #,##0.00\ &quot;₺&quot;_-;_-* &quot;-&quot;??\ &quot;₺&quot;_-;_-@_-"/>
    </dxf>
    <dxf>
      <numFmt numFmtId="164" formatCode="_-* #,##0.00\ &quot;₺&quot;_-;\-* #,##0.00\ &quot;₺&quot;_-;_-* &quot;-&quot;??\ &quot;₺&quot;_-;_-@_-"/>
    </dxf>
    <dxf>
      <numFmt numFmtId="164" formatCode="_-* #,##0.00\ &quot;₺&quot;_-;\-* #,##0.00\ &quot;₺&quot;_-;_-* &quot;-&quot;??\ &quot;₺&quot;_-;_-@_-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Tracker_2016_6_Son_8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Tracker_2016_12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654.426730324078" createdVersion="5" refreshedVersion="5" minRefreshableVersion="3" recordCount="1756">
  <cacheSource type="worksheet">
    <worksheetSource ref="A6:AI1762" sheet="campaign Tracker" r:id="rId2"/>
  </cacheSource>
  <cacheFields count="35">
    <cacheField name="Campaign ID" numFmtId="0">
      <sharedItems/>
    </cacheField>
    <cacheField name="Year" numFmtId="0">
      <sharedItems containsSemiMixedTypes="0" containsString="0" containsNumber="1" containsInteger="1" minValue="2016" maxValue="2016"/>
    </cacheField>
    <cacheField name="Month" numFmtId="0">
      <sharedItems containsSemiMixedTypes="0" containsString="0" containsNumber="1" containsInteger="1" minValue="1" maxValue="9"/>
    </cacheField>
    <cacheField name="Order Period" numFmtId="0">
      <sharedItems/>
    </cacheField>
    <cacheField name="Start" numFmtId="0">
      <sharedItems containsSemiMixedTypes="0" containsDate="1" containsString="0" containsMixedTypes="1" minDate="2016-01-01T00:00:00" maxDate="2016-09-09T00:00:00"/>
    </cacheField>
    <cacheField name="End" numFmtId="0">
      <sharedItems containsSemiMixedTypes="0" containsDate="1" containsString="0" containsMixedTypes="1" minDate="2016-01-01T00:00:00" maxDate="2016-09-26T00:00:00"/>
    </cacheField>
    <cacheField name="Remaining Days" numFmtId="0">
      <sharedItems containsSemiMixedTypes="0" containsString="0" containsNumber="1" containsInteger="1" minValue="0" maxValue="0"/>
    </cacheField>
    <cacheField name="Agency" numFmtId="0">
      <sharedItems/>
    </cacheField>
    <cacheField name="Client" numFmtId="0">
      <sharedItems containsBlank="1" count="73">
        <s v="GSK"/>
        <s v="IKEA"/>
        <s v="ELCA KOZMETİK"/>
        <s v="KFC"/>
        <s v="KARCHER"/>
        <s v="AVIVASA"/>
        <s v="TEKNOSA"/>
        <s v="BAYER"/>
        <s v="BRIDGESTONE"/>
        <s v="AKBANK"/>
        <s v="BIMEKS"/>
        <s v="REDBULL"/>
        <s v="CLINIQUE"/>
        <s v="HESKABLO"/>
        <s v="VODAFONE"/>
        <s v="Zer"/>
        <s v="LAV"/>
        <s v="DANONE"/>
        <s v="LASSA"/>
        <s v="VESTEL"/>
        <s v="SAXO CAPITAL"/>
        <s v="DOGUSCAY"/>
        <s v="LITTLE CEASERS"/>
        <s v="HUAWEI"/>
        <s v="ARZUM"/>
        <s v="ALTINBAS"/>
        <s v="HOPI"/>
        <s v="XEROX"/>
        <s v="NIKE"/>
        <s v="BOYDAK"/>
        <s v="PANDORA"/>
        <s v="ONE"/>
        <s v="ZORLU Elektrik"/>
        <s v="TADIM"/>
        <s v="AVON"/>
        <s v="BURGAN BANK"/>
        <s v="KKB"/>
        <s v="ZORLU PSM"/>
        <s v="BEYMEN"/>
        <s v="BIMSA"/>
        <s v="DOGUS"/>
        <s v="RENAULT"/>
        <s v="GRATIS"/>
        <s v="IBM"/>
        <s v="MICHELIN"/>
        <s v="One Digital"/>
        <s v="TORKU "/>
        <s v="IZOCAM"/>
        <s v="SOLEN"/>
        <s v="BRISA"/>
        <s v="VISA"/>
        <s v="MAVI"/>
        <s v="SHELL"/>
        <s v="CANBEBE"/>
        <s v="MARSHALL"/>
        <s v="ZORLU CENTER"/>
        <s v="ATASAY"/>
        <s v="OZMO"/>
        <s v="PIERRE CARDIN"/>
        <s v="TFKB"/>
        <s v="CARREFOURSA"/>
        <s v="TMC"/>
        <s v="KAPLANKAYA"/>
        <s v="BP"/>
        <s v="LIPTON"/>
        <s v="IKLIMSA"/>
        <s v="DORMIA"/>
        <s v="ARCELİK"/>
        <s v="HERO BABY"/>
        <s v="TAC"/>
        <m u="1"/>
        <s v="SAXOBANK" u="1"/>
        <s v="ELCA KOZMETIK" u="1"/>
      </sharedItems>
    </cacheField>
    <cacheField name="Campaign" numFmtId="0">
      <sharedItems containsBlank="1"/>
    </cacheField>
    <cacheField name="Campaign Status" numFmtId="0">
      <sharedItems/>
    </cacheField>
    <cacheField name="Publisher" numFmtId="0">
      <sharedItems containsBlank="1"/>
    </cacheField>
    <cacheField name="Web Site" numFmtId="0">
      <sharedItems containsBlank="1"/>
    </cacheField>
    <cacheField name="Product" numFmtId="0">
      <sharedItems containsBlank="1"/>
    </cacheField>
    <cacheField name="Pricing Model" numFmtId="0">
      <sharedItems containsBlank="1"/>
    </cacheField>
    <cacheField name="Category" numFmtId="0">
      <sharedItems containsBlank="1"/>
    </cacheField>
    <cacheField name="Format" numFmtId="0">
      <sharedItems containsBlank="1"/>
    </cacheField>
    <cacheField name="Unit Price" numFmtId="166">
      <sharedItems containsString="0" containsBlank="1" containsNumber="1" minValue="0" maxValue="5"/>
    </cacheField>
    <cacheField name="Client Cost" numFmtId="166">
      <sharedItems containsString="0" containsBlank="1" containsNumber="1" minValue="0" maxValue="100"/>
    </cacheField>
    <cacheField name="Ordered Imps/Views" numFmtId="3">
      <sharedItems containsBlank="1" containsMixedTypes="1" containsNumber="1" containsInteger="1" minValue="0" maxValue="6000000"/>
    </cacheField>
    <cacheField name="Delivered Imps/Views" numFmtId="3">
      <sharedItems containsString="0" containsBlank="1" containsNumber="1" containsInteger="1" minValue="0" maxValue="18617595"/>
    </cacheField>
    <cacheField name="Remaining  From Camp. Orders" numFmtId="0">
      <sharedItems containsMixedTypes="1" containsNumber="1" containsInteger="1" minValue="0" maxValue="3778153"/>
    </cacheField>
    <cacheField name="IO Realised Imps" numFmtId="3">
      <sharedItems containsSemiMixedTypes="0" containsString="0" containsNumber="1" containsInteger="1" minValue="0" maxValue="18617595"/>
    </cacheField>
    <cacheField name="clicks" numFmtId="0">
      <sharedItems containsString="0" containsBlank="1" containsNumber="1" containsInteger="1" minValue="0" maxValue="103590"/>
    </cacheField>
    <cacheField name="ctr" numFmtId="0">
      <sharedItems containsMixedTypes="1" containsNumber="1" minValue="0" maxValue="10.19"/>
    </cacheField>
    <cacheField name="cpc" numFmtId="0">
      <sharedItems containsMixedTypes="1" containsNumber="1" minValue="0" maxValue="804.44444444444446"/>
    </cacheField>
    <cacheField name="Publisher Order" numFmtId="0">
      <sharedItems containsMixedTypes="1" containsNumber="1" minValue="0" maxValue="22200"/>
    </cacheField>
    <cacheField name="Publisher Final Costs" numFmtId="0">
      <sharedItems containsSemiMixedTypes="0" containsString="0" containsNumber="1" minValue="0" maxValue="32678"/>
    </cacheField>
    <cacheField name="Publisher Balance" numFmtId="0">
      <sharedItems containsMixedTypes="1" containsNumber="1" minValue="-13009.962" maxValue="32678"/>
    </cacheField>
    <cacheField name="Client Order" numFmtId="0">
      <sharedItems containsMixedTypes="1" containsNumber="1" minValue="0" maxValue="53179.840000000004"/>
    </cacheField>
    <cacheField name="Client Final Costs" numFmtId="0">
      <sharedItems containsString="0" containsBlank="1" containsNumber="1" minValue="0" maxValue="76000"/>
    </cacheField>
    <cacheField name="Client Balance" numFmtId="0">
      <sharedItems containsMixedTypes="1" containsNumber="1" minValue="-22750" maxValue="76000"/>
    </cacheField>
    <cacheField name="Appnexus Adserver Cost" numFmtId="0">
      <sharedItems containsSemiMixedTypes="0" containsString="0" containsNumber="1" containsInteger="1" minValue="0" maxValue="0"/>
    </cacheField>
    <cacheField name="Revenue Total (CC-PFC-AN ADserver)" numFmtId="0">
      <sharedItems containsSemiMixedTypes="0" containsString="0" containsNumber="1" minValue="-13500" maxValue="52179.839999999997"/>
    </cacheField>
    <cacheField name="Revenue Total (CC-PFC) %" numFmtId="0">
      <sharedItems containsMixedTypes="1" containsNumber="1" minValue="-229.76923076923077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2746.508207175924" createdVersion="5" refreshedVersion="5" minRefreshableVersion="3" recordCount="3256">
  <cacheSource type="worksheet">
    <worksheetSource ref="A6:AI3262" sheet="campaign Tracker" r:id="rId2"/>
  </cacheSource>
  <cacheFields count="35">
    <cacheField name="Campaign ID" numFmtId="0">
      <sharedItems containsBlank="1"/>
    </cacheField>
    <cacheField name="Year" numFmtId="0">
      <sharedItems containsSemiMixedTypes="0" containsString="0" containsNumber="1" containsInteger="1" minValue="2016" maxValue="2016" count="1">
        <n v="2016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Order Period" numFmtId="0">
      <sharedItems/>
    </cacheField>
    <cacheField name="Start" numFmtId="0">
      <sharedItems containsSemiMixedTypes="0" containsDate="1" containsString="0" containsMixedTypes="1" minDate="2016-01-01T00:00:00" maxDate="2016-12-31T00:00:00"/>
    </cacheField>
    <cacheField name="End" numFmtId="0">
      <sharedItems containsSemiMixedTypes="0" containsDate="1" containsString="0" containsMixedTypes="1" minDate="2016-01-01T00:00:00" maxDate="2017-02-01T00:00:00"/>
    </cacheField>
    <cacheField name="Remaining Days" numFmtId="0">
      <sharedItems containsSemiMixedTypes="0" containsString="0" containsNumber="1" containsInteger="1" minValue="0" maxValue="20"/>
    </cacheField>
    <cacheField name="Agency" numFmtId="0">
      <sharedItems containsBlank="1" count="5">
        <s v="MC"/>
        <s v="MEC"/>
        <s v="MS"/>
        <s v="MX"/>
        <m/>
      </sharedItems>
    </cacheField>
    <cacheField name="Client" numFmtId="0">
      <sharedItems containsBlank="1" count="90">
        <s v="GSK"/>
        <s v="IKEA"/>
        <s v="ELCA KOZMETİK"/>
        <s v="KFC"/>
        <s v="KARCHER"/>
        <s v="AVIVASA"/>
        <s v="TEKNOSA"/>
        <s v="BAYER"/>
        <s v="BRIDGESTONE"/>
        <s v="AKBANK"/>
        <s v="BIMEKS"/>
        <s v="REDBULL"/>
        <s v="HESKABLO"/>
        <s v="VODAFONE"/>
        <s v="Zer"/>
        <s v="LAV"/>
        <s v="DANONE"/>
        <s v="LASSA"/>
        <s v="VESTEL"/>
        <s v="SAXO CAPITAL"/>
        <s v="DOGUSCAY"/>
        <s v="LITTLE CEASERS"/>
        <s v="HUAWEI"/>
        <s v="ARZUM"/>
        <s v="ALTINBAS"/>
        <s v="HOPI"/>
        <s v="XEROX"/>
        <s v="NIKE"/>
        <s v="BOYDAK"/>
        <s v="PANDORA"/>
        <s v="One Digital"/>
        <s v="ZORLU Elektrik"/>
        <s v="TADIM"/>
        <s v="AVON"/>
        <s v="BURGAN BANK"/>
        <s v="KKB"/>
        <s v="ZORLU PSM"/>
        <s v="BEYMEN"/>
        <s v="BIMSA"/>
        <s v="DOGUS"/>
        <s v="RENAULT"/>
        <s v="GRATIS"/>
        <s v="IBM"/>
        <s v="MICHELIN"/>
        <s v="TORKU "/>
        <s v="IZOCAM"/>
        <s v="SOLEN"/>
        <s v="BRISA"/>
        <s v="VISA"/>
        <s v="MAVI"/>
        <s v="SHELL"/>
        <s v="CANBEBE"/>
        <s v="MARSHALL"/>
        <s v="ZORLU CENTER"/>
        <s v="ATASAY"/>
        <s v="OZMO"/>
        <s v="PIERRE CARDIN"/>
        <s v="TFKB"/>
        <s v="CARREFOURSA"/>
        <s v="TMC"/>
        <s v="KAPLANKAYA"/>
        <s v="BP"/>
        <s v="LIPTON"/>
        <s v="IKLIMSA"/>
        <s v="DORMIA"/>
        <s v="HERO BABY"/>
        <s v="TAC"/>
        <s v="SEPAS"/>
        <s v="CASTROL"/>
        <s v="CEVİZSIRTI"/>
        <s v="UNICO"/>
        <s v="ELCA KOZMETIK"/>
        <s v="SABANCI VAKFI"/>
        <s v="GE"/>
        <s v="WEPUBLIC"/>
        <s v="SONY"/>
        <s v="ECA"/>
        <s v="SABANCI HOLDING"/>
        <s v="SAXO BANK"/>
        <s v="SEPAS SIGORTA"/>
        <s v="ESTEE LAUDER"/>
        <s v="DEMSA"/>
        <s v="GROUPE SEB"/>
        <s v="Yenisafak gider"/>
        <s v="ENERJİSA"/>
        <s v="MUDO"/>
        <s v="SEPHORA"/>
        <s v="KOZMO KLİNİK"/>
        <s v="AKTİFBANK"/>
        <m/>
      </sharedItems>
    </cacheField>
    <cacheField name="Campaign" numFmtId="0">
      <sharedItems containsBlank="1"/>
    </cacheField>
    <cacheField name="Campaign Status" numFmtId="0">
      <sharedItems/>
    </cacheField>
    <cacheField name="Publisher" numFmtId="0">
      <sharedItems containsBlank="1"/>
    </cacheField>
    <cacheField name="Web Site" numFmtId="0">
      <sharedItems containsBlank="1"/>
    </cacheField>
    <cacheField name="Product" numFmtId="0">
      <sharedItems containsBlank="1"/>
    </cacheField>
    <cacheField name="Pricing Model" numFmtId="0">
      <sharedItems containsBlank="1"/>
    </cacheField>
    <cacheField name="Category" numFmtId="0">
      <sharedItems containsBlank="1"/>
    </cacheField>
    <cacheField name="Format" numFmtId="0">
      <sharedItems containsBlank="1"/>
    </cacheField>
    <cacheField name="Unit Price" numFmtId="166">
      <sharedItems containsString="0" containsBlank="1" containsNumber="1" minValue="0" maxValue="45"/>
    </cacheField>
    <cacheField name="Client Cost" numFmtId="166">
      <sharedItems containsString="0" containsBlank="1" containsNumber="1" minValue="0" maxValue="100"/>
    </cacheField>
    <cacheField name="Ordered Imps/Views" numFmtId="3">
      <sharedItems containsBlank="1" containsMixedTypes="1" containsNumber="1" containsInteger="1" minValue="0" maxValue="7500000"/>
    </cacheField>
    <cacheField name="Delivered Imps/Views" numFmtId="3">
      <sharedItems containsString="0" containsBlank="1" containsNumber="1" containsInteger="1" minValue="0" maxValue="18617595"/>
    </cacheField>
    <cacheField name="Remaining  From Camp. Orders" numFmtId="0">
      <sharedItems containsBlank="1" containsMixedTypes="1" containsNumber="1" containsInteger="1" minValue="0" maxValue="3778153"/>
    </cacheField>
    <cacheField name="IO Realised Imps" numFmtId="3">
      <sharedItems containsString="0" containsBlank="1" containsNumber="1" containsInteger="1" minValue="0" maxValue="18617595"/>
    </cacheField>
    <cacheField name="clicks" numFmtId="0">
      <sharedItems containsString="0" containsBlank="1" containsNumber="1" containsInteger="1" minValue="0" maxValue="129719"/>
    </cacheField>
    <cacheField name="ctr" numFmtId="0">
      <sharedItems containsMixedTypes="1" containsNumber="1" minValue="0" maxValue="10.19"/>
    </cacheField>
    <cacheField name="cpc" numFmtId="0">
      <sharedItems containsMixedTypes="1" containsNumber="1" minValue="0" maxValue="1600"/>
    </cacheField>
    <cacheField name="Publisher Order" numFmtId="0">
      <sharedItems containsMixedTypes="1" containsNumber="1" minValue="0" maxValue="29400"/>
    </cacheField>
    <cacheField name="Publisher Final Costs" numFmtId="0">
      <sharedItems containsString="0" containsBlank="1" containsNumber="1" minValue="0" maxValue="32678"/>
    </cacheField>
    <cacheField name="Publisher Balance" numFmtId="0">
      <sharedItems containsMixedTypes="1" containsNumber="1" minValue="-13009.962" maxValue="32678"/>
    </cacheField>
    <cacheField name="Client Order" numFmtId="0">
      <sharedItems containsMixedTypes="1" containsNumber="1" minValue="0" maxValue="58800"/>
    </cacheField>
    <cacheField name="Client Final Costs" numFmtId="0">
      <sharedItems containsString="0" containsBlank="1" containsNumber="1" minValue="0" maxValue="76000"/>
    </cacheField>
    <cacheField name="Client Balance" numFmtId="0">
      <sharedItems containsMixedTypes="1" containsNumber="1" minValue="-46420.68" maxValue="76000"/>
    </cacheField>
    <cacheField name="Appnexus Adserver Cost" numFmtId="0">
      <sharedItems containsSemiMixedTypes="0" containsString="0" containsNumber="1" containsInteger="1" minValue="0" maxValue="0"/>
    </cacheField>
    <cacheField name="Revenue Total (CC-PFC-AN ADserver)" numFmtId="0">
      <sharedItems containsSemiMixedTypes="0" containsString="0" containsNumber="1" minValue="-23026.546660725489" maxValue="52179.839999999997"/>
    </cacheField>
    <cacheField name="Revenue Total (CC-PFC) %" numFmtId="0">
      <sharedItems containsMixedTypes="1" containsNumber="1" minValue="-229.76923076923077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6">
  <r>
    <s v="GSK0116_Sensodyne_Hypernova_interest_Bonddigital_MC"/>
    <n v="2016"/>
    <n v="1"/>
    <s v="Q1"/>
    <d v="2016-01-01T00:00:00"/>
    <d v="2016-01-14T00:00:00"/>
    <n v="0"/>
    <s v="MC"/>
    <x v="0"/>
    <s v="GSK0116_Sensodyne_Hypernova_interest_MC"/>
    <s v="Completed"/>
    <s v="Bond Digital"/>
    <s v="RON"/>
    <s v="Xaxis Display Plus"/>
    <s v="cpm"/>
    <s v="Selected Sites"/>
    <s v="Ad Bundles"/>
    <n v="0.5"/>
    <n v="1"/>
    <n v="2500000"/>
    <n v="1875000"/>
    <n v="625000"/>
    <n v="1875000"/>
    <m/>
    <n v="0"/>
    <e v="#DIV/0!"/>
    <n v="1250"/>
    <n v="937.5"/>
    <n v="-312.5"/>
    <n v="2500"/>
    <n v="1875"/>
    <n v="-625"/>
    <n v="0"/>
    <n v="937.5"/>
    <n v="0.5"/>
  </r>
  <r>
    <s v="GSK0116_Sensodyne_Hypernova_interest_Digitalm_MC"/>
    <n v="2016"/>
    <n v="1"/>
    <s v="Q1"/>
    <d v="2016-01-01T00:00:00"/>
    <d v="2016-01-14T00:00:00"/>
    <n v="0"/>
    <s v="MC"/>
    <x v="0"/>
    <s v="GSK0116_Sensodyne_Hypernova_interest_MC"/>
    <s v="Completed"/>
    <s v="Digitalm"/>
    <s v="RON"/>
    <s v="Xaxis Display Plus"/>
    <s v="cpm"/>
    <s v="Selected Sites"/>
    <s v="Ad Bundles"/>
    <n v="0.2"/>
    <n v="1"/>
    <n v="3000000"/>
    <n v="691322"/>
    <n v="2308678"/>
    <n v="691322"/>
    <m/>
    <n v="0"/>
    <e v="#DIV/0!"/>
    <n v="600"/>
    <n v="138.26439999999999"/>
    <n v="-461.73559999999998"/>
    <n v="3000"/>
    <n v="691.322"/>
    <n v="-2308.6779999999999"/>
    <n v="0"/>
    <n v="553.05759999999998"/>
    <n v="0.79999999999999993"/>
  </r>
  <r>
    <s v="GSK0116_Sensodyne_Hypernova_interest_Memuruz_MC"/>
    <n v="2016"/>
    <n v="1"/>
    <s v="Q1"/>
    <d v="2016-01-01T00:00:00"/>
    <d v="2016-01-14T00:00:00"/>
    <n v="0"/>
    <s v="MC"/>
    <x v="0"/>
    <s v="GSK0116_Sensodyne_Hypernova_interest_MC"/>
    <s v="Completed"/>
    <s v="Memuruz"/>
    <s v="RON"/>
    <s v="Xaxis Display Plus"/>
    <s v="cpm"/>
    <s v="Selected Sites"/>
    <s v="Ad Bundles"/>
    <n v="0.25"/>
    <n v="1"/>
    <n v="2500000"/>
    <n v="987584"/>
    <n v="1512416"/>
    <n v="987584"/>
    <m/>
    <n v="0"/>
    <e v="#DIV/0!"/>
    <n v="625"/>
    <n v="246.89599999999999"/>
    <n v="-378.10400000000004"/>
    <n v="2500"/>
    <n v="987.58399999999995"/>
    <n v="-1512.4160000000002"/>
    <n v="0"/>
    <n v="740.68799999999999"/>
    <n v="0.75"/>
  </r>
  <r>
    <s v="GSK0116_Sensodyne_Hypernova_interest_Popmarker_MC"/>
    <n v="2016"/>
    <n v="1"/>
    <s v="Q1"/>
    <d v="2016-01-01T00:00:00"/>
    <d v="2016-01-14T00:00:00"/>
    <n v="0"/>
    <s v="MC"/>
    <x v="0"/>
    <s v="GSK0116_Sensodyne_Hypernova_interest_MC"/>
    <s v="Completed"/>
    <s v="Popmarker"/>
    <s v="RON"/>
    <s v="Xaxis Display Plus"/>
    <s v="cpm"/>
    <s v="Selected Sites"/>
    <s v="Ad Bundles"/>
    <n v="1"/>
    <n v="1"/>
    <n v="2000000"/>
    <n v="1172027"/>
    <n v="827973"/>
    <n v="1172027"/>
    <m/>
    <n v="0"/>
    <e v="#DIV/0!"/>
    <n v="2000"/>
    <n v="1172.027"/>
    <n v="-827.97299999999996"/>
    <n v="2000"/>
    <n v="1172.027"/>
    <n v="-827.97299999999996"/>
    <n v="0"/>
    <n v="0"/>
    <n v="0"/>
  </r>
  <r>
    <s v="GSK0116_Sensodyne_Hypernova_interest_Reklamz_MC"/>
    <n v="2016"/>
    <n v="1"/>
    <s v="Q1"/>
    <d v="2016-01-01T00:00:00"/>
    <d v="2016-01-14T00:00:00"/>
    <n v="0"/>
    <s v="MC"/>
    <x v="0"/>
    <s v="GSK0116_Sensodyne_Hypernova_interest_MC"/>
    <s v="Completed"/>
    <s v="Reklamz"/>
    <s v="RON"/>
    <s v="Xaxis Display Plus"/>
    <s v="cpm"/>
    <s v="Selected Sites"/>
    <s v="Ad Bundles"/>
    <n v="0.1"/>
    <n v="1"/>
    <n v="2000000"/>
    <n v="483959"/>
    <n v="1516041"/>
    <n v="483959"/>
    <m/>
    <n v="0"/>
    <e v="#DIV/0!"/>
    <n v="200"/>
    <n v="48.395900000000005"/>
    <n v="-151.60409999999999"/>
    <n v="2000"/>
    <n v="483.959"/>
    <n v="-1516.0409999999999"/>
    <n v="0"/>
    <n v="435.56310000000002"/>
    <n v="0.9"/>
  </r>
  <r>
    <s v="GSK0116_Sensodyne_Hypernova_interest_SemDigital_MC"/>
    <n v="2016"/>
    <n v="1"/>
    <s v="Q1"/>
    <d v="2016-01-01T00:00:00"/>
    <d v="2016-01-14T00:00:00"/>
    <n v="0"/>
    <s v="MC"/>
    <x v="0"/>
    <s v="GSK0116_Sensodyne_Hypernova_interest_MC"/>
    <s v="Completed"/>
    <s v="Sem Digital"/>
    <s v="RON"/>
    <s v="Xaxis Display Plus"/>
    <s v="cpm"/>
    <s v="Selected Sites"/>
    <s v="Ad Bundles"/>
    <n v="0.2"/>
    <n v="1"/>
    <n v="500000"/>
    <n v="551286"/>
    <n v="0"/>
    <n v="500000"/>
    <m/>
    <n v="0"/>
    <e v="#DIV/0!"/>
    <n v="100"/>
    <n v="100"/>
    <n v="0"/>
    <n v="500"/>
    <n v="551.28599999999994"/>
    <n v="51.285999999999945"/>
    <n v="0"/>
    <n v="451.28599999999994"/>
    <n v="0.81860595045040141"/>
  </r>
  <r>
    <s v="Ikea0116_Kis_Indirimi_Interstitial_Acunn_MEC"/>
    <n v="2016"/>
    <n v="1"/>
    <s v="Q1"/>
    <d v="2016-01-01T00:00:00"/>
    <d v="2016-01-24T00:00:00"/>
    <n v="0"/>
    <s v="MEC"/>
    <x v="1"/>
    <s v="Ikea0116_Kis_Indirimi_Interstitial_MEC"/>
    <s v="Completed"/>
    <s v="Acunn"/>
    <s v="RON"/>
    <s v="Xaxis Rich Media"/>
    <s v="cpm"/>
    <s v="Interstitial"/>
    <s v="Interstitial"/>
    <n v="1.5"/>
    <n v="4.25"/>
    <n v="200000"/>
    <n v="215357"/>
    <n v="0"/>
    <n v="200000"/>
    <n v="1078"/>
    <n v="5.0056417947872602E-3"/>
    <n v="0.84904197588126162"/>
    <n v="300"/>
    <n v="0"/>
    <n v="-300"/>
    <n v="850"/>
    <n v="915.26724999999999"/>
    <n v="65.26724999999999"/>
    <n v="0"/>
    <n v="915.26724999999999"/>
    <n v="1"/>
  </r>
  <r>
    <s v="Ikea0116_Kis_Indirimi_Interstitial_Digitalm_MEC"/>
    <n v="2016"/>
    <n v="1"/>
    <s v="Q1"/>
    <d v="2016-01-01T00:00:00"/>
    <d v="2016-01-24T00:00:00"/>
    <n v="0"/>
    <s v="MEC"/>
    <x v="1"/>
    <s v="Ikea0116_Kis_Indirimi_Interstitial_MEC"/>
    <s v="Completed"/>
    <s v="Digitalm"/>
    <s v="RON"/>
    <s v="Xaxis Rich Media"/>
    <s v="cpm"/>
    <s v="Interstitial"/>
    <s v="Interstitial"/>
    <n v="2.5"/>
    <n v="4.25"/>
    <n v="300000"/>
    <n v="276439"/>
    <n v="23561"/>
    <n v="276439"/>
    <n v="7047"/>
    <n v="2.5492061539797207E-2"/>
    <n v="0.16671856818504327"/>
    <n v="750"/>
    <n v="691.09750000000008"/>
    <n v="-58.902499999999918"/>
    <n v="1275"/>
    <n v="1174.8657499999999"/>
    <n v="-100.13425000000007"/>
    <n v="0"/>
    <n v="483.76824999999985"/>
    <n v="0.41176470588235287"/>
  </r>
  <r>
    <s v="Ikea0116_Kis_Indirimi_Interstitial_Medyanet_MEC"/>
    <n v="2016"/>
    <n v="1"/>
    <s v="Q1"/>
    <d v="2016-01-01T00:00:00"/>
    <d v="2016-01-24T00:00:00"/>
    <n v="0"/>
    <s v="MEC"/>
    <x v="1"/>
    <s v="Ikea0116_Kis_Indirimi_Interstitial_MEC"/>
    <s v="Completed"/>
    <s v="Medyanet"/>
    <s v="RON"/>
    <s v="Xaxis Rich Media"/>
    <s v="cpm"/>
    <s v="Interstitial"/>
    <s v="Interstitial"/>
    <n v="0.5"/>
    <n v="4.25"/>
    <n v="200000"/>
    <n v="204010"/>
    <n v="0"/>
    <n v="200000"/>
    <n v="1815"/>
    <n v="8.8966227145728157E-3"/>
    <n v="0.47770936639118461"/>
    <n v="100"/>
    <n v="100"/>
    <n v="0"/>
    <n v="850"/>
    <n v="867.04250000000002"/>
    <n v="17.042500000000018"/>
    <n v="0"/>
    <n v="767.04250000000002"/>
    <n v="0.88466539990830895"/>
  </r>
  <r>
    <s v="ElcaKozmetik0116_Michael_Kors_Pin_Popmarker_MS"/>
    <n v="2016"/>
    <n v="1"/>
    <s v="Q1"/>
    <d v="2016-01-01T00:00:00"/>
    <d v="2016-01-07T00:00:00"/>
    <n v="0"/>
    <s v="MS"/>
    <x v="2"/>
    <s v="ElcaKozmetik0116_Michael_Kors_Pin_MS"/>
    <s v="Completed"/>
    <s v="Popmarker"/>
    <s v="RON"/>
    <s v="Xaxis Pin"/>
    <s v="cpm"/>
    <s v="Selected Sites"/>
    <s v="Ad Bundles"/>
    <n v="1"/>
    <n v="3"/>
    <n v="533333"/>
    <n v="536098"/>
    <n v="0"/>
    <n v="533333"/>
    <m/>
    <n v="0"/>
    <e v="#DIV/0!"/>
    <n v="533.33299999999997"/>
    <n v="533.33299999999997"/>
    <n v="0"/>
    <n v="1599.9989999999998"/>
    <n v="1599.9989999999998"/>
    <n v="0"/>
    <n v="0"/>
    <n v="1066.6659999999997"/>
    <n v="0.66666666666666652"/>
  </r>
  <r>
    <s v="ElcaKozmetik0116_Michael_Kors_interest_Commedya_MS"/>
    <n v="2016"/>
    <n v="1"/>
    <s v="Q1"/>
    <d v="2016-01-01T00:00:00"/>
    <d v="2016-01-07T00:00:00"/>
    <n v="0"/>
    <s v="MS"/>
    <x v="2"/>
    <s v="ElcaKozmetik0116_Michael_Kors_interest_MS"/>
    <s v="Completed"/>
    <s v="Commedya"/>
    <s v="RON"/>
    <s v="Xaxis Display Plus"/>
    <s v="cpm"/>
    <s v="Selected Sites"/>
    <s v="Ad Bundles"/>
    <n v="0.1"/>
    <n v="1.3"/>
    <n v="360000"/>
    <n v="368322"/>
    <n v="0"/>
    <n v="360000"/>
    <m/>
    <n v="0"/>
    <e v="#DIV/0!"/>
    <n v="36"/>
    <n v="36"/>
    <n v="0"/>
    <n v="468"/>
    <n v="478.81860000000006"/>
    <n v="10.81860000000006"/>
    <n v="0"/>
    <n v="442.81860000000006"/>
    <n v="0.92481495079765075"/>
  </r>
  <r>
    <s v="ElcaKozmetik0116_Michael_Kors_interest_Medyanet_MS"/>
    <n v="2016"/>
    <n v="1"/>
    <s v="Q1"/>
    <d v="2016-01-01T00:00:00"/>
    <d v="2016-01-07T00:00:00"/>
    <n v="0"/>
    <s v="MS"/>
    <x v="2"/>
    <s v="ElcaKozmetik0116_Michael_Kors_interest_MS"/>
    <s v="Completed"/>
    <s v="Medyanet"/>
    <s v="RON"/>
    <s v="Xaxis Display Plus"/>
    <s v="cpm"/>
    <s v="Selected Sites"/>
    <s v="Ad Bundles"/>
    <n v="0.1"/>
    <n v="1.3"/>
    <n v="2000000"/>
    <n v="2006571"/>
    <n v="0"/>
    <n v="2000000"/>
    <m/>
    <n v="0"/>
    <e v="#DIV/0!"/>
    <n v="200"/>
    <n v="200"/>
    <n v="0"/>
    <n v="2600"/>
    <n v="2132"/>
    <n v="-468"/>
    <n v="0"/>
    <n v="1932"/>
    <n v="0.90619136960600377"/>
  </r>
  <r>
    <s v="ElcaKozmetik0116_Michael_Kors_interest_Nokta_MS"/>
    <n v="2016"/>
    <n v="1"/>
    <s v="Q1"/>
    <d v="2016-01-01T00:00:00"/>
    <d v="2016-01-07T00:00:00"/>
    <n v="0"/>
    <s v="MS"/>
    <x v="2"/>
    <s v="ElcaKozmetik0116_Michael_Kors_interest_MS"/>
    <s v="Completed"/>
    <s v="Nokta"/>
    <s v="RON"/>
    <s v="Xaxis Display Plus"/>
    <s v="cpm"/>
    <s v="Selected Sites"/>
    <s v="Ad Bundles"/>
    <n v="0.1"/>
    <n v="1.3"/>
    <n v="360000"/>
    <n v="362844"/>
    <n v="0"/>
    <n v="360000"/>
    <m/>
    <n v="0"/>
    <e v="#DIV/0!"/>
    <n v="36"/>
    <n v="36"/>
    <n v="0"/>
    <n v="468"/>
    <n v="471.69720000000001"/>
    <n v="3.6972000000000094"/>
    <n v="0"/>
    <n v="435.69720000000001"/>
    <n v="0.92367985224419391"/>
  </r>
  <r>
    <s v="ElcaKozmetik0116_Michael_Kors_interest_Reklamz_MS"/>
    <n v="2016"/>
    <n v="1"/>
    <s v="Q1"/>
    <d v="2016-01-01T00:00:00"/>
    <d v="2016-01-07T00:00:00"/>
    <n v="0"/>
    <s v="MS"/>
    <x v="2"/>
    <s v="ElcaKozmetik0116_Michael_Kors_interest_MS"/>
    <s v="Completed"/>
    <s v="Reklamz"/>
    <s v="RON"/>
    <s v="Xaxis Display Plus"/>
    <s v="cpm"/>
    <s v="Selected Sites"/>
    <s v="Ad Bundles"/>
    <n v="0.1"/>
    <n v="1.3"/>
    <n v="300000"/>
    <n v="73080"/>
    <n v="226920"/>
    <n v="73080"/>
    <m/>
    <n v="0"/>
    <e v="#DIV/0!"/>
    <n v="30"/>
    <n v="7.3079999999999998"/>
    <n v="-22.692"/>
    <n v="390"/>
    <n v="95.004000000000005"/>
    <n v="-294.99599999999998"/>
    <n v="0"/>
    <n v="87.695999999999998"/>
    <n v="0.92307692307692302"/>
  </r>
  <r>
    <s v="KFC0116_Dips_Seeding_Clipcit_MX"/>
    <n v="2016"/>
    <n v="1"/>
    <s v="Q1"/>
    <d v="2016-01-01T00:00:00"/>
    <d v="2016-01-18T00:00:00"/>
    <n v="0"/>
    <s v="MX"/>
    <x v="3"/>
    <s v="KFC0116_Dips_Seeding_MX"/>
    <s v="Completed"/>
    <s v="Clipkit"/>
    <s v="RON"/>
    <s v="Xaxis Seeding"/>
    <s v="cpc"/>
    <s v="Pre/Mid/Post Rolls RON"/>
    <s v="Online Video"/>
    <n v="0.45"/>
    <n v="0.6"/>
    <n v="30000"/>
    <n v="33591"/>
    <n v="0"/>
    <n v="30000"/>
    <m/>
    <n v="0"/>
    <e v="#DIV/0!"/>
    <n v="13.5"/>
    <n v="13500"/>
    <n v="13486.5"/>
    <n v="18"/>
    <n v="0"/>
    <n v="-18"/>
    <n v="0"/>
    <n v="-13500"/>
    <e v="#DIV/0!"/>
  </r>
  <r>
    <s v="Karcher0116_Ocak_Interstitial_Acunn_MX"/>
    <n v="2016"/>
    <n v="1"/>
    <s v="Q1"/>
    <d v="2016-01-08T00:00:00"/>
    <d v="2016-01-18T00:00:00"/>
    <n v="0"/>
    <s v="MX"/>
    <x v="4"/>
    <s v="Karcher0116_Ocak_Interstitial_MX"/>
    <s v="Completed"/>
    <s v="Acunn"/>
    <s v="RON"/>
    <s v="Xaxis Rich Media"/>
    <s v="cpm"/>
    <s v="Interstitial"/>
    <s v="Interstitial"/>
    <n v="1.5"/>
    <n v="4.25"/>
    <n v="200000"/>
    <n v="200208"/>
    <n v="0"/>
    <n v="200000"/>
    <n v="739"/>
    <n v="3.6911611923599458E-3"/>
    <n v="0"/>
    <n v="300"/>
    <n v="0"/>
    <n v="-300"/>
    <n v="850"/>
    <n v="0"/>
    <n v="-850"/>
    <n v="0"/>
    <n v="0"/>
    <e v="#DIV/0!"/>
  </r>
  <r>
    <s v="Karcher0116_Ocak_Interstitial_Digitalm_MX"/>
    <n v="2016"/>
    <n v="1"/>
    <s v="Q1"/>
    <d v="2016-01-08T00:00:00"/>
    <d v="2016-01-18T00:00:00"/>
    <n v="0"/>
    <s v="MX"/>
    <x v="4"/>
    <s v="Karcher0116_Ocak_Interstitial_MX"/>
    <s v="Completed"/>
    <s v="Digitalm"/>
    <s v="RON"/>
    <s v="Xaxis Rich Media"/>
    <s v="cpm"/>
    <s v="Interstitial"/>
    <s v="Interstitial"/>
    <n v="2.5"/>
    <n v="4.25"/>
    <n v="85000"/>
    <n v="85294"/>
    <n v="0"/>
    <n v="85000"/>
    <n v="1526"/>
    <n v="1.7891059160081602E-2"/>
    <n v="0"/>
    <n v="212.5"/>
    <n v="212.5"/>
    <n v="0"/>
    <n v="361.25"/>
    <n v="0"/>
    <n v="-361.25"/>
    <n v="0"/>
    <n v="-212.5"/>
    <e v="#DIV/0!"/>
  </r>
  <r>
    <s v="Karcher_0116_Ocak_Preroll_Acunn_MX"/>
    <n v="2016"/>
    <n v="1"/>
    <s v="Q1"/>
    <d v="2016-01-08T00:00:00"/>
    <d v="2016-01-18T00:00:00"/>
    <n v="0"/>
    <s v="MX"/>
    <x v="4"/>
    <s v="Karcher_0116_Ocak_Preroll_MX"/>
    <s v="Completed"/>
    <s v="Acunn"/>
    <s v="RON"/>
    <s v="Xaxis Tv"/>
    <s v="cpv"/>
    <s v="Pre/Mid/Post Rolls RON"/>
    <s v="Online Video"/>
    <n v="0.01"/>
    <n v="3.3000000000000002E-2"/>
    <n v="20000"/>
    <n v="21004"/>
    <n v="0"/>
    <n v="20000"/>
    <n v="3013"/>
    <n v="0.14344886688249858"/>
    <n v="0"/>
    <n v="200"/>
    <n v="0"/>
    <n v="-200"/>
    <n v="660"/>
    <n v="0"/>
    <n v="-660"/>
    <n v="0"/>
    <n v="0"/>
    <e v="#DIV/0!"/>
  </r>
  <r>
    <s v="Avivasa_0116_Ocak_Interstitial_Acunn_MC"/>
    <n v="2016"/>
    <n v="1"/>
    <s v="Q1"/>
    <d v="2016-01-01T00:00:00"/>
    <d v="2016-01-10T00:00:00"/>
    <n v="0"/>
    <s v="MC"/>
    <x v="5"/>
    <s v="Avivasa_0116_Ocak_Interstitial_MC"/>
    <s v="Completed"/>
    <s v="Acunn"/>
    <s v="RON"/>
    <s v="Xaxis Rich Media"/>
    <s v="cpm"/>
    <s v="Interstitial"/>
    <s v="Interstitial"/>
    <n v="1.5"/>
    <n v="4.25"/>
    <n v="281000"/>
    <n v="95387"/>
    <n v="185613"/>
    <n v="95387"/>
    <n v="439"/>
    <n v="4.6023042972312793E-3"/>
    <n v="0"/>
    <n v="421.5"/>
    <n v="0"/>
    <n v="-421.5"/>
    <n v="1194.25"/>
    <n v="0"/>
    <n v="-1194.25"/>
    <n v="0"/>
    <n v="0"/>
    <e v="#DIV/0!"/>
  </r>
  <r>
    <s v="Avivasa_0116_Ocak_Interstitial_Medyanet_MC"/>
    <n v="2016"/>
    <n v="1"/>
    <s v="Q1"/>
    <d v="2016-01-01T00:00:00"/>
    <d v="2016-01-10T00:00:00"/>
    <n v="0"/>
    <s v="MC"/>
    <x v="5"/>
    <s v="Avivasa_0116_Ocak_Interstitial_MC"/>
    <s v="Completed"/>
    <s v="Medyanet"/>
    <s v="RON"/>
    <s v="Xaxis Rich Media"/>
    <s v="cpm"/>
    <s v="Interstitial"/>
    <s v="Interstitial"/>
    <n v="0.5"/>
    <n v="4.25"/>
    <n v="281000"/>
    <n v="286076"/>
    <n v="0"/>
    <n v="281000"/>
    <n v="1700"/>
    <n v="5.9424768243403854E-3"/>
    <n v="0"/>
    <n v="140.5"/>
    <n v="140.5"/>
    <n v="0"/>
    <n v="1194.25"/>
    <n v="0"/>
    <n v="-1194.25"/>
    <n v="0"/>
    <n v="-140.5"/>
    <e v="#DIV/0!"/>
  </r>
  <r>
    <s v="Teknosa_0116_Turuncu_Indirim_Faz1_Interstitial_Digitalm_MC"/>
    <n v="2016"/>
    <n v="1"/>
    <s v="Q1"/>
    <d v="2016-01-01T00:00:00"/>
    <d v="2016-01-04T00:00:00"/>
    <n v="0"/>
    <s v="MC"/>
    <x v="6"/>
    <s v="Teknosa_0116_Turuncu_Indirim_Faz1_Interstitial_MC"/>
    <s v="Completed"/>
    <s v="Digitalm"/>
    <s v="RON"/>
    <s v="Xaxis Rich Media"/>
    <s v="cpm"/>
    <s v="Interstitial"/>
    <s v="Interstitial"/>
    <n v="2.5"/>
    <n v="4.25"/>
    <n v="500000"/>
    <n v="502464"/>
    <n v="0"/>
    <n v="500000"/>
    <n v="10571"/>
    <n v="2.1038323143548591E-2"/>
    <n v="0.20102166304039354"/>
    <n v="1250"/>
    <n v="1250"/>
    <n v="0"/>
    <n v="2125"/>
    <n v="2125"/>
    <n v="0"/>
    <n v="0"/>
    <n v="875"/>
    <n v="0.41176470588235292"/>
  </r>
  <r>
    <s v="Teknosa_0116_Turuncu_Indirim_Faz1_Interstitial_Medyanet_MC"/>
    <n v="2016"/>
    <n v="1"/>
    <s v="Q1"/>
    <d v="2016-01-01T00:00:00"/>
    <d v="2016-01-04T00:00:00"/>
    <n v="0"/>
    <s v="MC"/>
    <x v="6"/>
    <s v="Teknosa_0116_Turuncu_Indirim_Faz1_Interstitial_MC"/>
    <s v="Completed"/>
    <s v="Medyanet"/>
    <s v="RON"/>
    <s v="Xaxis Rich Media"/>
    <s v="cpm"/>
    <s v="Interstitial"/>
    <s v="Interstitial"/>
    <n v="0.5"/>
    <n v="4.25"/>
    <n v="500000"/>
    <n v="502495"/>
    <n v="0"/>
    <n v="500000"/>
    <n v="2825"/>
    <n v="5.6219464870297213E-3"/>
    <n v="0.75221238938053092"/>
    <n v="250"/>
    <n v="450"/>
    <n v="200"/>
    <n v="2125"/>
    <n v="2125"/>
    <n v="0"/>
    <n v="0"/>
    <n v="1675"/>
    <n v="0.78823529411764703"/>
  </r>
  <r>
    <s v="Teknosa_0116_Turuncu_Indirim_Faz2_Intersitital_Bond_MC"/>
    <n v="2016"/>
    <n v="1"/>
    <s v="Q1"/>
    <d v="2016-01-08T00:00:00"/>
    <d v="2016-01-11T00:00:00"/>
    <n v="0"/>
    <s v="MC"/>
    <x v="6"/>
    <s v="Teknosa_0116_Turuncu_Indirim_Faz2_Intersitital_MC"/>
    <s v="Completed"/>
    <s v="Bond Digital"/>
    <s v="RON"/>
    <s v="Xaxis Rich Media"/>
    <s v="cpm"/>
    <s v="Interstitial"/>
    <s v="Interstitial"/>
    <n v="2.25"/>
    <n v="4.25"/>
    <n v="250000"/>
    <n v="161838"/>
    <n v="88162"/>
    <n v="161838"/>
    <n v="3861"/>
    <n v="2.3857190523857191E-2"/>
    <n v="0.17814335664335665"/>
    <n v="562.5"/>
    <n v="364.13549999999998"/>
    <n v="-198.36450000000002"/>
    <n v="1062.5"/>
    <n v="687.81150000000002"/>
    <n v="-374.68849999999998"/>
    <n v="0"/>
    <n v="323.67600000000004"/>
    <n v="0.4705882352941177"/>
  </r>
  <r>
    <s v="Teknosa_0116_Turuncu_Indirim_Faz2_Intersitital_Medyanet_MC"/>
    <n v="2016"/>
    <n v="1"/>
    <s v="Q1"/>
    <d v="2016-01-08T00:00:00"/>
    <d v="2016-01-11T00:00:00"/>
    <n v="0"/>
    <s v="MC"/>
    <x v="6"/>
    <s v="Teknosa_0116_Turuncu_Indirim_Faz2_Intersitital_MC"/>
    <s v="Completed"/>
    <s v="Medyanet"/>
    <s v="RON"/>
    <s v="Xaxis Rich Media"/>
    <s v="cpm"/>
    <s v="Interstitial"/>
    <s v="Interstitial"/>
    <n v="0.5"/>
    <n v="4.25"/>
    <n v="400000"/>
    <n v="182527"/>
    <n v="217473"/>
    <n v="182527"/>
    <n v="1125"/>
    <n v="6.16347170555589E-3"/>
    <n v="0.68954644444444446"/>
    <n v="200"/>
    <n v="91.263499999999993"/>
    <n v="-108.73650000000001"/>
    <n v="1700"/>
    <n v="775.73974999999996"/>
    <n v="-924.26025000000004"/>
    <n v="0"/>
    <n v="684.47624999999994"/>
    <n v="0.88235294117647056"/>
  </r>
  <r>
    <s v="GSK0116_Paradontax_SYNC_Clipkit_MC"/>
    <n v="2016"/>
    <n v="1"/>
    <s v="Q1"/>
    <d v="2016-01-12T00:00:00"/>
    <d v="2016-01-31T00:00:00"/>
    <n v="0"/>
    <s v="MC"/>
    <x v="0"/>
    <s v="GSK0116_Paradontax_SYNC_MC"/>
    <s v="Completed"/>
    <s v="Clipkit"/>
    <s v="RON"/>
    <s v="Xaxis SYNC"/>
    <s v="cpv"/>
    <s v="Pre/Mid/Post Rolls RON"/>
    <s v="Online Video"/>
    <n v="3.9E-2"/>
    <n v="0.06"/>
    <n v="250000"/>
    <n v="250973"/>
    <n v="0"/>
    <n v="250000"/>
    <n v="21732"/>
    <n v="8.6590987875189762E-2"/>
    <n v="0.69022639425731636"/>
    <n v="9750"/>
    <n v="9750"/>
    <n v="0"/>
    <n v="15000"/>
    <n v="15000"/>
    <n v="0"/>
    <n v="0"/>
    <n v="5250"/>
    <n v="0.35"/>
  </r>
  <r>
    <s v="GSK0116_Sensodyne_Hypernova_Preroll_Acunn_MC"/>
    <n v="2016"/>
    <n v="1"/>
    <s v="Q1"/>
    <d v="2016-01-01T00:00:00"/>
    <d v="2016-01-31T00:00:00"/>
    <n v="0"/>
    <s v="MC"/>
    <x v="0"/>
    <s v="GSK0116_Sensodyne_Hypernova_Preroll_MC"/>
    <s v="Completed"/>
    <s v="Acunn"/>
    <s v="RON"/>
    <s v="Xaxis Tv"/>
    <s v="cpv"/>
    <s v="Pre/Mid/Post Rolls RON"/>
    <s v="Online Video"/>
    <n v="0.01"/>
    <n v="3.3000000000000002E-2"/>
    <n v="100000"/>
    <n v="101606"/>
    <n v="0"/>
    <n v="100000"/>
    <n v="7509"/>
    <n v="7.3903115957719034E-2"/>
    <n v="0.27733386602743376"/>
    <n v="1000"/>
    <n v="0"/>
    <n v="-1000"/>
    <n v="3300"/>
    <n v="2082.5"/>
    <n v="-1217.5"/>
    <n v="0"/>
    <n v="2082.5"/>
    <n v="1"/>
  </r>
  <r>
    <s v="GSK0116_Sensodyne_Hypernova_Preroll_Bond_MC"/>
    <n v="2016"/>
    <n v="1"/>
    <s v="Q1"/>
    <d v="2016-01-01T00:00:00"/>
    <d v="2016-01-31T00:00:00"/>
    <n v="0"/>
    <s v="MC"/>
    <x v="0"/>
    <s v="GSK0116_Sensodyne_Hypernova_Preroll_MC"/>
    <s v="Completed"/>
    <s v="Bond Digital"/>
    <s v="RON"/>
    <s v="Xaxis Tv"/>
    <s v="cpv"/>
    <s v="Pre/Mid/Post Rolls RON"/>
    <s v="Online Video"/>
    <n v="0.01"/>
    <n v="3.3000000000000002E-2"/>
    <n v="40000"/>
    <n v="1326"/>
    <n v="38674"/>
    <n v="1326"/>
    <m/>
    <n v="0"/>
    <e v="#DIV/0!"/>
    <n v="400"/>
    <n v="13.26"/>
    <n v="-386.74"/>
    <n v="1320"/>
    <n v="43.758000000000003"/>
    <n v="-1276.242"/>
    <n v="0"/>
    <n v="30.498000000000005"/>
    <n v="0.69696969696969702"/>
  </r>
  <r>
    <s v="GSK0116_Sensodyne_Hypernova_Preroll_Nokta_MC"/>
    <n v="2016"/>
    <n v="1"/>
    <s v="Q1"/>
    <d v="2016-01-01T00:00:00"/>
    <d v="2016-01-31T00:00:00"/>
    <n v="0"/>
    <s v="MC"/>
    <x v="0"/>
    <s v="GSK0116_Sensodyne_Hypernova_Preroll_MC"/>
    <s v="Completed"/>
    <s v="Nokta"/>
    <s v="RON"/>
    <s v="Xaxis Tv"/>
    <s v="cpv"/>
    <s v="Pre/Mid/Post Rolls RON"/>
    <s v="Online Video"/>
    <n v="1.2E-2"/>
    <n v="3.3000000000000002E-2"/>
    <n v="70000"/>
    <n v="70198"/>
    <n v="0"/>
    <n v="70000"/>
    <n v="10779"/>
    <n v="0.15355138323029147"/>
    <n v="0.21491177289173394"/>
    <n v="840"/>
    <n v="840"/>
    <n v="0"/>
    <n v="2310"/>
    <n v="2316.5340000000001"/>
    <n v="6.5340000000001055"/>
    <n v="0"/>
    <n v="1476.5340000000001"/>
    <n v="0.63738930661065196"/>
  </r>
  <r>
    <s v="Bayer0116_Redoxon_Preroll_Acunn_MC"/>
    <n v="2016"/>
    <n v="1"/>
    <s v="Q1"/>
    <d v="2016-01-01T00:00:00"/>
    <d v="2016-01-20T00:00:00"/>
    <n v="0"/>
    <s v="MC"/>
    <x v="7"/>
    <s v="Bayer0116_Redoxon_Preroll_MC"/>
    <s v="Completed"/>
    <s v="Acunn"/>
    <s v="RON"/>
    <s v="Xaxis Tv"/>
    <s v="cpv"/>
    <s v="Pre/Mid/Post Rolls RON"/>
    <s v="Online Video"/>
    <n v="0.01"/>
    <n v="3.3000000000000002E-2"/>
    <n v="80000"/>
    <n v="81821"/>
    <n v="0"/>
    <n v="80000"/>
    <n v="1317"/>
    <n v="1.6096112245022672E-2"/>
    <n v="1.791951404707669"/>
    <n v="800"/>
    <n v="0"/>
    <n v="-800"/>
    <n v="2640"/>
    <n v="2360"/>
    <n v="-280"/>
    <n v="0"/>
    <n v="2360"/>
    <n v="1"/>
  </r>
  <r>
    <s v="Bayer0116_Redoxon_Preroll_Digitalm_MC"/>
    <n v="2016"/>
    <n v="1"/>
    <s v="Q1"/>
    <d v="2016-01-01T00:00:00"/>
    <d v="2016-01-20T00:00:00"/>
    <n v="0"/>
    <s v="MC"/>
    <x v="7"/>
    <s v="Bayer0116_Redoxon_Preroll_MC"/>
    <s v="Completed"/>
    <s v="Digitalm"/>
    <s v="RON"/>
    <s v="Xaxis Tv"/>
    <s v="cpv"/>
    <s v="Pre/Mid/Post Rolls RON"/>
    <s v="Online Video"/>
    <n v="6.0000000000000001E-3"/>
    <n v="3.3000000000000002E-2"/>
    <n v="50000"/>
    <n v="51760"/>
    <n v="0"/>
    <n v="50000"/>
    <n v="895"/>
    <n v="1.7291344667697064E-2"/>
    <n v="1.8435754189944134"/>
    <n v="300"/>
    <n v="300"/>
    <n v="0"/>
    <n v="1650"/>
    <n v="1650"/>
    <n v="0"/>
    <n v="0"/>
    <n v="1350"/>
    <n v="0.81818181818181823"/>
  </r>
  <r>
    <s v="Bayer0116_Redoxon_Preroll_Midyo_MC"/>
    <n v="2016"/>
    <n v="1"/>
    <s v="Q1"/>
    <d v="2016-01-01T00:00:00"/>
    <d v="2016-01-20T00:00:00"/>
    <n v="0"/>
    <s v="MC"/>
    <x v="7"/>
    <s v="Bayer0116_Redoxon_Preroll_MC"/>
    <s v="Completed"/>
    <s v="Midyo"/>
    <s v="RON"/>
    <s v="Xaxis Tv"/>
    <s v="cpv"/>
    <s v="Pre/Mid/Post Rolls RON"/>
    <s v="Online Video"/>
    <n v="5.0000000000000001E-3"/>
    <n v="3.3000000000000002E-2"/>
    <n v="30000"/>
    <n v="26944"/>
    <n v="3056"/>
    <n v="26944"/>
    <m/>
    <n v="0"/>
    <e v="#DIV/0!"/>
    <n v="150"/>
    <n v="150"/>
    <n v="0"/>
    <n v="990"/>
    <n v="990"/>
    <n v="0"/>
    <n v="0"/>
    <n v="840"/>
    <n v="0.84848484848484851"/>
  </r>
  <r>
    <s v="Bridgestone0116_Kis_Plani_Interstitial_Acunn_MC"/>
    <n v="2016"/>
    <n v="1"/>
    <s v="Q1"/>
    <d v="2016-01-01T00:00:00"/>
    <d v="2016-01-31T00:00:00"/>
    <n v="0"/>
    <s v="MC"/>
    <x v="8"/>
    <s v="Bridgestone0116_Kis_Plani_Interstitial_MC"/>
    <s v="Completed"/>
    <s v="Acunn"/>
    <s v="RON"/>
    <s v="Xaxis Rich Media"/>
    <s v="cpm"/>
    <s v="Interstitial"/>
    <s v="Interstitial"/>
    <n v="1.5"/>
    <n v="4.25"/>
    <n v="400000"/>
    <n v="434689"/>
    <n v="0"/>
    <n v="400000"/>
    <n v="1872"/>
    <n v="4.3065271953051489E-3"/>
    <n v="0.90811965811965811"/>
    <n v="600"/>
    <n v="0"/>
    <n v="-600"/>
    <n v="1700"/>
    <n v="1700"/>
    <n v="0"/>
    <n v="0"/>
    <n v="1700"/>
    <n v="1"/>
  </r>
  <r>
    <s v="Bridgestone0116_Kis_Plani_Interstitial_Digitalm_MC"/>
    <n v="2016"/>
    <n v="1"/>
    <s v="Q1"/>
    <d v="2016-01-01T00:00:00"/>
    <d v="2016-01-31T00:00:00"/>
    <n v="0"/>
    <s v="MC"/>
    <x v="8"/>
    <s v="Bridgestone0116_Kis_Plani_Interstitial_MC"/>
    <s v="Completed"/>
    <s v="Digitalm"/>
    <s v="RON"/>
    <s v="Xaxis Rich Media"/>
    <s v="cpm"/>
    <s v="Interstitial"/>
    <s v="Interstitial"/>
    <n v="2.5"/>
    <n v="4.25"/>
    <n v="300000"/>
    <n v="300167"/>
    <n v="0"/>
    <n v="300000"/>
    <n v="3778"/>
    <n v="1.2586326944667468E-2"/>
    <n v="0.33748014822657491"/>
    <n v="750"/>
    <n v="750"/>
    <n v="0"/>
    <n v="1275"/>
    <n v="1275"/>
    <n v="0"/>
    <n v="0"/>
    <n v="525"/>
    <n v="0.41176470588235292"/>
  </r>
  <r>
    <s v="Bridgestone0116_Kis_Plani_Interstitial_Medyanet_MC"/>
    <n v="2016"/>
    <n v="1"/>
    <s v="Q1"/>
    <d v="2016-01-01T00:00:00"/>
    <d v="2016-01-31T00:00:00"/>
    <n v="0"/>
    <s v="MC"/>
    <x v="8"/>
    <s v="Bridgestone0116_Kis_Plani_Interstitial_MC"/>
    <s v="Completed"/>
    <s v="Medyanet"/>
    <s v="RON"/>
    <s v="Xaxis Rich Media"/>
    <s v="cpm"/>
    <s v="Interstitial"/>
    <s v="Interstitial"/>
    <n v="0.5"/>
    <n v="4.25"/>
    <n v="240000"/>
    <n v="241420"/>
    <n v="0"/>
    <n v="240000"/>
    <n v="2361"/>
    <n v="9.7796371468809543E-3"/>
    <n v="0.43413807708598051"/>
    <n v="120"/>
    <n v="120"/>
    <n v="0"/>
    <n v="1020"/>
    <n v="1025"/>
    <n v="5"/>
    <n v="0"/>
    <n v="905"/>
    <n v="0.88292682926829269"/>
  </r>
  <r>
    <s v="Akbank0116_MTV_Interest_Bond_MC"/>
    <n v="2016"/>
    <n v="1"/>
    <s v="Q1"/>
    <d v="2016-01-01T00:00:00"/>
    <d v="2016-01-31T00:00:00"/>
    <n v="0"/>
    <s v="MC"/>
    <x v="9"/>
    <s v="Akbank0115_MTV_Interest_MC"/>
    <s v="Completed"/>
    <s v="Bond Digital"/>
    <s v="RON"/>
    <s v="Xaxis Display Plus"/>
    <s v="cpm"/>
    <s v="Selected Sites"/>
    <s v="Ad Bundles"/>
    <n v="0.5"/>
    <n v="0.8"/>
    <n v="1000000"/>
    <n v="901558"/>
    <n v="98442"/>
    <n v="901558"/>
    <m/>
    <n v="0"/>
    <e v="#DIV/0!"/>
    <n v="500"/>
    <n v="450.779"/>
    <n v="-49.221000000000004"/>
    <n v="800"/>
    <n v="721.24639999999999"/>
    <n v="-78.753600000000006"/>
    <n v="0"/>
    <n v="270.4674"/>
    <n v="0.375"/>
  </r>
  <r>
    <s v="Akbank0116_MTV_Interest_Digitalm_MC"/>
    <n v="2016"/>
    <n v="1"/>
    <s v="Q1"/>
    <d v="2016-01-01T00:00:00"/>
    <d v="2016-01-31T00:00:00"/>
    <n v="0"/>
    <s v="MC"/>
    <x v="9"/>
    <s v="Akbank0115_MTV_Interest_MC"/>
    <s v="Completed"/>
    <s v="Digitalm"/>
    <s v="RON"/>
    <s v="Xaxis Display Plus"/>
    <s v="cpm"/>
    <s v="Selected Sites"/>
    <s v="Ad Bundles"/>
    <n v="0.2"/>
    <n v="0.8"/>
    <n v="2000000"/>
    <n v="1890883"/>
    <n v="109117"/>
    <n v="1890883"/>
    <n v="896"/>
    <n v="4.7385269210204969E-4"/>
    <n v="1.3258928571428572"/>
    <n v="400"/>
    <n v="378.17660000000001"/>
    <n v="-21.823399999999992"/>
    <n v="1600"/>
    <n v="1188"/>
    <n v="-412"/>
    <n v="0"/>
    <n v="809.82339999999999"/>
    <n v="0.68166952861952856"/>
  </r>
  <r>
    <s v="Akbank0116_MTV_Interest_Medyanet_MC"/>
    <n v="2016"/>
    <n v="1"/>
    <s v="Q1"/>
    <d v="2016-01-01T00:00:00"/>
    <d v="2016-01-31T00:00:00"/>
    <n v="0"/>
    <s v="MC"/>
    <x v="9"/>
    <s v="Akbank0115_MTV_Interest_MC"/>
    <s v="Completed"/>
    <s v="Medyanet"/>
    <s v="RON"/>
    <s v="Xaxis Display Plus"/>
    <s v="cpm"/>
    <s v="Selected Sites"/>
    <s v="Ad Bundles"/>
    <n v="0.1"/>
    <n v="0.8"/>
    <n v="1000000"/>
    <n v="1002985"/>
    <n v="0"/>
    <n v="1000000"/>
    <m/>
    <n v="0"/>
    <e v="#DIV/0!"/>
    <n v="100"/>
    <n v="100"/>
    <n v="0"/>
    <n v="800"/>
    <n v="802.38800000000003"/>
    <n v="2.3880000000000337"/>
    <n v="0"/>
    <n v="702.38800000000003"/>
    <n v="0.87537201453660818"/>
  </r>
  <r>
    <s v="Bimeks0116_En_Son_Nolur_Faz1_Interstitial_Acunn_MEC"/>
    <n v="2016"/>
    <n v="1"/>
    <s v="Q1"/>
    <d v="2016-01-08T00:00:00"/>
    <d v="2016-01-11T00:00:00"/>
    <n v="0"/>
    <s v="MEC"/>
    <x v="10"/>
    <s v="Bimeks0116_En_Son_Nolur_Faz1_Interstitial_MEC"/>
    <s v="Completed"/>
    <s v="Acunn"/>
    <s v="RON"/>
    <s v="Xaxis Rich Media"/>
    <s v="cpm"/>
    <s v="Interstitial"/>
    <s v="Interstitial"/>
    <n v="1.5"/>
    <n v="4.5"/>
    <n v="400000"/>
    <n v="402485"/>
    <n v="0"/>
    <n v="400000"/>
    <n v="1217"/>
    <n v="3.0237151695094227E-3"/>
    <n v="1.4790468364831553"/>
    <n v="600"/>
    <n v="0"/>
    <n v="-600"/>
    <n v="1800"/>
    <n v="1800"/>
    <n v="0"/>
    <n v="0"/>
    <n v="1800"/>
    <n v="1"/>
  </r>
  <r>
    <s v="Bimeks0116_En_Son_Nolur_Faz1_Interstitial_Bond_MEC"/>
    <n v="2016"/>
    <n v="1"/>
    <s v="Q1"/>
    <d v="2016-01-08T00:00:00"/>
    <d v="2016-01-11T00:00:00"/>
    <n v="0"/>
    <s v="MEC"/>
    <x v="10"/>
    <s v="Bimeks0116_En_Son_Nolur_Faz1_Interstitial_MEC"/>
    <s v="Completed"/>
    <s v="Bond Digital"/>
    <s v="RON"/>
    <s v="Xaxis Rich Media"/>
    <s v="cpm"/>
    <s v="Interstitial"/>
    <s v="Interstitial"/>
    <n v="2.25"/>
    <n v="4.5"/>
    <n v="100000"/>
    <n v="110008"/>
    <n v="0"/>
    <n v="100000"/>
    <n v="2248"/>
    <n v="2.0434877463457204E-2"/>
    <n v="0.22241992882562278"/>
    <n v="225"/>
    <n v="225"/>
    <n v="0"/>
    <n v="450"/>
    <n v="500"/>
    <n v="50"/>
    <n v="0"/>
    <n v="275"/>
    <n v="0.55000000000000004"/>
  </r>
  <r>
    <s v="Bimeks0116_En_Son_Nolur_Faz1_Interstitial_Digitalm_MEC"/>
    <n v="2016"/>
    <n v="1"/>
    <s v="Q1"/>
    <d v="2016-01-08T00:00:00"/>
    <d v="2016-01-11T00:00:00"/>
    <n v="0"/>
    <s v="MEC"/>
    <x v="10"/>
    <s v="Bimeks0116_En_Son_Nolur_Faz1_Interstitial_MEC"/>
    <s v="Completed"/>
    <s v="Digitalm"/>
    <s v="RON"/>
    <s v="Xaxis Rich Media"/>
    <s v="cpm"/>
    <s v="Interstitial"/>
    <s v="Interstitial"/>
    <n v="2.5"/>
    <n v="4.5"/>
    <n v="200000"/>
    <n v="201160"/>
    <n v="0"/>
    <n v="200000"/>
    <n v="3967"/>
    <n v="1.9720620401670313E-2"/>
    <n v="0.22687169145449962"/>
    <n v="500"/>
    <n v="500"/>
    <n v="0"/>
    <n v="900"/>
    <n v="900"/>
    <n v="0"/>
    <n v="0"/>
    <n v="400"/>
    <n v="0.44444444444444442"/>
  </r>
  <r>
    <s v="Bimeks0116_En_Son_Nolur_Faz1_Interstitial_Medyanet_MEC"/>
    <n v="2016"/>
    <n v="1"/>
    <s v="Q1"/>
    <d v="2016-01-08T00:00:00"/>
    <d v="2016-01-11T00:00:00"/>
    <n v="0"/>
    <s v="MEC"/>
    <x v="10"/>
    <s v="Bimeks0116_En_Son_Nolur_Faz1_Interstitial_MEC"/>
    <s v="Completed"/>
    <s v="Medyanet"/>
    <s v="RON"/>
    <s v="Xaxis Rich Media"/>
    <s v="cpm"/>
    <s v="Interstitial"/>
    <s v="Interstitial"/>
    <n v="0.5"/>
    <n v="4.5"/>
    <n v="400000"/>
    <n v="401026"/>
    <n v="0"/>
    <n v="400000"/>
    <n v="3828"/>
    <n v="9.5455157520958744E-3"/>
    <n v="0.47021943573667713"/>
    <n v="200"/>
    <n v="200"/>
    <n v="0"/>
    <n v="1800"/>
    <n v="1800"/>
    <n v="0"/>
    <n v="0"/>
    <n v="1600"/>
    <n v="0.88888888888888884"/>
  </r>
  <r>
    <s v="RedBull0116_Theme_SYNC_Clipkit_MEC"/>
    <n v="2016"/>
    <n v="1"/>
    <s v="Q1"/>
    <d v="2016-01-07T00:00:00"/>
    <d v="2016-01-24T00:00:00"/>
    <n v="0"/>
    <s v="MEC"/>
    <x v="11"/>
    <s v="RedBull0116_Theme_SYNC_MEC"/>
    <s v="Completed"/>
    <s v="Clipkit"/>
    <s v="RON"/>
    <s v="Xaxis SYNC"/>
    <s v="cpv"/>
    <s v="Pre/Mid/Post Rolls RON"/>
    <s v="Online Video"/>
    <n v="3.9E-2"/>
    <n v="5.5E-2"/>
    <n v="181818"/>
    <n v="194357"/>
    <n v="0"/>
    <n v="181818"/>
    <n v="21473"/>
    <n v="0.11048225687780733"/>
    <n v="0.46570064732454708"/>
    <n v="7090.902"/>
    <n v="7090.902"/>
    <n v="0"/>
    <n v="9999.99"/>
    <n v="9999.99"/>
    <n v="0"/>
    <n v="0"/>
    <n v="2909.0879999999997"/>
    <n v="0.29090909090909089"/>
  </r>
  <r>
    <s v="Clinique0116_Ocak_interest_Ligatus_MS"/>
    <n v="2016"/>
    <n v="1"/>
    <s v="Q1"/>
    <d v="2016-01-06T00:00:00"/>
    <d v="2016-01-31T00:00:00"/>
    <n v="0"/>
    <s v="MS"/>
    <x v="12"/>
    <s v="Clinique0116_Ocak_interest_MS"/>
    <s v="Completed"/>
    <s v="Ligatus"/>
    <s v="RON"/>
    <s v="Xaxis Display Plus"/>
    <s v="cpc"/>
    <s v="Selected Sites"/>
    <s v="Ad Bundles"/>
    <n v="0.3"/>
    <n v="1.6"/>
    <s v="3333 click"/>
    <n v="18617595"/>
    <e v="#VALUE!"/>
    <n v="18617595"/>
    <n v="3333"/>
    <n v="1.7902419727145209E-4"/>
    <n v="0.26282628262826285"/>
    <e v="#VALUE!"/>
    <n v="1000"/>
    <e v="#VALUE!"/>
    <e v="#VALUE!"/>
    <n v="876"/>
    <e v="#VALUE!"/>
    <n v="0"/>
    <n v="-124"/>
    <n v="-0.14155251141552511"/>
  </r>
  <r>
    <s v="Clinique0116_Ocak_interest_Medyanet_MS"/>
    <n v="2016"/>
    <n v="1"/>
    <s v="Q1"/>
    <d v="2016-01-06T00:00:00"/>
    <d v="2016-01-31T00:00:00"/>
    <n v="0"/>
    <s v="MS"/>
    <x v="12"/>
    <s v="Clinique0116_Ocak_interest_MS"/>
    <s v="Completed"/>
    <s v="Medyanet"/>
    <s v="RON"/>
    <s v="Xaxis Display Plus"/>
    <s v="cpm"/>
    <s v="Selected Sites"/>
    <s v="Ad Bundles"/>
    <n v="0.1"/>
    <n v="1.6"/>
    <n v="1250000"/>
    <n v="1254960"/>
    <n v="0"/>
    <n v="1250000"/>
    <n v="608"/>
    <n v="4.8447759291132787E-4"/>
    <n v="1.6447368421052631"/>
    <n v="125"/>
    <n v="175"/>
    <n v="50"/>
    <n v="2000"/>
    <n v="1000"/>
    <n v="-1000"/>
    <n v="0"/>
    <n v="825"/>
    <n v="0.82499999999999996"/>
  </r>
  <r>
    <s v="Clinique0116_Ocak_interest_Popmarker_MS"/>
    <n v="2016"/>
    <n v="1"/>
    <s v="Q1"/>
    <d v="2016-01-06T00:00:00"/>
    <d v="2016-01-31T00:00:00"/>
    <n v="0"/>
    <s v="MS"/>
    <x v="12"/>
    <s v="Clinique0116_Ocak_interest_MS"/>
    <s v="Completed"/>
    <s v="Popmarker"/>
    <s v="RON"/>
    <s v="Xaxis Display Plus"/>
    <s v="cpm"/>
    <s v="Selected Sites"/>
    <s v="Ad Bundles"/>
    <n v="1"/>
    <n v="1.6"/>
    <n v="1000000"/>
    <n v="1000925"/>
    <n v="0"/>
    <n v="1000000"/>
    <n v="2641"/>
    <n v="2.638559332617329E-3"/>
    <n v="0.60583112457402499"/>
    <n v="1000"/>
    <n v="1000"/>
    <n v="0"/>
    <n v="1600"/>
    <n v="1600"/>
    <n v="0"/>
    <n v="0"/>
    <n v="600"/>
    <n v="0.375"/>
  </r>
  <r>
    <s v="Clinique0116_Ocak_interest_Reklamz_MS"/>
    <n v="2016"/>
    <n v="1"/>
    <s v="Q1"/>
    <d v="2016-01-06T00:00:00"/>
    <d v="2016-01-31T00:00:00"/>
    <n v="0"/>
    <s v="MS"/>
    <x v="12"/>
    <s v="Clinique0116_Ocak_interest_MS"/>
    <s v="Completed"/>
    <s v="Reklamz"/>
    <s v="RON"/>
    <s v="Xaxis Display Plus"/>
    <s v="cpm"/>
    <s v="Selected Sites"/>
    <s v="Ad Bundles"/>
    <n v="0.1"/>
    <n v="1.6"/>
    <n v="100000"/>
    <n v="80252"/>
    <n v="19748"/>
    <n v="80252"/>
    <n v="141"/>
    <n v="1.7569655584907542E-3"/>
    <n v="1.1347517730496455"/>
    <n v="10"/>
    <n v="8.0251999999999999"/>
    <n v="-1.9748000000000001"/>
    <n v="160"/>
    <n v="160"/>
    <n v="0"/>
    <n v="0"/>
    <n v="151.97479999999999"/>
    <n v="0.94984249999999992"/>
  </r>
  <r>
    <s v="Clinique_0116_Ocak_interstitial_Acunn_MS"/>
    <n v="2016"/>
    <n v="1"/>
    <s v="Q1"/>
    <d v="2016-01-06T00:00:00"/>
    <d v="2016-01-31T00:00:00"/>
    <n v="0"/>
    <s v="MS"/>
    <x v="12"/>
    <s v="Clinique_0116_Ocak_interstitial_MS"/>
    <s v="Completed"/>
    <s v="Acunn"/>
    <s v="RON"/>
    <s v="Xaxis Rich Media"/>
    <s v="cpm"/>
    <s v="Interstitial"/>
    <s v="Interstitial"/>
    <n v="1.5"/>
    <n v="0"/>
    <n v="200000"/>
    <n v="200029"/>
    <n v="0"/>
    <n v="200000"/>
    <n v="916"/>
    <n v="4.5793359962805393E-3"/>
    <n v="0"/>
    <n v="300"/>
    <n v="0"/>
    <n v="-300"/>
    <n v="0"/>
    <n v="0"/>
    <n v="0"/>
    <n v="0"/>
    <n v="0"/>
    <e v="#DIV/0!"/>
  </r>
  <r>
    <s v="Clinique_0116_Ocak_interstitial_Medyanet_MS"/>
    <n v="2016"/>
    <n v="1"/>
    <s v="Q1"/>
    <d v="2016-01-06T00:00:00"/>
    <d v="2016-01-31T00:00:00"/>
    <n v="0"/>
    <s v="MS"/>
    <x v="12"/>
    <s v="Clinique_0116_Ocak_interstitial_MS"/>
    <s v="Completed"/>
    <s v="Medyanet"/>
    <s v="RON"/>
    <s v="Xaxis Rich Media"/>
    <s v="cpm"/>
    <s v="Interstitial"/>
    <s v="Interstitial"/>
    <n v="0.5"/>
    <n v="0"/>
    <n v="200000"/>
    <n v="201615"/>
    <n v="0"/>
    <n v="200000"/>
    <n v="1464"/>
    <n v="7.2613644818093894E-3"/>
    <n v="0"/>
    <n v="100"/>
    <n v="100"/>
    <n v="0"/>
    <n v="0"/>
    <n v="0"/>
    <n v="0"/>
    <n v="0"/>
    <n v="-100"/>
    <e v="#DIV/0!"/>
  </r>
  <r>
    <s v="Clinique_0116_Ocak_interstitial_Sem_MS"/>
    <n v="2016"/>
    <n v="1"/>
    <s v="Q1"/>
    <d v="2016-01-06T00:00:00"/>
    <d v="2016-01-31T00:00:00"/>
    <n v="0"/>
    <s v="MS"/>
    <x v="12"/>
    <s v="Clinique_0116_Ocak_interstitial_MS"/>
    <s v="Completed"/>
    <s v="Sem Digital"/>
    <s v="RON"/>
    <s v="Xaxis Rich Media"/>
    <s v="cpm"/>
    <s v="Interstitial"/>
    <s v="Interstitial"/>
    <n v="0.2"/>
    <n v="0"/>
    <n v="50000"/>
    <n v="81125"/>
    <n v="0"/>
    <n v="50000"/>
    <n v="502"/>
    <n v="6.1879815100154079E-3"/>
    <n v="0"/>
    <n v="10"/>
    <n v="10"/>
    <n v="0"/>
    <n v="0"/>
    <n v="0"/>
    <n v="0"/>
    <n v="0"/>
    <n v="-10"/>
    <e v="#DIV/0!"/>
  </r>
  <r>
    <s v="HesKablo_0116_Ocak_interstitial_Acunn_MS"/>
    <n v="2016"/>
    <n v="1"/>
    <s v="Q1"/>
    <d v="2016-01-01T00:00:00"/>
    <d v="2016-01-01T00:00:00"/>
    <n v="0"/>
    <s v="MS"/>
    <x v="13"/>
    <s v="HesKablo_0116_Ocak_interstitial_MS"/>
    <s v="Completed"/>
    <s v="Acunn"/>
    <s v="RON"/>
    <s v="Xaxis Rich Media"/>
    <s v="cpm"/>
    <s v="Interstitial"/>
    <s v="Interstitial"/>
    <n v="1.5"/>
    <n v="4.25"/>
    <n v="300000"/>
    <n v="324127"/>
    <n v="0"/>
    <n v="300000"/>
    <n v="1143"/>
    <n v="3.5263955178062921E-3"/>
    <n v="1.0874890638670167"/>
    <n v="450"/>
    <n v="0"/>
    <n v="-450"/>
    <n v="1275"/>
    <n v="1243"/>
    <n v="-32"/>
    <n v="0"/>
    <n v="1243"/>
    <n v="1"/>
  </r>
  <r>
    <s v="HesKablo_0116_Ocak_interstitial_Digitalm_MS"/>
    <n v="2016"/>
    <n v="1"/>
    <s v="Q1"/>
    <d v="2016-01-01T00:00:00"/>
    <d v="2016-01-01T00:00:00"/>
    <n v="0"/>
    <s v="MS"/>
    <x v="13"/>
    <s v="HesKablo_0116_Ocak_interstitial_MS"/>
    <s v="Completed"/>
    <s v="Digitalm"/>
    <s v="RON"/>
    <s v="Xaxis Rich Media"/>
    <s v="cpm"/>
    <s v="Interstitial"/>
    <s v="Interstitial"/>
    <n v="2.5"/>
    <n v="4.25"/>
    <n v="300000"/>
    <n v="301276"/>
    <n v="0"/>
    <n v="300000"/>
    <n v="4998"/>
    <n v="1.6589439583637594E-2"/>
    <n v="0.25510204081632654"/>
    <n v="750"/>
    <n v="750"/>
    <n v="0"/>
    <n v="1275"/>
    <n v="1275"/>
    <n v="0"/>
    <n v="0"/>
    <n v="525"/>
    <n v="0.41176470588235292"/>
  </r>
  <r>
    <s v="HesKablo_0116_Ocak_interstitial_Medyanet_MS"/>
    <n v="2016"/>
    <n v="1"/>
    <s v="Q1"/>
    <d v="2016-01-01T00:00:00"/>
    <d v="2016-01-01T00:00:00"/>
    <n v="0"/>
    <s v="MS"/>
    <x v="13"/>
    <s v="HesKablo_0116_Ocak_interstitial_MS"/>
    <s v="Completed"/>
    <s v="Medyanet"/>
    <s v="RON"/>
    <s v="Xaxis Rich Media"/>
    <s v="cpm"/>
    <s v="Interstitial"/>
    <s v="Interstitial"/>
    <n v="0.5"/>
    <n v="4.25"/>
    <n v="400000"/>
    <n v="408549"/>
    <n v="0"/>
    <n v="400000"/>
    <n v="5083"/>
    <n v="1.2441592073411023E-2"/>
    <n v="0.33444816053511706"/>
    <n v="200"/>
    <n v="200"/>
    <n v="0"/>
    <n v="1700"/>
    <n v="1700"/>
    <n v="0"/>
    <n v="0"/>
    <n v="1500"/>
    <n v="0.88235294117647056"/>
  </r>
  <r>
    <s v="Vodafone_0116_CropCozumler_LAL_Adhood_MS"/>
    <n v="2016"/>
    <n v="1"/>
    <s v="Q1"/>
    <d v="2016-01-05T00:00:00"/>
    <d v="2016-01-31T00:00:00"/>
    <n v="0"/>
    <s v="MS"/>
    <x v="14"/>
    <s v="Vodafone_0116_CropCozumler_LAL_MS"/>
    <s v="Completed"/>
    <s v="Adhood"/>
    <s v="RON"/>
    <s v="Xaxis Lookalike"/>
    <s v="cpm"/>
    <s v="Selected Sites"/>
    <s v="Ad Bundles"/>
    <n v="0.15"/>
    <n v="1.3"/>
    <n v="750000"/>
    <n v="945450"/>
    <n v="0"/>
    <n v="750000"/>
    <m/>
    <n v="0"/>
    <e v="#DIV/0!"/>
    <n v="112.5"/>
    <n v="112.5"/>
    <n v="0"/>
    <n v="975"/>
    <n v="975"/>
    <n v="0"/>
    <n v="0"/>
    <n v="862.5"/>
    <n v="0.88461538461538458"/>
  </r>
  <r>
    <s v="Vodafone_0116_CropCozumler_LAL_Appnexus_MS"/>
    <n v="2016"/>
    <n v="1"/>
    <s v="Q1"/>
    <d v="2016-01-05T00:00:00"/>
    <d v="2016-01-31T00:00:00"/>
    <n v="0"/>
    <s v="MS"/>
    <x v="14"/>
    <s v="Vodafone_0116_CropCozumler_LAL_MS"/>
    <s v="Completed"/>
    <s v="Appnexus"/>
    <s v="RON"/>
    <s v="Xaxis Lookalike"/>
    <s v="cpm"/>
    <s v="Selected Sites"/>
    <s v="Ad Bundles"/>
    <m/>
    <n v="1.3"/>
    <n v="500000"/>
    <n v="500462"/>
    <n v="0"/>
    <n v="500000"/>
    <n v="80"/>
    <n v="1.5985229647805428E-4"/>
    <n v="11.762499999999999"/>
    <n v="0"/>
    <n v="811"/>
    <n v="811"/>
    <n v="650"/>
    <n v="941"/>
    <n v="291"/>
    <n v="0"/>
    <n v="130"/>
    <n v="0.13815090329436769"/>
  </r>
  <r>
    <s v="Vodafone_0116_CropCozumler_LAL_Commedya_MS"/>
    <n v="2016"/>
    <n v="1"/>
    <s v="Q1"/>
    <d v="2016-01-05T00:00:00"/>
    <d v="2016-01-31T00:00:00"/>
    <n v="0"/>
    <s v="MS"/>
    <x v="14"/>
    <s v="Vodafone_0116_CropCozumler_LAL_MS"/>
    <s v="Completed"/>
    <s v="Commedya"/>
    <s v="RON"/>
    <s v="Xaxis Lookalike"/>
    <s v="cpm"/>
    <s v="Selected Sites"/>
    <s v="Ad Bundles"/>
    <n v="0.1"/>
    <n v="1.3"/>
    <n v="500000"/>
    <n v="525746"/>
    <n v="0"/>
    <n v="500000"/>
    <n v="0"/>
    <n v="0"/>
    <e v="#DIV/0!"/>
    <n v="50"/>
    <n v="50"/>
    <n v="0"/>
    <n v="650"/>
    <n v="3284"/>
    <n v="2634"/>
    <n v="0"/>
    <n v="3234"/>
    <n v="0.98477466504263089"/>
  </r>
  <r>
    <s v="Vodafone_0116_CropCozumler_LAL_Digitalm_MS"/>
    <n v="2016"/>
    <n v="1"/>
    <s v="Q1"/>
    <d v="2016-01-05T00:00:00"/>
    <d v="2016-01-31T00:00:00"/>
    <n v="0"/>
    <s v="MS"/>
    <x v="14"/>
    <s v="Vodafone_0116_CropCozumler_LAL_MS"/>
    <s v="Completed"/>
    <s v="Digitalm"/>
    <s v="RON"/>
    <s v="Xaxis Lookalike"/>
    <s v="cpm"/>
    <s v="Selected Sites"/>
    <s v="Ad Bundles"/>
    <n v="0.2"/>
    <n v="1.3"/>
    <n v="1000000"/>
    <n v="1000946"/>
    <n v="0"/>
    <n v="1000000"/>
    <n v="153"/>
    <n v="1.5285539879274207E-4"/>
    <n v="8.4967320261437909"/>
    <n v="200"/>
    <n v="200"/>
    <n v="0"/>
    <n v="1300"/>
    <n v="1300"/>
    <n v="0"/>
    <n v="0"/>
    <n v="1100"/>
    <n v="0.84615384615384615"/>
  </r>
  <r>
    <s v="Vodafone_0116_CropCozumler_LAL_Popmarker_MS"/>
    <n v="2016"/>
    <n v="1"/>
    <s v="Q1"/>
    <d v="2016-01-05T00:00:00"/>
    <d v="2016-01-31T00:00:00"/>
    <n v="0"/>
    <s v="MS"/>
    <x v="14"/>
    <s v="Vodafone_0116_CropCozumler_LAL_MS"/>
    <s v="Completed"/>
    <s v="Popmarker"/>
    <s v="RON"/>
    <s v="Xaxis Lookalike"/>
    <s v="cpm"/>
    <s v="Selected Sites"/>
    <s v="Ad Bundles"/>
    <n v="1"/>
    <n v="1.3"/>
    <n v="1000000"/>
    <n v="1001250"/>
    <n v="0"/>
    <n v="1000000"/>
    <m/>
    <n v="0"/>
    <e v="#DIV/0!"/>
    <n v="1000"/>
    <n v="1000"/>
    <n v="0"/>
    <n v="1300"/>
    <n v="1300"/>
    <n v="0"/>
    <n v="0"/>
    <n v="300"/>
    <n v="0.23076923076923078"/>
  </r>
  <r>
    <s v="Vodafone0116_Project_Falcon_Interest_Digitalm_MS"/>
    <n v="2016"/>
    <n v="1"/>
    <s v="Q1"/>
    <d v="2016-01-04T00:00:00"/>
    <d v="2016-01-15T00:00:00"/>
    <n v="0"/>
    <s v="MS"/>
    <x v="14"/>
    <s v="Vodafone0116_Project_Falcon_Interest_MS"/>
    <s v="Completed"/>
    <s v="Digitalm"/>
    <s v="RON"/>
    <s v="Xaxis Display Plus"/>
    <s v="cpm"/>
    <s v="Selected Sites"/>
    <s v="Ad Bundles"/>
    <n v="0.2"/>
    <n v="1.4"/>
    <n v="2000000"/>
    <n v="2054519"/>
    <n v="0"/>
    <n v="2000000"/>
    <n v="294"/>
    <n v="1.4309918769308047E-4"/>
    <n v="9.7834238095238071"/>
    <n v="400"/>
    <n v="400"/>
    <n v="0"/>
    <n v="2800"/>
    <n v="2876.3265999999994"/>
    <n v="76.326599999999416"/>
    <n v="0"/>
    <n v="2476.3265999999994"/>
    <n v="0.86093373402032991"/>
  </r>
  <r>
    <s v="Vodafone0116_Project_Falcon_Interest_Medyanet_MS"/>
    <n v="2016"/>
    <n v="1"/>
    <s v="Q1"/>
    <d v="2016-01-04T00:00:00"/>
    <d v="2016-01-15T00:00:00"/>
    <n v="0"/>
    <s v="MS"/>
    <x v="14"/>
    <s v="Vodafone0116_Project_Falcon_Interest_MS"/>
    <s v="Completed"/>
    <s v="Medyanet"/>
    <s v="RON"/>
    <s v="Xaxis Display Plus"/>
    <s v="cpm"/>
    <s v="Selected Sites"/>
    <s v="Ad Bundles"/>
    <n v="0.1"/>
    <n v="1.4"/>
    <n v="3600000"/>
    <n v="3719428"/>
    <n v="0"/>
    <n v="3600000"/>
    <m/>
    <n v="0"/>
    <e v="#DIV/0!"/>
    <n v="360"/>
    <n v="360"/>
    <n v="0"/>
    <n v="5040"/>
    <n v="3307"/>
    <n v="-1733"/>
    <n v="0"/>
    <n v="2947"/>
    <n v="0.89114000604777743"/>
  </r>
  <r>
    <s v="Vodafone0116_Project_Falcon_Interest_Nokta_MS"/>
    <n v="2016"/>
    <n v="1"/>
    <s v="Q1"/>
    <d v="2016-01-04T00:00:00"/>
    <d v="2016-01-15T00:00:00"/>
    <n v="0"/>
    <s v="MS"/>
    <x v="14"/>
    <s v="Vodafone0116_Project_Falcon_Interest_MS"/>
    <s v="Completed"/>
    <s v="Nokta"/>
    <s v="RON"/>
    <s v="Xaxis Display Plus"/>
    <s v="cpm"/>
    <s v="Selected Sites"/>
    <s v="Ad Bundles"/>
    <n v="0.1"/>
    <n v="1.4"/>
    <n v="2500000"/>
    <n v="2598585"/>
    <n v="0"/>
    <n v="2500000"/>
    <m/>
    <n v="0"/>
    <e v="#DIV/0!"/>
    <n v="250"/>
    <n v="250"/>
    <n v="0"/>
    <n v="3500"/>
    <n v="3638.0189999999998"/>
    <n v="138.01899999999978"/>
    <n v="0"/>
    <n v="3388.0189999999998"/>
    <n v="0.93128128247818387"/>
  </r>
  <r>
    <s v="Vodafone0116_Project_Falcon_Interest_Reklamz_MS"/>
    <n v="2016"/>
    <n v="1"/>
    <s v="Q1"/>
    <d v="2016-01-04T00:00:00"/>
    <d v="2016-01-15T00:00:00"/>
    <n v="0"/>
    <s v="MS"/>
    <x v="14"/>
    <s v="Vodafone0116_Project_Falcon_Interest_MS"/>
    <s v="Completed"/>
    <s v="Reklamz"/>
    <s v="RON"/>
    <s v="Xaxis Display Plus"/>
    <s v="cpm"/>
    <s v="Selected Sites"/>
    <s v="Ad Bundles"/>
    <n v="0.1"/>
    <n v="1.4"/>
    <n v="500000"/>
    <n v="128129"/>
    <n v="371871"/>
    <n v="128129"/>
    <m/>
    <n v="0"/>
    <e v="#DIV/0!"/>
    <n v="50"/>
    <n v="12.812899999999999"/>
    <n v="-37.187100000000001"/>
    <n v="700"/>
    <n v="179.38059999999999"/>
    <n v="-520.61940000000004"/>
    <n v="0"/>
    <n v="166.5677"/>
    <n v="0.9285714285714286"/>
  </r>
  <r>
    <s v="Vodafone0116_Red_Dil_Testi_Interest_Adinteraction_MS"/>
    <n v="2016"/>
    <n v="1"/>
    <s v="Q1"/>
    <d v="2016-01-05T00:00:00"/>
    <d v="2016-01-20T00:00:00"/>
    <n v="0"/>
    <s v="MS"/>
    <x v="14"/>
    <s v="Vodafone0116_Red_Dil_Testi_Interest_MS"/>
    <s v="Completed"/>
    <s v="Adinteraction"/>
    <s v="RON"/>
    <s v="Xaxis Display Plus"/>
    <s v="cpm"/>
    <s v="Selected Sites"/>
    <s v="Ad Bundles"/>
    <n v="0.15"/>
    <n v="1.4"/>
    <n v="500000"/>
    <n v="500641"/>
    <n v="0"/>
    <n v="500000"/>
    <n v="536"/>
    <n v="1.0706274556019184E-3"/>
    <n v="1.3076444029850744"/>
    <n v="75"/>
    <n v="75"/>
    <n v="0"/>
    <n v="700"/>
    <n v="700.89739999999995"/>
    <n v="0.8973999999999478"/>
    <n v="0"/>
    <n v="625.89739999999995"/>
    <n v="0.89299432413360358"/>
  </r>
  <r>
    <s v="Vodafone0116_Red_Dil_Testi_Interest_Appnexus_MS"/>
    <n v="2016"/>
    <n v="1"/>
    <s v="Q1"/>
    <d v="2016-01-05T00:00:00"/>
    <d v="2016-01-20T00:00:00"/>
    <n v="0"/>
    <s v="MS"/>
    <x v="14"/>
    <s v="Vodafone0116_Red_Dil_Testi_Interest_MS"/>
    <s v="Completed"/>
    <s v="Appnexus"/>
    <s v="RON"/>
    <s v="Xaxis Display Plus"/>
    <s v="cpm"/>
    <s v="Selected Sites"/>
    <s v="Ad Bundles"/>
    <m/>
    <n v="1.4"/>
    <n v="200000"/>
    <n v="0"/>
    <n v="200000"/>
    <n v="0"/>
    <m/>
    <e v="#DIV/0!"/>
    <e v="#DIV/0!"/>
    <n v="0"/>
    <n v="0"/>
    <n v="0"/>
    <n v="280"/>
    <n v="0"/>
    <n v="-280"/>
    <n v="0"/>
    <n v="0"/>
    <e v="#DIV/0!"/>
  </r>
  <r>
    <s v="Vodafone0116_Red_Dil_Testi_Interest_Medyanet_MS"/>
    <n v="2016"/>
    <n v="1"/>
    <s v="Q1"/>
    <d v="2016-01-05T00:00:00"/>
    <d v="2016-01-20T00:00:00"/>
    <n v="0"/>
    <s v="MS"/>
    <x v="14"/>
    <s v="Vodafone0116_Red_Dil_Testi_Interest_MS"/>
    <s v="Completed"/>
    <s v="Medyanet"/>
    <s v="RON"/>
    <s v="Xaxis Display Plus"/>
    <s v="cpm"/>
    <s v="Selected Sites"/>
    <s v="Ad Bundles"/>
    <n v="0.1"/>
    <n v="1.4"/>
    <n v="2000000"/>
    <n v="2123424"/>
    <n v="0"/>
    <n v="2000000"/>
    <m/>
    <n v="0"/>
    <e v="#DIV/0!"/>
    <n v="200"/>
    <n v="200"/>
    <n v="0"/>
    <n v="2800"/>
    <n v="1958"/>
    <n v="-842"/>
    <n v="0"/>
    <n v="1758"/>
    <n v="0.89785495403472937"/>
  </r>
  <r>
    <s v="Vodafone0116_Red_Dil_Testi_Interest_Nokta_MS"/>
    <n v="2016"/>
    <n v="1"/>
    <s v="Q1"/>
    <d v="2016-01-05T00:00:00"/>
    <d v="2016-01-20T00:00:00"/>
    <n v="0"/>
    <s v="MS"/>
    <x v="14"/>
    <s v="Vodafone0116_Red_Dil_Testi_Interest_MS"/>
    <s v="Completed"/>
    <s v="Nokta"/>
    <s v="RON"/>
    <s v="Xaxis Display Plus"/>
    <s v="cpm"/>
    <s v="Selected Sites"/>
    <s v="Ad Bundles"/>
    <n v="0.1"/>
    <n v="1.4"/>
    <n v="500000"/>
    <n v="537930"/>
    <n v="0"/>
    <n v="500000"/>
    <m/>
    <n v="0"/>
    <e v="#DIV/0!"/>
    <n v="50"/>
    <n v="50"/>
    <n v="0"/>
    <n v="700"/>
    <n v="753.10199999999998"/>
    <n v="53.101999999999975"/>
    <n v="0"/>
    <n v="703.10199999999998"/>
    <n v="0.93360793093100269"/>
  </r>
  <r>
    <s v="Vodafone0116_Red_Dil_Testi_Interest_Popmarker_MS"/>
    <n v="2016"/>
    <n v="1"/>
    <s v="Q1"/>
    <d v="2016-01-05T00:00:00"/>
    <d v="2016-01-20T00:00:00"/>
    <n v="0"/>
    <s v="MS"/>
    <x v="14"/>
    <s v="Vodafone0116_Red_Dil_Testi_Interest_MS"/>
    <s v="Completed"/>
    <s v="Popmarker"/>
    <s v="RON"/>
    <s v="Xaxis Display Plus"/>
    <s v="cpm"/>
    <s v="Selected Sites"/>
    <s v="Ad Bundles"/>
    <n v="1"/>
    <n v="1.4"/>
    <n v="1000000"/>
    <n v="1007382"/>
    <n v="0"/>
    <n v="1000000"/>
    <n v="0"/>
    <n v="0"/>
    <e v="#DIV/0!"/>
    <n v="1000"/>
    <n v="1000"/>
    <n v="0"/>
    <n v="1400"/>
    <n v="1410.3347999999999"/>
    <n v="10.334799999999859"/>
    <n v="0"/>
    <n v="410.33479999999986"/>
    <n v="0.2909485038588"/>
  </r>
  <r>
    <s v="Vodafone0116_Red_Dil_Testi_Interest_Sem_MS"/>
    <n v="2016"/>
    <n v="1"/>
    <s v="Q1"/>
    <d v="2016-01-05T00:00:00"/>
    <d v="2016-01-20T00:00:00"/>
    <n v="0"/>
    <s v="MS"/>
    <x v="14"/>
    <s v="Vodafone0116_Red_Dil_Testi_Interest_MS"/>
    <s v="Completed"/>
    <s v="Sem Digital"/>
    <s v="RON"/>
    <s v="Xaxis Display Plus"/>
    <s v="cpm"/>
    <s v="Selected Sites"/>
    <s v="Ad Bundles"/>
    <n v="0.2"/>
    <n v="1.4"/>
    <n v="100000"/>
    <n v="127563"/>
    <n v="0"/>
    <n v="100000"/>
    <m/>
    <n v="0"/>
    <e v="#DIV/0!"/>
    <n v="20"/>
    <n v="20"/>
    <n v="0"/>
    <n v="140"/>
    <n v="178.58819999999997"/>
    <n v="38.588199999999972"/>
    <n v="0"/>
    <n v="158.58819999999997"/>
    <n v="0.88801051805214448"/>
  </r>
  <r>
    <s v="Ford0116_EkoServis_Interest_Adhood_MS"/>
    <n v="2016"/>
    <n v="1"/>
    <s v="Q1"/>
    <d v="2016-01-08T00:00:00"/>
    <d v="2016-01-31T00:00:00"/>
    <n v="0"/>
    <s v="MS"/>
    <x v="15"/>
    <s v="Ford0116_EkoServis_Interest_MS"/>
    <s v="Completed"/>
    <s v="Adhood"/>
    <s v="RON"/>
    <s v="Xaxis Display Plus"/>
    <s v="cpm"/>
    <s v="Selected Sites"/>
    <s v="Ad Bundles"/>
    <n v="0.15"/>
    <n v="1.4"/>
    <n v="400000"/>
    <n v="400740"/>
    <n v="0"/>
    <n v="400000"/>
    <n v="0"/>
    <n v="0"/>
    <e v="#DIV/0!"/>
    <n v="60"/>
    <n v="60"/>
    <n v="0"/>
    <n v="560"/>
    <n v="561.03599999999994"/>
    <n v="1.0359999999999445"/>
    <n v="0"/>
    <n v="501.03599999999994"/>
    <n v="0.89305499112356423"/>
  </r>
  <r>
    <s v="Ford0116_EkoServis_Interest_Appnexus_MS"/>
    <n v="2016"/>
    <n v="1"/>
    <s v="Q1"/>
    <d v="2016-01-08T00:00:00"/>
    <d v="2016-01-31T00:00:00"/>
    <n v="0"/>
    <s v="MS"/>
    <x v="15"/>
    <s v="Ford0116_EkoServis_Interest_MS"/>
    <s v="Completed"/>
    <s v="Appnexus"/>
    <s v="RON"/>
    <s v="Xaxis Display Plus"/>
    <s v="cpm"/>
    <s v="Selected Sites"/>
    <s v="Ad Bundles"/>
    <m/>
    <n v="1.4"/>
    <n v="200000"/>
    <n v="50395"/>
    <n v="149605"/>
    <n v="50395"/>
    <n v="12"/>
    <n v="2.381188609981149E-4"/>
    <n v="5.8794166666666667"/>
    <n v="0"/>
    <n v="250"/>
    <n v="250"/>
    <n v="280"/>
    <n v="70.552999999999997"/>
    <n v="-209.447"/>
    <n v="0"/>
    <n v="-179.447"/>
    <n v="-2.5434354315195669"/>
  </r>
  <r>
    <s v="Ford0116_EkoServis_Interest_Bond_MS"/>
    <n v="2016"/>
    <n v="1"/>
    <s v="Q1"/>
    <d v="2016-01-08T00:00:00"/>
    <d v="2016-01-31T00:00:00"/>
    <n v="0"/>
    <s v="MS"/>
    <x v="15"/>
    <s v="Ford0116_EkoServis_Interest_MS"/>
    <s v="Completed"/>
    <s v="Bond Digital"/>
    <s v="RON"/>
    <s v="Xaxis Display Plus"/>
    <s v="cpm"/>
    <s v="Selected Sites"/>
    <s v="Ad Bundles"/>
    <n v="0.5"/>
    <n v="1.4"/>
    <n v="500000"/>
    <n v="350539"/>
    <n v="149461"/>
    <n v="350539"/>
    <m/>
    <n v="0"/>
    <e v="#DIV/0!"/>
    <n v="250"/>
    <n v="175.26949999999999"/>
    <n v="-74.730500000000006"/>
    <n v="700"/>
    <n v="290.75"/>
    <n v="-409.25"/>
    <n v="0"/>
    <n v="115.48050000000001"/>
    <n v="0.39718142734307826"/>
  </r>
  <r>
    <s v="Ford0116_EkoServis_Interest_Digitalm_MS"/>
    <n v="2016"/>
    <n v="1"/>
    <s v="Q1"/>
    <d v="2016-01-08T00:00:00"/>
    <d v="2016-01-31T00:00:00"/>
    <n v="0"/>
    <s v="MS"/>
    <x v="15"/>
    <s v="Ford0116_EkoServis_Interest_MS"/>
    <s v="Completed"/>
    <s v="Digitalm"/>
    <s v="RON"/>
    <s v="Xaxis Display Plus"/>
    <s v="cpm"/>
    <s v="Selected Sites"/>
    <s v="Ad Bundles"/>
    <n v="0.2"/>
    <n v="1.4"/>
    <n v="500000"/>
    <n v="302725"/>
    <n v="197275"/>
    <n v="302725"/>
    <n v="103"/>
    <n v="3.402427946155752E-4"/>
    <n v="2.1730097087378639"/>
    <n v="100"/>
    <n v="60.545000000000009"/>
    <n v="-39.454999999999991"/>
    <n v="700"/>
    <n v="223.82"/>
    <n v="-476.18"/>
    <n v="0"/>
    <n v="163.27499999999998"/>
    <n v="0.72949244928960766"/>
  </r>
  <r>
    <s v="LAV0116_Ocak_Interstitial_Acunn_MX"/>
    <n v="2016"/>
    <n v="1"/>
    <s v="Q1"/>
    <d v="2016-01-07T00:00:00"/>
    <d v="2016-01-31T00:00:00"/>
    <n v="0"/>
    <s v="MX"/>
    <x v="16"/>
    <s v="LAV0116_Ocak_Interstitial_MX"/>
    <s v="Completed"/>
    <s v="Acunn"/>
    <s v="RON"/>
    <s v="Xaxis Rich Media"/>
    <s v="cpm"/>
    <s v="Interstitial"/>
    <s v="Interstitial"/>
    <n v="1.5"/>
    <n v="4"/>
    <n v="400000"/>
    <n v="440165"/>
    <n v="0"/>
    <n v="400000"/>
    <n v="2480"/>
    <n v="5.6342507923165175E-3"/>
    <n v="0.64516129032258063"/>
    <n v="600"/>
    <n v="0"/>
    <n v="-600"/>
    <n v="1600"/>
    <n v="1600"/>
    <n v="0"/>
    <n v="0"/>
    <n v="1600"/>
    <n v="1"/>
  </r>
  <r>
    <s v="LAV0116_Ocak_Interstitial_Digitalm_MX"/>
    <n v="2016"/>
    <n v="1"/>
    <s v="Q1"/>
    <d v="2016-01-07T00:00:00"/>
    <d v="2016-01-31T00:00:00"/>
    <n v="0"/>
    <s v="MX"/>
    <x v="16"/>
    <s v="LAV0116_Ocak_Interstitial_MX"/>
    <s v="Completed"/>
    <s v="Digitalm"/>
    <s v="RON"/>
    <s v="Xaxis Rich Media"/>
    <s v="cpm"/>
    <s v="Interstitial"/>
    <s v="Interstitial"/>
    <n v="2.5"/>
    <n v="4"/>
    <n v="320000"/>
    <n v="320667"/>
    <n v="0"/>
    <n v="320000"/>
    <n v="4918"/>
    <n v="1.5336782394197095E-2"/>
    <n v="0.26128507523383487"/>
    <n v="800"/>
    <n v="800"/>
    <n v="0"/>
    <n v="1280"/>
    <n v="1285"/>
    <n v="5"/>
    <n v="0"/>
    <n v="485"/>
    <n v="0.37743190661478598"/>
  </r>
  <r>
    <s v="ElcaKozmetik0116_Dorphin8_Interstitial_Acunn_MS"/>
    <n v="2016"/>
    <n v="1"/>
    <s v="Q1"/>
    <d v="2016-01-11T00:00:00"/>
    <d v="2016-01-31T00:00:00"/>
    <n v="0"/>
    <s v="MS"/>
    <x v="2"/>
    <s v="ElcaKozmetik0116_Dorphin8_Interstitial_MS"/>
    <s v="Completed"/>
    <s v="Acunn"/>
    <s v="RON"/>
    <s v="Xaxis Rich Media"/>
    <s v="cpm"/>
    <s v="Interstitial"/>
    <s v="Interstitial"/>
    <n v="1.5"/>
    <n v="4"/>
    <n v="800000"/>
    <n v="807424"/>
    <n v="0"/>
    <n v="800000"/>
    <n v="5035"/>
    <n v="6.2358810240963859E-3"/>
    <n v="0.6355511420059583"/>
    <n v="1200"/>
    <n v="0"/>
    <n v="-1200"/>
    <n v="3200"/>
    <n v="3200"/>
    <n v="0"/>
    <n v="0"/>
    <n v="3200"/>
    <n v="1"/>
  </r>
  <r>
    <s v="ElcaKozmetik0116_Dorphin8_Interstitial_Digitalm_MS"/>
    <n v="2016"/>
    <n v="1"/>
    <s v="Q1"/>
    <d v="2016-01-11T00:00:00"/>
    <d v="2016-01-31T00:00:00"/>
    <n v="0"/>
    <s v="MS"/>
    <x v="2"/>
    <s v="ElcaKozmetik0116_Dorphin8_Interstitial_MS"/>
    <s v="Completed"/>
    <s v="Digitalm"/>
    <s v="RON"/>
    <s v="Xaxis Rich Media"/>
    <s v="cpm"/>
    <s v="Interstitial"/>
    <s v="Interstitial"/>
    <n v="2.5"/>
    <n v="4"/>
    <n v="500000"/>
    <n v="501039"/>
    <n v="0"/>
    <n v="500000"/>
    <n v="4832"/>
    <n v="9.6439598514287319E-3"/>
    <n v="0.41390728476821192"/>
    <n v="1250"/>
    <n v="1250"/>
    <n v="0"/>
    <n v="2000"/>
    <n v="2000"/>
    <n v="0"/>
    <n v="0"/>
    <n v="750"/>
    <n v="0.375"/>
  </r>
  <r>
    <s v="ElcaKozmetik0116_Dorphin8_Interstitial_Medyanet_MS"/>
    <n v="2016"/>
    <n v="1"/>
    <s v="Q1"/>
    <d v="2016-01-11T00:00:00"/>
    <d v="2016-01-31T00:00:00"/>
    <n v="0"/>
    <s v="MS"/>
    <x v="2"/>
    <s v="ElcaKozmetik0116_Dorphin8_Interstitial_MS"/>
    <s v="Completed"/>
    <s v="Medyanet"/>
    <s v="RON"/>
    <s v="Xaxis Rich Media"/>
    <s v="cpm"/>
    <s v="Interstitial"/>
    <s v="Interstitial"/>
    <n v="0.5"/>
    <n v="4"/>
    <n v="700000"/>
    <n v="711186"/>
    <n v="0"/>
    <n v="700000"/>
    <n v="5084"/>
    <n v="7.148622160728698E-3"/>
    <n v="0.55074744295830058"/>
    <n v="350"/>
    <n v="350"/>
    <n v="0"/>
    <n v="2800"/>
    <n v="2800"/>
    <n v="0"/>
    <n v="0"/>
    <n v="2450"/>
    <n v="0.875"/>
  </r>
  <r>
    <s v="ElcaKozmetik0116_Dorphin8_Pin_Popmarker_MS"/>
    <n v="2016"/>
    <n v="1"/>
    <s v="Q1"/>
    <d v="2016-01-07T00:00:00"/>
    <d v="2016-01-31T00:00:00"/>
    <n v="0"/>
    <s v="MS"/>
    <x v="2"/>
    <s v="ElcaKozmetik0116_Dorphin8_Pin_MS"/>
    <s v="Completed"/>
    <s v="Popmarker"/>
    <s v="RON"/>
    <s v="Xaxis Pin"/>
    <s v="cpm"/>
    <s v="Selected Sites"/>
    <s v="Ad Bundles"/>
    <n v="1"/>
    <n v="3"/>
    <n v="2000000"/>
    <n v="2003244"/>
    <n v="0"/>
    <n v="2000000"/>
    <n v="4969"/>
    <n v="2.4804766668463751E-3"/>
    <n v="0.60374320788891123"/>
    <n v="2000"/>
    <n v="2000"/>
    <n v="0"/>
    <n v="6000"/>
    <n v="3000"/>
    <n v="-3000"/>
    <n v="0"/>
    <n v="1000"/>
    <n v="0.33333333333333331"/>
  </r>
  <r>
    <s v="ElcaKozmetik0116_Doprhin8_Interest_Adinteraction_MS"/>
    <n v="2016"/>
    <n v="1"/>
    <s v="Q1"/>
    <d v="2016-01-07T00:00:00"/>
    <d v="2016-01-31T00:00:00"/>
    <n v="0"/>
    <s v="MS"/>
    <x v="2"/>
    <s v="ElcaKozmetik0116_Doprhin8_Interest_MS"/>
    <s v="Completed"/>
    <s v="Adinteraction"/>
    <s v="RON"/>
    <s v="Xaxis Display Plus"/>
    <s v="cpm"/>
    <s v="Selected Sites"/>
    <s v="Ad Bundles"/>
    <n v="0.15"/>
    <n v="1.3"/>
    <n v="1000000"/>
    <n v="1170902"/>
    <n v="0"/>
    <n v="1000000"/>
    <n v="0"/>
    <n v="0"/>
    <e v="#DIV/0!"/>
    <n v="150"/>
    <n v="150"/>
    <n v="0"/>
    <n v="1300"/>
    <n v="556"/>
    <n v="-744"/>
    <n v="0"/>
    <n v="406"/>
    <n v="0.73021582733812951"/>
  </r>
  <r>
    <s v="ElcaKozmetik0116_Doprhin8_Interest_Bond_MS"/>
    <n v="2016"/>
    <n v="1"/>
    <s v="Q1"/>
    <d v="2016-01-07T00:00:00"/>
    <d v="2016-01-31T00:00:00"/>
    <n v="0"/>
    <s v="MS"/>
    <x v="2"/>
    <s v="ElcaKozmetik0116_Doprhin8_Interest_MS"/>
    <s v="Completed"/>
    <s v="Bond Digital"/>
    <s v="RON"/>
    <s v="Xaxis Display Plus"/>
    <s v="cpm"/>
    <s v="Selected Sites"/>
    <s v="Ad Bundles"/>
    <n v="0.5"/>
    <n v="1.3"/>
    <n v="500000"/>
    <n v="500020"/>
    <n v="0"/>
    <n v="500000"/>
    <m/>
    <n v="0"/>
    <e v="#DIV/0!"/>
    <n v="250"/>
    <n v="250"/>
    <n v="0"/>
    <n v="650"/>
    <n v="650"/>
    <n v="0"/>
    <n v="0"/>
    <n v="400"/>
    <n v="0.61538461538461542"/>
  </r>
  <r>
    <s v="ElcaKozmetik0116_Doprhin8_Interest_Medyanet_MS"/>
    <n v="2016"/>
    <n v="1"/>
    <s v="Q1"/>
    <d v="2016-01-07T00:00:00"/>
    <d v="2016-01-31T00:00:00"/>
    <n v="0"/>
    <s v="MS"/>
    <x v="2"/>
    <s v="ElcaKozmetik0116_Doprhin8_Interest_MS"/>
    <s v="Completed"/>
    <s v="Medyanet"/>
    <s v="RON"/>
    <s v="Xaxis Display Plus"/>
    <s v="cpm"/>
    <s v="Selected Sites"/>
    <s v="Ad Bundles"/>
    <n v="0.1"/>
    <n v="1.3"/>
    <n v="500000"/>
    <n v="505658"/>
    <n v="0"/>
    <n v="500000"/>
    <n v="212"/>
    <n v="4.1925570247083996E-4"/>
    <n v="3.0660377358490565"/>
    <n v="50"/>
    <n v="50"/>
    <n v="0"/>
    <n v="650"/>
    <n v="650"/>
    <n v="0"/>
    <n v="0"/>
    <n v="600"/>
    <n v="0.92307692307692313"/>
  </r>
  <r>
    <s v="ElcaKozmetik0116_Doprhin8_Interest_Nokta_MS"/>
    <n v="2016"/>
    <n v="1"/>
    <s v="Q1"/>
    <d v="2016-01-07T00:00:00"/>
    <d v="2016-01-31T00:00:00"/>
    <n v="0"/>
    <s v="MS"/>
    <x v="2"/>
    <s v="ElcaKozmetik0116_Doprhin8_Interest_MS"/>
    <s v="Completed"/>
    <s v="Nokta"/>
    <s v="RON"/>
    <s v="Xaxis Display Plus"/>
    <s v="cpm"/>
    <s v="Selected Sites"/>
    <s v="Ad Bundles"/>
    <n v="0.1"/>
    <n v="1.3"/>
    <n v="500000"/>
    <n v="507591"/>
    <n v="0"/>
    <n v="500000"/>
    <n v="700"/>
    <n v="1.3790630645539421E-3"/>
    <n v="0.9285714285714286"/>
    <n v="50"/>
    <n v="50"/>
    <n v="0"/>
    <n v="650"/>
    <n v="650"/>
    <n v="0"/>
    <n v="0"/>
    <n v="600"/>
    <n v="0.92307692307692313"/>
  </r>
  <r>
    <s v="ElcaKozmetik0116_Doprhin8_Interest_Reklamz_MS"/>
    <n v="2016"/>
    <n v="1"/>
    <s v="Q1"/>
    <d v="2016-01-07T00:00:00"/>
    <d v="2016-01-31T00:00:00"/>
    <n v="0"/>
    <s v="MS"/>
    <x v="2"/>
    <s v="ElcaKozmetik0116_Doprhin8_Interest_MS"/>
    <s v="Completed"/>
    <s v="Reklamz"/>
    <s v="RON"/>
    <s v="Xaxis Display Plus"/>
    <s v="cpm"/>
    <s v="Selected Sites"/>
    <s v="Ad Bundles"/>
    <n v="0.1"/>
    <n v="1.3"/>
    <n v="100000"/>
    <n v="63775"/>
    <n v="36225"/>
    <n v="63775"/>
    <n v="135"/>
    <n v="2.1168169345354764E-3"/>
    <n v="0.96296296296296291"/>
    <n v="10"/>
    <n v="6.3775000000000004"/>
    <n v="-3.6224999999999996"/>
    <n v="130"/>
    <n v="130"/>
    <n v="0"/>
    <n v="0"/>
    <n v="123.6225"/>
    <n v="0.9509423076923077"/>
  </r>
  <r>
    <s v="Vodafone0116_Tabata_Mcare_Preroll_Acunn_MS"/>
    <n v="2016"/>
    <n v="1"/>
    <s v="Q1"/>
    <d v="2016-01-09T00:00:00"/>
    <d v="2016-01-31T00:00:00"/>
    <n v="0"/>
    <s v="MS"/>
    <x v="14"/>
    <s v="Vodafone0116_Tabata_Mcare_Preroll_MS"/>
    <s v="Completed"/>
    <s v="Acunn"/>
    <s v="RON"/>
    <s v="Xaxis Tv"/>
    <s v="cpv"/>
    <s v="Pre/Mid/Post Rolls RON"/>
    <s v="Online Video"/>
    <n v="0.01"/>
    <n v="0.03"/>
    <n v="66000"/>
    <n v="65270"/>
    <n v="730"/>
    <n v="65270"/>
    <n v="1261"/>
    <n v="1.9319748736019611E-2"/>
    <n v="0.98651863600317213"/>
    <n v="660"/>
    <n v="0"/>
    <n v="-660"/>
    <n v="1980"/>
    <n v="1244"/>
    <n v="-736"/>
    <n v="0"/>
    <n v="1244"/>
    <n v="1"/>
  </r>
  <r>
    <s v="Vodafone0116_Tabata_Mcare_Preroll_Bond_MS"/>
    <n v="2016"/>
    <n v="1"/>
    <s v="Q1"/>
    <d v="2016-01-09T00:00:00"/>
    <d v="2016-01-31T00:00:00"/>
    <n v="0"/>
    <s v="MS"/>
    <x v="14"/>
    <s v="Vodafone0116_Tabata_Mcare_Preroll_MS"/>
    <s v="Completed"/>
    <s v="Bond Digital"/>
    <s v="RON"/>
    <s v="Xaxis Tv"/>
    <s v="cpv"/>
    <s v="Pre/Mid/Post Rolls RON"/>
    <s v="Online Video"/>
    <n v="0.01"/>
    <n v="0.03"/>
    <n v="50000"/>
    <n v="50013"/>
    <n v="0"/>
    <n v="50000"/>
    <m/>
    <n v="0"/>
    <e v="#DIV/0!"/>
    <n v="500"/>
    <n v="545"/>
    <n v="45"/>
    <n v="1500"/>
    <n v="1500.3899999999999"/>
    <n v="0.38999999999987267"/>
    <n v="0"/>
    <n v="955.38999999999987"/>
    <n v="0.63676110877838421"/>
  </r>
  <r>
    <s v="Vodafone0116_Tabata_Mcare_Preroll_Digitalm_MS"/>
    <n v="2016"/>
    <n v="1"/>
    <s v="Q1"/>
    <d v="2016-01-09T00:00:00"/>
    <d v="2016-01-31T00:00:00"/>
    <n v="0"/>
    <s v="MS"/>
    <x v="14"/>
    <s v="Vodafone0116_Tabata_Mcare_Preroll_MS"/>
    <s v="Completed"/>
    <s v="Digitalm"/>
    <s v="RON"/>
    <s v="Xaxis Tv"/>
    <s v="cpv"/>
    <s v="Pre/Mid/Post Rolls RON"/>
    <s v="Online Video"/>
    <n v="6.0000000000000001E-3"/>
    <n v="0.03"/>
    <n v="75000"/>
    <n v="75189"/>
    <n v="0"/>
    <n v="75000"/>
    <n v="1001"/>
    <n v="1.3313117610288739E-2"/>
    <n v="2.2534165834165836"/>
    <n v="450"/>
    <n v="450"/>
    <n v="0"/>
    <n v="2250"/>
    <n v="2255.67"/>
    <n v="5.6700000000000728"/>
    <n v="0"/>
    <n v="1805.67"/>
    <n v="0.80050273311255637"/>
  </r>
  <r>
    <s v="GSK0116_Breath_Right_Preroll_Acunn_MC"/>
    <n v="2016"/>
    <n v="1"/>
    <s v="Q1"/>
    <d v="2016-01-08T00:00:00"/>
    <d v="2016-01-31T00:00:00"/>
    <n v="0"/>
    <s v="MC"/>
    <x v="0"/>
    <s v="GSK0116_Breath_Right_Preroll_MC"/>
    <s v="Completed"/>
    <s v="Acunn"/>
    <s v="RON"/>
    <s v="Xaxis Tv"/>
    <s v="cpv"/>
    <s v="Pre/Mid/Post Rolls RON"/>
    <s v="Online Video"/>
    <n v="0.01"/>
    <n v="3.3000000000000002E-2"/>
    <n v="150000"/>
    <n v="152193"/>
    <n v="0"/>
    <n v="150000"/>
    <n v="23605"/>
    <n v="0.15509911756782507"/>
    <n v="0.18385935183223892"/>
    <n v="1500"/>
    <n v="0"/>
    <n v="-1500"/>
    <n v="4950"/>
    <n v="4340"/>
    <n v="-610"/>
    <n v="0"/>
    <n v="4340"/>
    <n v="1"/>
  </r>
  <r>
    <s v="GSK0116_Breath_Right_Preroll_Bond_MC"/>
    <n v="2016"/>
    <n v="1"/>
    <s v="Q1"/>
    <d v="2016-01-08T00:00:00"/>
    <d v="2016-01-31T00:00:00"/>
    <n v="0"/>
    <s v="MC"/>
    <x v="0"/>
    <s v="GSK0116_Breath_Right_Preroll_MC"/>
    <s v="Completed"/>
    <s v="Bond Digital"/>
    <s v="RON"/>
    <s v="Xaxis Tv"/>
    <s v="cpv"/>
    <s v="Pre/Mid/Post Rolls RON"/>
    <s v="Online Video"/>
    <n v="0.01"/>
    <n v="3.3000000000000002E-2"/>
    <n v="20000"/>
    <n v="0"/>
    <n v="20000"/>
    <n v="0"/>
    <m/>
    <e v="#DIV/0!"/>
    <e v="#DIV/0!"/>
    <n v="200"/>
    <n v="0"/>
    <n v="-200"/>
    <n v="660"/>
    <n v="0"/>
    <n v="-660"/>
    <n v="0"/>
    <n v="0"/>
    <e v="#DIV/0!"/>
  </r>
  <r>
    <s v="GSK0116_Breath_Right_Preroll_Nokta_MC"/>
    <n v="2016"/>
    <n v="1"/>
    <s v="Q1"/>
    <d v="2016-01-08T00:00:00"/>
    <d v="2016-01-31T00:00:00"/>
    <n v="0"/>
    <s v="MC"/>
    <x v="0"/>
    <s v="GSK0116_Breath_Right_Preroll_MC"/>
    <s v="Completed"/>
    <s v="Nokta"/>
    <s v="RON"/>
    <s v="Xaxis Tv"/>
    <s v="cpv"/>
    <s v="Pre/Mid/Post Rolls RON"/>
    <s v="Online Video"/>
    <n v="1.2E-2"/>
    <n v="3.3000000000000002E-2"/>
    <n v="50000"/>
    <n v="50346"/>
    <n v="0"/>
    <n v="50000"/>
    <n v="7809"/>
    <n v="0.15510666189965439"/>
    <n v="0.21275681905493662"/>
    <n v="600"/>
    <n v="600"/>
    <n v="0"/>
    <n v="1650"/>
    <n v="1661.4180000000001"/>
    <n v="11.41800000000012"/>
    <n v="0"/>
    <n v="1061.4180000000001"/>
    <n v="0.63886270643510545"/>
  </r>
  <r>
    <s v="GSK0116_Corega_Preroll_Acunn_MC"/>
    <n v="2016"/>
    <n v="1"/>
    <s v="Q1"/>
    <d v="2016-01-08T00:00:00"/>
    <d v="2016-01-31T00:00:00"/>
    <n v="0"/>
    <s v="MC"/>
    <x v="0"/>
    <s v="GSK0116_Corega_Preroll_MC"/>
    <s v="Completed"/>
    <s v="Acunn"/>
    <s v="RON"/>
    <s v="Xaxis Tv"/>
    <s v="cpv"/>
    <s v="Pre/Mid/Post Rolls RON"/>
    <s v="Online Video"/>
    <n v="0.01"/>
    <n v="3.3000000000000002E-2"/>
    <n v="100000"/>
    <n v="102988"/>
    <n v="0"/>
    <n v="100000"/>
    <n v="18683"/>
    <n v="0.18140948460014758"/>
    <n v="0.16164427554461275"/>
    <n v="1000"/>
    <n v="0"/>
    <n v="-1000"/>
    <n v="3300"/>
    <n v="3020"/>
    <n v="-280"/>
    <n v="0"/>
    <n v="3020"/>
    <n v="1"/>
  </r>
  <r>
    <s v="GSK0116_Corega_Preroll_Adinteraction_MC"/>
    <n v="2016"/>
    <n v="1"/>
    <s v="Q1"/>
    <d v="2016-01-08T00:00:00"/>
    <d v="2016-01-31T00:00:00"/>
    <n v="0"/>
    <s v="MC"/>
    <x v="0"/>
    <s v="GSK0116_Corega_Preroll_MC"/>
    <s v="Completed"/>
    <s v="Adinteraction"/>
    <s v="RON"/>
    <s v="Xaxis Tv"/>
    <s v="cpv"/>
    <s v="Pre/Mid/Post Rolls RON"/>
    <s v="Online Video"/>
    <n v="1.0999999999999999E-2"/>
    <n v="3.3000000000000002E-2"/>
    <n v="30000"/>
    <n v="40430"/>
    <n v="0"/>
    <n v="30000"/>
    <n v="4134"/>
    <n v="0.10225080385852089"/>
    <n v="0.23947750362844702"/>
    <n v="330"/>
    <n v="330"/>
    <n v="0"/>
    <n v="990"/>
    <n v="990"/>
    <n v="0"/>
    <n v="0"/>
    <n v="660"/>
    <n v="0.66666666666666663"/>
  </r>
  <r>
    <s v="GSK0116_Corega_Preroll_Nokta_MC"/>
    <n v="2016"/>
    <n v="1"/>
    <s v="Q1"/>
    <d v="2016-01-08T00:00:00"/>
    <d v="2016-01-31T00:00:00"/>
    <n v="0"/>
    <s v="MC"/>
    <x v="0"/>
    <s v="GSK0116_Corega_Preroll_MC"/>
    <s v="Completed"/>
    <s v="Nokta"/>
    <s v="RON"/>
    <s v="Xaxis Tv"/>
    <s v="cpv"/>
    <s v="Pre/Mid/Post Rolls RON"/>
    <s v="Online Video"/>
    <n v="1.2E-2"/>
    <n v="3.3000000000000002E-2"/>
    <n v="30000"/>
    <n v="30176"/>
    <n v="0"/>
    <n v="30000"/>
    <n v="5444"/>
    <n v="0.18040827147401908"/>
    <n v="0.18185157972079352"/>
    <n v="360"/>
    <n v="360"/>
    <n v="0"/>
    <n v="990"/>
    <n v="990"/>
    <n v="0"/>
    <n v="0"/>
    <n v="630"/>
    <n v="0.63636363636363635"/>
  </r>
  <r>
    <s v="Bayer0116_Bepanthol_Skin_Care_Preroll_Acunn_MC"/>
    <n v="2016"/>
    <n v="1"/>
    <s v="Q1"/>
    <d v="2016-01-11T00:00:00"/>
    <d v="2016-01-31T00:00:00"/>
    <n v="0"/>
    <s v="MC"/>
    <x v="7"/>
    <s v="Bayer0116_Bepanthol_Skin_Care_Preroll_MC"/>
    <s v="Completed"/>
    <s v="Acunn"/>
    <s v="RON"/>
    <s v="Xaxis Tv"/>
    <s v="cpv"/>
    <s v="Pre/Mid/Post Rolls RON"/>
    <s v="Online Video"/>
    <n v="0.01"/>
    <n v="3.3000000000000002E-2"/>
    <n v="150000"/>
    <n v="83688"/>
    <n v="66312"/>
    <n v="83688"/>
    <n v="1979"/>
    <n v="2.3647356849249592E-2"/>
    <n v="1.3955048004042447"/>
    <n v="1500"/>
    <n v="0"/>
    <n v="-1500"/>
    <n v="4950"/>
    <n v="2761.7040000000002"/>
    <n v="-2188.2959999999998"/>
    <n v="0"/>
    <n v="2761.7040000000002"/>
    <n v="1"/>
  </r>
  <r>
    <s v="Bayer0116_Bepanthol_Skin_Care_Preroll_Adinteraction_MC"/>
    <n v="2016"/>
    <n v="1"/>
    <s v="Q1"/>
    <d v="2016-01-11T00:00:00"/>
    <d v="2016-01-31T00:00:00"/>
    <n v="0"/>
    <s v="MC"/>
    <x v="7"/>
    <s v="Bayer0116_Bepanthol_Skin_Care_Preroll_MC"/>
    <s v="Completed"/>
    <s v="Adinteraction"/>
    <s v="RON"/>
    <s v="Xaxis Tv"/>
    <s v="cpv"/>
    <s v="Pre/Mid/Post Rolls RON"/>
    <s v="Online Video"/>
    <n v="1.0999999999999999E-2"/>
    <n v="3.3000000000000002E-2"/>
    <n v="25000"/>
    <n v="28313"/>
    <n v="0"/>
    <n v="25000"/>
    <n v="1949"/>
    <n v="6.8837636421431855E-2"/>
    <n v="0.47938891739353517"/>
    <n v="275"/>
    <n v="275"/>
    <n v="0"/>
    <n v="825"/>
    <n v="934.32900000000006"/>
    <n v="109.32900000000006"/>
    <n v="0"/>
    <n v="659.32900000000006"/>
    <n v="0.70567112869235571"/>
  </r>
  <r>
    <s v="Bayer0116_Bepanthol_Skin_Care_Preroll_Digitalm_MC"/>
    <n v="2016"/>
    <n v="1"/>
    <s v="Q1"/>
    <d v="2016-01-11T00:00:00"/>
    <d v="2016-01-31T00:00:00"/>
    <n v="0"/>
    <s v="MC"/>
    <x v="7"/>
    <s v="Bayer0116_Bepanthol_Skin_Care_Preroll_MC"/>
    <s v="Completed"/>
    <s v="Digitalm"/>
    <s v="RON"/>
    <s v="Xaxis Tv"/>
    <s v="cpv"/>
    <s v="Pre/Mid/Post Rolls RON"/>
    <s v="Online Video"/>
    <n v="6.0000000000000001E-3"/>
    <n v="3.3000000000000002E-2"/>
    <n v="50000"/>
    <n v="51618"/>
    <n v="0"/>
    <n v="50000"/>
    <n v="796"/>
    <n v="1.5420977178503622E-2"/>
    <n v="2.1399422110552764"/>
    <n v="300"/>
    <n v="300"/>
    <n v="0"/>
    <n v="1650"/>
    <n v="1703.394"/>
    <n v="53.394000000000005"/>
    <n v="0"/>
    <n v="1403.394"/>
    <n v="0.82388102811211028"/>
  </r>
  <r>
    <s v="Bayer0116_Bepanthol_Skin_Care_Preroll_Nokta_MC"/>
    <n v="2016"/>
    <n v="1"/>
    <s v="Q1"/>
    <d v="2016-01-11T00:00:00"/>
    <d v="2016-01-31T00:00:00"/>
    <n v="0"/>
    <s v="MC"/>
    <x v="7"/>
    <s v="Bayer0116_Bepanthol_Skin_Care_Preroll_MC"/>
    <s v="Completed"/>
    <s v="Nokta"/>
    <s v="RON"/>
    <s v="Xaxis Tv"/>
    <s v="cpv"/>
    <s v="Pre/Mid/Post Rolls RON"/>
    <s v="Online Video"/>
    <n v="1.2E-2"/>
    <n v="3.3000000000000002E-2"/>
    <n v="50000"/>
    <n v="50664"/>
    <n v="0"/>
    <n v="50000"/>
    <n v="3819"/>
    <n v="7.5378967314069165E-2"/>
    <n v="0.43778790259230166"/>
    <n v="600"/>
    <n v="600"/>
    <n v="0"/>
    <n v="1650"/>
    <n v="1671.912"/>
    <n v="21.912000000000035"/>
    <n v="0"/>
    <n v="1071.912"/>
    <n v="0.64112943743450612"/>
  </r>
  <r>
    <s v="Akbank0116_Wings_Interest_Medyanet_MC"/>
    <n v="2016"/>
    <n v="1"/>
    <s v="Q1"/>
    <d v="2016-01-11T00:00:00"/>
    <d v="2016-01-31T00:00:00"/>
    <n v="0"/>
    <s v="MC"/>
    <x v="9"/>
    <s v="Akbank0116_Wings_Interest_MC"/>
    <s v="Completed"/>
    <s v="Medyanet"/>
    <s v="RON"/>
    <s v="Xaxis Display Plus"/>
    <s v="cpm"/>
    <s v="Selected Sites"/>
    <s v="Ad Bundles"/>
    <n v="0.1"/>
    <n v="1"/>
    <n v="2000000"/>
    <n v="2011859"/>
    <n v="0"/>
    <n v="2000000"/>
    <m/>
    <n v="0"/>
    <e v="#DIV/0!"/>
    <n v="200"/>
    <n v="200"/>
    <n v="0"/>
    <n v="2000"/>
    <n v="1500"/>
    <n v="-500"/>
    <n v="0"/>
    <n v="1300"/>
    <n v="0.8666666666666667"/>
  </r>
  <r>
    <s v="Akbank0116_Wings_Interest_Nokta_MC"/>
    <n v="2016"/>
    <n v="1"/>
    <s v="Q1"/>
    <d v="2016-01-11T00:00:00"/>
    <d v="2016-01-31T00:00:00"/>
    <n v="0"/>
    <s v="MC"/>
    <x v="9"/>
    <s v="Akbank0116_Wings_Interest_MC"/>
    <s v="Completed"/>
    <s v="Nokta"/>
    <s v="RON"/>
    <s v="Xaxis Display Plus"/>
    <s v="cpm"/>
    <s v="Selected Sites"/>
    <s v="Ad Bundles"/>
    <n v="0.1"/>
    <n v="1"/>
    <n v="500000"/>
    <n v="507480"/>
    <n v="0"/>
    <n v="500000"/>
    <m/>
    <n v="0"/>
    <e v="#DIV/0!"/>
    <n v="50"/>
    <n v="50"/>
    <n v="0"/>
    <n v="500"/>
    <n v="500"/>
    <n v="0"/>
    <n v="0"/>
    <n v="450"/>
    <n v="0.9"/>
  </r>
  <r>
    <s v="Akbank0116_Kobi_Danismanlik_Interest_Digitalm_MC"/>
    <n v="2016"/>
    <n v="1"/>
    <s v="Q1"/>
    <d v="2016-01-11T00:00:00"/>
    <d v="2016-01-31T00:00:00"/>
    <n v="0"/>
    <s v="MC"/>
    <x v="9"/>
    <s v="Akbank0116_Kobi_Danismanlik_Interest_MC"/>
    <s v="Completed"/>
    <s v="Medyanet"/>
    <s v="RON"/>
    <s v="Xaxis Display Plus"/>
    <s v="cpm"/>
    <s v="Selected Sites"/>
    <s v="Ad Bundles"/>
    <n v="0.1"/>
    <n v="1"/>
    <n v="1000000"/>
    <n v="1008516"/>
    <n v="0"/>
    <n v="1000000"/>
    <m/>
    <n v="0"/>
    <e v="#DIV/0!"/>
    <n v="100"/>
    <n v="100"/>
    <n v="0"/>
    <n v="1000"/>
    <n v="1000"/>
    <n v="0"/>
    <n v="0"/>
    <n v="900"/>
    <n v="0.9"/>
  </r>
  <r>
    <s v="Akbank0116_Kobi_Danismanlik_Interest_Medyanet_MC"/>
    <n v="2016"/>
    <n v="1"/>
    <s v="Q1"/>
    <d v="2016-01-11T00:00:00"/>
    <d v="2016-01-31T00:00:00"/>
    <n v="0"/>
    <s v="MC"/>
    <x v="9"/>
    <s v="Akbank0116_Kobi_Danismanlik_Interest_MC"/>
    <s v="Completed"/>
    <s v="Digitalm"/>
    <s v="RON"/>
    <s v="Xaxis Display Plus"/>
    <s v="cpm"/>
    <s v="Selected Sites"/>
    <s v="Ad Bundles"/>
    <n v="0.2"/>
    <n v="1"/>
    <n v="1500000"/>
    <n v="1578143"/>
    <n v="0"/>
    <n v="1500000"/>
    <n v="155"/>
    <n v="9.8216701528315239E-5"/>
    <n v="6.4516129032258061"/>
    <n v="300"/>
    <n v="300"/>
    <n v="0"/>
    <n v="1500"/>
    <n v="1000"/>
    <n v="-500"/>
    <n v="0"/>
    <n v="700"/>
    <n v="0.7"/>
  </r>
  <r>
    <s v="Akbank0116_Multinational_Best_Locak_Interest_Appnexus_MC"/>
    <n v="2016"/>
    <n v="1"/>
    <s v="Q1"/>
    <d v="2016-01-11T00:00:00"/>
    <d v="2016-01-31T00:00:00"/>
    <n v="0"/>
    <s v="MC"/>
    <x v="9"/>
    <s v="Akbank0116_Multinational_Best_Locak_Interest_MC"/>
    <s v="Completed"/>
    <s v="Appnexus"/>
    <s v="RON"/>
    <s v="Xaxis Display Plus"/>
    <s v="cpm"/>
    <s v="Selected Sites"/>
    <s v="Ad Bundles"/>
    <m/>
    <n v="100"/>
    <n v="104800"/>
    <n v="63637"/>
    <n v="41163"/>
    <n v="63637"/>
    <m/>
    <n v="0"/>
    <e v="#DIV/0!"/>
    <n v="0"/>
    <n v="900"/>
    <n v="900"/>
    <n v="10480"/>
    <n v="0"/>
    <n v="-10480"/>
    <n v="0"/>
    <n v="-900"/>
    <e v="#DIV/0!"/>
  </r>
  <r>
    <s v="Danone0116_Bebelac_Gold_Preroll_Acunn_MEC"/>
    <n v="2016"/>
    <n v="1"/>
    <s v="Q1"/>
    <d v="2016-01-12T00:00:00"/>
    <d v="2016-01-31T00:00:00"/>
    <n v="0"/>
    <s v="MEC"/>
    <x v="17"/>
    <s v="Danone0116_Bebelac_Gold_Preroll_MEC"/>
    <s v="Completed"/>
    <s v="Acunn"/>
    <s v="RON"/>
    <s v="Xaxis Tv"/>
    <s v="cpv"/>
    <s v="Pre/Mid/Post Rolls RON"/>
    <s v="Online Video"/>
    <n v="0.01"/>
    <n v="0.03"/>
    <n v="25000"/>
    <n v="38804"/>
    <n v="0"/>
    <n v="25000"/>
    <n v="6877"/>
    <n v="0.17722399752602824"/>
    <n v="3.6353060927730114E-2"/>
    <n v="250"/>
    <n v="0"/>
    <n v="-250"/>
    <n v="750"/>
    <n v="250"/>
    <n v="-500"/>
    <n v="0"/>
    <n v="250"/>
    <n v="1"/>
  </r>
  <r>
    <s v="Danone0116_Bebelac_Gold_Preroll_Bond_MEC"/>
    <n v="2016"/>
    <n v="1"/>
    <s v="Q1"/>
    <d v="2016-01-12T00:00:00"/>
    <d v="2016-01-31T00:00:00"/>
    <n v="0"/>
    <s v="MEC"/>
    <x v="17"/>
    <s v="Danone0116_Bebelac_Gold_Preroll_MEC"/>
    <s v="Completed"/>
    <s v="Bond Digital"/>
    <s v="RON"/>
    <s v="Xaxis Tv"/>
    <s v="cpv"/>
    <s v="Pre/Mid/Post Rolls RON"/>
    <s v="Online Video"/>
    <n v="0.01"/>
    <n v="0.03"/>
    <n v="10000"/>
    <n v="0"/>
    <n v="10000"/>
    <n v="0"/>
    <m/>
    <e v="#DIV/0!"/>
    <e v="#DIV/0!"/>
    <n v="100"/>
    <n v="0"/>
    <n v="-100"/>
    <n v="300"/>
    <n v="300"/>
    <n v="0"/>
    <n v="0"/>
    <n v="300"/>
    <n v="1"/>
  </r>
  <r>
    <s v="Danone0116_Bebelac_Gold_Preroll_Digitalm_MEC"/>
    <n v="2016"/>
    <n v="1"/>
    <s v="Q1"/>
    <d v="2016-01-12T00:00:00"/>
    <d v="2016-01-31T00:00:00"/>
    <n v="0"/>
    <s v="MEC"/>
    <x v="17"/>
    <s v="Danone0116_Bebelac_Gold_Preroll_MEC"/>
    <s v="Completed"/>
    <s v="Digitalm"/>
    <s v="RON"/>
    <s v="Xaxis Tv"/>
    <s v="cpv"/>
    <s v="Pre/Mid/Post Rolls RON"/>
    <s v="Online Video"/>
    <n v="6.0000000000000001E-3"/>
    <n v="0.03"/>
    <n v="15000"/>
    <n v="15018"/>
    <n v="0"/>
    <n v="15000"/>
    <n v="461"/>
    <n v="3.0696497536289787E-2"/>
    <n v="0.97613882863340562"/>
    <n v="90"/>
    <n v="90"/>
    <n v="0"/>
    <n v="450"/>
    <n v="450"/>
    <n v="0"/>
    <n v="0"/>
    <n v="360"/>
    <n v="0.8"/>
  </r>
  <r>
    <s v="Akbank0116_Serbest_Hesap_Interest_Bond_MC"/>
    <n v="2016"/>
    <n v="1"/>
    <s v="Q1"/>
    <d v="2016-01-12T00:00:00"/>
    <d v="2016-01-27T00:00:00"/>
    <n v="0"/>
    <s v="MC"/>
    <x v="9"/>
    <s v="Akbank0116_Serbest_Hesap_Interest_MC"/>
    <s v="Completed"/>
    <s v="Bond Digital"/>
    <s v="RON"/>
    <s v="Xaxis Display Plus"/>
    <s v="cpm"/>
    <s v="Selected Sites"/>
    <s v="Ad Bundles"/>
    <n v="0.5"/>
    <n v="0.8"/>
    <n v="566666"/>
    <n v="566044"/>
    <n v="622"/>
    <n v="566044"/>
    <m/>
    <n v="0"/>
    <e v="#DIV/0!"/>
    <n v="283.33300000000003"/>
    <n v="283.02199999999999"/>
    <n v="-0.31100000000003547"/>
    <n v="453.33280000000008"/>
    <n v="453.33280000000008"/>
    <n v="0"/>
    <n v="0"/>
    <n v="170.31080000000009"/>
    <n v="0.37568603021885921"/>
  </r>
  <r>
    <s v="Akbank0116_Serbest_Hesap_Interest_Digitalm_MC"/>
    <n v="2016"/>
    <n v="1"/>
    <s v="Q1"/>
    <d v="2016-01-12T00:00:00"/>
    <d v="2016-01-27T00:00:00"/>
    <n v="0"/>
    <s v="MC"/>
    <x v="9"/>
    <s v="Akbank0116_Serbest_Hesap_Interest_MC"/>
    <s v="Completed"/>
    <s v="Digitalm"/>
    <s v="RON"/>
    <s v="Xaxis Display Plus"/>
    <s v="cpm"/>
    <s v="Selected Sites"/>
    <s v="Ad Bundles"/>
    <n v="0.2"/>
    <n v="0.8"/>
    <n v="2000000"/>
    <n v="2070390"/>
    <n v="0"/>
    <n v="2000000"/>
    <n v="321"/>
    <n v="1.5504325272050194E-4"/>
    <n v="3.9875389408099688"/>
    <n v="400"/>
    <n v="400"/>
    <n v="0"/>
    <n v="1600"/>
    <n v="1280"/>
    <n v="-320"/>
    <n v="0"/>
    <n v="880"/>
    <n v="0.6875"/>
  </r>
  <r>
    <s v="Akbank0116_Serbest_Hesap_Interest_Medyanet_MC"/>
    <n v="2016"/>
    <n v="1"/>
    <s v="Q1"/>
    <d v="2016-01-12T00:00:00"/>
    <d v="2016-01-27T00:00:00"/>
    <n v="0"/>
    <s v="MC"/>
    <x v="9"/>
    <s v="Akbank0116_Serbest_Hesap_Interest_MC"/>
    <s v="Completed"/>
    <s v="Medyanet"/>
    <s v="RON"/>
    <s v="Xaxis Display Plus"/>
    <s v="cpm"/>
    <s v="Selected Sites"/>
    <s v="Ad Bundles"/>
    <n v="0.1"/>
    <n v="0.8"/>
    <n v="2000000"/>
    <n v="2011859"/>
    <n v="0"/>
    <n v="2000000"/>
    <m/>
    <n v="0"/>
    <e v="#DIV/0!"/>
    <n v="200"/>
    <n v="200"/>
    <n v="0"/>
    <n v="1600"/>
    <n v="1600"/>
    <n v="0"/>
    <n v="0"/>
    <n v="1400"/>
    <n v="0.875"/>
  </r>
  <r>
    <s v="GSK0116_Hypernova_SYNC_Clipkit_MC"/>
    <n v="2016"/>
    <n v="1"/>
    <s v="Q1"/>
    <d v="2016-01-12T00:00:00"/>
    <d v="2016-01-31T00:00:00"/>
    <n v="0"/>
    <s v="MC"/>
    <x v="0"/>
    <s v="GSK0116_Paradontax_SYNC_MC"/>
    <s v="Completed"/>
    <s v="Clipkit"/>
    <s v="RON"/>
    <s v="Xaxis SYNC"/>
    <s v="cpv"/>
    <s v="Pre/Mid/Post Rolls RON"/>
    <s v="Online Video"/>
    <n v="3.9E-2"/>
    <n v="0.06"/>
    <n v="333333"/>
    <n v="334482"/>
    <n v="0"/>
    <n v="333333"/>
    <n v="21839"/>
    <n v="6.5292003755060057E-2"/>
    <n v="0.91579193186501207"/>
    <n v="12999.986999999999"/>
    <n v="12999.986999999999"/>
    <n v="0"/>
    <n v="19999.98"/>
    <n v="19999.98"/>
    <n v="0"/>
    <n v="0"/>
    <n v="6999.9930000000004"/>
    <n v="0.35000000000000003"/>
  </r>
  <r>
    <s v="GSK0116_Paradontax_Preroll_Acunn_MC"/>
    <n v="2016"/>
    <n v="1"/>
    <s v="Q1"/>
    <d v="2016-01-12T00:00:00"/>
    <d v="2016-01-31T00:00:00"/>
    <n v="0"/>
    <s v="MC"/>
    <x v="0"/>
    <s v="GSK0116_Paradontax_Preroll_MC"/>
    <s v="Completed"/>
    <s v="Acunn"/>
    <s v="RON"/>
    <s v="Xaxis Tv"/>
    <s v="cpv"/>
    <s v="Pre/Mid/Post Rolls RON"/>
    <s v="Online Video"/>
    <n v="0.01"/>
    <n v="3.3000000000000002E-2"/>
    <n v="175000"/>
    <n v="176906"/>
    <n v="0"/>
    <n v="175000"/>
    <n v="11099"/>
    <n v="6.273953398980249E-2"/>
    <n v="0.23650779349490944"/>
    <n v="1750"/>
    <n v="0"/>
    <n v="-1750"/>
    <n v="5775"/>
    <n v="2625"/>
    <n v="-3150"/>
    <n v="0"/>
    <n v="2625"/>
    <n v="1"/>
  </r>
  <r>
    <s v="GSK0116_Paradontax_Preroll_Nokta_MC"/>
    <n v="2016"/>
    <n v="1"/>
    <s v="Q1"/>
    <d v="2016-01-12T00:00:00"/>
    <d v="2016-01-31T00:00:00"/>
    <n v="0"/>
    <s v="MC"/>
    <x v="0"/>
    <s v="GSK0116_Paradontax_Preroll_MC"/>
    <s v="Completed"/>
    <s v="Nokta"/>
    <s v="RON"/>
    <s v="Xaxis Tv"/>
    <s v="cpv"/>
    <s v="Pre/Mid/Post Rolls RON"/>
    <s v="Online Video"/>
    <n v="1.2E-2"/>
    <n v="3.3000000000000002E-2"/>
    <n v="75000"/>
    <n v="75291"/>
    <n v="0"/>
    <n v="75000"/>
    <n v="11414"/>
    <n v="0.15159846462392584"/>
    <n v="0.21450411775013142"/>
    <n v="900"/>
    <n v="900"/>
    <n v="0"/>
    <n v="2475"/>
    <n v="2448.35"/>
    <n v="-26.650000000000091"/>
    <n v="0"/>
    <n v="1548.35"/>
    <n v="0.63240549758000286"/>
  </r>
  <r>
    <s v="Danone0116_Uzmana_Sor_Preroll_Acunn_MEC"/>
    <n v="2016"/>
    <n v="1"/>
    <s v="Q1"/>
    <d v="2016-01-14T00:00:00"/>
    <d v="2016-01-27T00:00:00"/>
    <n v="0"/>
    <s v="MEC"/>
    <x v="17"/>
    <s v="Danone0116_Uzmana_Sor_Preroll_MEC"/>
    <s v="Completed"/>
    <s v="Acunn"/>
    <s v="RON"/>
    <s v="Xaxis Tv"/>
    <s v="cpv"/>
    <s v="Pre/Mid/Post Rolls RON"/>
    <s v="Online Video"/>
    <n v="0.01"/>
    <n v="3.3000000000000002E-2"/>
    <n v="75000"/>
    <n v="71578"/>
    <n v="3422"/>
    <n v="71578"/>
    <n v="11585"/>
    <n v="0.16185140685685545"/>
    <n v="0.17065170479067759"/>
    <n v="750"/>
    <n v="0"/>
    <n v="-750"/>
    <n v="2475"/>
    <n v="1977"/>
    <n v="-498"/>
    <n v="0"/>
    <n v="1977"/>
    <n v="1"/>
  </r>
  <r>
    <s v="Danone0116_Uzmana_Sor_Preroll_Clickvol_MEC"/>
    <n v="2016"/>
    <n v="1"/>
    <s v="Q1"/>
    <d v="2016-01-14T00:00:00"/>
    <d v="2016-01-27T00:00:00"/>
    <n v="0"/>
    <s v="MEC"/>
    <x v="17"/>
    <s v="Danone0116_Uzmana_Sor_Preroll_MEC"/>
    <s v="Completed"/>
    <s v="Clickvol"/>
    <s v="RON"/>
    <s v="Xaxis Tv"/>
    <s v="cpv"/>
    <s v="Pre/Mid/Post Rolls RON"/>
    <s v="Online Video"/>
    <n v="1.4999999999999999E-2"/>
    <n v="3.3000000000000002E-2"/>
    <n v="25000"/>
    <n v="704"/>
    <n v="24296"/>
    <n v="704"/>
    <n v="214"/>
    <n v="0.30397727272727271"/>
    <n v="0.10856074766355139"/>
    <n v="375"/>
    <n v="10.559999999999999"/>
    <n v="-364.44"/>
    <n v="825"/>
    <n v="23.231999999999999"/>
    <n v="-801.76800000000003"/>
    <n v="0"/>
    <n v="12.672000000000001"/>
    <n v="0.54545454545454553"/>
  </r>
  <r>
    <s v="Danone0116_Uzmana_Sor_Interest_Appnexus_MEC"/>
    <n v="2016"/>
    <n v="1"/>
    <s v="Q1"/>
    <d v="2016-01-14T00:00:00"/>
    <d v="2016-01-27T00:00:00"/>
    <n v="0"/>
    <s v="MEC"/>
    <x v="17"/>
    <s v="Danone0116_Uzmana_Sor_Interest_MEC"/>
    <s v="Completed"/>
    <s v="Appnexus"/>
    <s v="RON"/>
    <s v="Xaxis Display Plus"/>
    <s v="cpm"/>
    <s v="Selected Sites"/>
    <s v="Ad Bundles"/>
    <m/>
    <n v="1.5"/>
    <n v="200000"/>
    <n v="110681"/>
    <n v="89319"/>
    <n v="110681"/>
    <m/>
    <n v="0"/>
    <e v="#DIV/0!"/>
    <n v="0"/>
    <n v="240"/>
    <n v="240"/>
    <n v="300"/>
    <n v="166.0215"/>
    <n v="-133.9785"/>
    <n v="0"/>
    <n v="-73.978499999999997"/>
    <n v="-0.44559590173561853"/>
  </r>
  <r>
    <s v="Danone0116_Uzmana_Sor_Interest_Bond_MEC"/>
    <n v="2016"/>
    <n v="1"/>
    <s v="Q1"/>
    <d v="2016-01-14T00:00:00"/>
    <d v="2016-01-27T00:00:00"/>
    <n v="0"/>
    <s v="MEC"/>
    <x v="17"/>
    <s v="Danone0116_Uzmana_Sor_Interest_MEC"/>
    <s v="Completed"/>
    <s v="Bond Digital"/>
    <s v="RON"/>
    <s v="Xaxis Display Plus"/>
    <s v="cpm"/>
    <s v="Selected Sites"/>
    <s v="Ad Bundles"/>
    <n v="0.5"/>
    <n v="1.5"/>
    <n v="250000"/>
    <n v="250039"/>
    <n v="0"/>
    <n v="250000"/>
    <m/>
    <n v="0"/>
    <e v="#DIV/0!"/>
    <n v="125"/>
    <n v="125"/>
    <n v="0"/>
    <n v="375"/>
    <n v="375.05849999999998"/>
    <n v="5.8499999999980901E-2"/>
    <n v="0"/>
    <n v="250.05849999999998"/>
    <n v="0.66671865855593193"/>
  </r>
  <r>
    <s v="Danone0116_Uzmana_Sor_Interest_Clickvol_MEC"/>
    <n v="2016"/>
    <n v="1"/>
    <s v="Q1"/>
    <d v="2016-01-14T00:00:00"/>
    <d v="2016-01-27T00:00:00"/>
    <n v="0"/>
    <s v="MEC"/>
    <x v="17"/>
    <s v="Danone0116_Uzmana_Sor_Interest_MEC"/>
    <s v="Completed"/>
    <s v="Clickvol"/>
    <s v="RON"/>
    <s v="Xaxis Display Plus"/>
    <s v="cpm"/>
    <s v="Selected Sites"/>
    <s v="Ad Bundles"/>
    <n v="0.5"/>
    <n v="1.5"/>
    <n v="500000"/>
    <n v="138046"/>
    <n v="361954"/>
    <n v="138046"/>
    <m/>
    <n v="0"/>
    <e v="#DIV/0!"/>
    <n v="250"/>
    <n v="69.022999999999996"/>
    <n v="-180.977"/>
    <n v="750"/>
    <n v="207.06899999999999"/>
    <n v="-542.93100000000004"/>
    <n v="0"/>
    <n v="138.04599999999999"/>
    <n v="0.66666666666666663"/>
  </r>
  <r>
    <s v="Danone0116_Uzmana_Sor_Interest_Digitalm_MEC"/>
    <n v="2016"/>
    <n v="1"/>
    <s v="Q1"/>
    <d v="2016-01-14T00:00:00"/>
    <d v="2016-01-27T00:00:00"/>
    <n v="0"/>
    <s v="MEC"/>
    <x v="17"/>
    <s v="Danone0116_Uzmana_Sor_Interest_MEC"/>
    <s v="Completed"/>
    <s v="Digitalm"/>
    <s v="RON"/>
    <s v="Xaxis Display Plus"/>
    <s v="cpm"/>
    <s v="Selected Sites"/>
    <s v="Ad Bundles"/>
    <n v="0.2"/>
    <n v="1.5"/>
    <n v="1000000"/>
    <n v="1116495"/>
    <n v="0"/>
    <n v="1000000"/>
    <n v="197"/>
    <n v="1.7644503558009663E-4"/>
    <n v="7.1675126903553297"/>
    <n v="200"/>
    <n v="200"/>
    <n v="0"/>
    <n v="1500"/>
    <n v="1412"/>
    <n v="-88"/>
    <n v="0"/>
    <n v="1212"/>
    <n v="0.85835694050991507"/>
  </r>
  <r>
    <s v="Danone0116_Uzmana_Sor_Interest_Nokta_MEC"/>
    <n v="2016"/>
    <n v="1"/>
    <s v="Q1"/>
    <d v="2016-01-14T00:00:00"/>
    <d v="2016-01-27T00:00:00"/>
    <n v="0"/>
    <s v="MEC"/>
    <x v="17"/>
    <s v="Danone0116_Uzmana_Sor_Interest_MEC"/>
    <s v="Completed"/>
    <s v="Nokta"/>
    <s v="RON"/>
    <s v="Xaxis Display Plus"/>
    <s v="cpm"/>
    <s v="Selected Sites"/>
    <s v="Ad Bundles"/>
    <n v="0.1"/>
    <n v="1.5"/>
    <n v="300000"/>
    <n v="300135"/>
    <n v="0"/>
    <n v="300000"/>
    <m/>
    <n v="0"/>
    <e v="#DIV/0!"/>
    <n v="30"/>
    <n v="30"/>
    <n v="0"/>
    <n v="450"/>
    <n v="450.20249999999999"/>
    <n v="0.20249999999998636"/>
    <n v="0"/>
    <n v="420.20249999999999"/>
    <n v="0.93336331983940557"/>
  </r>
  <r>
    <s v="Lassa0116_El_Classico_Preroll_Acunn_MC"/>
    <n v="2016"/>
    <n v="1"/>
    <s v="Q1"/>
    <d v="2016-01-14T00:00:00"/>
    <d v="2016-01-31T00:00:00"/>
    <n v="0"/>
    <s v="MC"/>
    <x v="18"/>
    <s v="Lassa0116_El_Classico_Preroll_MC"/>
    <s v="Completed"/>
    <s v="Acunn"/>
    <s v="RON"/>
    <s v="Xaxis Tv"/>
    <s v="cpv"/>
    <s v="Pre/Mid/Post Rolls RON"/>
    <s v="Online Video"/>
    <n v="0.01"/>
    <n v="0.06"/>
    <n v="40000"/>
    <n v="42541"/>
    <n v="0"/>
    <n v="40000"/>
    <n v="1234"/>
    <n v="2.900731059448532E-2"/>
    <n v="1.9448946515397083"/>
    <n v="400"/>
    <n v="0"/>
    <n v="-400"/>
    <n v="2400"/>
    <n v="2400"/>
    <n v="0"/>
    <n v="0"/>
    <n v="2400"/>
    <n v="1"/>
  </r>
  <r>
    <s v="Lassa0116_El_Classico_Preroll_Bond_MC"/>
    <n v="2016"/>
    <n v="1"/>
    <s v="Q1"/>
    <d v="2016-01-14T00:00:00"/>
    <d v="2016-01-31T00:00:00"/>
    <n v="0"/>
    <s v="MC"/>
    <x v="18"/>
    <s v="Lassa0116_El_Classico_Preroll_MC"/>
    <s v="Completed"/>
    <s v="Bond Digital"/>
    <s v="RON"/>
    <s v="Xaxis Tv"/>
    <s v="cpv"/>
    <s v="Pre/Mid/Post Rolls RON"/>
    <s v="Online Video"/>
    <n v="0.01"/>
    <n v="0.06"/>
    <n v="40000"/>
    <n v="40007"/>
    <n v="0"/>
    <n v="40000"/>
    <m/>
    <n v="0"/>
    <e v="#DIV/0!"/>
    <n v="400"/>
    <n v="400"/>
    <n v="0"/>
    <n v="2400"/>
    <n v="1200"/>
    <n v="-1200"/>
    <n v="0"/>
    <n v="800"/>
    <n v="0.66666666666666663"/>
  </r>
  <r>
    <s v="Lassa0116_El_Classico_Preroll_Digitalm_MC"/>
    <n v="2016"/>
    <n v="1"/>
    <s v="Q1"/>
    <d v="2016-01-14T00:00:00"/>
    <d v="2016-01-31T00:00:00"/>
    <n v="0"/>
    <s v="MC"/>
    <x v="18"/>
    <s v="Lassa0116_El_Classico_Preroll_MC"/>
    <s v="Completed"/>
    <s v="Digitalm"/>
    <s v="RON"/>
    <s v="Xaxis Tv"/>
    <s v="cpv"/>
    <s v="Pre/Mid/Post Rolls RON"/>
    <s v="Online Video"/>
    <n v="6.0000000000000001E-3"/>
    <n v="0.06"/>
    <n v="20000"/>
    <n v="21188"/>
    <n v="0"/>
    <n v="20000"/>
    <n v="246"/>
    <n v="1.1610345478572776E-2"/>
    <n v="4.8780487804878048"/>
    <n v="120"/>
    <n v="120"/>
    <n v="0"/>
    <n v="1200"/>
    <n v="1200"/>
    <n v="0"/>
    <n v="0"/>
    <n v="1080"/>
    <n v="0.9"/>
  </r>
  <r>
    <s v="Lassa0116_El_Classico_Preroll_Midyo_MC"/>
    <n v="2016"/>
    <n v="1"/>
    <s v="Q1"/>
    <d v="2016-01-14T00:00:00"/>
    <d v="2016-01-31T00:00:00"/>
    <n v="0"/>
    <s v="MC"/>
    <x v="18"/>
    <s v="Lassa0116_El_Classico_Preroll_MC"/>
    <s v="Completed"/>
    <s v="Midyo"/>
    <s v="RON"/>
    <s v="Xaxis Tv"/>
    <s v="cpv"/>
    <s v="Pre/Mid/Post Rolls RON"/>
    <s v="Online Video"/>
    <n v="5.0000000000000001E-3"/>
    <n v="0.06"/>
    <n v="20000"/>
    <n v="23088"/>
    <n v="0"/>
    <n v="20000"/>
    <n v="2620"/>
    <n v="0.11347886347886348"/>
    <n v="0.4580152671755725"/>
    <n v="100"/>
    <n v="100"/>
    <n v="0"/>
    <n v="1200"/>
    <n v="1200"/>
    <n v="0"/>
    <n v="0"/>
    <n v="1100"/>
    <n v="0.91666666666666663"/>
  </r>
  <r>
    <s v="GSK0116_Sensodyne_Hypernova_Faz2_interest_Bond_MC"/>
    <n v="2016"/>
    <n v="1"/>
    <s v="Q1"/>
    <d v="2016-01-14T00:00:00"/>
    <d v="2016-01-31T00:00:00"/>
    <n v="0"/>
    <s v="MC"/>
    <x v="0"/>
    <s v="GSK0116_Sensodyne_Hypernova_Faz2_interest_MC"/>
    <s v="Completed"/>
    <s v="Bond Digital"/>
    <s v="RON"/>
    <s v="Xaxis Display Plus"/>
    <s v="cpm"/>
    <s v="Selected Sites"/>
    <s v="Ad Bundles"/>
    <n v="0.5"/>
    <n v="1"/>
    <n v="3000000"/>
    <n v="512378"/>
    <n v="2487622"/>
    <n v="512378"/>
    <m/>
    <n v="0"/>
    <e v="#DIV/0!"/>
    <n v="1500"/>
    <n v="256.18900000000002"/>
    <n v="-1243.8109999999999"/>
    <n v="3000"/>
    <n v="512.37800000000004"/>
    <n v="-2487.6219999999998"/>
    <n v="0"/>
    <n v="256.18900000000002"/>
    <n v="0.5"/>
  </r>
  <r>
    <s v="GSK0116_Sensodyne_Hypernova_Faz2_interest_Clickvol_MC"/>
    <n v="2016"/>
    <n v="1"/>
    <s v="Q1"/>
    <d v="2016-01-14T00:00:00"/>
    <d v="2016-01-31T00:00:00"/>
    <n v="0"/>
    <s v="MC"/>
    <x v="0"/>
    <s v="GSK0116_Sensodyne_Hypernova_Faz2_interest_MC"/>
    <s v="Completed"/>
    <s v="Clickvol"/>
    <s v="RON"/>
    <s v="Xaxis Display Plus"/>
    <s v="cpm"/>
    <s v="Selected Sites"/>
    <s v="Ad Bundles"/>
    <n v="0.5"/>
    <n v="1"/>
    <n v="500000"/>
    <n v="137550"/>
    <n v="362450"/>
    <n v="137550"/>
    <m/>
    <n v="0"/>
    <e v="#DIV/0!"/>
    <n v="250"/>
    <n v="68.775000000000006"/>
    <n v="-181.22499999999999"/>
    <n v="500"/>
    <n v="137.55000000000001"/>
    <n v="-362.45"/>
    <n v="0"/>
    <n v="68.775000000000006"/>
    <n v="0.5"/>
  </r>
  <r>
    <s v="GSK0116_Sensodyne_Hypernova_Faz2_interest_Digitalm_MC"/>
    <n v="2016"/>
    <n v="1"/>
    <s v="Q1"/>
    <d v="2016-01-14T00:00:00"/>
    <d v="2016-01-31T00:00:00"/>
    <n v="0"/>
    <s v="MC"/>
    <x v="0"/>
    <s v="GSK0116_Sensodyne_Hypernova_Faz2_interest_MC"/>
    <s v="Completed"/>
    <s v="Digitalm"/>
    <s v="RON"/>
    <s v="Xaxis Display Plus"/>
    <s v="cpm"/>
    <s v="Selected Sites"/>
    <s v="Ad Bundles"/>
    <n v="0.2"/>
    <n v="1"/>
    <n v="2000000"/>
    <n v="3202619"/>
    <n v="0"/>
    <n v="2000000"/>
    <m/>
    <n v="0"/>
    <e v="#DIV/0!"/>
    <n v="400"/>
    <n v="400"/>
    <n v="0"/>
    <n v="2000"/>
    <n v="3202.6190000000001"/>
    <n v="1202.6190000000001"/>
    <n v="0"/>
    <n v="2802.6190000000001"/>
    <n v="0.87510222102597901"/>
  </r>
  <r>
    <s v="GSK0116_Sensodyne_Hypernova_Faz2_interest_Ligatus_MC"/>
    <n v="2016"/>
    <n v="1"/>
    <s v="Q1"/>
    <d v="2016-01-14T00:00:00"/>
    <d v="2016-01-31T00:00:00"/>
    <n v="0"/>
    <s v="MC"/>
    <x v="0"/>
    <s v="GSK0116_Sensodyne_Hypernova_Faz2_interest_MC"/>
    <s v="Completed"/>
    <s v="Ligatus"/>
    <s v="RON"/>
    <s v="Xaxis Display Plus"/>
    <s v="cpc"/>
    <s v="Selected Sites"/>
    <s v="Ad Bundles"/>
    <n v="0.3"/>
    <n v="1"/>
    <n v="5000"/>
    <m/>
    <n v="5000"/>
    <n v="0"/>
    <n v="5000"/>
    <e v="#DIV/0!"/>
    <n v="0"/>
    <n v="1.5"/>
    <n v="1500"/>
    <n v="1498.5"/>
    <n v="5"/>
    <n v="0"/>
    <n v="-5"/>
    <n v="0"/>
    <n v="-1500"/>
    <e v="#DIV/0!"/>
  </r>
  <r>
    <s v="GSK0116_Sensodyne_Hypernova_Faz2_interest_Reklamz_MC"/>
    <n v="2016"/>
    <n v="1"/>
    <s v="Q1"/>
    <d v="2016-01-14T00:00:00"/>
    <d v="2016-01-31T00:00:00"/>
    <n v="0"/>
    <s v="MC"/>
    <x v="0"/>
    <s v="GSK0116_Sensodyne_Hypernova_Faz2_interest_MC"/>
    <s v="Completed"/>
    <s v="Reklamz"/>
    <s v="RON"/>
    <s v="Xaxis Display Plus"/>
    <s v="cpm"/>
    <s v="Selected Sites"/>
    <s v="Ad Bundles"/>
    <n v="0.1"/>
    <n v="1"/>
    <n v="2000000"/>
    <n v="1215102"/>
    <n v="784898"/>
    <n v="1215102"/>
    <m/>
    <n v="0"/>
    <e v="#DIV/0!"/>
    <n v="200"/>
    <n v="121.51020000000001"/>
    <n v="-78.489799999999988"/>
    <n v="2000"/>
    <n v="1215.1020000000001"/>
    <n v="-784.89799999999991"/>
    <n v="0"/>
    <n v="1093.5918000000001"/>
    <n v="0.9"/>
  </r>
  <r>
    <s v="Bimeks0116_Kdv_Bi_Para_Interstitial_Acunn_MEC"/>
    <n v="2016"/>
    <n v="1"/>
    <s v="Q1"/>
    <d v="2016-01-15T00:00:00"/>
    <d v="2016-01-17T00:00:00"/>
    <n v="0"/>
    <s v="MEC"/>
    <x v="10"/>
    <s v="Bimeks0116_Kdv_Bi_Para_Interstitial_MEC"/>
    <s v="Completed"/>
    <s v="Acunn"/>
    <s v="RON"/>
    <s v="Xaxis Rich Media"/>
    <s v="cpm"/>
    <s v="Interstitial"/>
    <s v="Interstitial"/>
    <n v="1.5"/>
    <n v="4.5"/>
    <n v="400000"/>
    <n v="479577"/>
    <n v="0"/>
    <n v="400000"/>
    <n v="2124"/>
    <n v="4.4289029707429671E-3"/>
    <n v="0.84745762711864403"/>
    <n v="600"/>
    <n v="0"/>
    <n v="-600"/>
    <n v="1800"/>
    <n v="1800"/>
    <n v="0"/>
    <n v="0"/>
    <n v="1800"/>
    <n v="1"/>
  </r>
  <r>
    <s v="Bimeks0116_Kdv_Bi_Para_Interstitial_Bond_MEC"/>
    <n v="2016"/>
    <n v="1"/>
    <s v="Q1"/>
    <d v="2016-01-15T00:00:00"/>
    <d v="2016-01-17T00:00:00"/>
    <n v="0"/>
    <s v="MEC"/>
    <x v="10"/>
    <s v="Bimeks0116_Kdv_Bi_Para_Interstitial_MEC"/>
    <s v="Completed"/>
    <s v="Bond Digital"/>
    <s v="RON"/>
    <s v="Xaxis Rich Media"/>
    <s v="cpm"/>
    <s v="Interstitial"/>
    <s v="Interstitial"/>
    <n v="2.25"/>
    <n v="4.5"/>
    <n v="100000"/>
    <n v="111839"/>
    <n v="0"/>
    <n v="100000"/>
    <n v="9500"/>
    <n v="8.494353490285142E-2"/>
    <n v="5.2631578947368418E-2"/>
    <n v="225"/>
    <n v="225"/>
    <n v="0"/>
    <n v="450"/>
    <n v="500"/>
    <n v="50"/>
    <n v="0"/>
    <n v="275"/>
    <n v="0.55000000000000004"/>
  </r>
  <r>
    <s v="Bimeks0116_Kdv_Bi_Para_Interstitial_Digitalm_MEC"/>
    <n v="2016"/>
    <n v="1"/>
    <s v="Q1"/>
    <d v="2016-01-15T00:00:00"/>
    <d v="2016-01-17T00:00:00"/>
    <n v="0"/>
    <s v="MEC"/>
    <x v="10"/>
    <s v="Bimeks0116_Kdv_Bi_Para_Interstitial_MEC"/>
    <s v="Completed"/>
    <s v="Digitalm"/>
    <s v="RON"/>
    <s v="Xaxis Rich Media"/>
    <s v="cpm"/>
    <s v="Interstitial"/>
    <s v="Interstitial"/>
    <n v="2.5"/>
    <n v="4.5"/>
    <n v="200000"/>
    <n v="200436"/>
    <n v="0"/>
    <n v="200000"/>
    <n v="1686"/>
    <n v="8.4116625755852239E-3"/>
    <n v="0.53380782918149461"/>
    <n v="500"/>
    <n v="500"/>
    <n v="0"/>
    <n v="900"/>
    <n v="900"/>
    <n v="0"/>
    <n v="0"/>
    <n v="400"/>
    <n v="0.44444444444444442"/>
  </r>
  <r>
    <s v="Bimeks0116_Kdv_Bi_Para_Interstitial_Medyanet_MEC"/>
    <n v="2016"/>
    <n v="1"/>
    <s v="Q1"/>
    <d v="2016-01-15T00:00:00"/>
    <d v="2016-01-17T00:00:00"/>
    <n v="0"/>
    <s v="MEC"/>
    <x v="10"/>
    <s v="Bimeks0116_Kdv_Bi_Para_Interstitial_MEC"/>
    <s v="Completed"/>
    <s v="Medyanet"/>
    <s v="RON"/>
    <s v="Xaxis Rich Media"/>
    <s v="cpm"/>
    <s v="Interstitial"/>
    <s v="Interstitial"/>
    <n v="0.5"/>
    <n v="4.5"/>
    <n v="400000"/>
    <n v="421167"/>
    <n v="0"/>
    <n v="400000"/>
    <n v="3855"/>
    <n v="9.1531387786792408E-3"/>
    <n v="0.46692607003891051"/>
    <n v="200"/>
    <n v="200"/>
    <n v="0"/>
    <n v="1800"/>
    <n v="1800"/>
    <n v="0"/>
    <n v="0"/>
    <n v="1600"/>
    <n v="0.88888888888888884"/>
  </r>
  <r>
    <s v="Bayer0116_Bepanthol_Skin_Care_SYNC_Clipkit_MC"/>
    <n v="2016"/>
    <n v="1"/>
    <s v="Q1"/>
    <d v="2016-01-15T00:00:00"/>
    <d v="2016-01-31T00:00:00"/>
    <n v="0"/>
    <s v="MC"/>
    <x v="7"/>
    <s v="Bayer0116_Bepanthol_Skin_Care_SYNC_MC"/>
    <s v="Completed"/>
    <s v="Clipkit"/>
    <s v="RON"/>
    <s v="Xaxis SYNC"/>
    <s v="cpv"/>
    <s v="Pre/Mid/Post Rolls RON"/>
    <s v="Online Video"/>
    <n v="3.9E-2"/>
    <n v="0.06"/>
    <n v="244000"/>
    <n v="247365"/>
    <n v="0"/>
    <n v="244000"/>
    <n v="16342"/>
    <n v="6.6064317910779616E-2"/>
    <n v="0.89548402888263368"/>
    <n v="9516"/>
    <n v="9516"/>
    <n v="0"/>
    <n v="14640"/>
    <n v="14634"/>
    <n v="-6"/>
    <n v="0"/>
    <n v="5118"/>
    <n v="0.34973349733497333"/>
  </r>
  <r>
    <s v="Teknosa0116_Turuncu_Indirim_Faz3_Interstitial_Acunn_MC"/>
    <n v="2016"/>
    <n v="1"/>
    <s v="Q1"/>
    <d v="2016-01-15T00:00:00"/>
    <d v="2016-01-18T00:00:00"/>
    <n v="0"/>
    <s v="MC"/>
    <x v="6"/>
    <s v="Teknosa0116_Turuncu_Indirim_Faz3_Interstitial_MC"/>
    <s v="Completed"/>
    <s v="Acunn"/>
    <s v="RON"/>
    <s v="Xaxis Rich Media"/>
    <s v="cpm"/>
    <s v="Interstitial"/>
    <s v="Interstitial"/>
    <n v="1.5"/>
    <n v="4.25"/>
    <n v="400000"/>
    <n v="427882"/>
    <n v="0"/>
    <n v="400000"/>
    <n v="1920"/>
    <n v="4.4872184387284341E-3"/>
    <n v="0.65104166666666663"/>
    <n v="600"/>
    <n v="0"/>
    <n v="-600"/>
    <n v="1700"/>
    <n v="1250"/>
    <n v="-450"/>
    <n v="0"/>
    <n v="1250"/>
    <n v="1"/>
  </r>
  <r>
    <s v="Teknosa0116_Turuncu_Indirim_Faz3_Interstitial_Bond_MC"/>
    <n v="2016"/>
    <n v="1"/>
    <s v="Q1"/>
    <d v="2016-01-15T00:00:00"/>
    <d v="2016-01-18T00:00:00"/>
    <n v="0"/>
    <s v="MC"/>
    <x v="6"/>
    <s v="Teknosa0116_Turuncu_Indirim_Faz3_Interstitial_MC"/>
    <s v="Completed"/>
    <s v="Bond Digital"/>
    <s v="RON"/>
    <s v="Xaxis Rich Media"/>
    <s v="cpm"/>
    <s v="Interstitial"/>
    <s v="Interstitial"/>
    <n v="2.25"/>
    <n v="4.25"/>
    <n v="200000"/>
    <n v="203567"/>
    <n v="0"/>
    <n v="200000"/>
    <n v="2815"/>
    <n v="1.3828371003158665E-2"/>
    <n v="0.44404973357015987"/>
    <n v="450"/>
    <n v="450"/>
    <n v="0"/>
    <n v="850"/>
    <n v="1250"/>
    <n v="400"/>
    <n v="0"/>
    <n v="800"/>
    <n v="0.64"/>
  </r>
  <r>
    <s v="Teknosa0116_Turuncu_Indirim_Faz3_Interstitial_Medyanet_MC"/>
    <n v="2016"/>
    <n v="1"/>
    <s v="Q1"/>
    <d v="2016-01-15T00:00:00"/>
    <d v="2016-01-18T00:00:00"/>
    <n v="0"/>
    <s v="MC"/>
    <x v="6"/>
    <s v="Teknosa0116_Turuncu_Indirim_Faz3_Interstitial_MC"/>
    <s v="Completed"/>
    <s v="Medyanet"/>
    <s v="RON"/>
    <s v="Xaxis Rich Media"/>
    <s v="cpm"/>
    <s v="Interstitial"/>
    <s v="Interstitial"/>
    <n v="0.5"/>
    <n v="4.25"/>
    <n v="400000"/>
    <n v="256059"/>
    <n v="143941"/>
    <n v="256059"/>
    <n v="1796"/>
    <n v="7.014008490230767E-3"/>
    <n v="0.97438752783964366"/>
    <n v="200"/>
    <n v="128.02950000000001"/>
    <n v="-71.970499999999987"/>
    <n v="1700"/>
    <n v="1750"/>
    <n v="50"/>
    <n v="0"/>
    <n v="1621.9704999999999"/>
    <n v="0.92684028571428567"/>
  </r>
  <r>
    <s v="Vestel0116_LCD_Istanbul_Contextual_Bond_MC"/>
    <n v="2016"/>
    <n v="1"/>
    <s v="Q1"/>
    <d v="2016-01-15T00:00:00"/>
    <d v="2016-01-31T00:00:00"/>
    <n v="0"/>
    <s v="MC"/>
    <x v="19"/>
    <s v="Vestel0116_LCD_Istanbul_Contextual_MC"/>
    <s v="Completed"/>
    <s v="Bond Digital"/>
    <s v="RON"/>
    <s v="Xaxis Contextual"/>
    <s v="cpm"/>
    <s v="Selected Sites"/>
    <s v="Ad Bundles"/>
    <n v="0.5"/>
    <n v="1.3"/>
    <n v="1000000"/>
    <n v="1001328"/>
    <n v="0"/>
    <n v="1000000"/>
    <m/>
    <n v="0"/>
    <e v="#DIV/0!"/>
    <n v="500"/>
    <n v="500"/>
    <n v="0"/>
    <n v="1300"/>
    <n v="1300"/>
    <n v="0"/>
    <n v="0"/>
    <n v="800"/>
    <n v="0.61538461538461542"/>
  </r>
  <r>
    <s v="Vestel0116_LCD_Istanbul_Contextual_Digitalm_MC"/>
    <n v="2016"/>
    <n v="1"/>
    <s v="Q1"/>
    <d v="2016-01-15T00:00:00"/>
    <d v="2016-01-31T00:00:00"/>
    <n v="0"/>
    <s v="MC"/>
    <x v="19"/>
    <s v="Vestel0116_LCD_Istanbul_Contextual_MC"/>
    <s v="Completed"/>
    <s v="Digitalm"/>
    <s v="RON"/>
    <s v="Xaxis Contextual"/>
    <s v="cpm"/>
    <s v="Selected Sites"/>
    <s v="Ad Bundles"/>
    <n v="0.2"/>
    <n v="1.3"/>
    <n v="3000000"/>
    <n v="3088786"/>
    <n v="0"/>
    <n v="3000000"/>
    <n v="1251"/>
    <n v="4.0501349073713752E-4"/>
    <n v="2.2382094324540369"/>
    <n v="600"/>
    <n v="600"/>
    <n v="0"/>
    <n v="3900"/>
    <n v="2800"/>
    <n v="-1100"/>
    <n v="0"/>
    <n v="2200"/>
    <n v="0.7857142857142857"/>
  </r>
  <r>
    <s v="Vestel0116_LCD_Istanbul_Contextual_Medyanet_MC"/>
    <n v="2016"/>
    <n v="1"/>
    <s v="Q1"/>
    <d v="2016-01-15T00:00:00"/>
    <d v="2016-01-31T00:00:00"/>
    <n v="0"/>
    <s v="MC"/>
    <x v="19"/>
    <s v="Vestel0116_LCD_Istanbul_Contextual_MC"/>
    <s v="Completed"/>
    <s v="Medyanet"/>
    <s v="RON"/>
    <s v="Xaxis Contextual"/>
    <s v="cpm"/>
    <s v="Selected Sites"/>
    <s v="Ad Bundles"/>
    <n v="0.1"/>
    <n v="1.3"/>
    <n v="3000000"/>
    <n v="3088646"/>
    <n v="0"/>
    <n v="3000000"/>
    <m/>
    <n v="0"/>
    <e v="#DIV/0!"/>
    <n v="300"/>
    <n v="300"/>
    <n v="0"/>
    <n v="3900"/>
    <n v="3900"/>
    <n v="0"/>
    <n v="0"/>
    <n v="3600"/>
    <n v="0.92307692307692313"/>
  </r>
  <r>
    <s v="Vestel0116_LCD_Istanbul_Disi_Contextual_Adhood_MC"/>
    <n v="2016"/>
    <n v="1"/>
    <s v="Q1"/>
    <d v="2016-01-15T00:00:00"/>
    <d v="2016-01-31T00:00:00"/>
    <n v="0"/>
    <s v="MC"/>
    <x v="19"/>
    <s v="Vestel0116_LCD_Istanbul_Disi_Contextual_MC"/>
    <s v="Completed"/>
    <s v="Adhood"/>
    <s v="RON"/>
    <s v="Xaxis Contextual"/>
    <s v="cpm"/>
    <s v="Selected Sites"/>
    <s v="Ad Bundles"/>
    <n v="0.15"/>
    <n v="1.5"/>
    <n v="1500000"/>
    <n v="1655055"/>
    <n v="0"/>
    <n v="1500000"/>
    <m/>
    <n v="0"/>
    <e v="#DIV/0!"/>
    <n v="225"/>
    <n v="225"/>
    <n v="0"/>
    <n v="2250"/>
    <n v="3000"/>
    <n v="750"/>
    <n v="0"/>
    <n v="2775"/>
    <n v="0.92500000000000004"/>
  </r>
  <r>
    <s v="Bayer0116_Supradyn_SYNC_Clipkit_MC"/>
    <n v="2016"/>
    <n v="1"/>
    <s v="Q1"/>
    <d v="2016-01-15T00:00:00"/>
    <d v="2016-01-31T00:00:00"/>
    <n v="0"/>
    <s v="MC"/>
    <x v="7"/>
    <s v="Bayer0116_Supradyn_SYNC_MC"/>
    <s v="Completed"/>
    <s v="Clipkit"/>
    <s v="RON"/>
    <s v="Xaxis SYNC"/>
    <s v="cpv"/>
    <s v="Pre/Mid/Post Rolls RON"/>
    <s v="Online Video"/>
    <n v="3.9E-2"/>
    <n v="0.06"/>
    <n v="325200"/>
    <n v="328255"/>
    <n v="0"/>
    <n v="325200"/>
    <n v="24269"/>
    <n v="7.3933374967631874E-2"/>
    <n v="0.80398862746713917"/>
    <n v="12682.8"/>
    <n v="12682.8"/>
    <n v="0"/>
    <n v="19512"/>
    <n v="19512"/>
    <n v="0"/>
    <n v="0"/>
    <n v="6829.2000000000007"/>
    <n v="0.35000000000000003"/>
  </r>
  <r>
    <s v="Bayer0116_Supradyn_Preroll_Acunn_MC"/>
    <n v="2016"/>
    <n v="1"/>
    <s v="Q1"/>
    <d v="2016-01-15T00:00:00"/>
    <d v="2016-01-31T00:00:00"/>
    <n v="0"/>
    <s v="MC"/>
    <x v="7"/>
    <s v="Bayer0116_Supradyn_Preroll_MC"/>
    <s v="Completed"/>
    <s v="Acunn"/>
    <s v="RON"/>
    <s v="Xaxis Tv"/>
    <s v="cpv"/>
    <s v="Pre/Mid/Post Rolls RON"/>
    <s v="Online Video"/>
    <n v="0.01"/>
    <n v="3.3000000000000002E-2"/>
    <n v="50000"/>
    <n v="49505"/>
    <n v="495"/>
    <n v="49505"/>
    <n v="1465"/>
    <n v="2.9592970407029594E-2"/>
    <n v="1.1262798634812288"/>
    <n v="500"/>
    <n v="0"/>
    <n v="-500"/>
    <n v="1650"/>
    <n v="1650"/>
    <n v="0"/>
    <n v="0"/>
    <n v="1650"/>
    <n v="1"/>
  </r>
  <r>
    <s v="Bayer0116_Supradyn_Preroll_Bond_MC"/>
    <n v="2016"/>
    <n v="1"/>
    <s v="Q1"/>
    <d v="2016-01-15T00:00:00"/>
    <d v="2016-01-31T00:00:00"/>
    <n v="0"/>
    <s v="MC"/>
    <x v="7"/>
    <s v="Bayer0116_Supradyn_Preroll_MC"/>
    <s v="Completed"/>
    <s v="Bond Digital"/>
    <s v="RON"/>
    <s v="Xaxis Tv"/>
    <s v="cpv"/>
    <s v="Pre/Mid/Post Rolls RON"/>
    <s v="Online Video"/>
    <n v="0.01"/>
    <n v="3.3000000000000002E-2"/>
    <n v="25000"/>
    <n v="26218"/>
    <n v="0"/>
    <n v="25000"/>
    <m/>
    <n v="0"/>
    <e v="#DIV/0!"/>
    <n v="250"/>
    <n v="250"/>
    <n v="0"/>
    <n v="825"/>
    <n v="825"/>
    <n v="0"/>
    <n v="0"/>
    <n v="575"/>
    <n v="0.69696969696969702"/>
  </r>
  <r>
    <s v="Bayer0116_Supradyn_Preroll_Commedya_MC"/>
    <n v="2016"/>
    <n v="1"/>
    <s v="Q1"/>
    <d v="2016-01-15T00:00:00"/>
    <d v="2016-01-31T00:00:00"/>
    <n v="0"/>
    <s v="MC"/>
    <x v="7"/>
    <s v="Bayer0116_Supradyn_Preroll_MC"/>
    <s v="Completed"/>
    <s v="Commedya"/>
    <s v="RON"/>
    <s v="Xaxis Tv"/>
    <s v="cpv"/>
    <s v="Pre/Mid/Post Rolls RON"/>
    <s v="Online Video"/>
    <n v="0.02"/>
    <n v="3.3000000000000002E-2"/>
    <n v="100000"/>
    <n v="148916"/>
    <n v="0"/>
    <n v="100000"/>
    <m/>
    <n v="0"/>
    <e v="#DIV/0!"/>
    <n v="2000"/>
    <n v="2000"/>
    <n v="0"/>
    <n v="3300"/>
    <n v="1700"/>
    <n v="-1600"/>
    <n v="0"/>
    <n v="-300"/>
    <n v="-0.17647058823529413"/>
  </r>
  <r>
    <s v="Bayer0116_Supradyn_Preroll_Midyo_MC"/>
    <n v="2016"/>
    <n v="1"/>
    <s v="Q1"/>
    <d v="2016-01-15T00:00:00"/>
    <d v="2016-01-31T00:00:00"/>
    <n v="0"/>
    <s v="MC"/>
    <x v="7"/>
    <s v="Bayer0116_Supradyn_Preroll_MC"/>
    <s v="Completed"/>
    <s v="Midyo"/>
    <s v="RON"/>
    <s v="Xaxis Tv"/>
    <s v="cpv"/>
    <s v="Pre/Mid/Post Rolls RON"/>
    <s v="Online Video"/>
    <n v="5.0000000000000001E-3"/>
    <n v="3.3000000000000002E-2"/>
    <n v="25000"/>
    <n v="26944"/>
    <n v="0"/>
    <n v="25000"/>
    <n v="2889"/>
    <n v="0.10722238717339667"/>
    <n v="0.28556593977154726"/>
    <n v="125"/>
    <n v="125"/>
    <n v="0"/>
    <n v="825"/>
    <n v="825"/>
    <n v="0"/>
    <n v="0"/>
    <n v="700"/>
    <n v="0.84848484848484851"/>
  </r>
  <r>
    <s v="SaxoBank0116_Essential_Trades_interest_Adinteraction_MX"/>
    <n v="2016"/>
    <n v="1"/>
    <s v="Q1"/>
    <d v="2016-01-18T00:00:00"/>
    <d v="2016-01-26T00:00:00"/>
    <n v="0"/>
    <s v="MX"/>
    <x v="20"/>
    <s v="SaxoBank0116_Essential_Trades_interest_MX"/>
    <s v="Completed"/>
    <s v="Adinteraction"/>
    <s v="RON"/>
    <s v="Xaxis Display Plus"/>
    <s v="cpm"/>
    <s v="Selected Sites"/>
    <s v="Ad Bundles"/>
    <n v="0.15"/>
    <n v="1.3"/>
    <n v="250000"/>
    <n v="272563"/>
    <n v="0"/>
    <n v="250000"/>
    <n v="65"/>
    <n v="2.3847697596518971E-4"/>
    <n v="5"/>
    <n v="37.5"/>
    <n v="37.5"/>
    <n v="0"/>
    <n v="325"/>
    <n v="325"/>
    <n v="0"/>
    <n v="0"/>
    <n v="287.5"/>
    <n v="0.88461538461538458"/>
  </r>
  <r>
    <s v="SaxoBank0116_Essential_Trades_interest_Digitalm_MX"/>
    <n v="2016"/>
    <n v="1"/>
    <s v="Q1"/>
    <d v="2016-01-18T00:00:00"/>
    <d v="2016-01-26T00:00:00"/>
    <n v="0"/>
    <s v="MX"/>
    <x v="20"/>
    <s v="SaxoBank0116_Essential_Trades_interest_MX"/>
    <s v="Completed"/>
    <s v="Digitalm"/>
    <s v="RON"/>
    <s v="Xaxis Display Plus"/>
    <s v="cpm"/>
    <s v="Selected Sites"/>
    <s v="Ad Bundles"/>
    <n v="0.2"/>
    <n v="1.3"/>
    <n v="500000"/>
    <n v="583482"/>
    <n v="0"/>
    <n v="500000"/>
    <n v="110"/>
    <n v="1.8852338204091985E-4"/>
    <n v="0.45454545454545453"/>
    <n v="100"/>
    <n v="100"/>
    <n v="0"/>
    <n v="650"/>
    <n v="50"/>
    <n v="-600"/>
    <n v="0"/>
    <n v="-50"/>
    <n v="-1"/>
  </r>
  <r>
    <s v="SaxoBank0116_Essential_Trades_interest_Medyanet_MX"/>
    <n v="2016"/>
    <n v="1"/>
    <s v="Q1"/>
    <d v="2016-01-18T00:00:00"/>
    <d v="2016-01-26T00:00:00"/>
    <n v="0"/>
    <s v="MX"/>
    <x v="20"/>
    <s v="SaxoBank0116_Essential_Trades_interest_MX"/>
    <s v="Completed"/>
    <s v="Medyanet"/>
    <s v="RON"/>
    <s v="Xaxis Display Plus"/>
    <s v="cpm"/>
    <s v="Selected Sites"/>
    <s v="Ad Bundles"/>
    <n v="0.1"/>
    <n v="1.3"/>
    <n v="500000"/>
    <n v="525752"/>
    <n v="0"/>
    <n v="500000"/>
    <m/>
    <n v="0"/>
    <e v="#DIV/0!"/>
    <n v="50"/>
    <n v="50"/>
    <n v="0"/>
    <n v="650"/>
    <n v="650"/>
    <n v="0"/>
    <n v="0"/>
    <n v="600"/>
    <n v="0.92307692307692313"/>
  </r>
  <r>
    <s v="SaxoBank0116_Essential_Trades_interest_Nokta_MX"/>
    <n v="2016"/>
    <n v="1"/>
    <s v="Q1"/>
    <d v="2016-01-18T00:00:00"/>
    <d v="2016-01-26T00:00:00"/>
    <n v="0"/>
    <s v="MX"/>
    <x v="20"/>
    <s v="SaxoBank0116_Essential_Trades_interest_MX"/>
    <s v="Completed"/>
    <s v="Nokta"/>
    <s v="RON"/>
    <s v="Xaxis Display Plus"/>
    <s v="cpm"/>
    <s v="Selected Sites"/>
    <s v="Ad Bundles"/>
    <n v="0.1"/>
    <n v="1.3"/>
    <n v="250000"/>
    <n v="262172"/>
    <n v="0"/>
    <n v="250000"/>
    <m/>
    <n v="0"/>
    <e v="#DIV/0!"/>
    <n v="25"/>
    <n v="25"/>
    <n v="0"/>
    <n v="325"/>
    <n v="325"/>
    <n v="0"/>
    <n v="0"/>
    <n v="300"/>
    <n v="0.92307692307692313"/>
  </r>
  <r>
    <s v="SaxoBank0116_Essential_Trades_Mobil_Move_MX"/>
    <n v="2016"/>
    <n v="1"/>
    <s v="Q1"/>
    <d v="2016-01-18T00:00:00"/>
    <d v="2016-01-26T00:00:00"/>
    <n v="0"/>
    <s v="MX"/>
    <x v="20"/>
    <s v="SaxoBank0116_Essential_Trades_Mobil_MX"/>
    <s v="Completed"/>
    <s v="Move"/>
    <s v="RON"/>
    <s v="Xaxis Mobil"/>
    <s v="cpm"/>
    <s v="Selected Sites"/>
    <s v="Ad Bundles"/>
    <n v="2"/>
    <n v="7.5"/>
    <n v="193333"/>
    <n v="220145"/>
    <n v="0"/>
    <n v="193333"/>
    <n v="655"/>
    <n v="2.9753117263621705E-3"/>
    <n v="2.2137366412213741"/>
    <n v="386.666"/>
    <n v="390"/>
    <n v="3.3340000000000032"/>
    <n v="1449.9974999999999"/>
    <n v="1449.9974999999999"/>
    <n v="0"/>
    <n v="0"/>
    <n v="1059.9974999999999"/>
    <n v="0.73103401902417076"/>
  </r>
  <r>
    <s v="Vodafone0116_Yazar_Kasa_Pos_interest_Adhood_MS"/>
    <n v="2016"/>
    <n v="1"/>
    <s v="Q1"/>
    <d v="2016-01-18T00:00:00"/>
    <d v="2016-01-31T00:00:00"/>
    <n v="0"/>
    <s v="MS"/>
    <x v="14"/>
    <s v="Vodafone0116_Yazar_Kasa_Pos_interest_MS"/>
    <s v="Completed"/>
    <s v="Adhood"/>
    <s v="RON"/>
    <s v="Xaxis Display Plus"/>
    <s v="cpm"/>
    <s v="Selected Sites"/>
    <s v="Ad Bundles"/>
    <n v="0.15"/>
    <n v="0.8"/>
    <n v="4000000"/>
    <n v="4012351"/>
    <n v="0"/>
    <n v="4000000"/>
    <m/>
    <n v="0"/>
    <e v="#DIV/0!"/>
    <n v="600"/>
    <n v="600"/>
    <n v="0"/>
    <n v="3200"/>
    <n v="1600"/>
    <n v="-1600"/>
    <n v="0"/>
    <n v="1000"/>
    <n v="0.625"/>
  </r>
  <r>
    <s v="Vodafone0116_Yazar_Kasa_Pos_interest_Adinteraction_MS"/>
    <n v="2016"/>
    <n v="1"/>
    <s v="Q1"/>
    <d v="2016-01-18T00:00:00"/>
    <d v="2016-01-31T00:00:00"/>
    <n v="0"/>
    <s v="MS"/>
    <x v="14"/>
    <s v="Vodafone0116_Yazar_Kasa_Pos_interest_MS"/>
    <s v="Completed"/>
    <s v="Adinteraction"/>
    <s v="RON"/>
    <s v="Xaxis Display Plus"/>
    <s v="cpm"/>
    <s v="Selected Sites"/>
    <s v="Ad Bundles"/>
    <n v="0.15"/>
    <n v="0.8"/>
    <n v="1000000"/>
    <n v="1120432"/>
    <n v="0"/>
    <n v="1000000"/>
    <m/>
    <n v="0"/>
    <e v="#DIV/0!"/>
    <n v="150"/>
    <n v="150"/>
    <n v="0"/>
    <n v="800"/>
    <n v="800"/>
    <n v="0"/>
    <n v="0"/>
    <n v="650"/>
    <n v="0.8125"/>
  </r>
  <r>
    <s v="Vodafone0116_Yazar_Kasa_Pos_interest_Bond_MS"/>
    <n v="2016"/>
    <n v="1"/>
    <s v="Q1"/>
    <d v="2016-01-18T00:00:00"/>
    <d v="2016-01-31T00:00:00"/>
    <n v="0"/>
    <s v="MS"/>
    <x v="14"/>
    <s v="Vodafone0116_Yazar_Kasa_Pos_interest_MS"/>
    <s v="Completed"/>
    <s v="Bond Digital"/>
    <s v="RON"/>
    <s v="Xaxis Display Plus"/>
    <s v="cpm"/>
    <s v="Selected Sites"/>
    <s v="Ad Bundles"/>
    <n v="0.5"/>
    <n v="0.8"/>
    <n v="2000000"/>
    <n v="2000096"/>
    <n v="0"/>
    <n v="2000000"/>
    <m/>
    <n v="0"/>
    <e v="#DIV/0!"/>
    <n v="1000"/>
    <n v="1000"/>
    <n v="0"/>
    <n v="1600"/>
    <n v="1600"/>
    <n v="0"/>
    <n v="0"/>
    <n v="600"/>
    <n v="0.375"/>
  </r>
  <r>
    <s v="Vodafone0116_Yazar_Kasa_Pos_interest_Digitalm_MS"/>
    <n v="2016"/>
    <n v="1"/>
    <s v="Q1"/>
    <d v="2016-01-18T00:00:00"/>
    <d v="2016-01-31T00:00:00"/>
    <n v="0"/>
    <s v="MS"/>
    <x v="14"/>
    <s v="Vodafone0116_Yazar_Kasa_Pos_interest_MS"/>
    <s v="Completed"/>
    <s v="Digitalm"/>
    <s v="RON"/>
    <s v="Xaxis Display Plus"/>
    <s v="cpm"/>
    <s v="Selected Sites"/>
    <s v="Ad Bundles"/>
    <n v="0.2"/>
    <n v="0.8"/>
    <n v="3000000"/>
    <n v="3107640"/>
    <n v="0"/>
    <n v="3000000"/>
    <n v="1629"/>
    <n v="5.2419199135034949E-4"/>
    <n v="1.4732965009208103"/>
    <n v="600"/>
    <n v="600"/>
    <n v="0"/>
    <n v="2400"/>
    <n v="2400"/>
    <n v="0"/>
    <n v="0"/>
    <n v="1800"/>
    <n v="0.75"/>
  </r>
  <r>
    <s v="Vodafone0116_Yazar_Kasa_Pos_interest_Medyanet_MS"/>
    <n v="2016"/>
    <n v="1"/>
    <s v="Q1"/>
    <d v="2016-01-18T00:00:00"/>
    <d v="2016-01-31T00:00:00"/>
    <n v="0"/>
    <s v="MS"/>
    <x v="14"/>
    <s v="Vodafone0116_Yazar_Kasa_Pos_interest_MS"/>
    <s v="Completed"/>
    <s v="Medyanet"/>
    <s v="RON"/>
    <s v="Xaxis Display Plus"/>
    <s v="cpm"/>
    <s v="Selected Sites"/>
    <s v="Ad Bundles"/>
    <n v="0.1"/>
    <n v="0.8"/>
    <n v="4000000"/>
    <n v="4048132"/>
    <n v="0"/>
    <n v="4000000"/>
    <m/>
    <n v="0"/>
    <e v="#DIV/0!"/>
    <n v="400"/>
    <n v="400"/>
    <n v="0"/>
    <n v="3200"/>
    <n v="3200"/>
    <n v="0"/>
    <n v="0"/>
    <n v="2800"/>
    <n v="0.875"/>
  </r>
  <r>
    <s v="Vodafone0116_Yazar_Kasa_Pos_interest_Nokta_MS"/>
    <n v="2016"/>
    <n v="1"/>
    <s v="Q1"/>
    <d v="2016-01-18T00:00:00"/>
    <d v="2016-01-31T00:00:00"/>
    <n v="0"/>
    <s v="MS"/>
    <x v="14"/>
    <s v="Vodafone0116_Yazar_Kasa_Pos_interest_MS"/>
    <s v="Completed"/>
    <s v="Nokta"/>
    <s v="RON"/>
    <s v="Xaxis Display Plus"/>
    <s v="cpm"/>
    <s v="Selected Sites"/>
    <s v="Ad Bundles"/>
    <n v="0.1"/>
    <n v="0.8"/>
    <n v="1000000"/>
    <n v="1016793"/>
    <n v="0"/>
    <n v="1000000"/>
    <m/>
    <n v="0"/>
    <e v="#DIV/0!"/>
    <n v="100"/>
    <n v="100"/>
    <n v="0"/>
    <n v="800"/>
    <n v="800"/>
    <n v="0"/>
    <n v="0"/>
    <n v="700"/>
    <n v="0.875"/>
  </r>
  <r>
    <s v="Vodafone0116_Yazar_Kasa_Pos_interest_Reklamstore_MS"/>
    <n v="2016"/>
    <n v="1"/>
    <s v="Q1"/>
    <d v="2016-01-18T00:00:00"/>
    <d v="2016-01-31T00:00:00"/>
    <n v="0"/>
    <s v="MS"/>
    <x v="14"/>
    <s v="Vodafone0116_Yazar_Kasa_Pos_interest_MS"/>
    <s v="Completed"/>
    <s v="Reklamstore"/>
    <s v="RON"/>
    <s v="Xaxis Display Plus"/>
    <s v="cpm"/>
    <s v="Selected Sites"/>
    <s v="Ad Bundles"/>
    <n v="0.17"/>
    <n v="0.8"/>
    <n v="2000000"/>
    <n v="2000565"/>
    <n v="0"/>
    <n v="2000000"/>
    <n v="1347"/>
    <n v="6.7330978998432944E-4"/>
    <n v="1.1878247958426131"/>
    <n v="340"/>
    <n v="340"/>
    <n v="0"/>
    <n v="1600"/>
    <n v="1600"/>
    <n v="0"/>
    <n v="0"/>
    <n v="1260"/>
    <n v="0.78749999999999998"/>
  </r>
  <r>
    <s v="GSK0116_Panaheat_Preroll_Acunn_MC"/>
    <n v="2016"/>
    <n v="1"/>
    <s v="Q1"/>
    <d v="2016-01-15T00:00:00"/>
    <d v="2016-01-31T00:00:00"/>
    <n v="0"/>
    <s v="MC"/>
    <x v="0"/>
    <s v="GSK0116_Panaheat_Preroll_MC"/>
    <s v="Completed"/>
    <s v="Acunn"/>
    <s v="RON"/>
    <s v="Xaxis Tv"/>
    <s v="cpv"/>
    <s v="Pre/Mid/Post Rolls RON"/>
    <s v="Online Video"/>
    <n v="0.01"/>
    <n v="3.3000000000000002E-2"/>
    <n v="110000"/>
    <n v="97944"/>
    <n v="12056"/>
    <n v="97944"/>
    <m/>
    <n v="0"/>
    <e v="#DIV/0!"/>
    <n v="1100"/>
    <n v="0"/>
    <n v="-1100"/>
    <n v="3630"/>
    <n v="2232.15"/>
    <n v="-1397.85"/>
    <n v="0"/>
    <n v="2232.15"/>
    <n v="1"/>
  </r>
  <r>
    <s v="GSK0116_Panaheat_Preroll_Nokta_MC"/>
    <n v="2016"/>
    <n v="1"/>
    <s v="Q1"/>
    <d v="2016-01-15T00:00:00"/>
    <d v="2016-01-31T00:00:00"/>
    <n v="0"/>
    <s v="MC"/>
    <x v="0"/>
    <s v="GSK0116_Panaheat_Preroll_MC"/>
    <s v="Completed"/>
    <s v="Nokta"/>
    <s v="RON"/>
    <s v="Xaxis Tv"/>
    <s v="cpv"/>
    <s v="Pre/Mid/Post Rolls RON"/>
    <s v="Online Video"/>
    <n v="1.2E-2"/>
    <n v="3.3000000000000002E-2"/>
    <n v="51000"/>
    <n v="51388"/>
    <n v="0"/>
    <n v="51000"/>
    <n v="8516"/>
    <n v="0.16571962325834824"/>
    <n v="0.12547909816815406"/>
    <n v="612"/>
    <n v="612"/>
    <n v="0"/>
    <n v="1683"/>
    <n v="1068.58"/>
    <n v="-614.42000000000007"/>
    <n v="0"/>
    <n v="456.57999999999993"/>
    <n v="0.42727732130490925"/>
  </r>
  <r>
    <s v="Akbank0116_Direk_Kredi_Preroll_Acunn_MC"/>
    <n v="2016"/>
    <n v="1"/>
    <s v="Q1"/>
    <d v="2016-01-18T00:00:00"/>
    <d v="2016-01-31T00:00:00"/>
    <n v="0"/>
    <s v="MC"/>
    <x v="9"/>
    <s v="Akbank0116_Direk_Kredi_Preroll_MC"/>
    <s v="Completed"/>
    <s v="Acunn"/>
    <s v="RON"/>
    <s v="Xaxis Tv"/>
    <s v="cpv"/>
    <s v="Pre/Mid/Post Rolls RON"/>
    <s v="Online Video"/>
    <n v="0.01"/>
    <n v="3.3000000000000002E-2"/>
    <n v="50000"/>
    <n v="47038"/>
    <n v="2962"/>
    <n v="47038"/>
    <n v="6011"/>
    <n v="0.12779029720651389"/>
    <n v="0.25823556812510401"/>
    <n v="500"/>
    <n v="0"/>
    <n v="-500"/>
    <n v="1650"/>
    <n v="1552.2540000000001"/>
    <n v="-97.745999999999867"/>
    <n v="0"/>
    <n v="1552.2540000000001"/>
    <n v="1"/>
  </r>
  <r>
    <s v="Akbank0116_Direk_Kredi_Preroll_Nokta_MC"/>
    <n v="2016"/>
    <n v="1"/>
    <s v="Q1"/>
    <d v="2016-01-18T00:00:00"/>
    <d v="2016-01-31T00:00:00"/>
    <n v="0"/>
    <s v="MC"/>
    <x v="9"/>
    <s v="Akbank0116_Direk_Kredi_Preroll_MC"/>
    <s v="Completed"/>
    <s v="Nokta"/>
    <s v="RON"/>
    <s v="Xaxis Tv"/>
    <s v="cpv"/>
    <s v="Pre/Mid/Post Rolls RON"/>
    <s v="Online Video"/>
    <n v="1.2E-2"/>
    <n v="3.3000000000000002E-2"/>
    <n v="50000"/>
    <n v="50271"/>
    <n v="0"/>
    <n v="50000"/>
    <n v="8784"/>
    <n v="0.17473294742495674"/>
    <n v="0.16484517304189436"/>
    <n v="600"/>
    <n v="600"/>
    <n v="0"/>
    <n v="1650"/>
    <n v="1448"/>
    <n v="-202"/>
    <n v="0"/>
    <n v="848"/>
    <n v="0.58563535911602205"/>
  </r>
  <r>
    <s v="DogusCay0116_Chips_Master_Preroll_Acunn_MC"/>
    <n v="2016"/>
    <n v="1"/>
    <s v="Q1"/>
    <d v="2016-01-18T00:00:00"/>
    <d v="2016-01-31T00:00:00"/>
    <n v="0"/>
    <s v="MC"/>
    <x v="21"/>
    <s v="DogusCay0116_Chips_Master_Preroll_MC"/>
    <s v="Completed"/>
    <s v="Acunn"/>
    <s v="RON"/>
    <s v="Xaxis Tv"/>
    <s v="cpv"/>
    <s v="Pre/Mid/Post Rolls RON"/>
    <s v="Online Video"/>
    <n v="0.01"/>
    <n v="3.3000000000000002E-2"/>
    <n v="100000"/>
    <n v="45271"/>
    <n v="54729"/>
    <n v="45271"/>
    <n v="1896"/>
    <n v="4.188111594619072E-2"/>
    <n v="0.78794462025316458"/>
    <n v="1000"/>
    <n v="0"/>
    <n v="-1000"/>
    <n v="3300"/>
    <n v="1493.943"/>
    <n v="-1806.057"/>
    <n v="0"/>
    <n v="1493.943"/>
    <n v="1"/>
  </r>
  <r>
    <s v="DogusCay0116_Chips_Master_Preroll_Bond_MC"/>
    <n v="2016"/>
    <n v="1"/>
    <s v="Q1"/>
    <d v="2016-01-18T00:00:00"/>
    <d v="2016-01-31T00:00:00"/>
    <n v="0"/>
    <s v="MC"/>
    <x v="21"/>
    <s v="DogusCay0116_Chips_Master_Preroll_MC"/>
    <s v="Completed"/>
    <s v="Bond Digital"/>
    <s v="RON"/>
    <s v="Xaxis Tv"/>
    <s v="cpv"/>
    <s v="Pre/Mid/Post Rolls RON"/>
    <s v="Online Video"/>
    <n v="0.01"/>
    <n v="3.3000000000000002E-2"/>
    <n v="50000"/>
    <n v="51181"/>
    <n v="0"/>
    <n v="50000"/>
    <m/>
    <n v="0"/>
    <e v="#DIV/0!"/>
    <n v="500"/>
    <n v="500"/>
    <n v="0"/>
    <n v="1650"/>
    <n v="1297"/>
    <n v="-353"/>
    <n v="0"/>
    <n v="797"/>
    <n v="0.61449498843484962"/>
  </r>
  <r>
    <s v="DogusCay0116_Chips_Master_Preroll_Digitalm_MC"/>
    <n v="2016"/>
    <n v="1"/>
    <s v="Q1"/>
    <d v="2016-01-18T00:00:00"/>
    <d v="2016-01-31T00:00:00"/>
    <n v="0"/>
    <s v="MC"/>
    <x v="21"/>
    <s v="DogusCay0116_Chips_Master_Preroll_MC"/>
    <s v="Completed"/>
    <s v="Digitalm"/>
    <s v="RON"/>
    <s v="Xaxis Tv"/>
    <s v="cpv"/>
    <s v="Pre/Mid/Post Rolls RON"/>
    <s v="Online Video"/>
    <n v="6.0000000000000001E-3"/>
    <n v="3.3000000000000002E-2"/>
    <n v="75000"/>
    <n v="75050"/>
    <n v="0"/>
    <n v="75000"/>
    <n v="1011"/>
    <n v="1.3471019320453031E-2"/>
    <n v="2.4497032640949556"/>
    <n v="450"/>
    <n v="450"/>
    <n v="0"/>
    <n v="2475"/>
    <n v="2476.65"/>
    <n v="1.6500000000000909"/>
    <n v="0"/>
    <n v="2026.65"/>
    <n v="0.81830294954878569"/>
  </r>
  <r>
    <s v="DogusCay0116_Chips_Master_Preroll_Midyo_MC"/>
    <n v="2016"/>
    <n v="1"/>
    <s v="Q1"/>
    <d v="2016-01-18T00:00:00"/>
    <d v="2016-01-31T00:00:00"/>
    <n v="0"/>
    <s v="MC"/>
    <x v="21"/>
    <s v="DogusCay0116_Chips_Master_Preroll_MC"/>
    <s v="Completed"/>
    <s v="Midyo"/>
    <s v="RON"/>
    <s v="Xaxis Tv"/>
    <s v="cpv"/>
    <s v="Pre/Mid/Post Rolls RON"/>
    <s v="Online Video"/>
    <n v="5.0000000000000001E-3"/>
    <n v="3.3000000000000002E-2"/>
    <n v="80000"/>
    <n v="82805"/>
    <n v="0"/>
    <n v="80000"/>
    <n v="9874"/>
    <n v="0.11924400700440795"/>
    <n v="0.27674346769293096"/>
    <n v="400"/>
    <n v="400"/>
    <n v="0"/>
    <n v="2640"/>
    <n v="2732.5650000000001"/>
    <n v="92.565000000000055"/>
    <n v="0"/>
    <n v="2332.5650000000001"/>
    <n v="0.85361738879038562"/>
  </r>
  <r>
    <s v="LittleCeasers0116_Lezzet_Imparatorlugu_Interstitial_Acunn_MC"/>
    <n v="2016"/>
    <n v="1"/>
    <s v="Q1"/>
    <d v="2016-01-18T00:00:00"/>
    <d v="2016-01-31T00:00:00"/>
    <n v="0"/>
    <s v="MC"/>
    <x v="22"/>
    <s v="LittleCeasers0116_Lezzet_Imparatorlugu_Interstitial__MC"/>
    <s v="Completed"/>
    <s v="Acunn"/>
    <s v="RON"/>
    <s v="Xaxis Rich Media"/>
    <s v="cpm"/>
    <s v="Interstitial"/>
    <s v="Interstitial"/>
    <n v="1.5"/>
    <n v="4.25"/>
    <n v="700000"/>
    <n v="766965"/>
    <n v="0"/>
    <n v="700000"/>
    <n v="3615"/>
    <n v="4.713383270423031E-3"/>
    <n v="0.6369986168741355"/>
    <n v="1050"/>
    <n v="0"/>
    <n v="-1050"/>
    <n v="2975"/>
    <n v="2302.75"/>
    <n v="-672.25"/>
    <n v="0"/>
    <n v="2302.75"/>
    <n v="1"/>
  </r>
  <r>
    <s v="LittleCeasers0116_Lezzet_Imparatorlugu_Interstitial_Medyanet_MC"/>
    <n v="2016"/>
    <n v="1"/>
    <s v="Q1"/>
    <d v="2016-01-18T00:00:00"/>
    <d v="2016-01-31T00:00:00"/>
    <n v="0"/>
    <s v="MC"/>
    <x v="22"/>
    <s v="LittleCeasers0116_Lezzet_Imparatorlugu_Interstitial__MC"/>
    <s v="Completed"/>
    <s v="Medyanet"/>
    <s v="RON"/>
    <s v="Xaxis Rich Media"/>
    <s v="cpm"/>
    <s v="Interstitial"/>
    <s v="Interstitial"/>
    <n v="0.5"/>
    <n v="4.25"/>
    <n v="300000"/>
    <n v="307715"/>
    <n v="0"/>
    <n v="300000"/>
    <n v="2179"/>
    <n v="7.0812277594527401E-3"/>
    <n v="0.58513079394217526"/>
    <n v="150"/>
    <n v="150"/>
    <n v="0"/>
    <n v="1275"/>
    <n v="1275"/>
    <n v="0"/>
    <n v="0"/>
    <n v="1125"/>
    <n v="0.88235294117647056"/>
  </r>
  <r>
    <s v="Bimeks0116_Dell_Notebook_Intersitital_Acunn_MEC"/>
    <n v="2016"/>
    <n v="1"/>
    <s v="Q1"/>
    <d v="2016-01-18T00:00:00"/>
    <d v="2016-01-31T00:00:00"/>
    <n v="0"/>
    <s v="MEC"/>
    <x v="10"/>
    <s v="Bimeks0116_Dell_Notebook_Intersitital_MEC"/>
    <s v="Completed"/>
    <s v="Acunn"/>
    <s v="RON"/>
    <s v="Xaxis Rich Media"/>
    <s v="cpm"/>
    <s v="Interstitial"/>
    <s v="Interstitial"/>
    <n v="1.5"/>
    <n v="4.5"/>
    <n v="650000"/>
    <n v="647243"/>
    <n v="2757"/>
    <n v="647243"/>
    <n v="3955"/>
    <n v="6.1105334472524231E-3"/>
    <n v="0.73957016434892542"/>
    <n v="975"/>
    <n v="0"/>
    <n v="-975"/>
    <n v="2925"/>
    <n v="2925"/>
    <n v="0"/>
    <n v="0"/>
    <n v="2925"/>
    <n v="1"/>
  </r>
  <r>
    <s v="Bimeks0116_Dell_Notebook_Intersitital_Bond_MEC"/>
    <n v="2016"/>
    <n v="1"/>
    <s v="Q1"/>
    <d v="2016-01-18T00:00:00"/>
    <d v="2016-01-31T00:00:00"/>
    <n v="0"/>
    <s v="MEC"/>
    <x v="10"/>
    <s v="Bimeks0116_Dell_Notebook_Intersitital_MEC"/>
    <s v="Completed"/>
    <s v="Bond Digital"/>
    <s v="RON"/>
    <s v="Xaxis Rich Media"/>
    <s v="cpm"/>
    <s v="Interstitial"/>
    <s v="Interstitial"/>
    <n v="2.25"/>
    <n v="4.5"/>
    <n v="200000"/>
    <n v="203584"/>
    <n v="0"/>
    <n v="200000"/>
    <n v="2000"/>
    <n v="9.8239547312165987E-3"/>
    <n v="0.45"/>
    <n v="450"/>
    <n v="450"/>
    <n v="0"/>
    <n v="900"/>
    <n v="900"/>
    <n v="0"/>
    <n v="0"/>
    <n v="450"/>
    <n v="0.5"/>
  </r>
  <r>
    <s v="Bimeks0116_Dell_Notebook_Intersitital_Digitalm_MEC"/>
    <n v="2016"/>
    <n v="1"/>
    <s v="Q1"/>
    <d v="2016-01-18T00:00:00"/>
    <d v="2016-01-31T00:00:00"/>
    <n v="0"/>
    <s v="MEC"/>
    <x v="10"/>
    <s v="Bimeks0116_Dell_Notebook_Intersitital_MEC"/>
    <s v="Completed"/>
    <s v="Digitalm"/>
    <s v="RON"/>
    <s v="Xaxis Rich Media"/>
    <s v="cpm"/>
    <s v="Interstitial"/>
    <s v="Interstitial"/>
    <n v="2.5"/>
    <n v="4.5"/>
    <n v="200000"/>
    <n v="200134"/>
    <n v="0"/>
    <n v="200000"/>
    <n v="1335"/>
    <n v="6.6705307444012507E-3"/>
    <n v="0.69288389513108617"/>
    <n v="500"/>
    <n v="500"/>
    <n v="0"/>
    <n v="900"/>
    <n v="925"/>
    <n v="25"/>
    <n v="0"/>
    <n v="425"/>
    <n v="0.45945945945945948"/>
  </r>
  <r>
    <s v="Bimeks0116_Dell_Notebook_Intersitital_Medyanet_MEC"/>
    <n v="2016"/>
    <n v="1"/>
    <s v="Q1"/>
    <d v="2016-01-18T00:00:00"/>
    <d v="2016-01-31T00:00:00"/>
    <n v="0"/>
    <s v="MEC"/>
    <x v="10"/>
    <s v="Bimeks0116_Dell_Notebook_Intersitital_MEC"/>
    <s v="Completed"/>
    <s v="Medyanet"/>
    <s v="RON"/>
    <s v="Xaxis Rich Media"/>
    <s v="cpm"/>
    <s v="Interstitial"/>
    <s v="Interstitial"/>
    <n v="0.5"/>
    <n v="4.5"/>
    <n v="500000"/>
    <n v="501822"/>
    <n v="0"/>
    <n v="500000"/>
    <n v="5463"/>
    <n v="1.0886330212704904E-2"/>
    <n v="0.41186161449752884"/>
    <n v="250"/>
    <n v="250"/>
    <n v="0"/>
    <n v="2250"/>
    <n v="2250"/>
    <n v="0"/>
    <n v="0"/>
    <n v="2000"/>
    <n v="0.88888888888888884"/>
  </r>
  <r>
    <s v="Danone0116_Bebelac_Gold_Superiorty_Preroll_Clikvol_MEC"/>
    <n v="2016"/>
    <n v="1"/>
    <s v="Q1"/>
    <d v="2016-01-19T00:00:00"/>
    <d v="2016-01-31T00:00:00"/>
    <n v="0"/>
    <s v="MEC"/>
    <x v="17"/>
    <s v="Danone0116_Bebelac_Gold_Superiorty_Preroll_MEC"/>
    <s v="Completed"/>
    <s v="Clickvol"/>
    <s v="RON"/>
    <s v="Xaxis Tv"/>
    <s v="cpv"/>
    <s v="Pre/Mid/Post Rolls RON"/>
    <s v="Online Video"/>
    <n v="1.4999999999999999E-2"/>
    <n v="3.3000000000000002E-2"/>
    <n v="25000"/>
    <n v="704"/>
    <n v="24296"/>
    <n v="704"/>
    <n v="214"/>
    <n v="0.30397727272727271"/>
    <n v="0.10856074766355139"/>
    <n v="375"/>
    <n v="10.559999999999999"/>
    <n v="-364.44"/>
    <n v="825"/>
    <n v="23.231999999999999"/>
    <n v="-801.76800000000003"/>
    <n v="0"/>
    <n v="12.672000000000001"/>
    <n v="0.54545454545454553"/>
  </r>
  <r>
    <s v="Danone0116_Bebelac_Gold_Superiorty_Preroll_Vidyoda_MEC"/>
    <n v="2016"/>
    <n v="1"/>
    <s v="Q1"/>
    <d v="2016-01-19T00:00:00"/>
    <d v="2016-01-31T00:00:00"/>
    <n v="0"/>
    <s v="MEC"/>
    <x v="17"/>
    <s v="Danone0116_Bebelac_Gold_Superiorty_Preroll_MEC"/>
    <s v="Completed"/>
    <s v="Vidyoda"/>
    <s v="RON"/>
    <s v="Xaxis Tv"/>
    <s v="cpv"/>
    <s v="Pre/Mid/Post Rolls RON"/>
    <s v="Online Video"/>
    <n v="0.01"/>
    <n v="3.3000000000000002E-2"/>
    <n v="50000"/>
    <n v="50084"/>
    <n v="0"/>
    <n v="50000"/>
    <n v="2325"/>
    <n v="4.6422011021483904E-2"/>
    <n v="0.63526881720430106"/>
    <n v="500"/>
    <n v="500"/>
    <n v="0"/>
    <n v="1650"/>
    <n v="1477"/>
    <n v="-173"/>
    <n v="0"/>
    <n v="977"/>
    <n v="0.66147596479350035"/>
  </r>
  <r>
    <s v="Danone0116_Bebelac_Gold_Superiority_Contextual_Digitalm_MEC"/>
    <n v="2016"/>
    <n v="1"/>
    <s v="Q1"/>
    <d v="2016-01-19T00:00:00"/>
    <d v="2016-01-31T00:00:00"/>
    <n v="0"/>
    <s v="MEC"/>
    <x v="17"/>
    <s v="Danone0116_Bebelac_Gold_Superiority_Contextual_MEC"/>
    <s v="Completed"/>
    <s v="Digitalm"/>
    <s v="RON"/>
    <s v="Xaxis Contextual"/>
    <s v="cpm"/>
    <s v="Selected Sites"/>
    <s v="Ad Bundles"/>
    <n v="0.2"/>
    <n v="2.4"/>
    <n v="300000"/>
    <n v="313385"/>
    <n v="0"/>
    <n v="300000"/>
    <n v="385"/>
    <n v="1.2285208290122374E-3"/>
    <n v="1.9535688311688313"/>
    <n v="60"/>
    <n v="60"/>
    <n v="0"/>
    <n v="720"/>
    <n v="752.12400000000002"/>
    <n v="32.124000000000024"/>
    <n v="0"/>
    <n v="692.12400000000002"/>
    <n v="0.92022592019401062"/>
  </r>
  <r>
    <s v="Danone0116_Bebelac_Gold_Superiority_Contextual_Medyanet_MEC"/>
    <n v="2016"/>
    <n v="1"/>
    <s v="Q1"/>
    <d v="2016-01-19T00:00:00"/>
    <d v="2016-01-31T00:00:00"/>
    <n v="0"/>
    <s v="MEC"/>
    <x v="17"/>
    <s v="Danone0116_Bebelac_Gold_Superiority_Contextual_MEC"/>
    <s v="Completed"/>
    <s v="Medyanet"/>
    <s v="RON"/>
    <s v="Xaxis Contextual"/>
    <s v="cpm"/>
    <s v="Selected Sites"/>
    <s v="Ad Bundles"/>
    <n v="0.1"/>
    <n v="2.4"/>
    <n v="350000"/>
    <n v="436572"/>
    <n v="0"/>
    <n v="350000"/>
    <m/>
    <n v="0"/>
    <e v="#DIV/0!"/>
    <n v="35"/>
    <n v="35"/>
    <n v="0"/>
    <n v="840"/>
    <n v="563"/>
    <n v="-277"/>
    <n v="0"/>
    <n v="528"/>
    <n v="0.93783303730017764"/>
  </r>
  <r>
    <s v="Danone0116_Bebelac_Gold_Superiority_Contextual_Reklamz_MEC"/>
    <n v="2016"/>
    <n v="1"/>
    <s v="Q1"/>
    <d v="2016-01-19T00:00:00"/>
    <d v="2016-01-31T00:00:00"/>
    <n v="0"/>
    <s v="MEC"/>
    <x v="17"/>
    <s v="Danone0116_Bebelac_Gold_Superiority_Contextual_MEC"/>
    <s v="Completed"/>
    <s v="Reklamz"/>
    <s v="RON"/>
    <s v="Xaxis Contextual"/>
    <s v="cpm"/>
    <s v="Selected Sites"/>
    <s v="Ad Bundles"/>
    <n v="0.1"/>
    <n v="2.4"/>
    <n v="225000"/>
    <n v="77356"/>
    <n v="147644"/>
    <n v="77356"/>
    <m/>
    <n v="0"/>
    <e v="#DIV/0!"/>
    <n v="22.5"/>
    <n v="7.7355999999999998"/>
    <n v="-14.7644"/>
    <n v="540"/>
    <n v="185.65439999999998"/>
    <n v="-354.34559999999999"/>
    <n v="0"/>
    <n v="177.91879999999998"/>
    <n v="0.95833333333333326"/>
  </r>
  <r>
    <s v="Vodafone0116_Victor_Preroll_Digitalm_MS"/>
    <n v="2016"/>
    <n v="1"/>
    <s v="Q1"/>
    <d v="2016-01-20T00:00:00"/>
    <d v="2016-01-31T00:00:00"/>
    <n v="0"/>
    <s v="MS"/>
    <x v="14"/>
    <s v="Vodafone0116_Victor_Preroll_MS"/>
    <s v="Completed"/>
    <s v="Digitalm"/>
    <s v="RON"/>
    <s v="Xaxis Tv"/>
    <s v="cpv"/>
    <s v="Pre/Mid/Post Rolls RON"/>
    <s v="Online Video"/>
    <n v="6.0000000000000001E-3"/>
    <n v="3.3000000000000002E-2"/>
    <n v="30000"/>
    <n v="30073"/>
    <n v="0"/>
    <n v="30000"/>
    <n v="433"/>
    <n v="1.4398297476141389E-2"/>
    <n v="1.9399538106235565"/>
    <n v="180"/>
    <n v="180"/>
    <n v="0"/>
    <n v="990"/>
    <n v="840"/>
    <n v="-150"/>
    <n v="0"/>
    <n v="660"/>
    <n v="0.7857142857142857"/>
  </r>
  <r>
    <s v="Vodafone0116_Victor_Preroll_Sem_MS"/>
    <n v="2016"/>
    <n v="1"/>
    <s v="Q1"/>
    <d v="2016-01-20T00:00:00"/>
    <d v="2016-01-31T00:00:00"/>
    <n v="0"/>
    <s v="MS"/>
    <x v="14"/>
    <s v="Vodafone0116_Victor_Preroll_MS"/>
    <s v="Completed"/>
    <s v="Sem Digital"/>
    <s v="RON"/>
    <s v="Xaxis Tv"/>
    <s v="cpv"/>
    <s v="Pre/Mid/Post Rolls RON"/>
    <s v="Online Video"/>
    <n v="0.02"/>
    <n v="3.3000000000000002E-2"/>
    <n v="20000"/>
    <n v="77920"/>
    <n v="0"/>
    <n v="20000"/>
    <n v="209"/>
    <n v="2.6822381930184805E-3"/>
    <n v="3.1578947368421053"/>
    <n v="400"/>
    <n v="400"/>
    <n v="0"/>
    <n v="660"/>
    <n v="660"/>
    <n v="0"/>
    <n v="0"/>
    <n v="260"/>
    <n v="0.39393939393939392"/>
  </r>
  <r>
    <s v="Teknosa0116_Turuncu_Indirim_Faz4_Interstitial_Acunn_MC"/>
    <n v="2016"/>
    <n v="1"/>
    <s v="Q1"/>
    <d v="2016-01-22T00:00:00"/>
    <d v="2016-01-25T00:00:00"/>
    <n v="0"/>
    <s v="MC"/>
    <x v="6"/>
    <s v="Teknosa0116_Turuncu_Indirim_Faz4_Interstitial_MC"/>
    <s v="Completed"/>
    <s v="Acunn"/>
    <s v="RON"/>
    <s v="Xaxis Rich Media"/>
    <s v="cpm"/>
    <s v="Interstitial"/>
    <s v="Interstitial"/>
    <n v="1.5"/>
    <n v="4.25"/>
    <n v="500000"/>
    <n v="244927"/>
    <n v="255073"/>
    <n v="244927"/>
    <n v="2401"/>
    <n v="9.8029208703001303E-3"/>
    <n v="0.8013327780091628"/>
    <n v="750"/>
    <n v="0"/>
    <n v="-750"/>
    <n v="2125"/>
    <n v="1924"/>
    <n v="-201"/>
    <n v="0"/>
    <n v="1924"/>
    <n v="1"/>
  </r>
  <r>
    <s v="Teknosa0116_Turuncu_Indirim_Faz4_Interstitial_Bond_MC"/>
    <n v="2016"/>
    <n v="1"/>
    <s v="Q1"/>
    <d v="2016-01-22T00:00:00"/>
    <d v="2016-01-25T00:00:00"/>
    <n v="0"/>
    <s v="MC"/>
    <x v="6"/>
    <s v="Teknosa0116_Turuncu_Indirim_Faz4_Interstitial_MC"/>
    <s v="Completed"/>
    <s v="Bond Digital"/>
    <s v="RON"/>
    <s v="Xaxis Rich Media"/>
    <s v="cpm"/>
    <s v="Interstitial"/>
    <s v="Interstitial"/>
    <n v="2.25"/>
    <n v="4.25"/>
    <n v="500000"/>
    <n v="291261"/>
    <n v="208739"/>
    <n v="291261"/>
    <n v="3743"/>
    <n v="1.285101678563213E-2"/>
    <n v="0.33071313117819928"/>
    <n v="1125"/>
    <n v="655.33725000000004"/>
    <n v="-469.66274999999996"/>
    <n v="2125"/>
    <n v="1237.85925"/>
    <n v="-887.14075000000003"/>
    <n v="0"/>
    <n v="582.52199999999993"/>
    <n v="0.47058823529411759"/>
  </r>
  <r>
    <s v="Teknosa0116_Turuncu_Indirim_Faz4_Interstitial_Medyanet_MC"/>
    <n v="2016"/>
    <n v="1"/>
    <s v="Q1"/>
    <d v="2016-01-22T00:00:00"/>
    <d v="2016-01-25T00:00:00"/>
    <n v="0"/>
    <s v="MC"/>
    <x v="6"/>
    <s v="Teknosa0116_Turuncu_Indirim_Faz4_Interstitial_MC"/>
    <s v="Completed"/>
    <s v="Medyanet"/>
    <s v="RON"/>
    <s v="Xaxis Rich Media"/>
    <s v="cpm"/>
    <s v="Interstitial"/>
    <s v="Interstitial"/>
    <n v="0.5"/>
    <n v="4.25"/>
    <n v="250000"/>
    <n v="256059"/>
    <n v="0"/>
    <n v="250000"/>
    <n v="1796"/>
    <n v="7.014008490230767E-3"/>
    <n v="0.6059302616926503"/>
    <n v="125"/>
    <n v="125"/>
    <n v="0"/>
    <n v="1062.5"/>
    <n v="1088.2507499999999"/>
    <n v="25.750749999999925"/>
    <n v="0"/>
    <n v="963.25074999999993"/>
    <n v="0.88513676650349193"/>
  </r>
  <r>
    <s v="Huawei0116_Mate_S_interest_Bond_MX"/>
    <n v="2016"/>
    <n v="1"/>
    <s v="Q1"/>
    <d v="2016-01-22T00:00:00"/>
    <d v="2016-01-31T00:00:00"/>
    <n v="0"/>
    <s v="MX"/>
    <x v="23"/>
    <s v="Huawei0116_Mate_S_interest_MX"/>
    <s v="Completed"/>
    <s v="Bond Digital"/>
    <s v="RON"/>
    <s v="Xaxis Display Plus"/>
    <s v="cpm"/>
    <s v="Selected Sites"/>
    <s v="Ad Bundles"/>
    <n v="0.5"/>
    <n v="2"/>
    <n v="250000"/>
    <n v="252986"/>
    <n v="0"/>
    <n v="250000"/>
    <m/>
    <n v="0"/>
    <e v="#DIV/0!"/>
    <n v="125"/>
    <n v="125"/>
    <n v="0"/>
    <n v="500"/>
    <n v="505.97199999999998"/>
    <n v="5.97199999999998"/>
    <n v="0"/>
    <n v="380.97199999999998"/>
    <n v="0.75295075616832552"/>
  </r>
  <r>
    <s v="Huawei0116_Mate_S_interest_Medyanet_MX"/>
    <n v="2016"/>
    <n v="1"/>
    <s v="Q1"/>
    <d v="2016-01-22T00:00:00"/>
    <d v="2016-01-31T00:00:00"/>
    <n v="0"/>
    <s v="MX"/>
    <x v="23"/>
    <s v="Huawei0116_Mate_S_interest_MX"/>
    <s v="Completed"/>
    <s v="Medyanet"/>
    <s v="RON"/>
    <s v="Xaxis Display Plus"/>
    <s v="cpm"/>
    <s v="Selected Sites"/>
    <s v="Ad Bundles"/>
    <n v="0.1"/>
    <n v="2"/>
    <n v="1250000"/>
    <n v="1259955"/>
    <n v="0"/>
    <n v="1250000"/>
    <m/>
    <n v="0"/>
    <e v="#DIV/0!"/>
    <n v="125"/>
    <n v="125"/>
    <n v="0"/>
    <n v="2500"/>
    <n v="1559"/>
    <n v="-941"/>
    <n v="0"/>
    <n v="1434"/>
    <n v="0.91982039769082746"/>
  </r>
  <r>
    <s v="Huawei0116_Mate_S_interest_Reklamz_MX"/>
    <n v="2016"/>
    <n v="1"/>
    <s v="Q1"/>
    <d v="2016-01-22T00:00:00"/>
    <d v="2016-01-31T00:00:00"/>
    <n v="0"/>
    <s v="MX"/>
    <x v="23"/>
    <s v="Huawei0116_Mate_S_interest_MX"/>
    <s v="Completed"/>
    <s v="Reklamz"/>
    <s v="RON"/>
    <s v="Xaxis Display Plus"/>
    <s v="cpm"/>
    <s v="Selected Sites"/>
    <s v="Ad Bundles"/>
    <n v="0.1"/>
    <n v="2"/>
    <n v="250000"/>
    <n v="60862"/>
    <n v="189138"/>
    <n v="60862"/>
    <m/>
    <n v="0"/>
    <e v="#DIV/0!"/>
    <n v="25"/>
    <n v="6.0862000000000007"/>
    <n v="-18.913799999999998"/>
    <n v="500"/>
    <n v="121.724"/>
    <n v="-378.27600000000001"/>
    <n v="0"/>
    <n v="115.6378"/>
    <n v="0.95"/>
  </r>
  <r>
    <s v="Huawei0116_Mate_S_interest_Sem_MX"/>
    <n v="2016"/>
    <n v="1"/>
    <s v="Q1"/>
    <d v="2016-01-22T00:00:00"/>
    <d v="2016-01-31T00:00:00"/>
    <n v="0"/>
    <s v="MX"/>
    <x v="23"/>
    <s v="Huawei0116_Mate_S_interest_MX"/>
    <s v="Completed"/>
    <s v="Sem Digital"/>
    <s v="RON"/>
    <s v="Xaxis Display Plus"/>
    <s v="cpm"/>
    <s v="Selected Sites"/>
    <s v="Ad Bundles"/>
    <n v="0.2"/>
    <n v="2"/>
    <n v="250000"/>
    <n v="406856"/>
    <n v="0"/>
    <n v="250000"/>
    <m/>
    <n v="0"/>
    <e v="#DIV/0!"/>
    <n v="50"/>
    <n v="50"/>
    <n v="0"/>
    <n v="500"/>
    <n v="813.71199999999999"/>
    <n v="313.71199999999999"/>
    <n v="0"/>
    <n v="763.71199999999999"/>
    <n v="0.93855319818314098"/>
  </r>
  <r>
    <s v="Arzum0116_Face_Cleasing_interest_Clicvol_MEC"/>
    <n v="2016"/>
    <n v="1"/>
    <s v="Q1"/>
    <d v="2016-01-25T00:00:00"/>
    <d v="2016-01-31T00:00:00"/>
    <n v="0"/>
    <s v="MEC"/>
    <x v="24"/>
    <s v="Arzum0116_Face_Cleasing_interest_MEC"/>
    <s v="Completed"/>
    <s v="Clickvol"/>
    <s v="RON"/>
    <s v="Xaxis Display Plus"/>
    <s v="cpm"/>
    <s v="Selected Sites"/>
    <s v="Ad Bundles"/>
    <n v="0.5"/>
    <n v="1.6"/>
    <n v="500000"/>
    <n v="218488"/>
    <n v="281512"/>
    <n v="218488"/>
    <m/>
    <n v="0"/>
    <e v="#DIV/0!"/>
    <n v="250"/>
    <n v="109.244"/>
    <n v="-140.756"/>
    <n v="800"/>
    <n v="349.58080000000007"/>
    <n v="-450.41919999999993"/>
    <n v="0"/>
    <n v="240.33680000000007"/>
    <n v="0.68750000000000011"/>
  </r>
  <r>
    <s v="Arzum0116_Face_Cleasing_interest_Digitalm_MEC"/>
    <n v="2016"/>
    <n v="1"/>
    <s v="Q1"/>
    <d v="2016-01-25T00:00:00"/>
    <d v="2016-01-31T00:00:00"/>
    <n v="0"/>
    <s v="MEC"/>
    <x v="24"/>
    <s v="Arzum0116_Face_Cleasing_interest_MEC"/>
    <s v="Completed"/>
    <s v="Digitalm"/>
    <s v="RON"/>
    <s v="Xaxis Display Plus"/>
    <s v="cpm"/>
    <s v="Selected Sites"/>
    <s v="Ad Bundles"/>
    <n v="0.2"/>
    <n v="1.6"/>
    <n v="1000000"/>
    <n v="1018195"/>
    <n v="0"/>
    <n v="1000000"/>
    <n v="493"/>
    <n v="4.8419016003810664E-4"/>
    <n v="3.3044868154158218"/>
    <n v="200"/>
    <n v="200"/>
    <n v="0"/>
    <n v="1600"/>
    <n v="1629.1120000000001"/>
    <n v="29.11200000000008"/>
    <n v="0"/>
    <n v="1429.1120000000001"/>
    <n v="0.87723373224185941"/>
  </r>
  <r>
    <s v="Arzum0116_Face_Cleasing_interest_Medyanet_MEC"/>
    <n v="2016"/>
    <n v="1"/>
    <s v="Q1"/>
    <d v="2016-01-25T00:00:00"/>
    <d v="2016-01-31T00:00:00"/>
    <n v="0"/>
    <s v="MEC"/>
    <x v="24"/>
    <s v="Arzum0116_Face_Cleasing_interest_MEC"/>
    <s v="Completed"/>
    <s v="Medyanet"/>
    <s v="RON"/>
    <s v="Xaxis Display Plus"/>
    <s v="cpm"/>
    <s v="Selected Sites"/>
    <s v="Ad Bundles"/>
    <n v="0.1"/>
    <n v="1.6"/>
    <n v="500000"/>
    <n v="504977"/>
    <n v="0"/>
    <n v="500000"/>
    <m/>
    <n v="0"/>
    <e v="#DIV/0!"/>
    <n v="50"/>
    <n v="50"/>
    <n v="0"/>
    <n v="800"/>
    <n v="807.96320000000003"/>
    <n v="7.9632000000000289"/>
    <n v="0"/>
    <n v="757.96320000000003"/>
    <n v="0.93811599340167973"/>
  </r>
  <r>
    <s v="Arzum0116_Face_Cleasing_interest_Sem_MEC"/>
    <n v="2016"/>
    <n v="1"/>
    <s v="Q1"/>
    <d v="2016-01-25T00:00:00"/>
    <d v="2016-01-31T00:00:00"/>
    <n v="0"/>
    <s v="MEC"/>
    <x v="24"/>
    <s v="Arzum0116_Face_Cleasing_interest_MEC"/>
    <s v="Completed"/>
    <s v="Sem Digital"/>
    <s v="RON"/>
    <s v="Xaxis Display Plus"/>
    <s v="cpm"/>
    <s v="Selected Sites"/>
    <s v="Ad Bundles"/>
    <n v="0.2"/>
    <n v="1.6"/>
    <n v="250000"/>
    <n v="367387"/>
    <n v="0"/>
    <n v="250000"/>
    <m/>
    <n v="0"/>
    <e v="#DIV/0!"/>
    <n v="50"/>
    <n v="50"/>
    <n v="0"/>
    <n v="400"/>
    <n v="587.81920000000002"/>
    <n v="187.81920000000002"/>
    <n v="0"/>
    <n v="537.81920000000002"/>
    <n v="0.91493983183944994"/>
  </r>
  <r>
    <s v="Arzum0116_Face_Cleasing_Pin_Overlay_Popmarker_MEC"/>
    <n v="2016"/>
    <n v="1"/>
    <s v="Q1"/>
    <d v="2016-01-25T00:00:00"/>
    <d v="2016-01-31T00:00:00"/>
    <n v="0"/>
    <s v="MEC"/>
    <x v="24"/>
    <s v="Arzum0116_Face_Cleasing_Pin_MEC"/>
    <s v="Completed"/>
    <s v="Popmarker"/>
    <s v="RON"/>
    <s v="Xaxis Pin"/>
    <s v="cpm"/>
    <s v="Selected Sites"/>
    <s v="Ad Bundles"/>
    <n v="1"/>
    <n v="3"/>
    <n v="150000"/>
    <n v="150137"/>
    <n v="0"/>
    <n v="150000"/>
    <m/>
    <n v="0"/>
    <e v="#DIV/0!"/>
    <n v="150"/>
    <n v="150"/>
    <n v="0"/>
    <n v="450"/>
    <n v="450"/>
    <n v="0"/>
    <n v="0"/>
    <n v="300"/>
    <n v="0.66666666666666663"/>
  </r>
  <r>
    <s v="Akbank0116_Direk_Kredi_Mobil_Move_MC"/>
    <n v="2016"/>
    <n v="1"/>
    <s v="Q1"/>
    <d v="2016-01-22T00:00:00"/>
    <d v="2016-01-31T00:00:00"/>
    <n v="0"/>
    <s v="MC"/>
    <x v="9"/>
    <s v="Akbank0116_Direk_Kredi_Mobil_MC"/>
    <s v="Completed"/>
    <s v="Move"/>
    <s v="RON"/>
    <s v="Xaxis Mobil"/>
    <s v="cpm"/>
    <s v="Selected Sites"/>
    <s v="Ad Bundles"/>
    <n v="2"/>
    <n v="7.5"/>
    <n v="267000"/>
    <n v="267067"/>
    <n v="0"/>
    <n v="267000"/>
    <n v="1018"/>
    <n v="3.8117775689246519E-3"/>
    <n v="1.9646365422396856"/>
    <n v="534"/>
    <n v="534"/>
    <n v="0"/>
    <n v="2002.5"/>
    <n v="2000"/>
    <n v="-2.5"/>
    <n v="0"/>
    <n v="1466"/>
    <n v="0.73299999999999998"/>
  </r>
  <r>
    <s v="Bimeks0116_Somestr_Interstitial_Acunn_MEC"/>
    <n v="2016"/>
    <n v="1"/>
    <s v="Q1"/>
    <d v="2016-01-22T00:00:00"/>
    <d v="2016-01-28T00:00:00"/>
    <n v="0"/>
    <s v="MEC"/>
    <x v="10"/>
    <s v="Bimeks0116_Somestr_Interstitial_MEC"/>
    <s v="Completed"/>
    <s v="Acunn"/>
    <s v="RON"/>
    <s v="Xaxis Rich Media"/>
    <s v="cpm"/>
    <s v="Interstitial"/>
    <s v="Interstitial"/>
    <n v="1.5"/>
    <n v="4.5"/>
    <n v="600000"/>
    <n v="607533"/>
    <n v="0"/>
    <n v="600000"/>
    <n v="3264"/>
    <n v="5.3725476640775066E-3"/>
    <n v="0.82720588235294112"/>
    <n v="900"/>
    <n v="0"/>
    <n v="-900"/>
    <n v="2700"/>
    <n v="2700"/>
    <n v="0"/>
    <n v="0"/>
    <n v="2700"/>
    <n v="1"/>
  </r>
  <r>
    <s v="Bimeks0116_Somestr_Interstitial_Bond_MEC"/>
    <n v="2016"/>
    <n v="1"/>
    <s v="Q1"/>
    <d v="2016-01-22T00:00:00"/>
    <d v="2016-01-28T00:00:00"/>
    <n v="0"/>
    <s v="MEC"/>
    <x v="10"/>
    <s v="Bimeks0116_Somestr_Interstitial_MEC"/>
    <s v="Completed"/>
    <s v="Bond Digital"/>
    <s v="RON"/>
    <s v="Xaxis Rich Media"/>
    <s v="cpm"/>
    <s v="Interstitial"/>
    <s v="Interstitial"/>
    <n v="2.25"/>
    <n v="4.5"/>
    <n v="500000"/>
    <n v="500037"/>
    <n v="0"/>
    <n v="500000"/>
    <n v="4156"/>
    <n v="8.3113849575131432E-3"/>
    <n v="0.54138594802694895"/>
    <n v="1125"/>
    <n v="1125"/>
    <n v="0"/>
    <n v="2250"/>
    <n v="2250"/>
    <n v="0"/>
    <n v="0"/>
    <n v="1125"/>
    <n v="0.5"/>
  </r>
  <r>
    <s v="Bimeks0116_Somestr_Interstitial_Digitalm_MEC"/>
    <n v="2016"/>
    <n v="1"/>
    <s v="Q1"/>
    <d v="2016-01-22T00:00:00"/>
    <d v="2016-01-28T00:00:00"/>
    <n v="0"/>
    <s v="MEC"/>
    <x v="10"/>
    <s v="Bimeks0116_Somestr_Interstitial_MEC"/>
    <s v="Completed"/>
    <s v="Digitalm"/>
    <s v="RON"/>
    <s v="Xaxis Rich Media"/>
    <s v="cpm"/>
    <s v="Interstitial"/>
    <s v="Interstitial"/>
    <n v="2.5"/>
    <n v="4.5"/>
    <n v="250000"/>
    <n v="250397"/>
    <n v="0"/>
    <n v="250000"/>
    <n v="1824"/>
    <n v="7.2844323214735001E-3"/>
    <n v="0.63048245614035092"/>
    <n v="625"/>
    <n v="625"/>
    <n v="0"/>
    <n v="1125"/>
    <n v="1150"/>
    <n v="25"/>
    <n v="0"/>
    <n v="525"/>
    <n v="0.45652173913043476"/>
  </r>
  <r>
    <s v="Bimeks0116_Somestr_Interstitial_medyanet_MEC"/>
    <n v="2016"/>
    <n v="1"/>
    <s v="Q1"/>
    <d v="2016-01-22T00:00:00"/>
    <d v="2016-01-28T00:00:00"/>
    <n v="0"/>
    <s v="MEC"/>
    <x v="10"/>
    <s v="Bimeks0116_Somestr_Interstitial_MEC"/>
    <s v="Completed"/>
    <s v="Medyanet"/>
    <s v="RON"/>
    <s v="Xaxis Rich Media"/>
    <s v="cpm"/>
    <s v="Interstitial"/>
    <s v="Interstitial"/>
    <n v="0.5"/>
    <n v="4.5"/>
    <n v="200000"/>
    <n v="200469"/>
    <n v="0"/>
    <n v="200000"/>
    <n v="1343"/>
    <n v="6.6992901645640968E-3"/>
    <n v="0.67014147431124349"/>
    <n v="100"/>
    <n v="100"/>
    <n v="0"/>
    <n v="900"/>
    <n v="900"/>
    <n v="0"/>
    <n v="0"/>
    <n v="800"/>
    <n v="0.88888888888888884"/>
  </r>
  <r>
    <s v="Bimeks0116_Apple_Notebook_Interstitial_Acunn_MEC"/>
    <n v="2016"/>
    <n v="1"/>
    <s v="Q1"/>
    <d v="2016-01-23T00:00:00"/>
    <d v="2016-01-24T00:00:00"/>
    <n v="0"/>
    <s v="MEC"/>
    <x v="10"/>
    <s v="Bimeks0116_Apple_Notebook_Interstitial_MEC"/>
    <s v="Completed"/>
    <s v="Acunn"/>
    <s v="RON"/>
    <s v="Xaxis Rich Media"/>
    <s v="cpm"/>
    <s v="Interstitial"/>
    <s v="Interstitial"/>
    <n v="1.5"/>
    <n v="4.5"/>
    <n v="500000"/>
    <n v="503126"/>
    <n v="0"/>
    <n v="500000"/>
    <n v="3282"/>
    <n v="6.5232168482646496E-3"/>
    <n v="0.68555758683729429"/>
    <n v="750"/>
    <n v="0"/>
    <n v="-750"/>
    <n v="2250"/>
    <n v="2250"/>
    <n v="0"/>
    <n v="0"/>
    <n v="2250"/>
    <n v="1"/>
  </r>
  <r>
    <s v="Bimeks0116_Apple_Notebook_Interstitial_DeskFive_MEC"/>
    <n v="2016"/>
    <n v="1"/>
    <s v="Q1"/>
    <d v="2016-01-23T00:00:00"/>
    <d v="2016-01-24T00:00:00"/>
    <n v="0"/>
    <s v="MEC"/>
    <x v="10"/>
    <s v="Bimeks0116_Apple_Notebook_Interstitial_MEC"/>
    <s v="Completed"/>
    <s v="Desk Five"/>
    <s v="RON"/>
    <s v="Xaxis Rich Media"/>
    <s v="cpm"/>
    <s v="Interstitial"/>
    <s v="Interstitial"/>
    <n v="2.5"/>
    <n v="4.5"/>
    <n v="150000"/>
    <n v="218927"/>
    <n v="0"/>
    <n v="150000"/>
    <n v="6799"/>
    <n v="3.105601410515834E-2"/>
    <n v="7.3540226503897632E-2"/>
    <n v="375"/>
    <n v="375"/>
    <n v="0"/>
    <n v="675"/>
    <n v="500"/>
    <n v="-175"/>
    <n v="0"/>
    <n v="125"/>
    <n v="0.25"/>
  </r>
  <r>
    <s v="Bimeks0116_Apple_Notebook_Interstitial_Medyanet_MEC"/>
    <n v="2016"/>
    <n v="1"/>
    <s v="Q1"/>
    <d v="2016-01-23T00:00:00"/>
    <d v="2016-01-24T00:00:00"/>
    <n v="0"/>
    <s v="MEC"/>
    <x v="10"/>
    <s v="Bimeks0116_Apple_Notebook_Interstitial_MEC"/>
    <s v="Completed"/>
    <s v="Medyanet"/>
    <s v="RON"/>
    <s v="Xaxis Rich Media"/>
    <s v="cpm"/>
    <s v="Interstitial"/>
    <s v="Interstitial"/>
    <n v="0.5"/>
    <n v="4.5"/>
    <n v="500000"/>
    <n v="508618"/>
    <n v="0"/>
    <n v="500000"/>
    <n v="4720"/>
    <n v="9.2800490741578156E-3"/>
    <n v="0.47669491525423729"/>
    <n v="250"/>
    <n v="250"/>
    <n v="0"/>
    <n v="2250"/>
    <n v="2250"/>
    <n v="0"/>
    <n v="0"/>
    <n v="2000"/>
    <n v="0.88888888888888884"/>
  </r>
  <r>
    <s v="Bimeks0116_En_Son_Nolur_Faz2_Interstitial_Acunn_MEC"/>
    <n v="2016"/>
    <n v="1"/>
    <s v="Q1"/>
    <d v="2016-01-28T00:00:00"/>
    <d v="2016-01-31T00:00:00"/>
    <n v="0"/>
    <s v="MEC"/>
    <x v="10"/>
    <s v="Bimeks0116_En_Son_Nolur_Faz2_Interstitial_MEC"/>
    <s v="Completed"/>
    <s v="Acunn"/>
    <s v="RON"/>
    <s v="Xaxis Rich Media"/>
    <s v="cpm"/>
    <s v="Interstitial"/>
    <s v="Interstitial"/>
    <n v="1.5"/>
    <n v="4.5"/>
    <n v="500000"/>
    <n v="466261"/>
    <n v="33739"/>
    <n v="466261"/>
    <n v="1016"/>
    <n v="2.1790370629325637E-3"/>
    <n v="2.065132381889764"/>
    <n v="750"/>
    <n v="0"/>
    <n v="-750"/>
    <n v="2250"/>
    <n v="2098.1745000000001"/>
    <n v="-151.82549999999992"/>
    <n v="0"/>
    <n v="2098.1745000000001"/>
    <n v="1"/>
  </r>
  <r>
    <s v="Bimeks0116_En_Son_Nolur_Faz2_Interstitial_Bond_MEC"/>
    <n v="2016"/>
    <n v="1"/>
    <s v="Q1"/>
    <d v="2016-01-28T00:00:00"/>
    <d v="2016-01-31T00:00:00"/>
    <n v="0"/>
    <s v="MEC"/>
    <x v="10"/>
    <s v="Bimeks0116_En_Son_Nolur_Faz2_Interstitial_MEC"/>
    <s v="Completed"/>
    <s v="Bond Digital"/>
    <s v="RON"/>
    <s v="Xaxis Rich Media"/>
    <s v="cpm"/>
    <s v="Interstitial"/>
    <s v="Interstitial"/>
    <n v="2.25"/>
    <n v="4.5"/>
    <n v="250000"/>
    <n v="250037"/>
    <n v="0"/>
    <n v="250000"/>
    <m/>
    <n v="0"/>
    <e v="#DIV/0!"/>
    <n v="562.5"/>
    <n v="562.5"/>
    <n v="0"/>
    <n v="1125"/>
    <n v="1275"/>
    <n v="150"/>
    <n v="0"/>
    <n v="712.5"/>
    <n v="0.55882352941176472"/>
  </r>
  <r>
    <s v="Bimeks0116_En_Son_Nolur_Faz2_Interstitial_Medyanet_MEC"/>
    <n v="2016"/>
    <n v="1"/>
    <s v="Q1"/>
    <d v="2016-01-28T00:00:00"/>
    <d v="2016-01-31T00:00:00"/>
    <n v="0"/>
    <s v="MEC"/>
    <x v="10"/>
    <s v="Bimeks0116_En_Son_Nolur_Faz2_Interstitial_MEC"/>
    <s v="Completed"/>
    <s v="Medyanet"/>
    <s v="RON"/>
    <s v="Xaxis Rich Media"/>
    <s v="cpm"/>
    <s v="Interstitial"/>
    <s v="Interstitial"/>
    <n v="0.5"/>
    <n v="4.5"/>
    <n v="250000"/>
    <n v="250287"/>
    <n v="0"/>
    <n v="250000"/>
    <n v="2834"/>
    <n v="1.1323001194628566E-2"/>
    <n v="0.39742113620324632"/>
    <n v="125"/>
    <n v="125"/>
    <n v="0"/>
    <n v="1125"/>
    <n v="1126.2915"/>
    <n v="1.2915000000000418"/>
    <n v="0"/>
    <n v="1001.2915"/>
    <n v="0.88901629817857986"/>
  </r>
  <r>
    <s v="Teknosa0116_Turuncu_Indırım_Faz5_Interstitial_Acunn_MC"/>
    <n v="2016"/>
    <n v="1"/>
    <s v="Q1"/>
    <d v="2016-01-29T00:00:00"/>
    <d v="2016-01-31T00:00:00"/>
    <n v="0"/>
    <s v="MC"/>
    <x v="6"/>
    <s v="Teknosa0116_Turuncu_Indırım_Faz5_Interstitial_MC"/>
    <s v="Completed"/>
    <s v="Acunn"/>
    <s v="RON"/>
    <s v="Xaxis Rich Media"/>
    <s v="cpm"/>
    <s v="Interstitial"/>
    <s v="Interstitial"/>
    <n v="1.5"/>
    <n v="4.25"/>
    <n v="400000"/>
    <n v="371491"/>
    <n v="28509"/>
    <n v="371491"/>
    <n v="1548"/>
    <n v="4.1669919325098047E-3"/>
    <n v="0.69638242894056845"/>
    <n v="600"/>
    <n v="0"/>
    <n v="-600"/>
    <n v="1700"/>
    <n v="1078"/>
    <n v="-622"/>
    <n v="0"/>
    <n v="1078"/>
    <n v="1"/>
  </r>
  <r>
    <s v="Teknosa0116_Turuncu_Indırım_Faz5_Interstitial_Bond_MC"/>
    <n v="2016"/>
    <n v="1"/>
    <s v="Q1"/>
    <d v="2016-01-29T00:00:00"/>
    <d v="2016-01-31T00:00:00"/>
    <n v="0"/>
    <s v="MC"/>
    <x v="6"/>
    <s v="Teknosa0116_Turuncu_Indırım_Faz5_Interstitial_Bond_MC"/>
    <s v="Completed"/>
    <s v="Bond Digital"/>
    <s v="RON"/>
    <s v="Xaxis Rich Media"/>
    <s v="cpm"/>
    <s v="Interstitial"/>
    <s v="Interstitial"/>
    <n v="2.25"/>
    <n v="4.25"/>
    <n v="300000"/>
    <n v="300887"/>
    <n v="0"/>
    <n v="300000"/>
    <m/>
    <n v="0"/>
    <e v="#DIV/0!"/>
    <n v="675"/>
    <n v="675"/>
    <n v="0"/>
    <n v="1275"/>
    <n v="808.38"/>
    <n v="-466.62"/>
    <n v="0"/>
    <n v="133.38"/>
    <n v="0.16499665998663995"/>
  </r>
  <r>
    <s v="Teknosa0116_Turuncu_Indırım_Faz5_Interstitial_Medyanet_MC"/>
    <n v="2016"/>
    <n v="1"/>
    <s v="Q1"/>
    <d v="2016-01-29T00:00:00"/>
    <d v="2016-01-31T00:00:00"/>
    <n v="0"/>
    <s v="MC"/>
    <x v="6"/>
    <s v="Teknosa0116_Turuncu_Indırım_Faz5_Interstitial_MC"/>
    <s v="Completed"/>
    <s v="Medyanet"/>
    <s v="RON"/>
    <s v="Xaxis Rich Media"/>
    <s v="cpm"/>
    <s v="Interstitial"/>
    <s v="Interstitial"/>
    <n v="0.5"/>
    <n v="4.25"/>
    <n v="800000"/>
    <n v="699715"/>
    <n v="100285"/>
    <n v="699715"/>
    <n v="5254"/>
    <n v="7.5087714283672636E-3"/>
    <n v="0.24267224971450324"/>
    <n v="400"/>
    <n v="349.85750000000002"/>
    <n v="-50.142499999999984"/>
    <n v="3400"/>
    <n v="1275"/>
    <n v="-2125"/>
    <n v="0"/>
    <n v="925.14249999999993"/>
    <n v="0.72560196078431372"/>
  </r>
  <r>
    <s v="Ikea0116_Somestr_Interstitial_Digitalm_MEC"/>
    <n v="2016"/>
    <n v="1"/>
    <s v="Q1"/>
    <d v="2016-01-29T00:00:00"/>
    <d v="2016-01-31T00:00:00"/>
    <n v="0"/>
    <s v="MEC"/>
    <x v="1"/>
    <s v="Ikea0116_Somestr_Interstitial_MEC"/>
    <s v="Completed"/>
    <s v="Digitalm"/>
    <s v="RON"/>
    <s v="Xaxis Rich Media"/>
    <s v="cpm"/>
    <s v="Interstitial"/>
    <s v="Interstitial"/>
    <n v="2.5"/>
    <n v="4.25"/>
    <n v="100000"/>
    <n v="100515"/>
    <n v="0"/>
    <n v="100000"/>
    <n v="913"/>
    <n v="9.08322140973984E-3"/>
    <n v="0.46549835706462211"/>
    <n v="250"/>
    <n v="250"/>
    <n v="0"/>
    <n v="425"/>
    <n v="425"/>
    <n v="0"/>
    <n v="0"/>
    <n v="175"/>
    <n v="0.41176470588235292"/>
  </r>
  <r>
    <s v="Bimeks0116_Binlerce_Urun_Kdv_Interstitial_Acunn_MEC"/>
    <n v="2016"/>
    <n v="1"/>
    <s v="Q1"/>
    <d v="2016-01-29T00:00:00"/>
    <d v="2016-01-31T00:00:00"/>
    <n v="0"/>
    <s v="MEC"/>
    <x v="10"/>
    <s v="Bimeks0116_Binlerce_Urun_Kdv_Interstitial_MEC"/>
    <s v="Completed"/>
    <s v="Acunn"/>
    <s v="RON"/>
    <s v="Xaxis Rich Media"/>
    <s v="cpm"/>
    <s v="Interstitial"/>
    <s v="Interstitial"/>
    <n v="1.5"/>
    <n v="4.5"/>
    <n v="500000"/>
    <n v="504102"/>
    <n v="0"/>
    <n v="500000"/>
    <n v="1836"/>
    <n v="3.6421200471333181E-3"/>
    <n v="1.2254901960784315"/>
    <n v="750"/>
    <n v="0"/>
    <n v="-750"/>
    <n v="2250"/>
    <n v="2250"/>
    <n v="0"/>
    <n v="0"/>
    <n v="2250"/>
    <n v="1"/>
  </r>
  <r>
    <s v="Bimeks0116_Binlerce_Urun_Kdv_Interstitial_Digitalm_MEC"/>
    <n v="2016"/>
    <n v="1"/>
    <s v="Q1"/>
    <d v="2016-01-29T00:00:00"/>
    <d v="2016-01-31T00:00:00"/>
    <n v="0"/>
    <s v="MEC"/>
    <x v="10"/>
    <s v="Bimeks0116_Binlerce_Urun_Kdv_Interstitial_MEC"/>
    <s v="Completed"/>
    <s v="Digitalm"/>
    <s v="RON"/>
    <s v="Xaxis Rich Media"/>
    <s v="cpm"/>
    <s v="Interstitial"/>
    <s v="Interstitial"/>
    <n v="2.5"/>
    <n v="4.5"/>
    <n v="250000"/>
    <n v="250397"/>
    <n v="0"/>
    <n v="250000"/>
    <n v="1824"/>
    <n v="7.2844323214735001E-3"/>
    <n v="0.52083333333333337"/>
    <n v="625"/>
    <n v="625"/>
    <n v="0"/>
    <n v="1125"/>
    <n v="950"/>
    <n v="-175"/>
    <n v="0"/>
    <n v="325"/>
    <n v="0.34210526315789475"/>
  </r>
  <r>
    <s v="Bimeks0116_Binlerce_Urun_Kdv_Interstitial_Medyanet_MEC"/>
    <n v="2016"/>
    <n v="1"/>
    <s v="Q1"/>
    <d v="2016-01-29T00:00:00"/>
    <d v="2016-01-31T00:00:00"/>
    <n v="0"/>
    <s v="MEC"/>
    <x v="10"/>
    <s v="Bimeks0116_Binlerce_Urun_Kdv_Interstitial_MEC"/>
    <s v="Completed"/>
    <s v="Medyanet"/>
    <s v="RON"/>
    <s v="Xaxis Rich Media"/>
    <s v="cpm"/>
    <s v="Interstitial"/>
    <s v="Interstitial"/>
    <n v="0.5"/>
    <n v="4.5"/>
    <n v="250000"/>
    <n v="246236"/>
    <n v="3764"/>
    <n v="246236"/>
    <n v="1968"/>
    <n v="7.9923325590084311E-3"/>
    <n v="0.57164634146341464"/>
    <n v="125"/>
    <n v="123.11799999999999"/>
    <n v="-1.882000000000005"/>
    <n v="1125"/>
    <n v="1125"/>
    <n v="0"/>
    <n v="0"/>
    <n v="1001.8820000000001"/>
    <n v="0.89056177777777779"/>
  </r>
  <r>
    <s v="Bimeks0116_Binlerce_Urun_Kdv_Interstitial_Bond_MEC"/>
    <n v="2016"/>
    <n v="1"/>
    <s v="Q1"/>
    <d v="2016-01-29T00:00:00"/>
    <d v="2016-01-31T00:00:00"/>
    <n v="0"/>
    <s v="MEC"/>
    <x v="10"/>
    <s v="Bimeks0116_Binlerce_Urun_Kdv_Interstitial_MEC"/>
    <s v="Completed"/>
    <s v="Bond Digital"/>
    <s v="RON"/>
    <s v="Xaxis Rich Media"/>
    <s v="cpm"/>
    <s v="Interstitial"/>
    <s v="Interstitial"/>
    <n v="2.25"/>
    <n v="4.5"/>
    <n v="150000"/>
    <n v="150071"/>
    <n v="0"/>
    <n v="150000"/>
    <n v="2134"/>
    <n v="1.421993589700875E-2"/>
    <n v="0.31630740393626994"/>
    <n v="337.5"/>
    <n v="337.5"/>
    <n v="0"/>
    <n v="675"/>
    <n v="675"/>
    <n v="0"/>
    <n v="0"/>
    <n v="337.5"/>
    <n v="0.5"/>
  </r>
  <r>
    <s v="Redbull_yeniyil_ligatus1"/>
    <n v="2016"/>
    <n v="1"/>
    <s v="Q1"/>
    <d v="2016-01-29T00:00:00"/>
    <d v="2016-01-31T00:00:00"/>
    <n v="0"/>
    <s v="MEC"/>
    <x v="11"/>
    <s v="Redbull_yeniyil_ligatus1"/>
    <s v="Completed"/>
    <s v="Ligatus"/>
    <s v="RON"/>
    <s v="Xaxis Display Plus"/>
    <s v="cpc"/>
    <s v="Selected Sites"/>
    <s v="Ad Bundles"/>
    <n v="0.3"/>
    <m/>
    <n v="722"/>
    <n v="722"/>
    <n v="0"/>
    <n v="722"/>
    <n v="722"/>
    <n v="1"/>
    <n v="0"/>
    <n v="0.21659999999999999"/>
    <n v="216"/>
    <n v="215.7834"/>
    <n v="0"/>
    <n v="0"/>
    <n v="0"/>
    <n v="0"/>
    <n v="-216"/>
    <e v="#DIV/0!"/>
  </r>
  <r>
    <s v="ElcaKozmetik_MK_Ligatus2"/>
    <n v="2016"/>
    <n v="1"/>
    <s v="Q1"/>
    <d v="2016-01-29T00:00:00"/>
    <d v="2016-01-31T00:00:00"/>
    <n v="0"/>
    <s v="MS"/>
    <x v="2"/>
    <s v="ElcaKozmetik_MK_Ligatus2"/>
    <s v="Completed"/>
    <s v="Ligatus"/>
    <s v="RON"/>
    <s v="Xaxis Display Plus"/>
    <s v="cpc"/>
    <s v="Selected Sites"/>
    <s v="Ad Bundles"/>
    <n v="0.3"/>
    <m/>
    <n v="3121"/>
    <n v="3121"/>
    <n v="0"/>
    <n v="3121"/>
    <n v="3121"/>
    <n v="1"/>
    <n v="0"/>
    <n v="0.93629999999999991"/>
    <n v="936"/>
    <n v="935.06370000000004"/>
    <n v="0"/>
    <n v="0"/>
    <n v="0"/>
    <n v="0"/>
    <n v="-936"/>
    <e v="#DIV/0!"/>
  </r>
  <r>
    <s v="Vodafone_Corp_Cozumler_LAL_Medyanet_OcakKalan_MS"/>
    <n v="2016"/>
    <n v="2"/>
    <s v="Q1"/>
    <d v="2016-02-01T00:00:00"/>
    <d v="2016-02-01T00:00:00"/>
    <n v="0"/>
    <s v="MS"/>
    <x v="14"/>
    <s v="Vodafone_Corp_Cozumler_LAL_OcakKalan_MS"/>
    <s v="Completed"/>
    <s v="Medyanet"/>
    <s v="RON"/>
    <s v="Xaxis Lookalike"/>
    <s v="cpm"/>
    <s v="Selected Sites"/>
    <s v="Ad Bundles"/>
    <n v="0.1"/>
    <n v="1.3"/>
    <n v="2900000"/>
    <n v="3158447"/>
    <n v="0"/>
    <n v="2900000"/>
    <m/>
    <n v="0"/>
    <e v="#DIV/0!"/>
    <n v="290"/>
    <n v="290"/>
    <n v="0"/>
    <n v="3770"/>
    <n v="0"/>
    <n v="-3770"/>
    <n v="0"/>
    <n v="-290"/>
    <e v="#DIV/0!"/>
  </r>
  <r>
    <s v="Vodafone_Corp_Cozumler_LAL_Adinteraction_OcakKalan_MS"/>
    <n v="2016"/>
    <n v="2"/>
    <s v="Q1"/>
    <d v="2016-02-01T00:00:00"/>
    <d v="2016-02-01T00:00:00"/>
    <n v="0"/>
    <s v="MS"/>
    <x v="14"/>
    <s v="Vodafone_Corp_Cozumler_LAL_OcakKalan_MS"/>
    <s v="Completed"/>
    <s v="Adinteraction"/>
    <s v="RON"/>
    <s v="Xaxis Lookalike"/>
    <s v="cpm"/>
    <s v="Selected Sites"/>
    <s v="Ad Bundles"/>
    <n v="0.15"/>
    <n v="1.3"/>
    <n v="2000000"/>
    <n v="2133781"/>
    <n v="0"/>
    <n v="2000000"/>
    <m/>
    <n v="0"/>
    <e v="#DIV/0!"/>
    <n v="300"/>
    <n v="300"/>
    <n v="0"/>
    <n v="2600"/>
    <n v="0"/>
    <n v="-2600"/>
    <n v="0"/>
    <n v="-300"/>
    <e v="#DIV/0!"/>
  </r>
  <r>
    <s v="Vodafone_Yazar_Kasa_interest_Adinteraction_OcakKalan_MS"/>
    <n v="2016"/>
    <n v="2"/>
    <s v="Q1"/>
    <d v="2016-02-01T00:00:00"/>
    <d v="2016-02-01T00:00:00"/>
    <n v="0"/>
    <s v="MS"/>
    <x v="14"/>
    <s v="Vodafone_Yazar_Kasa_interest_OcakKalan_MS"/>
    <s v="Completed"/>
    <s v="Adinteraction"/>
    <s v="RON"/>
    <s v="Xaxis Display Plus"/>
    <s v="cpm"/>
    <s v="Selected Sites"/>
    <s v="Ad Bundles"/>
    <n v="0.15"/>
    <n v="0.8"/>
    <n v="2000000"/>
    <n v="2228991"/>
    <n v="0"/>
    <n v="2000000"/>
    <m/>
    <n v="0"/>
    <e v="#DIV/0!"/>
    <n v="300"/>
    <n v="300"/>
    <n v="0"/>
    <n v="1600"/>
    <n v="0"/>
    <n v="-1600"/>
    <n v="0"/>
    <n v="-300"/>
    <e v="#DIV/0!"/>
  </r>
  <r>
    <s v="Altinbas0216_Sevgililer_Günü_SemDigital_Preroll_MEC"/>
    <n v="2016"/>
    <n v="2"/>
    <s v="Q1"/>
    <d v="2016-02-09T00:00:00"/>
    <d v="2016-02-14T00:00:00"/>
    <n v="0"/>
    <s v="MEC"/>
    <x v="25"/>
    <s v="Altinbas0216_Sevgililer_Günü_Preroll_MEC"/>
    <s v="Completed"/>
    <s v="Sem Digital"/>
    <s v="RON"/>
    <s v="Xaxis Tv"/>
    <s v="cpv"/>
    <s v="Pre/Mid/Post Rolls RON"/>
    <s v="Online Video"/>
    <n v="0.02"/>
    <n v="3.2500000000000001E-2"/>
    <n v="10000"/>
    <n v="20399"/>
    <n v="0"/>
    <n v="10000"/>
    <n v="149"/>
    <n v="7.3042796215500756E-3"/>
    <n v="4.4494463087248324"/>
    <n v="200"/>
    <n v="200"/>
    <n v="0"/>
    <n v="325"/>
    <n v="662.96749999999997"/>
    <n v="337.96749999999997"/>
    <n v="0"/>
    <n v="462.96749999999997"/>
    <n v="0.69832608687454512"/>
  </r>
  <r>
    <s v="Altinbas0216_Sevgililer_Günü_Clickvol_Preroll_MEC"/>
    <n v="2016"/>
    <n v="2"/>
    <s v="Q1"/>
    <d v="2016-02-09T00:00:00"/>
    <d v="2016-02-14T00:00:00"/>
    <n v="0"/>
    <s v="MEC"/>
    <x v="25"/>
    <s v="Altinbas0216_Sevgililer_Günü_Preroll_MEC"/>
    <s v="Completed"/>
    <s v="Clickvol"/>
    <s v="RON"/>
    <s v="Xaxis Tv"/>
    <s v="cpv"/>
    <s v="Pre/Mid/Post Rolls RON"/>
    <s v="Online Video"/>
    <m/>
    <n v="3.2500000000000001E-2"/>
    <n v="10000"/>
    <n v="305"/>
    <n v="9695"/>
    <n v="305"/>
    <n v="25"/>
    <n v="8.1967213114754092E-2"/>
    <n v="0.39649999999999996"/>
    <n v="0"/>
    <n v="0"/>
    <n v="0"/>
    <n v="325"/>
    <n v="9.9124999999999996"/>
    <n v="-315.08749999999998"/>
    <n v="0"/>
    <n v="9.9124999999999996"/>
    <n v="1"/>
  </r>
  <r>
    <s v="Altinbas0216_Sevgililer_Günü_Acunn_Preroll_MEC"/>
    <n v="2016"/>
    <n v="2"/>
    <s v="Q1"/>
    <d v="2016-02-09T00:00:00"/>
    <d v="2016-02-14T00:00:00"/>
    <n v="0"/>
    <s v="MEC"/>
    <x v="25"/>
    <s v="Altinbas0216_Sevgililer_Günü_Preroll_MEC"/>
    <s v="Completed"/>
    <s v="Acunn"/>
    <s v="RON"/>
    <s v="Xaxis Tv"/>
    <s v="cpv"/>
    <s v="Pre/Mid/Post Rolls RON"/>
    <s v="Online Video"/>
    <n v="0.01"/>
    <n v="3.2500000000000001E-2"/>
    <n v="100000"/>
    <n v="100081"/>
    <n v="0"/>
    <n v="100000"/>
    <n v="5769"/>
    <n v="5.7643308919774983E-2"/>
    <n v="0.33211995146472528"/>
    <n v="1000"/>
    <n v="0"/>
    <n v="-1000"/>
    <n v="3250"/>
    <n v="1916"/>
    <n v="-1334"/>
    <n v="0"/>
    <n v="1916"/>
    <n v="1"/>
  </r>
  <r>
    <s v="Altinbas0216_Sevgililer_Günü_Digitalm_Preroll_MEC"/>
    <n v="2016"/>
    <n v="2"/>
    <s v="Q1"/>
    <d v="2016-02-09T00:00:00"/>
    <d v="2016-02-14T00:00:00"/>
    <n v="0"/>
    <s v="MEC"/>
    <x v="25"/>
    <s v="Altinbas0216_Sevgililer_Günü_Preroll_MEC"/>
    <s v="Completed"/>
    <s v="Digitalm"/>
    <s v="RON"/>
    <s v="Xaxis Tv"/>
    <s v="cpv"/>
    <s v="Pre/Mid/Post Rolls RON"/>
    <s v="Online Video"/>
    <n v="6.0000000000000001E-3"/>
    <n v="3.2500000000000001E-2"/>
    <n v="50000"/>
    <n v="26203"/>
    <n v="23797"/>
    <n v="26203"/>
    <n v="731"/>
    <n v="2.7897568980651072E-2"/>
    <n v="1.1649760601915187"/>
    <n v="300"/>
    <n v="157.21799999999999"/>
    <n v="-142.78200000000001"/>
    <n v="1625"/>
    <n v="851.59750000000008"/>
    <n v="-773.40249999999992"/>
    <n v="0"/>
    <n v="694.37950000000012"/>
    <n v="0.81538461538461549"/>
  </r>
  <r>
    <s v="Altinbas0216_Sevgililer_Günü_Midyo_Preroll_MEC"/>
    <n v="2016"/>
    <n v="2"/>
    <s v="Q1"/>
    <d v="2016-02-09T00:00:00"/>
    <d v="2016-02-14T00:00:00"/>
    <n v="0"/>
    <s v="MEC"/>
    <x v="25"/>
    <s v="Altinbas0216_Sevgililer_Günü_Preroll_MEC"/>
    <s v="Completed"/>
    <s v="Midyo"/>
    <s v="RON"/>
    <s v="Xaxis Tv"/>
    <s v="cpv"/>
    <s v="Pre/Mid/Post Rolls RON"/>
    <s v="Online Video"/>
    <n v="5.0000000000000001E-3"/>
    <n v="3.2500000000000001E-2"/>
    <n v="40000"/>
    <n v="41533"/>
    <n v="0"/>
    <n v="40000"/>
    <n v="2501"/>
    <n v="6.0217176702862786E-2"/>
    <n v="0.53971311475409833"/>
    <n v="200"/>
    <n v="200"/>
    <n v="0"/>
    <n v="1300"/>
    <n v="1349.8225"/>
    <n v="49.822499999999991"/>
    <n v="0"/>
    <n v="1149.8225"/>
    <n v="0.85183237055242444"/>
  </r>
  <r>
    <s v="Altinbas0216_Sevgililer_Günü_Matrouge_Preroll_MEC"/>
    <n v="2016"/>
    <n v="2"/>
    <s v="Q1"/>
    <d v="2016-02-09T00:00:00"/>
    <d v="2016-02-14T00:00:00"/>
    <n v="0"/>
    <s v="MEC"/>
    <x v="25"/>
    <s v="Altinbas0216_Sevgililer_Günü_Preroll_MEC"/>
    <s v="Completed"/>
    <s v="Matrouge"/>
    <s v="RON"/>
    <s v="Xaxis Tv"/>
    <s v="cpv"/>
    <s v="Pre/Mid/Post Rolls RON"/>
    <s v="Online Video"/>
    <n v="0.02"/>
    <n v="3.2500000000000001E-2"/>
    <n v="5000"/>
    <n v="6478"/>
    <n v="0"/>
    <n v="5000"/>
    <n v="73"/>
    <n v="1.1268910157456005E-2"/>
    <n v="2.884041095890411"/>
    <n v="100"/>
    <n v="100"/>
    <n v="0"/>
    <n v="162.5"/>
    <n v="210.535"/>
    <n v="48.034999999999997"/>
    <n v="0"/>
    <n v="110.535"/>
    <n v="0.52501959294179112"/>
  </r>
  <r>
    <s v="Altinbas0216_Sevgililer_Günü_Clickvol_interest_MEC"/>
    <n v="2016"/>
    <n v="2"/>
    <s v="Q1"/>
    <d v="2016-02-09T00:00:00"/>
    <d v="2016-02-14T00:00:00"/>
    <n v="0"/>
    <s v="MEC"/>
    <x v="25"/>
    <s v="Altinbas0216_Sevgililer_Günü_interest_MEC"/>
    <s v="Completed"/>
    <s v="Clickvol"/>
    <s v="RON"/>
    <s v="Xaxis Display Plus"/>
    <s v="cpm"/>
    <s v="Selected Sites"/>
    <s v="Ad Bundles"/>
    <n v="0.5"/>
    <n v="0.8"/>
    <n v="100000"/>
    <n v="0"/>
    <n v="100000"/>
    <n v="0"/>
    <n v="0"/>
    <e v="#DIV/0!"/>
    <e v="#DIV/0!"/>
    <n v="50"/>
    <n v="0"/>
    <n v="-50"/>
    <n v="80"/>
    <n v="0"/>
    <n v="-80"/>
    <n v="0"/>
    <n v="0"/>
    <e v="#DIV/0!"/>
  </r>
  <r>
    <s v="Altinbas0216_Sevgililer_Günü_Popmarker_interest_MEC"/>
    <n v="2016"/>
    <n v="2"/>
    <s v="Q1"/>
    <d v="2016-02-09T00:00:00"/>
    <d v="2016-02-14T00:00:00"/>
    <n v="0"/>
    <s v="MEC"/>
    <x v="25"/>
    <s v="Altinbas0216_Sevgililer_Günü_interest_MEC"/>
    <s v="Completed"/>
    <s v="Popmarker"/>
    <s v="RON"/>
    <s v="Xaxis Display Plus"/>
    <s v="cpm"/>
    <s v="Selected Sites"/>
    <s v="Ad Bundles"/>
    <n v="1"/>
    <n v="0.8"/>
    <n v="1000000"/>
    <n v="279000"/>
    <n v="721000"/>
    <n v="279000"/>
    <m/>
    <n v="0"/>
    <e v="#DIV/0!"/>
    <n v="1000"/>
    <n v="279"/>
    <n v="-721"/>
    <n v="800"/>
    <n v="223.2"/>
    <n v="-576.79999999999995"/>
    <n v="0"/>
    <n v="-55.800000000000011"/>
    <n v="-0.25000000000000006"/>
  </r>
  <r>
    <s v="Altinbas0216_Sevgililer_Günü_Medyanet_interest_MEC"/>
    <n v="2016"/>
    <n v="2"/>
    <s v="Q1"/>
    <d v="2016-02-09T00:00:00"/>
    <d v="2016-02-14T00:00:00"/>
    <n v="0"/>
    <s v="MEC"/>
    <x v="25"/>
    <s v="Altinbas0216_Sevgililer_Günü_interest_MEC"/>
    <s v="Completed"/>
    <s v="Medyanet"/>
    <s v="RON"/>
    <s v="Xaxis Display Plus"/>
    <s v="cpm"/>
    <s v="Selected Sites"/>
    <s v="Ad Bundles"/>
    <n v="0.1"/>
    <n v="0.8"/>
    <n v="2000000"/>
    <n v="2055329"/>
    <n v="0"/>
    <n v="2000000"/>
    <m/>
    <n v="0"/>
    <e v="#DIV/0!"/>
    <n v="200"/>
    <n v="200"/>
    <n v="0"/>
    <n v="1600"/>
    <n v="936"/>
    <n v="-664"/>
    <n v="0"/>
    <n v="736"/>
    <n v="0.78632478632478631"/>
  </r>
  <r>
    <s v="Altinbas0216_Sevgililer_Günü_Digitalm_interest_MEC"/>
    <n v="2016"/>
    <n v="2"/>
    <s v="Q1"/>
    <d v="2016-02-09T00:00:00"/>
    <d v="2016-02-14T00:00:00"/>
    <n v="0"/>
    <s v="MEC"/>
    <x v="25"/>
    <s v="Altinbas0216_Sevgililer_Günü_interest_MEC"/>
    <s v="Completed"/>
    <s v="Digitalm"/>
    <s v="RON"/>
    <s v="Xaxis Display Plus"/>
    <s v="cpm"/>
    <s v="Selected Sites"/>
    <s v="Ad Bundles"/>
    <n v="0.2"/>
    <n v="0.8"/>
    <n v="2500000"/>
    <n v="2506146"/>
    <n v="0"/>
    <n v="2500000"/>
    <n v="1056"/>
    <n v="4.2136411845119956E-4"/>
    <n v="1.8985954545454544"/>
    <n v="500"/>
    <n v="500"/>
    <n v="0"/>
    <n v="2000"/>
    <n v="2004.9168"/>
    <n v="4.9167999999999665"/>
    <n v="0"/>
    <n v="1504.9168"/>
    <n v="0.75061309277272747"/>
  </r>
  <r>
    <s v="Altinbas0216_Sevgililer_Günü_Nokta_interest_MEC"/>
    <n v="2016"/>
    <n v="2"/>
    <s v="Q1"/>
    <d v="2016-02-09T00:00:00"/>
    <d v="2016-02-14T00:00:00"/>
    <n v="0"/>
    <s v="MEC"/>
    <x v="25"/>
    <s v="Altinbas0216_Sevgililer_Günü_interest_MEC"/>
    <s v="Completed"/>
    <s v="Nokta"/>
    <s v="RON"/>
    <s v="Xaxis Display Plus"/>
    <s v="cpm"/>
    <s v="Selected Sites"/>
    <s v="Ad Bundles"/>
    <n v="0.1"/>
    <n v="0.8"/>
    <n v="500000"/>
    <n v="507437"/>
    <n v="0"/>
    <n v="500000"/>
    <m/>
    <n v="0"/>
    <e v="#DIV/0!"/>
    <n v="50"/>
    <n v="50"/>
    <n v="0"/>
    <n v="400"/>
    <n v="405.94960000000003"/>
    <n v="5.9496000000000322"/>
    <n v="0"/>
    <n v="355.94960000000003"/>
    <n v="0.87683200081980617"/>
  </r>
  <r>
    <s v="Altinbas0216_Sevgililer_Günü_Commedya_interest_MEC"/>
    <n v="2016"/>
    <n v="2"/>
    <s v="Q1"/>
    <d v="2016-02-09T00:00:00"/>
    <d v="2016-02-14T00:00:00"/>
    <n v="0"/>
    <s v="MEC"/>
    <x v="25"/>
    <s v="Altinbas0216_Sevgililer_Günü_interest_MEC"/>
    <s v="Completed"/>
    <s v="Commedya"/>
    <s v="RON"/>
    <s v="Xaxis Display Plus"/>
    <s v="cpm"/>
    <s v="Selected Sites"/>
    <s v="Ad Bundles"/>
    <n v="0.1"/>
    <n v="0.8"/>
    <n v="500000"/>
    <n v="538291"/>
    <n v="0"/>
    <n v="500000"/>
    <m/>
    <n v="0"/>
    <e v="#DIV/0!"/>
    <n v="50"/>
    <n v="50"/>
    <n v="0"/>
    <n v="400"/>
    <n v="430.63280000000003"/>
    <n v="30.632800000000032"/>
    <n v="0"/>
    <n v="380.63280000000003"/>
    <n v="0.88389179830240516"/>
  </r>
  <r>
    <s v="Altinbas0216_Sevgililer_Günü_Clickvol_interstitial_MEC"/>
    <n v="2016"/>
    <n v="2"/>
    <s v="Q1"/>
    <d v="2016-02-09T00:00:00"/>
    <d v="2016-02-14T00:00:00"/>
    <n v="0"/>
    <s v="MEC"/>
    <x v="25"/>
    <s v="Altinbas0216_Sevgililer_Günü_interstitial_MEC"/>
    <s v="Completed"/>
    <s v="Clickvol"/>
    <s v="RON"/>
    <s v="Xaxis Rich Media"/>
    <s v="cpm"/>
    <s v="Interstitial"/>
    <s v="Interstitial"/>
    <n v="2.5"/>
    <n v="4"/>
    <n v="100000"/>
    <n v="44102"/>
    <n v="55898"/>
    <n v="44102"/>
    <n v="4086"/>
    <n v="9.2648859462155911E-2"/>
    <n v="4.3173764072442486E-2"/>
    <n v="250"/>
    <n v="110.255"/>
    <n v="-139.745"/>
    <n v="400"/>
    <n v="176.40799999999999"/>
    <n v="-223.59200000000001"/>
    <n v="0"/>
    <n v="66.152999999999992"/>
    <n v="0.375"/>
  </r>
  <r>
    <s v="Altinbas0216_Sevgililer_Günü_SemDigital_interstitial_MEC"/>
    <n v="2016"/>
    <n v="2"/>
    <s v="Q1"/>
    <d v="2016-02-09T00:00:00"/>
    <d v="2016-02-14T00:00:00"/>
    <n v="0"/>
    <s v="MEC"/>
    <x v="25"/>
    <s v="Altinbas0216_Sevgililer_Günü_interstitial_MEC"/>
    <s v="Completed"/>
    <s v="Sem Digital"/>
    <s v="RON"/>
    <s v="Xaxis Rich Media"/>
    <s v="cpm"/>
    <s v="Interstitial"/>
    <s v="Interstitial"/>
    <n v="1.5"/>
    <n v="4"/>
    <n v="50000"/>
    <n v="52856"/>
    <n v="0"/>
    <n v="50000"/>
    <n v="186"/>
    <n v="3.5189950052974118E-3"/>
    <n v="1.1366881720430109"/>
    <n v="75"/>
    <n v="75"/>
    <n v="0"/>
    <n v="200"/>
    <n v="211.42400000000001"/>
    <n v="11.424000000000007"/>
    <n v="0"/>
    <n v="136.42400000000001"/>
    <n v="0.64526260027243831"/>
  </r>
  <r>
    <s v="Altinbas0216_Sevgililer_Günü_Acunn_interstitial_MEC"/>
    <n v="2016"/>
    <n v="2"/>
    <s v="Q1"/>
    <d v="2016-02-09T00:00:00"/>
    <d v="2016-02-14T00:00:00"/>
    <n v="0"/>
    <s v="MEC"/>
    <x v="25"/>
    <s v="Altinbas0216_Sevgililer_Günü_interstitial_MEC"/>
    <s v="Completed"/>
    <s v="Acunn"/>
    <s v="RON"/>
    <s v="Xaxis Rich Media"/>
    <s v="cpm"/>
    <s v="Interstitial"/>
    <s v="Interstitial"/>
    <n v="1.5"/>
    <n v="4"/>
    <n v="550000"/>
    <n v="556125"/>
    <n v="0"/>
    <n v="550000"/>
    <n v="3922"/>
    <n v="7.0523713193976177E-3"/>
    <n v="0.51121876593574711"/>
    <n v="825"/>
    <n v="0"/>
    <n v="-825"/>
    <n v="2200"/>
    <n v="2005"/>
    <n v="-195"/>
    <n v="0"/>
    <n v="2005"/>
    <n v="1"/>
  </r>
  <r>
    <s v="Altinbas0216_Sevgililer_Günü_Medyanet_interstitial_MEC"/>
    <n v="2016"/>
    <n v="2"/>
    <s v="Q1"/>
    <d v="2016-02-09T00:00:00"/>
    <d v="2016-02-14T00:00:00"/>
    <n v="0"/>
    <s v="MEC"/>
    <x v="25"/>
    <s v="Altinbas0216_Sevgililer_Günü_interstitial_MEC"/>
    <s v="Completed"/>
    <s v="Medyanet"/>
    <s v="RON"/>
    <s v="Xaxis Rich Media"/>
    <s v="cpm"/>
    <s v="Interstitial"/>
    <s v="Interstitial"/>
    <n v="0.5"/>
    <n v="4"/>
    <n v="500000"/>
    <n v="501326"/>
    <n v="0"/>
    <n v="500000"/>
    <n v="3921"/>
    <n v="7.8212580237210921E-3"/>
    <n v="0.51142667686814591"/>
    <n v="250"/>
    <n v="250"/>
    <n v="0"/>
    <n v="2000"/>
    <n v="2005.3040000000001"/>
    <n v="5.3040000000000873"/>
    <n v="0"/>
    <n v="1755.3040000000001"/>
    <n v="0.87533062318730726"/>
  </r>
  <r>
    <s v="Altinbas0216_Sevgililer_Günü_Digitalm_interstitial_MEC"/>
    <n v="2016"/>
    <n v="2"/>
    <s v="Q1"/>
    <d v="2016-02-09T00:00:00"/>
    <d v="2016-02-14T00:00:00"/>
    <n v="0"/>
    <s v="MEC"/>
    <x v="25"/>
    <s v="Altinbas0216_Sevgililer_Günü_interstitial_MEC"/>
    <s v="Completed"/>
    <s v="Digitalm"/>
    <s v="RON"/>
    <s v="Xaxis Rich Media"/>
    <s v="cpm"/>
    <s v="Interstitial"/>
    <s v="Interstitial"/>
    <n v="2.5"/>
    <n v="4"/>
    <n v="150000"/>
    <n v="150643"/>
    <n v="0"/>
    <n v="150000"/>
    <n v="1055"/>
    <n v="7.0033124672238337E-3"/>
    <n v="0.57115829383886252"/>
    <n v="375"/>
    <n v="375"/>
    <n v="0"/>
    <n v="600"/>
    <n v="602.572"/>
    <n v="2.5720000000000027"/>
    <n v="0"/>
    <n v="227.572"/>
    <n v="0.37766773099314271"/>
  </r>
  <r>
    <s v="Arzum0216_Face_Cleasing_Pro_Clickvol_interest_MEC"/>
    <n v="2016"/>
    <n v="2"/>
    <s v="Q1"/>
    <d v="2016-02-01T00:00:00"/>
    <d v="2016-02-29T00:00:00"/>
    <n v="0"/>
    <s v="MEC"/>
    <x v="24"/>
    <s v="Arzum0216_Face_Cleasing_Pro_interest_MEC"/>
    <s v="Completed"/>
    <s v="Clickvol"/>
    <s v="RON"/>
    <s v="Xaxis Display Plus"/>
    <s v="cpm"/>
    <s v="Selected Sites"/>
    <s v="Ad Bundles"/>
    <n v="0.5"/>
    <n v="1.6"/>
    <n v="750000"/>
    <n v="16804"/>
    <n v="733196"/>
    <n v="16804"/>
    <n v="719"/>
    <n v="4.2787431563913354E-2"/>
    <n v="3.7394158553546594E-2"/>
    <n v="375"/>
    <n v="8.4019999999999992"/>
    <n v="-366.59800000000001"/>
    <n v="1200"/>
    <n v="26.886400000000002"/>
    <n v="-1173.1135999999999"/>
    <n v="0"/>
    <n v="18.484400000000001"/>
    <n v="0.6875"/>
  </r>
  <r>
    <s v="Arzum0216_Face_Cleasing_Pro_Clickvol_interest_MEC"/>
    <n v="2016"/>
    <n v="2"/>
    <s v="Q1"/>
    <d v="2016-02-01T00:00:00"/>
    <d v="2016-02-29T00:00:00"/>
    <n v="0"/>
    <s v="MEC"/>
    <x v="24"/>
    <s v="Arzum0216_Face_Cleasing_Pro_interest_MEC"/>
    <s v="Completed"/>
    <s v="Clickvol"/>
    <s v="RON"/>
    <s v="Xaxis Display Plus"/>
    <s v="cpc"/>
    <s v="Selected Sites"/>
    <s v="Ad Bundles"/>
    <n v="0.5"/>
    <n v="1.6"/>
    <n v="5000"/>
    <n v="757"/>
    <n v="4243"/>
    <n v="757"/>
    <m/>
    <n v="0"/>
    <e v="#DIV/0!"/>
    <n v="2.5"/>
    <n v="151"/>
    <n v="148.5"/>
    <n v="8"/>
    <n v="1.2112000000000001"/>
    <n v="-6.7888000000000002"/>
    <n v="0"/>
    <n v="-149.78880000000001"/>
    <n v="-123.66974900924703"/>
  </r>
  <r>
    <s v="Arzum0216_Face_Cleasing_Pro_Digitalm_interest_MEC"/>
    <n v="2016"/>
    <n v="2"/>
    <s v="Q1"/>
    <d v="2016-02-01T00:00:00"/>
    <d v="2016-02-29T00:00:00"/>
    <n v="0"/>
    <s v="MEC"/>
    <x v="24"/>
    <s v="Arzum0216_Face_Cleasing_Pro_interest_MEC"/>
    <s v="Completed"/>
    <s v="Digitalm"/>
    <s v="RON"/>
    <s v="Xaxis Display Plus"/>
    <s v="cpm"/>
    <s v="Selected Sites"/>
    <s v="Ad Bundles"/>
    <n v="0.2"/>
    <n v="1.6"/>
    <n v="400000"/>
    <n v="363457"/>
    <n v="36543"/>
    <n v="363457"/>
    <n v="135"/>
    <n v="3.7143320943055163E-4"/>
    <n v="4.3076385185185195"/>
    <n v="80"/>
    <n v="72.691400000000002"/>
    <n v="-7.3085999999999984"/>
    <n v="640"/>
    <n v="581.53120000000013"/>
    <n v="-58.468799999999874"/>
    <n v="0"/>
    <n v="508.83980000000014"/>
    <n v="0.875"/>
  </r>
  <r>
    <s v="Arzum0216_Face_Cleasing_Pro_Medyanet_interest_MEC"/>
    <n v="2016"/>
    <n v="2"/>
    <s v="Q1"/>
    <d v="2016-02-01T00:00:00"/>
    <d v="2016-02-29T00:00:00"/>
    <n v="0"/>
    <s v="MEC"/>
    <x v="24"/>
    <s v="Arzum0216_Face_Cleasing_Pro_interest_MEC"/>
    <s v="Completed"/>
    <s v="Medyanet"/>
    <s v="RON"/>
    <s v="Xaxis Display Plus"/>
    <s v="cpm"/>
    <s v="Selected Sites"/>
    <s v="Ad Bundles"/>
    <n v="0.1"/>
    <n v="1.6"/>
    <n v="1500000"/>
    <n v="1645208"/>
    <n v="0"/>
    <n v="1500000"/>
    <m/>
    <n v="0"/>
    <e v="#DIV/0!"/>
    <n v="150"/>
    <n v="150"/>
    <n v="0"/>
    <n v="2400"/>
    <n v="1615"/>
    <n v="-785"/>
    <n v="0"/>
    <n v="1465"/>
    <n v="0.90712074303405577"/>
  </r>
  <r>
    <s v="Arzum0216_Face_Cleasing_Pro_Bond_interest_MEC"/>
    <n v="2016"/>
    <n v="2"/>
    <s v="Q1"/>
    <d v="2016-02-01T00:00:00"/>
    <d v="2016-02-29T00:00:00"/>
    <n v="0"/>
    <s v="MEC"/>
    <x v="24"/>
    <s v="Arzum0216_Face_Cleasing_Pro_interest_MEC"/>
    <s v="Completed"/>
    <s v="Bond Digital"/>
    <s v="RON"/>
    <s v="Xaxis Display Plus"/>
    <s v="cpm"/>
    <s v="Selected Sites"/>
    <s v="Ad Bundles"/>
    <n v="0.5"/>
    <n v="1.6"/>
    <n v="250000"/>
    <n v="250446"/>
    <n v="0"/>
    <n v="250000"/>
    <m/>
    <n v="0"/>
    <e v="#DIV/0!"/>
    <n v="125"/>
    <n v="125"/>
    <n v="0"/>
    <n v="400"/>
    <n v="400.71360000000004"/>
    <n v="0.7136000000000422"/>
    <n v="0"/>
    <n v="275.71360000000004"/>
    <n v="0.68805650719117095"/>
  </r>
  <r>
    <s v="Arzum0216_Face_Cleasing_Pro_Popmarker_Pin_MEC"/>
    <n v="2016"/>
    <n v="2"/>
    <s v="Q1"/>
    <d v="2016-02-01T00:00:00"/>
    <d v="2016-02-29T00:00:00"/>
    <n v="0"/>
    <s v="MEC"/>
    <x v="24"/>
    <s v="Arzum0216_Face_Cleasing_Pro_Pin_MEC"/>
    <s v="Completed"/>
    <s v="Popmarker"/>
    <s v="RON"/>
    <s v="Xaxis Pin"/>
    <s v="cpm"/>
    <s v="Selected Sites"/>
    <s v="Ad Bundles"/>
    <n v="1"/>
    <n v="3"/>
    <n v="190000"/>
    <n v="190947"/>
    <n v="0"/>
    <n v="190000"/>
    <m/>
    <n v="0"/>
    <e v="#DIV/0!"/>
    <n v="190"/>
    <n v="190"/>
    <n v="0"/>
    <n v="570"/>
    <n v="570"/>
    <n v="0"/>
    <n v="0"/>
    <n v="380"/>
    <n v="0.66666666666666663"/>
  </r>
  <r>
    <s v="Bimeks0216_Binlerce_Urun_%5_Bipara_Medyanet_İnterstitial_MEC"/>
    <n v="2016"/>
    <n v="2"/>
    <s v="Q1"/>
    <d v="2016-02-03T00:00:00"/>
    <d v="2016-02-04T00:00:00"/>
    <n v="0"/>
    <s v="MEC"/>
    <x v="10"/>
    <s v="Bimeks0216_Binlerce_Urun_%5_Bipara_İnterstitial_MEC"/>
    <s v="Completed"/>
    <s v="Medyanet"/>
    <s v="RON"/>
    <s v="Xaxis Rich Media"/>
    <s v="cpm"/>
    <s v="Interstitial"/>
    <s v="Interstitial"/>
    <n v="0.5"/>
    <n v="4.5"/>
    <n v="250000"/>
    <n v="260895"/>
    <n v="0"/>
    <n v="250000"/>
    <n v="1677"/>
    <n v="6.4278732823549707E-3"/>
    <n v="0.67084078711985684"/>
    <n v="125"/>
    <n v="125"/>
    <n v="0"/>
    <n v="1125"/>
    <n v="1125"/>
    <n v="0"/>
    <n v="0"/>
    <n v="1000"/>
    <n v="0.88888888888888884"/>
  </r>
  <r>
    <s v="Bimeks0216_Binlerce_Urun_%5_Bipara_Bond_İnterstitial_MEC"/>
    <n v="2016"/>
    <n v="2"/>
    <s v="Q1"/>
    <d v="2016-02-03T00:00:00"/>
    <d v="2016-02-04T00:00:00"/>
    <n v="0"/>
    <s v="MEC"/>
    <x v="10"/>
    <s v="Bimeks0216_Binlerce_Urun_%5_Bipara_İnterstitial_MEC"/>
    <s v="Completed"/>
    <s v="Bond Digital"/>
    <s v="RON"/>
    <s v="Xaxis Rich Media"/>
    <s v="cpm"/>
    <s v="Interstitial"/>
    <s v="Interstitial"/>
    <n v="2.25"/>
    <n v="4.5"/>
    <n v="150000"/>
    <n v="151148"/>
    <n v="0"/>
    <n v="150000"/>
    <n v="1013"/>
    <n v="6.7020403842591369E-3"/>
    <n v="0.49358341559723595"/>
    <n v="337.5"/>
    <n v="337.5"/>
    <n v="0"/>
    <n v="675"/>
    <n v="500"/>
    <n v="-175"/>
    <n v="0"/>
    <n v="162.5"/>
    <n v="0.32500000000000001"/>
  </r>
  <r>
    <s v="Bimeks0216_Binlerce_Urun_%5_Bipara_Digitalm_İnterstitial_MEC"/>
    <n v="2016"/>
    <n v="2"/>
    <s v="Q1"/>
    <d v="2016-02-03T00:00:00"/>
    <d v="2016-02-04T00:00:00"/>
    <n v="0"/>
    <s v="MEC"/>
    <x v="10"/>
    <s v="Bimeks0216_Binlerce_Urun_%5_Bipara_İnterstitial_MEC"/>
    <s v="Completed"/>
    <s v="Digitalm"/>
    <s v="RON"/>
    <s v="Xaxis Rich Media"/>
    <s v="cpm"/>
    <s v="Interstitial"/>
    <s v="Interstitial"/>
    <n v="2.5"/>
    <n v="4.5"/>
    <n v="250000"/>
    <n v="252157"/>
    <n v="0"/>
    <n v="250000"/>
    <n v="1696"/>
    <n v="6.725968345118319E-3"/>
    <n v="0.66332547169811318"/>
    <n v="625"/>
    <n v="625"/>
    <n v="0"/>
    <n v="1125"/>
    <n v="1125"/>
    <n v="0"/>
    <n v="0"/>
    <n v="500"/>
    <n v="0.44444444444444442"/>
  </r>
  <r>
    <s v="Bimeks0216_Binlerce_Urun_%5_Bipara_Acunn_İnterstitial_MEC"/>
    <n v="2016"/>
    <n v="2"/>
    <s v="Q1"/>
    <d v="2016-02-03T00:00:00"/>
    <d v="2016-02-04T00:00:00"/>
    <n v="0"/>
    <s v="MEC"/>
    <x v="10"/>
    <s v="Bimeks0216_Binlerce_Urun_%5_Bipara_İnterstitial_MEC"/>
    <s v="Completed"/>
    <s v="Acunn"/>
    <s v="RON"/>
    <s v="Xaxis Rich Media"/>
    <s v="cpm"/>
    <s v="Interstitial"/>
    <s v="Interstitial"/>
    <n v="1.5"/>
    <n v="4.5"/>
    <n v="500000"/>
    <n v="501944"/>
    <n v="0"/>
    <n v="500000"/>
    <n v="1375"/>
    <n v="2.7393494094958802E-3"/>
    <n v="1.6363636363636365"/>
    <n v="750"/>
    <n v="0"/>
    <n v="-750"/>
    <n v="2250"/>
    <n v="2250"/>
    <n v="0"/>
    <n v="0"/>
    <n v="2250"/>
    <n v="1"/>
  </r>
  <r>
    <s v="Bimeks0216_Binlerce_Urun_Kdv_Kadar_Bipara_Medyanet_interstitial_MEC"/>
    <n v="2016"/>
    <n v="2"/>
    <s v="Q1"/>
    <d v="2016-02-04T00:00:00"/>
    <d v="2016-02-07T00:00:00"/>
    <n v="0"/>
    <s v="MEC"/>
    <x v="10"/>
    <s v="Bimeks0216_Binlerce_Urun_Kdv_Kadar_Bipara_interstitial_MEC"/>
    <s v="Completed"/>
    <s v="Medyanet"/>
    <s v="RON"/>
    <s v="Xaxis Rich Media"/>
    <s v="cpm"/>
    <s v="Interstitial"/>
    <s v="Interstitial"/>
    <n v="0.5"/>
    <n v="4.5"/>
    <n v="250000"/>
    <n v="258779"/>
    <n v="0"/>
    <n v="250000"/>
    <n v="2932"/>
    <n v="1.1330131115739685E-2"/>
    <n v="0.38369713506139153"/>
    <n v="125"/>
    <n v="125"/>
    <n v="0"/>
    <n v="1125"/>
    <n v="1125"/>
    <n v="0"/>
    <n v="0"/>
    <n v="1000"/>
    <n v="0.88888888888888884"/>
  </r>
  <r>
    <s v="Bimeks0216_Binlerce_Urun_Kdv_Kadar_Bipara_Acunn_interstitial_MEC"/>
    <n v="2016"/>
    <n v="2"/>
    <s v="Q1"/>
    <d v="2016-02-04T00:00:00"/>
    <d v="2016-02-07T00:00:00"/>
    <n v="0"/>
    <s v="MEC"/>
    <x v="10"/>
    <s v="Bimeks0216_Binlerce_Urun_Kdv_Kadar_Bipara_interstitial_MEC"/>
    <s v="Completed"/>
    <s v="Acunn"/>
    <s v="RON"/>
    <s v="Xaxis Rich Media"/>
    <s v="cpm"/>
    <s v="Interstitial"/>
    <s v="Interstitial"/>
    <n v="1.5"/>
    <n v="4.5"/>
    <n v="500000"/>
    <n v="505928"/>
    <n v="0"/>
    <n v="500000"/>
    <n v="4646"/>
    <n v="9.1831248715232208E-3"/>
    <n v="0.48428755919070166"/>
    <n v="750"/>
    <n v="0"/>
    <n v="-750"/>
    <n v="2250"/>
    <n v="2250"/>
    <n v="0"/>
    <n v="0"/>
    <n v="2250"/>
    <n v="1"/>
  </r>
  <r>
    <s v="Bimeks0216_Binlerce_Urun_Kdv_Kadar_Bipara_Digitalm_interstitial_MEC"/>
    <n v="2016"/>
    <n v="2"/>
    <s v="Q1"/>
    <d v="2016-02-04T00:00:00"/>
    <d v="2016-02-07T00:00:00"/>
    <n v="0"/>
    <s v="MEC"/>
    <x v="10"/>
    <s v="Bimeks0216_Binlerce_Urun_Kdv_Kadar_Bipara_interstitial_MEC"/>
    <s v="Completed"/>
    <s v="Digitalm"/>
    <s v="RON"/>
    <s v="Xaxis Rich Media"/>
    <s v="cpm"/>
    <s v="Interstitial"/>
    <s v="Interstitial"/>
    <n v="2.5"/>
    <n v="4.5"/>
    <n v="250000"/>
    <n v="250943"/>
    <n v="0"/>
    <n v="250000"/>
    <n v="1941"/>
    <n v="7.7348242429555718E-3"/>
    <n v="0.57959814528593512"/>
    <n v="625"/>
    <n v="625"/>
    <n v="0"/>
    <n v="1125"/>
    <n v="1125"/>
    <n v="0"/>
    <n v="0"/>
    <n v="500"/>
    <n v="0.44444444444444442"/>
  </r>
  <r>
    <s v="Danon0216_Bebelac_Gold_Sem_Preroll_MEC"/>
    <n v="2016"/>
    <n v="2"/>
    <s v="Q1"/>
    <d v="2016-02-03T00:00:00"/>
    <d v="2016-02-29T00:00:00"/>
    <n v="0"/>
    <s v="MEC"/>
    <x v="17"/>
    <s v="Danon0216_Bebelac_Gold_Preroll_MEC"/>
    <s v="Completed"/>
    <s v="Sem Digital"/>
    <s v="RON"/>
    <s v="Xaxis Tv"/>
    <s v="cpv"/>
    <s v="Pre/Mid/Post Rolls RON"/>
    <s v="Online Video"/>
    <n v="0.02"/>
    <n v="0.03"/>
    <n v="5000"/>
    <n v="0"/>
    <n v="5000"/>
    <n v="0"/>
    <n v="0"/>
    <e v="#DIV/0!"/>
    <e v="#DIV/0!"/>
    <n v="100"/>
    <n v="0"/>
    <n v="-100"/>
    <n v="150"/>
    <n v="0"/>
    <n v="-150"/>
    <n v="0"/>
    <n v="0"/>
    <e v="#DIV/0!"/>
  </r>
  <r>
    <s v="Danon0216_Bebelac_Gold_Matrouge_Preroll_MEC"/>
    <n v="2016"/>
    <n v="2"/>
    <s v="Q1"/>
    <d v="2016-02-03T00:00:00"/>
    <d v="2016-02-29T00:00:00"/>
    <n v="0"/>
    <s v="MEC"/>
    <x v="17"/>
    <s v="Danon0216_Bebelac_Gold_Preroll_MEC"/>
    <s v="Completed"/>
    <s v="Matrouge"/>
    <s v="RON"/>
    <s v="Xaxis Tv"/>
    <s v="cpv"/>
    <s v="Pre/Mid/Post Rolls RON"/>
    <s v="Online Video"/>
    <n v="0.02"/>
    <n v="0.03"/>
    <n v="5000"/>
    <n v="0"/>
    <n v="5000"/>
    <n v="0"/>
    <n v="0"/>
    <e v="#DIV/0!"/>
    <e v="#DIV/0!"/>
    <n v="100"/>
    <n v="0"/>
    <n v="-100"/>
    <n v="150"/>
    <n v="0"/>
    <n v="-150"/>
    <n v="0"/>
    <n v="0"/>
    <e v="#DIV/0!"/>
  </r>
  <r>
    <s v="Danon0216_Bebelac_Gold_digitalm_Preroll_MEC"/>
    <n v="2016"/>
    <n v="2"/>
    <s v="Q1"/>
    <d v="2016-02-03T00:00:00"/>
    <d v="2016-02-29T00:00:00"/>
    <n v="0"/>
    <s v="MEC"/>
    <x v="17"/>
    <s v="Danon0216_Bebelac_Gold_Preroll_MEC"/>
    <s v="Completed"/>
    <s v="Digitalm"/>
    <s v="RON"/>
    <s v="Xaxis Tv"/>
    <s v="cpv"/>
    <s v="Pre/Mid/Post Rolls RON"/>
    <s v="Online Video"/>
    <n v="6.0000000000000001E-3"/>
    <n v="0.03"/>
    <n v="15000"/>
    <n v="0"/>
    <n v="15000"/>
    <n v="0"/>
    <n v="0"/>
    <e v="#DIV/0!"/>
    <e v="#DIV/0!"/>
    <n v="90"/>
    <n v="0"/>
    <n v="-90"/>
    <n v="450"/>
    <n v="0"/>
    <n v="-450"/>
    <n v="0"/>
    <n v="0"/>
    <e v="#DIV/0!"/>
  </r>
  <r>
    <s v="Danon0216_Bebelac_Gold_Clickvol_Preroll_MEC"/>
    <n v="2016"/>
    <n v="2"/>
    <s v="Q1"/>
    <d v="2016-02-03T00:00:00"/>
    <d v="2016-02-29T00:00:00"/>
    <n v="0"/>
    <s v="MEC"/>
    <x v="17"/>
    <s v="Danon0216_Bebelac_Gold_Preroll_MEC"/>
    <s v="Completed"/>
    <s v="Clickvol"/>
    <s v="RON"/>
    <s v="Xaxis Tv"/>
    <s v="cpv"/>
    <s v="Pre/Mid/Post Rolls RON"/>
    <s v="Online Video"/>
    <m/>
    <n v="0.03"/>
    <n v="15000"/>
    <n v="278"/>
    <n v="14722"/>
    <n v="278"/>
    <m/>
    <n v="0"/>
    <e v="#DIV/0!"/>
    <n v="0"/>
    <n v="0"/>
    <n v="0"/>
    <n v="450"/>
    <n v="8.34"/>
    <n v="-441.66"/>
    <n v="0"/>
    <n v="8.34"/>
    <n v="1"/>
  </r>
  <r>
    <s v="Danon0216_Bebelac_Gold_Acunn_Preroll_MEC"/>
    <n v="2016"/>
    <n v="2"/>
    <s v="Q1"/>
    <d v="2016-02-03T00:00:00"/>
    <d v="2016-02-29T00:00:00"/>
    <n v="0"/>
    <s v="MEC"/>
    <x v="17"/>
    <s v="Danon0216_Bebelac_Gold_Preroll_MEC"/>
    <s v="Completed"/>
    <s v="Acunn"/>
    <s v="RON"/>
    <s v="Xaxis Tv"/>
    <s v="cpv"/>
    <s v="Pre/Mid/Post Rolls RON"/>
    <s v="Online Video"/>
    <n v="0.01"/>
    <n v="0.03"/>
    <n v="25000"/>
    <n v="35329"/>
    <n v="0"/>
    <n v="25000"/>
    <n v="8400"/>
    <n v="0.23776500891618785"/>
    <n v="0.10714285714285714"/>
    <n v="250"/>
    <n v="0"/>
    <n v="-250"/>
    <n v="750"/>
    <n v="900"/>
    <n v="150"/>
    <n v="0"/>
    <n v="900"/>
    <n v="1"/>
  </r>
  <r>
    <s v="Danon0216_Bebelac_Gold_Nokta_Preroll_MEC"/>
    <n v="2016"/>
    <n v="2"/>
    <s v="Q1"/>
    <d v="2016-02-03T00:00:00"/>
    <d v="2016-02-29T00:00:00"/>
    <n v="0"/>
    <s v="MEC"/>
    <x v="17"/>
    <s v="Danon0216_Bebelac_Gold_Preroll_MEC"/>
    <s v="Completed"/>
    <s v="Nokta"/>
    <s v="RON"/>
    <s v="Xaxis Tv"/>
    <s v="cpv"/>
    <s v="Pre/Mid/Post Rolls RON"/>
    <s v="Online Video"/>
    <n v="1.2E-2"/>
    <n v="0.03"/>
    <n v="50000"/>
    <n v="6076"/>
    <n v="43924"/>
    <n v="6076"/>
    <n v="2151"/>
    <n v="0.35401579986833442"/>
    <n v="4.6490004649000466E-2"/>
    <n v="600"/>
    <n v="72.912000000000006"/>
    <n v="-527.08799999999997"/>
    <n v="1500"/>
    <n v="100"/>
    <n v="-1400"/>
    <n v="0"/>
    <n v="27.087999999999994"/>
    <n v="0.27087999999999995"/>
  </r>
  <r>
    <s v="Hopi0216_Sevgililer_Günü_Acunn_interstitial_MEC"/>
    <n v="2016"/>
    <n v="2"/>
    <s v="Q1"/>
    <d v="2016-02-01T00:00:00"/>
    <d v="2016-02-14T00:00:00"/>
    <n v="0"/>
    <s v="MEC"/>
    <x v="26"/>
    <s v="Hopi0216_Sevgililer_Günü_interstitial_MEC"/>
    <s v="Completed"/>
    <s v="Acunn"/>
    <s v="RON"/>
    <s v="Xaxis Rich Media"/>
    <s v="cpm"/>
    <s v="Interstitial"/>
    <s v="Interstitial"/>
    <n v="1.5"/>
    <n v="4.25"/>
    <n v="950000"/>
    <n v="953098"/>
    <n v="0"/>
    <n v="950000"/>
    <n v="9723"/>
    <n v="1.0201469313753675E-2"/>
    <n v="0.41660665432479688"/>
    <n v="1425"/>
    <n v="0"/>
    <n v="-1425"/>
    <n v="4037.5"/>
    <n v="4050.6664999999998"/>
    <n v="13.166499999999814"/>
    <n v="0"/>
    <n v="4050.6664999999998"/>
    <n v="1"/>
  </r>
  <r>
    <s v="Hopi0216_Sevgililer_Günü_Medyanet_interstitial_MEC"/>
    <n v="2016"/>
    <n v="2"/>
    <s v="Q1"/>
    <d v="2016-02-01T00:00:00"/>
    <d v="2016-02-14T00:00:00"/>
    <n v="0"/>
    <s v="MEC"/>
    <x v="26"/>
    <s v="Hopi0216_Sevgililer_Günü_interstitial_MEC"/>
    <s v="Completed"/>
    <s v="Medyanet"/>
    <s v="RON"/>
    <s v="Xaxis Rich Media"/>
    <s v="cpm"/>
    <s v="Interstitial"/>
    <s v="Interstitial"/>
    <n v="0.5"/>
    <n v="4.25"/>
    <n v="500000"/>
    <n v="467116"/>
    <n v="32884"/>
    <n v="467116"/>
    <n v="6019"/>
    <n v="1.288545029500167E-2"/>
    <n v="0.329829373650108"/>
    <n v="250"/>
    <n v="233.55799999999999"/>
    <n v="-16.442000000000007"/>
    <n v="2125"/>
    <n v="1985.2429999999999"/>
    <n v="-139.75700000000006"/>
    <n v="0"/>
    <n v="1751.6849999999999"/>
    <n v="0.88235294117647056"/>
  </r>
  <r>
    <s v="Hopi0216_Sevgililer_Günü_Digitalm_interstitial_MEC"/>
    <n v="2016"/>
    <n v="2"/>
    <s v="Q1"/>
    <d v="2016-02-01T00:00:00"/>
    <d v="2016-02-14T00:00:00"/>
    <n v="0"/>
    <s v="MEC"/>
    <x v="26"/>
    <s v="Hopi0216_Sevgililer_Günü_interstitial_MEC"/>
    <s v="Completed"/>
    <s v="Digitalm"/>
    <s v="RON"/>
    <s v="Xaxis Rich Media"/>
    <s v="cpm"/>
    <s v="Interstitial"/>
    <s v="Interstitial"/>
    <n v="2.5"/>
    <n v="4.25"/>
    <n v="500000"/>
    <n v="500303"/>
    <n v="0"/>
    <n v="500000"/>
    <n v="4950"/>
    <n v="9.8940042334345387E-3"/>
    <n v="0.4295530808080808"/>
    <n v="1250"/>
    <n v="1250"/>
    <n v="0"/>
    <n v="2125"/>
    <n v="2126.28775"/>
    <n v="1.28774999999996"/>
    <n v="0"/>
    <n v="876.28774999999996"/>
    <n v="0.41212096058024128"/>
  </r>
  <r>
    <s v="Hopi0216_Sevgililer_Günü_DeskFive_interstitial_MEC"/>
    <n v="2016"/>
    <n v="2"/>
    <s v="Q1"/>
    <d v="2016-02-01T00:00:00"/>
    <d v="2016-02-14T00:00:00"/>
    <n v="0"/>
    <s v="MEC"/>
    <x v="26"/>
    <s v="Hopi0216_Sevgililer_Günü_interstitial_MEC"/>
    <s v="Completed"/>
    <s v="Desk Five"/>
    <s v="RON"/>
    <s v="Xaxis Rich Media"/>
    <s v="cpm"/>
    <s v="Interstitial"/>
    <s v="Interstitial"/>
    <n v="2.5"/>
    <n v="4.25"/>
    <n v="250000"/>
    <n v="242382"/>
    <n v="7618"/>
    <n v="242382"/>
    <n v="6304"/>
    <n v="2.6008531986698682E-2"/>
    <n v="0.16340791560913703"/>
    <n v="625"/>
    <n v="605.95500000000004"/>
    <n v="-19.044999999999959"/>
    <n v="1062.5"/>
    <n v="1030.1234999999999"/>
    <n v="-32.376500000000078"/>
    <n v="0"/>
    <n v="424.16849999999988"/>
    <n v="0.41176470588235287"/>
  </r>
  <r>
    <s v="Hopi0216_Sevgililer_Günü_Clickvol_interstitial_MEC"/>
    <n v="2016"/>
    <n v="2"/>
    <s v="Q1"/>
    <d v="2016-02-01T00:00:00"/>
    <d v="2016-02-14T00:00:00"/>
    <n v="0"/>
    <s v="MEC"/>
    <x v="26"/>
    <s v="Hopi0216_Sevgililer_Günü_interstitial_MEC"/>
    <s v="Completed"/>
    <s v="Clickvol"/>
    <s v="RON"/>
    <s v="Xaxis Rich Media"/>
    <s v="cpm"/>
    <s v="Interstitial"/>
    <s v="Interstitial"/>
    <n v="2.5"/>
    <n v="4.25"/>
    <n v="200000"/>
    <n v="47615"/>
    <n v="152385"/>
    <n v="47615"/>
    <n v="2637"/>
    <n v="5.5381707445132836E-2"/>
    <n v="0.30640879787637465"/>
    <n v="500"/>
    <n v="119.03750000000001"/>
    <n v="-380.96249999999998"/>
    <n v="850"/>
    <n v="808"/>
    <n v="-42"/>
    <n v="0"/>
    <n v="688.96249999999998"/>
    <n v="0.85267636138613856"/>
  </r>
  <r>
    <s v="Ikea0216_Somestr_Interstitial_Digitalm_MEC"/>
    <n v="2016"/>
    <n v="2"/>
    <s v="Q1"/>
    <d v="2016-02-01T00:00:00"/>
    <d v="2016-02-07T00:00:00"/>
    <n v="0"/>
    <s v="MEC"/>
    <x v="1"/>
    <s v="Ikea0216_Somestr_Interstitial_MEC"/>
    <s v="Completed"/>
    <s v="Digitalm"/>
    <s v="RON"/>
    <s v="Xaxis Rich Media"/>
    <s v="cpm"/>
    <s v="Interstitial"/>
    <s v="Interstitial"/>
    <n v="2.5"/>
    <n v="4.25"/>
    <n v="250000"/>
    <n v="250620"/>
    <n v="0"/>
    <n v="250000"/>
    <n v="1906"/>
    <n v="7.6051392546484719E-3"/>
    <n v="0.55883263378803782"/>
    <n v="625"/>
    <n v="625"/>
    <n v="0"/>
    <n v="1062.5"/>
    <n v="1065.135"/>
    <n v="2.6349999999999909"/>
    <n v="0"/>
    <n v="440.13499999999999"/>
    <n v="0.41321992047956363"/>
  </r>
  <r>
    <s v="Ikea0216_Somestr_Interstitial_Medyanet_MEC"/>
    <n v="2016"/>
    <n v="2"/>
    <s v="Q1"/>
    <d v="2016-02-01T00:00:00"/>
    <d v="2016-02-07T00:00:00"/>
    <n v="0"/>
    <s v="MEC"/>
    <x v="1"/>
    <s v="Ikea0216_Somestr_Interstitial_MEC"/>
    <s v="Completed"/>
    <s v="Medyanet"/>
    <s v="RON"/>
    <s v="Xaxis Rich Media"/>
    <s v="cpm"/>
    <s v="Interstitial"/>
    <s v="Interstitial"/>
    <n v="0.5"/>
    <n v="4.25"/>
    <n v="300000"/>
    <n v="297825"/>
    <n v="2175"/>
    <n v="297825"/>
    <n v="2370"/>
    <n v="7.9576932762528332E-3"/>
    <n v="0.44303797468354428"/>
    <n v="150"/>
    <n v="148.91249999999999"/>
    <n v="-1.0875000000000057"/>
    <n v="1275"/>
    <n v="1050"/>
    <n v="-225"/>
    <n v="0"/>
    <n v="901.08749999999998"/>
    <n v="0.85817857142857146"/>
  </r>
  <r>
    <s v="Redbull0216_Theme_Clipkit_SYNC_MEC"/>
    <n v="2016"/>
    <n v="2"/>
    <s v="Q1"/>
    <d v="2016-02-07T00:00:00"/>
    <d v="2016-02-28T00:00:00"/>
    <n v="0"/>
    <s v="MEC"/>
    <x v="11"/>
    <s v="Redbull0216_Theme_SYNC_MEC"/>
    <s v="Completed"/>
    <s v="Clipkit"/>
    <s v="RON"/>
    <s v="Xaxis SYNC"/>
    <s v="cpv"/>
    <s v="Pre/Mid/Post Rolls RON"/>
    <s v="Online Video"/>
    <n v="3.5000000000000003E-2"/>
    <n v="5.5E-2"/>
    <n v="182000"/>
    <n v="188069"/>
    <n v="0"/>
    <n v="182000"/>
    <n v="12691"/>
    <n v="6.7480552350467113E-2"/>
    <n v="0.7887479316050745"/>
    <n v="6370.0000000000009"/>
    <n v="6370.0000000000009"/>
    <n v="0"/>
    <n v="10010"/>
    <n v="10010"/>
    <n v="0"/>
    <n v="0"/>
    <n v="3639.9999999999991"/>
    <n v="0.36363636363636354"/>
  </r>
  <r>
    <s v="Xerox0216_Medyanet_interest_MEC"/>
    <n v="2016"/>
    <n v="2"/>
    <s v="Q1"/>
    <d v="2016-02-05T00:00:00"/>
    <d v="2016-02-25T00:00:00"/>
    <n v="0"/>
    <s v="MEC"/>
    <x v="27"/>
    <s v="Xerox0216_interest_MEC"/>
    <s v="Completed"/>
    <s v="Medyanet"/>
    <s v="RON"/>
    <s v="Xaxis Display Plus"/>
    <s v="cpm"/>
    <s v="Selected Sites"/>
    <s v="Ad Bundles"/>
    <n v="0.1"/>
    <n v="1"/>
    <n v="1000000"/>
    <n v="1020371"/>
    <n v="0"/>
    <n v="1000000"/>
    <m/>
    <n v="0"/>
    <e v="#DIV/0!"/>
    <n v="100"/>
    <n v="100"/>
    <n v="0"/>
    <n v="1000"/>
    <n v="1000"/>
    <n v="0"/>
    <n v="0"/>
    <n v="900"/>
    <n v="0.9"/>
  </r>
  <r>
    <s v="Xerox0216_Reklamstore_interest_MEC"/>
    <n v="2016"/>
    <n v="2"/>
    <s v="Q1"/>
    <d v="2016-02-05T00:00:00"/>
    <d v="2016-02-25T00:00:00"/>
    <n v="0"/>
    <s v="MEC"/>
    <x v="27"/>
    <s v="Xerox0216_interest_MEC"/>
    <s v="Completed"/>
    <s v="Reklamstore"/>
    <s v="RON"/>
    <s v="Xaxis Display Plus"/>
    <s v="cpm"/>
    <s v="Selected Sites"/>
    <s v="Ad Bundles"/>
    <n v="0.17"/>
    <n v="1"/>
    <n v="1500000"/>
    <n v="1500285"/>
    <n v="0"/>
    <n v="1500000"/>
    <n v="344"/>
    <n v="2.2928976827736063E-4"/>
    <n v="3.6337209302325579"/>
    <n v="255.00000000000003"/>
    <n v="255.00000000000003"/>
    <n v="0"/>
    <n v="1500"/>
    <n v="1250"/>
    <n v="-250"/>
    <n v="0"/>
    <n v="995"/>
    <n v="0.79600000000000004"/>
  </r>
  <r>
    <s v="Xerox0216_Digitalm_interest_MEC"/>
    <n v="2016"/>
    <n v="2"/>
    <s v="Q1"/>
    <d v="2016-02-05T00:00:00"/>
    <d v="2016-02-25T00:00:00"/>
    <n v="0"/>
    <s v="MEC"/>
    <x v="27"/>
    <s v="Xerox0216_interest_MEC"/>
    <s v="Completed"/>
    <s v="Digitalm"/>
    <s v="RON"/>
    <s v="Xaxis Display Plus"/>
    <s v="cpm"/>
    <s v="Selected Sites"/>
    <s v="Ad Bundles"/>
    <n v="0.2"/>
    <n v="1"/>
    <n v="1000000"/>
    <n v="1035907"/>
    <n v="0"/>
    <n v="1000000"/>
    <n v="234"/>
    <n v="2.2588900354954643E-4"/>
    <n v="4.2735042735042734"/>
    <n v="200"/>
    <n v="200"/>
    <n v="0"/>
    <n v="1000"/>
    <n v="1000"/>
    <n v="0"/>
    <n v="0"/>
    <n v="800"/>
    <n v="0.8"/>
  </r>
  <r>
    <s v="Ford0216_Ekoservis_interest_Medyanet_MS"/>
    <n v="2016"/>
    <n v="2"/>
    <s v="Q1"/>
    <d v="2016-02-01T00:00:00"/>
    <d v="2016-02-29T00:00:00"/>
    <n v="0"/>
    <s v="MS"/>
    <x v="15"/>
    <s v="Ford0216_Ekoservis_interest_MS"/>
    <s v="Completed"/>
    <s v="Medyanet"/>
    <s v="RON"/>
    <s v="Xaxis Display Plus"/>
    <s v="cpm"/>
    <s v="Selected Sites"/>
    <s v="Ad Bundles"/>
    <n v="0.1"/>
    <n v="1.4"/>
    <n v="1250000"/>
    <n v="1260391"/>
    <n v="0"/>
    <n v="1250000"/>
    <m/>
    <n v="0"/>
    <e v="#DIV/0!"/>
    <n v="125"/>
    <n v="125"/>
    <n v="0"/>
    <n v="1750"/>
    <n v="1494"/>
    <n v="-256"/>
    <n v="0"/>
    <n v="1369"/>
    <n v="0.91633199464524762"/>
  </r>
  <r>
    <s v="Ford0216_Ekoservis_interest_Digitalm_MS"/>
    <n v="2016"/>
    <n v="2"/>
    <s v="Q1"/>
    <d v="2016-02-01T00:00:00"/>
    <d v="2016-02-29T00:00:00"/>
    <n v="0"/>
    <s v="MS"/>
    <x v="15"/>
    <s v="Ford0216_Ekoservis_interest_MS"/>
    <s v="Completed"/>
    <s v="Digitalm"/>
    <s v="RON"/>
    <s v="Xaxis Display Plus"/>
    <s v="cpm"/>
    <s v="Selected Sites"/>
    <s v="Ad Bundles"/>
    <n v="0.2"/>
    <n v="1.4"/>
    <n v="1000000"/>
    <n v="813261"/>
    <n v="186739"/>
    <n v="813261"/>
    <n v="439"/>
    <n v="5.3980210535117259E-4"/>
    <n v="2.5935430523917993"/>
    <n v="200"/>
    <n v="162.65219999999999"/>
    <n v="-37.347800000000007"/>
    <n v="1400"/>
    <n v="1138.5654"/>
    <n v="-261.43460000000005"/>
    <n v="0"/>
    <n v="975.91319999999996"/>
    <n v="0.8571428571428571"/>
  </r>
  <r>
    <s v="Ford0216_Ekoservis_interest_Bond_MS"/>
    <n v="2016"/>
    <n v="2"/>
    <s v="Q1"/>
    <d v="2016-02-01T00:00:00"/>
    <d v="2016-02-29T00:00:00"/>
    <n v="0"/>
    <s v="MS"/>
    <x v="15"/>
    <s v="Ford0216_Ekoservis_interest_MS"/>
    <s v="Completed"/>
    <s v="Bond Digital"/>
    <s v="RON"/>
    <s v="Xaxis Display Plus"/>
    <s v="cpm"/>
    <s v="Selected Sites"/>
    <s v="Ad Bundles"/>
    <n v="0.5"/>
    <n v="1.4"/>
    <n v="500000"/>
    <n v="500051"/>
    <n v="0"/>
    <n v="500000"/>
    <m/>
    <n v="0"/>
    <e v="#DIV/0!"/>
    <n v="250"/>
    <n v="250"/>
    <n v="0"/>
    <n v="700"/>
    <n v="700.07139999999993"/>
    <n v="7.1399999999925967E-2"/>
    <n v="0"/>
    <n v="450.07139999999993"/>
    <n v="0.64289356771323602"/>
  </r>
  <r>
    <s v="Ford0216_Cmax_Medyanet_interest_MS"/>
    <n v="2016"/>
    <n v="2"/>
    <s v="Q1"/>
    <d v="2016-02-08T00:00:00"/>
    <d v="2016-02-29T00:00:00"/>
    <n v="0"/>
    <s v="MS"/>
    <x v="15"/>
    <s v="Ford0216_Cmax_nterest_MS"/>
    <s v="Completed"/>
    <s v="Medyanet"/>
    <s v="RON"/>
    <s v="Xaxis Display Plus"/>
    <s v="cpm"/>
    <s v="Selected Sites"/>
    <s v="Ad Bundles"/>
    <n v="0.1"/>
    <n v="1.5"/>
    <n v="1500000"/>
    <n v="1678936"/>
    <n v="0"/>
    <n v="1500000"/>
    <m/>
    <n v="0"/>
    <e v="#DIV/0!"/>
    <n v="150"/>
    <n v="150"/>
    <n v="0"/>
    <n v="2250"/>
    <n v="2518.404"/>
    <n v="268.404"/>
    <n v="0"/>
    <n v="2368.404"/>
    <n v="0.94043846817269983"/>
  </r>
  <r>
    <s v="Ford0216_Cmax_Bond_interest_MS"/>
    <n v="2016"/>
    <n v="2"/>
    <s v="Q1"/>
    <d v="2016-02-08T00:00:00"/>
    <d v="2016-02-29T00:00:00"/>
    <n v="0"/>
    <s v="MS"/>
    <x v="15"/>
    <s v="Ford0216_Cmax_nterest_MS"/>
    <s v="Completed"/>
    <s v="Bond Digital"/>
    <s v="RON"/>
    <s v="Xaxis Display Plus"/>
    <s v="cpm"/>
    <s v="Selected Sites"/>
    <s v="Ad Bundles"/>
    <n v="0.5"/>
    <n v="1.5"/>
    <n v="500000"/>
    <n v="460155"/>
    <n v="39845"/>
    <n v="460155"/>
    <m/>
    <n v="0"/>
    <e v="#DIV/0!"/>
    <n v="250"/>
    <n v="230.07749999999999"/>
    <n v="-19.922500000000014"/>
    <n v="750"/>
    <n v="310"/>
    <n v="-440"/>
    <n v="0"/>
    <n v="79.922500000000014"/>
    <n v="0.25781451612903228"/>
  </r>
  <r>
    <s v="Ford0216_Cmax_Digitalm_interest_MS"/>
    <n v="2016"/>
    <n v="2"/>
    <s v="Q1"/>
    <d v="2016-02-08T00:00:00"/>
    <d v="2016-02-29T00:00:00"/>
    <n v="0"/>
    <s v="MS"/>
    <x v="15"/>
    <s v="Ford0216_Cmax_nterest_MS"/>
    <s v="Completed"/>
    <s v="Digitalm"/>
    <s v="RON"/>
    <s v="Xaxis Display Plus"/>
    <s v="cpm"/>
    <s v="Selected Sites"/>
    <s v="Ad Bundles"/>
    <n v="0.2"/>
    <n v="1.5"/>
    <n v="1500000"/>
    <n v="1115167"/>
    <n v="384833"/>
    <n v="1115167"/>
    <n v="1025"/>
    <n v="9.1914484557021508E-4"/>
    <n v="1.6319517073170733"/>
    <n v="300"/>
    <n v="223.0334"/>
    <n v="-76.9666"/>
    <n v="2250"/>
    <n v="1672.7505000000001"/>
    <n v="-577.2494999999999"/>
    <n v="0"/>
    <n v="1449.7171000000001"/>
    <n v="0.8666666666666667"/>
  </r>
  <r>
    <s v="Nike0216_BFI_Faz1_Clipkit_Seeding_MS"/>
    <n v="2016"/>
    <n v="2"/>
    <s v="Q1"/>
    <d v="2016-02-08T00:00:00"/>
    <d v="2016-02-13T00:00:00"/>
    <n v="0"/>
    <s v="MS"/>
    <x v="28"/>
    <s v="Nike0216_BFI_Faz1_Seeding_MS"/>
    <s v="Completed"/>
    <s v="Clipkit"/>
    <s v="RON"/>
    <s v="Xaxis Seeding"/>
    <s v="cpc"/>
    <s v="Pre/Mid/Post Rolls RON"/>
    <s v="Online Video"/>
    <n v="0.45"/>
    <n v="0.6"/>
    <n v="25000"/>
    <n v="28012"/>
    <n v="0"/>
    <n v="25000"/>
    <m/>
    <n v="0"/>
    <e v="#DIV/0!"/>
    <n v="11.25"/>
    <n v="11250"/>
    <n v="11238.75"/>
    <n v="15"/>
    <n v="15000"/>
    <n v="14985"/>
    <n v="0"/>
    <n v="3750"/>
    <n v="0.25"/>
  </r>
  <r>
    <s v="Vodafone0216_Jumper_Akıl_Kupu_Digitalm_interest_MS"/>
    <n v="2016"/>
    <n v="2"/>
    <s v="Q1"/>
    <d v="2016-02-10T00:00:00"/>
    <d v="2016-02-25T00:00:00"/>
    <n v="0"/>
    <s v="MS"/>
    <x v="14"/>
    <s v="Vodafone0216_Jumper_Akıl_Kupu_interest_MS"/>
    <s v="Completed"/>
    <s v="Digitalm"/>
    <s v="RON"/>
    <s v="Xaxis Display Plus"/>
    <s v="cpm"/>
    <s v="Selected Sites"/>
    <s v="Ad Bundles"/>
    <n v="0.2"/>
    <n v="0.8"/>
    <n v="3500000"/>
    <n v="2021092"/>
    <n v="1478908"/>
    <n v="2021092"/>
    <n v="570"/>
    <n v="2.8202575637328734E-4"/>
    <n v="0.78421052631578947"/>
    <n v="700"/>
    <n v="404.21840000000003"/>
    <n v="-295.78159999999997"/>
    <n v="2800"/>
    <n v="447"/>
    <n v="-2353"/>
    <n v="0"/>
    <n v="42.781599999999969"/>
    <n v="9.5708277404921632E-2"/>
  </r>
  <r>
    <s v="Vodafone0216_Jumper_Akıl_Kupu_Medyanet_interest_MS"/>
    <n v="2016"/>
    <n v="2"/>
    <s v="Q1"/>
    <d v="2016-02-10T00:00:00"/>
    <d v="2016-02-25T00:00:00"/>
    <n v="0"/>
    <s v="MS"/>
    <x v="14"/>
    <s v="Vodafone0216_Jumper_Akıl_Kupu_interest_MS"/>
    <s v="Completed"/>
    <s v="Medyanet"/>
    <s v="RON"/>
    <s v="Xaxis Display Plus"/>
    <s v="cpm"/>
    <s v="Selected Sites"/>
    <s v="Ad Bundles"/>
    <n v="0.1"/>
    <n v="0.8"/>
    <n v="1500000"/>
    <n v="1308959"/>
    <n v="191041"/>
    <n v="1308959"/>
    <m/>
    <n v="0"/>
    <e v="#DIV/0!"/>
    <n v="150"/>
    <n v="130.89590000000001"/>
    <n v="-19.104099999999988"/>
    <n v="1200"/>
    <n v="1047.1672000000001"/>
    <n v="-152.83279999999991"/>
    <n v="0"/>
    <n v="916.27130000000011"/>
    <n v="0.875"/>
  </r>
  <r>
    <s v="Vodafone0216_Jumper_Akıl_Kupu_bond_interest_MS"/>
    <n v="2016"/>
    <n v="2"/>
    <s v="Q1"/>
    <d v="2016-02-10T00:00:00"/>
    <d v="2016-02-25T00:00:00"/>
    <n v="0"/>
    <s v="MS"/>
    <x v="14"/>
    <s v="Vodafone0216_Jumper_Akıl_Kupu_interest_MS"/>
    <s v="Completed"/>
    <s v="Bond Digital"/>
    <s v="RON"/>
    <s v="Xaxis Display Plus"/>
    <s v="cpm"/>
    <s v="Selected Sites"/>
    <s v="Ad Bundles"/>
    <n v="0.5"/>
    <n v="0.8"/>
    <n v="1000000"/>
    <n v="881787"/>
    <n v="118213"/>
    <n v="881787"/>
    <m/>
    <n v="0"/>
    <e v="#DIV/0!"/>
    <n v="500"/>
    <n v="440.89350000000002"/>
    <n v="-59.106499999999983"/>
    <n v="800"/>
    <n v="705.42960000000005"/>
    <n v="-94.57039999999995"/>
    <n v="0"/>
    <n v="264.53610000000003"/>
    <n v="0.375"/>
  </r>
  <r>
    <s v="Vodafone0216_Jumper_Akıl_Kupu_Reklamstore_interest_MS"/>
    <n v="2016"/>
    <n v="2"/>
    <s v="Q1"/>
    <d v="2016-02-10T00:00:00"/>
    <d v="2016-02-25T00:00:00"/>
    <n v="0"/>
    <s v="MS"/>
    <x v="14"/>
    <s v="Vodafone0216_Jumper_Akıl_Kupu_interest_MS"/>
    <s v="Completed"/>
    <s v="Reklamstore"/>
    <s v="RON"/>
    <s v="Xaxis Display Plus"/>
    <s v="cpm"/>
    <s v="Selected Sites"/>
    <s v="Ad Bundles"/>
    <n v="0.35"/>
    <n v="0.8"/>
    <n v="1000000"/>
    <n v="1001312"/>
    <n v="0"/>
    <n v="1000000"/>
    <n v="1114"/>
    <n v="1.1125403470646511E-3"/>
    <n v="0.71907504488330343"/>
    <n v="350"/>
    <n v="350"/>
    <n v="0"/>
    <n v="800"/>
    <n v="801.04960000000005"/>
    <n v="1.0496000000000549"/>
    <n v="0"/>
    <n v="451.04960000000005"/>
    <n v="0.5630732478987569"/>
  </r>
  <r>
    <s v="Vodafone0216_Corp_Cözümler_Subat_Bond_interest_MS"/>
    <n v="2016"/>
    <n v="2"/>
    <s v="Q1"/>
    <d v="2016-02-01T00:00:00"/>
    <d v="2016-02-29T00:00:00"/>
    <n v="0"/>
    <s v="MS"/>
    <x v="14"/>
    <s v="Vodafone0216_Corp_Cözümler_Subat_interest_MS"/>
    <s v="Completed"/>
    <s v="Bond Digital"/>
    <s v="RON"/>
    <s v="Xaxis Lookalike"/>
    <s v="cpm"/>
    <s v="Selected Sites"/>
    <s v="Ad Bundles"/>
    <n v="0.5"/>
    <n v="1.3"/>
    <n v="2000000"/>
    <n v="2004509"/>
    <n v="0"/>
    <n v="2000000"/>
    <m/>
    <n v="0"/>
    <e v="#DIV/0!"/>
    <n v="1000"/>
    <n v="1000"/>
    <n v="0"/>
    <n v="2600"/>
    <n v="2600"/>
    <n v="0"/>
    <n v="0"/>
    <n v="1600"/>
    <n v="0.61538461538461542"/>
  </r>
  <r>
    <s v="Vodafone0216_Corp_Cözümler_Subat_Adinteraction_interest_MS"/>
    <n v="2016"/>
    <n v="2"/>
    <s v="Q1"/>
    <d v="2016-02-01T00:00:00"/>
    <d v="2016-02-29T00:00:00"/>
    <n v="0"/>
    <s v="MS"/>
    <x v="14"/>
    <s v="Vodafone0216_Corp_Cözümler_Subat_interest_MS"/>
    <s v="Completed"/>
    <s v="Adinteraction"/>
    <s v="RON"/>
    <s v="Xaxis Lookalike"/>
    <s v="cpm"/>
    <s v="Selected Sites"/>
    <s v="Ad Bundles"/>
    <n v="0.15"/>
    <n v="1.3"/>
    <n v="1000000"/>
    <n v="1045511"/>
    <n v="0"/>
    <n v="1000000"/>
    <m/>
    <n v="0"/>
    <e v="#DIV/0!"/>
    <n v="150"/>
    <n v="150"/>
    <n v="0"/>
    <n v="1300"/>
    <n v="1300"/>
    <n v="0"/>
    <n v="0"/>
    <n v="1150"/>
    <n v="0.88461538461538458"/>
  </r>
  <r>
    <s v="Vodafone0216_Corp_Cözümler_Subat_Medyanet_interest_MS"/>
    <n v="2016"/>
    <n v="2"/>
    <s v="Q1"/>
    <d v="2016-02-01T00:00:00"/>
    <d v="2016-02-29T00:00:00"/>
    <n v="0"/>
    <s v="MS"/>
    <x v="14"/>
    <s v="Vodafone0216_Corp_Cözümler_Subat_interest_MS"/>
    <s v="Completed"/>
    <s v="Medyanet"/>
    <s v="RON"/>
    <s v="Xaxis Lookalike"/>
    <s v="cpm"/>
    <s v="Selected Sites"/>
    <s v="Ad Bundles"/>
    <n v="0.1"/>
    <n v="1.3"/>
    <n v="2000000"/>
    <n v="2093629"/>
    <n v="0"/>
    <n v="2000000"/>
    <m/>
    <n v="0"/>
    <e v="#DIV/0!"/>
    <n v="200"/>
    <n v="200"/>
    <n v="0"/>
    <n v="2600"/>
    <n v="2600"/>
    <n v="0"/>
    <n v="0"/>
    <n v="2400"/>
    <n v="0.92307692307692313"/>
  </r>
  <r>
    <s v="Vodafone0216_Corp_Cözümler_Subat_Digitalm_interest_MS"/>
    <n v="2016"/>
    <n v="2"/>
    <s v="Q1"/>
    <d v="2016-02-01T00:00:00"/>
    <d v="2016-02-29T00:00:00"/>
    <n v="0"/>
    <s v="MS"/>
    <x v="14"/>
    <s v="Vodafone0216_Corp_Cözümler_Subat_interest_MS"/>
    <s v="Completed"/>
    <s v="Digitalm"/>
    <s v="RON"/>
    <s v="Xaxis Lookalike"/>
    <s v="cpm"/>
    <s v="Selected Sites"/>
    <s v="Ad Bundles"/>
    <n v="0.2"/>
    <n v="1.3"/>
    <n v="3000000"/>
    <n v="3045091"/>
    <n v="0"/>
    <n v="3000000"/>
    <n v="517"/>
    <n v="1.6978146137504592E-4"/>
    <n v="2.5145067698259189"/>
    <n v="600"/>
    <n v="600"/>
    <n v="0"/>
    <n v="3900"/>
    <n v="1300"/>
    <n v="-2600"/>
    <n v="0"/>
    <n v="700"/>
    <n v="0.53846153846153844"/>
  </r>
  <r>
    <s v="Vodafone0216_Corp_Cözümler_Subat_Ligatus_interest_MS"/>
    <n v="2016"/>
    <n v="2"/>
    <s v="Q1"/>
    <d v="2016-02-01T00:00:00"/>
    <d v="2016-02-29T00:00:00"/>
    <n v="0"/>
    <s v="MS"/>
    <x v="14"/>
    <s v="Vodafone0216_Corp_Cözümler_Subat_interest_MS"/>
    <s v="Completed"/>
    <s v="Ligatus"/>
    <s v="RON"/>
    <s v="Xaxis Lookalike"/>
    <s v="cpm"/>
    <s v="Selected Sites"/>
    <s v="Ad Bundles"/>
    <n v="0.3"/>
    <n v="1.3"/>
    <n v="5000"/>
    <n v="5000"/>
    <n v="0"/>
    <n v="5000"/>
    <n v="0"/>
    <n v="0"/>
    <e v="#DIV/0!"/>
    <n v="1.5"/>
    <n v="1500"/>
    <n v="1498.5"/>
    <n v="6.5"/>
    <n v="6.5"/>
    <n v="0"/>
    <n v="0"/>
    <n v="-1493.5"/>
    <n v="-229.76923076923077"/>
  </r>
  <r>
    <s v="Akbank0216_Cocuk_Tiyatrosu_Nokta_interest_MC"/>
    <n v="2016"/>
    <n v="2"/>
    <s v="Q1"/>
    <d v="2016-02-08T00:00:00"/>
    <d v="2016-02-27T00:00:00"/>
    <n v="0"/>
    <s v="MC"/>
    <x v="9"/>
    <s v="Akbank0216_Cocuk_Tiyatrosu_interest_MC"/>
    <s v="Completed"/>
    <s v="Nokta"/>
    <s v="RON"/>
    <s v="Xaxis Display Plus"/>
    <s v="cpm"/>
    <s v="Selected Sites"/>
    <s v="Ad Bundles"/>
    <n v="0.1"/>
    <n v="1"/>
    <n v="500000"/>
    <n v="511512"/>
    <n v="0"/>
    <n v="500000"/>
    <m/>
    <n v="0"/>
    <e v="#DIV/0!"/>
    <n v="50"/>
    <n v="50"/>
    <n v="0"/>
    <n v="500"/>
    <n v="511.512"/>
    <n v="11.512"/>
    <n v="0"/>
    <n v="461.512"/>
    <n v="0.90225058258652779"/>
  </r>
  <r>
    <s v="Akbank0216_Cocuk_Tiyatrosu_Clickvol_interest_MC"/>
    <n v="2016"/>
    <n v="2"/>
    <s v="Q1"/>
    <d v="2016-02-08T00:00:00"/>
    <d v="2016-02-27T00:00:00"/>
    <n v="0"/>
    <s v="MC"/>
    <x v="9"/>
    <s v="Akbank0216_Cocuk_Tiyatrosu_interest_MC"/>
    <s v="Completed"/>
    <s v="Clickvol"/>
    <s v="RON"/>
    <s v="Xaxis Display Plus"/>
    <s v="cpm"/>
    <s v="Selected Sites"/>
    <s v="Ad Bundles"/>
    <n v="0.5"/>
    <n v="1"/>
    <n v="300000"/>
    <n v="83583"/>
    <n v="216417"/>
    <n v="83583"/>
    <m/>
    <n v="0"/>
    <e v="#DIV/0!"/>
    <n v="150"/>
    <n v="41.791499999999999"/>
    <n v="-108.2085"/>
    <n v="300"/>
    <n v="83.582999999999998"/>
    <n v="-216.417"/>
    <n v="0"/>
    <n v="41.791499999999999"/>
    <n v="0.5"/>
  </r>
  <r>
    <s v="Akbank0216_Cocuk_Tiyatrosu_Medyanet_interest_MC"/>
    <n v="2016"/>
    <n v="2"/>
    <s v="Q1"/>
    <d v="2016-02-08T00:00:00"/>
    <d v="2016-02-27T00:00:00"/>
    <n v="0"/>
    <s v="MC"/>
    <x v="9"/>
    <s v="Akbank0216_Cocuk_Tiyatrosu_interest_MC"/>
    <s v="Completed"/>
    <s v="Medyanet"/>
    <s v="RON"/>
    <s v="Xaxis Display Plus"/>
    <s v="cpm"/>
    <s v="Selected Sites"/>
    <s v="Ad Bundles"/>
    <n v="0.1"/>
    <n v="1"/>
    <n v="1500000"/>
    <n v="1646398"/>
    <n v="0"/>
    <n v="1500000"/>
    <m/>
    <n v="0"/>
    <e v="#DIV/0!"/>
    <n v="150"/>
    <n v="150"/>
    <n v="0"/>
    <n v="1500"/>
    <n v="1033.01"/>
    <n v="-466.99"/>
    <n v="0"/>
    <n v="883.01"/>
    <n v="0.85479327402445282"/>
  </r>
  <r>
    <s v="Akbank0216_Cocuk_Tiyatrosu_Digitalm_interest_MC"/>
    <n v="2016"/>
    <n v="2"/>
    <s v="Q1"/>
    <d v="2016-02-08T00:00:00"/>
    <d v="2016-02-27T00:00:00"/>
    <n v="0"/>
    <s v="MC"/>
    <x v="9"/>
    <s v="Akbank0216_Cocuk_Tiyatrosu_interest_MC"/>
    <s v="Completed"/>
    <s v="Digitalm"/>
    <s v="RON"/>
    <s v="Xaxis Display Plus"/>
    <s v="cpm"/>
    <s v="Selected Sites"/>
    <s v="Ad Bundles"/>
    <n v="0.2"/>
    <n v="1"/>
    <n v="1000000"/>
    <n v="625894"/>
    <n v="374106"/>
    <n v="625894"/>
    <n v="94"/>
    <n v="1.5018517512550047E-4"/>
    <n v="6.6584468085106385"/>
    <n v="200"/>
    <n v="125.17880000000001"/>
    <n v="-74.82119999999999"/>
    <n v="1000"/>
    <n v="625.89400000000001"/>
    <n v="-374.10599999999999"/>
    <n v="0"/>
    <n v="500.71519999999998"/>
    <n v="0.79999999999999993"/>
  </r>
  <r>
    <s v="Akbank0216_Mtv_Medyanet_interest_MC"/>
    <n v="2016"/>
    <n v="2"/>
    <s v="Q1"/>
    <d v="2016-02-01T00:00:00"/>
    <d v="2016-02-14T00:00:00"/>
    <n v="0"/>
    <s v="MC"/>
    <x v="9"/>
    <s v="Akbank0216_Mtv_interest_MC"/>
    <s v="Completed"/>
    <s v="Medyanet"/>
    <s v="RON"/>
    <s v="Xaxis Display Plus"/>
    <s v="cpm"/>
    <s v="Selected Sites"/>
    <s v="Ad Bundles"/>
    <n v="0.1"/>
    <n v="0.8"/>
    <n v="1250000"/>
    <n v="1303444"/>
    <n v="0"/>
    <n v="1250000"/>
    <m/>
    <n v="0"/>
    <e v="#DIV/0!"/>
    <n v="125"/>
    <n v="125"/>
    <n v="0"/>
    <n v="1000"/>
    <n v="800"/>
    <n v="-200"/>
    <n v="0"/>
    <n v="675"/>
    <n v="0.84375"/>
  </r>
  <r>
    <s v="Akbank0216_Mtv_Digitalm_interest_MC"/>
    <n v="2016"/>
    <n v="2"/>
    <s v="Q1"/>
    <d v="2016-02-01T00:00:00"/>
    <d v="2016-02-14T00:00:00"/>
    <n v="0"/>
    <s v="MC"/>
    <x v="9"/>
    <s v="Akbank0216_Mtv_interest_MC"/>
    <s v="Completed"/>
    <s v="Digitalm"/>
    <s v="RON"/>
    <s v="Xaxis Display Plus"/>
    <s v="cpm"/>
    <s v="Selected Sites"/>
    <s v="Ad Bundles"/>
    <n v="0.2"/>
    <n v="0.8"/>
    <n v="1000000"/>
    <n v="1026245"/>
    <n v="0"/>
    <n v="1000000"/>
    <n v="297"/>
    <n v="2.8940457687978992E-4"/>
    <n v="2.6936026936026938"/>
    <n v="200"/>
    <n v="200"/>
    <n v="0"/>
    <n v="800"/>
    <n v="800"/>
    <n v="0"/>
    <n v="0"/>
    <n v="600"/>
    <n v="0.75"/>
  </r>
  <r>
    <s v="Akbank0216_Mtv_HurriyetEmlak_interest_MC"/>
    <n v="2016"/>
    <n v="2"/>
    <s v="Q1"/>
    <d v="2016-02-01T00:00:00"/>
    <d v="2016-02-14T00:00:00"/>
    <n v="0"/>
    <s v="MC"/>
    <x v="9"/>
    <s v="Akbank0216_Mtv_interest_MC"/>
    <s v="Completed"/>
    <s v="Hurriyetemlak"/>
    <s v="RON"/>
    <s v="Xaxis Display Plus"/>
    <s v="cpm"/>
    <s v="Selected Sites"/>
    <s v="Ad Bundles"/>
    <n v="0.15"/>
    <n v="0.8"/>
    <n v="240000"/>
    <n v="301573"/>
    <n v="0"/>
    <n v="240000"/>
    <m/>
    <n v="0"/>
    <e v="#DIV/0!"/>
    <n v="36"/>
    <n v="36"/>
    <n v="0"/>
    <n v="192"/>
    <n v="192"/>
    <n v="0"/>
    <n v="0"/>
    <n v="156"/>
    <n v="0.8125"/>
  </r>
  <r>
    <s v="Akbank0216_Sevgililer_Gunu_Popmarker_Pin_MC"/>
    <n v="2016"/>
    <n v="2"/>
    <s v="Q1"/>
    <d v="2016-02-08T00:00:00"/>
    <d v="2016-02-14T00:00:00"/>
    <n v="0"/>
    <s v="MC"/>
    <x v="9"/>
    <s v="Akbank0216_Sevgililer_Gunu_Pin_MC"/>
    <s v="Completed"/>
    <s v="Popmarker"/>
    <s v="RON"/>
    <s v="Xaxis Pin"/>
    <s v="cpm"/>
    <s v="Selected Sites"/>
    <s v="Ad Bundles"/>
    <n v="1"/>
    <n v="3"/>
    <n v="1000000"/>
    <n v="1001775"/>
    <n v="0"/>
    <n v="1000000"/>
    <m/>
    <n v="0"/>
    <e v="#DIV/0!"/>
    <n v="1000"/>
    <n v="1000"/>
    <n v="0"/>
    <n v="3000"/>
    <n v="2500"/>
    <n v="-500"/>
    <n v="0"/>
    <n v="1500"/>
    <n v="0.6"/>
  </r>
  <r>
    <s v="Akbank0216_Sevgililer_Gunu_Sem_interest_MC"/>
    <n v="2016"/>
    <n v="2"/>
    <s v="Q1"/>
    <d v="2016-02-08T00:00:00"/>
    <d v="2016-02-14T00:00:00"/>
    <n v="0"/>
    <s v="MC"/>
    <x v="9"/>
    <s v="Akbank0216_Sevgililer_Gunu_interest_MC"/>
    <s v="Completed"/>
    <s v="Sem Digital"/>
    <s v="RON"/>
    <s v="Xaxis Display Plus"/>
    <s v="cpm"/>
    <s v="Selected Sites"/>
    <s v="Ad Bundles"/>
    <n v="0.2"/>
    <n v="1"/>
    <n v="100000"/>
    <n v="301969"/>
    <n v="0"/>
    <n v="100000"/>
    <m/>
    <n v="0"/>
    <e v="#DIV/0!"/>
    <n v="20"/>
    <n v="20"/>
    <n v="0"/>
    <n v="100"/>
    <n v="100"/>
    <n v="0"/>
    <n v="0"/>
    <n v="80"/>
    <n v="0.8"/>
  </r>
  <r>
    <s v="Akbank0216_Sevgililer_Gunu_Reklamz_interest_MC"/>
    <n v="2016"/>
    <n v="2"/>
    <s v="Q1"/>
    <d v="2016-02-08T00:00:00"/>
    <d v="2016-02-14T00:00:00"/>
    <n v="0"/>
    <s v="MC"/>
    <x v="9"/>
    <s v="Akbank0216_Sevgililer_Gunu_interest_MC"/>
    <s v="Completed"/>
    <s v="Reklamz"/>
    <s v="RON"/>
    <s v="Xaxis Display Plus"/>
    <s v="cpm"/>
    <s v="Selected Sites"/>
    <s v="Ad Bundles"/>
    <n v="0.1"/>
    <n v="1"/>
    <n v="100000"/>
    <n v="21028"/>
    <n v="78972"/>
    <n v="21028"/>
    <m/>
    <n v="0"/>
    <e v="#DIV/0!"/>
    <n v="10"/>
    <n v="2.1027999999999998"/>
    <n v="-7.8971999999999998"/>
    <n v="100"/>
    <n v="100"/>
    <n v="0"/>
    <n v="0"/>
    <n v="97.897199999999998"/>
    <n v="0.97897199999999995"/>
  </r>
  <r>
    <s v="Akbank0216_Sevgililer_Gunu_Clickvol_interest_MC"/>
    <n v="2016"/>
    <n v="2"/>
    <s v="Q1"/>
    <d v="2016-02-08T00:00:00"/>
    <d v="2016-02-14T00:00:00"/>
    <n v="0"/>
    <s v="MC"/>
    <x v="9"/>
    <s v="Akbank0216_Sevgililer_Gunu_interest_MC"/>
    <s v="Completed"/>
    <s v="Clickvol"/>
    <s v="RON"/>
    <s v="Xaxis Display Plus"/>
    <s v="cpm"/>
    <s v="Selected Sites"/>
    <s v="Ad Bundles"/>
    <n v="0.5"/>
    <n v="1"/>
    <n v="100000"/>
    <n v="32092"/>
    <n v="67908"/>
    <n v="32092"/>
    <m/>
    <n v="0"/>
    <e v="#DIV/0!"/>
    <n v="50"/>
    <n v="16.045999999999999"/>
    <n v="-33.954000000000001"/>
    <n v="100"/>
    <n v="100"/>
    <n v="0"/>
    <n v="0"/>
    <n v="83.954000000000008"/>
    <n v="0.83954000000000006"/>
  </r>
  <r>
    <s v="Akbank0216_Sevgililer_Gunu_Medyanet_interest_MC"/>
    <n v="2016"/>
    <n v="2"/>
    <s v="Q1"/>
    <d v="2016-02-08T00:00:00"/>
    <d v="2016-02-14T00:00:00"/>
    <n v="0"/>
    <s v="MC"/>
    <x v="9"/>
    <s v="Akbank0216_Sevgililer_Gunu_interest_MC"/>
    <s v="Completed"/>
    <s v="Medyanet"/>
    <s v="RON"/>
    <s v="Xaxis Display Plus"/>
    <s v="cpm"/>
    <s v="Selected Sites"/>
    <s v="Ad Bundles"/>
    <n v="0.1"/>
    <n v="1"/>
    <n v="1750000"/>
    <n v="1953446"/>
    <n v="0"/>
    <n v="1750000"/>
    <m/>
    <n v="0"/>
    <e v="#DIV/0!"/>
    <n v="175"/>
    <n v="175"/>
    <n v="0"/>
    <n v="1750"/>
    <n v="1450"/>
    <n v="-300"/>
    <n v="0"/>
    <n v="1275"/>
    <n v="0.87931034482758619"/>
  </r>
  <r>
    <s v="Akbank0216_Sevgililer_Gunu_Digitalm_interest_MC"/>
    <n v="2016"/>
    <n v="2"/>
    <s v="Q1"/>
    <d v="2016-02-08T00:00:00"/>
    <d v="2016-02-14T00:00:00"/>
    <n v="0"/>
    <s v="MC"/>
    <x v="9"/>
    <s v="Akbank0216_Sevgililer_Gunu_interest_MC"/>
    <s v="Completed"/>
    <s v="Digitalm"/>
    <s v="RON"/>
    <s v="Xaxis Display Plus"/>
    <s v="cpm"/>
    <s v="Selected Sites"/>
    <s v="Ad Bundles"/>
    <n v="0.2"/>
    <n v="1"/>
    <n v="1750000"/>
    <n v="1774444"/>
    <n v="0"/>
    <n v="1750000"/>
    <n v="379"/>
    <n v="2.1358803095504846E-4"/>
    <n v="4.6174142480211078"/>
    <n v="350"/>
    <n v="350"/>
    <n v="0"/>
    <n v="1750"/>
    <n v="1750"/>
    <n v="0"/>
    <n v="0"/>
    <n v="1400"/>
    <n v="0.8"/>
  </r>
  <r>
    <s v="Bayer0216_KSTV_Digitalm_LAL_MC"/>
    <n v="2016"/>
    <n v="2"/>
    <s v="Q1"/>
    <d v="2016-02-08T00:00:00"/>
    <d v="2016-02-29T00:00:00"/>
    <n v="0"/>
    <s v="MC"/>
    <x v="7"/>
    <s v="Bayer0216_KSTV_LAL_MC"/>
    <s v="Completed"/>
    <s v="Digitalm"/>
    <s v="RON"/>
    <s v="Xaxis Lookalike"/>
    <s v="cpm"/>
    <s v="Selected Sites"/>
    <s v="Ad Bundles"/>
    <n v="0.2"/>
    <n v="1.4"/>
    <n v="1000000"/>
    <n v="1015469"/>
    <n v="0"/>
    <n v="1000000"/>
    <n v="132"/>
    <n v="1.2998919710990685E-4"/>
    <n v="10.770125757575755"/>
    <n v="200"/>
    <n v="200"/>
    <n v="0"/>
    <n v="1400"/>
    <n v="1421.6565999999998"/>
    <n v="21.656599999999798"/>
    <n v="0"/>
    <n v="1221.6565999999998"/>
    <n v="0.859319050746854"/>
  </r>
  <r>
    <s v="Bayer0216_KSTV_Medyanet_LAL_MC"/>
    <n v="2016"/>
    <n v="2"/>
    <s v="Q1"/>
    <d v="2016-02-08T00:00:00"/>
    <d v="2016-02-29T00:00:00"/>
    <n v="0"/>
    <s v="MC"/>
    <x v="7"/>
    <s v="Bayer0216_KSTV_LAL_MC"/>
    <s v="Completed"/>
    <s v="Medyanet"/>
    <s v="RON"/>
    <s v="Xaxis Lookalike"/>
    <s v="cpm"/>
    <s v="Selected Sites"/>
    <s v="Ad Bundles"/>
    <n v="0.1"/>
    <n v="1.4"/>
    <n v="1500000"/>
    <n v="1159452"/>
    <n v="340548"/>
    <n v="1159452"/>
    <m/>
    <n v="0"/>
    <e v="#DIV/0!"/>
    <n v="150"/>
    <n v="115.9452"/>
    <n v="-34.0548"/>
    <n v="2100"/>
    <n v="728"/>
    <n v="-1372"/>
    <n v="0"/>
    <n v="612.0548"/>
    <n v="0.84073461538461536"/>
  </r>
  <r>
    <s v="Bayer0216_KSTV_Reklamz_LAL_MC"/>
    <n v="2016"/>
    <n v="2"/>
    <s v="Q1"/>
    <d v="2016-02-08T00:00:00"/>
    <d v="2016-02-29T00:00:00"/>
    <n v="0"/>
    <s v="MC"/>
    <x v="7"/>
    <s v="Bayer0216_KSTV_LAL_MC"/>
    <s v="Completed"/>
    <s v="Reklamz"/>
    <s v="RON"/>
    <s v="Xaxis Lookalike"/>
    <s v="cpm"/>
    <s v="Selected Sites"/>
    <s v="Ad Bundles"/>
    <n v="0.1"/>
    <n v="1.4"/>
    <n v="200000"/>
    <n v="97846"/>
    <n v="102154"/>
    <n v="97846"/>
    <m/>
    <n v="0"/>
    <e v="#DIV/0!"/>
    <n v="20"/>
    <n v="9.7846000000000011"/>
    <n v="-10.215399999999999"/>
    <n v="280"/>
    <n v="136.98439999999999"/>
    <n v="-143.01560000000001"/>
    <n v="0"/>
    <n v="127.1998"/>
    <n v="0.9285714285714286"/>
  </r>
  <r>
    <s v="Bayer0216_KSTV_Nokta_LAL_MC"/>
    <n v="2016"/>
    <n v="2"/>
    <s v="Q1"/>
    <d v="2016-02-08T00:00:00"/>
    <d v="2016-02-29T00:00:00"/>
    <n v="0"/>
    <s v="MC"/>
    <x v="7"/>
    <s v="Bayer0216_KSTV_LAL_MC"/>
    <s v="Completed"/>
    <s v="Nokta"/>
    <s v="RON"/>
    <s v="Xaxis Lookalike"/>
    <s v="cpm"/>
    <s v="Selected Sites"/>
    <s v="Ad Bundles"/>
    <n v="0.1"/>
    <n v="1.4"/>
    <n v="500000"/>
    <n v="502310"/>
    <n v="0"/>
    <n v="500000"/>
    <m/>
    <n v="0"/>
    <e v="#DIV/0!"/>
    <n v="50"/>
    <n v="50"/>
    <n v="0"/>
    <n v="700"/>
    <n v="703.23400000000004"/>
    <n v="3.2340000000000373"/>
    <n v="0"/>
    <n v="653.23400000000004"/>
    <n v="0.92889991098268854"/>
  </r>
  <r>
    <s v="Bayer0216_KSTV_Appnexus_LAL_MC"/>
    <n v="2016"/>
    <n v="2"/>
    <s v="Q1"/>
    <d v="2016-02-08T00:00:00"/>
    <d v="2016-02-29T00:00:00"/>
    <n v="0"/>
    <s v="MC"/>
    <x v="7"/>
    <s v="Bayer0216_KSTV_LAL_MC"/>
    <s v="Completed"/>
    <s v="Appnexus"/>
    <s v="RON"/>
    <s v="Xaxis Lookalike"/>
    <s v="cpm"/>
    <s v="Selected Sites"/>
    <s v="Ad Bundles"/>
    <m/>
    <n v="1.4"/>
    <n v="250000"/>
    <n v="191782"/>
    <n v="58218"/>
    <n v="191782"/>
    <n v="38"/>
    <n v="1.9814163998706864E-4"/>
    <n v="7.0656526315789474"/>
    <n v="0"/>
    <n v="90"/>
    <n v="90"/>
    <n v="350"/>
    <n v="268.4948"/>
    <n v="-81.505200000000002"/>
    <n v="0"/>
    <n v="178.4948"/>
    <n v="0.66479797746548541"/>
  </r>
  <r>
    <s v="Bayer0216_KSTV_Sem_LAL_MC"/>
    <n v="2016"/>
    <n v="2"/>
    <s v="Q1"/>
    <d v="2016-02-08T00:00:00"/>
    <d v="2016-02-29T00:00:00"/>
    <n v="0"/>
    <s v="MC"/>
    <x v="7"/>
    <s v="Bayer0216_KSTV_LAL_MC"/>
    <s v="Completed"/>
    <s v="Sem Digital"/>
    <s v="RON"/>
    <s v="Xaxis Lookalike"/>
    <s v="cpm"/>
    <s v="Selected Sites"/>
    <s v="Ad Bundles"/>
    <n v="0.2"/>
    <n v="1.4"/>
    <n v="250000"/>
    <n v="332923"/>
    <n v="0"/>
    <n v="250000"/>
    <m/>
    <n v="0"/>
    <e v="#DIV/0!"/>
    <n v="50"/>
    <n v="50"/>
    <n v="0"/>
    <n v="350"/>
    <n v="466.09219999999993"/>
    <n v="116.09219999999993"/>
    <n v="0"/>
    <n v="416.09219999999993"/>
    <n v="0.89272508743978118"/>
  </r>
  <r>
    <s v="Bayer0216_Bepanthol_Skin_Care_Clipkit_SYNC_MC"/>
    <n v="2016"/>
    <n v="2"/>
    <s v="Q1"/>
    <d v="2016-02-09T00:00:00"/>
    <d v="2016-02-29T00:00:00"/>
    <n v="0"/>
    <s v="MC"/>
    <x v="7"/>
    <s v="Bayer0216_Bepanthol_Skin_Care_SYNC_MC"/>
    <s v="Completed"/>
    <s v="Clipkit"/>
    <s v="RON"/>
    <s v="Xaxis SYNC"/>
    <s v="cpv"/>
    <s v="Pre/Mid/Post Rolls RON"/>
    <s v="Online Video"/>
    <n v="3.5000000000000003E-2"/>
    <n v="0.06"/>
    <n v="244000"/>
    <n v="244718"/>
    <n v="0"/>
    <n v="244000"/>
    <n v="14105"/>
    <n v="5.7637770821925643E-2"/>
    <n v="1.0375044310528181"/>
    <n v="8540"/>
    <n v="8540"/>
    <n v="0"/>
    <n v="14640"/>
    <n v="14634"/>
    <n v="-6"/>
    <n v="0"/>
    <n v="6094"/>
    <n v="0.41642749760830944"/>
  </r>
  <r>
    <s v="Bayer0216_Bepanthol_Skin_Care_Midyo_Preroll_MC"/>
    <n v="2016"/>
    <n v="2"/>
    <s v="Q1"/>
    <d v="2016-02-08T00:00:00"/>
    <d v="2016-02-29T00:00:00"/>
    <n v="0"/>
    <s v="MC"/>
    <x v="7"/>
    <s v="Bayer0216_Bepanthol_Skin_Care_Preroll_MC"/>
    <s v="Completed"/>
    <s v="Midyo"/>
    <s v="RON"/>
    <s v="Xaxis Tv"/>
    <s v="cpv"/>
    <s v="Pre/Mid/Post Rolls RON"/>
    <s v="Online Video"/>
    <n v="5.0000000000000001E-3"/>
    <n v="3.3000000000000002E-2"/>
    <n v="50000"/>
    <n v="58500"/>
    <n v="0"/>
    <n v="50000"/>
    <n v="4450"/>
    <n v="7.6068376068376062E-2"/>
    <n v="0.3707865168539326"/>
    <n v="250"/>
    <n v="250"/>
    <n v="0"/>
    <n v="1650"/>
    <n v="1650"/>
    <n v="0"/>
    <n v="0"/>
    <n v="1400"/>
    <n v="0.84848484848484851"/>
  </r>
  <r>
    <s v="Bayer0216_Bepanthol_Skin_Care_Acunn_Preroll_MC"/>
    <n v="2016"/>
    <n v="2"/>
    <s v="Q1"/>
    <d v="2016-02-08T00:00:00"/>
    <d v="2016-02-29T00:00:00"/>
    <n v="0"/>
    <s v="MC"/>
    <x v="7"/>
    <s v="Bayer0216_Bepanthol_Skin_Care_Preroll_MC"/>
    <s v="Completed"/>
    <s v="Acunn"/>
    <s v="RON"/>
    <s v="Xaxis Tv"/>
    <s v="cpv"/>
    <s v="Pre/Mid/Post Rolls RON"/>
    <s v="Online Video"/>
    <n v="0.01"/>
    <n v="3.3000000000000002E-2"/>
    <n v="50000"/>
    <n v="53016"/>
    <n v="0"/>
    <n v="50000"/>
    <n v="1618"/>
    <n v="3.0519088577033348E-2"/>
    <n v="0.51915945611866499"/>
    <n v="500"/>
    <n v="0"/>
    <n v="-500"/>
    <n v="1650"/>
    <n v="840"/>
    <n v="-810"/>
    <n v="0"/>
    <n v="840"/>
    <n v="1"/>
  </r>
  <r>
    <s v="Bayer0216_Bepanthol_Skin_Care_Digitalm_Preroll_MC"/>
    <n v="2016"/>
    <n v="2"/>
    <s v="Q1"/>
    <d v="2016-02-08T00:00:00"/>
    <d v="2016-02-29T00:00:00"/>
    <n v="0"/>
    <s v="MC"/>
    <x v="7"/>
    <s v="Bayer0216_Bepanthol_Skin_Care_Preroll_MC"/>
    <s v="Completed"/>
    <s v="Digitalm"/>
    <s v="RON"/>
    <s v="Xaxis Tv"/>
    <s v="cpv"/>
    <s v="Pre/Mid/Post Rolls RON"/>
    <s v="Online Video"/>
    <n v="6.0000000000000001E-3"/>
    <n v="3.3000000000000002E-2"/>
    <n v="50000"/>
    <n v="48205"/>
    <n v="1795"/>
    <n v="48205"/>
    <n v="656"/>
    <n v="1.3608546831241573E-2"/>
    <n v="2.5152439024390243"/>
    <n v="300"/>
    <n v="289.23"/>
    <n v="-10.769999999999982"/>
    <n v="1650"/>
    <n v="1650"/>
    <n v="0"/>
    <n v="0"/>
    <n v="1360.77"/>
    <n v="0.82470909090909095"/>
  </r>
  <r>
    <s v="Bayer0216_Bepanthol_Skin_Care_Clickvol_Preroll_MC"/>
    <n v="2016"/>
    <n v="2"/>
    <s v="Q1"/>
    <d v="2016-02-08T00:00:00"/>
    <d v="2016-02-29T00:00:00"/>
    <n v="0"/>
    <s v="MC"/>
    <x v="7"/>
    <s v="Bayer0216_Bepanthol_Skin_Care_Preroll_MC"/>
    <s v="Completed"/>
    <s v="Clickvol"/>
    <s v="RON"/>
    <s v="Xaxis Tv"/>
    <s v="cpv"/>
    <s v="Pre/Mid/Post Rolls RON"/>
    <s v="Online Video"/>
    <m/>
    <n v="3.3000000000000002E-2"/>
    <n v="10000"/>
    <n v="565"/>
    <n v="9435"/>
    <n v="565"/>
    <n v="97"/>
    <n v="0.17168141592920355"/>
    <n v="3.402061855670103"/>
    <n v="0"/>
    <n v="0"/>
    <n v="0"/>
    <n v="330"/>
    <n v="330"/>
    <n v="0"/>
    <n v="0"/>
    <n v="330"/>
    <n v="1"/>
  </r>
  <r>
    <s v="Bayer0216_Bepanthol_Skin_Care_Sem_Preroll_MC"/>
    <n v="2016"/>
    <n v="2"/>
    <s v="Q1"/>
    <d v="2016-02-08T00:00:00"/>
    <d v="2016-02-29T00:00:00"/>
    <n v="0"/>
    <s v="MC"/>
    <x v="7"/>
    <s v="Bayer0216_Bepanthol_Skin_Care_Preroll_MC"/>
    <s v="Completed"/>
    <s v="Sem Digital"/>
    <s v="RON"/>
    <s v="Xaxis Tv"/>
    <s v="cpv"/>
    <s v="Pre/Mid/Post Rolls RON"/>
    <s v="Online Video"/>
    <n v="0.02"/>
    <n v="3.3000000000000002E-2"/>
    <n v="10000"/>
    <n v="27592"/>
    <n v="0"/>
    <n v="10000"/>
    <n v="197"/>
    <n v="7.1397506523630042E-3"/>
    <n v="1.6751269035532994"/>
    <n v="200"/>
    <n v="200"/>
    <n v="0"/>
    <n v="330"/>
    <n v="330"/>
    <n v="0"/>
    <n v="0"/>
    <n v="130"/>
    <n v="0.39393939393939392"/>
  </r>
  <r>
    <s v="Bellona0216_Acunn_Preroll_MC"/>
    <n v="2016"/>
    <n v="2"/>
    <s v="Q1"/>
    <d v="2016-02-08T00:00:00"/>
    <d v="2016-02-29T00:00:00"/>
    <n v="0"/>
    <s v="MC"/>
    <x v="29"/>
    <s v="Bellona0216_Preroll_MC"/>
    <s v="Completed"/>
    <s v="Acunn"/>
    <s v="RON"/>
    <s v="Xaxis Tv"/>
    <s v="cpv"/>
    <s v="Pre/Mid/Post Rolls RON"/>
    <s v="Online Video"/>
    <n v="0.01"/>
    <n v="3.3000000000000002E-2"/>
    <n v="40000"/>
    <n v="41135"/>
    <n v="0"/>
    <n v="40000"/>
    <n v="1713"/>
    <n v="4.1643369393460555E-2"/>
    <n v="0.76240513718622305"/>
    <n v="400"/>
    <n v="0"/>
    <n v="-400"/>
    <n v="1320"/>
    <n v="1306"/>
    <n v="-14"/>
    <n v="0"/>
    <n v="1306"/>
    <n v="1"/>
  </r>
  <r>
    <s v="Bellona0216_Digitalm_Preroll_MC"/>
    <n v="2016"/>
    <n v="2"/>
    <s v="Q1"/>
    <d v="2016-02-08T00:00:00"/>
    <d v="2016-02-29T00:00:00"/>
    <n v="0"/>
    <s v="MC"/>
    <x v="29"/>
    <s v="Bellona0216_Preroll_MC"/>
    <s v="Completed"/>
    <s v="Digitalm"/>
    <s v="RON"/>
    <s v="Xaxis Tv"/>
    <s v="cpv"/>
    <s v="Pre/Mid/Post Rolls RON"/>
    <s v="Online Video"/>
    <n v="6.0000000000000001E-3"/>
    <n v="3.3000000000000002E-2"/>
    <n v="40000"/>
    <n v="33097"/>
    <n v="6903"/>
    <n v="33097"/>
    <n v="484"/>
    <n v="1.4623681904704354E-2"/>
    <n v="2.3615702479338845"/>
    <n v="240"/>
    <n v="198.58199999999999"/>
    <n v="-41.418000000000006"/>
    <n v="1320"/>
    <n v="1143"/>
    <n v="-177"/>
    <n v="0"/>
    <n v="944.41800000000001"/>
    <n v="0.82626246719160101"/>
  </r>
  <r>
    <s v="GSK0216_Breathe_Right_Acunn_Preroll_MC"/>
    <n v="2016"/>
    <n v="2"/>
    <s v="Q1"/>
    <d v="2016-02-09T00:00:00"/>
    <d v="2016-02-29T00:00:00"/>
    <n v="0"/>
    <s v="MC"/>
    <x v="0"/>
    <s v="GSK0216_Breathe_Right_Preroll_MC"/>
    <s v="Completed"/>
    <s v="Acunn"/>
    <s v="RON"/>
    <s v="Xaxis Tv"/>
    <s v="cpv"/>
    <s v="Pre/Mid/Post Rolls RON"/>
    <s v="Online Video"/>
    <n v="0.01"/>
    <n v="3.3000000000000002E-2"/>
    <n v="70000"/>
    <n v="70488"/>
    <n v="0"/>
    <n v="70000"/>
    <n v="6096"/>
    <n v="8.6482805583929179E-2"/>
    <n v="0.37893700787401574"/>
    <n v="700"/>
    <n v="0"/>
    <n v="-700"/>
    <n v="2310"/>
    <n v="2310"/>
    <n v="0"/>
    <n v="0"/>
    <n v="2310"/>
    <n v="1"/>
  </r>
  <r>
    <s v="GSK0216_Breathe_Right_Bond_Preroll_MC"/>
    <n v="2016"/>
    <n v="2"/>
    <s v="Q1"/>
    <d v="2016-02-09T00:00:00"/>
    <d v="2016-02-29T00:00:00"/>
    <n v="0"/>
    <s v="MC"/>
    <x v="0"/>
    <s v="GSK0216_Breathe_Right_Preroll_MC"/>
    <s v="Completed"/>
    <s v="Bond Digital"/>
    <s v="RON"/>
    <s v="Xaxis Tv"/>
    <s v="cpv"/>
    <s v="Pre/Mid/Post Rolls RON"/>
    <s v="Online Video"/>
    <n v="0.01"/>
    <n v="3.3000000000000002E-2"/>
    <n v="55000"/>
    <n v="55072"/>
    <n v="0"/>
    <n v="55000"/>
    <m/>
    <n v="0"/>
    <e v="#DIV/0!"/>
    <n v="550"/>
    <n v="550"/>
    <n v="0"/>
    <n v="1815"/>
    <n v="1030"/>
    <n v="-785"/>
    <n v="0"/>
    <n v="480"/>
    <n v="0.46601941747572817"/>
  </r>
  <r>
    <s v="GSK0216_Breathe_Right_Matrouge_Preroll_MC"/>
    <n v="2016"/>
    <n v="2"/>
    <s v="Q1"/>
    <d v="2016-02-09T00:00:00"/>
    <d v="2016-02-29T00:00:00"/>
    <n v="0"/>
    <s v="MC"/>
    <x v="0"/>
    <s v="GSK0216_Breathe_Right_Preroll_MC"/>
    <s v="Completed"/>
    <s v="Matrouge"/>
    <s v="RON"/>
    <s v="Xaxis Tv"/>
    <s v="cpv"/>
    <s v="Pre/Mid/Post Rolls RON"/>
    <s v="Online Video"/>
    <n v="0.02"/>
    <n v="3.3000000000000002E-2"/>
    <n v="20000"/>
    <n v="79411"/>
    <n v="0"/>
    <n v="20000"/>
    <m/>
    <n v="0"/>
    <e v="#DIV/0!"/>
    <n v="400"/>
    <n v="400"/>
    <n v="0"/>
    <n v="660"/>
    <n v="660"/>
    <n v="0"/>
    <n v="0"/>
    <n v="260"/>
    <n v="0.39393939393939392"/>
  </r>
  <r>
    <s v="GSK0216_Corega_Nokta_Preroll_MC"/>
    <n v="2016"/>
    <n v="2"/>
    <s v="Q1"/>
    <d v="2016-02-09T00:00:00"/>
    <d v="2016-02-29T00:00:00"/>
    <n v="0"/>
    <s v="MC"/>
    <x v="0"/>
    <s v="GSK0216_Corega_Preroll_MC"/>
    <s v="Completed"/>
    <s v="Nokta"/>
    <s v="RON"/>
    <s v="Xaxis Tv"/>
    <s v="cpv"/>
    <s v="Pre/Mid/Post Rolls RON"/>
    <s v="Online Video"/>
    <n v="1.2E-2"/>
    <n v="3.3000000000000002E-2"/>
    <n v="85000"/>
    <n v="84934"/>
    <n v="66"/>
    <n v="84934"/>
    <n v="33565"/>
    <n v="0.39518920573621868"/>
    <n v="8.3569194100998057E-2"/>
    <n v="1020"/>
    <n v="1019.208"/>
    <n v="-0.79200000000003001"/>
    <n v="2805"/>
    <n v="2805"/>
    <n v="0"/>
    <n v="0"/>
    <n v="1785.7919999999999"/>
    <n v="0.63664598930481275"/>
  </r>
  <r>
    <s v="GSK0216_Corega_Acunn_Preroll_MC"/>
    <n v="2016"/>
    <n v="2"/>
    <s v="Q1"/>
    <d v="2016-02-09T00:00:00"/>
    <d v="2016-02-29T00:00:00"/>
    <n v="0"/>
    <s v="MC"/>
    <x v="0"/>
    <s v="GSK0216_Corega_Preroll_MC"/>
    <s v="Completed"/>
    <s v="Acunn"/>
    <s v="RON"/>
    <s v="Xaxis Tv"/>
    <s v="cpv"/>
    <s v="Pre/Mid/Post Rolls RON"/>
    <s v="Online Video"/>
    <n v="0.01"/>
    <n v="3.3000000000000002E-2"/>
    <n v="85000"/>
    <n v="86621"/>
    <n v="0"/>
    <n v="85000"/>
    <n v="19691"/>
    <n v="0.22732362821948487"/>
    <n v="8.607993499568331E-2"/>
    <n v="850"/>
    <n v="0"/>
    <n v="-850"/>
    <n v="2805"/>
    <n v="1695"/>
    <n v="-1110"/>
    <n v="0"/>
    <n v="1695"/>
    <n v="1"/>
  </r>
  <r>
    <s v="GSK0216_Otribebe_Acunn_Preroll_MC"/>
    <n v="2016"/>
    <n v="2"/>
    <s v="Q1"/>
    <d v="2016-02-09T00:00:00"/>
    <d v="2016-02-29T00:00:00"/>
    <n v="0"/>
    <s v="MC"/>
    <x v="0"/>
    <s v="GSK0216_Otribebe_Preroll_MC"/>
    <s v="Completed"/>
    <s v="Acunn"/>
    <s v="RON"/>
    <s v="Xaxis Tv"/>
    <s v="cpv"/>
    <s v="Pre/Mid/Post Rolls RON"/>
    <s v="Online Video"/>
    <n v="0.01"/>
    <n v="3.3000000000000002E-2"/>
    <n v="75000"/>
    <n v="75986"/>
    <n v="0"/>
    <n v="75000"/>
    <n v="8610"/>
    <n v="0.11331034664280262"/>
    <n v="0.18246225319396051"/>
    <n v="750"/>
    <n v="0"/>
    <n v="-750"/>
    <n v="2475"/>
    <n v="1571"/>
    <n v="-904"/>
    <n v="0"/>
    <n v="1571"/>
    <n v="1"/>
  </r>
  <r>
    <s v="GSK0216_Otribebe_Nokta_Preroll_MC"/>
    <n v="2016"/>
    <n v="2"/>
    <s v="Q1"/>
    <d v="2016-02-09T00:00:00"/>
    <d v="2016-02-29T00:00:00"/>
    <n v="0"/>
    <s v="MC"/>
    <x v="0"/>
    <s v="GSK0216_Otribebe_Preroll_MC"/>
    <s v="Completed"/>
    <s v="Nokta"/>
    <s v="RON"/>
    <s v="Xaxis Tv"/>
    <s v="cpv"/>
    <s v="Pre/Mid/Post Rolls RON"/>
    <s v="Online Video"/>
    <n v="1.2E-2"/>
    <n v="3.3000000000000002E-2"/>
    <n v="50000"/>
    <n v="50138"/>
    <n v="0"/>
    <n v="50000"/>
    <n v="13682"/>
    <n v="0.27288683234273403"/>
    <n v="0.12059640403449788"/>
    <n v="600"/>
    <n v="600"/>
    <n v="0"/>
    <n v="1650"/>
    <n v="1650"/>
    <n v="0"/>
    <n v="0"/>
    <n v="1050"/>
    <n v="0.63636363636363635"/>
  </r>
  <r>
    <s v="GSK0216_Otribebe_Clipkit_SYNC_MC"/>
    <n v="2016"/>
    <n v="2"/>
    <s v="Q1"/>
    <d v="2016-02-09T00:00:00"/>
    <d v="2016-02-29T00:00:00"/>
    <n v="0"/>
    <s v="MC"/>
    <x v="0"/>
    <s v="GSK0216_Otribebe_SYNC_MC"/>
    <s v="Completed"/>
    <s v="Clipkit"/>
    <s v="RON"/>
    <s v="Xaxis SYNC"/>
    <s v="cpv"/>
    <s v="Pre/Mid/Post Rolls RON"/>
    <s v="Online Video"/>
    <n v="3.5000000000000003E-2"/>
    <n v="0.06"/>
    <n v="400000"/>
    <n v="400934"/>
    <n v="0"/>
    <n v="400000"/>
    <n v="14582"/>
    <n v="3.6370075872836923E-2"/>
    <n v="1.6458647647784941"/>
    <n v="14000.000000000002"/>
    <n v="14000.000000000002"/>
    <n v="0"/>
    <n v="24000"/>
    <n v="24000"/>
    <n v="0"/>
    <n v="0"/>
    <n v="9999.9999999999982"/>
    <n v="0.41666666666666657"/>
  </r>
  <r>
    <s v="GSK0216_Paradontax_Bond_Preroll_MC"/>
    <n v="2016"/>
    <n v="2"/>
    <s v="Q1"/>
    <d v="2016-02-09T00:00:00"/>
    <d v="2016-02-29T00:00:00"/>
    <n v="0"/>
    <s v="MC"/>
    <x v="0"/>
    <s v="GSK0216_Paradontax_Preroll_MC"/>
    <s v="Completed"/>
    <s v="Bond Digital"/>
    <s v="RON"/>
    <s v="Xaxis Tv"/>
    <s v="cpv"/>
    <s v="Pre/Mid/Post Rolls RON"/>
    <s v="Online Video"/>
    <n v="0.01"/>
    <n v="3.3000000000000002E-2"/>
    <n v="35000"/>
    <n v="139"/>
    <n v="34861"/>
    <n v="139"/>
    <m/>
    <n v="0"/>
    <e v="#DIV/0!"/>
    <n v="350"/>
    <n v="1.3900000000000001"/>
    <n v="-348.61"/>
    <n v="1155"/>
    <n v="4.5870000000000006"/>
    <n v="-1150.413"/>
    <n v="0"/>
    <n v="3.1970000000000005"/>
    <n v="0.69696969696969702"/>
  </r>
  <r>
    <s v="GSK0216_Paradontax_Nokta_Preroll_MC"/>
    <n v="2016"/>
    <n v="2"/>
    <s v="Q1"/>
    <d v="2016-02-09T00:00:00"/>
    <d v="2016-02-29T00:00:00"/>
    <n v="0"/>
    <s v="MC"/>
    <x v="0"/>
    <s v="GSK0216_Paradontax_Preroll_MC"/>
    <s v="Completed"/>
    <s v="Nokta"/>
    <s v="RON"/>
    <s v="Xaxis Tv"/>
    <s v="cpv"/>
    <s v="Pre/Mid/Post Rolls RON"/>
    <s v="Online Video"/>
    <n v="1.2E-2"/>
    <n v="3.3000000000000002E-2"/>
    <n v="80000"/>
    <n v="79945"/>
    <n v="55"/>
    <n v="79945"/>
    <n v="29420"/>
    <n v="0.36800300206391895"/>
    <n v="3.3344663494221619E-2"/>
    <n v="960"/>
    <n v="959.34"/>
    <n v="-0.65999999999996817"/>
    <n v="2640"/>
    <n v="981"/>
    <n v="-1659"/>
    <n v="0"/>
    <n v="21.659999999999968"/>
    <n v="2.2079510703363881E-2"/>
  </r>
  <r>
    <s v="GSK0216_Paradontax_Acunn_Preroll_MC"/>
    <n v="2016"/>
    <n v="2"/>
    <s v="Q1"/>
    <d v="2016-02-09T00:00:00"/>
    <d v="2016-02-29T00:00:00"/>
    <n v="0"/>
    <s v="MC"/>
    <x v="0"/>
    <s v="GSK0216_Paradontax_Preroll_MC"/>
    <s v="Completed"/>
    <s v="Acunn"/>
    <s v="RON"/>
    <s v="Xaxis Tv"/>
    <s v="cpv"/>
    <s v="Pre/Mid/Post Rolls RON"/>
    <s v="Online Video"/>
    <n v="0.01"/>
    <n v="3.3000000000000002E-2"/>
    <n v="120000"/>
    <n v="121663"/>
    <n v="0"/>
    <n v="120000"/>
    <n v="18319"/>
    <n v="0.15057166106375808"/>
    <n v="0.2191647469840057"/>
    <n v="1200"/>
    <n v="0"/>
    <n v="-1200"/>
    <n v="3960"/>
    <n v="4014.8790000000004"/>
    <n v="54.87900000000036"/>
    <n v="0"/>
    <n v="4014.8790000000004"/>
    <n v="1"/>
  </r>
  <r>
    <s v="GSK0216_Paradontax_Clipkit_SYNC_MC"/>
    <n v="2016"/>
    <n v="2"/>
    <s v="Q1"/>
    <d v="2016-02-09T00:00:00"/>
    <d v="2016-02-29T00:00:00"/>
    <n v="0"/>
    <s v="MC"/>
    <x v="0"/>
    <s v="GSK0216_Paradontax_SYNC_MC"/>
    <s v="Completed"/>
    <s v="Clipkit"/>
    <s v="RON"/>
    <s v="Xaxis SYNC"/>
    <s v="cpv"/>
    <s v="Pre/Mid/Post Rolls RON"/>
    <s v="Online Video"/>
    <n v="3.5000000000000003E-2"/>
    <n v="0.06"/>
    <n v="250000"/>
    <n v="250622"/>
    <n v="0"/>
    <n v="250000"/>
    <n v="21503"/>
    <n v="8.5798533249275805E-2"/>
    <n v="0.69757708226759052"/>
    <n v="8750"/>
    <n v="8750"/>
    <n v="0"/>
    <n v="15000"/>
    <n v="15000"/>
    <n v="0"/>
    <n v="0"/>
    <n v="6250"/>
    <n v="0.41666666666666669"/>
  </r>
  <r>
    <s v="Pandora0216_Sevgililer_Gunu_Sem_İnterest_MC"/>
    <n v="2016"/>
    <n v="2"/>
    <s v="Q1"/>
    <d v="2016-02-05T00:00:00"/>
    <d v="2016-02-29T00:00:00"/>
    <n v="0"/>
    <s v="MC"/>
    <x v="30"/>
    <s v="Pandora0216_Sevgililer_Gunu_İnterest_MC"/>
    <s v="Completed"/>
    <s v="Sem Digital"/>
    <s v="RON"/>
    <s v="Xaxis Display Plus"/>
    <s v="cpm"/>
    <s v="Selected Sites"/>
    <s v="Ad Bundles"/>
    <n v="0.2"/>
    <n v="1.5"/>
    <n v="250000"/>
    <n v="446954"/>
    <n v="0"/>
    <n v="250000"/>
    <m/>
    <n v="0"/>
    <e v="#DIV/0!"/>
    <n v="50"/>
    <n v="50"/>
    <n v="0"/>
    <n v="375"/>
    <n v="670.43100000000004"/>
    <n v="295.43100000000004"/>
    <n v="0"/>
    <n v="620.43100000000004"/>
    <n v="0.925421109704056"/>
  </r>
  <r>
    <s v="Pandora0216_Sevgililer_Gunu_Digitalm_İnterest_MC"/>
    <n v="2016"/>
    <n v="2"/>
    <s v="Q1"/>
    <d v="2016-02-05T00:00:00"/>
    <d v="2016-02-29T00:00:00"/>
    <n v="0"/>
    <s v="MC"/>
    <x v="30"/>
    <s v="Pandora0216_Sevgililer_Gunu_İnterest_MC"/>
    <s v="Completed"/>
    <s v="Digitalm"/>
    <s v="RON"/>
    <s v="Xaxis Display Plus"/>
    <s v="cpm"/>
    <s v="Selected Sites"/>
    <s v="Ad Bundles"/>
    <n v="0.2"/>
    <n v="1.5"/>
    <n v="750000"/>
    <n v="401013"/>
    <n v="348987"/>
    <n v="401013"/>
    <n v="107"/>
    <n v="2.6682426754244873E-4"/>
    <n v="5.6216775700934578"/>
    <n v="150"/>
    <n v="80.202600000000004"/>
    <n v="-69.797399999999996"/>
    <n v="1125"/>
    <n v="601.51949999999999"/>
    <n v="-523.48050000000001"/>
    <n v="0"/>
    <n v="521.31690000000003"/>
    <n v="0.8666666666666667"/>
  </r>
  <r>
    <s v="Pandora0216_Sevgililer_Gunu_clickvol_İnterest_MC"/>
    <n v="2016"/>
    <n v="2"/>
    <s v="Q1"/>
    <d v="2016-02-05T00:00:00"/>
    <d v="2016-02-29T00:00:00"/>
    <n v="0"/>
    <s v="MC"/>
    <x v="30"/>
    <s v="Pandora0216_Sevgililer_Gunu_İnterest_MC"/>
    <s v="Completed"/>
    <s v="Clickvol"/>
    <s v="RON"/>
    <s v="Xaxis Display Plus"/>
    <s v="cpm"/>
    <s v="Selected Sites"/>
    <s v="Ad Bundles"/>
    <n v="0.5"/>
    <n v="1.5"/>
    <n v="250000"/>
    <n v="25815"/>
    <n v="224185"/>
    <n v="25815"/>
    <m/>
    <n v="0"/>
    <e v="#DIV/0!"/>
    <n v="125"/>
    <n v="12.907500000000001"/>
    <n v="-112.0925"/>
    <n v="375"/>
    <n v="1400"/>
    <n v="1025"/>
    <n v="0"/>
    <n v="1387.0925"/>
    <n v="0.99078035714285717"/>
  </r>
  <r>
    <s v="Pandora0216_Sevgililer_Gunu_Adinteraction_İnterest_MC"/>
    <n v="2016"/>
    <n v="2"/>
    <s v="Q1"/>
    <d v="2016-02-05T00:00:00"/>
    <d v="2016-02-29T00:00:00"/>
    <n v="0"/>
    <s v="MC"/>
    <x v="30"/>
    <s v="Pandora0216_Sevgililer_Gunu_İnterest_MC"/>
    <s v="Completed"/>
    <s v="Adinteraction"/>
    <s v="RON"/>
    <s v="Xaxis Display Plus"/>
    <s v="cpm"/>
    <s v="Selected Sites"/>
    <s v="Ad Bundles"/>
    <n v="0.15"/>
    <n v="1.5"/>
    <n v="500000"/>
    <n v="247834"/>
    <n v="252166"/>
    <n v="247834"/>
    <m/>
    <n v="0"/>
    <e v="#DIV/0!"/>
    <n v="75"/>
    <n v="37.1751"/>
    <n v="-37.8249"/>
    <n v="750"/>
    <n v="371.75099999999998"/>
    <n v="-378.24900000000002"/>
    <n v="0"/>
    <n v="334.57589999999999"/>
    <n v="0.9"/>
  </r>
  <r>
    <s v="Pandora0216_Sevgililer_Gunu_Nokta_İnterest_MC"/>
    <n v="2016"/>
    <n v="2"/>
    <s v="Q1"/>
    <d v="2016-02-05T00:00:00"/>
    <d v="2016-02-29T00:00:00"/>
    <n v="0"/>
    <s v="MC"/>
    <x v="30"/>
    <s v="Pandora0216_Sevgililer_Gunu_İnterest_MC"/>
    <s v="Completed"/>
    <s v="Nokta"/>
    <s v="RON"/>
    <s v="Xaxis Display Plus"/>
    <s v="cpm"/>
    <s v="Selected Sites"/>
    <s v="Ad Bundles"/>
    <n v="0.1"/>
    <n v="1.5"/>
    <n v="250000"/>
    <n v="107483"/>
    <n v="142517"/>
    <n v="107483"/>
    <m/>
    <n v="0"/>
    <e v="#DIV/0!"/>
    <n v="25"/>
    <n v="10.7483"/>
    <n v="-14.2517"/>
    <n v="375"/>
    <n v="161.22450000000001"/>
    <n v="-213.77549999999999"/>
    <n v="0"/>
    <n v="150.47620000000001"/>
    <n v="0.93333333333333335"/>
  </r>
  <r>
    <s v="Pandora0216_Sevgililer_Gunu_Medyanet_İnterest_MC"/>
    <n v="2016"/>
    <n v="2"/>
    <s v="Q1"/>
    <d v="2016-02-05T00:00:00"/>
    <d v="2016-02-29T00:00:00"/>
    <n v="0"/>
    <s v="MC"/>
    <x v="30"/>
    <s v="Pandora0216_Sevgililer_Gunu_İnterest_MC"/>
    <s v="Completed"/>
    <s v="Medyanet"/>
    <s v="RON"/>
    <s v="Xaxis Display Plus"/>
    <s v="cpm"/>
    <s v="Selected Sites"/>
    <s v="Ad Bundles"/>
    <n v="0.1"/>
    <n v="1.5"/>
    <n v="1250000"/>
    <n v="889920"/>
    <n v="360080"/>
    <n v="889920"/>
    <m/>
    <n v="0"/>
    <e v="#DIV/0!"/>
    <n v="125"/>
    <n v="88.992000000000004"/>
    <n v="-36.007999999999996"/>
    <n v="1875"/>
    <n v="1334.88"/>
    <n v="-540.11999999999989"/>
    <n v="0"/>
    <n v="1245.8880000000001"/>
    <n v="0.93333333333333335"/>
  </r>
  <r>
    <s v="Teknosa0216_Turuncu_Indirim_faz1_Acunn_interstitial_MC"/>
    <n v="2016"/>
    <n v="2"/>
    <s v="Q1"/>
    <d v="2016-02-05T00:00:00"/>
    <d v="2016-02-08T00:00:00"/>
    <n v="0"/>
    <s v="MC"/>
    <x v="6"/>
    <s v="Teknosa0216_Turuncu_Indirim_faz1_interstitial_MC"/>
    <s v="Completed"/>
    <s v="Acunn"/>
    <s v="RON"/>
    <s v="Xaxis Rich Media"/>
    <s v="cpm"/>
    <s v="Selected Sites"/>
    <s v="Interstitial"/>
    <n v="1.5"/>
    <n v="4.25"/>
    <n v="500000"/>
    <n v="546361"/>
    <n v="0"/>
    <n v="500000"/>
    <n v="5220"/>
    <n v="9.5541226405252214E-3"/>
    <n v="0.40708812260536398"/>
    <n v="750"/>
    <n v="0"/>
    <n v="-750"/>
    <n v="2125"/>
    <n v="2125"/>
    <n v="0"/>
    <n v="0"/>
    <n v="2125"/>
    <n v="1"/>
  </r>
  <r>
    <s v="Teknosa0216_Turuncu_Indirim_faz1_Bond_interstitial_MC"/>
    <n v="2016"/>
    <n v="2"/>
    <s v="Q1"/>
    <d v="2016-02-05T00:00:00"/>
    <d v="2016-02-08T00:00:00"/>
    <n v="0"/>
    <s v="MC"/>
    <x v="6"/>
    <s v="Teknosa0216_Turuncu_Indirim_faz1_interstitial_MC"/>
    <s v="Completed"/>
    <s v="Bond Digital"/>
    <s v="RON"/>
    <s v="Xaxis Rich Media"/>
    <s v="cpm"/>
    <s v="Selected Sites"/>
    <s v="Ad Bundles"/>
    <n v="2.25"/>
    <n v="4.25"/>
    <n v="250000"/>
    <n v="257805"/>
    <n v="0"/>
    <n v="250000"/>
    <n v="3815"/>
    <n v="1.4798006245030158E-2"/>
    <n v="0.27850589777195284"/>
    <n v="562.5"/>
    <n v="562.5"/>
    <n v="0"/>
    <n v="1062.5"/>
    <n v="1062.5"/>
    <n v="0"/>
    <n v="0"/>
    <n v="500"/>
    <n v="0.47058823529411764"/>
  </r>
  <r>
    <s v="Teknosa0216_Turuncu_Indirim_faz1_Digitalm_interstitial_MC"/>
    <n v="2016"/>
    <n v="2"/>
    <s v="Q1"/>
    <d v="2016-02-05T00:00:00"/>
    <d v="2016-02-08T00:00:00"/>
    <n v="0"/>
    <s v="MC"/>
    <x v="6"/>
    <s v="Teknosa0216_Turuncu_Indirim_faz1_interstitial_MC"/>
    <s v="Completed"/>
    <s v="Digitalm"/>
    <s v="RON"/>
    <s v="Xaxis Rich Media"/>
    <s v="cpm"/>
    <s v="Selected Sites"/>
    <s v="Ad Bundles"/>
    <n v="2.5"/>
    <n v="4.25"/>
    <n v="250000"/>
    <n v="251056"/>
    <n v="0"/>
    <n v="250000"/>
    <n v="1797"/>
    <n v="7.1577655981135682E-3"/>
    <n v="0.59126321647189761"/>
    <n v="625"/>
    <n v="625"/>
    <n v="0"/>
    <n v="1062.5"/>
    <n v="1062.5"/>
    <n v="0"/>
    <n v="0"/>
    <n v="437.5"/>
    <n v="0.41176470588235292"/>
  </r>
  <r>
    <s v="GSK0216_Sensodyne_Hypernova_Acunn_Preroll_MC"/>
    <n v="2016"/>
    <n v="2"/>
    <s v="Q1"/>
    <d v="2016-02-10T00:00:00"/>
    <d v="2016-02-29T00:00:00"/>
    <n v="0"/>
    <s v="MC"/>
    <x v="0"/>
    <s v="GSK0216_Sensodyne_Hypernova_Preroll_MC"/>
    <s v="Completed"/>
    <s v="Acunn"/>
    <s v="RON"/>
    <s v="Xaxis Tv"/>
    <s v="cpv"/>
    <s v="Selected Sites"/>
    <s v="Online Video"/>
    <n v="0.01"/>
    <n v="3.3000000000000002E-2"/>
    <n v="70000"/>
    <n v="71743"/>
    <n v="0"/>
    <n v="70000"/>
    <n v="7035"/>
    <n v="9.8058347155820083E-2"/>
    <n v="0.32835820895522388"/>
    <n v="700"/>
    <n v="0"/>
    <n v="-700"/>
    <n v="2310"/>
    <n v="2310"/>
    <n v="0"/>
    <n v="0"/>
    <n v="2310"/>
    <n v="1"/>
  </r>
  <r>
    <s v="GSK0216_Sensodyne_Hypernova_Nokta_Preroll_MC"/>
    <n v="2016"/>
    <n v="2"/>
    <s v="Q1"/>
    <d v="2016-02-10T00:00:00"/>
    <d v="2016-02-29T00:00:00"/>
    <n v="0"/>
    <s v="MC"/>
    <x v="0"/>
    <s v="GSK0216_Sensodyne_Hypernova_Preroll_MC"/>
    <s v="Completed"/>
    <s v="Nokta"/>
    <s v="RON"/>
    <s v="Xaxis Tv"/>
    <s v="cpv"/>
    <s v="Selected Sites"/>
    <s v="Ad Bundles"/>
    <n v="1.2E-2"/>
    <n v="3.3000000000000002E-2"/>
    <n v="70000"/>
    <n v="70103"/>
    <n v="0"/>
    <n v="70000"/>
    <n v="16766"/>
    <n v="0.23916237536196738"/>
    <n v="7.0976977215793866E-2"/>
    <n v="840"/>
    <n v="840"/>
    <n v="0"/>
    <n v="2310"/>
    <n v="1190"/>
    <n v="-1120"/>
    <n v="0"/>
    <n v="350"/>
    <n v="0.29411764705882354"/>
  </r>
  <r>
    <s v="GSK0216_Sensodyne_Hypernova_Clipkit_SYNC_MC"/>
    <n v="2016"/>
    <n v="2"/>
    <s v="Q1"/>
    <d v="2016-02-10T00:00:00"/>
    <d v="2016-02-29T00:00:00"/>
    <n v="0"/>
    <s v="MC"/>
    <x v="0"/>
    <s v="GSK0216_Sensodyne_Hypernova_SYNC_MC"/>
    <s v="Completed"/>
    <s v="Clipkit"/>
    <s v="RON"/>
    <s v="Xaxis SYNC"/>
    <s v="cpv"/>
    <s v="Pre/Mid/Post Rolls RON"/>
    <s v="Online Video"/>
    <n v="3.5000000000000003E-2"/>
    <n v="0.06"/>
    <n v="250000"/>
    <n v="250476"/>
    <n v="0"/>
    <n v="250000"/>
    <n v="12200"/>
    <n v="4.8707261374343253E-2"/>
    <n v="1.2295081967213115"/>
    <n v="8750"/>
    <n v="8750"/>
    <n v="0"/>
    <n v="15000"/>
    <n v="15000"/>
    <n v="0"/>
    <n v="0"/>
    <n v="6250"/>
    <n v="0.41666666666666669"/>
  </r>
  <r>
    <s v="Vodafone0216_Project_Agassi_Digitalm_interest_MS"/>
    <n v="2016"/>
    <n v="2"/>
    <s v="Q1"/>
    <d v="2016-02-10T00:00:00"/>
    <d v="2016-02-29T00:00:00"/>
    <n v="0"/>
    <s v="MS"/>
    <x v="14"/>
    <s v="Vodafone0216_Project_Agassi__interest_MS"/>
    <s v="Completed"/>
    <s v="Digitalm"/>
    <s v="RON"/>
    <s v="Xaxis Display Plus"/>
    <s v="cpm"/>
    <s v="Selected Sites"/>
    <s v="Ad Bundles"/>
    <n v="0.2"/>
    <n v="0.8"/>
    <n v="3000000"/>
    <n v="3002557"/>
    <n v="0"/>
    <n v="3000000"/>
    <n v="949"/>
    <n v="3.1606394150052771E-4"/>
    <n v="0.48682824025289778"/>
    <n v="600"/>
    <n v="600"/>
    <n v="0"/>
    <n v="2400"/>
    <n v="462"/>
    <n v="-1938"/>
    <n v="0"/>
    <n v="-138"/>
    <n v="-0.29870129870129869"/>
  </r>
  <r>
    <s v="Vodafone0216_Project_Agassi_Bond_interest_MS"/>
    <n v="2016"/>
    <n v="2"/>
    <s v="Q1"/>
    <d v="2016-02-10T00:00:00"/>
    <d v="2016-02-29T00:00:00"/>
    <n v="0"/>
    <s v="MS"/>
    <x v="14"/>
    <s v="Vodafone0216_Project_Agassi__interest_MS"/>
    <s v="Completed"/>
    <s v="Bond Digital"/>
    <s v="RON"/>
    <s v="Xaxis Display Plus"/>
    <s v="cpm"/>
    <s v="Selected Sites"/>
    <s v="Ad Bundles"/>
    <n v="0.5"/>
    <n v="0.8"/>
    <n v="2000000"/>
    <n v="966248"/>
    <n v="1033752"/>
    <n v="966248"/>
    <m/>
    <n v="0"/>
    <e v="#DIV/0!"/>
    <n v="1000"/>
    <n v="483.12400000000002"/>
    <n v="-516.87599999999998"/>
    <n v="1600"/>
    <n v="772.99840000000006"/>
    <n v="-827.00159999999994"/>
    <n v="0"/>
    <n v="289.87440000000004"/>
    <n v="0.375"/>
  </r>
  <r>
    <s v="Vodafone0216_Project_Agassi_Medyanet_interest_MS"/>
    <n v="2016"/>
    <n v="2"/>
    <s v="Q1"/>
    <d v="2016-02-10T00:00:00"/>
    <d v="2016-02-29T00:00:00"/>
    <n v="0"/>
    <s v="MS"/>
    <x v="14"/>
    <s v="Vodafone0216_Project_Agassi__interest_MS"/>
    <s v="Completed"/>
    <s v="Medyanet"/>
    <s v="RON"/>
    <s v="Xaxis Display Plus"/>
    <s v="cpm"/>
    <s v="Selected Sites"/>
    <s v="Ad Bundles"/>
    <n v="0.1"/>
    <n v="0.8"/>
    <n v="500000"/>
    <n v="455345"/>
    <n v="44655"/>
    <n v="455345"/>
    <m/>
    <n v="0"/>
    <e v="#DIV/0!"/>
    <n v="50"/>
    <n v="45.534500000000008"/>
    <n v="-4.4654999999999916"/>
    <n v="400"/>
    <n v="364.27600000000001"/>
    <n v="-35.72399999999999"/>
    <n v="0"/>
    <n v="318.74149999999997"/>
    <n v="0.87499999999999989"/>
  </r>
  <r>
    <s v="Vodafone0216_Project_Agassi_Reklamstore_interest_MS"/>
    <n v="2016"/>
    <n v="2"/>
    <s v="Q1"/>
    <d v="2016-02-10T00:00:00"/>
    <d v="2016-02-29T00:00:00"/>
    <n v="0"/>
    <s v="MS"/>
    <x v="14"/>
    <s v="Vodafone0216_Project_Agassi__interest_MS"/>
    <s v="Completed"/>
    <s v="Reklamstore"/>
    <s v="RON"/>
    <s v="Xaxis Display Plus"/>
    <s v="cpm"/>
    <s v="Selected Sites"/>
    <s v="Ad Bundles"/>
    <n v="0.35"/>
    <n v="0.8"/>
    <n v="1000000"/>
    <n v="1000998"/>
    <n v="0"/>
    <n v="1000000"/>
    <n v="1152"/>
    <n v="1.1508514502526479E-3"/>
    <n v="0.69513749999999996"/>
    <n v="350"/>
    <n v="350"/>
    <n v="0"/>
    <n v="800"/>
    <n v="800.79840000000002"/>
    <n v="0.7984000000000151"/>
    <n v="0"/>
    <n v="450.79840000000002"/>
    <n v="0.56293618968269665"/>
  </r>
  <r>
    <s v="Karcher0216_Acunn_Preroll_MX"/>
    <n v="2016"/>
    <n v="2"/>
    <s v="Q1"/>
    <d v="2016-02-10T00:00:00"/>
    <d v="2016-02-21T00:00:00"/>
    <n v="0"/>
    <s v="MX"/>
    <x v="4"/>
    <s v="Karcher0216_Preroll_MX"/>
    <s v="Completed"/>
    <s v="Acunn"/>
    <s v="RON"/>
    <s v="Xaxis Tv"/>
    <s v="cpv"/>
    <s v="Pre/Mid/Post Rolls RON"/>
    <s v="Online Video"/>
    <n v="0.01"/>
    <n v="3.3000000000000002E-2"/>
    <n v="20000"/>
    <n v="21046"/>
    <n v="0"/>
    <n v="20000"/>
    <n v="3140"/>
    <n v="0.14919699705407202"/>
    <n v="0"/>
    <n v="200"/>
    <n v="0"/>
    <n v="-200"/>
    <n v="660"/>
    <n v="0"/>
    <n v="-660"/>
    <n v="0"/>
    <n v="0"/>
    <e v="#DIV/0!"/>
  </r>
  <r>
    <s v="Karcher0216_Acunn_interstitial_MX"/>
    <n v="2016"/>
    <n v="2"/>
    <s v="Q1"/>
    <d v="2016-02-10T00:00:00"/>
    <d v="2016-02-21T00:00:00"/>
    <n v="0"/>
    <s v="MX"/>
    <x v="4"/>
    <s v="Karcher0216_interstitial_MX"/>
    <s v="Completed"/>
    <s v="Acunn"/>
    <s v="RON"/>
    <s v="Xaxis Rich Media"/>
    <s v="cpm"/>
    <s v="Interstitial"/>
    <s v="Interstitial"/>
    <n v="1.5"/>
    <n v="4.25"/>
    <n v="200000"/>
    <n v="201133"/>
    <n v="0"/>
    <n v="200000"/>
    <n v="1323"/>
    <n v="6.5777371192196205E-3"/>
    <n v="0"/>
    <n v="300"/>
    <n v="0"/>
    <n v="-300"/>
    <n v="850"/>
    <n v="0"/>
    <n v="-850"/>
    <n v="0"/>
    <n v="0"/>
    <e v="#DIV/0!"/>
  </r>
  <r>
    <s v="Karcher0216_Digitalm_interstitial_MX"/>
    <n v="2016"/>
    <n v="2"/>
    <s v="Q1"/>
    <d v="2016-02-10T00:00:00"/>
    <d v="2016-02-21T00:00:00"/>
    <n v="0"/>
    <s v="MX"/>
    <x v="4"/>
    <s v="Karcher0216_interstitial_MX"/>
    <s v="Completed"/>
    <s v="Digitalm"/>
    <s v="RON"/>
    <s v="Xaxis Rich Media"/>
    <s v="cpm"/>
    <s v="Interstitial"/>
    <s v="Interstitial"/>
    <n v="2.5"/>
    <n v="4.25"/>
    <n v="85000"/>
    <n v="85161"/>
    <n v="0"/>
    <n v="85000"/>
    <n v="707"/>
    <n v="8.3019222414015808E-3"/>
    <n v="0"/>
    <n v="212.5"/>
    <n v="212.5"/>
    <n v="0"/>
    <n v="361.25"/>
    <n v="0"/>
    <n v="-361.25"/>
    <n v="0"/>
    <n v="-212.5"/>
    <e v="#DIV/0!"/>
  </r>
  <r>
    <s v="Teknosa0216_Sevgililer_Gunu_Acunn_interstitial_MC"/>
    <n v="2016"/>
    <n v="2"/>
    <s v="Q1"/>
    <d v="2016-02-11T00:00:00"/>
    <d v="2016-02-15T00:00:00"/>
    <n v="0"/>
    <s v="MC"/>
    <x v="6"/>
    <s v="Teknosa0216_Sevgililer_Gunu_interstitial_MC"/>
    <s v="Completed"/>
    <s v="Acunn"/>
    <s v="RON"/>
    <s v="Xaxis Rich Media"/>
    <s v="cpm"/>
    <s v="Interstitial"/>
    <s v="Interstitial"/>
    <n v="1.5"/>
    <n v="4.25"/>
    <n v="500000"/>
    <n v="506724"/>
    <n v="0"/>
    <n v="500000"/>
    <n v="6091"/>
    <n v="1.2020350328778585E-2"/>
    <n v="0.25168281070431786"/>
    <n v="750"/>
    <n v="0"/>
    <n v="-750"/>
    <n v="2125"/>
    <n v="1533"/>
    <n v="-592"/>
    <n v="0"/>
    <n v="1533"/>
    <n v="1"/>
  </r>
  <r>
    <s v="Teknosa0216_Sevgililer_Gunu_DeskFive_interstitial_MC"/>
    <n v="2016"/>
    <n v="2"/>
    <s v="Q1"/>
    <d v="2016-02-11T00:00:00"/>
    <d v="2016-02-15T00:00:00"/>
    <n v="0"/>
    <s v="MC"/>
    <x v="6"/>
    <s v="Teknosa0216_Sevgililer_Gunu_interstitial_MC"/>
    <s v="Completed"/>
    <s v="Desk Five"/>
    <s v="RON"/>
    <s v="Xaxis Rich Media"/>
    <s v="cpm"/>
    <s v="Interstitial"/>
    <s v="Interstitial"/>
    <n v="2.5"/>
    <n v="4.25"/>
    <n v="150000"/>
    <n v="154391"/>
    <n v="0"/>
    <n v="150000"/>
    <n v="3928"/>
    <n v="2.5441897519933157E-2"/>
    <n v="0.16229633401221996"/>
    <n v="375"/>
    <n v="375"/>
    <n v="0"/>
    <n v="637.5"/>
    <n v="637.5"/>
    <n v="0"/>
    <n v="0"/>
    <n v="262.5"/>
    <n v="0.41176470588235292"/>
  </r>
  <r>
    <s v="Teknosa0216_Sevgililer_Gunu_Medyanet_interstitial_MC"/>
    <n v="2016"/>
    <n v="2"/>
    <s v="Q1"/>
    <d v="2016-02-11T00:00:00"/>
    <d v="2016-02-15T00:00:00"/>
    <n v="0"/>
    <s v="MC"/>
    <x v="6"/>
    <s v="Teknosa0216_Sevgililer_Gunu_interstitial_MC"/>
    <s v="Completed"/>
    <s v="Medyanet"/>
    <s v="RON"/>
    <s v="Xaxis Rich Media"/>
    <s v="cpm"/>
    <s v="Interstitial"/>
    <s v="Interstitial"/>
    <n v="0.5"/>
    <n v="4.25"/>
    <n v="200000"/>
    <n v="203907"/>
    <n v="0"/>
    <n v="200000"/>
    <n v="2277"/>
    <n v="1.1166855478232724E-2"/>
    <n v="0.3732981993851559"/>
    <n v="100"/>
    <n v="100"/>
    <n v="0"/>
    <n v="850"/>
    <n v="850"/>
    <n v="0"/>
    <n v="0"/>
    <n v="750"/>
    <n v="0.88235294117647056"/>
  </r>
  <r>
    <s v="Biscolata0216_Pia_Acunn_Preroll_ONE"/>
    <n v="2016"/>
    <n v="2"/>
    <s v="Q1"/>
    <d v="2016-02-16T00:00:00"/>
    <d v="2016-02-29T00:00:00"/>
    <n v="0"/>
    <s v="MC"/>
    <x v="31"/>
    <s v="Biscolata0216_Pia_Preroll_ONE"/>
    <s v="Completed"/>
    <s v="Acunn"/>
    <s v="RON"/>
    <s v="Xaxis Tv"/>
    <s v="cpv"/>
    <s v="Pre/Mid/Post Rolls RON"/>
    <s v="Online Video"/>
    <n v="0.01"/>
    <n v="0.03"/>
    <n v="40000"/>
    <n v="70781"/>
    <n v="0"/>
    <n v="40000"/>
    <n v="2429"/>
    <n v="3.4317119000861811E-2"/>
    <n v="0.49403046521202143"/>
    <n v="400"/>
    <n v="0"/>
    <n v="-400"/>
    <n v="1200"/>
    <n v="1200"/>
    <n v="0"/>
    <n v="0"/>
    <n v="1080"/>
    <n v="0.9"/>
  </r>
  <r>
    <s v="Biscolata0216_Pia_Midyo_Preroll_ONE"/>
    <n v="2016"/>
    <n v="2"/>
    <s v="Q1"/>
    <d v="2016-02-16T00:00:00"/>
    <d v="2016-02-29T00:00:00"/>
    <n v="0"/>
    <s v="MC"/>
    <x v="31"/>
    <s v="Biscolata0216_Pia_Preroll_ONE"/>
    <s v="Completed"/>
    <s v="Midyo"/>
    <s v="RON"/>
    <s v="Xaxis Tv"/>
    <s v="cpv"/>
    <s v="Pre/Mid/Post Rolls RON"/>
    <s v="Online Video"/>
    <n v="5.0000000000000001E-3"/>
    <n v="0.03"/>
    <n v="30000"/>
    <n v="31049"/>
    <n v="0"/>
    <n v="30000"/>
    <n v="2513"/>
    <n v="8.0936584108989018E-2"/>
    <n v="0.35813768404297652"/>
    <n v="150"/>
    <n v="150"/>
    <n v="0"/>
    <n v="900"/>
    <n v="900"/>
    <n v="0"/>
    <n v="0"/>
    <n v="750"/>
    <n v="0.83333333333333337"/>
  </r>
  <r>
    <s v="Vestel0216_LCD_Bond_interest_MC"/>
    <n v="2016"/>
    <n v="2"/>
    <s v="Q1"/>
    <d v="2016-02-16T00:00:00"/>
    <d v="2016-02-29T00:00:00"/>
    <n v="0"/>
    <s v="MC"/>
    <x v="19"/>
    <s v="Vestel0216_LCD_interest_MC"/>
    <s v="Completed"/>
    <s v="Bond Digital"/>
    <s v="RON"/>
    <s v="Xaxis Display Plus"/>
    <s v="cpm"/>
    <s v="Selected Sites"/>
    <s v="Ad Bundles"/>
    <n v="0.5"/>
    <n v="1.3"/>
    <n v="1000000"/>
    <n v="215747"/>
    <n v="784253"/>
    <n v="215747"/>
    <m/>
    <n v="0"/>
    <e v="#DIV/0!"/>
    <n v="500"/>
    <n v="107.87350000000001"/>
    <n v="-392.12649999999996"/>
    <n v="1300"/>
    <n v="280.47110000000004"/>
    <n v="-1019.5289"/>
    <n v="0"/>
    <n v="172.59760000000003"/>
    <n v="0.61538461538461542"/>
  </r>
  <r>
    <s v="Vestel0216_LCD_Mynet_interest_MC"/>
    <n v="2016"/>
    <n v="2"/>
    <s v="Q1"/>
    <d v="2016-02-16T00:00:00"/>
    <d v="2016-02-29T00:00:00"/>
    <n v="0"/>
    <s v="MC"/>
    <x v="19"/>
    <s v="Vestel0216_LCD_interest_MC"/>
    <s v="Completed"/>
    <s v="Digitalm"/>
    <s v="RON"/>
    <s v="Xaxis Display Plus"/>
    <s v="cpm"/>
    <s v="Selected Sites"/>
    <s v="Ad Bundles"/>
    <n v="0.2"/>
    <n v="1.3"/>
    <n v="1000000"/>
    <n v="1001474"/>
    <n v="0"/>
    <n v="1000000"/>
    <n v="333"/>
    <n v="3.3250988043623698E-4"/>
    <n v="2.810810810810811"/>
    <n v="200"/>
    <n v="200"/>
    <n v="0"/>
    <n v="1300"/>
    <n v="936"/>
    <n v="-364"/>
    <n v="0"/>
    <n v="736"/>
    <n v="0.78632478632478631"/>
  </r>
  <r>
    <s v="Vestel0216_LCD_Medyanet_interest_MC"/>
    <n v="2016"/>
    <n v="2"/>
    <s v="Q1"/>
    <d v="2016-02-16T00:00:00"/>
    <d v="2016-02-29T00:00:00"/>
    <n v="0"/>
    <s v="MC"/>
    <x v="19"/>
    <s v="Vestel0216_LCD_interest_MC"/>
    <s v="Completed"/>
    <s v="Medyanet"/>
    <s v="RON"/>
    <s v="Xaxis Display Plus"/>
    <s v="cpm"/>
    <s v="Selected Sites"/>
    <s v="Ad Bundles"/>
    <n v="0.1"/>
    <n v="1.3"/>
    <n v="700000"/>
    <n v="794542"/>
    <n v="0"/>
    <n v="700000"/>
    <m/>
    <n v="0"/>
    <e v="#DIV/0!"/>
    <n v="70"/>
    <n v="70"/>
    <n v="0"/>
    <n v="910"/>
    <n v="1032.9046000000001"/>
    <n v="122.90460000000007"/>
    <n v="0"/>
    <n v="962.90460000000007"/>
    <n v="0.93222994650231983"/>
  </r>
  <r>
    <s v="Bayer0216_Supradyn_Clipkit_SYNC_MC"/>
    <n v="2016"/>
    <n v="2"/>
    <s v="Q1"/>
    <d v="2016-02-16T00:00:00"/>
    <d v="2016-02-29T00:00:00"/>
    <n v="0"/>
    <s v="MC"/>
    <x v="7"/>
    <s v="Bayer0216_Supradyn_SYNC_MC"/>
    <s v="Completed"/>
    <s v="Clipkit"/>
    <s v="RON"/>
    <s v="Xaxis SYNC"/>
    <s v="cpv"/>
    <s v="Pre/Mid/Post Rolls RON"/>
    <s v="Online Video"/>
    <n v="3.5000000000000003E-2"/>
    <n v="0.06"/>
    <n v="325000"/>
    <n v="326216"/>
    <n v="0"/>
    <n v="325000"/>
    <n v="27169"/>
    <n v="8.3285307894156016E-2"/>
    <n v="0.71772976554160994"/>
    <n v="11375.000000000002"/>
    <n v="11375.000000000002"/>
    <n v="0"/>
    <n v="19500"/>
    <n v="19500"/>
    <n v="0"/>
    <n v="0"/>
    <n v="8124.9999999999982"/>
    <n v="0.41666666666666657"/>
  </r>
  <r>
    <s v="Bayer0216_Supradyn_Digitalmarcom_Audio_Recognition_MC"/>
    <n v="2016"/>
    <n v="2"/>
    <s v="Q1"/>
    <d v="2016-02-16T00:00:00"/>
    <d v="2016-02-29T00:00:00"/>
    <n v="0"/>
    <s v="MC"/>
    <x v="7"/>
    <s v="Bayer0216_Supradyn_Audio_Recognition_MC"/>
    <s v="Completed"/>
    <s v="Digitalmarcom"/>
    <s v="RON"/>
    <s v="Xaxis Audio Recog"/>
    <s v="cpv"/>
    <s v="Pre/Mid/Post Rolls RON"/>
    <s v="Online Video"/>
    <n v="3.7499999999999999E-2"/>
    <n v="0.06"/>
    <n v="50000"/>
    <n v="50301"/>
    <n v="0"/>
    <n v="50000"/>
    <n v="4224"/>
    <n v="8.3974473668515542E-2"/>
    <n v="0.71022727272727271"/>
    <n v="1875"/>
    <n v="1875"/>
    <n v="0"/>
    <n v="3000"/>
    <n v="3000"/>
    <n v="0"/>
    <n v="0"/>
    <n v="1125"/>
    <n v="0.375"/>
  </r>
  <r>
    <s v="Bayer0216_Supradyn_Acunn_Audio_Recognition_MC"/>
    <n v="2016"/>
    <n v="2"/>
    <s v="Q1"/>
    <d v="2016-02-16T00:00:00"/>
    <d v="2016-02-29T00:00:00"/>
    <n v="0"/>
    <s v="MC"/>
    <x v="7"/>
    <s v="Bayer0216_Supradyn_Audio_Recognition_MC"/>
    <s v="Completed"/>
    <s v="Acunn"/>
    <s v="RON"/>
    <s v="Xaxis Audio Recog"/>
    <s v="cpv"/>
    <s v="Pre/Mid/Post Rolls RON"/>
    <s v="Online Video"/>
    <n v="0.01"/>
    <n v="0.06"/>
    <n v="35000"/>
    <n v="35581"/>
    <n v="0"/>
    <n v="35000"/>
    <n v="1859"/>
    <n v="5.2246985750822067E-2"/>
    <n v="1.0758472296933836"/>
    <n v="350"/>
    <n v="0"/>
    <n v="-350"/>
    <n v="2100"/>
    <n v="2000"/>
    <n v="-100"/>
    <n v="0"/>
    <n v="2000"/>
    <n v="1"/>
  </r>
  <r>
    <s v="GSK0216_Panaheat_Bond_Preroll_MC"/>
    <n v="2016"/>
    <n v="2"/>
    <s v="Q1"/>
    <d v="2016-02-16T00:00:00"/>
    <d v="2016-02-29T00:00:00"/>
    <n v="0"/>
    <s v="MC"/>
    <x v="0"/>
    <s v="GSK0216_Panaheat_Preroll_MC"/>
    <s v="Completed"/>
    <s v="Bond Digital"/>
    <s v="RON"/>
    <s v="Xaxis Tv"/>
    <s v="cpv"/>
    <s v="Pre/Mid/Post Rolls RON"/>
    <s v="Online Video"/>
    <n v="0.01"/>
    <n v="3.3000000000000002E-2"/>
    <n v="30000"/>
    <n v="30017"/>
    <n v="0"/>
    <n v="30000"/>
    <m/>
    <n v="0"/>
    <e v="#DIV/0!"/>
    <n v="300"/>
    <n v="300"/>
    <n v="0"/>
    <n v="990"/>
    <n v="990"/>
    <n v="0"/>
    <n v="0"/>
    <n v="690"/>
    <n v="0.69696969696969702"/>
  </r>
  <r>
    <s v="GSK0216_Panaheat_Acunn_Preroll_MC"/>
    <n v="2016"/>
    <n v="2"/>
    <s v="Q1"/>
    <d v="2016-02-16T00:00:00"/>
    <d v="2016-02-29T00:00:00"/>
    <n v="0"/>
    <s v="MC"/>
    <x v="0"/>
    <s v="GSK0216_Panaheat_Preroll_MC"/>
    <s v="Completed"/>
    <s v="Acunn"/>
    <s v="RON"/>
    <s v="Xaxis Tv"/>
    <s v="cpv"/>
    <s v="Pre/Mid/Post Rolls RON"/>
    <s v="Online Video"/>
    <n v="0.01"/>
    <n v="3.3000000000000002E-2"/>
    <n v="50000"/>
    <n v="50425"/>
    <n v="0"/>
    <n v="50000"/>
    <n v="3927"/>
    <n v="7.7878036688150715E-2"/>
    <n v="0.26101349630761395"/>
    <n v="500"/>
    <n v="0"/>
    <n v="-500"/>
    <n v="1650"/>
    <n v="1025"/>
    <n v="-625"/>
    <n v="0"/>
    <n v="1025"/>
    <n v="1"/>
  </r>
  <r>
    <s v="GSK0216_Panaheat_Midyo_Preroll_MC"/>
    <n v="2016"/>
    <n v="2"/>
    <s v="Q1"/>
    <d v="2016-02-16T00:00:00"/>
    <d v="2016-02-29T00:00:00"/>
    <n v="0"/>
    <s v="MC"/>
    <x v="0"/>
    <s v="GSK0216_Panaheat_Preroll_MC"/>
    <s v="Completed"/>
    <s v="Midyo"/>
    <s v="RON"/>
    <s v="Xaxis Tv"/>
    <s v="cpv"/>
    <s v="Pre/Mid/Post Rolls RON"/>
    <s v="Online Video"/>
    <n v="5.0000000000000001E-3"/>
    <n v="3.3000000000000002E-2"/>
    <n v="45000"/>
    <n v="46047"/>
    <n v="0"/>
    <n v="45000"/>
    <n v="510"/>
    <n v="1.1075640106847352E-2"/>
    <n v="2.9117647058823528"/>
    <n v="225"/>
    <n v="225"/>
    <n v="0"/>
    <n v="1485"/>
    <n v="1485"/>
    <n v="0"/>
    <n v="0"/>
    <n v="1260"/>
    <n v="0.84848484848484851"/>
  </r>
  <r>
    <s v="Bayer0216_Bepanthol_Digitalm_interest_MC"/>
    <n v="2016"/>
    <n v="2"/>
    <s v="Q1"/>
    <d v="2016-02-16T00:00:00"/>
    <d v="2016-02-26T00:00:00"/>
    <n v="0"/>
    <s v="MC"/>
    <x v="0"/>
    <s v="Bayer0216_Bepanthol_interest_MC"/>
    <s v="Completed"/>
    <s v="Digitalm"/>
    <s v="RON"/>
    <s v="Xaxis Display Plus"/>
    <s v="cpm"/>
    <s v="Selected Sites"/>
    <s v="Ad Bundles"/>
    <n v="0.2"/>
    <n v="1"/>
    <n v="2000000"/>
    <n v="2024536"/>
    <n v="0"/>
    <n v="2000000"/>
    <n v="296"/>
    <n v="1.4620634061335535E-4"/>
    <n v="3.4087837837837838"/>
    <n v="400"/>
    <n v="400"/>
    <n v="0"/>
    <n v="2000"/>
    <n v="1009"/>
    <n v="-991"/>
    <n v="0"/>
    <n v="609"/>
    <n v="0.60356788899900893"/>
  </r>
  <r>
    <s v="Bayer0216_Bepanthol_Bond_interest_MC"/>
    <n v="2016"/>
    <n v="2"/>
    <s v="Q1"/>
    <d v="2016-02-16T00:00:00"/>
    <d v="2016-02-26T00:00:00"/>
    <n v="0"/>
    <s v="MC"/>
    <x v="0"/>
    <s v="Bayer0216_Bepanthol_interest_MC"/>
    <s v="Completed"/>
    <s v="Bond Digital"/>
    <s v="RON"/>
    <s v="Xaxis Display Plus"/>
    <s v="cpm"/>
    <s v="Selected Sites"/>
    <s v="Ad Bundles"/>
    <n v="0.5"/>
    <n v="1"/>
    <n v="1500000"/>
    <n v="1266316"/>
    <n v="233684"/>
    <n v="1266316"/>
    <m/>
    <n v="0"/>
    <e v="#DIV/0!"/>
    <n v="750"/>
    <n v="633.15800000000002"/>
    <n v="-116.84199999999998"/>
    <n v="1500"/>
    <n v="1000"/>
    <n v="-500"/>
    <n v="0"/>
    <n v="366.84199999999998"/>
    <n v="0.366842"/>
  </r>
  <r>
    <s v="Bayer0216_Bepanthol_Nokta_interest_MC"/>
    <n v="2016"/>
    <n v="2"/>
    <s v="Q1"/>
    <d v="2016-02-16T00:00:00"/>
    <d v="2016-02-26T00:00:00"/>
    <n v="0"/>
    <s v="MC"/>
    <x v="0"/>
    <s v="Bayer0216_Bepanthol_interest_MC"/>
    <s v="Completed"/>
    <s v="Nokta"/>
    <s v="RON"/>
    <s v="Xaxis Display Plus"/>
    <s v="cpm"/>
    <s v="Selected Sites"/>
    <s v="Ad Bundles"/>
    <n v="0.1"/>
    <n v="1"/>
    <n v="500000"/>
    <n v="500634"/>
    <n v="0"/>
    <n v="500000"/>
    <m/>
    <n v="0"/>
    <e v="#DIV/0!"/>
    <n v="50"/>
    <n v="50"/>
    <n v="0"/>
    <n v="500"/>
    <n v="500.63400000000001"/>
    <n v="0.63400000000001455"/>
    <n v="0"/>
    <n v="450.63400000000001"/>
    <n v="0.90012663942121396"/>
  </r>
  <r>
    <s v="Bayer0216_Bepanthol_Medyanet_interest_MC"/>
    <n v="2016"/>
    <n v="2"/>
    <s v="Q1"/>
    <d v="2016-02-16T00:00:00"/>
    <d v="2016-02-26T00:00:00"/>
    <n v="0"/>
    <s v="MC"/>
    <x v="0"/>
    <s v="Bayer0216_Bepanthol_interest_MC"/>
    <s v="Completed"/>
    <s v="Medyanet"/>
    <s v="RON"/>
    <s v="Xaxis Display Plus"/>
    <s v="cpm"/>
    <s v="Selected Sites"/>
    <s v="Ad Bundles"/>
    <n v="0.1"/>
    <n v="1"/>
    <n v="2000000"/>
    <n v="2001113"/>
    <n v="0"/>
    <n v="2000000"/>
    <m/>
    <n v="0"/>
    <e v="#DIV/0!"/>
    <n v="200"/>
    <n v="200"/>
    <n v="0"/>
    <n v="2000"/>
    <n v="1750"/>
    <n v="-250"/>
    <n v="0"/>
    <n v="1550"/>
    <n v="0.88571428571428568"/>
  </r>
  <r>
    <s v="Lav0216_Digitalm_Preroll_MX"/>
    <n v="2016"/>
    <n v="2"/>
    <s v="Q1"/>
    <d v="2016-02-16T00:00:00"/>
    <d v="2016-02-29T00:00:00"/>
    <n v="0"/>
    <s v="MX"/>
    <x v="16"/>
    <s v="Lav0216_Preroll_MX"/>
    <s v="Completed"/>
    <s v="Digitalm"/>
    <s v="RON"/>
    <s v="Xaxis Tv"/>
    <s v="cpv"/>
    <s v="Pre/Mid/Post Rolls RON"/>
    <s v="Online Video"/>
    <n v="6.0000000000000001E-3"/>
    <n v="3.3000000000000002E-2"/>
    <n v="30000"/>
    <n v="30055"/>
    <n v="0"/>
    <n v="30000"/>
    <n v="883"/>
    <n v="2.9379470969888539E-2"/>
    <n v="0.78708946772366928"/>
    <n v="180"/>
    <n v="180"/>
    <n v="0"/>
    <n v="990"/>
    <n v="695"/>
    <n v="-295"/>
    <n v="0"/>
    <n v="515"/>
    <n v="0.74100719424460426"/>
  </r>
  <r>
    <s v="Lav0216_Acunn_Preroll_MX"/>
    <n v="2016"/>
    <n v="2"/>
    <s v="Q1"/>
    <d v="2016-02-16T00:00:00"/>
    <d v="2016-02-29T00:00:00"/>
    <n v="0"/>
    <s v="MX"/>
    <x v="16"/>
    <s v="Lav0216_Preroll_MX"/>
    <s v="Completed"/>
    <s v="Acunn"/>
    <s v="RON"/>
    <s v="Xaxis Tv"/>
    <s v="cpv"/>
    <s v="Pre/Mid/Post Rolls RON"/>
    <s v="Online Video"/>
    <n v="0.01"/>
    <n v="3.3000000000000002E-2"/>
    <n v="50000"/>
    <n v="50589"/>
    <n v="0"/>
    <n v="50000"/>
    <n v="2602"/>
    <n v="5.1434106228626778E-2"/>
    <n v="0.63412759415833975"/>
    <n v="500"/>
    <n v="0"/>
    <n v="-500"/>
    <n v="1650"/>
    <n v="1650"/>
    <n v="0"/>
    <n v="0"/>
    <n v="1650"/>
    <n v="1"/>
  </r>
  <r>
    <s v="Lav0216_Nokta_Preroll_MX"/>
    <n v="2016"/>
    <n v="2"/>
    <s v="Q1"/>
    <d v="2016-02-16T00:00:00"/>
    <d v="2016-02-29T00:00:00"/>
    <n v="0"/>
    <s v="MX"/>
    <x v="16"/>
    <s v="Lav0216_Preroll_MX"/>
    <s v="Completed"/>
    <s v="Nokta"/>
    <s v="RON"/>
    <s v="Xaxis Tv"/>
    <s v="cpv"/>
    <s v="Pre/Mid/Post Rolls RON"/>
    <s v="Online Video"/>
    <n v="1.2E-2"/>
    <n v="3.3000000000000002E-2"/>
    <n v="35000"/>
    <n v="35136"/>
    <n v="0"/>
    <n v="35000"/>
    <n v="2161"/>
    <n v="6.1503870673952639E-2"/>
    <n v="0.53447478019435446"/>
    <n v="420"/>
    <n v="420"/>
    <n v="0"/>
    <n v="1155"/>
    <n v="1155"/>
    <n v="0"/>
    <n v="0"/>
    <n v="735"/>
    <n v="0.63636363636363635"/>
  </r>
  <r>
    <s v="IKEA_Mutfak_Acunn_interstitial_MEC"/>
    <n v="2016"/>
    <n v="2"/>
    <s v="Q1"/>
    <d v="2016-02-16T00:00:00"/>
    <d v="2016-02-29T00:00:00"/>
    <n v="0"/>
    <s v="MEC"/>
    <x v="1"/>
    <s v="IKEA_Mutfak_inetrsitital_MEC"/>
    <s v="Completed"/>
    <s v="Acunn"/>
    <s v="RON"/>
    <s v="Xaxis Rich Media"/>
    <s v="cpm"/>
    <s v="Interstitial"/>
    <s v="Interstitial"/>
    <n v="1.5"/>
    <n v="4.25"/>
    <n v="1000000"/>
    <n v="1004096"/>
    <n v="0"/>
    <n v="1000000"/>
    <n v="9725"/>
    <n v="9.6853288928548664E-3"/>
    <n v="0.43701799485861181"/>
    <n v="1500"/>
    <n v="0"/>
    <n v="-1500"/>
    <n v="4250"/>
    <n v="4250"/>
    <n v="0"/>
    <n v="0"/>
    <n v="4250"/>
    <n v="1"/>
  </r>
  <r>
    <s v="IKEA_Mutfak_Digitalm_interstitial_MEC"/>
    <n v="2016"/>
    <n v="2"/>
    <s v="Q1"/>
    <d v="2016-02-16T00:00:00"/>
    <d v="2016-02-29T00:00:00"/>
    <n v="0"/>
    <s v="MEC"/>
    <x v="1"/>
    <s v="IKEA_Mutfak_inetrsitital_MEC"/>
    <s v="Completed"/>
    <s v="Digitalm"/>
    <s v="RON"/>
    <s v="Xaxis Rich Media"/>
    <s v="cpm"/>
    <s v="Interstitial"/>
    <s v="Interstitial"/>
    <n v="2.5"/>
    <n v="4.25"/>
    <n v="500000"/>
    <n v="3039261"/>
    <n v="0"/>
    <n v="500000"/>
    <n v="52914"/>
    <n v="1.7410153323455933E-2"/>
    <n v="8.7009109120459616E-2"/>
    <n v="1250"/>
    <n v="1250"/>
    <n v="0"/>
    <n v="2125"/>
    <n v="4604"/>
    <n v="2479"/>
    <n v="0"/>
    <n v="3354"/>
    <n v="0.7284969591659427"/>
  </r>
  <r>
    <s v="IKEA_Mutfak_Digitalm_interstitial_MEC"/>
    <n v="2016"/>
    <n v="2"/>
    <s v="Q1"/>
    <d v="2016-02-16T00:00:00"/>
    <d v="2016-02-29T00:00:00"/>
    <n v="0"/>
    <s v="MEC"/>
    <x v="1"/>
    <s v="IKEA_Mutfak_inetrsitital_MEC"/>
    <s v="Completed"/>
    <s v="Clickvol"/>
    <s v="RON"/>
    <s v="Xaxis Rich Media"/>
    <s v="cpc"/>
    <s v="Interstitial"/>
    <s v="Interstitial"/>
    <n v="0.2"/>
    <n v="4.25"/>
    <n v="5000"/>
    <n v="5002"/>
    <n v="0"/>
    <n v="5000"/>
    <m/>
    <n v="0"/>
    <e v="#DIV/0!"/>
    <n v="1"/>
    <n v="1000"/>
    <n v="999"/>
    <n v="21.25"/>
    <n v="21.25"/>
    <n v="0"/>
    <n v="0"/>
    <n v="-978.75"/>
    <n v="-46.058823529411768"/>
  </r>
  <r>
    <s v="IKEA_Mutfak_Medyanetinterstitial_MEC"/>
    <n v="2016"/>
    <n v="2"/>
    <s v="Q1"/>
    <d v="2016-02-16T00:00:00"/>
    <d v="2016-02-29T00:00:00"/>
    <n v="0"/>
    <s v="MEC"/>
    <x v="1"/>
    <s v="IKEA_Mutfak_inetrsitital_MEC"/>
    <s v="Completed"/>
    <s v="Medyanet"/>
    <s v="RON"/>
    <s v="Xaxis Rich Media"/>
    <s v="cpm"/>
    <s v="Interstitial"/>
    <s v="Interstitial"/>
    <n v="0.5"/>
    <n v="4.25"/>
    <n v="250000"/>
    <n v="250910"/>
    <n v="0"/>
    <n v="250000"/>
    <n v="2721"/>
    <n v="1.0844525925630705E-2"/>
    <n v="2.2050716648291071"/>
    <n v="125"/>
    <n v="125"/>
    <n v="0"/>
    <n v="1062.5"/>
    <n v="6000"/>
    <n v="4937.5"/>
    <n v="0"/>
    <n v="5875"/>
    <n v="0.97916666666666663"/>
  </r>
  <r>
    <s v="Vestel0216_Camasır_Makinası_Medyanet_İnterest_MC"/>
    <n v="2016"/>
    <n v="2"/>
    <s v="Q1"/>
    <d v="2016-02-17T00:00:00"/>
    <d v="2016-02-25T00:00:00"/>
    <n v="0"/>
    <s v="MC"/>
    <x v="19"/>
    <s v="Vestel0216_Camasır_Makinası_İnterest_MC"/>
    <s v="Completed"/>
    <s v="Medyanet"/>
    <s v="RON"/>
    <s v="Xaxis Display Plus"/>
    <s v="cpm"/>
    <s v="Selected Sites"/>
    <s v="Ad Bundles"/>
    <n v="0.1"/>
    <n v="1"/>
    <n v="2500000"/>
    <n v="2509476"/>
    <n v="0"/>
    <n v="2500000"/>
    <m/>
    <n v="0"/>
    <e v="#DIV/0!"/>
    <n v="250"/>
    <n v="250"/>
    <n v="0"/>
    <n v="2500"/>
    <n v="2500"/>
    <n v="0"/>
    <n v="0"/>
    <n v="2250"/>
    <n v="0.9"/>
  </r>
  <r>
    <s v="Vestel0216_Camasır_Makinası_Digitalm_İnterest_MC"/>
    <n v="2016"/>
    <n v="2"/>
    <s v="Q1"/>
    <d v="2016-02-17T00:00:00"/>
    <d v="2016-02-25T00:00:00"/>
    <n v="0"/>
    <s v="MC"/>
    <x v="19"/>
    <s v="Vestel0216_Camasır_Makinası_İnterest_MC"/>
    <s v="Completed"/>
    <s v="Digitalm"/>
    <s v="RON"/>
    <s v="Xaxis Display Plus"/>
    <s v="cpm"/>
    <s v="Selected Sites"/>
    <s v="Ad Bundles"/>
    <n v="0.2"/>
    <n v="1"/>
    <n v="2500000"/>
    <n v="2504663"/>
    <n v="0"/>
    <n v="2500000"/>
    <n v="832"/>
    <n v="3.3218041708605109E-4"/>
    <n v="3.0048076923076925"/>
    <n v="500"/>
    <n v="500"/>
    <n v="0"/>
    <n v="2500"/>
    <n v="2500"/>
    <n v="0"/>
    <n v="0"/>
    <n v="2000"/>
    <n v="0.8"/>
  </r>
  <r>
    <s v="Vestel0216_Camasır_Makinası_Memuruz_İnterest_MC"/>
    <n v="2016"/>
    <n v="2"/>
    <s v="Q1"/>
    <d v="2016-02-17T00:00:00"/>
    <d v="2016-02-25T00:00:00"/>
    <n v="0"/>
    <s v="MC"/>
    <x v="19"/>
    <s v="Vestel0216_Camasır_Makinası_İnterest_MC"/>
    <s v="Completed"/>
    <s v="Memuruz"/>
    <s v="RON"/>
    <s v="Xaxis Display Plus"/>
    <s v="cpm"/>
    <s v="Selected Sites"/>
    <s v="Ad Bundles"/>
    <n v="0.25"/>
    <n v="1"/>
    <n v="1000000"/>
    <n v="1077053"/>
    <n v="0"/>
    <n v="1000000"/>
    <m/>
    <n v="0"/>
    <e v="#DIV/0!"/>
    <n v="250"/>
    <n v="250"/>
    <n v="0"/>
    <n v="1000"/>
    <n v="750"/>
    <n v="-250"/>
    <n v="0"/>
    <n v="500"/>
    <n v="0.66666666666666663"/>
  </r>
  <r>
    <s v="Vestel0216_Camasır_Makinası_Popmarker_İnterest_MC"/>
    <n v="2016"/>
    <n v="2"/>
    <s v="Q1"/>
    <d v="2016-02-17T00:00:00"/>
    <d v="2016-02-25T00:00:00"/>
    <n v="0"/>
    <s v="MC"/>
    <x v="19"/>
    <s v="Vestel0216_Camasır_Makinası_İnterest_MC"/>
    <s v="Completed"/>
    <s v="Popmarker"/>
    <s v="RON"/>
    <s v="Xaxis Display Plus"/>
    <s v="cpm"/>
    <s v="Selected Sites"/>
    <s v="Ad Bundles"/>
    <n v="1"/>
    <n v="1"/>
    <n v="1000000"/>
    <n v="1001336"/>
    <n v="0"/>
    <n v="1000000"/>
    <m/>
    <n v="0"/>
    <e v="#DIV/0!"/>
    <n v="1000"/>
    <n v="1000"/>
    <n v="0"/>
    <n v="1000"/>
    <n v="1000"/>
    <n v="0"/>
    <n v="0"/>
    <n v="0"/>
    <n v="0"/>
  </r>
  <r>
    <s v="Vestel0216_Camasır_Makinası_Nokta_İnterest_MC"/>
    <n v="2016"/>
    <n v="2"/>
    <s v="Q1"/>
    <d v="2016-02-17T00:00:00"/>
    <d v="2016-02-25T00:00:00"/>
    <n v="0"/>
    <s v="MC"/>
    <x v="19"/>
    <s v="Vestel0216_Camasır_Makinası_İnterest_MC"/>
    <s v="Completed"/>
    <s v="Nokta"/>
    <s v="RON"/>
    <s v="Xaxis Display Plus"/>
    <s v="cpm"/>
    <s v="Selected Sites"/>
    <s v="Ad Bundles"/>
    <n v="0.1"/>
    <n v="1"/>
    <n v="500000"/>
    <n v="500668"/>
    <n v="0"/>
    <n v="500000"/>
    <m/>
    <n v="0"/>
    <e v="#DIV/0!"/>
    <n v="50"/>
    <n v="50"/>
    <n v="0"/>
    <n v="500"/>
    <n v="500"/>
    <n v="0"/>
    <n v="0"/>
    <n v="450"/>
    <n v="0.9"/>
  </r>
  <r>
    <s v="ZorluElektrik0216_THY_Shop_Miles_Medyanet_interstitial_MC"/>
    <n v="2016"/>
    <n v="2"/>
    <s v="Q1"/>
    <d v="2016-02-12T00:00:00"/>
    <d v="2016-02-29T00:00:00"/>
    <n v="0"/>
    <s v="MC"/>
    <x v="32"/>
    <s v="ZorluElektrik0216_THY_Shop_Miles_interstitial_MC"/>
    <s v="Completed"/>
    <s v="Medyanet"/>
    <s v="RON"/>
    <s v="Xaxis Rich Media"/>
    <s v="cpm"/>
    <s v="Interstitial"/>
    <s v="Interstitial"/>
    <n v="0.5"/>
    <n v="4.25"/>
    <n v="275000"/>
    <n v="276596"/>
    <n v="0"/>
    <n v="275000"/>
    <n v="1986"/>
    <n v="7.1801472183256445E-3"/>
    <n v="0.58849446122860016"/>
    <n v="137.5"/>
    <n v="137.5"/>
    <n v="0"/>
    <n v="1168.75"/>
    <n v="1168.75"/>
    <n v="0"/>
    <n v="0"/>
    <n v="1031.25"/>
    <n v="0.88235294117647056"/>
  </r>
  <r>
    <s v="Bimeks0216_Binlerce_urune_Kdv_Kadar_Bi_Para_Acunn_interstitial_MEC"/>
    <n v="2016"/>
    <n v="2"/>
    <s v="Q1"/>
    <d v="2016-02-18T00:00:00"/>
    <d v="2016-02-23T00:00:00"/>
    <n v="0"/>
    <s v="MEC"/>
    <x v="10"/>
    <s v="Bimeks0216_Binlerce_urune_Kdv_Kadar_Bi_Para_interstitial_MEC"/>
    <s v="Completed"/>
    <s v="Acunn"/>
    <s v="RON"/>
    <s v="Xaxis Rich Media"/>
    <s v="cpm"/>
    <s v="Interstitial"/>
    <s v="Interstitial"/>
    <n v="1.5"/>
    <n v="4.5"/>
    <n v="500000"/>
    <n v="501669"/>
    <n v="0"/>
    <n v="500000"/>
    <n v="5095"/>
    <n v="1.0156098941732496E-2"/>
    <n v="0.44160942100098133"/>
    <n v="750"/>
    <n v="0"/>
    <n v="-750"/>
    <n v="2250"/>
    <n v="2250"/>
    <n v="0"/>
    <n v="0"/>
    <n v="2250"/>
    <n v="1"/>
  </r>
  <r>
    <s v="Bimeks0216_Binlerce_urune_Kdv_Kadar_Bi_Para_DeskFive_interstitial_MEC"/>
    <n v="2016"/>
    <n v="2"/>
    <s v="Q1"/>
    <d v="2016-02-18T00:00:00"/>
    <d v="2016-02-23T00:00:00"/>
    <n v="0"/>
    <s v="MEC"/>
    <x v="10"/>
    <s v="Bimeks0216_Binlerce_urune_Kdv_Kadar_Bi_Para_interstitial_MEC"/>
    <s v="Completed"/>
    <s v="Desk Five"/>
    <s v="RON"/>
    <s v="Xaxis Rich Media"/>
    <s v="cpm"/>
    <s v="Interstitial"/>
    <s v="Interstitial"/>
    <n v="2.5"/>
    <n v="4.5"/>
    <n v="250000"/>
    <n v="265781"/>
    <n v="0"/>
    <n v="250000"/>
    <n v="9301"/>
    <n v="3.4994977067585718E-2"/>
    <n v="0.12633050209654875"/>
    <n v="625"/>
    <n v="625"/>
    <n v="0"/>
    <n v="1125"/>
    <n v="1175"/>
    <n v="50"/>
    <n v="0"/>
    <n v="550"/>
    <n v="0.46808510638297873"/>
  </r>
  <r>
    <s v="Bimeks0216_Binlerce_urune_Kdv_Kadar_Bi_Para_Bond_interstitial_MEC"/>
    <n v="2016"/>
    <n v="2"/>
    <s v="Q1"/>
    <d v="2016-02-18T00:00:00"/>
    <d v="2016-02-23T00:00:00"/>
    <n v="0"/>
    <s v="MEC"/>
    <x v="10"/>
    <s v="Bimeks0216_Binlerce_urune_Kdv_Kadar_Bi_Para_interstitial_MEC"/>
    <s v="Completed"/>
    <s v="Bond Digital"/>
    <s v="RON"/>
    <s v="Xaxis Rich Media"/>
    <s v="cpm"/>
    <s v="Interstitial"/>
    <s v="Interstitial"/>
    <n v="2.25"/>
    <n v="4.5"/>
    <n v="350000"/>
    <n v="352356"/>
    <n v="0"/>
    <n v="350000"/>
    <n v="7771"/>
    <n v="2.2054399527750342E-2"/>
    <n v="0.20267661819585639"/>
    <n v="787.5"/>
    <n v="787.5"/>
    <n v="0"/>
    <n v="1575"/>
    <n v="1575"/>
    <n v="0"/>
    <n v="0"/>
    <n v="787.5"/>
    <n v="0.5"/>
  </r>
  <r>
    <s v="Tadim0216_Fistik_Ailesi_Nokta_Preroll_MEC"/>
    <n v="2016"/>
    <n v="2"/>
    <s v="Q1"/>
    <d v="2016-02-19T00:00:00"/>
    <d v="2016-02-29T00:00:00"/>
    <n v="0"/>
    <s v="MEC"/>
    <x v="33"/>
    <s v="Tadim0216_Fistik_Ailesi_Preroll_MEC"/>
    <s v="Completed"/>
    <s v="Nokta"/>
    <s v="RON"/>
    <s v="Xaxis Tv"/>
    <s v="cpv"/>
    <s v="Pre/Mid/Post Rolls RON"/>
    <s v="Online Video"/>
    <n v="1.2E-2"/>
    <n v="3.5000000000000003E-2"/>
    <n v="50000"/>
    <n v="0"/>
    <n v="50000"/>
    <n v="0"/>
    <m/>
    <e v="#DIV/0!"/>
    <e v="#DIV/0!"/>
    <n v="600"/>
    <n v="0"/>
    <n v="-600"/>
    <n v="1750.0000000000002"/>
    <n v="0"/>
    <n v="-1750.0000000000002"/>
    <n v="0"/>
    <n v="0"/>
    <e v="#DIV/0!"/>
  </r>
  <r>
    <s v="Tadim0216_Fistik_Ailesi_Digitalm_Preroll_MEC"/>
    <n v="2016"/>
    <n v="2"/>
    <s v="Q1"/>
    <d v="2016-02-19T00:00:00"/>
    <d v="2016-02-29T00:00:00"/>
    <n v="0"/>
    <s v="MEC"/>
    <x v="33"/>
    <s v="Tadim0216_Fistik_Ailesi_Preroll_MEC"/>
    <s v="Completed"/>
    <s v="Digitalm"/>
    <s v="RON"/>
    <s v="Xaxis Tv"/>
    <s v="cpv"/>
    <s v="Pre/Mid/Post Rolls RON"/>
    <s v="Online Video"/>
    <n v="6.0000000000000001E-3"/>
    <n v="3.5000000000000003E-2"/>
    <n v="50000"/>
    <n v="55111"/>
    <n v="0"/>
    <n v="50000"/>
    <n v="2170"/>
    <n v="3.9375079385240694E-2"/>
    <n v="0.88888709677419364"/>
    <n v="300"/>
    <n v="300"/>
    <n v="0"/>
    <n v="1750.0000000000002"/>
    <n v="1928.8850000000002"/>
    <n v="178.88499999999999"/>
    <n v="0"/>
    <n v="1628.8850000000002"/>
    <n v="0.8444697325138617"/>
  </r>
  <r>
    <s v="Tadim0216_Fistik_Ailesi_Acunn_Preroll_MEC"/>
    <n v="2016"/>
    <n v="2"/>
    <s v="Q1"/>
    <d v="2016-02-19T00:00:00"/>
    <d v="2016-02-29T00:00:00"/>
    <n v="0"/>
    <s v="MEC"/>
    <x v="33"/>
    <s v="Tadim0216_Fistik_Ailesi_Preroll_MEC"/>
    <s v="Completed"/>
    <s v="Acunn"/>
    <s v="RON"/>
    <s v="Xaxis Tv"/>
    <s v="cpv"/>
    <s v="Pre/Mid/Post Rolls RON"/>
    <s v="Online Video"/>
    <n v="0.01"/>
    <n v="3.5000000000000003E-2"/>
    <n v="70000"/>
    <n v="70522"/>
    <n v="0"/>
    <n v="70000"/>
    <n v="9120"/>
    <n v="0.12932134653016081"/>
    <n v="0.27064364035087723"/>
    <n v="700"/>
    <n v="0"/>
    <n v="-700"/>
    <n v="2450.0000000000005"/>
    <n v="2468.2700000000004"/>
    <n v="18.269999999999982"/>
    <n v="0"/>
    <n v="2468.2700000000004"/>
    <n v="1"/>
  </r>
  <r>
    <s v="Avon0216_Matte_LS_Clipkit_SYNC_MX"/>
    <n v="2016"/>
    <n v="2"/>
    <s v="Q1"/>
    <d v="2016-02-19T00:00:00"/>
    <d v="2016-02-29T00:00:00"/>
    <n v="0"/>
    <s v="MX"/>
    <x v="34"/>
    <s v="Avon0216_Matte_LS_SYNC_MX"/>
    <s v="Completed"/>
    <s v="Clipkit"/>
    <s v="RON"/>
    <s v="Xaxis SYNC"/>
    <s v="cpv"/>
    <s v="Pre/Mid/Post Rolls RON"/>
    <s v="Online Video"/>
    <n v="3.5000000000000003E-2"/>
    <n v="0.06"/>
    <n v="67000"/>
    <n v="67692"/>
    <n v="0"/>
    <n v="67000"/>
    <n v="5639"/>
    <n v="8.3303787744489752E-2"/>
    <n v="0.72016314949459126"/>
    <n v="2345"/>
    <n v="2345"/>
    <n v="0"/>
    <n v="4020"/>
    <n v="4061"/>
    <n v="41"/>
    <n v="0"/>
    <n v="1716"/>
    <n v="0.42255602068456044"/>
  </r>
  <r>
    <s v="Teknosa0216_Turuncu_indirim_faz2_Bond_interstitial_MC"/>
    <n v="2016"/>
    <n v="2"/>
    <s v="Q1"/>
    <d v="2016-02-19T00:00:00"/>
    <d v="2016-02-22T00:00:00"/>
    <n v="0"/>
    <s v="MC"/>
    <x v="6"/>
    <s v="Teknosa0216_Turuncu_indirim_faz2_interstitial_MC"/>
    <s v="Completed"/>
    <s v="Bond Digital"/>
    <s v="RON"/>
    <s v="Xaxis Rich Media"/>
    <s v="cpm"/>
    <s v="Interstitial"/>
    <s v="Interstitial"/>
    <n v="2.25"/>
    <n v="4.25"/>
    <n v="250000"/>
    <n v="250830"/>
    <n v="0"/>
    <n v="250000"/>
    <n v="4022"/>
    <n v="1.6034764581589124E-2"/>
    <n v="0.24888115365489807"/>
    <n v="562.5"/>
    <n v="562.5"/>
    <n v="0"/>
    <n v="1062.5"/>
    <n v="1001"/>
    <n v="-61.5"/>
    <n v="0"/>
    <n v="438.5"/>
    <n v="0.43806193806193805"/>
  </r>
  <r>
    <s v="Teknosa0216_Turuncu_indirim_faz2_Acunn_interstitial_MC"/>
    <n v="2016"/>
    <n v="2"/>
    <s v="Q1"/>
    <d v="2016-02-19T00:00:00"/>
    <d v="2016-02-22T00:00:00"/>
    <n v="0"/>
    <s v="MC"/>
    <x v="6"/>
    <s v="Teknosa0216_Turuncu_indirim_faz2_interstitial_MC"/>
    <s v="Completed"/>
    <s v="Acunn"/>
    <s v="RON"/>
    <s v="Xaxis Rich Media"/>
    <s v="cpm"/>
    <s v="Interstitial"/>
    <s v="Interstitial"/>
    <n v="1.5"/>
    <n v="4.25"/>
    <n v="250000"/>
    <n v="251547"/>
    <n v="0"/>
    <n v="250000"/>
    <n v="2208"/>
    <n v="8.7776836933058239E-3"/>
    <n v="0.48418240489130432"/>
    <n v="375"/>
    <n v="0"/>
    <n v="-375"/>
    <n v="1062.5"/>
    <n v="1069.07475"/>
    <n v="6.5747499999999945"/>
    <n v="0"/>
    <n v="1069.07475"/>
    <n v="1"/>
  </r>
  <r>
    <s v="Teknosa0216_Turuncu_indirim_faz2_Digitalm_interstitial_MC"/>
    <n v="2016"/>
    <n v="2"/>
    <s v="Q1"/>
    <d v="2016-02-19T00:00:00"/>
    <d v="2016-02-22T00:00:00"/>
    <n v="0"/>
    <s v="MC"/>
    <x v="6"/>
    <s v="Teknosa0216_Turuncu_indirim_faz2_interstitial_MC"/>
    <s v="Completed"/>
    <s v="Digitalm"/>
    <s v="RON"/>
    <s v="Xaxis Rich Media"/>
    <s v="cpm"/>
    <s v="Interstitial"/>
    <s v="Interstitial"/>
    <n v="2.5"/>
    <n v="4.25"/>
    <n v="250000"/>
    <n v="25175"/>
    <n v="224825"/>
    <n v="25175"/>
    <n v="404"/>
    <n v="1.6047666335650447E-2"/>
    <n v="0.26483601485148517"/>
    <n v="625"/>
    <n v="62.9375"/>
    <n v="-562.0625"/>
    <n v="1062.5"/>
    <n v="106.99375000000001"/>
    <n v="-955.50625000000002"/>
    <n v="0"/>
    <n v="44.056250000000006"/>
    <n v="0.41176470588235298"/>
  </r>
  <r>
    <s v="Teknosa0216_Turuncu_indirim_faz2_Medyanet_interstitial_MC"/>
    <n v="2016"/>
    <n v="2"/>
    <s v="Q1"/>
    <d v="2016-02-19T00:00:00"/>
    <d v="2016-02-22T00:00:00"/>
    <n v="0"/>
    <s v="MC"/>
    <x v="6"/>
    <s v="Teknosa0216_Turuncu_indirim_faz2_interstitial_MC"/>
    <s v="Completed"/>
    <s v="Medyanet"/>
    <s v="RON"/>
    <s v="Xaxis Rich Media"/>
    <s v="cpm"/>
    <s v="Interstitial"/>
    <s v="Interstitial"/>
    <n v="0.5"/>
    <n v="4.25"/>
    <n v="400000"/>
    <n v="385790"/>
    <n v="14210"/>
    <n v="385790"/>
    <n v="5279"/>
    <n v="1.3683610254283418E-2"/>
    <n v="0.31059054745216896"/>
    <n v="200"/>
    <n v="192.89500000000001"/>
    <n v="-7.1049999999999898"/>
    <n v="1700"/>
    <n v="1639.6075000000001"/>
    <n v="-60.392499999999927"/>
    <n v="0"/>
    <n v="1446.7125000000001"/>
    <n v="0.88235294117647056"/>
  </r>
  <r>
    <s v="Lassa0216_Fc_Barcelona_Clipkit_Sync_MC"/>
    <n v="2016"/>
    <n v="2"/>
    <s v="Q1"/>
    <d v="2016-02-19T00:00:00"/>
    <d v="2016-02-29T00:00:00"/>
    <n v="0"/>
    <s v="MC"/>
    <x v="18"/>
    <s v="Lassa0216_Fc_Barcelona_Sync_MC"/>
    <s v="Completed"/>
    <s v="Clipkit"/>
    <s v="RON"/>
    <s v="Xaxis SYNC"/>
    <s v="cpv"/>
    <s v="Pre/Mid/Post Rolls RON"/>
    <s v="Online Video"/>
    <n v="3.5000000000000003E-2"/>
    <n v="0.06"/>
    <n v="247436"/>
    <n v="247436"/>
    <n v="0"/>
    <n v="247436"/>
    <n v="17314"/>
    <n v="6.9973649751855022E-2"/>
    <n v="0.85746563474644799"/>
    <n v="8660.26"/>
    <n v="8660.26"/>
    <n v="0"/>
    <n v="14846.16"/>
    <n v="14846.16"/>
    <n v="0"/>
    <n v="0"/>
    <n v="6185.9"/>
    <n v="0.41666666666666663"/>
  </r>
  <r>
    <s v="LittleCeasers0216_4Köse_CrepDigital_Expandable_MC"/>
    <n v="2016"/>
    <n v="2"/>
    <s v="Q1"/>
    <d v="2016-02-19T00:00:00"/>
    <d v="2016-02-29T00:00:00"/>
    <n v="0"/>
    <s v="MC"/>
    <x v="22"/>
    <s v="LittleCeasers0216_4Köse_Expandable_MC"/>
    <s v="Completed"/>
    <s v="Crep Digital"/>
    <s v="RON"/>
    <s v="Xaxis Rich Media"/>
    <s v="cpm"/>
    <s v="Expandable"/>
    <s v="Expandable"/>
    <n v="5"/>
    <n v="9"/>
    <n v="800000"/>
    <n v="2464464"/>
    <n v="0"/>
    <n v="800000"/>
    <n v="4524"/>
    <n v="1.8356932785384571E-3"/>
    <n v="1.5473032714412025"/>
    <n v="4000"/>
    <n v="4000"/>
    <n v="0"/>
    <n v="7200"/>
    <n v="7000"/>
    <n v="-200"/>
    <n v="0"/>
    <n v="3000"/>
    <n v="0.42857142857142855"/>
  </r>
  <r>
    <s v="Vodafone_Fillbox_Wave_Nokta_interest_MS"/>
    <n v="2016"/>
    <n v="2"/>
    <s v="Q1"/>
    <d v="2016-02-22T00:00:00"/>
    <d v="2016-02-29T00:00:00"/>
    <n v="0"/>
    <s v="MS"/>
    <x v="14"/>
    <s v="Vodafone_Fillbox_Wave_interest_MS"/>
    <s v="Completed"/>
    <s v="Nokta"/>
    <s v="RON"/>
    <s v="Xaxis Display Plus"/>
    <s v="cpm"/>
    <s v="Selected Sites"/>
    <s v="Ad Bundles"/>
    <n v="0.1"/>
    <n v="0.8"/>
    <n v="1000000"/>
    <n v="281585"/>
    <n v="718415"/>
    <n v="281585"/>
    <m/>
    <n v="0"/>
    <e v="#DIV/0!"/>
    <n v="100"/>
    <n v="28.1585"/>
    <n v="-71.841499999999996"/>
    <n v="800"/>
    <n v="225.268"/>
    <n v="-574.73199999999997"/>
    <n v="0"/>
    <n v="197.1095"/>
    <n v="0.875"/>
  </r>
  <r>
    <s v="Vodafone_Fillbox_Wave_Digitalm_interest_MS"/>
    <n v="2016"/>
    <n v="2"/>
    <s v="Q1"/>
    <d v="2016-02-22T00:00:00"/>
    <d v="2016-02-29T00:00:00"/>
    <n v="0"/>
    <s v="MS"/>
    <x v="14"/>
    <s v="Vodafone_Fillbox_Wave_interest_MS"/>
    <s v="Completed"/>
    <s v="Digitalm"/>
    <s v="RON"/>
    <s v="Xaxis Display Plus"/>
    <s v="cpm"/>
    <s v="Selected Sites"/>
    <s v="Ad Bundles"/>
    <n v="0.2"/>
    <n v="0.8"/>
    <n v="3000000"/>
    <n v="3049423"/>
    <n v="0"/>
    <n v="3000000"/>
    <n v="583"/>
    <n v="1.9118370918039249E-4"/>
    <n v="4.1844569468267583"/>
    <n v="600"/>
    <n v="600"/>
    <n v="0"/>
    <n v="2400"/>
    <n v="2439.5383999999999"/>
    <n v="39.538399999999911"/>
    <n v="0"/>
    <n v="1839.5383999999999"/>
    <n v="0.75405183210069571"/>
  </r>
  <r>
    <s v="Vodafone_Fillbox_Wave_Medyanet_interest_MS"/>
    <n v="2016"/>
    <n v="2"/>
    <s v="Q1"/>
    <d v="2016-02-22T00:00:00"/>
    <d v="2016-02-29T00:00:00"/>
    <n v="0"/>
    <s v="MS"/>
    <x v="14"/>
    <s v="Vodafone_Fillbox_Wave_interest_MS"/>
    <s v="Completed"/>
    <s v="Medyanet"/>
    <s v="RON"/>
    <s v="Xaxis Display Plus"/>
    <s v="cpm"/>
    <s v="Selected Sites"/>
    <s v="Ad Bundles"/>
    <n v="0.1"/>
    <n v="0.8"/>
    <n v="1000000"/>
    <n v="512470"/>
    <n v="487530"/>
    <n v="512470"/>
    <m/>
    <n v="0"/>
    <e v="#DIV/0!"/>
    <n v="100"/>
    <n v="51.247000000000007"/>
    <n v="-48.752999999999993"/>
    <n v="800"/>
    <n v="409.976"/>
    <n v="-390.024"/>
    <n v="0"/>
    <n v="358.72899999999998"/>
    <n v="0.875"/>
  </r>
  <r>
    <s v="Vodafone_Fillbox_Wave_Medyanet_interstitial_MS"/>
    <n v="2016"/>
    <n v="2"/>
    <s v="Q1"/>
    <d v="2016-02-22T00:00:00"/>
    <d v="2016-02-29T00:00:00"/>
    <n v="0"/>
    <s v="MS"/>
    <x v="14"/>
    <s v="Vodafone_Fillbox_Wave_interstitial_MS"/>
    <s v="Completed"/>
    <s v="Medyanet"/>
    <s v="RON"/>
    <s v="Xaxis Rich Media"/>
    <s v="cpm"/>
    <s v="Interstitial"/>
    <s v="Interstitial"/>
    <n v="0.5"/>
    <n v="0.8"/>
    <n v="1000000"/>
    <n v="1000957"/>
    <n v="0"/>
    <n v="1000000"/>
    <m/>
    <n v="0"/>
    <e v="#DIV/0!"/>
    <n v="500"/>
    <n v="500"/>
    <n v="0"/>
    <n v="800"/>
    <n v="126"/>
    <n v="-674"/>
    <n v="0"/>
    <n v="-374"/>
    <n v="-2.9682539682539684"/>
  </r>
  <r>
    <s v="Akbank_Axess_Akaryakit_Medyanet_interest_MC"/>
    <n v="2016"/>
    <n v="2"/>
    <s v="Q1"/>
    <d v="2016-02-23T00:00:00"/>
    <d v="2016-02-29T00:00:00"/>
    <n v="0"/>
    <s v="MC"/>
    <x v="9"/>
    <s v="Akbank_Axess_Akaryakit_interest_MC"/>
    <s v="Completed"/>
    <s v="Medyanet"/>
    <s v="RON"/>
    <s v="Xaxis Display Plus"/>
    <s v="cpm"/>
    <s v="Selected Sites"/>
    <s v="Ad Bundles"/>
    <n v="0.1"/>
    <n v="1"/>
    <n v="2000000"/>
    <n v="2079606"/>
    <n v="0"/>
    <n v="2000000"/>
    <m/>
    <n v="0"/>
    <e v="#DIV/0!"/>
    <n v="200"/>
    <n v="200"/>
    <n v="0"/>
    <n v="2000"/>
    <n v="1000"/>
    <n v="-1000"/>
    <n v="0"/>
    <n v="800"/>
    <n v="0.8"/>
  </r>
  <r>
    <s v="Akbank_Axess_Akaryakit_Digitalm_interest_MC"/>
    <n v="2016"/>
    <n v="2"/>
    <s v="Q1"/>
    <d v="2016-02-23T00:00:00"/>
    <d v="2016-02-29T00:00:00"/>
    <n v="0"/>
    <s v="MC"/>
    <x v="9"/>
    <s v="Akbank_Axess_Akaryakit_interest_MC"/>
    <s v="Completed"/>
    <s v="Digitalm"/>
    <s v="RON"/>
    <s v="Xaxis Display Plus"/>
    <s v="cpm"/>
    <s v="Selected Sites"/>
    <s v="Ad Bundles"/>
    <n v="0.2"/>
    <n v="1"/>
    <n v="1000000"/>
    <n v="1013120"/>
    <n v="0"/>
    <n v="1000000"/>
    <n v="217"/>
    <n v="2.1418982943777637E-4"/>
    <n v="4.6082949308755756"/>
    <n v="200"/>
    <n v="200"/>
    <n v="0"/>
    <n v="1000"/>
    <n v="1000"/>
    <n v="0"/>
    <n v="0"/>
    <n v="800"/>
    <n v="0.8"/>
  </r>
  <r>
    <s v="Akbank_Axess_Akaryakit_Nokta_interest_MC"/>
    <n v="2016"/>
    <n v="2"/>
    <s v="Q1"/>
    <d v="2016-02-23T00:00:00"/>
    <d v="2016-02-29T00:00:00"/>
    <n v="0"/>
    <s v="MC"/>
    <x v="9"/>
    <s v="Akbank_Axess_Akaryakit_interest_MC"/>
    <s v="Completed"/>
    <s v="Nokta"/>
    <s v="RON"/>
    <s v="Xaxis Display Plus"/>
    <s v="cpm"/>
    <s v="Selected Sites"/>
    <s v="Ad Bundles"/>
    <n v="0.1"/>
    <n v="1"/>
    <n v="500000"/>
    <n v="511944"/>
    <n v="0"/>
    <n v="500000"/>
    <m/>
    <n v="0"/>
    <e v="#DIV/0!"/>
    <n v="50"/>
    <n v="50"/>
    <n v="0"/>
    <n v="500"/>
    <n v="500"/>
    <n v="0"/>
    <n v="0"/>
    <n v="450"/>
    <n v="0.9"/>
  </r>
  <r>
    <s v="Akbank_Axess_Akaryakit_Matrouge_interest_MC"/>
    <n v="2016"/>
    <n v="2"/>
    <s v="Q1"/>
    <d v="2016-02-23T00:00:00"/>
    <d v="2016-02-29T00:00:00"/>
    <n v="0"/>
    <s v="MC"/>
    <x v="9"/>
    <s v="Akbank_Axess_Akaryakit_interest_MC"/>
    <s v="Completed"/>
    <s v="Matrouge"/>
    <s v="RON"/>
    <s v="Xaxis Display Plus"/>
    <s v="cpm"/>
    <s v="Selected Sites"/>
    <s v="Ad Bundles"/>
    <n v="0.2"/>
    <n v="1"/>
    <n v="500000"/>
    <n v="1074334"/>
    <n v="0"/>
    <n v="500000"/>
    <m/>
    <n v="0"/>
    <e v="#DIV/0!"/>
    <n v="100"/>
    <n v="100"/>
    <n v="0"/>
    <n v="500"/>
    <n v="500"/>
    <n v="0"/>
    <n v="0"/>
    <n v="400"/>
    <n v="0.8"/>
  </r>
  <r>
    <s v="Vestel0216_Kusursuz_Vestel_Deneyimi_Preroll_Acunn_MC"/>
    <n v="2016"/>
    <n v="2"/>
    <s v="Q1"/>
    <d v="2016-02-23T00:00:00"/>
    <d v="2016-02-29T00:00:00"/>
    <n v="0"/>
    <s v="MC"/>
    <x v="19"/>
    <s v="Vestel0216_Kusursuz_Vestel_Deneyimi_Preroll_MC"/>
    <s v="Completed"/>
    <s v="Acunn"/>
    <s v="RON"/>
    <s v="Xaxis Tv"/>
    <s v="cpv"/>
    <s v="Pre/Mid/Post Rolls RON"/>
    <s v="Online Video"/>
    <n v="0.01"/>
    <n v="3.3000000000000002E-2"/>
    <n v="50000"/>
    <n v="51125"/>
    <n v="0"/>
    <n v="50000"/>
    <n v="5121"/>
    <n v="0.10016625916870416"/>
    <n v="0.32945225541886353"/>
    <n v="500"/>
    <n v="0"/>
    <n v="-500"/>
    <n v="1650"/>
    <n v="1687.125"/>
    <n v="37.125"/>
    <n v="0"/>
    <n v="1687.125"/>
    <n v="1"/>
  </r>
  <r>
    <s v="Vestel0216_Kusursuz_Vestel_Deneyimi_Preroll_Bond_MC"/>
    <n v="2016"/>
    <n v="2"/>
    <s v="Q1"/>
    <d v="2016-02-23T00:00:00"/>
    <d v="2016-02-29T00:00:00"/>
    <n v="0"/>
    <s v="MC"/>
    <x v="19"/>
    <s v="Vestel0216_Kusursuz_Vestel_Deneyimi_Preroll_MC"/>
    <s v="Completed"/>
    <s v="Bond Digital"/>
    <s v="RON"/>
    <s v="Xaxis Tv"/>
    <s v="cpv"/>
    <s v="Pre/Mid/Post Rolls RON"/>
    <s v="Online Video"/>
    <n v="0.01"/>
    <n v="3.3000000000000002E-2"/>
    <n v="25000"/>
    <n v="8"/>
    <n v="24992"/>
    <n v="8"/>
    <m/>
    <n v="0"/>
    <e v="#DIV/0!"/>
    <n v="250"/>
    <n v="0.08"/>
    <n v="-249.92"/>
    <n v="825"/>
    <n v="0.26400000000000001"/>
    <n v="-824.73599999999999"/>
    <n v="0"/>
    <n v="0.184"/>
    <n v="0.69696969696969691"/>
  </r>
  <r>
    <s v="Avon0216_Matte_LS_Acunn_interstitial_MX"/>
    <n v="2016"/>
    <n v="2"/>
    <s v="Q1"/>
    <d v="2016-02-23T00:00:00"/>
    <d v="2016-02-29T00:00:00"/>
    <n v="0"/>
    <s v="MX"/>
    <x v="34"/>
    <s v="Avon0216_Matte_LS_interstitial_MX"/>
    <s v="Completed"/>
    <s v="Acunn"/>
    <s v="RON"/>
    <s v="Xaxis Rich Media"/>
    <s v="cpm"/>
    <s v="Interstitial"/>
    <s v="Interstitial"/>
    <n v="1.5"/>
    <n v="4.25"/>
    <n v="300000"/>
    <n v="301167"/>
    <n v="0"/>
    <n v="300000"/>
    <n v="1933"/>
    <n v="6.4183658900211511E-3"/>
    <n v="0.66216231246766688"/>
    <n v="450"/>
    <n v="0"/>
    <n v="-450"/>
    <n v="1275"/>
    <n v="1279.95975"/>
    <n v="4.9597499999999854"/>
    <n v="0"/>
    <n v="1279.95975"/>
    <n v="1"/>
  </r>
  <r>
    <s v="Avon0216_Matte_LS_Digitalm_interstitial_MX"/>
    <n v="2016"/>
    <n v="2"/>
    <s v="Q1"/>
    <d v="2016-02-23T00:00:00"/>
    <d v="2016-02-29T00:00:00"/>
    <n v="0"/>
    <s v="MX"/>
    <x v="34"/>
    <s v="Avon0216_Matte_LS_interstitial_MX"/>
    <s v="Completed"/>
    <s v="Digitalm"/>
    <s v="RON"/>
    <s v="Xaxis Rich Media"/>
    <s v="cpm"/>
    <s v="Interstitial"/>
    <s v="Interstitial"/>
    <n v="2.5"/>
    <n v="4.25"/>
    <n v="300000"/>
    <n v="300999"/>
    <n v="0"/>
    <n v="300000"/>
    <n v="2872"/>
    <n v="9.5415599387373377E-3"/>
    <n v="0.44541982938718666"/>
    <n v="750"/>
    <n v="750"/>
    <n v="0"/>
    <n v="1275"/>
    <n v="1279.24575"/>
    <n v="4.2457500000000437"/>
    <n v="0"/>
    <n v="529.24575000000004"/>
    <n v="0.41371702817851852"/>
  </r>
  <r>
    <s v="Avon0216_Matte_LS_Medyanet_interstitial_MX"/>
    <n v="2016"/>
    <n v="2"/>
    <s v="Q1"/>
    <d v="2016-02-23T00:00:00"/>
    <d v="2016-02-29T00:00:00"/>
    <n v="0"/>
    <s v="MX"/>
    <x v="34"/>
    <s v="Avon0216_Matte_LS_interstitial_MX"/>
    <s v="Completed"/>
    <s v="Medyanet"/>
    <s v="RON"/>
    <s v="Xaxis Rich Media"/>
    <s v="cpm"/>
    <s v="Interstitial"/>
    <s v="Interstitial"/>
    <n v="0.5"/>
    <n v="4.25"/>
    <n v="150000"/>
    <n v="151489"/>
    <n v="0"/>
    <n v="150000"/>
    <n v="1054"/>
    <n v="6.9576008819122181E-3"/>
    <n v="0.61084274193548393"/>
    <n v="75"/>
    <n v="75"/>
    <n v="0"/>
    <n v="637.5"/>
    <n v="643.82825000000003"/>
    <n v="6.3282500000000255"/>
    <n v="0"/>
    <n v="568.82825000000003"/>
    <n v="0.88350930547083018"/>
  </r>
  <r>
    <s v="Avon0216_Matte_LS_Clickvol_interstitial_MX"/>
    <n v="2016"/>
    <n v="2"/>
    <s v="Q1"/>
    <d v="2016-02-23T00:00:00"/>
    <d v="2016-02-29T00:00:00"/>
    <n v="0"/>
    <s v="MX"/>
    <x v="34"/>
    <s v="Avon0216_Matte_LS_interstitial_MX"/>
    <s v="Completed"/>
    <s v="Clickvol"/>
    <s v="RON"/>
    <s v="Xaxis Rich Media"/>
    <s v="cpc"/>
    <s v="Interstitial"/>
    <s v="Interstitial"/>
    <n v="2.5"/>
    <n v="4.25"/>
    <n v="5000"/>
    <n v="0"/>
    <n v="5000"/>
    <n v="0"/>
    <n v="0"/>
    <e v="#DIV/0!"/>
    <e v="#DIV/0!"/>
    <n v="12.5"/>
    <n v="0"/>
    <n v="-12.5"/>
    <n v="21.25"/>
    <n v="0"/>
    <n v="-21.25"/>
    <n v="0"/>
    <n v="0"/>
    <e v="#DIV/0!"/>
  </r>
  <r>
    <s v="BurganBank0216_Forex_Medyanet_intersitital_MEC"/>
    <n v="2016"/>
    <n v="2"/>
    <s v="Q1"/>
    <d v="2016-02-23T00:00:00"/>
    <d v="2016-02-29T00:00:00"/>
    <n v="0"/>
    <s v="MEC"/>
    <x v="35"/>
    <s v="BurganBank0216_Forex_intersitital_MEC"/>
    <s v="Completed"/>
    <s v="Medyanet"/>
    <s v="RON"/>
    <s v="Xaxis Rich Media"/>
    <s v="cpm"/>
    <s v="Interstitial"/>
    <s v="Interstitial"/>
    <n v="0.5"/>
    <n v="4"/>
    <n v="250000"/>
    <n v="250233"/>
    <n v="0"/>
    <n v="250000"/>
    <n v="1601"/>
    <n v="6.3980370294885163E-3"/>
    <n v="0.59990006246096195"/>
    <n v="125"/>
    <n v="125"/>
    <n v="0"/>
    <n v="1000"/>
    <n v="960.44"/>
    <n v="-39.559999999999945"/>
    <n v="0"/>
    <n v="835.44"/>
    <n v="0.86985131814584982"/>
  </r>
  <r>
    <s v="BurganBank0216_Forex_Adhood_interest_MEC"/>
    <n v="2016"/>
    <n v="2"/>
    <s v="Q1"/>
    <d v="2016-02-23T00:00:00"/>
    <d v="2016-02-29T00:00:00"/>
    <n v="0"/>
    <s v="MEC"/>
    <x v="35"/>
    <s v="BurganBank0216_Forex_interest_MEC"/>
    <s v="Completed"/>
    <s v="Adhood"/>
    <s v="RON"/>
    <s v="Xaxis Display Plus"/>
    <s v="cpm"/>
    <s v="Selected Sites"/>
    <s v="Ad Bundles"/>
    <n v="0.15"/>
    <n v="1.6"/>
    <n v="500000"/>
    <n v="508635"/>
    <n v="0"/>
    <n v="500000"/>
    <m/>
    <n v="0"/>
    <e v="#DIV/0!"/>
    <n v="75"/>
    <n v="75"/>
    <n v="0"/>
    <n v="800"/>
    <n v="800"/>
    <n v="0"/>
    <n v="0"/>
    <n v="725"/>
    <n v="0.90625"/>
  </r>
  <r>
    <s v="BurganBank0216_Forex_Ligatus_interest_MEC"/>
    <n v="2016"/>
    <n v="2"/>
    <s v="Q1"/>
    <d v="2016-02-23T00:00:00"/>
    <d v="2016-02-29T00:00:00"/>
    <n v="0"/>
    <s v="MEC"/>
    <x v="35"/>
    <s v="BurganBank0216_Forex_interest_MEC"/>
    <s v="Completed"/>
    <s v="Ligatus"/>
    <s v="RON"/>
    <s v="Xaxis Display Plus"/>
    <s v="cpc"/>
    <s v="Selected Sites"/>
    <s v="Ad Bundles"/>
    <n v="0.3"/>
    <n v="1.6"/>
    <n v="5000"/>
    <m/>
    <n v="5000"/>
    <n v="0"/>
    <m/>
    <e v="#DIV/0!"/>
    <e v="#DIV/0!"/>
    <n v="1.5"/>
    <n v="0"/>
    <n v="-1.5"/>
    <n v="8"/>
    <n v="123"/>
    <n v="115"/>
    <n v="0"/>
    <n v="123"/>
    <n v="1"/>
  </r>
  <r>
    <s v="BurganBank0216_Forex_Maxad_interest_MEC"/>
    <n v="2016"/>
    <n v="2"/>
    <s v="Q1"/>
    <d v="2016-02-23T00:00:00"/>
    <d v="2016-02-29T00:00:00"/>
    <n v="0"/>
    <s v="MEC"/>
    <x v="35"/>
    <s v="BurganBank0216_Forex_interest_MEC"/>
    <s v="Completed"/>
    <s v="Maxad"/>
    <s v="RON"/>
    <s v="Xaxis Display Plus"/>
    <s v="cpc"/>
    <s v="Selected Sites"/>
    <s v="Ad Bundles"/>
    <m/>
    <n v="1.6"/>
    <n v="5000"/>
    <n v="254"/>
    <n v="4746"/>
    <n v="254"/>
    <m/>
    <n v="0"/>
    <e v="#DIV/0!"/>
    <n v="0"/>
    <n v="0"/>
    <n v="0"/>
    <n v="8"/>
    <n v="123"/>
    <n v="115"/>
    <n v="0"/>
    <n v="123"/>
    <n v="1"/>
  </r>
  <r>
    <s v="BurganBank0216_Forex_Digitalm_interest_MEC"/>
    <n v="2016"/>
    <n v="2"/>
    <s v="Q1"/>
    <d v="2016-02-23T00:00:00"/>
    <d v="2016-02-29T00:00:00"/>
    <n v="0"/>
    <s v="MEC"/>
    <x v="35"/>
    <s v="BurganBank0216_Forex_interest_MEC"/>
    <s v="Completed"/>
    <s v="Digitalm"/>
    <s v="RON"/>
    <s v="Xaxis Display Plus"/>
    <s v="cpm"/>
    <s v="Selected Sites"/>
    <s v="Ad Bundles"/>
    <n v="0.2"/>
    <n v="1.6"/>
    <n v="1000000"/>
    <n v="1027978"/>
    <n v="0"/>
    <n v="1000000"/>
    <n v="109"/>
    <n v="1.060333976018942E-4"/>
    <n v="14.678899082568808"/>
    <n v="200"/>
    <n v="200"/>
    <n v="0"/>
    <n v="1600"/>
    <n v="1600"/>
    <n v="0"/>
    <n v="0"/>
    <n v="1400"/>
    <n v="0.875"/>
  </r>
  <r>
    <s v="BurganBank0216_Forex_Medyanet_interest_MEC"/>
    <n v="2016"/>
    <n v="2"/>
    <s v="Q1"/>
    <d v="2016-02-23T00:00:00"/>
    <d v="2016-02-29T00:00:00"/>
    <n v="0"/>
    <s v="MEC"/>
    <x v="35"/>
    <s v="BurganBank0216_Forex_interest_MEC"/>
    <s v="Completed"/>
    <s v="Medyanet"/>
    <s v="RON"/>
    <s v="Xaxis Display Plus"/>
    <s v="cpm"/>
    <s v="Selected Sites"/>
    <s v="Ad Bundles"/>
    <n v="0.1"/>
    <n v="1.6"/>
    <n v="1000000"/>
    <n v="1117245"/>
    <n v="0"/>
    <n v="1000000"/>
    <m/>
    <n v="0"/>
    <e v="#DIV/0!"/>
    <n v="100"/>
    <n v="100"/>
    <n v="0"/>
    <n v="1600"/>
    <n v="600"/>
    <n v="-1000"/>
    <n v="0"/>
    <n v="500"/>
    <n v="0.83333333333333337"/>
  </r>
  <r>
    <s v="BurganBank0216_Forex_Bond_interest_MEC"/>
    <n v="2016"/>
    <n v="2"/>
    <s v="Q1"/>
    <d v="2016-02-23T00:00:00"/>
    <d v="2016-02-29T00:00:00"/>
    <n v="0"/>
    <s v="MEC"/>
    <x v="35"/>
    <s v="BurganBank0216_Forex_interest_MEC"/>
    <s v="Completed"/>
    <s v="Bond Digital"/>
    <s v="RON"/>
    <s v="Xaxis Display Plus"/>
    <s v="cpm"/>
    <s v="Selected Sites"/>
    <s v="Ad Bundles"/>
    <n v="0.5"/>
    <n v="1.6"/>
    <n v="500000"/>
    <n v="500112"/>
    <n v="0"/>
    <n v="500000"/>
    <m/>
    <n v="0"/>
    <e v="#DIV/0!"/>
    <n v="250"/>
    <n v="250"/>
    <n v="0"/>
    <n v="800"/>
    <n v="359.12"/>
    <n v="-440.88"/>
    <n v="0"/>
    <n v="109.12"/>
    <n v="0.30385386500334149"/>
  </r>
  <r>
    <s v="Akbank0216_Case_Kampus_Digitalm_interest_MC"/>
    <n v="2016"/>
    <n v="2"/>
    <s v="Q1"/>
    <d v="2016-02-24T00:00:00"/>
    <d v="2016-02-26T00:00:00"/>
    <n v="0"/>
    <s v="MC"/>
    <x v="9"/>
    <s v="Akbank0216_Case_Kampus_interest_MC"/>
    <s v="Completed"/>
    <s v="Digitalm"/>
    <s v="RON"/>
    <s v="Xaxis Display Plus"/>
    <s v="cpm"/>
    <s v="Selected Sites"/>
    <s v="Ad Bundles"/>
    <n v="0.2"/>
    <n v="1"/>
    <n v="1500000"/>
    <n v="1510351"/>
    <n v="0"/>
    <n v="1500000"/>
    <n v="181"/>
    <n v="1.1983969289257928E-4"/>
    <n v="8.3444806629834254"/>
    <n v="300"/>
    <n v="300"/>
    <n v="0"/>
    <n v="1500"/>
    <n v="1510.3510000000001"/>
    <n v="10.351000000000113"/>
    <n v="0"/>
    <n v="1210.3510000000001"/>
    <n v="0.80137067476368073"/>
  </r>
  <r>
    <s v="Akbank0216_Kase_kampus_Medyanet_interest_MC"/>
    <n v="2016"/>
    <n v="2"/>
    <s v="Q1"/>
    <d v="2016-02-24T00:00:00"/>
    <d v="2016-02-26T00:00:00"/>
    <n v="0"/>
    <s v="MC"/>
    <x v="9"/>
    <s v="Akbank0216_Case_Kampus_interest_MC"/>
    <s v="Completed"/>
    <s v="Medyanet"/>
    <s v="RON"/>
    <s v="Xaxis Display Plus"/>
    <s v="cpm"/>
    <s v="Selected Sites"/>
    <s v="Ad Bundles"/>
    <n v="0.1"/>
    <n v="1"/>
    <n v="1500000"/>
    <n v="1561537"/>
    <n v="0"/>
    <n v="1500000"/>
    <m/>
    <n v="0"/>
    <e v="#DIV/0!"/>
    <n v="150"/>
    <n v="150"/>
    <n v="0"/>
    <n v="1500"/>
    <n v="1561.537"/>
    <n v="61.537000000000035"/>
    <n v="0"/>
    <n v="1411.537"/>
    <n v="0.90394079679187878"/>
  </r>
  <r>
    <s v="Akbank0216_Kase_kampus_Bond_interest_MC"/>
    <n v="2016"/>
    <n v="2"/>
    <s v="Q1"/>
    <d v="2016-02-24T00:00:00"/>
    <d v="2016-02-26T00:00:00"/>
    <n v="0"/>
    <s v="MC"/>
    <x v="9"/>
    <s v="Akbank0216_Case_Kampus_interest_MC"/>
    <s v="Completed"/>
    <s v="Bond Digital"/>
    <s v="RON"/>
    <s v="Xaxis Display Plus"/>
    <s v="cpm"/>
    <s v="Selected Sites"/>
    <s v="Ad Bundles"/>
    <n v="0.5"/>
    <n v="1"/>
    <n v="1000000"/>
    <n v="384237"/>
    <n v="615763"/>
    <n v="384237"/>
    <m/>
    <n v="0"/>
    <e v="#DIV/0!"/>
    <n v="500"/>
    <n v="192.11850000000001"/>
    <n v="-307.88149999999996"/>
    <n v="1000"/>
    <n v="428"/>
    <n v="-572"/>
    <n v="0"/>
    <n v="235.88149999999999"/>
    <n v="0.55112499999999998"/>
  </r>
  <r>
    <s v="KKB0216_Findeks_Tvc_Clipkit_Sync_MC"/>
    <n v="2016"/>
    <n v="2"/>
    <s v="Q1"/>
    <d v="2016-02-24T00:00:00"/>
    <d v="2016-02-29T00:00:00"/>
    <n v="0"/>
    <s v="MC"/>
    <x v="36"/>
    <s v="KKB0216_Findeks_Tvc_Sync_MC"/>
    <s v="Completed"/>
    <s v="Clipkit"/>
    <s v="RON"/>
    <s v="Xaxis SYNC"/>
    <s v="cpv"/>
    <s v="Pre/Mid/Post Rolls RON"/>
    <s v="Online Video"/>
    <n v="3.5000000000000003E-2"/>
    <n v="0.06"/>
    <n v="250000"/>
    <n v="254883"/>
    <n v="0"/>
    <n v="250000"/>
    <n v="12548"/>
    <n v="4.9230431217460562E-2"/>
    <n v="1.1954096270321963"/>
    <n v="8750"/>
    <n v="8750"/>
    <n v="0"/>
    <n v="15000"/>
    <n v="15000"/>
    <n v="0"/>
    <n v="0"/>
    <n v="6250"/>
    <n v="0.41666666666666669"/>
  </r>
  <r>
    <s v="Vodafone0216_Big_Bang_Digitalm_interest_MS"/>
    <n v="2016"/>
    <n v="2"/>
    <s v="Q1"/>
    <d v="2016-02-25T00:00:00"/>
    <d v="2016-02-29T00:00:00"/>
    <n v="0"/>
    <s v="MS"/>
    <x v="14"/>
    <s v="Vodafone0216_Big_Bang_interest_MS"/>
    <s v="Completed"/>
    <s v="Digitalm"/>
    <s v="RON"/>
    <s v="Xaxis Display Plus"/>
    <s v="cpm"/>
    <s v="Selected Sites"/>
    <s v="Ad Bundles"/>
    <n v="0.2"/>
    <n v="0.8"/>
    <n v="2000000"/>
    <n v="2030708"/>
    <n v="0"/>
    <n v="2000000"/>
    <m/>
    <n v="0"/>
    <e v="#DIV/0!"/>
    <n v="400"/>
    <n v="400"/>
    <n v="0"/>
    <n v="1600"/>
    <n v="1200"/>
    <n v="-400"/>
    <n v="0"/>
    <n v="800"/>
    <n v="0.66666666666666663"/>
  </r>
  <r>
    <s v="Vodafone0216_Big_Bang_Reklamstore_interest_MS"/>
    <n v="2016"/>
    <n v="2"/>
    <s v="Q1"/>
    <d v="2016-02-25T00:00:00"/>
    <d v="2016-02-29T00:00:00"/>
    <n v="0"/>
    <s v="MS"/>
    <x v="14"/>
    <s v="Vodafone0216_Big_Bang_interest_MS"/>
    <s v="Completed"/>
    <s v="Reklamstore"/>
    <s v="RON"/>
    <s v="Xaxis Display Plus"/>
    <s v="cpm"/>
    <s v="Selected Sites"/>
    <s v="Ad Bundles"/>
    <n v="0.35"/>
    <n v="0.8"/>
    <n v="1000000"/>
    <n v="1718695"/>
    <n v="0"/>
    <n v="1000000"/>
    <n v="1045"/>
    <n v="6.0801945662261191E-4"/>
    <n v="0.76555023923444976"/>
    <n v="350"/>
    <n v="350"/>
    <n v="0"/>
    <n v="800"/>
    <n v="800"/>
    <n v="0"/>
    <n v="0"/>
    <n v="450"/>
    <n v="0.5625"/>
  </r>
  <r>
    <s v="ZorluPsm_Slavas_Snow_Show_Medyanet_interstitial_MC"/>
    <n v="2016"/>
    <n v="2"/>
    <s v="Q1"/>
    <d v="2016-02-25T00:00:00"/>
    <d v="2016-02-29T00:00:00"/>
    <n v="0"/>
    <s v="MC"/>
    <x v="37"/>
    <s v="ZorluPsm_Slavas_Snow_Show_interstitial_MC"/>
    <s v="Completed"/>
    <s v="Medyanet"/>
    <s v="RON"/>
    <s v="Xaxis Rich Media"/>
    <s v="cpm"/>
    <s v="Interstitial"/>
    <s v="Interstitial"/>
    <n v="0.5"/>
    <n v="4.25"/>
    <n v="300000"/>
    <n v="300944"/>
    <n v="0"/>
    <n v="300000"/>
    <n v="1853"/>
    <n v="6.1572917220479558E-3"/>
    <n v="0.68807339449541283"/>
    <n v="150"/>
    <n v="150"/>
    <n v="0"/>
    <n v="1275"/>
    <n v="1275"/>
    <n v="0"/>
    <n v="0"/>
    <n v="1125"/>
    <n v="0.88235294117647056"/>
  </r>
  <r>
    <s v="ZorluPsm_Slavas_Snow_Show_Digitalm_interstitial_MC"/>
    <n v="2016"/>
    <n v="2"/>
    <s v="Q1"/>
    <d v="2016-02-25T00:00:00"/>
    <d v="2016-02-29T00:00:00"/>
    <n v="0"/>
    <s v="MC"/>
    <x v="37"/>
    <s v="ZorluPsm_Slavas_Snow_Show_interstitial_MC"/>
    <s v="Completed"/>
    <s v="Digitalm"/>
    <s v="RON"/>
    <s v="Xaxis Rich Media"/>
    <s v="cpm"/>
    <s v="Interstitial"/>
    <s v="Interstitial"/>
    <n v="2.5"/>
    <n v="4.25"/>
    <n v="200000"/>
    <n v="251331"/>
    <n v="0"/>
    <n v="200000"/>
    <n v="2708"/>
    <n v="1.0774635838794259E-2"/>
    <n v="0.39586410635155095"/>
    <n v="500"/>
    <n v="500"/>
    <n v="0"/>
    <n v="850"/>
    <n v="1072"/>
    <n v="222"/>
    <n v="0"/>
    <n v="572"/>
    <n v="0.53358208955223885"/>
  </r>
  <r>
    <s v="ZorluPsm_Slavas_Snow_Show_Acunn_Preroll_MC"/>
    <n v="2016"/>
    <n v="2"/>
    <s v="Q1"/>
    <d v="2016-02-25T00:00:00"/>
    <d v="2016-02-29T00:00:00"/>
    <n v="0"/>
    <s v="MC"/>
    <x v="37"/>
    <s v="ZorluPsm_Slavas_Snow_Show_Preroll_MC"/>
    <s v="Completed"/>
    <s v="Acunn"/>
    <s v="RON"/>
    <s v="Xaxis Tv"/>
    <s v="cpv"/>
    <s v="Pre/Mid/Post Rolls RON"/>
    <s v="Online Video"/>
    <n v="0.01"/>
    <n v="3.2500000000000001E-2"/>
    <n v="30000"/>
    <n v="31233"/>
    <n v="0"/>
    <n v="30000"/>
    <n v="1089"/>
    <n v="3.4866967630390933E-2"/>
    <n v="0.93211432506887049"/>
    <n v="300"/>
    <n v="0"/>
    <n v="-300"/>
    <n v="975"/>
    <n v="1015.0725"/>
    <n v="40.072499999999991"/>
    <n v="0"/>
    <n v="1015.0725"/>
    <n v="1"/>
  </r>
  <r>
    <s v="ZorluPsm_Slavas_Snow_Show_Acunn_Nokta_MC"/>
    <n v="2016"/>
    <n v="2"/>
    <s v="Q1"/>
    <d v="2016-02-25T00:00:00"/>
    <d v="2016-02-29T00:00:00"/>
    <n v="0"/>
    <s v="MC"/>
    <x v="37"/>
    <s v="ZorluPsm_Slavas_Snow_Show_Preroll_MC"/>
    <s v="Completed"/>
    <s v="Nokta"/>
    <s v="RON"/>
    <s v="Xaxis Tv"/>
    <s v="cpv"/>
    <s v="Pre/Mid/Post Rolls RON"/>
    <s v="Online Video"/>
    <n v="1.2E-2"/>
    <n v="3.2500000000000001E-2"/>
    <n v="25000"/>
    <n v="25939"/>
    <n v="0"/>
    <n v="25000"/>
    <n v="1979"/>
    <n v="7.6294382975442387E-2"/>
    <n v="0.42598155634158669"/>
    <n v="300"/>
    <n v="300"/>
    <n v="0"/>
    <n v="812.5"/>
    <n v="843.01750000000004"/>
    <n v="30.517500000000041"/>
    <n v="0"/>
    <n v="543.01750000000004"/>
    <n v="0.64413550133894015"/>
  </r>
  <r>
    <s v="ZorluPsm_Slavas_Snow_Show_Clickvol_Preroll_MC"/>
    <n v="2016"/>
    <n v="2"/>
    <s v="Q1"/>
    <d v="2016-02-25T00:00:00"/>
    <d v="2016-02-29T00:00:00"/>
    <n v="0"/>
    <s v="MC"/>
    <x v="37"/>
    <s v="ZorluPsm_Slavas_Snow_Show_Preroll_MC"/>
    <s v="Completed"/>
    <s v="Clickvol"/>
    <s v="RON"/>
    <s v="Xaxis Tv"/>
    <s v="cpv"/>
    <s v="Pre/Mid/Post Rolls RON"/>
    <s v="Online Video"/>
    <m/>
    <n v="3.2500000000000001E-2"/>
    <n v="5000"/>
    <n v="37"/>
    <n v="4963"/>
    <n v="37"/>
    <m/>
    <n v="0"/>
    <e v="#DIV/0!"/>
    <n v="0"/>
    <n v="0"/>
    <n v="0"/>
    <n v="162.5"/>
    <n v="1.2025000000000001"/>
    <n v="-161.29750000000001"/>
    <n v="0"/>
    <n v="1.2025000000000001"/>
    <n v="1"/>
  </r>
  <r>
    <s v="KKB0216_E-ntegre_Move_Mobil_interest_MC"/>
    <n v="2016"/>
    <n v="2"/>
    <s v="Q1"/>
    <d v="2016-02-25T00:00:00"/>
    <d v="2016-02-29T00:00:00"/>
    <n v="0"/>
    <s v="MC"/>
    <x v="36"/>
    <s v="KKB0216_E-ntegre_Mobil_interest_MC"/>
    <s v="Completed"/>
    <s v="Move"/>
    <s v="RON"/>
    <s v="Xaxis Mobil"/>
    <s v="cpm"/>
    <s v="Selected Sites"/>
    <s v="Ad Bundles"/>
    <n v="2"/>
    <n v="5"/>
    <n v="148200"/>
    <n v="201428"/>
    <n v="0"/>
    <n v="148200"/>
    <n v="528"/>
    <n v="2.6212840320114384E-3"/>
    <n v="1.4034090909090908"/>
    <n v="296.39999999999998"/>
    <n v="296.39999999999998"/>
    <n v="0"/>
    <n v="741"/>
    <n v="741"/>
    <n v="0"/>
    <n v="0"/>
    <n v="444.6"/>
    <n v="0.6"/>
  </r>
  <r>
    <s v="KKB0216_E-ntegre_Adhood_interest_MC"/>
    <n v="2016"/>
    <n v="2"/>
    <s v="Q1"/>
    <d v="2016-02-25T00:00:00"/>
    <d v="2016-02-29T00:00:00"/>
    <n v="0"/>
    <s v="MC"/>
    <x v="36"/>
    <s v="KKB0216_E-ntegre_interest_MC"/>
    <s v="Completed"/>
    <s v="Adhood"/>
    <s v="RON"/>
    <s v="Xaxis Display Plus"/>
    <s v="cpm"/>
    <s v="Selected Sites"/>
    <s v="Ad Bundles"/>
    <n v="0.15"/>
    <n v="1"/>
    <n v="500000"/>
    <n v="438612"/>
    <n v="61388"/>
    <n v="438612"/>
    <m/>
    <n v="0"/>
    <e v="#DIV/0!"/>
    <n v="75"/>
    <n v="65.791799999999995"/>
    <n v="-9.208200000000005"/>
    <n v="500"/>
    <n v="247"/>
    <n v="-253"/>
    <n v="0"/>
    <n v="181.20820000000001"/>
    <n v="0.73363643724696359"/>
  </r>
  <r>
    <s v="KKB0216_E-ntegre_Medyanet_interest_MC"/>
    <n v="2016"/>
    <n v="2"/>
    <s v="Q1"/>
    <d v="2016-02-25T00:00:00"/>
    <d v="2016-02-29T00:00:00"/>
    <n v="0"/>
    <s v="MC"/>
    <x v="36"/>
    <s v="KKB0216_E-ntegre_interest_MC"/>
    <s v="Completed"/>
    <s v="Medyanet"/>
    <s v="RON"/>
    <s v="Xaxis Display Plus"/>
    <s v="cpm"/>
    <s v="Selected Sites"/>
    <s v="Ad Bundles"/>
    <n v="0.1"/>
    <n v="1"/>
    <n v="1000000"/>
    <n v="1002992"/>
    <n v="0"/>
    <n v="1000000"/>
    <m/>
    <n v="0"/>
    <e v="#DIV/0!"/>
    <n v="100"/>
    <n v="100"/>
    <n v="0"/>
    <n v="1000"/>
    <n v="1002.992"/>
    <n v="2.9919999999999618"/>
    <n v="0"/>
    <n v="902.99199999999996"/>
    <n v="0.90029830746406747"/>
  </r>
  <r>
    <s v="Teknosa0216_Turuncu_İndirim_faz3_Acunn_intersitital_MC"/>
    <n v="2016"/>
    <n v="2"/>
    <s v="Q1"/>
    <d v="2016-02-25T00:00:00"/>
    <d v="2016-02-29T00:00:00"/>
    <n v="0"/>
    <s v="MC"/>
    <x v="6"/>
    <s v="Teknosa0216_Turuncu_İndirim_faz3_intersitital_MC"/>
    <s v="Completed"/>
    <s v="Acunn"/>
    <s v="RON"/>
    <s v="Xaxis Rich Media"/>
    <s v="cpm"/>
    <s v="Interstitial"/>
    <s v="Interstitial"/>
    <n v="1.5"/>
    <n v="4.25"/>
    <n v="250000"/>
    <n v="251470"/>
    <n v="0"/>
    <n v="250000"/>
    <n v="2608"/>
    <n v="1.0371018411738975E-2"/>
    <n v="0.40979582055214719"/>
    <n v="375"/>
    <n v="0"/>
    <n v="-375"/>
    <n v="1062.5"/>
    <n v="1068.7474999999999"/>
    <n v="6.2474999999999454"/>
    <n v="0"/>
    <n v="1068.7474999999999"/>
    <n v="1"/>
  </r>
  <r>
    <s v="Teknosa0216_Turuncu_İndirim_faz3_Digitalm_intersitital_MC"/>
    <n v="2016"/>
    <n v="2"/>
    <s v="Q1"/>
    <d v="2016-02-25T00:00:00"/>
    <d v="2016-02-29T00:00:00"/>
    <n v="0"/>
    <s v="MC"/>
    <x v="6"/>
    <s v="Teknosa0216_Turuncu_İndirim_faz3_intersitital_MC"/>
    <s v="Completed"/>
    <s v="Digitalm"/>
    <s v="RON"/>
    <s v="Xaxis Rich Media"/>
    <s v="cpm"/>
    <s v="Interstitial"/>
    <s v="Interstitial"/>
    <n v="2.5"/>
    <n v="4.25"/>
    <n v="250000"/>
    <n v="250000"/>
    <n v="0"/>
    <n v="250000"/>
    <n v="536"/>
    <n v="2.1440000000000001E-3"/>
    <n v="0.11753731343283583"/>
    <n v="625"/>
    <n v="625"/>
    <n v="0"/>
    <n v="1062.5"/>
    <n v="63"/>
    <n v="-999.5"/>
    <n v="0"/>
    <n v="-562"/>
    <n v="-8.9206349206349209"/>
  </r>
  <r>
    <s v="Teknosa0216_Turuncu_İndirim_faz3_medyanet_intersitital_MC"/>
    <n v="2016"/>
    <n v="2"/>
    <s v="Q1"/>
    <d v="2016-02-25T00:00:00"/>
    <d v="2016-02-29T00:00:00"/>
    <n v="0"/>
    <s v="MC"/>
    <x v="6"/>
    <s v="Teknosa0216_Turuncu_İndirim_faz3_intersitital_MC"/>
    <s v="Completed"/>
    <s v="Medyanet"/>
    <s v="RON"/>
    <s v="Xaxis Rich Media"/>
    <s v="cpm"/>
    <s v="Interstitial"/>
    <s v="Interstitial"/>
    <n v="0.5"/>
    <n v="4.25"/>
    <n v="300000"/>
    <n v="289678"/>
    <n v="10322"/>
    <n v="289678"/>
    <n v="1977"/>
    <n v="6.8248192820994343E-3"/>
    <n v="0.62272711178553364"/>
    <n v="150"/>
    <n v="144.839"/>
    <n v="-5.1610000000000014"/>
    <n v="1275"/>
    <n v="1231.1315"/>
    <n v="-43.86850000000004"/>
    <n v="0"/>
    <n v="1086.2925"/>
    <n v="0.88235294117647067"/>
  </r>
  <r>
    <s v="Teknosa0216_Turuncu_İndirim_faz3_Bond_intersitital_MC"/>
    <n v="2016"/>
    <n v="2"/>
    <s v="Q1"/>
    <d v="2016-02-25T00:00:00"/>
    <d v="2016-02-29T00:00:00"/>
    <n v="0"/>
    <s v="MC"/>
    <x v="6"/>
    <s v="Teknosa0216_Turuncu_İndirim_faz3_intersitital_MC"/>
    <s v="Completed"/>
    <s v="Bond Digital"/>
    <s v="RON"/>
    <s v="Xaxis Rich Media"/>
    <s v="cpm"/>
    <s v="Interstitial"/>
    <s v="Interstitial"/>
    <n v="2.25"/>
    <n v="4.25"/>
    <n v="250000"/>
    <n v="251256"/>
    <n v="0"/>
    <n v="250000"/>
    <m/>
    <n v="0"/>
    <e v="#DIV/0!"/>
    <n v="562.5"/>
    <n v="562.5"/>
    <n v="0"/>
    <n v="1062.5"/>
    <n v="1067.838"/>
    <n v="5.3379999999999654"/>
    <n v="0"/>
    <n v="505.33799999999997"/>
    <n v="0.47323470414051566"/>
  </r>
  <r>
    <s v="GSK0216_Sensodyne_Hypernova_Faz3_Bond_interest_MC"/>
    <n v="2016"/>
    <n v="2"/>
    <s v="Q1"/>
    <d v="2016-02-01T00:00:00"/>
    <d v="2016-02-14T00:00:00"/>
    <n v="0"/>
    <s v="MC"/>
    <x v="0"/>
    <s v="GSK0216_Sensodyne_Hypernova_Faz3_nterest_MC"/>
    <s v="Completed"/>
    <s v="Bond Digital"/>
    <s v="RON"/>
    <s v="Xaxis Display Plus"/>
    <s v="cpm"/>
    <s v="Selected Sites"/>
    <s v="Ad Bundles"/>
    <n v="0.5"/>
    <n v="1"/>
    <n v="4000000"/>
    <n v="4000090"/>
    <n v="0"/>
    <n v="4000000"/>
    <m/>
    <n v="0"/>
    <e v="#DIV/0!"/>
    <n v="2000"/>
    <n v="2000"/>
    <n v="0"/>
    <n v="4000"/>
    <n v="4000.09"/>
    <n v="9.0000000000145519E-2"/>
    <n v="0"/>
    <n v="2000.0900000000001"/>
    <n v="0.50001124974688071"/>
  </r>
  <r>
    <s v="GSK0216_Sensodyne_Hypernova_Faz3_Matrouge_interest_MC"/>
    <n v="2016"/>
    <n v="2"/>
    <s v="Q1"/>
    <d v="2016-02-01T00:00:00"/>
    <d v="2016-02-14T00:00:00"/>
    <n v="0"/>
    <s v="MC"/>
    <x v="0"/>
    <s v="GSK0216_Sensodyne_Hypernova_Faz3_nterest_MC"/>
    <s v="Completed"/>
    <s v="Matrouge"/>
    <s v="RON"/>
    <s v="Xaxis Display Plus"/>
    <s v="cpm"/>
    <s v="Selected Sites"/>
    <s v="Ad Bundles"/>
    <n v="0.2"/>
    <n v="1"/>
    <n v="200000"/>
    <n v="775240"/>
    <n v="0"/>
    <n v="200000"/>
    <m/>
    <n v="0"/>
    <e v="#DIV/0!"/>
    <n v="40"/>
    <n v="40"/>
    <n v="0"/>
    <n v="200"/>
    <n v="775.24"/>
    <n v="575.24"/>
    <n v="0"/>
    <n v="735.24"/>
    <n v="0.94840307517671951"/>
  </r>
  <r>
    <s v="GSK0216_Sensodyne_Hypernova_Faz3_Digitalm_interest_MC"/>
    <n v="2016"/>
    <n v="2"/>
    <s v="Q1"/>
    <d v="2016-02-01T00:00:00"/>
    <d v="2016-02-14T00:00:00"/>
    <n v="0"/>
    <s v="MC"/>
    <x v="0"/>
    <s v="GSK0216_Sensodyne_Hypernova_Faz3_nterest_MC"/>
    <s v="Completed"/>
    <s v="Digitalm"/>
    <s v="RON"/>
    <s v="Xaxis Display Plus"/>
    <s v="cpm"/>
    <s v="Selected Sites"/>
    <s v="Ad Bundles"/>
    <n v="0.2"/>
    <n v="1"/>
    <n v="5000000"/>
    <n v="3662656"/>
    <n v="1337344"/>
    <n v="3662656"/>
    <m/>
    <n v="0"/>
    <e v="#DIV/0!"/>
    <n v="1000"/>
    <n v="732.53120000000001"/>
    <n v="-267.46879999999999"/>
    <n v="5000"/>
    <n v="3662.6559999999999"/>
    <n v="-1337.3440000000001"/>
    <n v="0"/>
    <n v="2930.1248000000001"/>
    <n v="0.8"/>
  </r>
  <r>
    <s v="GSK0216_Sensodyne_Hypernova_Faz3_Ligatus_interest_MC"/>
    <n v="2016"/>
    <n v="2"/>
    <s v="Q1"/>
    <d v="2016-02-01T00:00:00"/>
    <d v="2016-02-14T00:00:00"/>
    <n v="0"/>
    <s v="MC"/>
    <x v="0"/>
    <s v="GSK0216_Sensodyne_Hypernova_Faz3_nterest_MC"/>
    <s v="Completed"/>
    <s v="Ligatus"/>
    <s v="RON"/>
    <s v="Xaxis Display Plus"/>
    <s v="cpc"/>
    <s v="Selected Sites"/>
    <s v="Ad Bundles"/>
    <n v="0.3"/>
    <n v="1"/>
    <n v="7500"/>
    <n v="7500"/>
    <n v="0"/>
    <n v="7500"/>
    <m/>
    <n v="0"/>
    <e v="#DIV/0!"/>
    <n v="2.25"/>
    <n v="2250"/>
    <n v="2247.75"/>
    <n v="7.5"/>
    <n v="0"/>
    <n v="-7.5"/>
    <n v="0"/>
    <n v="-2250"/>
    <e v="#DIV/0!"/>
  </r>
  <r>
    <s v="GSK0216_Sensodyne_Hypernova_Faz3_Reklamz_interest_MC"/>
    <n v="2016"/>
    <n v="2"/>
    <s v="Q1"/>
    <d v="2016-02-01T00:00:00"/>
    <d v="2016-02-14T00:00:00"/>
    <n v="0"/>
    <s v="MC"/>
    <x v="0"/>
    <s v="GSK0216_Sensodyne_Hypernova_Faz3_nterest_MC"/>
    <s v="Completed"/>
    <s v="Reklamz"/>
    <s v="RON"/>
    <s v="Xaxis Display Plus"/>
    <s v="cpm"/>
    <s v="Selected Sites"/>
    <s v="Ad Bundles"/>
    <n v="0.1"/>
    <n v="1"/>
    <n v="500000"/>
    <n v="250161"/>
    <n v="249839"/>
    <n v="250161"/>
    <m/>
    <n v="0"/>
    <e v="#DIV/0!"/>
    <n v="50"/>
    <n v="25.016100000000002"/>
    <n v="-24.983899999999998"/>
    <n v="500"/>
    <n v="250.161"/>
    <n v="-249.839"/>
    <n v="0"/>
    <n v="225.14490000000001"/>
    <n v="0.9"/>
  </r>
  <r>
    <s v="Bimeks0216_Binlerce_urune_kdv_kadar_Bi_para_faz3_bond_intersitital_MEC"/>
    <n v="2016"/>
    <n v="2"/>
    <s v="Q1"/>
    <d v="2016-02-25T00:00:00"/>
    <d v="2016-02-29T00:00:00"/>
    <n v="0"/>
    <s v="MEC"/>
    <x v="10"/>
    <s v="Bimeks0216_Binlerce_urune_kdv_kadar_Bi_para_faz3_intersitital_MEC"/>
    <s v="Completed"/>
    <s v="Bond Digital"/>
    <s v="RON"/>
    <s v="Xaxis Rich Media"/>
    <s v="cpm"/>
    <s v="Interstitial"/>
    <s v="Interstitial"/>
    <n v="2.25"/>
    <n v="4.5"/>
    <n v="250000"/>
    <n v="250494"/>
    <n v="0"/>
    <n v="250000"/>
    <n v="3000"/>
    <n v="1.1976334762509281E-2"/>
    <n v="0.37574099999999999"/>
    <n v="562.5"/>
    <n v="562.5"/>
    <n v="0"/>
    <n v="1125"/>
    <n v="1127.223"/>
    <n v="2.2229999999999563"/>
    <n v="0"/>
    <n v="564.72299999999996"/>
    <n v="0.50098605156211329"/>
  </r>
  <r>
    <s v="Bimeks0216_Binlerce_urune_kdv_kadar_Bi_para_faz3_acunn_intersitital_MEC"/>
    <n v="2016"/>
    <n v="2"/>
    <s v="Q1"/>
    <d v="2016-02-25T00:00:00"/>
    <d v="2016-02-29T00:00:00"/>
    <n v="0"/>
    <s v="MEC"/>
    <x v="10"/>
    <s v="Bimeks0216_Binlerce_urune_kdv_kadar_Bi_para_faz3_intersitital_MEC"/>
    <s v="Completed"/>
    <s v="Acunn"/>
    <s v="RON"/>
    <s v="Xaxis Rich Media"/>
    <s v="cpm"/>
    <s v="Interstitial"/>
    <s v="Interstitial"/>
    <n v="1.5"/>
    <n v="4.5"/>
    <n v="250000"/>
    <n v="251505"/>
    <n v="0"/>
    <n v="250000"/>
    <n v="2565"/>
    <n v="1.0198604401502952E-2"/>
    <n v="0.44123684210526315"/>
    <n v="375"/>
    <n v="0"/>
    <n v="-375"/>
    <n v="1125"/>
    <n v="1131.7725"/>
    <n v="6.7725000000000364"/>
    <n v="0"/>
    <n v="1131.7725"/>
    <n v="1"/>
  </r>
  <r>
    <s v="Bimeks0216_Binlerce_urune_kdv_kadar_Bi_para_faz3_edyanet_intersitital_MEC"/>
    <n v="2016"/>
    <n v="2"/>
    <s v="Q1"/>
    <d v="2016-02-25T00:00:00"/>
    <d v="2016-02-29T00:00:00"/>
    <n v="0"/>
    <s v="MEC"/>
    <x v="10"/>
    <s v="Bimeks0216_Binlerce_urune_kdv_kadar_Bi_para_faz3_intersitital_MEC"/>
    <s v="Completed"/>
    <s v="Medyanet"/>
    <s v="RON"/>
    <s v="Xaxis Rich Media"/>
    <s v="cpm"/>
    <s v="Interstitial"/>
    <s v="Interstitial"/>
    <n v="0.5"/>
    <n v="4.5"/>
    <n v="250000"/>
    <n v="199274"/>
    <n v="50726"/>
    <n v="199274"/>
    <n v="939"/>
    <n v="4.7121049409355959E-3"/>
    <n v="0.89030883919062831"/>
    <n v="125"/>
    <n v="99.637"/>
    <n v="-25.363"/>
    <n v="1125"/>
    <n v="836"/>
    <n v="-289"/>
    <n v="0"/>
    <n v="736.36300000000006"/>
    <n v="0.88081698564593314"/>
  </r>
  <r>
    <s v="Bimeks0216_Binlerce_urune_kdv_kadar_Bi_para_faz3_digitalm_intersitital_MEC"/>
    <n v="2016"/>
    <n v="2"/>
    <s v="Q1"/>
    <d v="2016-02-25T00:00:00"/>
    <d v="2016-02-29T00:00:00"/>
    <n v="0"/>
    <s v="MEC"/>
    <x v="10"/>
    <s v="Bimeks0216_Binlerce_urune_kdv_kadar_Bi_para_faz3_intersitital_MEC"/>
    <s v="Completed"/>
    <s v="Digitalm"/>
    <s v="RON"/>
    <s v="Xaxis Rich Media"/>
    <s v="cpm"/>
    <s v="Interstitial"/>
    <s v="Interstitial"/>
    <n v="2.5"/>
    <n v="4.5"/>
    <n v="250000"/>
    <n v="201044"/>
    <n v="48956"/>
    <n v="201044"/>
    <n v="2985"/>
    <n v="1.4847496070511928E-2"/>
    <n v="0.30318257956448913"/>
    <n v="625"/>
    <n v="502.61"/>
    <n v="-122.38999999999999"/>
    <n v="1125"/>
    <n v="905"/>
    <n v="-220"/>
    <n v="0"/>
    <n v="402.39"/>
    <n v="0.44462983425414365"/>
  </r>
  <r>
    <s v="Hopi0216_Sevgililer_Günü_Medyanet_interest_MEC"/>
    <n v="2016"/>
    <n v="2"/>
    <s v="Q1"/>
    <d v="2016-02-29T00:00:00"/>
    <d v="2016-02-29T00:00:00"/>
    <n v="0"/>
    <s v="MEC"/>
    <x v="26"/>
    <s v="Hopi0216_Sevgililer_Günü_interest_MEC"/>
    <s v="Completed"/>
    <s v="Medyanet"/>
    <s v="RON"/>
    <s v="Xaxis Display Plus"/>
    <s v="cpm"/>
    <s v="Selected Sites"/>
    <s v="Ad Bundles"/>
    <n v="0.1"/>
    <n v="0"/>
    <n v="300000"/>
    <n v="300000"/>
    <n v="0"/>
    <n v="300000"/>
    <m/>
    <n v="0"/>
    <e v="#DIV/0!"/>
    <n v="30"/>
    <n v="30"/>
    <n v="0"/>
    <n v="0"/>
    <n v="0"/>
    <n v="0"/>
    <n v="0"/>
    <n v="-30"/>
    <e v="#DIV/0!"/>
  </r>
  <r>
    <s v="Nike0216_BFI_Faz2_Clipkit_Seeding_MS"/>
    <n v="2016"/>
    <n v="2"/>
    <s v="Q1"/>
    <d v="2016-01-29T00:00:00"/>
    <d v="2016-01-31T00:00:00"/>
    <n v="0"/>
    <s v="MS"/>
    <x v="28"/>
    <s v="Nike0216_BFI_Faz2_Seeding_MS"/>
    <s v="Completed"/>
    <s v="Clipkit"/>
    <s v="RON"/>
    <s v="Xaxis Seeding"/>
    <s v="cpc"/>
    <s v="Pre/Mid/Post Rolls RON"/>
    <s v="Online Video"/>
    <n v="0.45"/>
    <n v="0.6"/>
    <n v="6250"/>
    <n v="6250"/>
    <n v="0"/>
    <n v="6250"/>
    <m/>
    <n v="0"/>
    <e v="#DIV/0!"/>
    <n v="2.8125"/>
    <n v="2812"/>
    <n v="2809.1875"/>
    <n v="3.75"/>
    <n v="4187"/>
    <n v="4183.25"/>
    <n v="0"/>
    <n v="1375"/>
    <n v="0.32839742058753285"/>
  </r>
  <r>
    <s v="Huawei0216_MateS_interest_Popmarker_MX"/>
    <n v="2016"/>
    <n v="2"/>
    <s v="Q1"/>
    <d v="2016-02-01T00:00:00"/>
    <d v="2016-02-05T00:00:00"/>
    <n v="0"/>
    <s v="MX"/>
    <x v="23"/>
    <s v="Huawei0216_MateS_interest_MX"/>
    <s v="Completed"/>
    <s v="Popmarker"/>
    <s v="RON"/>
    <s v="Xaxis Display Plus"/>
    <s v="cpm"/>
    <s v="Selected Sites"/>
    <s v="Ad Bundles"/>
    <n v="1"/>
    <n v="0"/>
    <n v="500000"/>
    <n v="483000"/>
    <n v="17000"/>
    <n v="483000"/>
    <m/>
    <n v="0"/>
    <e v="#DIV/0!"/>
    <n v="500"/>
    <n v="483"/>
    <n v="-17"/>
    <n v="0"/>
    <n v="0"/>
    <n v="0"/>
    <n v="0"/>
    <n v="-483"/>
    <e v="#DIV/0!"/>
  </r>
  <r>
    <s v="Tadim0316_Fistik_Ailesi_Midyo_Preroll_MEC"/>
    <n v="2016"/>
    <n v="3"/>
    <s v="Q1"/>
    <d v="2016-03-01T00:00:00"/>
    <d v="2016-03-20T00:00:00"/>
    <n v="0"/>
    <s v="MEC"/>
    <x v="33"/>
    <s v="Tadim0316_Fistik_Ailesi_Preroll_MEC"/>
    <s v="Completed"/>
    <s v="Midyo"/>
    <s v="RON"/>
    <s v="Xaxis Tv"/>
    <s v="cpv"/>
    <s v="Pre/Mid/Post Rolls RON"/>
    <s v="Online Video"/>
    <n v="5.0000000000000001E-3"/>
    <n v="3.5000000000000003E-2"/>
    <n v="75000"/>
    <n v="77698"/>
    <n v="0"/>
    <n v="75000"/>
    <n v="1353"/>
    <n v="1.7413575639012586E-2"/>
    <n v="1.9312638580931263"/>
    <n v="375"/>
    <n v="375"/>
    <n v="0"/>
    <n v="2625.0000000000005"/>
    <n v="2613"/>
    <n v="-12.000000000000455"/>
    <n v="0"/>
    <n v="2238"/>
    <n v="0.85648679678530426"/>
  </r>
  <r>
    <s v="Tadim0316_Fistik_Ailesi_Digitalm_Preroll_MEC"/>
    <n v="2016"/>
    <n v="3"/>
    <s v="Q1"/>
    <d v="2016-03-01T00:00:00"/>
    <d v="2016-03-20T00:00:00"/>
    <n v="0"/>
    <s v="MEC"/>
    <x v="33"/>
    <s v="Tadim0316_Fistik_Ailesi_Preroll_MEC"/>
    <s v="Completed"/>
    <s v="Digitalm"/>
    <s v="RON"/>
    <s v="Xaxis Tv"/>
    <s v="cpv"/>
    <s v="Pre/Mid/Post Rolls RON"/>
    <s v="Online Video"/>
    <n v="6.0000000000000001E-3"/>
    <n v="3.5000000000000003E-2"/>
    <n v="100000"/>
    <n v="100102"/>
    <n v="0"/>
    <n v="100000"/>
    <n v="3685"/>
    <n v="3.681245129967433E-2"/>
    <n v="0.949796472184532"/>
    <n v="600"/>
    <n v="600"/>
    <n v="0"/>
    <n v="3500.0000000000005"/>
    <n v="3500.0000000000005"/>
    <n v="0"/>
    <n v="0"/>
    <n v="2900.0000000000005"/>
    <n v="0.82857142857142863"/>
  </r>
  <r>
    <s v="Tadim0316_Fistik_Ailesi_Acunn_Preroll_MEC"/>
    <n v="2016"/>
    <n v="3"/>
    <s v="Q1"/>
    <d v="2016-03-01T00:00:00"/>
    <d v="2016-03-20T00:00:00"/>
    <n v="0"/>
    <s v="MEC"/>
    <x v="33"/>
    <s v="Tadim0316_Fistik_Ailesi_Preroll_MEC"/>
    <s v="Completed"/>
    <s v="Acunn"/>
    <s v="RON"/>
    <s v="Xaxis Tv"/>
    <s v="cpv"/>
    <s v="Pre/Mid/Post Rolls RON"/>
    <s v="Online Video"/>
    <n v="0.01"/>
    <n v="3.5000000000000003E-2"/>
    <n v="100000"/>
    <n v="100024"/>
    <n v="0"/>
    <n v="100000"/>
    <n v="11837"/>
    <n v="0.11834159801647605"/>
    <n v="0.28317985976176396"/>
    <n v="1000"/>
    <n v="0"/>
    <n v="-1000"/>
    <n v="3500.0000000000005"/>
    <n v="3352"/>
    <n v="-148.00000000000045"/>
    <n v="0"/>
    <n v="3352"/>
    <n v="1"/>
  </r>
  <r>
    <s v="Tadim0316_Fistik_Ailesi_bond_Preroll_MEC"/>
    <n v="2016"/>
    <n v="3"/>
    <s v="Q1"/>
    <d v="2016-03-01T00:00:00"/>
    <d v="2016-03-20T00:00:00"/>
    <n v="0"/>
    <s v="MEC"/>
    <x v="33"/>
    <s v="Tadim0316_Fistik_Ailesi_Preroll_MEC"/>
    <s v="Completed"/>
    <s v="Bond Digital"/>
    <s v="RON"/>
    <s v="Xaxis Tv"/>
    <s v="cpv"/>
    <s v="Pre/Mid/Post Rolls RON"/>
    <s v="Online Video"/>
    <n v="1.4999999999999999E-2"/>
    <n v="3.5000000000000003E-2"/>
    <n v="75000"/>
    <n v="75028"/>
    <n v="0"/>
    <n v="75000"/>
    <n v="8349"/>
    <n v="0.11127845604307725"/>
    <n v="0.31440891124685594"/>
    <n v="1125"/>
    <n v="1125"/>
    <n v="0"/>
    <n v="2625.0000000000005"/>
    <n v="2625.0000000000005"/>
    <n v="0"/>
    <n v="0"/>
    <n v="1500.0000000000005"/>
    <n v="0.57142857142857151"/>
  </r>
  <r>
    <s v="Tadim0316_Fistik_Ailesi_Crep_Preroll_MEC"/>
    <n v="2016"/>
    <n v="3"/>
    <s v="Q1"/>
    <d v="2016-03-01T00:00:00"/>
    <d v="2016-03-20T00:00:00"/>
    <n v="0"/>
    <s v="MEC"/>
    <x v="33"/>
    <s v="Tadim0316_Fistik_Ailesi_Preroll_MEC"/>
    <s v="Completed"/>
    <s v="Crep Digital"/>
    <s v="RON"/>
    <s v="Xaxis Tv"/>
    <s v="cpv"/>
    <s v="Pre/Mid/Post Rolls RON"/>
    <s v="Online Video"/>
    <n v="2.2499999999999999E-2"/>
    <n v="3.5000000000000003E-2"/>
    <n v="100000"/>
    <n v="110507"/>
    <n v="0"/>
    <n v="100000"/>
    <n v="3531"/>
    <n v="3.1952726976571623E-2"/>
    <n v="0.99122061738884182"/>
    <n v="2250"/>
    <n v="2250"/>
    <n v="0"/>
    <n v="3500.0000000000005"/>
    <n v="3500.0000000000005"/>
    <n v="0"/>
    <n v="0"/>
    <n v="1250.0000000000005"/>
    <n v="0.35714285714285721"/>
  </r>
  <r>
    <s v="Avon0316_Matte_LS_Clipkit_SYNC_MX"/>
    <n v="2016"/>
    <n v="3"/>
    <s v="Q1"/>
    <d v="2016-03-01T00:00:00"/>
    <d v="2016-03-18T00:00:00"/>
    <n v="0"/>
    <s v="MX"/>
    <x v="34"/>
    <s v="Avon0316_Matte_LS_SYNC_MX"/>
    <s v="Completed"/>
    <s v="Clipkit"/>
    <s v="RON"/>
    <s v="Xaxis SYNC"/>
    <s v="cpv"/>
    <s v="Pre/Mid/Post Rolls RON"/>
    <s v="Online Video"/>
    <n v="4.2000000000000003E-2"/>
    <n v="0.06"/>
    <n v="67000"/>
    <n v="83720"/>
    <n v="0"/>
    <n v="67000"/>
    <n v="4430"/>
    <n v="5.2914476827520304E-2"/>
    <n v="0.8889390519187359"/>
    <n v="2814"/>
    <n v="2814"/>
    <n v="0"/>
    <n v="4020"/>
    <n v="3938"/>
    <n v="-82"/>
    <n v="0"/>
    <n v="1124"/>
    <n v="0.28542407313357032"/>
  </r>
  <r>
    <s v="Avon0316_Matte_LS_Medyanet_Interstitial_MX"/>
    <n v="2016"/>
    <n v="3"/>
    <s v="Q1"/>
    <d v="2016-03-01T00:00:00"/>
    <d v="2016-03-18T00:00:00"/>
    <n v="0"/>
    <s v="MX"/>
    <x v="34"/>
    <s v="Avon0316_Matte_LS_Interstitial_MX"/>
    <s v="Completed"/>
    <s v="Medyanet"/>
    <s v="RON"/>
    <s v="Xaxis Rich Media"/>
    <s v="cpm"/>
    <s v="Interstitial"/>
    <s v="Interstitial"/>
    <n v="0.5"/>
    <n v="4.25"/>
    <n v="400000"/>
    <n v="399445"/>
    <n v="555"/>
    <n v="399445"/>
    <n v="2856"/>
    <n v="7.149920514714166E-3"/>
    <n v="0.59441220238095238"/>
    <n v="200"/>
    <n v="199.7225"/>
    <n v="-0.27750000000000341"/>
    <n v="1700"/>
    <n v="1697.6412499999999"/>
    <n v="-2.3587500000001"/>
    <n v="0"/>
    <n v="1497.9187499999998"/>
    <n v="0.88235294117647056"/>
  </r>
  <r>
    <s v="Avon0316_Matte_LS_Digitalm_Interstitial_MX"/>
    <n v="2016"/>
    <n v="3"/>
    <s v="Q1"/>
    <d v="2016-03-01T00:00:00"/>
    <d v="2016-03-18T00:00:00"/>
    <n v="0"/>
    <s v="MX"/>
    <x v="34"/>
    <s v="Avon0316_Matte_LS_Interstitial_MX"/>
    <s v="Completed"/>
    <s v="Digitalm"/>
    <s v="RON"/>
    <s v="Xaxis Rich Media"/>
    <s v="cpm"/>
    <s v="Interstitial"/>
    <s v="Interstitial"/>
    <n v="2.5"/>
    <n v="4.25"/>
    <n v="400000"/>
    <n v="400078"/>
    <n v="0"/>
    <n v="400000"/>
    <n v="4718"/>
    <n v="1.1792700423417433E-2"/>
    <n v="0.36039243323442138"/>
    <n v="1000"/>
    <n v="1000"/>
    <n v="0"/>
    <n v="1700"/>
    <n v="1700.3315"/>
    <n v="0.33150000000000546"/>
    <n v="0"/>
    <n v="700.33150000000001"/>
    <n v="0.41187938940141966"/>
  </r>
  <r>
    <s v="Avon0316_Matte_LS_Acunn_Interstitial_MX"/>
    <n v="2016"/>
    <n v="3"/>
    <s v="Q1"/>
    <d v="2016-03-01T00:00:00"/>
    <d v="2016-03-18T00:00:00"/>
    <n v="0"/>
    <s v="MX"/>
    <x v="34"/>
    <s v="Avon0316_Matte_LS_Interstitial_MX"/>
    <s v="Completed"/>
    <s v="Acunn"/>
    <s v="RON"/>
    <s v="Xaxis Rich Media"/>
    <s v="cpm"/>
    <s v="Interstitial"/>
    <s v="Interstitial"/>
    <n v="1.5"/>
    <n v="4.25"/>
    <n v="350000"/>
    <n v="350321"/>
    <n v="0"/>
    <n v="350000"/>
    <n v="3359"/>
    <n v="9.5883489713719707E-3"/>
    <n v="0.40964572789520692"/>
    <n v="525"/>
    <n v="0"/>
    <n v="-525"/>
    <n v="1487.5"/>
    <n v="1376"/>
    <n v="-111.5"/>
    <n v="0"/>
    <n v="1376"/>
    <n v="1"/>
  </r>
  <r>
    <s v="Avon0316_Matte_LS_Ligatus_Interstitial_MX"/>
    <n v="2016"/>
    <n v="3"/>
    <s v="Q1"/>
    <d v="2016-03-01T00:00:00"/>
    <d v="2016-03-18T00:00:00"/>
    <n v="0"/>
    <s v="MX"/>
    <x v="34"/>
    <s v="Avon0316_Matte_LS_Interstitial_MX"/>
    <s v="Completed"/>
    <s v="Ligatus"/>
    <s v="RON"/>
    <s v="Xaxis Rich Media"/>
    <s v="cpc"/>
    <s v="Interstitial"/>
    <s v="Interstitial"/>
    <n v="0.3"/>
    <n v="4.25"/>
    <n v="3333"/>
    <n v="3333"/>
    <n v="0"/>
    <n v="3333"/>
    <m/>
    <n v="0"/>
    <e v="#DIV/0!"/>
    <n v="0.99990000000000001"/>
    <n v="1000"/>
    <n v="999.00009999999997"/>
    <n v="14.16525"/>
    <n v="14.16525"/>
    <n v="0"/>
    <n v="0"/>
    <n v="-985.83474999999999"/>
    <n v="-69.5952948236"/>
  </r>
  <r>
    <s v="Avon0316_Matte_LS_Clicvol_Interstitial_MX"/>
    <n v="2016"/>
    <n v="3"/>
    <s v="Q1"/>
    <d v="2016-03-01T00:00:00"/>
    <d v="2016-03-18T00:00:00"/>
    <n v="0"/>
    <s v="MX"/>
    <x v="34"/>
    <s v="Avon0316_Matte_LS_Interstitial_MX"/>
    <s v="Completed"/>
    <s v="Clickvol"/>
    <s v="RON"/>
    <s v="Xaxis Rich Media"/>
    <s v="cpc"/>
    <s v="Interstitial"/>
    <s v="Interstitial"/>
    <n v="0.2"/>
    <n v="4.25"/>
    <n v="3000"/>
    <n v="2091"/>
    <n v="909"/>
    <n v="2091"/>
    <m/>
    <n v="0"/>
    <e v="#DIV/0!"/>
    <n v="0.60000000000000009"/>
    <n v="418"/>
    <n v="417.4"/>
    <n v="12.75"/>
    <n v="8.8867499999999993"/>
    <n v="-3.8632500000000007"/>
    <n v="0"/>
    <n v="-409.11324999999999"/>
    <n v="-46.036318114046196"/>
  </r>
  <r>
    <s v="Vodafone0316_FillBox_Wave2_Digitalm_interest_MS"/>
    <n v="2016"/>
    <n v="3"/>
    <s v="Q1"/>
    <d v="2016-03-02T00:00:00"/>
    <d v="2016-03-30T00:00:00"/>
    <n v="0"/>
    <s v="MS"/>
    <x v="14"/>
    <s v="Vodafone0316_FillBox_Wave2_interest_MS"/>
    <s v="Completed"/>
    <s v="Digitalm"/>
    <s v="RON"/>
    <s v="Xaxis Display Plus"/>
    <s v="cpm"/>
    <s v="Selected Sites"/>
    <s v="Ad Bundles"/>
    <n v="0.2"/>
    <n v="0.8"/>
    <n v="2000000"/>
    <n v="841682"/>
    <n v="1158318"/>
    <n v="841682"/>
    <n v="216"/>
    <n v="2.5662898814516645E-4"/>
    <n v="3.1173407407407412"/>
    <n v="400"/>
    <n v="168.33640000000003"/>
    <n v="-231.66359999999997"/>
    <n v="1600"/>
    <n v="673.3456000000001"/>
    <n v="-926.6543999999999"/>
    <n v="0"/>
    <n v="505.00920000000008"/>
    <n v="0.75"/>
  </r>
  <r>
    <s v="Vodafone0316_FillBox_Wave2_Bond_interest_MS"/>
    <n v="2016"/>
    <n v="3"/>
    <s v="Q1"/>
    <d v="2016-03-02T00:00:00"/>
    <d v="2016-03-30T00:00:00"/>
    <n v="0"/>
    <s v="MS"/>
    <x v="14"/>
    <s v="Vodafone0316_FillBox_Wave2_interest_MS"/>
    <s v="Completed"/>
    <s v="Bond Digital"/>
    <s v="RON"/>
    <s v="Xaxis Display Plus"/>
    <s v="cpm"/>
    <s v="Selected Sites"/>
    <s v="Ad Bundles"/>
    <n v="0.5"/>
    <n v="0.8"/>
    <n v="1000000"/>
    <n v="431668"/>
    <n v="568332"/>
    <n v="431668"/>
    <m/>
    <n v="0"/>
    <e v="#DIV/0!"/>
    <n v="500"/>
    <n v="215.834"/>
    <n v="-284.166"/>
    <n v="800"/>
    <n v="599"/>
    <n v="-201"/>
    <n v="0"/>
    <n v="383.166"/>
    <n v="0.63967612687813025"/>
  </r>
  <r>
    <s v="Vodafone0316_FillBox_Wave2_Reklamstore_interest_MS"/>
    <n v="2016"/>
    <n v="3"/>
    <s v="Q1"/>
    <d v="2016-03-02T00:00:00"/>
    <d v="2016-03-30T00:00:00"/>
    <n v="0"/>
    <s v="MS"/>
    <x v="14"/>
    <s v="Vodafone0316_FillBox_Wave2_interest_MS"/>
    <s v="Completed"/>
    <s v="Reklamstore"/>
    <s v="RON"/>
    <s v="Xaxis Display Plus"/>
    <s v="cpm"/>
    <s v="Selected Sites"/>
    <s v="Ad Bundles"/>
    <n v="0.35"/>
    <n v="0.8"/>
    <n v="1500000"/>
    <n v="512945"/>
    <n v="987055"/>
    <n v="512945"/>
    <n v="665"/>
    <n v="1.2964352903332716E-3"/>
    <n v="0.61707669172932333"/>
    <n v="525"/>
    <n v="179.53075000000001"/>
    <n v="-345.46924999999999"/>
    <n v="1200"/>
    <n v="410.35599999999999"/>
    <n v="-789.64400000000001"/>
    <n v="0"/>
    <n v="230.82524999999998"/>
    <n v="0.5625"/>
  </r>
  <r>
    <s v="Vestel0316_Kusursuz_Deneyim_Acunn_Preroll_MC"/>
    <n v="2016"/>
    <n v="3"/>
    <s v="Q1"/>
    <d v="2016-03-01T00:00:00"/>
    <d v="2016-03-18T00:00:00"/>
    <n v="0"/>
    <s v="MC"/>
    <x v="19"/>
    <s v="Vestel0316_Kusursuz_Deneyim_Preroll_MC"/>
    <s v="Completed"/>
    <s v="Acunn"/>
    <s v="RON"/>
    <s v="Xaxis Tv"/>
    <s v="cpv"/>
    <s v="Pre/Mid/Post Rolls RON"/>
    <s v="Online Video"/>
    <n v="0.01"/>
    <n v="3.3000000000000002E-2"/>
    <n v="30000"/>
    <n v="30005"/>
    <n v="0"/>
    <n v="30000"/>
    <n v="3633"/>
    <n v="0.121079820029995"/>
    <n v="0.23424167354803194"/>
    <n v="300"/>
    <n v="0"/>
    <n v="-300"/>
    <n v="990"/>
    <n v="851"/>
    <n v="-139"/>
    <n v="0"/>
    <n v="851"/>
    <n v="1"/>
  </r>
  <r>
    <s v="Vestel0316_Kusursuz_Deneyim_Midyo_Preroll_MC"/>
    <n v="2016"/>
    <n v="3"/>
    <s v="Q1"/>
    <d v="2016-03-01T00:00:00"/>
    <d v="2016-03-18T00:00:00"/>
    <n v="0"/>
    <s v="MC"/>
    <x v="19"/>
    <s v="Vestel0316_Kusursuz_Deneyim_Preroll_MC"/>
    <s v="Completed"/>
    <s v="Midyo"/>
    <s v="RON"/>
    <s v="Xaxis Tv"/>
    <s v="cpv"/>
    <s v="Pre/Mid/Post Rolls RON"/>
    <s v="Online Video"/>
    <n v="5.0000000000000001E-3"/>
    <n v="3.3000000000000002E-2"/>
    <n v="15000"/>
    <n v="16060"/>
    <n v="0"/>
    <n v="15000"/>
    <n v="294"/>
    <n v="1.8306351183063511E-2"/>
    <n v="1.6836734693877551"/>
    <n v="75"/>
    <n v="75"/>
    <n v="0"/>
    <n v="495"/>
    <n v="495"/>
    <n v="0"/>
    <n v="0"/>
    <n v="420"/>
    <n v="0.84848484848484851"/>
  </r>
  <r>
    <s v="Vestel0316_Kusursuz_Deneyim_Bond_Preroll_MC"/>
    <n v="2016"/>
    <n v="3"/>
    <s v="Q1"/>
    <d v="2016-03-01T00:00:00"/>
    <d v="2016-03-18T00:00:00"/>
    <n v="0"/>
    <s v="MC"/>
    <x v="19"/>
    <s v="Vestel0316_Kusursuz_Deneyim_Preroll_MC"/>
    <s v="Completed"/>
    <s v="Bond Digital"/>
    <s v="RON"/>
    <s v="Xaxis Tv"/>
    <s v="cpv"/>
    <s v="Pre/Mid/Post Rolls RON"/>
    <s v="Online Video"/>
    <n v="1.4999999999999999E-2"/>
    <n v="3.3000000000000002E-2"/>
    <n v="30000"/>
    <n v="29813"/>
    <n v="187"/>
    <n v="29813"/>
    <n v="3225"/>
    <n v="0.108174286385134"/>
    <n v="0.30697674418604654"/>
    <n v="450"/>
    <n v="447.19499999999999"/>
    <n v="-2.8050000000000068"/>
    <n v="990"/>
    <n v="990"/>
    <n v="0"/>
    <n v="0"/>
    <n v="542.80500000000006"/>
    <n v="0.54828787878787888"/>
  </r>
  <r>
    <s v="IKEA0316_Mutfak_Digitalm_Interstitial_MEC"/>
    <n v="2016"/>
    <n v="3"/>
    <s v="Q1"/>
    <d v="2016-03-01T00:00:00"/>
    <d v="2016-03-17T00:00:00"/>
    <n v="0"/>
    <s v="MEC"/>
    <x v="1"/>
    <s v="IKEA0316_Mutfak_Interstitial_MEC"/>
    <s v="Completed"/>
    <s v="Digitalm"/>
    <s v="RON"/>
    <s v="Xaxis Rich Media"/>
    <s v="cpm"/>
    <s v="Interstitial"/>
    <s v="Interstitial"/>
    <n v="2.5"/>
    <n v="4.25"/>
    <n v="250000"/>
    <n v="202564"/>
    <n v="47436"/>
    <n v="202564"/>
    <n v="2601"/>
    <n v="1.2840386248296835E-2"/>
    <n v="0.3309869281045752"/>
    <n v="625"/>
    <n v="506.40999999999997"/>
    <n v="-118.59000000000003"/>
    <n v="1062.5"/>
    <n v="860.89700000000005"/>
    <n v="-201.60299999999995"/>
    <n v="0"/>
    <n v="354.48700000000008"/>
    <n v="0.41176470588235303"/>
  </r>
  <r>
    <s v="IKEA0316_Mutfak_DeskFive_Interstitial_MEC"/>
    <n v="2016"/>
    <n v="3"/>
    <s v="Q1"/>
    <d v="2016-03-01T00:00:00"/>
    <d v="2016-03-17T00:00:00"/>
    <n v="0"/>
    <s v="MEC"/>
    <x v="1"/>
    <s v="IKEA0316_Mutfak_Interstitial_MEC"/>
    <s v="Completed"/>
    <s v="Desk Five"/>
    <s v="RON"/>
    <s v="Xaxis Rich Media"/>
    <s v="cpm"/>
    <s v="Interstitial"/>
    <s v="Interstitial"/>
    <n v="2.5"/>
    <n v="4.25"/>
    <n v="200000"/>
    <n v="152453"/>
    <n v="47547"/>
    <n v="152453"/>
    <n v="3632"/>
    <n v="2.3823735839898198E-2"/>
    <n v="0.178393515969163"/>
    <n v="500"/>
    <n v="381.13249999999999"/>
    <n v="-118.86750000000001"/>
    <n v="850"/>
    <n v="647.92525000000001"/>
    <n v="-202.07474999999999"/>
    <n v="0"/>
    <n v="266.79275000000001"/>
    <n v="0.41176470588235298"/>
  </r>
  <r>
    <s v="IKEA0316_Mutfak_Acunn_Interstitial_MEC"/>
    <n v="2016"/>
    <n v="3"/>
    <s v="Q1"/>
    <d v="2016-03-01T00:00:00"/>
    <d v="2016-03-17T00:00:00"/>
    <n v="0"/>
    <s v="MEC"/>
    <x v="1"/>
    <s v="IKEA0316_Mutfak_Interstitial_MEC"/>
    <s v="Completed"/>
    <s v="Acunn"/>
    <s v="RON"/>
    <s v="Xaxis Rich Media"/>
    <s v="cpm"/>
    <s v="Interstitial"/>
    <s v="Interstitial"/>
    <n v="1.5"/>
    <n v="4.25"/>
    <n v="250000"/>
    <n v="254195"/>
    <n v="0"/>
    <n v="250000"/>
    <n v="2009"/>
    <n v="7.9033812624166484E-3"/>
    <n v="0.6057740169238427"/>
    <n v="375"/>
    <n v="0"/>
    <n v="-375"/>
    <n v="1062.5"/>
    <n v="1217"/>
    <n v="154.5"/>
    <n v="0"/>
    <n v="1217"/>
    <n v="1"/>
  </r>
  <r>
    <s v="Beymen0316_Mart_Clickvol_interest_MEC"/>
    <n v="2016"/>
    <n v="3"/>
    <s v="Q1"/>
    <d v="2016-03-02T00:00:00"/>
    <d v="2016-03-30T00:00:00"/>
    <n v="0"/>
    <s v="MEC"/>
    <x v="38"/>
    <s v="Beymen0316_Mart_interest_MEC"/>
    <s v="Completed"/>
    <s v="Clickvol"/>
    <s v="RON"/>
    <s v="Xaxis Display Plus"/>
    <s v="cpc"/>
    <s v="Selected Sites"/>
    <s v="Ad Bundles"/>
    <n v="0.2"/>
    <n v="1.75"/>
    <n v="1000"/>
    <n v="1074"/>
    <n v="0"/>
    <n v="1000"/>
    <m/>
    <n v="0"/>
    <e v="#DIV/0!"/>
    <n v="0.2"/>
    <n v="200"/>
    <n v="199.8"/>
    <n v="1.75"/>
    <n v="933"/>
    <n v="931.25"/>
    <n v="0"/>
    <n v="733"/>
    <n v="0.78563772775991425"/>
  </r>
  <r>
    <s v="Beymen0316_Mart_Ligatus_interest_MEC"/>
    <n v="2016"/>
    <n v="3"/>
    <s v="Q1"/>
    <d v="2016-03-02T00:00:00"/>
    <d v="2016-03-30T00:00:00"/>
    <n v="0"/>
    <s v="MEC"/>
    <x v="38"/>
    <s v="Beymen0316_Mart_interest_MEC"/>
    <s v="Completed"/>
    <s v="Ligatus"/>
    <s v="RON"/>
    <s v="Xaxis Display Plus"/>
    <s v="cpc"/>
    <s v="Selected Sites"/>
    <s v="Ad Bundles"/>
    <n v="0.3"/>
    <n v="1.75"/>
    <n v="6000"/>
    <n v="6000"/>
    <n v="0"/>
    <n v="6000"/>
    <m/>
    <n v="0"/>
    <e v="#DIV/0!"/>
    <n v="1.7999999999999998"/>
    <n v="1800"/>
    <n v="1798.2"/>
    <n v="10.5"/>
    <n v="500"/>
    <n v="489.5"/>
    <n v="0"/>
    <n v="-1300"/>
    <n v="-2.6"/>
  </r>
  <r>
    <s v="Beymen0316_Mart_Medyanet_interest_MEC"/>
    <n v="2016"/>
    <n v="3"/>
    <s v="Q1"/>
    <d v="2016-03-02T00:00:00"/>
    <d v="2016-03-30T00:00:00"/>
    <n v="0"/>
    <s v="MEC"/>
    <x v="38"/>
    <s v="Beymen0316_Mart_interest_MEC"/>
    <s v="Completed"/>
    <s v="Medyanet"/>
    <s v="RON"/>
    <s v="Xaxis Display Plus"/>
    <s v="cpm"/>
    <s v="Selected Sites"/>
    <s v="Ad Bundles"/>
    <n v="0.1"/>
    <n v="1.75"/>
    <n v="3000000"/>
    <n v="3000576"/>
    <n v="0"/>
    <n v="3000000"/>
    <n v="3032"/>
    <n v="1.0104726559167308E-3"/>
    <n v="0.74241424802110823"/>
    <n v="300"/>
    <n v="300"/>
    <n v="0"/>
    <n v="5250"/>
    <n v="2251"/>
    <n v="-2999"/>
    <n v="0"/>
    <n v="1951"/>
    <n v="0.86672589960017765"/>
  </r>
  <r>
    <s v="Beymen0316_Mart_Popmarker_interest_MEC"/>
    <n v="2016"/>
    <n v="3"/>
    <s v="Q1"/>
    <d v="2016-03-02T00:00:00"/>
    <d v="2016-03-30T00:00:00"/>
    <n v="0"/>
    <s v="MEC"/>
    <x v="38"/>
    <s v="Beymen0316_Mart_interest_MEC"/>
    <s v="Completed"/>
    <s v="Popmarker"/>
    <s v="RON"/>
    <s v="Xaxis Display Plus"/>
    <s v="cpm"/>
    <s v="Selected Sites"/>
    <s v="Ad Bundles"/>
    <n v="1"/>
    <n v="3"/>
    <n v="500000"/>
    <n v="505979"/>
    <n v="0"/>
    <n v="500000"/>
    <m/>
    <n v="0"/>
    <e v="#DIV/0!"/>
    <n v="500"/>
    <n v="500"/>
    <n v="0"/>
    <n v="1500"/>
    <n v="1517.9369999999999"/>
    <n v="17.936999999999898"/>
    <n v="0"/>
    <n v="1017.9369999999999"/>
    <n v="0.67060556531661064"/>
  </r>
  <r>
    <s v="Beymen0316_Mart_Digitalm_interest_MEC"/>
    <n v="2016"/>
    <n v="3"/>
    <s v="Q1"/>
    <d v="2016-03-02T00:00:00"/>
    <d v="2016-03-30T00:00:00"/>
    <n v="0"/>
    <s v="MEC"/>
    <x v="38"/>
    <s v="Beymen0316_Mart_interest_MEC"/>
    <s v="Completed"/>
    <s v="Digitalm"/>
    <s v="RON"/>
    <s v="Xaxis Display Plus"/>
    <s v="cpm"/>
    <s v="Selected Sites"/>
    <s v="Ad Bundles"/>
    <n v="0.2"/>
    <n v="1.75"/>
    <n v="2100000"/>
    <n v="2027687"/>
    <n v="72313"/>
    <n v="2027687"/>
    <n v="867"/>
    <n v="4.2758078539735175E-4"/>
    <n v="3.637831603229527"/>
    <n v="420"/>
    <n v="405.53739999999999"/>
    <n v="-14.462600000000009"/>
    <n v="3675"/>
    <n v="3154"/>
    <n v="-521"/>
    <n v="0"/>
    <n v="2748.4625999999998"/>
    <n v="0.8714212428662016"/>
  </r>
  <r>
    <s v="Beymen0316_Mart_Medyanet_interstitial_MEC"/>
    <n v="2016"/>
    <n v="3"/>
    <s v="Q1"/>
    <d v="2016-03-02T00:00:00"/>
    <d v="2016-03-30T00:00:00"/>
    <n v="0"/>
    <s v="MEC"/>
    <x v="38"/>
    <s v="Beymen0316_Mart_interest_MEC"/>
    <s v="Completed"/>
    <s v="Medyanet"/>
    <s v="RON"/>
    <s v="Xaxis Rich Media"/>
    <s v="cpm"/>
    <s v="Selected Sites"/>
    <s v="Ad Bundles"/>
    <n v="0.5"/>
    <n v="1.75"/>
    <n v="1000000"/>
    <n v="1000056"/>
    <n v="0"/>
    <n v="1000000"/>
    <n v="10273"/>
    <n v="1.0272424744214324E-2"/>
    <n v="0.17035899931860216"/>
    <n v="500"/>
    <n v="500"/>
    <n v="0"/>
    <n v="1750"/>
    <n v="1750.098"/>
    <n v="9.7999999999956344E-2"/>
    <n v="0"/>
    <n v="1250.098"/>
    <n v="0.71430171338976445"/>
  </r>
  <r>
    <s v="Bimeks0316_Kdv_Kadar_Bi_Para_Faz1_Acunn_Intersitital_MEC"/>
    <n v="2016"/>
    <n v="3"/>
    <s v="Q1"/>
    <d v="2016-03-04T00:00:00"/>
    <d v="2016-03-08T00:00:00"/>
    <n v="0"/>
    <s v="MEC"/>
    <x v="10"/>
    <s v="Bimeks0316_Kdv_Kadar_Bi_Para_Faz1_Intersitital_MEC"/>
    <s v="Completed"/>
    <s v="Acunn"/>
    <s v="RON"/>
    <s v="Xaxis Rich Media"/>
    <s v="cpm"/>
    <s v="Selected Sites"/>
    <s v="Interstitial"/>
    <n v="1.5"/>
    <n v="4.5"/>
    <n v="300000"/>
    <n v="301631"/>
    <n v="0"/>
    <n v="300000"/>
    <n v="2938"/>
    <n v="9.7403781441562712E-3"/>
    <n v="0.47651463580667119"/>
    <n v="450"/>
    <n v="0"/>
    <n v="-450"/>
    <n v="1350"/>
    <n v="1400"/>
    <n v="50"/>
    <n v="0"/>
    <n v="1400"/>
    <n v="1"/>
  </r>
  <r>
    <s v="Bimeks0316_Kdv_Kadar_Bi_Para_Faz1_Bond_Intersitital_MEC"/>
    <n v="2016"/>
    <n v="3"/>
    <s v="Q1"/>
    <d v="2016-03-04T00:00:00"/>
    <d v="2016-03-08T00:00:00"/>
    <n v="0"/>
    <s v="MEC"/>
    <x v="10"/>
    <s v="Bimeks0316_Kdv_Kadar_Bi_Para_Faz1_Intersitital_MEC"/>
    <s v="Completed"/>
    <s v="Bond Digital"/>
    <s v="RON"/>
    <s v="Xaxis Rich Media"/>
    <s v="cpm"/>
    <s v="Selected Sites"/>
    <s v="Ad Bundles"/>
    <n v="0.5"/>
    <n v="4.5"/>
    <n v="300000"/>
    <n v="301327"/>
    <n v="0"/>
    <n v="300000"/>
    <n v="3141"/>
    <n v="1.0423891652590044E-2"/>
    <n v="0.42979942693409739"/>
    <n v="150"/>
    <n v="150"/>
    <n v="0"/>
    <n v="1350"/>
    <n v="1350"/>
    <n v="0"/>
    <n v="0"/>
    <n v="1200"/>
    <n v="0.88888888888888884"/>
  </r>
  <r>
    <s v="Bimeks0316_Kdv_Kadar_Bi_Para_Faz1_Digitalm_Intersitital_MEC"/>
    <n v="2016"/>
    <n v="3"/>
    <s v="Q1"/>
    <d v="2016-03-04T00:00:00"/>
    <d v="2016-03-08T00:00:00"/>
    <n v="0"/>
    <s v="MEC"/>
    <x v="10"/>
    <s v="Bimeks0316_Kdv_Kadar_Bi_Para_Faz1_Intersitital_MEC"/>
    <s v="Completed"/>
    <s v="Digitalm"/>
    <s v="RON"/>
    <s v="Xaxis Rich Media"/>
    <s v="cpm"/>
    <s v="Selected Sites"/>
    <s v="Ad Bundles"/>
    <n v="0.2"/>
    <n v="4.5"/>
    <n v="250000"/>
    <n v="251212"/>
    <n v="0"/>
    <n v="250000"/>
    <n v="3127"/>
    <n v="1.2447653774501218E-2"/>
    <n v="0.35976974736168854"/>
    <n v="50"/>
    <n v="50"/>
    <n v="0"/>
    <n v="1125"/>
    <n v="1125"/>
    <n v="0"/>
    <n v="0"/>
    <n v="1075"/>
    <n v="0.9555555555555556"/>
  </r>
  <r>
    <s v="Bimeks0316_Kdv_Kadar_Bi_Para_Faz1_Medyanet_Intersitital_MEC"/>
    <n v="2016"/>
    <n v="3"/>
    <s v="Q1"/>
    <d v="2016-03-04T00:00:00"/>
    <d v="2016-03-08T00:00:00"/>
    <n v="0"/>
    <s v="MEC"/>
    <x v="10"/>
    <s v="Bimeks0316_Kdv_Kadar_Bi_Para_Faz1_Intersitital_MEC"/>
    <s v="Completed"/>
    <s v="Medyanet"/>
    <s v="RON"/>
    <s v="Xaxis Rich Media"/>
    <s v="cpm"/>
    <s v="Selected Sites"/>
    <s v="Ad Bundles"/>
    <n v="0.5"/>
    <n v="4.5"/>
    <n v="250000"/>
    <n v="250056"/>
    <n v="0"/>
    <n v="250000"/>
    <n v="1389"/>
    <n v="5.5547557347154237E-3"/>
    <n v="0.80993520518358531"/>
    <n v="125"/>
    <n v="125"/>
    <n v="0"/>
    <n v="1125"/>
    <n v="1125"/>
    <n v="0"/>
    <n v="0"/>
    <n v="1000"/>
    <n v="0.88888888888888884"/>
  </r>
  <r>
    <s v="Burgan0316_Fx_Maxad_interest_MEC"/>
    <n v="2016"/>
    <n v="3"/>
    <s v="Q1"/>
    <d v="2016-03-01T00:00:00"/>
    <d v="2016-03-30T00:00:00"/>
    <n v="0"/>
    <s v="MEC"/>
    <x v="35"/>
    <s v="Burgan0316_Fx_interest_MEC"/>
    <s v="Completed"/>
    <s v="Maxad"/>
    <s v="RON"/>
    <s v="Xaxis Display Plus"/>
    <s v="cpc"/>
    <s v="Selected Sites"/>
    <s v="Ad Bundles"/>
    <n v="0.3"/>
    <n v="1.6"/>
    <n v="5000"/>
    <n v="5007"/>
    <n v="0"/>
    <n v="5000"/>
    <m/>
    <n v="0"/>
    <e v="#DIV/0!"/>
    <n v="1.5"/>
    <n v="1500"/>
    <n v="1498.5"/>
    <n v="8"/>
    <n v="800"/>
    <n v="792"/>
    <n v="0"/>
    <n v="-700"/>
    <n v="-0.875"/>
  </r>
  <r>
    <s v="Burgan0316_Fx_Ligatus_interest_MEC"/>
    <n v="2016"/>
    <n v="3"/>
    <s v="Q1"/>
    <d v="2016-03-01T00:00:00"/>
    <d v="2016-03-30T00:00:00"/>
    <n v="0"/>
    <s v="MEC"/>
    <x v="35"/>
    <s v="Burgan0316_Fx_interest_MEC"/>
    <s v="Completed"/>
    <s v="Ligatus"/>
    <s v="RON"/>
    <s v="Xaxis Display Plus"/>
    <s v="cpc"/>
    <s v="Selected Sites"/>
    <s v="Ad Bundles"/>
    <n v="0.4"/>
    <n v="1.6"/>
    <n v="5000"/>
    <n v="4481"/>
    <n v="519"/>
    <n v="4481"/>
    <m/>
    <n v="0"/>
    <e v="#DIV/0!"/>
    <n v="2"/>
    <n v="1763"/>
    <n v="1761"/>
    <n v="8"/>
    <n v="800"/>
    <n v="792"/>
    <n v="0"/>
    <n v="-963"/>
    <n v="-1.2037500000000001"/>
  </r>
  <r>
    <s v="Burgan0316_Fx_Medyanet_interest_MEC"/>
    <n v="2016"/>
    <n v="3"/>
    <s v="Q1"/>
    <d v="2016-03-01T00:00:00"/>
    <d v="2016-03-30T00:00:00"/>
    <n v="0"/>
    <s v="MEC"/>
    <x v="35"/>
    <s v="Burgan0316_Fx_interest_MEC"/>
    <s v="Completed"/>
    <s v="Medyanet"/>
    <s v="RON"/>
    <s v="Xaxis Display Plus"/>
    <s v="cpm"/>
    <s v="Selected Sites"/>
    <s v="Ad Bundles"/>
    <n v="0.1"/>
    <n v="1.6"/>
    <n v="5500000"/>
    <n v="5582539"/>
    <n v="0"/>
    <n v="5500000"/>
    <m/>
    <n v="0"/>
    <e v="#DIV/0!"/>
    <n v="550"/>
    <n v="550"/>
    <n v="0"/>
    <n v="8800"/>
    <n v="4395"/>
    <n v="-4405"/>
    <n v="0"/>
    <n v="3845"/>
    <n v="0.8748577929465301"/>
  </r>
  <r>
    <s v="Burgan0316_Fx_Memuruz_interest_MEC"/>
    <n v="2016"/>
    <n v="3"/>
    <s v="Q1"/>
    <d v="2016-03-01T00:00:00"/>
    <d v="2016-03-30T00:00:00"/>
    <n v="0"/>
    <s v="MEC"/>
    <x v="35"/>
    <s v="Burgan0316_Fx_interest_MEC"/>
    <s v="Completed"/>
    <s v="Memuruz"/>
    <s v="RON"/>
    <s v="Xaxis Display Plus"/>
    <s v="cpm"/>
    <s v="Selected Sites"/>
    <s v="Ad Bundles"/>
    <n v="0.25"/>
    <n v="1.6"/>
    <n v="1500000"/>
    <n v="1414274"/>
    <n v="85726"/>
    <n v="1414274"/>
    <m/>
    <n v="0"/>
    <e v="#DIV/0!"/>
    <n v="375"/>
    <n v="353.56849999999997"/>
    <n v="-21.431500000000028"/>
    <n v="2400"/>
    <n v="2400"/>
    <n v="0"/>
    <n v="0"/>
    <n v="2046.4315000000001"/>
    <n v="0.85267979166666674"/>
  </r>
  <r>
    <s v="Burgan0316_Fx_Commedya_interest_MEC"/>
    <n v="2016"/>
    <n v="3"/>
    <s v="Q1"/>
    <d v="2016-03-01T00:00:00"/>
    <d v="2016-03-30T00:00:00"/>
    <n v="0"/>
    <s v="MEC"/>
    <x v="35"/>
    <s v="Burgan0316_Fx_interest_MEC"/>
    <s v="Completed"/>
    <s v="Commedya"/>
    <s v="RON"/>
    <s v="Xaxis Display Plus"/>
    <s v="cpm"/>
    <s v="Selected Sites"/>
    <s v="Ad Bundles"/>
    <n v="0.1"/>
    <n v="1.6"/>
    <n v="500000"/>
    <n v="517276"/>
    <n v="0"/>
    <n v="500000"/>
    <m/>
    <n v="0"/>
    <e v="#DIV/0!"/>
    <n v="50"/>
    <n v="50"/>
    <n v="0"/>
    <n v="800"/>
    <n v="800"/>
    <n v="0"/>
    <n v="0"/>
    <n v="750"/>
    <n v="0.9375"/>
  </r>
  <r>
    <s v="Burgan0316_Fx_hurriyetoto_interest_MEC"/>
    <n v="2016"/>
    <n v="3"/>
    <s v="Q1"/>
    <d v="2016-03-01T00:00:00"/>
    <d v="2016-03-30T00:00:00"/>
    <n v="0"/>
    <s v="MEC"/>
    <x v="35"/>
    <s v="Burgan0316_Fx_interest_MEC"/>
    <s v="Completed"/>
    <s v="Hurriyetemlak"/>
    <s v="RON"/>
    <s v="Xaxis Display Plus"/>
    <s v="cpm"/>
    <s v="Selected Sites"/>
    <s v="Ad Bundles"/>
    <n v="0.15"/>
    <n v="1.6"/>
    <n v="500000"/>
    <n v="551631"/>
    <n v="0"/>
    <n v="500000"/>
    <m/>
    <n v="0"/>
    <e v="#DIV/0!"/>
    <n v="75"/>
    <n v="75"/>
    <n v="0"/>
    <n v="800"/>
    <n v="800"/>
    <n v="0"/>
    <n v="0"/>
    <n v="725"/>
    <n v="0.90625"/>
  </r>
  <r>
    <s v="Burgan0316_Fx_Nokta_interest_MEC"/>
    <n v="2016"/>
    <n v="3"/>
    <s v="Q1"/>
    <d v="2016-03-01T00:00:00"/>
    <d v="2016-03-30T00:00:00"/>
    <n v="0"/>
    <s v="MEC"/>
    <x v="35"/>
    <s v="Burgan0316_Fx_interest_MEC"/>
    <s v="Completed"/>
    <s v="Nokta"/>
    <s v="RON"/>
    <s v="Xaxis Display Plus"/>
    <s v="cpm"/>
    <s v="Selected Sites"/>
    <s v="Ad Bundles"/>
    <n v="0.1"/>
    <n v="1.6"/>
    <n v="500000"/>
    <n v="500431"/>
    <n v="0"/>
    <n v="500000"/>
    <m/>
    <n v="0"/>
    <e v="#DIV/0!"/>
    <n v="50"/>
    <n v="50"/>
    <n v="0"/>
    <n v="800"/>
    <n v="800"/>
    <n v="0"/>
    <n v="0"/>
    <n v="750"/>
    <n v="0.9375"/>
  </r>
  <r>
    <s v="Burgan0316_Fx_Digitalm_interest_MEC"/>
    <n v="2016"/>
    <n v="3"/>
    <s v="Q1"/>
    <d v="2016-03-01T00:00:00"/>
    <d v="2016-03-30T00:00:00"/>
    <n v="0"/>
    <s v="MEC"/>
    <x v="35"/>
    <s v="Burgan0316_Fx_interest_MEC"/>
    <s v="Completed"/>
    <s v="Digitalm"/>
    <s v="RON"/>
    <s v="Xaxis Display Plus"/>
    <s v="cpm"/>
    <s v="Selected Sites"/>
    <s v="Ad Bundles"/>
    <n v="0.2"/>
    <n v="1.6"/>
    <n v="3000000"/>
    <n v="2981058"/>
    <n v="18942"/>
    <n v="2981058"/>
    <n v="583"/>
    <n v="1.955681506364519E-4"/>
    <n v="6.8610634648370494"/>
    <n v="600"/>
    <n v="596.21159999999998"/>
    <n v="-3.7884000000000242"/>
    <n v="4800"/>
    <n v="4000"/>
    <n v="-800"/>
    <n v="0"/>
    <n v="3403.7883999999999"/>
    <n v="0.85094709999999996"/>
  </r>
  <r>
    <s v="Burgan0316_Fx_Adhood_interest_MEC"/>
    <n v="2016"/>
    <n v="3"/>
    <s v="Q1"/>
    <d v="2016-03-01T00:00:00"/>
    <d v="2016-03-30T00:00:00"/>
    <n v="0"/>
    <s v="MEC"/>
    <x v="35"/>
    <s v="Burgan0316_Fx_interest_MEC"/>
    <s v="Completed"/>
    <s v="Adhood"/>
    <s v="RON"/>
    <s v="Xaxis Display Plus"/>
    <s v="cpm"/>
    <s v="Selected Sites"/>
    <s v="Ad Bundles"/>
    <n v="0.15"/>
    <n v="1.6"/>
    <n v="1000000"/>
    <n v="1273667"/>
    <n v="0"/>
    <n v="1000000"/>
    <m/>
    <n v="0"/>
    <e v="#DIV/0!"/>
    <n v="150"/>
    <n v="150"/>
    <n v="0"/>
    <n v="1600"/>
    <n v="1600"/>
    <n v="0"/>
    <n v="0"/>
    <n v="1450"/>
    <n v="0.90625"/>
  </r>
  <r>
    <s v="Burgan0316_Fx_Medyanet_Interstitial_MEC"/>
    <n v="2016"/>
    <n v="3"/>
    <s v="Q1"/>
    <d v="2016-03-01T00:00:00"/>
    <d v="2016-03-30T00:00:00"/>
    <n v="0"/>
    <s v="MEC"/>
    <x v="35"/>
    <s v="Burgan0316_Fx_Interstitial_MEC"/>
    <s v="Completed"/>
    <s v="Medyanet"/>
    <s v="RON"/>
    <s v="Xaxis Rich Media"/>
    <s v="cpm"/>
    <s v="Interstitial"/>
    <s v="Interstitial"/>
    <n v="0.5"/>
    <n v="4"/>
    <n v="800000"/>
    <n v="803156"/>
    <n v="0"/>
    <n v="800000"/>
    <n v="4330"/>
    <n v="5.3912315913720371E-3"/>
    <n v="0.61778290993071594"/>
    <n v="400"/>
    <n v="400"/>
    <n v="0"/>
    <n v="3200"/>
    <n v="2675"/>
    <n v="-525"/>
    <n v="0"/>
    <n v="2275"/>
    <n v="0.85046728971962615"/>
  </r>
  <r>
    <s v="Burgan0316_Fx_Digitalm_Interstitial_MEC"/>
    <n v="2016"/>
    <n v="3"/>
    <s v="Q1"/>
    <d v="2016-03-01T00:00:00"/>
    <d v="2016-03-30T00:00:00"/>
    <n v="0"/>
    <s v="MEC"/>
    <x v="35"/>
    <s v="Burgan0316_Fx_Interstitial_MEC"/>
    <s v="Completed"/>
    <s v="Digitalm"/>
    <s v="RON"/>
    <s v="Xaxis Rich Media"/>
    <s v="cpm"/>
    <s v="Interstitial"/>
    <s v="Interstitial"/>
    <n v="2.5"/>
    <n v="4"/>
    <n v="500000"/>
    <n v="341283"/>
    <n v="158717"/>
    <n v="341283"/>
    <n v="4065"/>
    <n v="1.1910936085301641E-2"/>
    <n v="0.33582583025830259"/>
    <n v="1250"/>
    <n v="853.20749999999998"/>
    <n v="-396.79250000000002"/>
    <n v="2000"/>
    <n v="1365.1320000000001"/>
    <n v="-634.86799999999994"/>
    <n v="0"/>
    <n v="511.92450000000008"/>
    <n v="0.37500000000000006"/>
  </r>
  <r>
    <s v="Akbank0316_Case_Kampus_Medyanet_interest_MC"/>
    <n v="2016"/>
    <n v="3"/>
    <s v="Q1"/>
    <d v="2016-03-01T00:00:00"/>
    <d v="2016-03-06T00:00:00"/>
    <n v="0"/>
    <s v="MC"/>
    <x v="9"/>
    <s v="Akbank0316_Case_Kampus_interest_MC"/>
    <s v="Completed"/>
    <s v="Medyanet"/>
    <s v="RON"/>
    <s v="Xaxis Display Plus"/>
    <s v="cpm"/>
    <s v="Selected Sites"/>
    <s v="Ad Bundles"/>
    <n v="0.1"/>
    <n v="1"/>
    <n v="1000000"/>
    <n v="1121124"/>
    <n v="0"/>
    <n v="1000000"/>
    <m/>
    <n v="0"/>
    <e v="#DIV/0!"/>
    <n v="100"/>
    <n v="100"/>
    <n v="0"/>
    <n v="1000"/>
    <n v="0"/>
    <n v="-1000"/>
    <n v="0"/>
    <n v="-100"/>
    <e v="#DIV/0!"/>
  </r>
  <r>
    <s v="Akbank0316_Kobi_Danismanlik_Adhood_interest_MC"/>
    <n v="2016"/>
    <n v="3"/>
    <s v="Q1"/>
    <d v="2016-03-01T00:00:00"/>
    <d v="2016-03-30T00:00:00"/>
    <n v="0"/>
    <s v="MC"/>
    <x v="9"/>
    <s v="Akbank0316_Kobi_Danismanlik_interest_MC"/>
    <s v="Completed"/>
    <s v="Adhood"/>
    <s v="RON"/>
    <s v="Xaxis Display Plus"/>
    <s v="cpm"/>
    <s v="Selected Sites"/>
    <s v="Ad Bundles"/>
    <n v="0.15"/>
    <n v="1"/>
    <n v="500000"/>
    <n v="583195"/>
    <n v="0"/>
    <n v="500000"/>
    <m/>
    <n v="0"/>
    <e v="#DIV/0!"/>
    <n v="75"/>
    <n v="75"/>
    <n v="0"/>
    <n v="500"/>
    <n v="500"/>
    <n v="0"/>
    <n v="0"/>
    <n v="425"/>
    <n v="0.85"/>
  </r>
  <r>
    <s v="Akbank0316_Kobi_Danismanlik_Digitalm_interest_MC"/>
    <n v="2016"/>
    <n v="3"/>
    <s v="Q1"/>
    <d v="2016-03-01T00:00:00"/>
    <d v="2016-03-30T00:00:00"/>
    <n v="0"/>
    <s v="MC"/>
    <x v="9"/>
    <s v="Akbank0316_Kobi_Danismanlik_interest_MC"/>
    <s v="Completed"/>
    <s v="Digitalm"/>
    <s v="RON"/>
    <s v="Xaxis Display Plus"/>
    <s v="cpm"/>
    <s v="Selected Sites"/>
    <s v="Ad Bundles"/>
    <n v="0.2"/>
    <n v="1"/>
    <n v="1000000"/>
    <n v="1000782"/>
    <n v="0"/>
    <n v="1000000"/>
    <n v="175"/>
    <n v="1.7486325693307834E-4"/>
    <n v="2.8571428571428572"/>
    <n v="200"/>
    <n v="200"/>
    <n v="0"/>
    <n v="1000"/>
    <n v="500"/>
    <n v="-500"/>
    <n v="0"/>
    <n v="300"/>
    <n v="0.6"/>
  </r>
  <r>
    <s v="Akbank0316_Kobi_Danismanlik_Medyanet_interest_MC"/>
    <n v="2016"/>
    <n v="3"/>
    <s v="Q1"/>
    <d v="2016-03-01T00:00:00"/>
    <d v="2016-03-30T00:00:00"/>
    <n v="0"/>
    <s v="MC"/>
    <x v="9"/>
    <s v="Akbank0316_Kobi_Danismanlik_interest_MC"/>
    <s v="Completed"/>
    <s v="Medyanet"/>
    <s v="RON"/>
    <s v="Xaxis Display Plus"/>
    <s v="cpm"/>
    <s v="Selected Sites"/>
    <s v="Ad Bundles"/>
    <n v="0.1"/>
    <n v="1"/>
    <n v="1000000"/>
    <n v="1013988"/>
    <n v="0"/>
    <n v="1000000"/>
    <m/>
    <n v="0"/>
    <e v="#DIV/0!"/>
    <n v="100"/>
    <n v="100"/>
    <n v="0"/>
    <n v="1000"/>
    <n v="1000"/>
    <n v="0"/>
    <n v="0"/>
    <n v="900"/>
    <n v="0.9"/>
  </r>
  <r>
    <s v="Zorlu0316_PSM_Slavas_Snow_Show_Sem_Preroll"/>
    <n v="2016"/>
    <n v="3"/>
    <s v="Q1"/>
    <d v="2016-03-01T00:00:00"/>
    <d v="2016-03-06T00:00:00"/>
    <n v="0"/>
    <s v="MC"/>
    <x v="37"/>
    <s v="Zorlu0316_PSM_Slavas_Snow_Show_Preroll"/>
    <s v="Completed"/>
    <s v="Sem Digital"/>
    <s v="RON"/>
    <s v="Xaxis Tv"/>
    <s v="cpv"/>
    <s v="Pre/Mid/Post Rolls RON"/>
    <s v="Online Video"/>
    <n v="0.02"/>
    <n v="3.2500000000000001E-2"/>
    <n v="12000"/>
    <n v="17508"/>
    <n v="0"/>
    <n v="12000"/>
    <n v="81"/>
    <n v="4.6264564770390681E-3"/>
    <n v="4.8148148148148149"/>
    <n v="240"/>
    <n v="240"/>
    <n v="0"/>
    <n v="390"/>
    <n v="390"/>
    <n v="0"/>
    <n v="0"/>
    <n v="150"/>
    <n v="0.38461538461538464"/>
  </r>
  <r>
    <s v="Zorlu0316_PSM_Slavas_Snow_Show_Midyo_Preroll"/>
    <n v="2016"/>
    <n v="3"/>
    <s v="Q1"/>
    <d v="2016-03-01T00:00:00"/>
    <d v="2016-03-06T00:00:00"/>
    <n v="0"/>
    <s v="MC"/>
    <x v="37"/>
    <s v="Zorlu0316_PSM_Slavas_Snow_Show_Preroll"/>
    <s v="Completed"/>
    <s v="Midyo"/>
    <s v="RON"/>
    <s v="Xaxis Tv"/>
    <s v="cpv"/>
    <s v="Pre/Mid/Post Rolls RON"/>
    <s v="Online Video"/>
    <n v="5.0000000000000001E-3"/>
    <n v="3.2500000000000001E-2"/>
    <n v="40000"/>
    <n v="42294"/>
    <n v="0"/>
    <n v="40000"/>
    <n v="616"/>
    <n v="1.4564713670969877E-2"/>
    <n v="2.029220779220779"/>
    <n v="200"/>
    <n v="200"/>
    <n v="0"/>
    <n v="1300"/>
    <n v="1250"/>
    <n v="-50"/>
    <n v="0"/>
    <n v="1050"/>
    <n v="0.84"/>
  </r>
  <r>
    <s v="Zorlu0316_PSM_Slavas_Snow_Show_DeskFive_Interstitial_MC"/>
    <n v="2016"/>
    <n v="3"/>
    <s v="Q1"/>
    <d v="2016-03-01T00:00:00"/>
    <d v="2016-03-06T00:00:00"/>
    <n v="0"/>
    <s v="MC"/>
    <x v="37"/>
    <s v="Zorlu0316_PSM_Slavas_Snow_Show_Interstitial"/>
    <s v="Completed"/>
    <s v="Desk Five"/>
    <s v="RON"/>
    <s v="Xaxis Rich Media"/>
    <s v="cpm"/>
    <s v="Interstitial"/>
    <s v="Interstitial"/>
    <n v="2.5"/>
    <n v="4.25"/>
    <n v="130000"/>
    <n v="136301"/>
    <n v="0"/>
    <n v="130000"/>
    <n v="2658"/>
    <n v="1.9500957439784007E-2"/>
    <n v="0.15425131677953349"/>
    <n v="325"/>
    <n v="325"/>
    <n v="0"/>
    <n v="552.5"/>
    <n v="410"/>
    <n v="-142.5"/>
    <n v="0"/>
    <n v="85"/>
    <n v="0.2073170731707317"/>
  </r>
  <r>
    <s v="Zorlu0316_PSM_Slavas_Snow_Show_Medyanet_Interstitial_MC"/>
    <n v="2016"/>
    <n v="3"/>
    <s v="Q1"/>
    <d v="2016-03-01T00:00:00"/>
    <d v="2016-03-06T00:00:00"/>
    <n v="0"/>
    <s v="MC"/>
    <x v="37"/>
    <s v="Zorlu0316_PSM_Slavas_Snow_Show_Interstitial"/>
    <s v="Completed"/>
    <s v="Medyanet"/>
    <s v="RON"/>
    <s v="Xaxis Rich Media"/>
    <s v="cpm"/>
    <s v="Interstitial"/>
    <s v="Interstitial"/>
    <n v="0.5"/>
    <n v="4.25"/>
    <n v="150000"/>
    <n v="174055"/>
    <n v="0"/>
    <n v="150000"/>
    <m/>
    <n v="0"/>
    <e v="#DIV/0!"/>
    <n v="75"/>
    <n v="75"/>
    <n v="0"/>
    <n v="637.5"/>
    <n v="637.5"/>
    <n v="0"/>
    <n v="0"/>
    <n v="562.5"/>
    <n v="0.88235294117647056"/>
  </r>
  <r>
    <s v="Zorlu0316_PSM_Slavas_Snow_Show_Acunn_Interstitial_MC"/>
    <n v="2016"/>
    <n v="3"/>
    <s v="Q1"/>
    <d v="2016-03-01T00:00:00"/>
    <d v="2016-03-06T00:00:00"/>
    <n v="0"/>
    <s v="MC"/>
    <x v="37"/>
    <s v="Zorlu0316_PSM_Slavas_Snow_Show_Interstitial"/>
    <s v="Completed"/>
    <s v="Acunn"/>
    <s v="RON"/>
    <s v="Xaxis Rich Media"/>
    <s v="cpm"/>
    <s v="Interstitial"/>
    <s v="Interstitial"/>
    <n v="1.5"/>
    <n v="4.25"/>
    <n v="25000"/>
    <n v="26147"/>
    <n v="0"/>
    <n v="25000"/>
    <n v="549"/>
    <n v="2.0996672658431179E-2"/>
    <n v="0.1935336976320583"/>
    <n v="37.5"/>
    <n v="0"/>
    <n v="-37.5"/>
    <n v="106.25"/>
    <n v="106.25"/>
    <n v="0"/>
    <n v="0"/>
    <n v="106.25"/>
    <n v="1"/>
  </r>
  <r>
    <s v="Zorlu0316_Shop&amp;Miles_Medyanet_Interstitial_MC"/>
    <n v="2016"/>
    <n v="3"/>
    <s v="Q1"/>
    <d v="2016-03-01T00:00:00"/>
    <d v="2016-03-30T00:00:00"/>
    <n v="0"/>
    <s v="MC"/>
    <x v="32"/>
    <s v="Zorlu0316_Shop&amp;Miles_Interstitial_MC"/>
    <s v="Completed"/>
    <s v="Medyanet"/>
    <s v="RON"/>
    <s v="Xaxis Rich Media"/>
    <s v="cpm"/>
    <s v="Interstitial"/>
    <s v="Interstitial"/>
    <n v="0.5"/>
    <n v="4.25"/>
    <n v="100000"/>
    <n v="100757"/>
    <n v="0"/>
    <n v="100000"/>
    <n v="548"/>
    <n v="5.4388280714987546E-3"/>
    <n v="0.73357664233576647"/>
    <n v="50"/>
    <n v="50"/>
    <n v="0"/>
    <n v="425"/>
    <n v="402"/>
    <n v="-23"/>
    <n v="0"/>
    <n v="352"/>
    <n v="0.87562189054726369"/>
  </r>
  <r>
    <s v="Zorlu0316_Shop&amp;Miles_Acunn_Interstitial_MC"/>
    <n v="2016"/>
    <n v="3"/>
    <s v="Q1"/>
    <d v="2016-03-01T00:00:00"/>
    <d v="2016-03-30T00:00:00"/>
    <n v="0"/>
    <s v="MC"/>
    <x v="32"/>
    <s v="Zorlu0316_Shop&amp;Miles_Interstitial_MC"/>
    <s v="Completed"/>
    <s v="Acunn"/>
    <s v="RON"/>
    <s v="Xaxis Rich Media"/>
    <s v="cpm"/>
    <s v="Interstitial"/>
    <s v="Interstitial"/>
    <n v="1.5"/>
    <n v="4.25"/>
    <n v="130000"/>
    <n v="130151"/>
    <n v="0"/>
    <n v="130000"/>
    <n v="181"/>
    <n v="1.3906923496554003E-3"/>
    <n v="3.0524861878453038"/>
    <n v="195"/>
    <n v="0"/>
    <n v="-195"/>
    <n v="552.5"/>
    <n v="552.5"/>
    <n v="0"/>
    <n v="0"/>
    <n v="552.5"/>
    <n v="1"/>
  </r>
  <r>
    <s v="Zorlu0316_Shop&amp;Miles_Digitalm_Interstitial_MC"/>
    <n v="2016"/>
    <n v="3"/>
    <s v="Q1"/>
    <d v="2016-03-01T00:00:00"/>
    <d v="2016-03-30T00:00:00"/>
    <n v="0"/>
    <s v="MC"/>
    <x v="32"/>
    <s v="Zorlu0316_Shop&amp;Miles_Interstitial_MC"/>
    <s v="Completed"/>
    <s v="Digitalm"/>
    <s v="RON"/>
    <s v="Xaxis Rich Media"/>
    <s v="cpm"/>
    <s v="Interstitial"/>
    <s v="Interstitial"/>
    <n v="2.5"/>
    <n v="4.25"/>
    <n v="50000"/>
    <n v="50086"/>
    <n v="0"/>
    <n v="50000"/>
    <n v="571"/>
    <n v="1.1400391326917702E-2"/>
    <n v="0.37215411558669004"/>
    <n v="125"/>
    <n v="125"/>
    <n v="0"/>
    <n v="212.5"/>
    <n v="212.5"/>
    <n v="0"/>
    <n v="0"/>
    <n v="87.5"/>
    <n v="0.41176470588235292"/>
  </r>
  <r>
    <s v="Lassa0316_Fc_Barcelona_Clipkit_Sync_MC"/>
    <n v="2016"/>
    <n v="3"/>
    <s v="Q1"/>
    <d v="2016-03-01T00:00:00"/>
    <d v="2016-03-18T00:00:00"/>
    <n v="0"/>
    <s v="MC"/>
    <x v="18"/>
    <s v="Lassa0316_Fc_Barcelona_Sync_MC"/>
    <s v="Completed"/>
    <s v="Clipkit"/>
    <s v="RON"/>
    <s v="Xaxis SYNC"/>
    <s v="cpv"/>
    <s v="Pre/Mid/Post Rolls RON"/>
    <s v="Online Video"/>
    <n v="4.2000000000000003E-2"/>
    <n v="0.06"/>
    <n v="86000"/>
    <n v="73832"/>
    <n v="12168"/>
    <n v="73832"/>
    <n v="5419"/>
    <n v="7.3396359302199593E-2"/>
    <n v="0.817479239712124"/>
    <n v="3612"/>
    <n v="3100.9440000000004"/>
    <n v="-511.05599999999959"/>
    <n v="5160"/>
    <n v="4429.92"/>
    <n v="-730.07999999999993"/>
    <n v="0"/>
    <n v="1328.9759999999997"/>
    <n v="0.29999999999999993"/>
  </r>
  <r>
    <s v="Akbank0316_Multinational_Bank_Appnexus_MC"/>
    <n v="2016"/>
    <n v="3"/>
    <s v="Q1"/>
    <d v="2016-03-01T00:00:00"/>
    <d v="2016-03-30T00:00:00"/>
    <n v="0"/>
    <s v="MC"/>
    <x v="9"/>
    <s v="Akbank0316_Multinational_Bank_MC"/>
    <s v="Completed"/>
    <s v="Appnexus"/>
    <s v="RON"/>
    <s v="Xaxis Display Plus"/>
    <s v="cpm"/>
    <s v="Selected Sites"/>
    <s v="Ad Bundles"/>
    <n v="1.5"/>
    <n v="100"/>
    <n v="104800"/>
    <n v="75192"/>
    <n v="29608"/>
    <n v="75192"/>
    <n v="9"/>
    <n v="1.1969358442387488E-4"/>
    <n v="804.44444444444446"/>
    <n v="157.19999999999999"/>
    <n v="975"/>
    <n v="817.8"/>
    <n v="10480"/>
    <n v="7240"/>
    <n v="-3240"/>
    <n v="0"/>
    <n v="6265"/>
    <n v="0.86533149171270718"/>
  </r>
  <r>
    <s v="Bimsa0316_Imaj_Kampanyası_Medyanet_interest_MC"/>
    <n v="2016"/>
    <n v="3"/>
    <s v="Q1"/>
    <d v="2016-03-01T00:00:00"/>
    <d v="2016-03-30T00:00:00"/>
    <n v="0"/>
    <s v="MC"/>
    <x v="39"/>
    <s v="Bimsa0316_Imaj_Kampanyası_interest_MC"/>
    <s v="Completed"/>
    <s v="Medyanet"/>
    <s v="RON"/>
    <s v="Xaxis Display Plus"/>
    <s v="cpm"/>
    <s v="Selected Sites"/>
    <s v="Ad Bundles"/>
    <n v="0.1"/>
    <n v="1"/>
    <n v="1000000"/>
    <n v="1006575"/>
    <n v="0"/>
    <n v="1000000"/>
    <m/>
    <n v="0"/>
    <e v="#DIV/0!"/>
    <n v="100"/>
    <n v="100"/>
    <n v="0"/>
    <n v="1000"/>
    <n v="1000"/>
    <n v="0"/>
    <n v="0"/>
    <n v="900"/>
    <n v="0.9"/>
  </r>
  <r>
    <s v="Bimsa0316_Imaj_Kampanyası_Reklamstore_interest_MC"/>
    <n v="2016"/>
    <n v="3"/>
    <s v="Q1"/>
    <d v="2016-03-01T00:00:00"/>
    <d v="2016-03-30T00:00:00"/>
    <n v="0"/>
    <s v="MC"/>
    <x v="39"/>
    <s v="Bimsa0316_Imaj_Kampanyası_interest_MC"/>
    <s v="Completed"/>
    <s v="Reklamstore"/>
    <s v="RON"/>
    <s v="Xaxis Display Plus"/>
    <s v="cpm"/>
    <s v="Selected Sites"/>
    <s v="Ad Bundles"/>
    <n v="0.17"/>
    <n v="1"/>
    <n v="1000000"/>
    <n v="1000299"/>
    <n v="0"/>
    <n v="1000000"/>
    <n v="798"/>
    <n v="7.9776146932067317E-4"/>
    <n v="1.2531328320802004"/>
    <n v="170"/>
    <n v="170"/>
    <n v="0"/>
    <n v="1000"/>
    <n v="1000"/>
    <n v="0"/>
    <n v="0"/>
    <n v="830"/>
    <n v="0.83"/>
  </r>
  <r>
    <s v="Bimsa0316_Imaj_Kampanyası_Digitalm_interest_MC"/>
    <n v="2016"/>
    <n v="3"/>
    <s v="Q1"/>
    <d v="2016-03-01T00:00:00"/>
    <d v="2016-03-30T00:00:00"/>
    <n v="0"/>
    <s v="MC"/>
    <x v="39"/>
    <s v="Bimsa0316_Imaj_Kampanyası_interest_MC"/>
    <s v="Completed"/>
    <s v="Digitalm"/>
    <s v="RON"/>
    <s v="Xaxis Display Plus"/>
    <s v="cpm"/>
    <s v="Selected Sites"/>
    <s v="Ad Bundles"/>
    <n v="0.2"/>
    <n v="1"/>
    <n v="1500000"/>
    <n v="1501154"/>
    <n v="0"/>
    <n v="1500000"/>
    <n v="103"/>
    <n v="6.8613879721867308E-5"/>
    <n v="9.7087378640776691"/>
    <n v="300"/>
    <n v="300"/>
    <n v="0"/>
    <n v="1500"/>
    <n v="1000"/>
    <n v="-500"/>
    <n v="0"/>
    <n v="700"/>
    <n v="0.7"/>
  </r>
  <r>
    <s v="Bimsa0316_Imaj_Kampanyası_Adhood_interest_MC"/>
    <n v="2016"/>
    <n v="3"/>
    <s v="Q1"/>
    <d v="2016-03-01T00:00:00"/>
    <d v="2016-03-30T00:00:00"/>
    <n v="0"/>
    <s v="MC"/>
    <x v="39"/>
    <s v="Bimsa0316_Imaj_Kampanyası_interest_MC"/>
    <s v="Completed"/>
    <s v="Adhood"/>
    <s v="RON"/>
    <s v="Xaxis Display Plus"/>
    <s v="cpm"/>
    <s v="Selected Sites"/>
    <s v="Ad Bundles"/>
    <n v="0.15"/>
    <n v="1"/>
    <n v="1000000"/>
    <n v="1101741"/>
    <n v="0"/>
    <n v="1000000"/>
    <m/>
    <n v="0"/>
    <e v="#DIV/0!"/>
    <n v="150"/>
    <n v="150"/>
    <n v="0"/>
    <n v="1000"/>
    <n v="1000"/>
    <n v="0"/>
    <n v="0"/>
    <n v="850"/>
    <n v="0.85"/>
  </r>
  <r>
    <s v="KKB0316_E-entegre_Adhood_interest_MC"/>
    <n v="2016"/>
    <n v="3"/>
    <s v="Q1"/>
    <d v="2016-03-07T00:00:00"/>
    <d v="2016-03-14T00:00:00"/>
    <n v="0"/>
    <s v="MC"/>
    <x v="36"/>
    <s v="KKB0316_E-entegre_interest_MC"/>
    <s v="Completed"/>
    <s v="Adhood"/>
    <s v="RON"/>
    <s v="Xaxis Display Plus"/>
    <s v="cpm"/>
    <s v="Selected Sites"/>
    <s v="Ad Bundles"/>
    <n v="0.15"/>
    <n v="1"/>
    <n v="1000000"/>
    <n v="1056786"/>
    <n v="0"/>
    <n v="1000000"/>
    <m/>
    <n v="0"/>
    <e v="#DIV/0!"/>
    <n v="150"/>
    <n v="150"/>
    <n v="0"/>
    <n v="1000"/>
    <n v="1056.7860000000001"/>
    <n v="56.786000000000058"/>
    <n v="0"/>
    <n v="906.78600000000006"/>
    <n v="0.85806019383299936"/>
  </r>
  <r>
    <s v="KKB0316_E-entegre_Digitalm_interest_MC"/>
    <n v="2016"/>
    <n v="3"/>
    <s v="Q1"/>
    <d v="2016-03-07T00:00:00"/>
    <d v="2016-03-14T00:00:00"/>
    <n v="0"/>
    <s v="MC"/>
    <x v="36"/>
    <s v="KKB0316_E-entegre_interest_MC"/>
    <s v="Completed"/>
    <s v="Digitalm"/>
    <s v="RON"/>
    <s v="Xaxis Display Plus"/>
    <s v="cpm"/>
    <s v="Selected Sites"/>
    <s v="Ad Bundles"/>
    <n v="0.2"/>
    <n v="1"/>
    <n v="1500000"/>
    <n v="915884"/>
    <n v="584116"/>
    <n v="915884"/>
    <n v="247"/>
    <n v="2.6968480724633251E-4"/>
    <n v="3.7080323886639674"/>
    <n v="300"/>
    <n v="183.17680000000001"/>
    <n v="-116.82319999999999"/>
    <n v="1500"/>
    <n v="915.88400000000001"/>
    <n v="-584.11599999999999"/>
    <n v="0"/>
    <n v="732.70720000000006"/>
    <n v="0.8"/>
  </r>
  <r>
    <s v="KKB0316_E-entegre_Medyanet_interest_MC"/>
    <n v="2016"/>
    <n v="3"/>
    <s v="Q1"/>
    <d v="2016-03-07T00:00:00"/>
    <d v="2016-03-14T00:00:00"/>
    <n v="0"/>
    <s v="MC"/>
    <x v="36"/>
    <s v="KKB0316_E-entegre_interest_MC"/>
    <s v="Completed"/>
    <s v="Medyanet"/>
    <s v="RON"/>
    <s v="Xaxis Display Plus"/>
    <s v="cpm"/>
    <s v="Selected Sites"/>
    <s v="Ad Bundles"/>
    <n v="0.1"/>
    <n v="1"/>
    <n v="1500000"/>
    <n v="1056196"/>
    <n v="443804"/>
    <n v="1056196"/>
    <m/>
    <n v="0"/>
    <e v="#DIV/0!"/>
    <n v="150"/>
    <n v="105.61959999999999"/>
    <n v="-44.380400000000009"/>
    <n v="1500"/>
    <n v="1056.1959999999999"/>
    <n v="-443.80400000000009"/>
    <n v="0"/>
    <n v="950.57639999999992"/>
    <n v="0.9"/>
  </r>
  <r>
    <s v="KKB0316_E-entegre_Move_Mobil_Banner_MC"/>
    <n v="2016"/>
    <n v="3"/>
    <s v="Q1"/>
    <d v="2016-03-07T00:00:00"/>
    <d v="2016-03-14T00:00:00"/>
    <n v="0"/>
    <s v="MC"/>
    <x v="36"/>
    <s v="KKB0316_E-entegre_Mobil_MC"/>
    <s v="Completed"/>
    <s v="Move"/>
    <s v="RON"/>
    <s v="Xaxis Mobil"/>
    <s v="cpm"/>
    <s v="Selected Sites"/>
    <s v="Ad Bundles"/>
    <n v="2"/>
    <n v="5"/>
    <n v="200000"/>
    <n v="147987"/>
    <n v="52013"/>
    <n v="147987"/>
    <n v="348"/>
    <n v="2.3515579071134627E-3"/>
    <n v="2.1262499999999998"/>
    <n v="400"/>
    <n v="295.97399999999999"/>
    <n v="-104.02600000000001"/>
    <n v="1000"/>
    <n v="739.93499999999995"/>
    <n v="-260.06500000000005"/>
    <n v="0"/>
    <n v="443.96099999999996"/>
    <n v="0.6"/>
  </r>
  <r>
    <s v="Teknosa0316_Turuncu_Indirim_faz1_Acunn_Interstitial_MC"/>
    <n v="2016"/>
    <n v="3"/>
    <s v="Q1"/>
    <d v="2016-03-04T00:00:00"/>
    <d v="2016-03-08T00:00:00"/>
    <n v="0"/>
    <s v="MC"/>
    <x v="6"/>
    <s v="Teknosa0316_Turuncu_Indirim_faz1_Interstitial_MC"/>
    <s v="Completed"/>
    <s v="Acunn"/>
    <s v="RON"/>
    <s v="Xaxis Rich Media"/>
    <s v="cpm"/>
    <s v="Interstitial"/>
    <s v="Interstitial"/>
    <n v="1.5"/>
    <n v="4.25"/>
    <n v="300000"/>
    <n v="300609"/>
    <n v="0"/>
    <n v="300000"/>
    <n v="3068"/>
    <n v="1.0205948591026881E-2"/>
    <n v="0.4155801825293351"/>
    <n v="450"/>
    <n v="0"/>
    <n v="-450"/>
    <n v="1275"/>
    <n v="1275"/>
    <n v="0"/>
    <n v="0"/>
    <n v="1275"/>
    <n v="1"/>
  </r>
  <r>
    <s v="Teknosa0316_Turuncu_Indirim_faz1_Medyanet_Interstitial_MC"/>
    <n v="2016"/>
    <n v="3"/>
    <s v="Q1"/>
    <d v="2016-03-04T00:00:00"/>
    <d v="2016-03-08T00:00:00"/>
    <n v="0"/>
    <s v="MC"/>
    <x v="6"/>
    <s v="Teknosa0316_Turuncu_Indirim_faz1_Interstitial_MC"/>
    <s v="Completed"/>
    <s v="Medyanet"/>
    <s v="RON"/>
    <s v="Xaxis Rich Media"/>
    <s v="cpm"/>
    <s v="Interstitial"/>
    <s v="Interstitial"/>
    <n v="0.5"/>
    <n v="4.25"/>
    <n v="300000"/>
    <n v="302655"/>
    <n v="0"/>
    <n v="300000"/>
    <n v="2200"/>
    <n v="7.2690026597941552E-3"/>
    <n v="0.57954545454545459"/>
    <n v="150"/>
    <n v="150"/>
    <n v="0"/>
    <n v="1275"/>
    <n v="1275"/>
    <n v="0"/>
    <n v="0"/>
    <n v="1125"/>
    <n v="0.88235294117647056"/>
  </r>
  <r>
    <s v="Teknosa0316_Turuncu_Indirim_faz1_Digitalm_Interstitial_MC"/>
    <n v="2016"/>
    <n v="3"/>
    <s v="Q1"/>
    <d v="2016-03-04T00:00:00"/>
    <d v="2016-03-08T00:00:00"/>
    <n v="0"/>
    <s v="MC"/>
    <x v="6"/>
    <s v="Teknosa0316_Turuncu_Indirim_faz1_Interstitial_MC"/>
    <s v="Completed"/>
    <s v="Digitalm"/>
    <s v="RON"/>
    <s v="Xaxis Rich Media"/>
    <s v="cpm"/>
    <s v="Interstitial"/>
    <s v="Interstitial"/>
    <n v="2.5"/>
    <n v="4.25"/>
    <n v="250000"/>
    <n v="259909"/>
    <n v="0"/>
    <n v="250000"/>
    <n v="3940"/>
    <n v="1.5159151856996102E-2"/>
    <n v="0.24111675126903553"/>
    <n v="625"/>
    <n v="625"/>
    <n v="0"/>
    <n v="1062.5"/>
    <n v="950"/>
    <n v="-112.5"/>
    <n v="0"/>
    <n v="325"/>
    <n v="0.34210526315789475"/>
  </r>
  <r>
    <s v="Lactamil0316_Emziren_Anneler_Adinteraction_Preroll_MEC"/>
    <n v="2016"/>
    <n v="3"/>
    <s v="Q1"/>
    <d v="2016-03-07T00:00:00"/>
    <d v="2016-03-30T00:00:00"/>
    <n v="0"/>
    <s v="MEC"/>
    <x v="17"/>
    <s v="Lactamil0316_Emziren_Anneler_Preroll_MEC"/>
    <s v="Completed"/>
    <s v="Adinteraction"/>
    <s v="RON"/>
    <s v="Xaxis Tv"/>
    <s v="cpv"/>
    <s v="Pre/Mid/Post Rolls RON"/>
    <s v="Online Video"/>
    <n v="0.02"/>
    <n v="0.03"/>
    <n v="50000"/>
    <n v="21637"/>
    <n v="28363"/>
    <n v="21637"/>
    <n v="2981"/>
    <n v="0.13777325876970006"/>
    <n v="0.21774907749077491"/>
    <n v="1000"/>
    <n v="251.02"/>
    <n v="-748.98"/>
    <n v="1500"/>
    <n v="649.11"/>
    <n v="-850.89"/>
    <n v="0"/>
    <n v="398.09000000000003"/>
    <n v="0.61328588374851722"/>
  </r>
  <r>
    <s v="Lactamil0316_Emziren_Anneler_Matrouge_Preroll_MEC"/>
    <n v="2016"/>
    <n v="3"/>
    <s v="Q1"/>
    <d v="2016-03-07T00:00:00"/>
    <d v="2016-03-30T00:00:00"/>
    <n v="0"/>
    <s v="MEC"/>
    <x v="17"/>
    <s v="Lactamil0316_Emziren_Anneler_Preroll_MEC"/>
    <s v="Completed"/>
    <s v="Matrouge"/>
    <s v="RON"/>
    <s v="Xaxis Tv"/>
    <s v="cpv"/>
    <s v="Pre/Mid/Post Rolls RON"/>
    <s v="Online Video"/>
    <n v="0.02"/>
    <n v="0.03"/>
    <n v="25000"/>
    <n v="21632"/>
    <n v="3368"/>
    <n v="21632"/>
    <m/>
    <n v="0"/>
    <e v="#DIV/0!"/>
    <n v="500"/>
    <n v="432.64"/>
    <n v="-67.360000000000014"/>
    <n v="750"/>
    <n v="648.95999999999992"/>
    <n v="-101.04000000000008"/>
    <n v="0"/>
    <n v="216.31999999999994"/>
    <n v="0.33333333333333326"/>
  </r>
  <r>
    <s v="Lactamil0316_Emziren_Anneler_Sem_Preroll_MEC"/>
    <n v="2016"/>
    <n v="3"/>
    <s v="Q1"/>
    <d v="2016-03-07T00:00:00"/>
    <d v="2016-03-30T00:00:00"/>
    <n v="0"/>
    <s v="MEC"/>
    <x v="17"/>
    <s v="Lactamil0316_Emziren_Anneler_Preroll_MEC"/>
    <s v="Completed"/>
    <s v="Sem Digital"/>
    <s v="RON"/>
    <s v="Xaxis Tv"/>
    <s v="cpv"/>
    <s v="Pre/Mid/Post Rolls RON"/>
    <s v="Online Video"/>
    <n v="0.02"/>
    <n v="0.03"/>
    <n v="50000"/>
    <n v="43405"/>
    <n v="6595"/>
    <n v="43405"/>
    <n v="108"/>
    <n v="2.4881926045386476E-3"/>
    <n v="12.056944444444444"/>
    <n v="1000"/>
    <n v="868.1"/>
    <n v="-131.89999999999998"/>
    <n v="1500"/>
    <n v="1302.1499999999999"/>
    <n v="-197.85000000000014"/>
    <n v="0"/>
    <n v="434.04999999999984"/>
    <n v="0.33333333333333326"/>
  </r>
  <r>
    <s v="Lactamil0316_Emziren_Anneler_Nokta_Preroll_MEC"/>
    <n v="2016"/>
    <n v="3"/>
    <s v="Q1"/>
    <d v="2016-03-07T00:00:00"/>
    <d v="2016-03-30T00:00:00"/>
    <n v="0"/>
    <s v="MEC"/>
    <x v="17"/>
    <s v="Lactamil0316_Emziren_Anneler_Preroll_MEC"/>
    <s v="Completed"/>
    <s v="Nokta"/>
    <s v="RON"/>
    <s v="Xaxis Tv"/>
    <s v="cpv"/>
    <s v="Pre/Mid/Post Rolls RON"/>
    <s v="Online Video"/>
    <n v="1.2E-2"/>
    <n v="0.03"/>
    <n v="50000"/>
    <n v="0"/>
    <n v="50000"/>
    <n v="0"/>
    <n v="0"/>
    <e v="#DIV/0!"/>
    <e v="#DIV/0!"/>
    <n v="600"/>
    <n v="0"/>
    <n v="-600"/>
    <n v="1500"/>
    <n v="0"/>
    <n v="-1500"/>
    <n v="0"/>
    <n v="0"/>
    <e v="#DIV/0!"/>
  </r>
  <r>
    <s v="Lactamil0316_Emziren_Anneler_Digitalmarcom_Preroll_MEC"/>
    <n v="2016"/>
    <n v="3"/>
    <s v="Q1"/>
    <d v="2016-03-07T00:00:00"/>
    <d v="2016-03-30T00:00:00"/>
    <n v="0"/>
    <s v="MEC"/>
    <x v="17"/>
    <s v="Lactamil0316_Emziren_Anneler_Preroll_MEC"/>
    <s v="Completed"/>
    <s v="Digitalmarcom"/>
    <s v="RON"/>
    <s v="Xaxis Tv"/>
    <s v="cpv"/>
    <s v="Pre/Mid/Post Rolls RON"/>
    <s v="Online Video"/>
    <n v="3.9E-2"/>
    <n v="0.03"/>
    <n v="150000"/>
    <n v="136009"/>
    <n v="13991"/>
    <n v="136009"/>
    <n v="6032"/>
    <n v="4.4350006249586425E-2"/>
    <n v="0.50116047745358094"/>
    <n v="5850"/>
    <n v="5304.3509999999997"/>
    <n v="-545.64900000000034"/>
    <n v="4500"/>
    <n v="3023"/>
    <n v="-1477"/>
    <n v="0"/>
    <n v="-2281.3509999999997"/>
    <n v="-0.75466457161759826"/>
  </r>
  <r>
    <s v="Lactamil0316_Emziren_Anneler_Digitalm_Preroll_MEC"/>
    <n v="2016"/>
    <n v="3"/>
    <s v="Q1"/>
    <d v="2016-03-07T00:00:00"/>
    <d v="2016-03-30T00:00:00"/>
    <n v="0"/>
    <s v="MEC"/>
    <x v="17"/>
    <s v="Lactamil0316_Emziren_Anneler_Preroll_MEC"/>
    <s v="Completed"/>
    <s v="Digitalm"/>
    <s v="RON"/>
    <s v="Xaxis Tv"/>
    <s v="cpv"/>
    <s v="Pre/Mid/Post Rolls RON"/>
    <s v="Online Video"/>
    <n v="6.0000000000000001E-3"/>
    <n v="0.03"/>
    <n v="75000"/>
    <n v="28211"/>
    <n v="46789"/>
    <n v="28211"/>
    <n v="1142"/>
    <n v="4.0480663570947505E-2"/>
    <n v="0.74109457092819608"/>
    <n v="450"/>
    <n v="169.26599999999999"/>
    <n v="-280.73400000000004"/>
    <n v="2250"/>
    <n v="846.32999999999993"/>
    <n v="-1403.67"/>
    <n v="0"/>
    <n v="677.06399999999996"/>
    <n v="0.8"/>
  </r>
  <r>
    <s v="Lactamil0316_Emziren_Anneler_Midyo_Preroll_MEC"/>
    <n v="2016"/>
    <n v="3"/>
    <s v="Q1"/>
    <d v="2016-03-07T00:00:00"/>
    <d v="2016-03-30T00:00:00"/>
    <n v="0"/>
    <s v="MEC"/>
    <x v="17"/>
    <s v="Lactamil0316_Emziren_Anneler_Preroll_MEC"/>
    <s v="Completed"/>
    <s v="Midyo"/>
    <s v="RON"/>
    <s v="Xaxis Tv"/>
    <s v="cpv"/>
    <s v="Pre/Mid/Post Rolls RON"/>
    <s v="Online Video"/>
    <n v="5.0000000000000001E-3"/>
    <n v="0.03"/>
    <n v="75000"/>
    <n v="73371"/>
    <n v="1629"/>
    <n v="73371"/>
    <n v="1308"/>
    <n v="1.7827206934619946E-2"/>
    <n v="1.6828211009174312"/>
    <n v="375"/>
    <n v="366.85500000000002"/>
    <n v="-8.1449999999999818"/>
    <n v="2250"/>
    <n v="2201.13"/>
    <n v="-48.869999999999891"/>
    <n v="0"/>
    <n v="1834.2750000000001"/>
    <n v="0.83333333333333337"/>
  </r>
  <r>
    <s v="Lactamil0316_Emziren_Anneler_Clickvol_Preroll_MEC"/>
    <n v="2016"/>
    <n v="3"/>
    <s v="Q1"/>
    <d v="2016-03-07T00:00:00"/>
    <d v="2016-03-30T00:00:00"/>
    <n v="0"/>
    <s v="MEC"/>
    <x v="17"/>
    <s v="Lactamil0316_Emziren_Anneler_Preroll_MEC"/>
    <s v="Completed"/>
    <s v="Clickvol"/>
    <s v="RON"/>
    <s v="Xaxis Tv"/>
    <s v="cpv"/>
    <s v="Pre/Mid/Post Rolls RON"/>
    <s v="Online Video"/>
    <n v="1.4999999999999999E-2"/>
    <n v="0.03"/>
    <n v="50000"/>
    <n v="1486"/>
    <n v="48514"/>
    <n v="1486"/>
    <n v="141"/>
    <n v="9.4885598923283979E-2"/>
    <n v="0.31617021276595741"/>
    <n v="750"/>
    <n v="22.29"/>
    <n v="-727.71"/>
    <n v="1500"/>
    <n v="44.58"/>
    <n v="-1455.42"/>
    <n v="0"/>
    <n v="22.29"/>
    <n v="0.5"/>
  </r>
  <r>
    <s v="Lactamil0316_Emziren_Anneler_Vidyoda_Preroll_MEC"/>
    <n v="2016"/>
    <n v="3"/>
    <s v="Q1"/>
    <d v="2016-03-07T00:00:00"/>
    <d v="2016-03-30T00:00:00"/>
    <n v="0"/>
    <s v="MEC"/>
    <x v="17"/>
    <s v="Lactamil0316_Emziren_Anneler_Preroll_MEC"/>
    <s v="Completed"/>
    <s v="Vidyoda"/>
    <s v="RON"/>
    <s v="Xaxis Tv"/>
    <s v="cpv"/>
    <s v="Pre/Mid/Post Rolls RON"/>
    <s v="Online Video"/>
    <n v="0.01"/>
    <n v="0.03"/>
    <n v="25000"/>
    <n v="9933"/>
    <n v="15067"/>
    <n v="9933"/>
    <n v="1192"/>
    <n v="0.12000402698077117"/>
    <n v="0.24999161073825504"/>
    <n v="250"/>
    <n v="99.33"/>
    <n v="-150.67000000000002"/>
    <n v="750"/>
    <n v="297.99"/>
    <n v="-452.01"/>
    <n v="0"/>
    <n v="198.66000000000003"/>
    <n v="0.66666666666666674"/>
  </r>
  <r>
    <s v="Lactamil0316_Emziren_Anneler_Adhood_Preroll_MEC"/>
    <n v="2016"/>
    <n v="3"/>
    <s v="Q1"/>
    <d v="2016-03-07T00:00:00"/>
    <d v="2016-03-30T00:00:00"/>
    <n v="0"/>
    <s v="MEC"/>
    <x v="17"/>
    <s v="Lactamil0316_Emziren_Anneler_Preroll_MEC"/>
    <s v="Completed"/>
    <s v="Adhood"/>
    <s v="RON"/>
    <s v="Xaxis Tv"/>
    <s v="cpv"/>
    <s v="Pre/Mid/Post Rolls RON"/>
    <s v="Online Video"/>
    <n v="0.01"/>
    <n v="0.03"/>
    <n v="30000"/>
    <n v="14829"/>
    <n v="15171"/>
    <n v="14829"/>
    <m/>
    <n v="0"/>
    <e v="#DIV/0!"/>
    <n v="300"/>
    <n v="148.29"/>
    <n v="-151.71"/>
    <n v="900"/>
    <n v="444.87"/>
    <n v="-455.13"/>
    <n v="0"/>
    <n v="296.58000000000004"/>
    <n v="0.66666666666666674"/>
  </r>
  <r>
    <s v="Lactamil0316_Emziren_Anneler_Acunn_Preroll_MEC"/>
    <n v="2016"/>
    <n v="3"/>
    <s v="Q1"/>
    <d v="2016-03-07T00:00:00"/>
    <d v="2016-03-30T00:00:00"/>
    <n v="0"/>
    <s v="MEC"/>
    <x v="17"/>
    <s v="Lactamil0316_Emziren_Anneler_Preroll_MEC"/>
    <s v="Completed"/>
    <s v="Acunn"/>
    <s v="RON"/>
    <s v="Xaxis Tv"/>
    <s v="cpv"/>
    <s v="Pre/Mid/Post Rolls RON"/>
    <s v="Online Video"/>
    <n v="0.01"/>
    <n v="0.03"/>
    <n v="50000"/>
    <n v="30072"/>
    <n v="19928"/>
    <n v="30072"/>
    <n v="3122"/>
    <n v="0.10381750465549348"/>
    <n v="0.28896860986547085"/>
    <n v="500"/>
    <n v="0"/>
    <n v="-500"/>
    <n v="1500"/>
    <n v="902.16"/>
    <n v="-597.84"/>
    <n v="0"/>
    <n v="902.16"/>
    <n v="1"/>
  </r>
  <r>
    <s v="Lactamil0316_Emziren_Anneler_Reklamstore_Preroll_MEC"/>
    <n v="2016"/>
    <n v="3"/>
    <s v="Q1"/>
    <d v="2016-03-07T00:00:00"/>
    <d v="2016-03-30T00:00:00"/>
    <n v="0"/>
    <s v="MEC"/>
    <x v="17"/>
    <s v="Lactamil0316_Emziren_Anneler_Preroll_MEC"/>
    <s v="Completed"/>
    <s v="Reklamstore"/>
    <s v="RON"/>
    <s v="Xaxis Tv"/>
    <s v="cpv"/>
    <s v="Pre/Mid/Post Rolls RON"/>
    <s v="Online Video"/>
    <n v="1.4999999999999999E-2"/>
    <n v="0.03"/>
    <n v="150000"/>
    <n v="20000"/>
    <n v="130000"/>
    <n v="20000"/>
    <n v="0"/>
    <n v="0"/>
    <e v="#DIV/0!"/>
    <n v="2250"/>
    <n v="0"/>
    <n v="-2250"/>
    <n v="4500"/>
    <n v="534"/>
    <n v="-3966"/>
    <n v="0"/>
    <n v="534"/>
    <n v="1"/>
  </r>
  <r>
    <s v="Dogus0316_Glamour_Midyo_Preroll_MEC"/>
    <n v="2016"/>
    <n v="3"/>
    <s v="Q1"/>
    <d v="2016-03-01T00:00:00"/>
    <d v="2016-03-27T00:00:00"/>
    <n v="0"/>
    <s v="MEC"/>
    <x v="40"/>
    <s v="Dogus0316_Glamour_Preroll_MEC"/>
    <s v="Completed"/>
    <s v="Midyo"/>
    <s v="RON"/>
    <s v="Xaxis Tv"/>
    <s v="cpv"/>
    <s v="Pre/Mid/Post Rolls RON"/>
    <s v="Online Video"/>
    <n v="5.0000000000000001E-3"/>
    <n v="0.04"/>
    <n v="100000"/>
    <n v="99148"/>
    <n v="852"/>
    <n v="99148"/>
    <n v="834"/>
    <n v="8.4116674063016896E-3"/>
    <n v="4.1546762589928061"/>
    <n v="500"/>
    <n v="500"/>
    <n v="0"/>
    <n v="4000"/>
    <n v="3465"/>
    <n v="-535"/>
    <n v="0"/>
    <n v="2965"/>
    <n v="0.85569985569985574"/>
  </r>
  <r>
    <s v="Dogus0316_Glamour_Acunn_Preroll_MEC"/>
    <n v="2016"/>
    <n v="3"/>
    <s v="Q1"/>
    <d v="2016-03-01T00:00:00"/>
    <d v="2016-03-27T00:00:00"/>
    <n v="0"/>
    <s v="MEC"/>
    <x v="40"/>
    <s v="Dogus0316_Glamour_Preroll_MEC"/>
    <s v="Completed"/>
    <s v="Acunn"/>
    <s v="RON"/>
    <s v="Xaxis Tv"/>
    <s v="cpv"/>
    <s v="Pre/Mid/Post Rolls RON"/>
    <s v="Online Video"/>
    <n v="0.01"/>
    <n v="0.04"/>
    <n v="50000"/>
    <n v="50009"/>
    <n v="0"/>
    <n v="50000"/>
    <n v="5528"/>
    <n v="0.11054010278149932"/>
    <n v="0.36185962373371927"/>
    <n v="500"/>
    <n v="0"/>
    <n v="-500"/>
    <n v="2000"/>
    <n v="2000.3600000000001"/>
    <n v="0.36000000000012733"/>
    <n v="0"/>
    <n v="2000.3600000000001"/>
    <n v="1"/>
  </r>
  <r>
    <s v="Dogus0316_Glamour_Matrouge_Preroll_MEC"/>
    <n v="2016"/>
    <n v="3"/>
    <s v="Q1"/>
    <d v="2016-03-01T00:00:00"/>
    <d v="2016-03-27T00:00:00"/>
    <n v="0"/>
    <s v="MEC"/>
    <x v="40"/>
    <s v="Dogus0316_Glamour_Preroll_MEC"/>
    <s v="Completed"/>
    <s v="Matrouge"/>
    <s v="RON"/>
    <s v="Xaxis Tv"/>
    <s v="cpv"/>
    <s v="Pre/Mid/Post Rolls RON"/>
    <s v="Online Video"/>
    <n v="0.02"/>
    <n v="0.04"/>
    <n v="20000"/>
    <n v="20415"/>
    <n v="0"/>
    <n v="20000"/>
    <m/>
    <n v="0"/>
    <e v="#DIV/0!"/>
    <n v="400"/>
    <n v="400"/>
    <n v="0"/>
    <n v="800"/>
    <n v="816.6"/>
    <n v="16.600000000000023"/>
    <n v="0"/>
    <n v="416.6"/>
    <n v="0.51016409502816562"/>
  </r>
  <r>
    <s v="Dogus0316_Glamour_Nokta_Preroll_MEC"/>
    <n v="2016"/>
    <n v="3"/>
    <s v="Q1"/>
    <d v="2016-03-01T00:00:00"/>
    <d v="2016-03-27T00:00:00"/>
    <n v="0"/>
    <s v="MEC"/>
    <x v="40"/>
    <s v="Dogus0316_Glamour_Preroll_MEC"/>
    <s v="Completed"/>
    <s v="Nokta"/>
    <s v="RON"/>
    <s v="Xaxis Tv"/>
    <s v="cpv"/>
    <s v="Pre/Mid/Post Rolls RON"/>
    <s v="Online Video"/>
    <n v="1.2E-2"/>
    <n v="0.04"/>
    <n v="40000"/>
    <n v="0"/>
    <n v="40000"/>
    <n v="0"/>
    <n v="0"/>
    <e v="#DIV/0!"/>
    <e v="#DIV/0!"/>
    <n v="480"/>
    <n v="0"/>
    <n v="-480"/>
    <n v="1600"/>
    <n v="0"/>
    <n v="-1600"/>
    <n v="0"/>
    <n v="0"/>
    <e v="#DIV/0!"/>
  </r>
  <r>
    <s v="Renault0316_Talisman_Medyanet_LAL_MEC"/>
    <n v="2016"/>
    <n v="3"/>
    <s v="Q1"/>
    <d v="2016-03-03T00:00:00"/>
    <d v="2016-03-30T00:00:00"/>
    <n v="0"/>
    <s v="MEC"/>
    <x v="41"/>
    <s v="Renault0316_Talisman_LAL_MEC"/>
    <s v="Completed"/>
    <s v="Medyanet"/>
    <s v="RON"/>
    <s v="Xaxis Lookalike"/>
    <s v="cpm"/>
    <s v="Selected Sites"/>
    <s v="Ad Bundles"/>
    <n v="0.1"/>
    <n v="1.8"/>
    <n v="2500000"/>
    <n v="2513732"/>
    <n v="0"/>
    <n v="2500000"/>
    <n v="1558"/>
    <n v="6.1979558680082042E-4"/>
    <n v="1.7329910141206675"/>
    <n v="250"/>
    <n v="250"/>
    <n v="0"/>
    <n v="4500"/>
    <n v="2700"/>
    <n v="-1800"/>
    <n v="0"/>
    <n v="2450"/>
    <n v="0.90740740740740744"/>
  </r>
  <r>
    <s v="Renault0316_Talisman_Hurriyetemlak_LAL_MEC"/>
    <n v="2016"/>
    <n v="3"/>
    <s v="Q1"/>
    <d v="2016-03-03T00:00:00"/>
    <d v="2016-03-30T00:00:00"/>
    <n v="0"/>
    <s v="MEC"/>
    <x v="41"/>
    <s v="Renault0316_Talisman_LAL_MEC"/>
    <s v="Completed"/>
    <s v="Hurriyetemlak"/>
    <s v="RON"/>
    <s v="Xaxis Lookalike"/>
    <s v="cpm"/>
    <s v="Selected Sites"/>
    <s v="Ad Bundles"/>
    <n v="0.15"/>
    <n v="1.8"/>
    <n v="500000"/>
    <n v="551380"/>
    <n v="0"/>
    <n v="500000"/>
    <m/>
    <n v="0"/>
    <e v="#DIV/0!"/>
    <n v="75"/>
    <n v="75"/>
    <n v="0"/>
    <n v="900"/>
    <n v="900"/>
    <n v="0"/>
    <n v="0"/>
    <n v="825"/>
    <n v="0.91666666666666663"/>
  </r>
  <r>
    <s v="Renault0316_Talisman_Maxad_LAL_MEC"/>
    <n v="2016"/>
    <n v="3"/>
    <s v="Q1"/>
    <d v="2016-03-03T00:00:00"/>
    <d v="2016-03-30T00:00:00"/>
    <n v="0"/>
    <s v="MEC"/>
    <x v="41"/>
    <s v="Renault0316_Talisman_LAL_MEC"/>
    <s v="Completed"/>
    <s v="Maxad"/>
    <s v="RON"/>
    <s v="Xaxis Lookalike"/>
    <s v="cpc"/>
    <s v="Selected Sites"/>
    <s v="Ad Bundles"/>
    <n v="0.3"/>
    <n v="1.8"/>
    <n v="3000"/>
    <n v="3006"/>
    <n v="0"/>
    <n v="3000"/>
    <m/>
    <n v="0"/>
    <e v="#DIV/0!"/>
    <n v="0.89999999999999991"/>
    <n v="900"/>
    <n v="899.1"/>
    <n v="5.4"/>
    <n v="1000"/>
    <n v="994.6"/>
    <n v="0"/>
    <n v="100"/>
    <n v="0.1"/>
  </r>
  <r>
    <s v="Renault0316_Talisman_Digitalm_LAL_MEC"/>
    <n v="2016"/>
    <n v="3"/>
    <s v="Q1"/>
    <d v="2016-03-03T00:00:00"/>
    <d v="2016-03-30T00:00:00"/>
    <n v="0"/>
    <s v="MEC"/>
    <x v="41"/>
    <s v="Renault0316_Talisman_LAL_MEC"/>
    <s v="Completed"/>
    <s v="Digitalm"/>
    <s v="RON"/>
    <s v="Xaxis Lookalike"/>
    <s v="cpm"/>
    <s v="Selected Sites"/>
    <s v="Ad Bundles"/>
    <n v="0.2"/>
    <n v="1.8"/>
    <n v="2000000"/>
    <n v="2001546"/>
    <n v="0"/>
    <n v="2000000"/>
    <n v="1512"/>
    <n v="7.5541606338300497E-4"/>
    <n v="2.3809523809523809"/>
    <n v="400"/>
    <n v="400"/>
    <n v="0"/>
    <n v="3600"/>
    <n v="3600"/>
    <n v="0"/>
    <n v="0"/>
    <n v="3200"/>
    <n v="0.88888888888888884"/>
  </r>
  <r>
    <s v="Renault0316_Talisman_Adinteraction_LAL_MEC"/>
    <n v="2016"/>
    <n v="3"/>
    <s v="Q1"/>
    <d v="2016-03-03T00:00:00"/>
    <d v="2016-03-30T00:00:00"/>
    <n v="0"/>
    <s v="MEC"/>
    <x v="41"/>
    <s v="Renault0316_Talisman_LAL_MEC"/>
    <s v="Completed"/>
    <s v="Adinteraction"/>
    <s v="RON"/>
    <s v="Xaxis Lookalike"/>
    <s v="cpm"/>
    <s v="Selected Sites"/>
    <s v="Ad Bundles"/>
    <n v="0.15"/>
    <n v="1.8"/>
    <n v="1000000"/>
    <n v="1101620"/>
    <n v="0"/>
    <n v="1000000"/>
    <n v="788"/>
    <n v="7.153101795537481E-4"/>
    <n v="2.2842639593908629"/>
    <n v="150"/>
    <n v="150"/>
    <n v="0"/>
    <n v="1800"/>
    <n v="1800"/>
    <n v="0"/>
    <n v="0"/>
    <n v="1650"/>
    <n v="0.91666666666666663"/>
  </r>
  <r>
    <s v="Gratis0316_Kadinlar_Günü_Acunn_Preroll_MS"/>
    <n v="2016"/>
    <n v="3"/>
    <s v="Q1"/>
    <d v="2016-03-04T00:00:00"/>
    <d v="2016-03-05T00:00:00"/>
    <n v="0"/>
    <s v="MS"/>
    <x v="42"/>
    <s v="Gratis0316_Kadinlar_Günü_Preroll_MS"/>
    <s v="Completed"/>
    <s v="Acunn"/>
    <s v="RON"/>
    <s v="Xaxis Tv"/>
    <s v="cpv"/>
    <s v="Pre/Mid/Post Rolls RON"/>
    <s v="Online Video"/>
    <n v="0.01"/>
    <n v="3.3000000000000002E-2"/>
    <n v="70000"/>
    <n v="70320"/>
    <n v="0"/>
    <n v="70000"/>
    <n v="2904"/>
    <n v="4.1296928327645054E-2"/>
    <n v="0.79909090909090907"/>
    <n v="700"/>
    <n v="0"/>
    <n v="-700"/>
    <n v="2310"/>
    <n v="2320.56"/>
    <n v="10.559999999999945"/>
    <n v="0"/>
    <n v="2320.56"/>
    <n v="1"/>
  </r>
  <r>
    <s v="Gratis0316_Kadinlar_Günü_Midyo_Preroll_MS"/>
    <n v="2016"/>
    <n v="3"/>
    <s v="Q1"/>
    <d v="2016-03-04T00:00:00"/>
    <d v="2016-03-05T00:00:00"/>
    <n v="0"/>
    <s v="MS"/>
    <x v="42"/>
    <s v="Gratis0316_Kadinlar_Günü_Preroll_MS"/>
    <s v="Completed"/>
    <s v="Midyo"/>
    <s v="RON"/>
    <s v="Xaxis Tv"/>
    <s v="cpv"/>
    <s v="Pre/Mid/Post Rolls RON"/>
    <s v="Online Video"/>
    <n v="5.0000000000000001E-3"/>
    <n v="3.3000000000000002E-2"/>
    <n v="100000"/>
    <n v="102728"/>
    <n v="0"/>
    <n v="100000"/>
    <n v="2318"/>
    <n v="2.2564442021649405E-2"/>
    <n v="0.93701466781708365"/>
    <n v="500"/>
    <n v="500"/>
    <n v="0"/>
    <n v="3300"/>
    <n v="2172"/>
    <n v="-1128"/>
    <n v="0"/>
    <n v="1672"/>
    <n v="0.76979742173112342"/>
  </r>
  <r>
    <s v="Gratis0316_Kadinlar_Günü_Vidyoda_Preroll_MS"/>
    <n v="2016"/>
    <n v="3"/>
    <s v="Q1"/>
    <d v="2016-03-04T00:00:00"/>
    <d v="2016-03-05T00:00:00"/>
    <n v="0"/>
    <s v="MS"/>
    <x v="42"/>
    <s v="Gratis0316_Kadinlar_Günü_Preroll_MS"/>
    <s v="Completed"/>
    <s v="Vidyoda"/>
    <s v="RON"/>
    <s v="Xaxis Tv"/>
    <s v="cpv"/>
    <s v="Pre/Mid/Post Rolls RON"/>
    <s v="Online Video"/>
    <n v="0.01"/>
    <n v="3.3000000000000002E-2"/>
    <n v="30000"/>
    <n v="30632"/>
    <n v="0"/>
    <n v="30000"/>
    <n v="1175"/>
    <n v="3.8358579263515276E-2"/>
    <n v="0.86030297872340422"/>
    <n v="300"/>
    <n v="300"/>
    <n v="0"/>
    <n v="990"/>
    <n v="1010.856"/>
    <n v="20.855999999999995"/>
    <n v="0"/>
    <n v="710.85599999999999"/>
    <n v="0.70322182387995913"/>
  </r>
  <r>
    <s v="Gratis0316_Kadinlar_Günü_Clickvol_Preroll_MS"/>
    <n v="2016"/>
    <n v="3"/>
    <s v="Q1"/>
    <d v="2016-03-04T00:00:00"/>
    <d v="2016-03-05T00:00:00"/>
    <n v="0"/>
    <s v="MS"/>
    <x v="42"/>
    <s v="Gratis0316_Kadinlar_Günü_Preroll_MS"/>
    <s v="Completed"/>
    <s v="Clickvol"/>
    <s v="RON"/>
    <s v="Xaxis Tv"/>
    <s v="cpv"/>
    <s v="Pre/Mid/Post Rolls RON"/>
    <s v="Online Video"/>
    <n v="1.4999999999999999E-2"/>
    <n v="3.3000000000000002E-2"/>
    <n v="50000"/>
    <n v="2542"/>
    <n v="47458"/>
    <n v="2542"/>
    <n v="397"/>
    <n v="0.15617623918174667"/>
    <n v="0.21129974811083127"/>
    <n v="750"/>
    <n v="38.129999999999995"/>
    <n v="-711.87"/>
    <n v="1650"/>
    <n v="83.88600000000001"/>
    <n v="-1566.114"/>
    <n v="0"/>
    <n v="45.756000000000014"/>
    <n v="0.54545454545454553"/>
  </r>
  <r>
    <s v="Gratis0316_Kadinlar_Günü_Digitalmarcom_Preroll_MS"/>
    <n v="2016"/>
    <n v="3"/>
    <s v="Q1"/>
    <d v="2016-03-04T00:00:00"/>
    <d v="2016-03-05T00:00:00"/>
    <n v="0"/>
    <s v="MS"/>
    <x v="42"/>
    <s v="Gratis0316_Kadinlar_Günü_Preroll_MS"/>
    <s v="Completed"/>
    <s v="Digitalmarcom"/>
    <s v="RON"/>
    <s v="Xaxis Tv"/>
    <s v="cpv"/>
    <s v="Pre/Mid/Post Rolls RON"/>
    <s v="Online Video"/>
    <n v="2.75E-2"/>
    <n v="3.3000000000000002E-2"/>
    <n v="30000"/>
    <n v="51191"/>
    <n v="0"/>
    <n v="30000"/>
    <n v="3044"/>
    <n v="5.9463577581996836E-2"/>
    <n v="0.55496156373193173"/>
    <n v="825"/>
    <n v="825"/>
    <n v="0"/>
    <n v="990"/>
    <n v="1689.3030000000001"/>
    <n v="699.30300000000011"/>
    <n v="0"/>
    <n v="864.30300000000011"/>
    <n v="0.51163290422144525"/>
  </r>
  <r>
    <s v="Gratis0316_Kadinlar_Günü_Bond_Preroll_MS"/>
    <n v="2016"/>
    <n v="3"/>
    <s v="Q1"/>
    <d v="2016-03-01T00:00:00"/>
    <d v="2016-03-20T00:00:00"/>
    <n v="0"/>
    <s v="MS"/>
    <x v="42"/>
    <s v="Gratis0316_Kadinlar_Günü_Preroll_MS"/>
    <s v="Completed"/>
    <s v="Bond Digital"/>
    <s v="RON"/>
    <s v="Xaxis Tv"/>
    <s v="cpv"/>
    <s v="Pre/Mid/Post Rolls RON"/>
    <s v="Online Video"/>
    <n v="1.4999999999999999E-2"/>
    <n v="3.3000000000000002E-2"/>
    <n v="100000"/>
    <n v="82531"/>
    <n v="17469"/>
    <n v="82531"/>
    <m/>
    <n v="0"/>
    <e v="#DIV/0!"/>
    <n v="1500"/>
    <n v="1237.9649999999999"/>
    <n v="-262.03500000000008"/>
    <n v="3300"/>
    <n v="2723.5230000000001"/>
    <n v="-576.47699999999986"/>
    <n v="0"/>
    <n v="1485.5580000000002"/>
    <n v="0.54545454545454553"/>
  </r>
  <r>
    <s v="Vodafone0316_Project_Keops_Digitalmarcom_Preroll_MS"/>
    <n v="2016"/>
    <n v="3"/>
    <s v="Q1"/>
    <d v="2016-03-02T00:00:00"/>
    <d v="2016-03-30T00:00:00"/>
    <n v="0"/>
    <s v="MS"/>
    <x v="14"/>
    <s v="Vodafone0316_Project_Keops_Preroll_MS"/>
    <s v="Completed"/>
    <s v="Digitalmarcom"/>
    <s v="RON"/>
    <s v="Xaxis Tv"/>
    <s v="cpv"/>
    <s v="Pre/Mid/Post Rolls RON"/>
    <s v="Online Video"/>
    <n v="0.03"/>
    <n v="3.5000000000000003E-2"/>
    <n v="50000"/>
    <n v="32031"/>
    <n v="17969"/>
    <n v="32031"/>
    <n v="851"/>
    <n v="2.6568012238144298E-2"/>
    <n v="1.317373678025852"/>
    <n v="1500"/>
    <n v="960.93"/>
    <n v="-539.07000000000005"/>
    <n v="1750.0000000000002"/>
    <n v="1121.085"/>
    <n v="-628.91500000000019"/>
    <n v="0"/>
    <n v="160.15500000000009"/>
    <n v="0.14285714285714293"/>
  </r>
  <r>
    <s v="Vodafone0316_Project_Keops_Crep_Preroll_MS"/>
    <n v="2016"/>
    <n v="3"/>
    <s v="Q1"/>
    <d v="2016-03-02T00:00:00"/>
    <d v="2016-03-30T00:00:00"/>
    <n v="0"/>
    <s v="MS"/>
    <x v="14"/>
    <s v="Vodafone0316_Project_Keops_Preroll_MS"/>
    <s v="Completed"/>
    <s v="Crep Digital"/>
    <s v="RON"/>
    <s v="Xaxis Tv"/>
    <s v="cpv"/>
    <s v="Pre/Mid/Post Rolls RON"/>
    <s v="Online Video"/>
    <n v="2.2499999999999999E-2"/>
    <n v="3.5000000000000003E-2"/>
    <n v="100000"/>
    <n v="92376"/>
    <n v="7624"/>
    <n v="92376"/>
    <n v="3840"/>
    <n v="4.1569238763315149E-2"/>
    <n v="0.53437500000000004"/>
    <n v="2250"/>
    <n v="2078.46"/>
    <n v="-171.53999999999996"/>
    <n v="3500.0000000000005"/>
    <n v="2052"/>
    <n v="-1448.0000000000005"/>
    <n v="0"/>
    <n v="-26.460000000000036"/>
    <n v="-1.2894736842105282E-2"/>
  </r>
  <r>
    <s v="Vodafone0316_Project_Keops_Acunn_Preroll_MS"/>
    <n v="2016"/>
    <n v="3"/>
    <s v="Q1"/>
    <d v="2016-03-02T00:00:00"/>
    <d v="2016-03-30T00:00:00"/>
    <n v="0"/>
    <s v="MS"/>
    <x v="14"/>
    <s v="Vodafone0316_Project_Keops_Preroll_MS"/>
    <s v="Completed"/>
    <s v="Acunn"/>
    <s v="RON"/>
    <s v="Xaxis Tv"/>
    <s v="cpv"/>
    <s v="Pre/Mid/Post Rolls RON"/>
    <s v="Online Video"/>
    <n v="0.01"/>
    <n v="3.5000000000000003E-2"/>
    <n v="50000"/>
    <n v="40029"/>
    <n v="9971"/>
    <n v="40029"/>
    <n v="6355"/>
    <n v="0.15875989907317195"/>
    <n v="0.22045869394177814"/>
    <n v="500"/>
    <n v="0"/>
    <n v="-500"/>
    <n v="1750.0000000000002"/>
    <n v="1401.0150000000001"/>
    <n v="-348.98500000000013"/>
    <n v="0"/>
    <n v="1401.0150000000001"/>
    <n v="1"/>
  </r>
  <r>
    <s v="Vodafone0316_Project_Keops_Digitalm_interest_MS"/>
    <n v="2016"/>
    <n v="3"/>
    <s v="Q1"/>
    <d v="2016-03-08T00:00:00"/>
    <d v="2016-03-28T00:00:00"/>
    <n v="0"/>
    <s v="MS"/>
    <x v="14"/>
    <s v="Vodafone0316_Project_Keops_interest_MS"/>
    <s v="Completed"/>
    <s v="Digitalm"/>
    <s v="RON"/>
    <s v="Xaxis Display Plus"/>
    <s v="cpm"/>
    <s v="Selected Sites"/>
    <s v="Ad Bundles"/>
    <n v="0.2"/>
    <n v="0.8"/>
    <n v="4000000"/>
    <n v="3512958"/>
    <n v="487042"/>
    <n v="3512958"/>
    <n v="1657"/>
    <n v="4.7168226890273099E-4"/>
    <n v="1.3065781532890766"/>
    <n v="800"/>
    <n v="702.59160000000008"/>
    <n v="-97.408399999999915"/>
    <n v="3200"/>
    <n v="2165"/>
    <n v="-1035"/>
    <n v="0"/>
    <n v="1462.4083999999998"/>
    <n v="0.6754773210161662"/>
  </r>
  <r>
    <s v="Vodafone0316_Project_Keops_Bond_interest_MS"/>
    <n v="2016"/>
    <n v="3"/>
    <s v="Q1"/>
    <d v="2016-03-08T00:00:00"/>
    <d v="2016-03-28T00:00:00"/>
    <n v="0"/>
    <s v="MS"/>
    <x v="14"/>
    <s v="Vodafone0316_Project_Keops_interest_MS"/>
    <s v="Completed"/>
    <s v="Bond Digital"/>
    <s v="RON"/>
    <s v="Xaxis Display Plus"/>
    <s v="cpm"/>
    <s v="Selected Sites"/>
    <s v="Ad Bundles"/>
    <n v="0.5"/>
    <n v="0.8"/>
    <n v="3000000"/>
    <n v="1922488"/>
    <n v="1077512"/>
    <n v="1922488"/>
    <m/>
    <n v="0"/>
    <e v="#DIV/0!"/>
    <n v="1500"/>
    <n v="194"/>
    <n v="-1306"/>
    <n v="2400"/>
    <n v="1537.9904000000001"/>
    <n v="-862.00959999999986"/>
    <n v="0"/>
    <n v="1343.9904000000001"/>
    <n v="0.87386137130634889"/>
  </r>
  <r>
    <s v="Vodafone0316_Project_Keops_Reklamstore_interest_MS"/>
    <n v="2016"/>
    <n v="3"/>
    <s v="Q1"/>
    <d v="2016-03-08T00:00:00"/>
    <d v="2016-03-28T00:00:00"/>
    <n v="0"/>
    <s v="MS"/>
    <x v="14"/>
    <s v="Vodafone0316_Project_Keops_interest_MS"/>
    <s v="Completed"/>
    <s v="Reklamstore"/>
    <s v="RON"/>
    <s v="Xaxis Display Plus"/>
    <s v="cpm"/>
    <s v="Selected Sites"/>
    <s v="Ad Bundles"/>
    <n v="0.35"/>
    <n v="0.8"/>
    <n v="3000000"/>
    <n v="980860"/>
    <n v="2019140"/>
    <n v="980860"/>
    <n v="1273"/>
    <n v="1.2978406704320699E-3"/>
    <n v="0.61640848389630798"/>
    <n v="1050"/>
    <n v="343.30099999999999"/>
    <n v="-706.69900000000007"/>
    <n v="2400"/>
    <n v="784.68799999999999"/>
    <n v="-1615.3119999999999"/>
    <n v="0"/>
    <n v="441.387"/>
    <n v="0.5625"/>
  </r>
  <r>
    <s v="Vodafone0316_Project_Keops_Medyanet_interest_MS"/>
    <n v="2016"/>
    <n v="3"/>
    <s v="Q1"/>
    <d v="2016-03-08T00:00:00"/>
    <d v="2016-03-28T00:00:00"/>
    <n v="0"/>
    <s v="MS"/>
    <x v="14"/>
    <s v="Vodafone0316_Project_Keops_interest_MS"/>
    <s v="Completed"/>
    <s v="Medyanet"/>
    <s v="RON"/>
    <s v="Xaxis Display Plus"/>
    <s v="cpm"/>
    <s v="Selected Sites"/>
    <s v="Ad Bundles"/>
    <n v="0.1"/>
    <n v="0.8"/>
    <n v="1000000"/>
    <n v="1024925"/>
    <n v="0"/>
    <n v="1000000"/>
    <m/>
    <n v="0"/>
    <e v="#DIV/0!"/>
    <n v="100"/>
    <n v="100"/>
    <n v="0"/>
    <n v="800"/>
    <n v="819.94"/>
    <n v="19.940000000000055"/>
    <n v="0"/>
    <n v="719.94"/>
    <n v="0.87803985657487138"/>
  </r>
  <r>
    <s v="Vodafone0316_Project_Big_Bang_Digitalm_LAL_MS"/>
    <n v="2016"/>
    <n v="3"/>
    <s v="Q1"/>
    <d v="2016-03-01T00:00:00"/>
    <d v="2016-03-30T00:00:00"/>
    <n v="0"/>
    <s v="MS"/>
    <x v="14"/>
    <s v="Vodafone0316_Project_Big_Bang_LAL_MS"/>
    <s v="Completed"/>
    <s v="Digitalm"/>
    <s v="RON"/>
    <s v="Xaxis Lookalike"/>
    <s v="cpm"/>
    <s v="Selected Sites"/>
    <s v="Ad Bundles"/>
    <n v="0.2"/>
    <n v="1.3"/>
    <n v="2000000"/>
    <n v="1586203"/>
    <n v="413797"/>
    <n v="1586203"/>
    <n v="377"/>
    <n v="2.3767449689604672E-4"/>
    <n v="3.0557029177718831"/>
    <n v="400"/>
    <n v="317.24060000000003"/>
    <n v="-82.759399999999971"/>
    <n v="2600"/>
    <n v="1152"/>
    <n v="-1448"/>
    <n v="0"/>
    <n v="834.75939999999991"/>
    <n v="0.72461753472222212"/>
  </r>
  <r>
    <s v="Vodafone0316_Project_Big_Bang_Medyanet_LAL_MS"/>
    <n v="2016"/>
    <n v="3"/>
    <s v="Q1"/>
    <d v="2016-03-01T00:00:00"/>
    <d v="2016-03-30T00:00:00"/>
    <n v="0"/>
    <s v="MS"/>
    <x v="14"/>
    <s v="Vodafone0316_Project_Big_Bang_LAL_MS"/>
    <s v="Completed"/>
    <s v="Medyanet"/>
    <s v="RON"/>
    <s v="Xaxis Lookalike"/>
    <s v="cpm"/>
    <s v="Selected Sites"/>
    <s v="Ad Bundles"/>
    <n v="0.1"/>
    <n v="1.3"/>
    <n v="1000000"/>
    <n v="1004794"/>
    <n v="0"/>
    <n v="1000000"/>
    <m/>
    <n v="0"/>
    <e v="#DIV/0!"/>
    <n v="100"/>
    <n v="100"/>
    <n v="0"/>
    <n v="1300"/>
    <n v="1306.2321999999999"/>
    <n v="6.2321999999999207"/>
    <n v="0"/>
    <n v="1206.2321999999999"/>
    <n v="0.92344393286277893"/>
  </r>
  <r>
    <s v="Vodafone0316_Project_Big_Bang_Reklamz_LAL_MS"/>
    <n v="2016"/>
    <n v="3"/>
    <s v="Q1"/>
    <d v="2016-03-01T00:00:00"/>
    <d v="2016-03-30T00:00:00"/>
    <n v="0"/>
    <s v="MS"/>
    <x v="14"/>
    <s v="Vodafone0316_Project_Big_Bang_LAL_MS"/>
    <s v="Completed"/>
    <s v="Reklamz"/>
    <s v="RON"/>
    <s v="Xaxis Lookalike"/>
    <s v="cpm"/>
    <s v="Selected Sites"/>
    <s v="Ad Bundles"/>
    <n v="0.1"/>
    <n v="1.3"/>
    <n v="200000"/>
    <n v="72290"/>
    <n v="127710"/>
    <n v="72290"/>
    <m/>
    <n v="0"/>
    <e v="#DIV/0!"/>
    <n v="20"/>
    <n v="7.229000000000001"/>
    <n v="-12.770999999999999"/>
    <n v="260"/>
    <n v="93.977000000000004"/>
    <n v="-166.023"/>
    <n v="0"/>
    <n v="86.748000000000005"/>
    <n v="0.92307692307692313"/>
  </r>
  <r>
    <s v="Vodafone0316_Project_Big_Bang_matrouge_LAL_MS"/>
    <n v="2016"/>
    <n v="3"/>
    <s v="Q1"/>
    <d v="2016-03-01T00:00:00"/>
    <d v="2016-03-30T00:00:00"/>
    <n v="0"/>
    <s v="MS"/>
    <x v="14"/>
    <s v="Vodafone0316_Project_Big_Bang_LAL_MS"/>
    <s v="Completed"/>
    <s v="Matrouge"/>
    <s v="RON"/>
    <s v="Xaxis Lookalike"/>
    <s v="cpm"/>
    <s v="Selected Sites"/>
    <s v="Ad Bundles"/>
    <n v="0.2"/>
    <n v="1.3"/>
    <n v="250000"/>
    <n v="332152"/>
    <n v="0"/>
    <n v="250000"/>
    <m/>
    <n v="0"/>
    <e v="#DIV/0!"/>
    <n v="50"/>
    <n v="50"/>
    <n v="0"/>
    <n v="325"/>
    <n v="431.79760000000005"/>
    <n v="106.79760000000005"/>
    <n v="0"/>
    <n v="381.79760000000005"/>
    <n v="0.88420500716076234"/>
  </r>
  <r>
    <s v="Vodafone0316_Project_Big_Bang_Bond_LAL_MS"/>
    <n v="2016"/>
    <n v="3"/>
    <s v="Q1"/>
    <d v="2016-03-01T00:00:00"/>
    <d v="2016-03-30T00:00:00"/>
    <n v="0"/>
    <s v="MS"/>
    <x v="14"/>
    <s v="Vodafone0316_Project_Big_Bang_LAL_MS"/>
    <s v="Completed"/>
    <s v="Bond Digital"/>
    <s v="RON"/>
    <s v="Xaxis Lookalike"/>
    <s v="cpm"/>
    <s v="Selected Sites"/>
    <s v="Ad Bundles"/>
    <n v="0.5"/>
    <n v="1.3"/>
    <n v="1000000"/>
    <n v="710538"/>
    <n v="289462"/>
    <n v="710538"/>
    <m/>
    <n v="0"/>
    <e v="#DIV/0!"/>
    <n v="500"/>
    <n v="355.26900000000001"/>
    <n v="-144.73099999999999"/>
    <n v="1300"/>
    <n v="923.69939999999997"/>
    <n v="-376.30060000000003"/>
    <n v="0"/>
    <n v="568.43039999999996"/>
    <n v="0.61538461538461542"/>
  </r>
  <r>
    <s v="Vodafone0316_Project_Big_Bang_Acunn_Interstitial_MS"/>
    <n v="2016"/>
    <n v="3"/>
    <s v="Q1"/>
    <d v="2016-03-01T00:00:00"/>
    <d v="2016-03-30T00:00:00"/>
    <n v="0"/>
    <s v="MS"/>
    <x v="14"/>
    <s v="Vodafone0316_Project_Big_Bang_LAL_MS"/>
    <s v="Completed"/>
    <s v="Acunn"/>
    <s v="RON"/>
    <s v="Xaxis Rich Media"/>
    <s v="cpm"/>
    <s v="Interstitial"/>
    <s v="Interstitial"/>
    <n v="1.5"/>
    <n v="1.3"/>
    <n v="500000"/>
    <n v="322386"/>
    <n v="177614"/>
    <n v="322386"/>
    <n v="510"/>
    <n v="1.5819545513763005E-3"/>
    <n v="0.82176823529411758"/>
    <n v="750"/>
    <n v="0"/>
    <n v="-750"/>
    <n v="650"/>
    <n v="419.10179999999997"/>
    <n v="-230.89820000000003"/>
    <n v="0"/>
    <n v="419.10179999999997"/>
    <n v="1"/>
  </r>
  <r>
    <s v="Vodafone0316_Corp_Cozumler_Digitalm_LAL_MS"/>
    <n v="2016"/>
    <n v="3"/>
    <s v="Q1"/>
    <d v="2016-03-01T00:00:00"/>
    <d v="2016-03-30T00:00:00"/>
    <n v="0"/>
    <s v="MS"/>
    <x v="14"/>
    <s v="Vodafone0316_Corp_Cozumler_LAL_MS"/>
    <s v="Completed"/>
    <s v="Digitalm"/>
    <s v="RON"/>
    <s v="Xaxis Lookalike"/>
    <s v="cpm"/>
    <s v="Selected Sites"/>
    <s v="Ad Bundles"/>
    <n v="0.2"/>
    <n v="1.3"/>
    <n v="3000000"/>
    <n v="2578408"/>
    <n v="421592"/>
    <n v="2578408"/>
    <n v="622"/>
    <n v="2.4123412586371125E-4"/>
    <n v="5.3889556270096461"/>
    <n v="600"/>
    <n v="515.6816"/>
    <n v="-84.318399999999997"/>
    <n v="3900"/>
    <n v="3351.9303999999997"/>
    <n v="-548.06960000000026"/>
    <n v="0"/>
    <n v="2836.2487999999998"/>
    <n v="0.84615384615384615"/>
  </r>
  <r>
    <s v="Vodafone0316_Corp_Cozumler_Adhood_LAL_MS"/>
    <n v="2016"/>
    <n v="3"/>
    <s v="Q1"/>
    <d v="2016-03-01T00:00:00"/>
    <d v="2016-03-30T00:00:00"/>
    <n v="0"/>
    <s v="MS"/>
    <x v="14"/>
    <s v="Vodafone0316_Corp_Cozumler_LAL_MS"/>
    <s v="Completed"/>
    <s v="Adhood"/>
    <s v="RON"/>
    <s v="Xaxis Lookalike"/>
    <s v="cpm"/>
    <s v="Selected Sites"/>
    <s v="Ad Bundles"/>
    <n v="0.15"/>
    <n v="1.3"/>
    <n v="1500000"/>
    <n v="823489"/>
    <n v="676511"/>
    <n v="823489"/>
    <m/>
    <n v="0"/>
    <e v="#DIV/0!"/>
    <n v="225"/>
    <n v="123.52334999999999"/>
    <n v="-101.47665000000001"/>
    <n v="1950"/>
    <n v="1340"/>
    <n v="-610"/>
    <n v="0"/>
    <n v="1216.4766500000001"/>
    <n v="0.90781839552238808"/>
  </r>
  <r>
    <s v="Vodafone0316_Corp_Cozumler_Medyanet_LAL_MS"/>
    <n v="2016"/>
    <n v="3"/>
    <s v="Q1"/>
    <d v="2016-03-01T00:00:00"/>
    <d v="2016-03-30T00:00:00"/>
    <n v="0"/>
    <s v="MS"/>
    <x v="14"/>
    <s v="Vodafone0316_Corp_Cozumler_LAL_MS"/>
    <s v="Completed"/>
    <s v="Medyanet"/>
    <s v="RON"/>
    <s v="Xaxis Lookalike"/>
    <s v="cpm"/>
    <s v="Selected Sites"/>
    <s v="Ad Bundles"/>
    <n v="0.1"/>
    <n v="1.3"/>
    <n v="500000"/>
    <n v="504501"/>
    <n v="0"/>
    <n v="500000"/>
    <m/>
    <n v="0"/>
    <e v="#DIV/0!"/>
    <n v="50"/>
    <n v="50"/>
    <n v="0"/>
    <n v="650"/>
    <n v="655.85130000000004"/>
    <n v="5.8513000000000375"/>
    <n v="0"/>
    <n v="605.85130000000004"/>
    <n v="0.92376320669029699"/>
  </r>
  <r>
    <s v="Vodafone0316_Corp_Cozumler_Reklamstore_LAL_MS"/>
    <n v="2016"/>
    <n v="3"/>
    <s v="Q1"/>
    <d v="2016-03-01T00:00:00"/>
    <d v="2016-03-30T00:00:00"/>
    <n v="0"/>
    <s v="MS"/>
    <x v="14"/>
    <s v="Vodafone0316_Corp_Cozumler_LAL_MS"/>
    <s v="Completed"/>
    <s v="Reklamstore"/>
    <s v="RON"/>
    <s v="Xaxis Lookalike"/>
    <s v="cpm"/>
    <s v="Selected Sites"/>
    <s v="Ad Bundles"/>
    <n v="0.35"/>
    <n v="1.3"/>
    <n v="1500000"/>
    <n v="824531"/>
    <n v="675469"/>
    <n v="824531"/>
    <n v="1342"/>
    <n v="1.6275919280172608E-3"/>
    <n v="0.79872600596125187"/>
    <n v="525"/>
    <n v="288.58584999999994"/>
    <n v="-236.41415000000006"/>
    <n v="1950"/>
    <n v="1071.8903"/>
    <n v="-878.10969999999998"/>
    <n v="0"/>
    <n v="783.30445000000009"/>
    <n v="0.73076923076923084"/>
  </r>
  <r>
    <s v="Vodafone0316_DDZ_Medyanet_LAL_MS"/>
    <n v="2016"/>
    <n v="3"/>
    <s v="Q1"/>
    <d v="2016-03-08T00:00:00"/>
    <d v="2016-03-14T00:00:00"/>
    <n v="0"/>
    <s v="MS"/>
    <x v="14"/>
    <s v="Vodafone0316_DDZ_LAL_MS"/>
    <s v="Completed"/>
    <s v="Medyanet"/>
    <s v="RON"/>
    <s v="Xaxis Lookalike"/>
    <s v="cpm"/>
    <s v="Selected Sites"/>
    <s v="Ad Bundles"/>
    <n v="0.1"/>
    <n v="0.8"/>
    <n v="1000000"/>
    <n v="1039509"/>
    <n v="0"/>
    <n v="1000000"/>
    <m/>
    <n v="0"/>
    <e v="#DIV/0!"/>
    <n v="100"/>
    <n v="100"/>
    <n v="0"/>
    <n v="800"/>
    <n v="800"/>
    <n v="0"/>
    <n v="0"/>
    <n v="700"/>
    <n v="0.875"/>
  </r>
  <r>
    <s v="Vodafone0316_DDZ_Digitalm_LAL_MS"/>
    <n v="2016"/>
    <n v="3"/>
    <s v="Q1"/>
    <d v="2016-03-08T00:00:00"/>
    <d v="2016-03-14T00:00:00"/>
    <n v="0"/>
    <s v="MS"/>
    <x v="14"/>
    <s v="Vodafone0316_DDZ_LAL_MS"/>
    <s v="Completed"/>
    <s v="Digitalm"/>
    <s v="RON"/>
    <s v="Xaxis Lookalike"/>
    <s v="cpm"/>
    <s v="Selected Sites"/>
    <s v="Ad Bundles"/>
    <n v="0.2"/>
    <n v="0.8"/>
    <n v="2000000"/>
    <n v="1966624"/>
    <n v="33376"/>
    <n v="1966624"/>
    <n v="396"/>
    <n v="2.0136030069804904E-4"/>
    <n v="1.7676767676767677"/>
    <n v="400"/>
    <n v="393.32480000000004"/>
    <n v="-6.6751999999999612"/>
    <n v="1600"/>
    <n v="700"/>
    <n v="-900"/>
    <n v="0"/>
    <n v="306.67519999999996"/>
    <n v="0.43810742857142854"/>
  </r>
  <r>
    <s v="Vodafone0316_DDZ_Commedya_LAL_MS"/>
    <n v="2016"/>
    <n v="3"/>
    <s v="Q1"/>
    <d v="2016-03-08T00:00:00"/>
    <d v="2016-03-14T00:00:00"/>
    <n v="0"/>
    <s v="MS"/>
    <x v="14"/>
    <s v="Vodafone0316_DDZ_LAL_MS"/>
    <s v="Completed"/>
    <s v="Commedya"/>
    <s v="RON"/>
    <s v="Xaxis Lookalike"/>
    <s v="cpm"/>
    <s v="Selected Sites"/>
    <s v="Ad Bundles"/>
    <n v="0.1"/>
    <n v="0.8"/>
    <n v="500000"/>
    <n v="629329"/>
    <n v="0"/>
    <n v="500000"/>
    <m/>
    <n v="0"/>
    <e v="#DIV/0!"/>
    <n v="50"/>
    <n v="50"/>
    <n v="0"/>
    <n v="400"/>
    <n v="400"/>
    <n v="0"/>
    <n v="0"/>
    <n v="350"/>
    <n v="0.875"/>
  </r>
  <r>
    <s v="Vodafone0316_DDZ_Reklamstore_LAL_MS"/>
    <n v="2016"/>
    <n v="3"/>
    <s v="Q1"/>
    <d v="2016-03-08T00:00:00"/>
    <d v="2016-03-14T00:00:00"/>
    <n v="0"/>
    <s v="MS"/>
    <x v="14"/>
    <s v="Vodafone0316_DDZ_LAL_MS"/>
    <s v="Completed"/>
    <s v="Reklamstore"/>
    <s v="RON"/>
    <s v="Xaxis Lookalike"/>
    <s v="cpm"/>
    <s v="Selected Sites"/>
    <s v="Ad Bundles"/>
    <n v="0.35"/>
    <n v="0.8"/>
    <n v="750000"/>
    <n v="753460"/>
    <n v="0"/>
    <n v="750000"/>
    <n v="233"/>
    <n v="3.092400392854299E-4"/>
    <n v="2.5751072961373391"/>
    <n v="262.5"/>
    <n v="262.5"/>
    <n v="0"/>
    <n v="600"/>
    <n v="600"/>
    <n v="0"/>
    <n v="0"/>
    <n v="337.5"/>
    <n v="0.5625"/>
  </r>
  <r>
    <s v="IBM0316_SAP_Cloud_faz1_Adinteraction_interest_MS"/>
    <n v="2016"/>
    <n v="3"/>
    <s v="Q1"/>
    <d v="2016-03-09T00:00:00"/>
    <d v="2016-03-11T00:00:00"/>
    <n v="0"/>
    <s v="MS"/>
    <x v="43"/>
    <s v="IBM0316_SAP_Cloud_faz1_interest_MS"/>
    <s v="Completed"/>
    <s v="Adinteraction"/>
    <s v="RON"/>
    <s v="Xaxis Display Plus"/>
    <s v="cpm"/>
    <s v="Selected Sites"/>
    <s v="Ad Bundles"/>
    <n v="0.15"/>
    <n v="1.98"/>
    <n v="500000"/>
    <n v="542109"/>
    <n v="0"/>
    <n v="500000"/>
    <m/>
    <n v="0"/>
    <e v="#DIV/0!"/>
    <n v="75"/>
    <n v="75"/>
    <n v="0"/>
    <n v="990"/>
    <n v="1073.37582"/>
    <n v="83.375819999999976"/>
    <n v="0"/>
    <n v="998.37581999999998"/>
    <n v="0.93012698944531846"/>
  </r>
  <r>
    <s v="IBM0316_SAP_Cloud_faz1_Digitalm_interest_MS"/>
    <n v="2016"/>
    <n v="3"/>
    <s v="Q1"/>
    <d v="2016-03-09T00:00:00"/>
    <d v="2016-03-11T00:00:00"/>
    <n v="0"/>
    <s v="MS"/>
    <x v="43"/>
    <s v="IBM0316_SAP_Cloud_faz1_interest_MS"/>
    <s v="Completed"/>
    <s v="Digitalm"/>
    <s v="RON"/>
    <s v="Xaxis Display Plus"/>
    <s v="cpm"/>
    <s v="Selected Sites"/>
    <s v="Ad Bundles"/>
    <n v="0.2"/>
    <n v="1.98"/>
    <n v="500000"/>
    <n v="429334"/>
    <n v="70666"/>
    <n v="429334"/>
    <n v="135"/>
    <n v="3.1444050552716535E-4"/>
    <n v="3.7037037037037037"/>
    <n v="100"/>
    <n v="85.866800000000012"/>
    <n v="-14.133199999999988"/>
    <n v="990"/>
    <n v="500"/>
    <n v="-490"/>
    <n v="0"/>
    <n v="414.13319999999999"/>
    <n v="0.82826639999999996"/>
  </r>
  <r>
    <s v="IBM0316_SAP_Cloud_faz1_Medyanet_interest_MS"/>
    <n v="2016"/>
    <n v="3"/>
    <s v="Q1"/>
    <d v="2016-03-09T00:00:00"/>
    <d v="2016-03-11T00:00:00"/>
    <n v="0"/>
    <s v="MS"/>
    <x v="43"/>
    <s v="IBM0316_SAP_Cloud_faz1_interest_MS"/>
    <s v="Completed"/>
    <s v="Medyanet"/>
    <s v="RON"/>
    <s v="Xaxis Display Plus"/>
    <s v="cpm"/>
    <s v="Selected Sites"/>
    <s v="Ad Bundles"/>
    <n v="0.1"/>
    <n v="1.98"/>
    <n v="250000"/>
    <n v="269902"/>
    <n v="0"/>
    <n v="250000"/>
    <n v="208"/>
    <n v="7.7065008780964942E-4"/>
    <n v="2.5692594230769226"/>
    <n v="25"/>
    <n v="25"/>
    <n v="0"/>
    <n v="495"/>
    <n v="534.40595999999994"/>
    <n v="39.405959999999936"/>
    <n v="0"/>
    <n v="509.40595999999994"/>
    <n v="0.95321908460751448"/>
  </r>
  <r>
    <s v="IBM0316_SAP_Cloud_faz1_Maxad_interest_MS"/>
    <n v="2016"/>
    <n v="3"/>
    <s v="Q1"/>
    <d v="2016-03-09T00:00:00"/>
    <d v="2016-03-11T00:00:00"/>
    <n v="0"/>
    <s v="MS"/>
    <x v="43"/>
    <s v="IBM0316_SAP_Cloud_faz1_interest_MS"/>
    <s v="Completed"/>
    <s v="Maxad"/>
    <s v="RON"/>
    <s v="Xaxis Display Plus"/>
    <s v="cpc"/>
    <s v="Selected Sites"/>
    <s v="Ad Bundles"/>
    <n v="0.3"/>
    <n v="1.98"/>
    <n v="1000"/>
    <n v="1000"/>
    <n v="0"/>
    <n v="1000"/>
    <m/>
    <n v="0"/>
    <e v="#DIV/0!"/>
    <n v="0.3"/>
    <n v="300"/>
    <n v="299.7"/>
    <n v="1.98"/>
    <n v="48"/>
    <n v="46.02"/>
    <n v="0"/>
    <n v="-252"/>
    <n v="-5.25"/>
  </r>
  <r>
    <s v="Ford0316_Tıp_Bayramı_Reklamstore_interest_MS"/>
    <n v="2016"/>
    <n v="3"/>
    <s v="Q1"/>
    <d v="2016-03-10T00:00:00"/>
    <d v="2016-03-30T00:00:00"/>
    <n v="0"/>
    <s v="MS"/>
    <x v="15"/>
    <s v="Ford0316_Tıp_Bayramı_interest_MS"/>
    <s v="Completed"/>
    <s v="Reklamstore"/>
    <s v="RON"/>
    <s v="Xaxis Display Plus"/>
    <s v="cpm"/>
    <s v="Selected Sites"/>
    <s v="Ad Bundles"/>
    <n v="0.17"/>
    <n v="1.6"/>
    <n v="1000000"/>
    <n v="187774"/>
    <n v="812226"/>
    <n v="187774"/>
    <n v="43"/>
    <n v="2.2899868991447164E-4"/>
    <n v="6.9869395348837209"/>
    <n v="170"/>
    <n v="31.921580000000002"/>
    <n v="-138.07841999999999"/>
    <n v="1600"/>
    <n v="300.4384"/>
    <n v="-1299.5616"/>
    <n v="0"/>
    <n v="268.51682"/>
    <n v="0.89374999999999993"/>
  </r>
  <r>
    <s v="Ford0316_Tıp_Bayramı_Medyanet_interest_MS"/>
    <n v="2016"/>
    <n v="3"/>
    <s v="Q1"/>
    <d v="2016-03-10T00:00:00"/>
    <d v="2016-03-30T00:00:00"/>
    <n v="0"/>
    <s v="MS"/>
    <x v="15"/>
    <s v="Ford0316_Tıp_Bayramı_interest_MS"/>
    <s v="Completed"/>
    <s v="Medyanet"/>
    <s v="RON"/>
    <s v="Xaxis Display Plus"/>
    <s v="cpm"/>
    <s v="Selected Sites"/>
    <s v="Ad Bundles"/>
    <n v="0.1"/>
    <n v="1.6"/>
    <n v="2250000"/>
    <n v="2270499"/>
    <n v="0"/>
    <n v="2250000"/>
    <m/>
    <n v="0"/>
    <e v="#DIV/0!"/>
    <n v="225"/>
    <n v="225"/>
    <n v="0"/>
    <n v="3600"/>
    <n v="2171"/>
    <n v="-1429"/>
    <n v="0"/>
    <n v="1946"/>
    <n v="0.89636112390603406"/>
  </r>
  <r>
    <s v="Ford0316_Tıp_Bayramı_Adhood_interest_MS"/>
    <n v="2016"/>
    <n v="3"/>
    <s v="Q1"/>
    <d v="2016-03-10T00:00:00"/>
    <d v="2016-03-30T00:00:00"/>
    <n v="0"/>
    <s v="MS"/>
    <x v="15"/>
    <s v="Ford0316_Tıp_Bayramı_interest_MS"/>
    <s v="Completed"/>
    <s v="Adhood"/>
    <s v="RON"/>
    <s v="Xaxis Display Plus"/>
    <s v="cpm"/>
    <s v="Selected Sites"/>
    <s v="Ad Bundles"/>
    <n v="0.15"/>
    <n v="1.6"/>
    <n v="1000000"/>
    <n v="679309"/>
    <n v="320691"/>
    <n v="679309"/>
    <m/>
    <n v="0"/>
    <e v="#DIV/0!"/>
    <n v="150"/>
    <n v="101.89635"/>
    <n v="-48.103650000000002"/>
    <n v="1600"/>
    <n v="1086.8944000000001"/>
    <n v="-513.10559999999987"/>
    <n v="0"/>
    <n v="984.99805000000015"/>
    <n v="0.90625"/>
  </r>
  <r>
    <s v="Ford0316_Tıp_Bayramı_Digitalm_interest_MS"/>
    <n v="2016"/>
    <n v="3"/>
    <s v="Q1"/>
    <d v="2016-03-10T00:00:00"/>
    <d v="2016-03-30T00:00:00"/>
    <n v="0"/>
    <s v="MS"/>
    <x v="15"/>
    <s v="Ford0316_Tıp_Bayramı_interest_MS"/>
    <s v="Completed"/>
    <s v="Digitalm"/>
    <s v="RON"/>
    <s v="Xaxis Display Plus"/>
    <s v="cpm"/>
    <s v="Selected Sites"/>
    <s v="Ad Bundles"/>
    <n v="0.2"/>
    <n v="1.6"/>
    <n v="750000"/>
    <n v="752326"/>
    <n v="0"/>
    <n v="750000"/>
    <n v="228"/>
    <n v="3.030601095801554E-4"/>
    <n v="5.2794807017543866"/>
    <n v="150"/>
    <n v="150"/>
    <n v="0"/>
    <n v="1200"/>
    <n v="1203.7216000000001"/>
    <n v="3.7216000000000804"/>
    <n v="0"/>
    <n v="1053.7216000000001"/>
    <n v="0.8753864681002651"/>
  </r>
  <r>
    <s v="Teknosa0316_Turuncu_Indirim_faz2_Medyanet_Interstitial_MC"/>
    <n v="2016"/>
    <n v="3"/>
    <s v="Q1"/>
    <d v="2016-03-11T00:00:00"/>
    <d v="2016-03-14T00:00:00"/>
    <n v="0"/>
    <s v="MC"/>
    <x v="6"/>
    <s v="Teknosa0316_Turuncu_Indirim_faz2_Interstitial_MC"/>
    <s v="Completed"/>
    <s v="Medyanet"/>
    <s v="RON"/>
    <s v="Xaxis Rich Media"/>
    <s v="cpm"/>
    <s v="Interstitial"/>
    <s v="Interstitial"/>
    <n v="0.5"/>
    <n v="4.25"/>
    <n v="180000"/>
    <n v="181227"/>
    <n v="0"/>
    <n v="180000"/>
    <n v="2459"/>
    <n v="1.3568618362606014E-2"/>
    <n v="0.31110207401382678"/>
    <n v="90"/>
    <n v="90"/>
    <n v="0"/>
    <n v="765"/>
    <n v="765"/>
    <n v="0"/>
    <n v="0"/>
    <n v="675"/>
    <n v="0.88235294117647056"/>
  </r>
  <r>
    <s v="Teknosa0316_Turuncu_Indirim_faz2_Digitalm_Interstitial_MC"/>
    <n v="2016"/>
    <n v="3"/>
    <s v="Q1"/>
    <d v="2016-03-11T00:00:00"/>
    <d v="2016-03-14T00:00:00"/>
    <n v="0"/>
    <s v="MC"/>
    <x v="6"/>
    <s v="Teknosa0316_Turuncu_Indirim_faz2_Interstitial_MC"/>
    <s v="Completed"/>
    <s v="Digitalm"/>
    <s v="RON"/>
    <s v="Xaxis Rich Media"/>
    <s v="cpm"/>
    <s v="Interstitial"/>
    <s v="Interstitial"/>
    <n v="2.5"/>
    <n v="4.25"/>
    <n v="180000"/>
    <n v="181564"/>
    <n v="0"/>
    <n v="180000"/>
    <n v="3134"/>
    <n v="1.7261131061223591E-2"/>
    <n v="0.24409700063816209"/>
    <n v="450"/>
    <n v="450"/>
    <n v="0"/>
    <n v="765"/>
    <n v="765"/>
    <n v="0"/>
    <n v="0"/>
    <n v="315"/>
    <n v="0.41176470588235292"/>
  </r>
  <r>
    <s v="Teknosa0316_Turuncu_Indirim_faz2_DeskFive_Interstitial_MC"/>
    <n v="2016"/>
    <n v="3"/>
    <s v="Q1"/>
    <d v="2016-03-11T00:00:00"/>
    <d v="2016-03-14T00:00:00"/>
    <n v="0"/>
    <s v="MC"/>
    <x v="6"/>
    <s v="Teknosa0316_Turuncu_Indirim_faz2_Interstitial_MC"/>
    <s v="Completed"/>
    <s v="Desk Five"/>
    <s v="RON"/>
    <s v="Xaxis Rich Media"/>
    <s v="cpm"/>
    <s v="Interstitial"/>
    <s v="Interstitial"/>
    <n v="2.5"/>
    <n v="4.25"/>
    <n v="180000"/>
    <n v="149683"/>
    <n v="30317"/>
    <n v="149683"/>
    <n v="5724"/>
    <n v="3.8240815590280794E-2"/>
    <n v="0.13364779874213836"/>
    <n v="450"/>
    <n v="374.20749999999998"/>
    <n v="-75.792500000000018"/>
    <n v="765"/>
    <n v="765"/>
    <n v="0"/>
    <n v="0"/>
    <n v="390.79250000000002"/>
    <n v="0.51083986928104574"/>
  </r>
  <r>
    <s v="Teknosa0316_Turuncu_Indirim_faz2_Acunn_Interstitial_MC"/>
    <n v="2016"/>
    <n v="3"/>
    <s v="Q1"/>
    <d v="2016-03-11T00:00:00"/>
    <d v="2016-03-14T00:00:00"/>
    <n v="0"/>
    <s v="MC"/>
    <x v="6"/>
    <s v="Teknosa0316_Turuncu_Indirim_faz2_Interstitial_MC"/>
    <s v="Completed"/>
    <s v="Acunn"/>
    <s v="RON"/>
    <s v="Xaxis Rich Media"/>
    <s v="cpm"/>
    <s v="Interstitial"/>
    <s v="Interstitial"/>
    <n v="1.5"/>
    <n v="4.25"/>
    <n v="180000"/>
    <n v="184430"/>
    <n v="0"/>
    <n v="180000"/>
    <n v="2810"/>
    <n v="1.5236132950170796E-2"/>
    <n v="0.15658362989323843"/>
    <n v="270"/>
    <n v="0"/>
    <n v="-270"/>
    <n v="765"/>
    <n v="440"/>
    <n v="-325"/>
    <n v="0"/>
    <n v="440"/>
    <n v="1"/>
  </r>
  <r>
    <s v="Teknosa0316_Turuncu_Indirim_faz2_Bond_Interstitial_MC"/>
    <n v="2016"/>
    <n v="3"/>
    <s v="Q1"/>
    <d v="2016-03-11T00:00:00"/>
    <d v="2016-03-14T00:00:00"/>
    <n v="0"/>
    <s v="MC"/>
    <x v="6"/>
    <s v="Teknosa0316_Turuncu_Indirim_faz2_Interstitial_MC"/>
    <s v="Completed"/>
    <s v="Bond Digital"/>
    <s v="RON"/>
    <s v="Xaxis Rich Media"/>
    <s v="cpm"/>
    <s v="Interstitial"/>
    <s v="Interstitial"/>
    <n v="2.5"/>
    <n v="4.25"/>
    <n v="180000"/>
    <n v="208149"/>
    <n v="0"/>
    <n v="180000"/>
    <n v="3715"/>
    <n v="1.7847791726119271E-2"/>
    <n v="0.20592193808882908"/>
    <n v="450"/>
    <n v="450"/>
    <n v="0"/>
    <n v="765"/>
    <n v="765"/>
    <n v="0"/>
    <n v="0"/>
    <n v="315"/>
    <n v="0.41176470588235292"/>
  </r>
  <r>
    <s v="Bimeks0316_Kdv_Kadar_Bi_Para_Faz2_Bond_Interstitial_MEC"/>
    <n v="2016"/>
    <n v="3"/>
    <s v="Q1"/>
    <d v="2016-03-11T00:00:00"/>
    <d v="2016-03-14T00:00:00"/>
    <n v="0"/>
    <s v="MEC"/>
    <x v="10"/>
    <s v="Bimeks0316_Kdv_Kadar_Bi_Para_Faz2_Interstitial_MEC"/>
    <s v="Completed"/>
    <s v="Bond Digital"/>
    <s v="RON"/>
    <s v="Xaxis Rich Media"/>
    <s v="cpm"/>
    <s v="Interstitial"/>
    <s v="Interstitial"/>
    <n v="2.5"/>
    <n v="4.5"/>
    <n v="300000"/>
    <n v="301362"/>
    <n v="0"/>
    <n v="300000"/>
    <n v="3299"/>
    <n v="1.0946967434513974E-2"/>
    <n v="0.40921491361018492"/>
    <n v="750"/>
    <n v="750"/>
    <n v="0"/>
    <n v="1350"/>
    <n v="1350"/>
    <n v="0"/>
    <n v="0"/>
    <n v="600"/>
    <n v="0.44444444444444442"/>
  </r>
  <r>
    <s v="Bimeks0316_Kdv_Kadar_Bi_Para_Faz2_Acunn_Interstitial_MEC"/>
    <n v="2016"/>
    <n v="3"/>
    <s v="Q1"/>
    <d v="2016-03-11T00:00:00"/>
    <d v="2016-03-14T00:00:00"/>
    <n v="0"/>
    <s v="MEC"/>
    <x v="10"/>
    <s v="Bimeks0316_Kdv_Kadar_Bi_Para_Faz2_Interstitial_MEC"/>
    <s v="Completed"/>
    <s v="Acunn"/>
    <s v="RON"/>
    <s v="Xaxis Rich Media"/>
    <s v="cpm"/>
    <s v="Interstitial"/>
    <s v="Interstitial"/>
    <n v="1.5"/>
    <n v="4.5"/>
    <n v="300000"/>
    <n v="300835"/>
    <n v="0"/>
    <n v="300000"/>
    <n v="3512"/>
    <n v="1.1674173550285039E-2"/>
    <n v="0.38439635535307515"/>
    <n v="450"/>
    <n v="0"/>
    <n v="-450"/>
    <n v="1350"/>
    <n v="1350"/>
    <n v="0"/>
    <n v="0"/>
    <n v="1350"/>
    <n v="1"/>
  </r>
  <r>
    <s v="Bimeks0316_Kdv_Kadar_Bi_Para_Faz2_Medyanet_Interstitial_MEC"/>
    <n v="2016"/>
    <n v="3"/>
    <s v="Q1"/>
    <d v="2016-03-11T00:00:00"/>
    <d v="2016-03-14T00:00:00"/>
    <n v="0"/>
    <s v="MEC"/>
    <x v="10"/>
    <s v="Bimeks0316_Kdv_Kadar_Bi_Para_Faz2_Interstitial_MEC"/>
    <s v="Completed"/>
    <s v="Medyanet"/>
    <s v="RON"/>
    <s v="Xaxis Rich Media"/>
    <s v="cpm"/>
    <s v="Interstitial"/>
    <s v="Interstitial"/>
    <n v="0.5"/>
    <n v="4.5"/>
    <n v="300000"/>
    <n v="300843"/>
    <n v="0"/>
    <n v="300000"/>
    <n v="2672"/>
    <n v="8.8817090641962748E-3"/>
    <n v="0.4397455089820359"/>
    <n v="150"/>
    <n v="150"/>
    <n v="0"/>
    <n v="1350"/>
    <n v="1175"/>
    <n v="-175"/>
    <n v="0"/>
    <n v="1025"/>
    <n v="0.87234042553191493"/>
  </r>
  <r>
    <s v="Bimeks0316_Kdv_Kadar_Bi_Para_Faz2_Digitalm_Interstitial_MEC"/>
    <n v="2016"/>
    <n v="3"/>
    <s v="Q1"/>
    <d v="2016-03-11T00:00:00"/>
    <d v="2016-03-14T00:00:00"/>
    <n v="0"/>
    <s v="MEC"/>
    <x v="10"/>
    <s v="Bimeks0316_Kdv_Kadar_Bi_Para_Faz2_Interstitial_MEC"/>
    <s v="Completed"/>
    <s v="Digitalm"/>
    <s v="RON"/>
    <s v="Xaxis Rich Media"/>
    <s v="cpm"/>
    <s v="Interstitial"/>
    <s v="Interstitial"/>
    <n v="2.5"/>
    <n v="4.5"/>
    <n v="250000"/>
    <n v="251546"/>
    <n v="0"/>
    <n v="250000"/>
    <n v="3134"/>
    <n v="1.245895382951826E-2"/>
    <n v="0.35896617740906189"/>
    <n v="625"/>
    <n v="625"/>
    <n v="0"/>
    <n v="1125"/>
    <n v="1125"/>
    <n v="0"/>
    <n v="0"/>
    <n v="500"/>
    <n v="0.44444444444444442"/>
  </r>
  <r>
    <s v="GSK0316_Otribebe_Acunn_Preroll_MC"/>
    <n v="2016"/>
    <n v="3"/>
    <s v="Q1"/>
    <d v="2016-03-11T00:00:00"/>
    <d v="2016-03-30T00:00:00"/>
    <n v="0"/>
    <s v="MC"/>
    <x v="0"/>
    <s v="GSK0316_Otribebe_Preroll_MC"/>
    <s v="Completed"/>
    <s v="Acunn"/>
    <s v="RON"/>
    <s v="Xaxis Tv"/>
    <s v="cpv"/>
    <s v="Pre/Mid/Post Rolls RON"/>
    <s v="Online Video"/>
    <n v="0.01"/>
    <n v="3.3000000000000002E-2"/>
    <n v="100000"/>
    <n v="98510"/>
    <n v="1490"/>
    <n v="98510"/>
    <n v="5690"/>
    <n v="5.7760633438229618E-2"/>
    <n v="0.1757469244288225"/>
    <n v="1000"/>
    <n v="0"/>
    <n v="-1000"/>
    <n v="3300"/>
    <n v="1000"/>
    <n v="-2300"/>
    <n v="0"/>
    <n v="1000"/>
    <n v="1"/>
  </r>
  <r>
    <s v="GSK0316_Otribebe_matrouge_Preroll_MC"/>
    <n v="2016"/>
    <n v="3"/>
    <s v="Q1"/>
    <d v="2016-03-11T00:00:00"/>
    <d v="2016-03-30T00:00:00"/>
    <n v="0"/>
    <s v="MC"/>
    <x v="0"/>
    <s v="GSK0316_Otribebe_Preroll_MC"/>
    <s v="Completed"/>
    <s v="Matrouge"/>
    <s v="RON"/>
    <s v="Xaxis Tv"/>
    <s v="cpv"/>
    <s v="Pre/Mid/Post Rolls RON"/>
    <s v="Online Video"/>
    <n v="0.02"/>
    <n v="3.3000000000000002E-2"/>
    <n v="30000"/>
    <n v="32745"/>
    <n v="0"/>
    <n v="30000"/>
    <m/>
    <n v="0"/>
    <e v="#DIV/0!"/>
    <n v="600"/>
    <n v="600"/>
    <n v="0"/>
    <n v="990"/>
    <n v="325"/>
    <n v="-665"/>
    <n v="0"/>
    <n v="-275"/>
    <n v="-0.84615384615384615"/>
  </r>
  <r>
    <s v="GSK0316_Otribebe_Nokta_Preroll_MC"/>
    <n v="2016"/>
    <n v="3"/>
    <s v="Q1"/>
    <d v="2016-03-11T00:00:00"/>
    <d v="2016-03-30T00:00:00"/>
    <n v="0"/>
    <s v="MC"/>
    <x v="0"/>
    <s v="GSK0316_Otribebe_Preroll_MC"/>
    <s v="Completed"/>
    <s v="Nokta"/>
    <s v="RON"/>
    <s v="Xaxis Tv"/>
    <s v="cpv"/>
    <s v="Pre/Mid/Post Rolls RON"/>
    <s v="Online Video"/>
    <n v="1.2E-2"/>
    <n v="3.3000000000000002E-2"/>
    <n v="65000"/>
    <n v="60167"/>
    <n v="4833"/>
    <n v="60167"/>
    <n v="13761"/>
    <n v="0.22871341433011452"/>
    <n v="7.2669137417338853E-2"/>
    <n v="780"/>
    <n v="722.00400000000002"/>
    <n v="-57.995999999999981"/>
    <n v="2145"/>
    <n v="1000"/>
    <n v="-1145"/>
    <n v="0"/>
    <n v="277.99599999999998"/>
    <n v="0.27799599999999997"/>
  </r>
  <r>
    <s v="GSK0316_Otribebe_Clipkit_SYNC_MC"/>
    <n v="2016"/>
    <n v="3"/>
    <s v="Q1"/>
    <d v="2016-03-11T00:00:00"/>
    <d v="2016-03-30T00:00:00"/>
    <n v="0"/>
    <s v="MC"/>
    <x v="0"/>
    <s v="GSK0316_Otribebe_SYNC_MC"/>
    <s v="Completed"/>
    <s v="Clipkit"/>
    <s v="RON"/>
    <s v="Xaxis SYNC"/>
    <s v="cpv"/>
    <s v="Pre/Mid/Post Rolls RON"/>
    <s v="Online Video"/>
    <n v="4.2000000000000003E-2"/>
    <n v="0.06"/>
    <n v="190000"/>
    <n v="67338"/>
    <n v="122662"/>
    <n v="67338"/>
    <n v="3748"/>
    <n v="5.565950874691853E-2"/>
    <n v="3.0370864461045892"/>
    <n v="7980.0000000000009"/>
    <n v="2828.1960000000004"/>
    <n v="-5151.8040000000001"/>
    <n v="11400"/>
    <n v="11383"/>
    <n v="-17"/>
    <n v="0"/>
    <n v="8554.8040000000001"/>
    <n v="0.75154212422032862"/>
  </r>
  <r>
    <s v="GSK0316_Corega_Matrouge_Preroll_MC"/>
    <n v="2016"/>
    <n v="3"/>
    <s v="Q1"/>
    <d v="2016-03-11T00:00:00"/>
    <d v="2016-03-30T00:00:00"/>
    <n v="0"/>
    <s v="MC"/>
    <x v="0"/>
    <s v="GSK0316_Corega_Preroll_MC"/>
    <s v="Completed"/>
    <s v="Matrouge"/>
    <s v="RON"/>
    <s v="Xaxis Tv"/>
    <s v="cpv"/>
    <s v="Pre/Mid/Post Rolls RON"/>
    <s v="Online Video"/>
    <n v="0.02"/>
    <n v="3.3000000000000002E-2"/>
    <n v="20000"/>
    <n v="18745"/>
    <n v="1255"/>
    <n v="18745"/>
    <m/>
    <n v="0"/>
    <e v="#DIV/0!"/>
    <n v="400"/>
    <n v="374.90000000000003"/>
    <n v="-25.099999999999966"/>
    <n v="660"/>
    <n v="618.58500000000004"/>
    <n v="-41.414999999999964"/>
    <n v="0"/>
    <n v="243.685"/>
    <n v="0.39393939393939392"/>
  </r>
  <r>
    <s v="GSK0316_Corega_Acunn_Preroll_MC"/>
    <n v="2016"/>
    <n v="3"/>
    <s v="Q1"/>
    <d v="2016-03-11T00:00:00"/>
    <d v="2016-03-30T00:00:00"/>
    <n v="0"/>
    <s v="MC"/>
    <x v="0"/>
    <s v="GSK0316_Corega_Preroll_MC"/>
    <s v="Completed"/>
    <s v="Acunn"/>
    <s v="RON"/>
    <s v="Xaxis Tv"/>
    <s v="cpv"/>
    <s v="Pre/Mid/Post Rolls RON"/>
    <s v="Online Video"/>
    <n v="0.01"/>
    <n v="3.3000000000000002E-2"/>
    <n v="130000"/>
    <n v="100386"/>
    <n v="29614"/>
    <n v="100386"/>
    <n v="20977"/>
    <n v="0.20896340127109359"/>
    <n v="9.5342517995900267E-2"/>
    <n v="1300"/>
    <n v="0"/>
    <n v="-1300"/>
    <n v="4290"/>
    <n v="2000"/>
    <n v="-2290"/>
    <n v="0"/>
    <n v="2000"/>
    <n v="1"/>
  </r>
  <r>
    <s v="GSK0316_Corega_Nokta_Preroll_MC"/>
    <n v="2016"/>
    <n v="3"/>
    <s v="Q1"/>
    <d v="2016-03-11T00:00:00"/>
    <d v="2016-03-30T00:00:00"/>
    <n v="0"/>
    <s v="MC"/>
    <x v="0"/>
    <s v="GSK0316_Corega_Preroll_MC"/>
    <s v="Completed"/>
    <s v="Nokta"/>
    <s v="RON"/>
    <s v="Xaxis Tv"/>
    <s v="cpv"/>
    <s v="Pre/Mid/Post Rolls RON"/>
    <s v="Online Video"/>
    <n v="1.2E-2"/>
    <n v="3.3000000000000002E-2"/>
    <n v="66000"/>
    <n v="66331"/>
    <n v="0"/>
    <n v="66000"/>
    <n v="31141"/>
    <n v="0.46947882588834783"/>
    <n v="5.9150316303265789E-2"/>
    <n v="792"/>
    <n v="792"/>
    <n v="0"/>
    <n v="2178"/>
    <n v="1842"/>
    <n v="-336"/>
    <n v="0"/>
    <n v="1050"/>
    <n v="0.57003257328990231"/>
  </r>
  <r>
    <s v="GSK0316_Sensodyne_Hypernova_Acunn_Preroll_MC"/>
    <n v="2016"/>
    <n v="3"/>
    <s v="Q1"/>
    <d v="2016-03-11T00:00:00"/>
    <d v="2016-03-30T00:00:00"/>
    <n v="0"/>
    <s v="MC"/>
    <x v="0"/>
    <s v="GSK0316_Sensodyne_Hypernova_Preroll_MC"/>
    <s v="Completed"/>
    <s v="Acunn"/>
    <s v="RON"/>
    <s v="Xaxis Tv"/>
    <s v="cpv"/>
    <s v="Pre/Mid/Post Rolls RON"/>
    <s v="Online Video"/>
    <n v="0.01"/>
    <n v="3.3000000000000002E-2"/>
    <n v="120000"/>
    <n v="90685"/>
    <n v="29315"/>
    <n v="90685"/>
    <n v="13429"/>
    <n v="0.14808402712686772"/>
    <n v="0.14893141708243354"/>
    <n v="1200"/>
    <n v="0"/>
    <n v="-1200"/>
    <n v="3960"/>
    <n v="2000"/>
    <n v="-1960"/>
    <n v="0"/>
    <n v="2000"/>
    <n v="1"/>
  </r>
  <r>
    <s v="GSK0316_Sensodyne_Hypernova_Nokta_Preroll_MC"/>
    <n v="2016"/>
    <n v="3"/>
    <s v="Q1"/>
    <d v="2016-03-11T00:00:00"/>
    <d v="2016-03-30T00:00:00"/>
    <n v="0"/>
    <s v="MC"/>
    <x v="0"/>
    <s v="GSK0316_Sensodyne_Hypernova_Preroll_MC"/>
    <s v="Completed"/>
    <s v="Nokta"/>
    <s v="RON"/>
    <s v="Xaxis Tv"/>
    <s v="cpv"/>
    <s v="Pre/Mid/Post Rolls RON"/>
    <s v="Online Video"/>
    <n v="1.2E-2"/>
    <n v="3.3000000000000002E-2"/>
    <n v="100000"/>
    <n v="100244"/>
    <n v="0"/>
    <n v="100000"/>
    <n v="31946"/>
    <n v="0.31868241490762539"/>
    <n v="4.6547298566330685E-2"/>
    <n v="1200"/>
    <n v="1200"/>
    <n v="0"/>
    <n v="3300"/>
    <n v="1487"/>
    <n v="-1813"/>
    <n v="0"/>
    <n v="287"/>
    <n v="0.19300605245460659"/>
  </r>
  <r>
    <s v="GSK0316_Sensodyne_Hypernova_Matrouge_Preroll_MC"/>
    <n v="2016"/>
    <n v="3"/>
    <s v="Q1"/>
    <d v="2016-03-11T00:00:00"/>
    <d v="2016-03-30T00:00:00"/>
    <n v="0"/>
    <s v="MC"/>
    <x v="0"/>
    <s v="GSK0316_Sensodyne_Hypernova_Preroll_MC"/>
    <s v="Completed"/>
    <s v="Matrouge"/>
    <s v="RON"/>
    <s v="Xaxis Tv"/>
    <s v="cpv"/>
    <s v="Pre/Mid/Post Rolls RON"/>
    <s v="Online Video"/>
    <n v="0.02"/>
    <n v="3.3000000000000002E-2"/>
    <n v="40000"/>
    <n v="95415"/>
    <n v="0"/>
    <n v="40000"/>
    <m/>
    <n v="0"/>
    <e v="#DIV/0!"/>
    <n v="800"/>
    <n v="800"/>
    <n v="0"/>
    <n v="1320"/>
    <n v="1320"/>
    <n v="0"/>
    <n v="0"/>
    <n v="520"/>
    <n v="0.39393939393939392"/>
  </r>
  <r>
    <s v="GSK0316_Sensodyne_Hypernova_Clipkit_SYNC_MC"/>
    <n v="2016"/>
    <n v="3"/>
    <s v="Q1"/>
    <d v="2016-03-11T00:00:00"/>
    <d v="2016-03-30T00:00:00"/>
    <n v="0"/>
    <s v="MC"/>
    <x v="0"/>
    <s v="GSK0316_Sensodyne_Hypernova_SYNC_MC"/>
    <s v="Completed"/>
    <s v="Clipkit"/>
    <s v="RON"/>
    <s v="Xaxis SYNC"/>
    <s v="cpv"/>
    <s v="Pre/Mid/Post Rolls RON"/>
    <s v="Online Video"/>
    <n v="4.2000000000000003E-2"/>
    <n v="0.06"/>
    <n v="238000"/>
    <n v="239028"/>
    <n v="0"/>
    <n v="238000"/>
    <n v="6763"/>
    <n v="2.829375638000569E-2"/>
    <n v="2.0381487505544875"/>
    <n v="9996"/>
    <n v="9996"/>
    <n v="0"/>
    <n v="14280"/>
    <n v="13784"/>
    <n v="-496"/>
    <n v="0"/>
    <n v="3788"/>
    <n v="0.27481137550783519"/>
  </r>
  <r>
    <s v="GSK0316_Breathe_Right_Acunn_Preroll_MC"/>
    <n v="2016"/>
    <n v="3"/>
    <s v="Q1"/>
    <d v="2016-03-11T00:00:00"/>
    <d v="2016-03-30T00:00:00"/>
    <n v="0"/>
    <s v="MC"/>
    <x v="0"/>
    <s v="GSK0316_Breathe_Right_Preroll_MC"/>
    <s v="Completed"/>
    <s v="Acunn"/>
    <s v="RON"/>
    <s v="Xaxis Tv"/>
    <s v="cpv"/>
    <s v="Pre/Mid/Post Rolls RON"/>
    <s v="Online Video"/>
    <n v="0.01"/>
    <n v="3.3000000000000002E-2"/>
    <n v="60000"/>
    <n v="60322"/>
    <n v="0"/>
    <n v="60000"/>
    <n v="9246"/>
    <n v="0.15327741122641822"/>
    <n v="0.1081548777849881"/>
    <n v="600"/>
    <n v="0"/>
    <n v="-600"/>
    <n v="1980"/>
    <n v="1000"/>
    <n v="-980"/>
    <n v="0"/>
    <n v="1000"/>
    <n v="1"/>
  </r>
  <r>
    <s v="GSK0316_Breathe_Right_Nokta_Preroll_MC"/>
    <n v="2016"/>
    <n v="3"/>
    <s v="Q1"/>
    <d v="2016-03-11T00:00:00"/>
    <d v="2016-03-30T00:00:00"/>
    <n v="0"/>
    <s v="MC"/>
    <x v="0"/>
    <s v="GSK0316_Breathe_Right_Preroll_MC"/>
    <s v="Completed"/>
    <s v="Nokta"/>
    <s v="RON"/>
    <s v="Xaxis Tv"/>
    <s v="cpv"/>
    <s v="Pre/Mid/Post Rolls RON"/>
    <s v="Online Video"/>
    <n v="1.2E-2"/>
    <n v="3.3000000000000002E-2"/>
    <n v="50000"/>
    <n v="50745"/>
    <n v="0"/>
    <n v="50000"/>
    <n v="11795"/>
    <n v="0.23243669327027294"/>
    <n v="0.13988978380669775"/>
    <n v="600"/>
    <n v="600"/>
    <n v="0"/>
    <n v="1650"/>
    <n v="1650"/>
    <n v="0"/>
    <n v="0"/>
    <n v="1050"/>
    <n v="0.63636363636363635"/>
  </r>
  <r>
    <s v="GSK0316_Breathe_Right_Digitalmarcom_Preroll_MC"/>
    <n v="2016"/>
    <n v="3"/>
    <s v="Q1"/>
    <d v="2016-03-11T00:00:00"/>
    <d v="2016-03-30T00:00:00"/>
    <n v="0"/>
    <s v="MC"/>
    <x v="0"/>
    <s v="GSK0316_Breathe_Right_Preroll_MC"/>
    <s v="Completed"/>
    <s v="Digitalmarcom"/>
    <s v="RON"/>
    <s v="Xaxis Tv"/>
    <s v="cpv"/>
    <s v="Pre/Mid/Post Rolls RON"/>
    <s v="Online Video"/>
    <n v="0.01"/>
    <n v="3.3000000000000002E-2"/>
    <n v="60000"/>
    <n v="60322"/>
    <n v="0"/>
    <n v="60000"/>
    <n v="9246"/>
    <n v="0.15327741122641822"/>
    <n v="0.14233181916504434"/>
    <n v="600"/>
    <n v="600"/>
    <n v="0"/>
    <n v="1980"/>
    <n v="1316"/>
    <n v="-664"/>
    <n v="0"/>
    <n v="716"/>
    <n v="0.54407294832826747"/>
  </r>
  <r>
    <s v="GSK0316_Breathe_Right_matrouge_Preroll_MC"/>
    <n v="2016"/>
    <n v="3"/>
    <s v="Q1"/>
    <d v="2016-03-11T00:00:00"/>
    <d v="2016-03-30T00:00:00"/>
    <n v="0"/>
    <s v="MC"/>
    <x v="0"/>
    <s v="GSK0316_Breathe_Right_Preroll_MC"/>
    <s v="Completed"/>
    <s v="Matrouge"/>
    <s v="RON"/>
    <s v="Xaxis Tv"/>
    <s v="cpv"/>
    <s v="Pre/Mid/Post Rolls RON"/>
    <s v="Online Video"/>
    <n v="0.02"/>
    <n v="3.3000000000000002E-2"/>
    <n v="20000"/>
    <n v="19015"/>
    <n v="985"/>
    <n v="19015"/>
    <m/>
    <n v="0"/>
    <e v="#DIV/0!"/>
    <n v="400"/>
    <n v="380.3"/>
    <n v="-19.699999999999989"/>
    <n v="660"/>
    <n v="660"/>
    <n v="0"/>
    <n v="0"/>
    <n v="279.7"/>
    <n v="0.42378787878787877"/>
  </r>
  <r>
    <s v="GSK0316_Parodontax_Matrouge_Preroll_MC"/>
    <n v="2016"/>
    <n v="3"/>
    <s v="Q1"/>
    <d v="2016-03-11T00:00:00"/>
    <d v="2016-03-30T00:00:00"/>
    <n v="0"/>
    <s v="MC"/>
    <x v="0"/>
    <s v="GSK0316_Parodontax_Preroll_MC"/>
    <s v="Completed"/>
    <s v="Matrouge"/>
    <s v="RON"/>
    <s v="Xaxis Tv"/>
    <s v="cpv"/>
    <s v="Pre/Mid/Post Rolls RON"/>
    <s v="Online Video"/>
    <n v="0.02"/>
    <n v="3.3000000000000002E-2"/>
    <n v="20000"/>
    <n v="21120"/>
    <n v="0"/>
    <n v="20000"/>
    <m/>
    <n v="0"/>
    <e v="#DIV/0!"/>
    <n v="400"/>
    <n v="400"/>
    <n v="0"/>
    <n v="660"/>
    <n v="660"/>
    <n v="0"/>
    <n v="0"/>
    <n v="260"/>
    <n v="0.39393939393939392"/>
  </r>
  <r>
    <s v="GSK0316_Parodontax_Acunn_Preroll_MC"/>
    <n v="2016"/>
    <n v="3"/>
    <s v="Q1"/>
    <d v="2016-03-11T00:00:00"/>
    <d v="2016-03-30T00:00:00"/>
    <n v="0"/>
    <s v="MC"/>
    <x v="0"/>
    <s v="GSK0316_Parodontax_Preroll_MC"/>
    <s v="Completed"/>
    <s v="Acunn"/>
    <s v="RON"/>
    <s v="Xaxis Tv"/>
    <s v="cpv"/>
    <s v="Pre/Mid/Post Rolls RON"/>
    <s v="Online Video"/>
    <n v="0.01"/>
    <n v="3.3000000000000002E-2"/>
    <n v="180000"/>
    <n v="180700"/>
    <n v="0"/>
    <n v="180000"/>
    <n v="18884"/>
    <n v="0.10450470392916436"/>
    <n v="9.5742427451811052E-2"/>
    <n v="1800"/>
    <n v="0"/>
    <n v="-1800"/>
    <n v="5940"/>
    <n v="1808"/>
    <n v="-4132"/>
    <n v="0"/>
    <n v="1808"/>
    <n v="1"/>
  </r>
  <r>
    <s v="GSK0316_Parodontax_Nokta_Preroll_MC"/>
    <n v="2016"/>
    <n v="3"/>
    <s v="Q1"/>
    <d v="2016-03-11T00:00:00"/>
    <d v="2016-03-30T00:00:00"/>
    <n v="0"/>
    <s v="MC"/>
    <x v="0"/>
    <s v="GSK0316_Parodontax_Preroll_MC"/>
    <s v="Completed"/>
    <s v="Nokta"/>
    <s v="RON"/>
    <s v="Xaxis Tv"/>
    <s v="cpv"/>
    <s v="Pre/Mid/Post Rolls RON"/>
    <s v="Online Video"/>
    <n v="1.2E-2"/>
    <n v="3.3000000000000002E-2"/>
    <n v="45000"/>
    <n v="45103"/>
    <n v="0"/>
    <n v="45000"/>
    <n v="7912"/>
    <n v="0.17542070372259053"/>
    <n v="0.18768958543983821"/>
    <n v="540"/>
    <n v="540"/>
    <n v="0"/>
    <n v="1485"/>
    <n v="1485"/>
    <n v="0"/>
    <n v="0"/>
    <n v="945"/>
    <n v="0.63636363636363635"/>
  </r>
  <r>
    <s v="Bayer0316_Supradyn_DigitalMarcom_AudioRecognation_MC"/>
    <n v="2016"/>
    <n v="3"/>
    <s v="Q1"/>
    <d v="2016-03-11T00:00:00"/>
    <d v="2016-03-30T00:00:00"/>
    <n v="0"/>
    <s v="MC"/>
    <x v="7"/>
    <s v="Bayer0316_Supradyn_AudioRecognation_MC"/>
    <s v="Completed"/>
    <s v="Digitalmarcom"/>
    <s v="RON"/>
    <s v="Xaxis Audio Recog"/>
    <s v="cpv"/>
    <s v="Pre/Mid/Post Rolls RON"/>
    <s v="Online Video"/>
    <n v="3.7499999999999999E-2"/>
    <n v="0.06"/>
    <n v="115000"/>
    <n v="125323"/>
    <n v="0"/>
    <n v="115000"/>
    <n v="5878"/>
    <n v="4.6902803156643233E-2"/>
    <n v="1.1738686628104797"/>
    <n v="4312.5"/>
    <n v="4312.5"/>
    <n v="0"/>
    <n v="6900"/>
    <n v="6900"/>
    <n v="0"/>
    <n v="0"/>
    <n v="2587.5"/>
    <n v="0.375"/>
  </r>
  <r>
    <s v="Bayer0316_Supradyn_Acunn_AudioRecognation_MC"/>
    <n v="2016"/>
    <n v="3"/>
    <s v="Q1"/>
    <d v="2016-03-11T00:00:00"/>
    <d v="2016-03-30T00:00:00"/>
    <n v="0"/>
    <s v="MC"/>
    <x v="7"/>
    <s v="Bayer0316_Supradyn_AudioRecognation_MC"/>
    <s v="Completed"/>
    <s v="Acunn"/>
    <s v="RON"/>
    <s v="Xaxis Audio Recog"/>
    <s v="cpv"/>
    <s v="Pre/Mid/Post Rolls RON"/>
    <s v="Online Video"/>
    <n v="0.01"/>
    <n v="0.06"/>
    <n v="20000"/>
    <n v="25181"/>
    <n v="0"/>
    <n v="20000"/>
    <n v="2324"/>
    <n v="9.2291807315039123E-2"/>
    <n v="0.25817555938037867"/>
    <n v="200"/>
    <n v="0"/>
    <n v="-200"/>
    <n v="1200"/>
    <n v="600"/>
    <n v="-600"/>
    <n v="0"/>
    <n v="600"/>
    <n v="1"/>
  </r>
  <r>
    <s v="Bayer0316_Supradyn_Clipkit_SYNC_MC"/>
    <n v="2016"/>
    <n v="3"/>
    <s v="Q1"/>
    <d v="2016-03-11T00:00:00"/>
    <d v="2016-03-30T00:00:00"/>
    <n v="0"/>
    <s v="MC"/>
    <x v="7"/>
    <s v="Bayer0316_Supradyn_SYNC_MC"/>
    <s v="Completed"/>
    <s v="Clipkit"/>
    <s v="RON"/>
    <s v="Xaxis SYNC"/>
    <s v="cpv"/>
    <s v="Pre/Mid/Post Rolls RON"/>
    <s v="Online Video"/>
    <n v="4.2000000000000003E-2"/>
    <n v="0.06"/>
    <n v="325000"/>
    <n v="15239"/>
    <n v="309761"/>
    <n v="15239"/>
    <n v="505"/>
    <n v="3.3138657392217337E-2"/>
    <n v="1.8554455445544555"/>
    <n v="13650"/>
    <n v="640.03800000000001"/>
    <n v="-13009.962"/>
    <n v="19500"/>
    <n v="937"/>
    <n v="-18563"/>
    <n v="0"/>
    <n v="296.96199999999999"/>
    <n v="0.3169284951974386"/>
  </r>
  <r>
    <s v="Vodafone0316_Project_Atina_Bond_Preroll_MS"/>
    <n v="2016"/>
    <n v="3"/>
    <s v="Q1"/>
    <d v="2016-03-11T00:00:00"/>
    <d v="2016-03-30T00:00:00"/>
    <n v="0"/>
    <s v="MS"/>
    <x v="14"/>
    <s v="Vodafone0316_Project_Atina_Preroll_MS"/>
    <s v="Completed"/>
    <s v="Bond Digital"/>
    <s v="RON"/>
    <s v="Xaxis Tv"/>
    <s v="cpv"/>
    <s v="Pre/Mid/Post Rolls RON"/>
    <s v="Online Video"/>
    <n v="1.4999999999999999E-2"/>
    <n v="0.03"/>
    <n v="100000"/>
    <n v="97788"/>
    <n v="2212"/>
    <n v="97788"/>
    <n v="13125"/>
    <n v="0.13421892256718615"/>
    <n v="0.22351542857142856"/>
    <n v="1500"/>
    <n v="1466.82"/>
    <n v="-33.180000000000064"/>
    <n v="3000"/>
    <n v="2933.64"/>
    <n v="-66.360000000000127"/>
    <n v="0"/>
    <n v="1466.82"/>
    <n v="0.5"/>
  </r>
  <r>
    <s v="Vodafone0316_Project_Atina_Acunn_Preroll_MS"/>
    <n v="2016"/>
    <n v="3"/>
    <s v="Q1"/>
    <d v="2016-03-11T00:00:00"/>
    <d v="2016-03-30T00:00:00"/>
    <n v="0"/>
    <s v="MS"/>
    <x v="14"/>
    <s v="Vodafone0316_Project_Atina_Preroll_MS"/>
    <s v="Completed"/>
    <s v="Acunn"/>
    <s v="RON"/>
    <s v="Xaxis Tv"/>
    <s v="cpv"/>
    <s v="Pre/Mid/Post Rolls RON"/>
    <s v="Online Video"/>
    <n v="0.01"/>
    <n v="0.03"/>
    <n v="65000"/>
    <n v="51640"/>
    <n v="13360"/>
    <n v="51640"/>
    <n v="13274"/>
    <n v="0.25704879938032532"/>
    <n v="0.11812565918336598"/>
    <n v="650"/>
    <n v="0"/>
    <n v="-650"/>
    <n v="1950"/>
    <n v="1568"/>
    <n v="-382"/>
    <n v="0"/>
    <n v="1568"/>
    <n v="1"/>
  </r>
  <r>
    <s v="IBM0316_SAP_Cloud_Faz2_Adhood_interest_MS"/>
    <n v="2016"/>
    <n v="3"/>
    <s v="Q1"/>
    <d v="2016-03-11T00:00:00"/>
    <d v="2016-03-23T00:00:00"/>
    <n v="0"/>
    <s v="MS"/>
    <x v="43"/>
    <s v="IBM0316_SAP_Cloud_Faz2_interest_MS"/>
    <s v="Completed"/>
    <s v="Adhood"/>
    <s v="RON"/>
    <s v="Xaxis Display Plus"/>
    <s v="cpm"/>
    <s v="Selected Sites"/>
    <s v="Ad Bundles"/>
    <n v="0.15"/>
    <n v="1.98"/>
    <n v="1000000"/>
    <n v="1024478"/>
    <n v="0"/>
    <n v="1000000"/>
    <m/>
    <n v="0"/>
    <e v="#DIV/0!"/>
    <n v="150"/>
    <n v="150"/>
    <n v="0"/>
    <n v="1980"/>
    <n v="1980"/>
    <n v="0"/>
    <n v="0"/>
    <n v="1830"/>
    <n v="0.9242424242424242"/>
  </r>
  <r>
    <s v="IBM0316_SAP_Cloud_Faz2_Adinteraction_interest_MS"/>
    <n v="2016"/>
    <n v="3"/>
    <s v="Q1"/>
    <d v="2016-03-11T00:00:00"/>
    <d v="2016-03-23T00:00:00"/>
    <n v="0"/>
    <s v="MS"/>
    <x v="43"/>
    <s v="IBM0316_SAP_Cloud_Faz2_interest_MS"/>
    <s v="Completed"/>
    <s v="Adinteraction"/>
    <s v="RON"/>
    <s v="Xaxis Display Plus"/>
    <s v="cpm"/>
    <s v="Selected Sites"/>
    <s v="Ad Bundles"/>
    <n v="0.15"/>
    <n v="1.98"/>
    <n v="1000000"/>
    <n v="1100234"/>
    <n v="0"/>
    <n v="1000000"/>
    <m/>
    <n v="0"/>
    <e v="#DIV/0!"/>
    <n v="150"/>
    <n v="150"/>
    <n v="0"/>
    <n v="1980"/>
    <n v="1933"/>
    <n v="-47"/>
    <n v="0"/>
    <n v="1783"/>
    <n v="0.92240041386445937"/>
  </r>
  <r>
    <s v="IBM0316_SAP_Cloud_Faz2_Digitalm_interest_MS"/>
    <n v="2016"/>
    <n v="3"/>
    <s v="Q1"/>
    <d v="2016-03-11T00:00:00"/>
    <d v="2016-03-23T00:00:00"/>
    <n v="0"/>
    <s v="MS"/>
    <x v="43"/>
    <s v="IBM0316_SAP_Cloud_Faz2_interest_MS"/>
    <s v="Completed"/>
    <s v="Digitalm"/>
    <s v="RON"/>
    <s v="Xaxis Display Plus"/>
    <s v="cpm"/>
    <s v="Selected Sites"/>
    <s v="Ad Bundles"/>
    <n v="0.2"/>
    <n v="1.98"/>
    <n v="1500000"/>
    <n v="1505506"/>
    <n v="0"/>
    <n v="1500000"/>
    <n v="540"/>
    <n v="3.5868339282606643E-4"/>
    <n v="5.5"/>
    <n v="300"/>
    <n v="300"/>
    <n v="0"/>
    <n v="2970"/>
    <n v="2970"/>
    <n v="0"/>
    <n v="0"/>
    <n v="2670"/>
    <n v="0.89898989898989901"/>
  </r>
  <r>
    <s v="IBM0316_SAP_Cloud_Faz2_Maxad_interest_MS"/>
    <n v="2016"/>
    <n v="3"/>
    <s v="Q1"/>
    <d v="2016-03-11T00:00:00"/>
    <d v="2016-03-23T00:00:00"/>
    <n v="0"/>
    <s v="MS"/>
    <x v="43"/>
    <s v="IBM0316_SAP_Cloud_Faz2_interest_MS"/>
    <s v="Completed"/>
    <s v="Maxad"/>
    <s v="RON"/>
    <s v="Xaxis Display Plus"/>
    <s v="cpc"/>
    <s v="Selected Sites"/>
    <s v="Ad Bundles"/>
    <n v="0.3"/>
    <n v="1.98"/>
    <n v="1000"/>
    <n v="1006"/>
    <n v="0"/>
    <n v="1000"/>
    <m/>
    <n v="0"/>
    <e v="#DIV/0!"/>
    <n v="0.3"/>
    <n v="300"/>
    <n v="299.7"/>
    <n v="1.98"/>
    <n v="200"/>
    <n v="198.02"/>
    <n v="0"/>
    <n v="-100"/>
    <n v="-0.5"/>
  </r>
  <r>
    <s v="IBM0316_SAP_Cloud_Faz2_Medyanet_interest_MS"/>
    <n v="2016"/>
    <n v="3"/>
    <s v="Q1"/>
    <d v="2016-03-11T00:00:00"/>
    <d v="2016-03-23T00:00:00"/>
    <n v="0"/>
    <s v="MS"/>
    <x v="43"/>
    <s v="IBM0316_SAP_Cloud_Faz2_interest_MS"/>
    <s v="Completed"/>
    <s v="Medyanet"/>
    <s v="RON"/>
    <s v="Xaxis Display Plus"/>
    <s v="cpm"/>
    <s v="Selected Sites"/>
    <s v="Ad Bundles"/>
    <n v="0.1"/>
    <n v="1.98"/>
    <n v="1750000"/>
    <n v="1751449"/>
    <n v="0"/>
    <n v="1750000"/>
    <n v="1312"/>
    <n v="7.4909403585259981E-4"/>
    <n v="1.0640243902439024"/>
    <n v="175"/>
    <n v="175"/>
    <n v="0"/>
    <n v="3465"/>
    <n v="1396"/>
    <n v="-2069"/>
    <n v="0"/>
    <n v="1221"/>
    <n v="0.87464183381088823"/>
  </r>
  <r>
    <s v="Akbank0316_TradeAll_Digitalm_interest_MC"/>
    <n v="2016"/>
    <n v="3"/>
    <s v="Q1"/>
    <d v="2016-03-11T00:00:00"/>
    <d v="2016-03-18T00:00:00"/>
    <n v="0"/>
    <s v="MC"/>
    <x v="9"/>
    <s v="Akbank0316_TradeAll_interest_MC"/>
    <s v="Completed"/>
    <s v="Digitalm"/>
    <s v="RON"/>
    <s v="Xaxis Display Plus"/>
    <s v="cpm"/>
    <s v="Selected Sites"/>
    <s v="Ad Bundles"/>
    <n v="0.2"/>
    <n v="0.8"/>
    <n v="2000000"/>
    <n v="2002255"/>
    <n v="0"/>
    <n v="2000000"/>
    <m/>
    <n v="0"/>
    <e v="#DIV/0!"/>
    <n v="400"/>
    <n v="400"/>
    <n v="0"/>
    <n v="1600"/>
    <n v="1000"/>
    <n v="-600"/>
    <n v="0"/>
    <n v="600"/>
    <n v="0.6"/>
  </r>
  <r>
    <s v="Akbank0316_TradeAll_Medyanet_interest_MC"/>
    <n v="2016"/>
    <n v="3"/>
    <s v="Q1"/>
    <d v="2016-03-11T00:00:00"/>
    <d v="2016-03-18T00:00:00"/>
    <n v="0"/>
    <s v="MC"/>
    <x v="9"/>
    <s v="Akbank0316_TradeAll_interest_MC"/>
    <s v="Completed"/>
    <s v="Medyanet"/>
    <s v="RON"/>
    <s v="Xaxis Display Plus"/>
    <s v="cpm"/>
    <s v="Selected Sites"/>
    <s v="Ad Bundles"/>
    <n v="0.1"/>
    <n v="0.8"/>
    <n v="2500000"/>
    <n v="2544516"/>
    <n v="0"/>
    <n v="2500000"/>
    <m/>
    <n v="0"/>
    <e v="#DIV/0!"/>
    <n v="250"/>
    <n v="254.59"/>
    <n v="4.5900000000000034"/>
    <n v="2000"/>
    <n v="2000"/>
    <n v="0"/>
    <n v="0"/>
    <n v="1745.41"/>
    <n v="0.87270500000000006"/>
  </r>
  <r>
    <s v="Lassa0316_Arda_Turan_Barca_Clipkit_SYNC_MC"/>
    <n v="2016"/>
    <n v="3"/>
    <s v="Q1"/>
    <d v="2016-03-16T00:00:00"/>
    <d v="2016-03-19T00:00:00"/>
    <n v="0"/>
    <s v="MC"/>
    <x v="18"/>
    <s v="Lassa0316_Arda_Turan_Barca_SYNC_MC"/>
    <s v="Completed"/>
    <s v="Clipkit"/>
    <s v="RON"/>
    <s v="Xaxis SYNC"/>
    <s v="cpv"/>
    <s v="Pre/Mid/Post Rolls RON"/>
    <s v="Online Video"/>
    <n v="4.2000000000000003E-2"/>
    <n v="0.06"/>
    <n v="250000"/>
    <n v="230970"/>
    <n v="19030"/>
    <n v="230970"/>
    <n v="14572"/>
    <n v="6.3090444646490884E-2"/>
    <n v="1.0293713972001097"/>
    <n v="10500"/>
    <n v="9700.74"/>
    <n v="-799.26000000000022"/>
    <n v="15000"/>
    <n v="15000"/>
    <n v="0"/>
    <n v="0"/>
    <n v="5299.26"/>
    <n v="0.35328399999999999"/>
  </r>
  <r>
    <s v="Redbull0316_Theme_Clipkit_SYNC_MEC"/>
    <n v="2016"/>
    <n v="3"/>
    <s v="Q1"/>
    <d v="2016-03-11T00:00:00"/>
    <d v="2016-03-27T00:00:00"/>
    <n v="0"/>
    <s v="MEC"/>
    <x v="11"/>
    <s v="Redbull0316_Theme_SYNC_MEC"/>
    <s v="Completed"/>
    <s v="Clipkit"/>
    <s v="RON"/>
    <s v="Xaxis SYNC"/>
    <s v="cpv"/>
    <s v="Pre/Mid/Post Rolls RON"/>
    <s v="Online Video"/>
    <n v="4.2000000000000003E-2"/>
    <n v="5.5E-2"/>
    <n v="181818"/>
    <n v="190010"/>
    <n v="0"/>
    <n v="181818"/>
    <n v="11898"/>
    <n v="6.261775696015999E-2"/>
    <n v="0.84047655068078664"/>
    <n v="7636.3560000000007"/>
    <n v="7636.3560000000007"/>
    <n v="0"/>
    <n v="9999.99"/>
    <n v="9999.99"/>
    <n v="0"/>
    <n v="0"/>
    <n v="2363.6339999999991"/>
    <n v="0.23636363636363628"/>
  </r>
  <r>
    <s v="Nike0316_BFI_Clipkit_Seeding_MS"/>
    <n v="2016"/>
    <n v="3"/>
    <s v="Q1"/>
    <d v="2016-03-01T00:00:00"/>
    <d v="2016-03-30T00:00:00"/>
    <n v="0"/>
    <s v="MS"/>
    <x v="28"/>
    <s v="Nike0316_BFI_Seeding_MS"/>
    <s v="Completed"/>
    <s v="Clipkit"/>
    <s v="RON"/>
    <s v="Xaxis Seeding"/>
    <s v="cpv"/>
    <s v="Pre/Mid/Post Rolls RON"/>
    <s v="Online Video"/>
    <n v="0.45"/>
    <n v="0.6"/>
    <n v="18750"/>
    <n v="12500"/>
    <n v="6250"/>
    <n v="12500"/>
    <m/>
    <n v="0"/>
    <e v="#DIV/0!"/>
    <n v="8437.5"/>
    <n v="5625"/>
    <n v="-2812.5"/>
    <n v="11250"/>
    <n v="7500"/>
    <n v="-3750"/>
    <n v="0"/>
    <n v="1875"/>
    <n v="0.25"/>
  </r>
  <r>
    <s v="Vodafone0316_Project_Atina_Digitalm_interest_MS"/>
    <n v="2016"/>
    <n v="3"/>
    <s v="Q1"/>
    <d v="2016-03-17T00:00:00"/>
    <d v="2016-03-30T00:00:00"/>
    <n v="0"/>
    <s v="MS"/>
    <x v="14"/>
    <s v="Vodafone0316_Project_Atina_interest_MS"/>
    <s v="Completed"/>
    <s v="Digitalm"/>
    <s v="RON"/>
    <s v="Xaxis Display Plus"/>
    <s v="cpm"/>
    <s v="Selected Sites"/>
    <s v="Ad Bundles"/>
    <n v="0.2"/>
    <n v="0.8"/>
    <n v="6000000"/>
    <n v="6010763"/>
    <n v="0"/>
    <n v="6000000"/>
    <n v="2837"/>
    <n v="4.7198666791553752E-4"/>
    <n v="1.6760662671836446"/>
    <n v="1200"/>
    <n v="1200"/>
    <n v="0"/>
    <n v="4800"/>
    <n v="4755"/>
    <n v="-45"/>
    <n v="0"/>
    <n v="3555"/>
    <n v="0.74763406940063093"/>
  </r>
  <r>
    <s v="Vodafone0316_Project_Atina_Bond_interest_MS"/>
    <n v="2016"/>
    <n v="3"/>
    <s v="Q1"/>
    <d v="2016-03-17T00:00:00"/>
    <d v="2016-03-30T00:00:00"/>
    <n v="0"/>
    <s v="MS"/>
    <x v="14"/>
    <s v="Vodafone0316_Project_Atina_interest_MS"/>
    <s v="Completed"/>
    <s v="Bond Digital"/>
    <s v="RON"/>
    <s v="Xaxis Display Plus"/>
    <s v="cpm"/>
    <s v="Selected Sites"/>
    <s v="Ad Bundles"/>
    <n v="0.75"/>
    <n v="0.8"/>
    <n v="2000000"/>
    <n v="57031"/>
    <n v="1942969"/>
    <n v="57031"/>
    <m/>
    <n v="0"/>
    <e v="#DIV/0!"/>
    <n v="1500"/>
    <n v="42.773249999999997"/>
    <n v="-1457.22675"/>
    <n v="1600"/>
    <n v="45.6248"/>
    <n v="-1554.3751999999999"/>
    <n v="0"/>
    <n v="2.8515500000000031"/>
    <n v="6.2500000000000069E-2"/>
  </r>
  <r>
    <s v="Vodafone0316_Project_Atina_Reklamstore_interest_MS"/>
    <n v="2016"/>
    <n v="3"/>
    <s v="Q1"/>
    <d v="2016-03-17T00:00:00"/>
    <d v="2016-03-30T00:00:00"/>
    <n v="0"/>
    <s v="MS"/>
    <x v="14"/>
    <s v="Vodafone0316_Project_Atina_interest_MS"/>
    <s v="Completed"/>
    <s v="Reklamstore"/>
    <s v="RON"/>
    <s v="Xaxis Display Plus"/>
    <s v="cpm"/>
    <s v="Selected Sites"/>
    <s v="Ad Bundles"/>
    <n v="0.35"/>
    <n v="0.8"/>
    <n v="2000000"/>
    <n v="2000450"/>
    <n v="0"/>
    <n v="2000000"/>
    <n v="2428"/>
    <n v="1.213726911444925E-3"/>
    <n v="0.65912685337726518"/>
    <n v="700"/>
    <n v="700"/>
    <n v="0"/>
    <n v="1600"/>
    <n v="1600.36"/>
    <n v="0.35999999999989996"/>
    <n v="0"/>
    <n v="900.3599999999999"/>
    <n v="0.56259841535654476"/>
  </r>
  <r>
    <s v="Michelin0316_Ps4_Digitalmarcom_AudioRecognation_MEC"/>
    <n v="2016"/>
    <n v="3"/>
    <s v="Q1"/>
    <d v="2016-03-18T00:00:00"/>
    <d v="2016-03-30T00:00:00"/>
    <n v="0"/>
    <s v="MEC"/>
    <x v="44"/>
    <s v="Michelin0316_Ps4_AudioRecognation_MEC"/>
    <s v="Completed"/>
    <s v="Digitalmarcom"/>
    <s v="RON"/>
    <s v="Xaxis Audio Recog"/>
    <s v="cpv"/>
    <s v="Pre/Mid/Post Rolls RON"/>
    <s v="Online Video"/>
    <n v="3.7499999999999999E-2"/>
    <n v="0.06"/>
    <n v="100000"/>
    <n v="102669"/>
    <n v="0"/>
    <n v="100000"/>
    <n v="6439"/>
    <n v="6.2716107101461985E-2"/>
    <n v="0.93182171144587667"/>
    <n v="3750"/>
    <n v="3750"/>
    <n v="0"/>
    <n v="6000"/>
    <n v="6000"/>
    <n v="0"/>
    <n v="0"/>
    <n v="2250"/>
    <n v="0.375"/>
  </r>
  <r>
    <s v="Michelin0316_Ps4_Bond_Preroll_MEC"/>
    <n v="2016"/>
    <n v="3"/>
    <s v="Q1"/>
    <d v="2016-03-18T00:00:00"/>
    <d v="2016-03-30T00:00:00"/>
    <n v="0"/>
    <s v="MEC"/>
    <x v="44"/>
    <s v="Michelin0316_Ps4_Preroll_MEC"/>
    <s v="Completed"/>
    <s v="Bond Digital"/>
    <s v="RON"/>
    <s v="Xaxis Tv"/>
    <s v="cpv"/>
    <s v="Pre/Mid/Post Rolls RON"/>
    <s v="Online Video"/>
    <n v="1.4999999999999999E-2"/>
    <n v="3.3000000000000002E-2"/>
    <n v="100000"/>
    <n v="78588"/>
    <n v="21412"/>
    <n v="78588"/>
    <m/>
    <n v="0"/>
    <e v="#DIV/0!"/>
    <n v="1500"/>
    <n v="1178.82"/>
    <n v="-321.18000000000006"/>
    <n v="3300"/>
    <n v="2335"/>
    <n v="-965"/>
    <n v="0"/>
    <n v="1156.18"/>
    <n v="0.49515203426124199"/>
  </r>
  <r>
    <s v="Michelin0316_Ps4_Acunn_Preroll_MEC"/>
    <n v="2016"/>
    <n v="3"/>
    <s v="Q1"/>
    <d v="2016-03-18T00:00:00"/>
    <d v="2016-03-30T00:00:00"/>
    <n v="0"/>
    <s v="MEC"/>
    <x v="44"/>
    <s v="Michelin0316_Ps4_Preroll_MEC"/>
    <s v="Completed"/>
    <s v="Acunn"/>
    <s v="RON"/>
    <s v="Xaxis Tv"/>
    <s v="cpv"/>
    <s v="Pre/Mid/Post Rolls RON"/>
    <s v="Online Video"/>
    <n v="0.01"/>
    <n v="3.3000000000000002E-2"/>
    <n v="75000"/>
    <n v="75376"/>
    <n v="0"/>
    <n v="75000"/>
    <n v="2533"/>
    <n v="3.3604860963701973E-2"/>
    <n v="0.98200078957757597"/>
    <n v="750"/>
    <n v="0"/>
    <n v="-750"/>
    <n v="2475"/>
    <n v="2487.4079999999999"/>
    <n v="12.407999999999902"/>
    <n v="0"/>
    <n v="2487.4079999999999"/>
    <n v="1"/>
  </r>
  <r>
    <s v="Michelin0316_Ps4_Midyo_Preroll_MEC"/>
    <n v="2016"/>
    <n v="3"/>
    <s v="Q1"/>
    <d v="2016-03-18T00:00:00"/>
    <d v="2016-03-30T00:00:00"/>
    <n v="0"/>
    <s v="MEC"/>
    <x v="44"/>
    <s v="Michelin0316_Ps4_Preroll_MEC"/>
    <s v="Completed"/>
    <s v="Midyo"/>
    <s v="RON"/>
    <s v="Xaxis Tv"/>
    <s v="cpv"/>
    <s v="Pre/Mid/Post Rolls RON"/>
    <s v="Online Video"/>
    <n v="5.0000000000000001E-3"/>
    <n v="3.3000000000000002E-2"/>
    <n v="100000"/>
    <n v="101155"/>
    <n v="0"/>
    <n v="100000"/>
    <n v="3979"/>
    <n v="3.9335672977114329E-2"/>
    <n v="0.83893314903242022"/>
    <n v="500"/>
    <n v="500"/>
    <n v="0"/>
    <n v="3300"/>
    <n v="3338.1150000000002"/>
    <n v="38.115000000000236"/>
    <n v="0"/>
    <n v="2838.1150000000002"/>
    <n v="0.85021486677361324"/>
  </r>
  <r>
    <s v="Michelin0316_Ps4_Digitalm_Preroll_MEC"/>
    <n v="2016"/>
    <n v="3"/>
    <s v="Q1"/>
    <d v="2016-03-18T00:00:00"/>
    <d v="2016-03-30T00:00:00"/>
    <n v="0"/>
    <s v="MEC"/>
    <x v="44"/>
    <s v="Michelin0316_Ps4_Preroll_MEC"/>
    <s v="Completed"/>
    <s v="Digitalm"/>
    <s v="RON"/>
    <s v="Xaxis Tv"/>
    <s v="cpv"/>
    <s v="Pre/Mid/Post Rolls RON"/>
    <s v="Online Video"/>
    <n v="6.0000000000000001E-3"/>
    <n v="3.3000000000000002E-2"/>
    <n v="100000"/>
    <n v="92718"/>
    <n v="7282"/>
    <n v="92718"/>
    <n v="3251"/>
    <n v="3.5063310252593884E-2"/>
    <n v="0.94115472162411562"/>
    <n v="600"/>
    <n v="556.30799999999999"/>
    <n v="-43.692000000000007"/>
    <n v="3300"/>
    <n v="3059.694"/>
    <n v="-240.30600000000004"/>
    <n v="0"/>
    <n v="2503.386"/>
    <n v="0.81818181818181823"/>
  </r>
  <r>
    <s v="Michelin0316_Ps4_Crep_Preroll_MEC"/>
    <n v="2016"/>
    <n v="3"/>
    <s v="Q1"/>
    <d v="2016-03-18T00:00:00"/>
    <d v="2016-03-30T00:00:00"/>
    <n v="0"/>
    <s v="MEC"/>
    <x v="44"/>
    <s v="Michelin0316_Ps4_Preroll_MEC"/>
    <s v="Completed"/>
    <s v="Crep Digital"/>
    <s v="RON"/>
    <s v="Xaxis Tv"/>
    <s v="cpv"/>
    <s v="Pre/Mid/Post Rolls RON"/>
    <s v="Online Video"/>
    <n v="2.2499999999999999E-2"/>
    <n v="3.3000000000000002E-2"/>
    <n v="50000"/>
    <n v="60020"/>
    <n v="0"/>
    <n v="50000"/>
    <n v="3463"/>
    <n v="5.7697434188603798E-2"/>
    <n v="0.5719491770141496"/>
    <n v="1125"/>
    <n v="1125"/>
    <n v="0"/>
    <n v="1650"/>
    <n v="1980.66"/>
    <n v="330.66000000000008"/>
    <n v="0"/>
    <n v="855.66000000000008"/>
    <n v="0.43200751264729942"/>
  </r>
  <r>
    <s v="Teknosa0316_Turuncu_Indirim_faz3_Acunn_Interstitial_MC"/>
    <n v="2016"/>
    <n v="3"/>
    <s v="Q1"/>
    <d v="2016-03-18T00:00:00"/>
    <d v="2016-03-21T00:00:00"/>
    <n v="0"/>
    <s v="MC"/>
    <x v="6"/>
    <s v="Teknosa0316_Turuncu_Indirim_faz3_Interstitial_MC"/>
    <s v="Completed"/>
    <s v="Acunn"/>
    <s v="RON"/>
    <s v="Xaxis Rich Media"/>
    <s v="cpm"/>
    <s v="Interstitial"/>
    <s v="Interstitial"/>
    <n v="1.5"/>
    <n v="4.25"/>
    <n v="200000"/>
    <n v="179404"/>
    <n v="20596"/>
    <n v="179404"/>
    <n v="1692"/>
    <n v="9.4312278433033823E-3"/>
    <n v="0.17553191489361702"/>
    <n v="300"/>
    <n v="0"/>
    <n v="-300"/>
    <n v="850"/>
    <n v="297"/>
    <n v="-553"/>
    <n v="0"/>
    <n v="297"/>
    <n v="1"/>
  </r>
  <r>
    <s v="Teknosa0316_Turuncu_Indirim_faz3_Medyanet_Interstitial_MC"/>
    <n v="2016"/>
    <n v="3"/>
    <s v="Q1"/>
    <d v="2016-03-18T00:00:00"/>
    <d v="2016-03-21T00:00:00"/>
    <n v="0"/>
    <s v="MC"/>
    <x v="6"/>
    <s v="Teknosa0316_Turuncu_Indirim_faz3_Interstitial_MC"/>
    <s v="Completed"/>
    <s v="Medyanet"/>
    <s v="RON"/>
    <s v="Xaxis Rich Media"/>
    <s v="cpm"/>
    <s v="Interstitial"/>
    <s v="Interstitial"/>
    <n v="0.5"/>
    <n v="4.25"/>
    <n v="200000"/>
    <n v="85692"/>
    <n v="114308"/>
    <n v="85692"/>
    <n v="1199"/>
    <n v="1.3991971245857257E-2"/>
    <n v="0.30374562135112593"/>
    <n v="100"/>
    <n v="42.845999999999997"/>
    <n v="-57.154000000000003"/>
    <n v="850"/>
    <n v="364.19099999999997"/>
    <n v="-485.80900000000003"/>
    <n v="0"/>
    <n v="321.34499999999997"/>
    <n v="0.88235294117647056"/>
  </r>
  <r>
    <s v="Teknosa0316_Turuncu_Indirim_faz3_Bond_Interstitial_MC"/>
    <n v="2016"/>
    <n v="3"/>
    <s v="Q1"/>
    <d v="2016-03-18T00:00:00"/>
    <d v="2016-03-21T00:00:00"/>
    <n v="0"/>
    <s v="MC"/>
    <x v="6"/>
    <s v="Teknosa0316_Turuncu_Indirim_faz3_Interstitial_MC"/>
    <s v="Completed"/>
    <s v="Bond Digital"/>
    <s v="RON"/>
    <s v="Xaxis Rich Media"/>
    <s v="cpm"/>
    <s v="Interstitial"/>
    <s v="Interstitial"/>
    <n v="2.5"/>
    <n v="4.25"/>
    <n v="200000"/>
    <n v="132510"/>
    <n v="67490"/>
    <n v="132510"/>
    <m/>
    <n v="0"/>
    <e v="#DIV/0!"/>
    <n v="500"/>
    <n v="331.27499999999998"/>
    <n v="-168.72500000000002"/>
    <n v="850"/>
    <n v="563.16750000000002"/>
    <n v="-286.83249999999998"/>
    <n v="0"/>
    <n v="231.89250000000004"/>
    <n v="0.41176470588235298"/>
  </r>
  <r>
    <s v="Teknosa0316_Turuncu_Indirim_faz3_Digitalm_Interstitial_MC"/>
    <n v="2016"/>
    <n v="3"/>
    <s v="Q1"/>
    <d v="2016-03-18T00:00:00"/>
    <d v="2016-03-21T00:00:00"/>
    <n v="0"/>
    <s v="MC"/>
    <x v="6"/>
    <s v="Teknosa0316_Turuncu_Indirim_faz3_Interstitial_MC"/>
    <s v="Completed"/>
    <s v="Digitalm"/>
    <s v="RON"/>
    <s v="Xaxis Rich Media"/>
    <s v="cpm"/>
    <s v="Interstitial"/>
    <s v="Interstitial"/>
    <n v="2.5"/>
    <n v="4.25"/>
    <n v="200000"/>
    <n v="86089"/>
    <n v="113911"/>
    <n v="86089"/>
    <n v="1221"/>
    <n v="1.4182996666240752E-2"/>
    <n v="0.29965458640458636"/>
    <n v="500"/>
    <n v="215.2225"/>
    <n v="-284.77750000000003"/>
    <n v="850"/>
    <n v="365.87824999999998"/>
    <n v="-484.12175000000002"/>
    <n v="0"/>
    <n v="150.65574999999998"/>
    <n v="0.41176470588235292"/>
  </r>
  <r>
    <s v="Bimeks0316_Samsung_S7_Acunn_Interstitial_MEC"/>
    <n v="2016"/>
    <n v="3"/>
    <s v="Q1"/>
    <d v="2016-03-18T00:00:00"/>
    <d v="2016-03-27T00:00:00"/>
    <n v="0"/>
    <s v="MEC"/>
    <x v="10"/>
    <s v="Bimeks0316_Samsung_S7_Interstitial_MEC"/>
    <s v="Completed"/>
    <s v="Acunn"/>
    <s v="RON"/>
    <s v="Xaxis Rich Media"/>
    <s v="cpm"/>
    <s v="Interstitial"/>
    <s v="Interstitial"/>
    <n v="1.5"/>
    <n v="4.5"/>
    <n v="400000"/>
    <n v="400367"/>
    <n v="0"/>
    <n v="400000"/>
    <n v="2414"/>
    <n v="6.0294679631438157E-3"/>
    <n v="0.67398508699254345"/>
    <n v="600"/>
    <n v="0"/>
    <n v="-600"/>
    <n v="1800"/>
    <n v="1627"/>
    <n v="-173"/>
    <n v="0"/>
    <n v="1627"/>
    <n v="1"/>
  </r>
  <r>
    <s v="Bimeks0316_Samsung_S7_Bond_Interstitial_MEC"/>
    <n v="2016"/>
    <n v="3"/>
    <s v="Q1"/>
    <d v="2016-03-18T00:00:00"/>
    <d v="2016-03-27T00:00:00"/>
    <n v="0"/>
    <s v="MEC"/>
    <x v="10"/>
    <s v="Bimeks0316_Samsung_S7_Interstitial_MEC"/>
    <s v="Completed"/>
    <s v="Bond Digital"/>
    <s v="RON"/>
    <s v="Xaxis Rich Media"/>
    <s v="cpm"/>
    <s v="Interstitial"/>
    <s v="Interstitial"/>
    <n v="2.5"/>
    <n v="4.5"/>
    <n v="250000"/>
    <n v="250635"/>
    <n v="0"/>
    <n v="250000"/>
    <n v="2848"/>
    <n v="1.1363137630418737E-2"/>
    <n v="0.39601738061797753"/>
    <n v="625"/>
    <n v="625"/>
    <n v="0"/>
    <n v="1125"/>
    <n v="1127.8575000000001"/>
    <n v="2.8575000000000728"/>
    <n v="0"/>
    <n v="502.85750000000007"/>
    <n v="0.44585198041419244"/>
  </r>
  <r>
    <s v="Bimeks0316_Samsung_S7_Medyanet_Interstitial_MEC"/>
    <n v="2016"/>
    <n v="3"/>
    <s v="Q1"/>
    <d v="2016-03-18T00:00:00"/>
    <d v="2016-03-27T00:00:00"/>
    <n v="0"/>
    <s v="MEC"/>
    <x v="10"/>
    <s v="Bimeks0316_Samsung_S7_Interstitial_MEC"/>
    <s v="Completed"/>
    <s v="Medyanet"/>
    <s v="RON"/>
    <s v="Xaxis Rich Media"/>
    <s v="cpm"/>
    <s v="Interstitial"/>
    <s v="Interstitial"/>
    <n v="0.5"/>
    <n v="4.5"/>
    <n v="250000"/>
    <n v="250229"/>
    <n v="0"/>
    <n v="250000"/>
    <n v="2121"/>
    <n v="8.4762357680364785E-3"/>
    <n v="0.53089603960396048"/>
    <n v="125"/>
    <n v="125"/>
    <n v="0"/>
    <n v="1125"/>
    <n v="1126.0305000000001"/>
    <n v="1.0305000000000746"/>
    <n v="0"/>
    <n v="1001.0305000000001"/>
    <n v="0.88899057352354138"/>
  </r>
  <r>
    <s v="Bimeks0316_Samsung_S7_Memuruz_Interstitial_MEC"/>
    <n v="2016"/>
    <n v="3"/>
    <s v="Q1"/>
    <d v="2016-03-18T00:00:00"/>
    <d v="2016-03-27T00:00:00"/>
    <n v="0"/>
    <s v="MEC"/>
    <x v="10"/>
    <s v="Bimeks0316_Samsung_S7_Interstitial_MEC"/>
    <s v="Completed"/>
    <s v="Memuruz"/>
    <s v="RON"/>
    <s v="Xaxis Rich Media"/>
    <s v="cpm"/>
    <s v="Interstitial"/>
    <s v="Interstitial"/>
    <n v="1.5"/>
    <n v="4.5"/>
    <n v="2000"/>
    <n v="27"/>
    <n v="1973"/>
    <n v="27"/>
    <m/>
    <n v="0"/>
    <e v="#DIV/0!"/>
    <n v="3"/>
    <n v="0"/>
    <n v="-3"/>
    <n v="9"/>
    <n v="120"/>
    <n v="111"/>
    <n v="0"/>
    <n v="120"/>
    <n v="1"/>
  </r>
  <r>
    <s v="Teknosa0316_HP2in1_Bond_Interstitial_MC"/>
    <n v="2016"/>
    <n v="3"/>
    <s v="Q1"/>
    <d v="2016-03-18T00:00:00"/>
    <d v="2016-03-30T00:00:00"/>
    <n v="0"/>
    <s v="MC"/>
    <x v="6"/>
    <s v="Teknosa0316_HP2in1_Interstitial_MC"/>
    <s v="Completed"/>
    <s v="Bond Digital"/>
    <s v="RON"/>
    <s v="Xaxis Rich Media"/>
    <s v="cpm"/>
    <s v="Interstitial"/>
    <s v="Interstitial"/>
    <n v="2.5"/>
    <n v="4.25"/>
    <n v="500000"/>
    <n v="488277"/>
    <n v="11723"/>
    <n v="488277"/>
    <m/>
    <n v="0"/>
    <e v="#DIV/0!"/>
    <n v="1250"/>
    <n v="1220.6924999999999"/>
    <n v="-29.307500000000118"/>
    <n v="2125"/>
    <n v="2075.1772500000002"/>
    <n v="-49.822749999999814"/>
    <n v="0"/>
    <n v="854.4847500000003"/>
    <n v="0.41176470588235303"/>
  </r>
  <r>
    <s v="Teknosa0316_HP2in1_Acunn_Interstitial_MC"/>
    <n v="2016"/>
    <n v="3"/>
    <s v="Q1"/>
    <d v="2016-03-18T00:00:00"/>
    <d v="2016-03-30T00:00:00"/>
    <n v="0"/>
    <s v="MC"/>
    <x v="6"/>
    <s v="Teknosa0316_HP2in1_Interstitial_MC"/>
    <s v="Completed"/>
    <s v="Acunn"/>
    <s v="RON"/>
    <s v="Xaxis Rich Media"/>
    <s v="cpm"/>
    <s v="Interstitial"/>
    <s v="Interstitial"/>
    <n v="1.5"/>
    <n v="4.25"/>
    <n v="750000"/>
    <n v="750403"/>
    <n v="0"/>
    <n v="750000"/>
    <n v="4839"/>
    <n v="6.448534987200211E-3"/>
    <n v="0.65906442446786528"/>
    <n v="1125"/>
    <n v="0"/>
    <n v="-1125"/>
    <n v="3187.5"/>
    <n v="3189.2127500000001"/>
    <n v="1.7127500000001419"/>
    <n v="0"/>
    <n v="3189.2127500000001"/>
    <n v="1"/>
  </r>
  <r>
    <s v="Teknosa0316_HP2in1_Digitalm_Interstitial_MC"/>
    <n v="2016"/>
    <n v="3"/>
    <s v="Q1"/>
    <d v="2016-03-18T00:00:00"/>
    <d v="2016-03-30T00:00:00"/>
    <n v="0"/>
    <s v="MC"/>
    <x v="6"/>
    <s v="Teknosa0316_HP2in1_Interstitial_MC"/>
    <s v="Completed"/>
    <s v="Digitalm"/>
    <s v="RON"/>
    <s v="Xaxis Rich Media"/>
    <s v="cpm"/>
    <s v="Interstitial"/>
    <s v="Interstitial"/>
    <n v="2.5"/>
    <n v="4.25"/>
    <n v="500000"/>
    <n v="504699"/>
    <n v="0"/>
    <n v="500000"/>
    <n v="6712"/>
    <n v="1.3299015849050622E-2"/>
    <n v="0.31957251936829556"/>
    <n v="1250"/>
    <n v="1250"/>
    <n v="0"/>
    <n v="2125"/>
    <n v="2144.97075"/>
    <n v="19.970749999999953"/>
    <n v="0"/>
    <n v="894.97074999999995"/>
    <n v="0.41724147054219735"/>
  </r>
  <r>
    <s v="Teknosa0316_HP2in1_Medyanet_Interstitial_MC"/>
    <n v="2016"/>
    <n v="3"/>
    <s v="Q1"/>
    <d v="2016-03-18T00:00:00"/>
    <d v="2016-03-30T00:00:00"/>
    <n v="0"/>
    <s v="MC"/>
    <x v="6"/>
    <s v="Teknosa0316_HP2in1_Interstitial_MC"/>
    <s v="Completed"/>
    <s v="Medyanet"/>
    <s v="RON"/>
    <s v="Xaxis Rich Media"/>
    <s v="cpm"/>
    <s v="Interstitial"/>
    <s v="Interstitial"/>
    <n v="0.5"/>
    <n v="4.25"/>
    <n v="500000"/>
    <n v="501351"/>
    <n v="0"/>
    <n v="500000"/>
    <n v="5768"/>
    <n v="1.150491372312013E-2"/>
    <n v="0.36940737690707354"/>
    <n v="250"/>
    <n v="250"/>
    <n v="0"/>
    <n v="2125"/>
    <n v="2130.7417500000001"/>
    <n v="5.7417500000001382"/>
    <n v="0"/>
    <n v="1880.7417500000001"/>
    <n v="0.88266996692583699"/>
  </r>
  <r>
    <s v="Teknosa0316_HP2in1_DeskFive_Interstitial_MC"/>
    <n v="2016"/>
    <n v="3"/>
    <s v="Q1"/>
    <d v="2016-03-18T00:00:00"/>
    <d v="2016-03-30T00:00:00"/>
    <n v="0"/>
    <s v="MC"/>
    <x v="6"/>
    <s v="Teknosa0316_HP2in1_Interstitial_MC"/>
    <s v="Completed"/>
    <s v="Desk Five"/>
    <s v="RON"/>
    <s v="Xaxis Rich Media"/>
    <s v="cpm"/>
    <s v="Interstitial"/>
    <s v="Interstitial"/>
    <n v="2.5"/>
    <n v="4.25"/>
    <n v="250000"/>
    <n v="204538"/>
    <n v="45462"/>
    <n v="204538"/>
    <n v="4655"/>
    <n v="2.2758607202573604E-2"/>
    <n v="9.8818474758324379E-2"/>
    <n v="625"/>
    <n v="511.34500000000003"/>
    <n v="-113.65499999999997"/>
    <n v="1062.5"/>
    <n v="460"/>
    <n v="-602.5"/>
    <n v="0"/>
    <n v="-51.345000000000027"/>
    <n v="-0.11161956521739136"/>
  </r>
  <r>
    <s v="Teknosa0316_HP2in1_Digitalm_interest_MC"/>
    <n v="2016"/>
    <n v="3"/>
    <s v="Q1"/>
    <d v="2016-03-18T00:00:00"/>
    <d v="2016-03-30T00:00:00"/>
    <n v="0"/>
    <s v="MC"/>
    <x v="6"/>
    <s v="Teknosa0316_HP2in1_interest_MC"/>
    <s v="Completed"/>
    <s v="Digitalm"/>
    <s v="RON"/>
    <s v="Xaxis Display Plus"/>
    <s v="cpm"/>
    <s v="Selected Sites"/>
    <s v="Ad Bundles"/>
    <n v="0.2"/>
    <n v="1"/>
    <n v="1000000"/>
    <n v="1004850"/>
    <n v="0"/>
    <n v="1000000"/>
    <m/>
    <n v="0"/>
    <e v="#DIV/0!"/>
    <n v="200"/>
    <n v="200"/>
    <n v="0"/>
    <n v="1000"/>
    <n v="1000"/>
    <n v="0"/>
    <n v="0"/>
    <n v="800"/>
    <n v="0.8"/>
  </r>
  <r>
    <s v="Teknosa0316_HP2in1_Bond_interest_MC"/>
    <n v="2016"/>
    <n v="3"/>
    <s v="Q1"/>
    <d v="2016-03-18T00:00:00"/>
    <d v="2016-03-30T00:00:00"/>
    <n v="0"/>
    <s v="MC"/>
    <x v="6"/>
    <s v="Teknosa0316_HP2in1_interest_MC"/>
    <s v="Completed"/>
    <s v="Bond Digital"/>
    <s v="RON"/>
    <s v="Xaxis Display Plus"/>
    <s v="cpm"/>
    <s v="Selected Sites"/>
    <s v="Ad Bundles"/>
    <n v="0.5"/>
    <n v="1"/>
    <n v="1000000"/>
    <n v="1000157"/>
    <n v="0"/>
    <n v="1000000"/>
    <m/>
    <n v="0"/>
    <e v="#DIV/0!"/>
    <n v="500"/>
    <n v="1123"/>
    <n v="623"/>
    <n v="1000"/>
    <n v="500"/>
    <n v="-500"/>
    <n v="0"/>
    <n v="-623"/>
    <n v="-1.246"/>
  </r>
  <r>
    <s v="Akbank0316_Axess_Akaryakit_Bond_interest_MC"/>
    <n v="2016"/>
    <n v="3"/>
    <s v="Q1"/>
    <d v="2016-03-18T00:00:00"/>
    <d v="2016-03-30T00:00:00"/>
    <n v="0"/>
    <s v="MC"/>
    <x v="9"/>
    <s v="Akbank0316_Axess_Akaryakit_interest_MC"/>
    <s v="Completed"/>
    <s v="Bond Digital"/>
    <s v="RON"/>
    <s v="Xaxis Display Plus"/>
    <s v="cpm"/>
    <s v="Selected Sites"/>
    <s v="Ad Bundles"/>
    <n v="0.5"/>
    <n v="1"/>
    <n v="1500000"/>
    <n v="1500017"/>
    <n v="0"/>
    <n v="1500000"/>
    <m/>
    <n v="0"/>
    <e v="#DIV/0!"/>
    <n v="750"/>
    <n v="750"/>
    <n v="0"/>
    <n v="1500"/>
    <n v="1189"/>
    <n v="-311"/>
    <n v="0"/>
    <n v="439"/>
    <n v="0.36921783010933557"/>
  </r>
  <r>
    <s v="Akbank0316_Axess_Akaryakit_Digitalm_interest_MC"/>
    <n v="2016"/>
    <n v="3"/>
    <s v="Q1"/>
    <d v="2016-03-18T00:00:00"/>
    <d v="2016-03-30T00:00:00"/>
    <n v="0"/>
    <s v="MC"/>
    <x v="9"/>
    <s v="Akbank0316_Axess_Akaryakit_interest_MC"/>
    <s v="Completed"/>
    <s v="Digitalm"/>
    <s v="RON"/>
    <s v="Xaxis Display Plus"/>
    <s v="cpm"/>
    <s v="Selected Sites"/>
    <s v="Ad Bundles"/>
    <n v="0.2"/>
    <n v="1"/>
    <n v="1500000"/>
    <n v="1503972"/>
    <n v="0"/>
    <n v="1500000"/>
    <n v="359"/>
    <n v="2.3870125241693329E-4"/>
    <n v="4.1782729805013927"/>
    <n v="300"/>
    <n v="300"/>
    <n v="0"/>
    <n v="1500"/>
    <n v="1500"/>
    <n v="0"/>
    <n v="0"/>
    <n v="1200"/>
    <n v="0.8"/>
  </r>
  <r>
    <s v="Arzum0316_50Yil_Digitalm_interest_MEC"/>
    <n v="2016"/>
    <n v="3"/>
    <s v="Q1"/>
    <d v="2016-03-18T00:00:00"/>
    <d v="2016-03-30T00:00:00"/>
    <n v="0"/>
    <s v="MEC"/>
    <x v="24"/>
    <s v="Arzum0316_50Yil_interest_MEC"/>
    <s v="Completed"/>
    <s v="Digitalm"/>
    <s v="RON"/>
    <s v="Xaxis Display Plus"/>
    <s v="cpm"/>
    <s v="Selected Sites"/>
    <s v="Ad Bundles"/>
    <n v="0.2"/>
    <n v="1.6"/>
    <n v="2500000"/>
    <n v="2508455"/>
    <n v="0"/>
    <n v="2500000"/>
    <n v="1079"/>
    <n v="4.3014524876866436E-4"/>
    <n v="3.7071362372567194"/>
    <n v="500"/>
    <n v="500"/>
    <n v="0"/>
    <n v="4000"/>
    <n v="4000"/>
    <n v="0"/>
    <n v="0"/>
    <n v="3500"/>
    <n v="0.875"/>
  </r>
  <r>
    <s v="Arzum0316_50Yil_Nokta_Preroll_MEC"/>
    <n v="2016"/>
    <n v="3"/>
    <s v="Q1"/>
    <d v="2016-03-18T00:00:00"/>
    <d v="2016-03-30T00:00:00"/>
    <n v="0"/>
    <s v="MEC"/>
    <x v="24"/>
    <s v="Arzum0316_50Yil_Preroll_MEC"/>
    <s v="Completed"/>
    <s v="Nokta"/>
    <s v="RON"/>
    <s v="Xaxis Tv"/>
    <s v="cpv"/>
    <s v="Pre/Mid/Post Rolls RON"/>
    <s v="Online Video"/>
    <n v="1.2E-2"/>
    <n v="3.5000000000000003E-2"/>
    <n v="50000"/>
    <n v="160449"/>
    <n v="0"/>
    <n v="50000"/>
    <n v="29039"/>
    <n v="0.18098585843476744"/>
    <n v="6.0263783188126321E-2"/>
    <n v="600"/>
    <n v="600"/>
    <n v="0"/>
    <n v="1750.0000000000002"/>
    <n v="1750.0000000000002"/>
    <n v="0"/>
    <n v="0"/>
    <n v="1150.0000000000002"/>
    <n v="0.65714285714285714"/>
  </r>
  <r>
    <s v="Arzum0316_50Yil_Midyo_Preroll_MEC"/>
    <n v="2016"/>
    <n v="3"/>
    <s v="Q1"/>
    <d v="2016-03-18T00:00:00"/>
    <d v="2016-03-30T00:00:00"/>
    <n v="0"/>
    <s v="MEC"/>
    <x v="24"/>
    <s v="Arzum0316_50Yil_Preroll_MEC"/>
    <s v="Completed"/>
    <s v="Midyo"/>
    <s v="RON"/>
    <s v="Xaxis Tv"/>
    <s v="cpv"/>
    <s v="Pre/Mid/Post Rolls RON"/>
    <s v="Online Video"/>
    <n v="5.0000000000000001E-3"/>
    <n v="3.5000000000000003E-2"/>
    <n v="50000"/>
    <n v="47968"/>
    <n v="2032"/>
    <n v="47968"/>
    <n v="58"/>
    <n v="1.2091394262841895E-3"/>
    <n v="66.379310344827587"/>
    <n v="250"/>
    <n v="250"/>
    <n v="0"/>
    <n v="1750.0000000000002"/>
    <n v="3850"/>
    <n v="2100"/>
    <n v="0"/>
    <n v="3600"/>
    <n v="0.93506493506493504"/>
  </r>
  <r>
    <s v="Beymen0316_HaftaSonu_Ligatus_interest_MEC"/>
    <n v="2016"/>
    <n v="3"/>
    <s v="Q1"/>
    <d v="2016-03-18T00:00:00"/>
    <d v="2016-03-19T00:00:00"/>
    <n v="0"/>
    <s v="MEC"/>
    <x v="38"/>
    <s v="Beymen0316_HaftaSonu_interest_MEC"/>
    <s v="Completed"/>
    <s v="Ligatus"/>
    <s v="RON"/>
    <s v="Xaxis Display Plus"/>
    <s v="cpc"/>
    <s v="Selected Sites"/>
    <s v="Ad Bundles"/>
    <n v="0.3"/>
    <n v="1.25"/>
    <n v="5000"/>
    <n v="2312"/>
    <n v="2688"/>
    <n v="2312"/>
    <m/>
    <n v="0"/>
    <e v="#DIV/0!"/>
    <n v="1.5"/>
    <n v="694"/>
    <n v="692.5"/>
    <n v="6.25"/>
    <n v="625"/>
    <n v="618.75"/>
    <n v="0"/>
    <n v="-69"/>
    <n v="-0.1104"/>
  </r>
  <r>
    <s v="Beymen0316_HaftaSonu_Digitalm_interest_MEC"/>
    <n v="2016"/>
    <n v="3"/>
    <s v="Q1"/>
    <d v="2016-03-18T00:00:00"/>
    <d v="2016-03-19T00:00:00"/>
    <n v="0"/>
    <s v="MEC"/>
    <x v="38"/>
    <s v="Beymen0316_HaftaSonu_interest_MEC"/>
    <s v="Completed"/>
    <s v="Digitalm"/>
    <s v="RON"/>
    <s v="Xaxis Display Plus"/>
    <s v="cpm"/>
    <s v="Selected Sites"/>
    <s v="Ad Bundles"/>
    <n v="0.2"/>
    <n v="1.25"/>
    <n v="2000000"/>
    <n v="2027687"/>
    <n v="0"/>
    <n v="2000000"/>
    <n v="873"/>
    <n v="4.3053982197449608E-4"/>
    <n v="2.86368843069874"/>
    <n v="400"/>
    <n v="400"/>
    <n v="0"/>
    <n v="2500"/>
    <n v="2500"/>
    <n v="0"/>
    <n v="0"/>
    <n v="2100"/>
    <n v="0.84"/>
  </r>
  <r>
    <s v="Beymen0316_HaftaSonu_Medyanet_interest_MEC"/>
    <n v="2016"/>
    <n v="3"/>
    <s v="Q1"/>
    <d v="2016-03-18T00:00:00"/>
    <d v="2016-03-19T00:00:00"/>
    <n v="0"/>
    <s v="MEC"/>
    <x v="38"/>
    <s v="Beymen0316_HaftaSonu_interest_MEC"/>
    <s v="Completed"/>
    <s v="Medyanet"/>
    <s v="RON"/>
    <s v="Xaxis Display Plus"/>
    <s v="cpm"/>
    <s v="Selected Sites"/>
    <s v="Ad Bundles"/>
    <n v="0.1"/>
    <n v="1.25"/>
    <n v="4000000"/>
    <n v="4038454"/>
    <n v="0"/>
    <n v="4000000"/>
    <n v="2830"/>
    <n v="7.0076321285323544E-4"/>
    <n v="1.5017667844522968"/>
    <n v="400"/>
    <n v="400"/>
    <n v="0"/>
    <n v="5000"/>
    <n v="4250"/>
    <n v="-750"/>
    <n v="0"/>
    <n v="3850"/>
    <n v="0.90588235294117647"/>
  </r>
  <r>
    <s v="Beymen0316_HaftaSonu_Nokta_interest_MEC"/>
    <n v="2016"/>
    <n v="3"/>
    <s v="Q1"/>
    <d v="2016-03-18T00:00:00"/>
    <d v="2016-03-19T00:00:00"/>
    <n v="0"/>
    <s v="MEC"/>
    <x v="38"/>
    <s v="Beymen0316_HaftaSonu_interest_MEC"/>
    <s v="Completed"/>
    <s v="Nokta"/>
    <s v="RON"/>
    <s v="Xaxis Display Plus"/>
    <s v="cpm"/>
    <s v="Selected Sites"/>
    <s v="Ad Bundles"/>
    <n v="0.1"/>
    <n v="1.25"/>
    <n v="500000"/>
    <n v="528641"/>
    <n v="0"/>
    <n v="500000"/>
    <n v="84"/>
    <n v="1.5889800450589342E-4"/>
    <n v="7.4404761904761907"/>
    <n v="50"/>
    <n v="50"/>
    <n v="0"/>
    <n v="625"/>
    <n v="625"/>
    <n v="0"/>
    <n v="0"/>
    <n v="575"/>
    <n v="0.92"/>
  </r>
  <r>
    <s v="Beymen0316_HaftaSonu_Bond_interest_MEC"/>
    <n v="2016"/>
    <n v="3"/>
    <s v="Q1"/>
    <d v="2016-03-18T00:00:00"/>
    <d v="2016-03-19T00:00:00"/>
    <n v="0"/>
    <s v="MEC"/>
    <x v="38"/>
    <s v="Beymen0316_HaftaSonu_interest_MEC"/>
    <s v="Completed"/>
    <s v="Bond Digital"/>
    <s v="RON"/>
    <s v="Xaxis Display Plus"/>
    <s v="cpm"/>
    <s v="Selected Sites"/>
    <s v="Ad Bundles"/>
    <n v="0.5"/>
    <n v="1.25"/>
    <n v="1000000"/>
    <n v="972175"/>
    <n v="27825"/>
    <n v="972175"/>
    <n v="393"/>
    <n v="4.0424820634145088E-4"/>
    <n v="3.1806615776081424"/>
    <n v="500"/>
    <n v="486.08749999999998"/>
    <n v="-13.912500000000023"/>
    <n v="1250"/>
    <n v="1250"/>
    <n v="0"/>
    <n v="0"/>
    <n v="763.91250000000002"/>
    <n v="0.61113000000000006"/>
  </r>
  <r>
    <s v="Beymen0316_HaftaSonu_Sem_interest_MEC"/>
    <n v="2016"/>
    <n v="3"/>
    <s v="Q1"/>
    <d v="2016-03-18T00:00:00"/>
    <d v="2016-03-19T00:00:00"/>
    <n v="0"/>
    <s v="MEC"/>
    <x v="38"/>
    <s v="Beymen0316_HaftaSonu_interest_MEC"/>
    <s v="Completed"/>
    <s v="Sem Digital"/>
    <s v="RON"/>
    <s v="Xaxis Display Plus"/>
    <s v="cpm"/>
    <s v="Selected Sites"/>
    <s v="Ad Bundles"/>
    <n v="0.2"/>
    <n v="1.25"/>
    <n v="100000"/>
    <n v="41944"/>
    <n v="58056"/>
    <n v="41944"/>
    <n v="58"/>
    <n v="1.3827961090978448E-3"/>
    <n v="2.1551724137931036"/>
    <n v="20"/>
    <n v="8.3888000000000016"/>
    <n v="-11.611199999999998"/>
    <n v="125"/>
    <n v="125"/>
    <n v="0"/>
    <n v="0"/>
    <n v="116.6112"/>
    <n v="0.93288959999999999"/>
  </r>
  <r>
    <s v="Beymen0316_HaftaSonu_Memuruz_interest_MEC"/>
    <n v="2016"/>
    <n v="3"/>
    <s v="Q1"/>
    <d v="2016-03-18T00:00:00"/>
    <d v="2016-03-19T00:00:00"/>
    <n v="0"/>
    <s v="MEC"/>
    <x v="38"/>
    <s v="Beymen0316_HaftaSonu_interest_MEC"/>
    <s v="Completed"/>
    <s v="Memuruz"/>
    <s v="RON"/>
    <s v="Xaxis Display Plus"/>
    <s v="cpm"/>
    <s v="Selected Sites"/>
    <s v="Ad Bundles"/>
    <n v="0.25"/>
    <n v="1.25"/>
    <n v="500000"/>
    <n v="504447"/>
    <n v="0"/>
    <n v="500000"/>
    <m/>
    <n v="0"/>
    <e v="#DIV/0!"/>
    <n v="125"/>
    <n v="125"/>
    <n v="0"/>
    <n v="625"/>
    <n v="625"/>
    <n v="0"/>
    <n v="0"/>
    <n v="500"/>
    <n v="0.8"/>
  </r>
  <r>
    <s v="Avon0316_Nutra_Digitalmarcom_AudioRecognation_MX"/>
    <n v="2016"/>
    <n v="3"/>
    <s v="Q1"/>
    <d v="2016-03-18T00:00:00"/>
    <d v="2016-03-30T00:00:00"/>
    <n v="0"/>
    <s v="MX"/>
    <x v="34"/>
    <s v="Avon0316_Nutra_AudioRecognation_MX"/>
    <s v="Completed"/>
    <s v="Digitalmarcom"/>
    <s v="RON"/>
    <s v="Xaxis Audio Recog"/>
    <s v="cpv"/>
    <s v="Pre/Mid/Post Rolls RON"/>
    <s v="Online Video"/>
    <n v="3.7499999999999999E-2"/>
    <n v="0.06"/>
    <n v="50000"/>
    <n v="51176"/>
    <n v="0"/>
    <n v="50000"/>
    <n v="2480"/>
    <n v="4.8460215726121622E-2"/>
    <n v="1.2096774193548387"/>
    <n v="1875"/>
    <n v="1875"/>
    <n v="0"/>
    <n v="3000"/>
    <n v="3000"/>
    <n v="0"/>
    <n v="0"/>
    <n v="1125"/>
    <n v="0.375"/>
  </r>
  <r>
    <s v="Vodafone0316_Project_Atina_Buyback_Digitalm_interest_MS"/>
    <n v="2016"/>
    <n v="3"/>
    <s v="Q1"/>
    <d v="2016-03-18T00:00:00"/>
    <d v="2016-03-30T00:00:00"/>
    <n v="0"/>
    <s v="MS"/>
    <x v="14"/>
    <s v="Vodafone0316_Project_Atina_Buyback_interest_MS"/>
    <s v="Completed"/>
    <s v="Digitalm"/>
    <s v="RON"/>
    <s v="Xaxis Display Plus"/>
    <s v="cpm"/>
    <s v="Selected Sites"/>
    <s v="Ad Bundles"/>
    <n v="0.2"/>
    <n v="0.8"/>
    <n v="4000000"/>
    <n v="3196570"/>
    <n v="803430"/>
    <n v="3196570"/>
    <n v="1212"/>
    <n v="3.7915640827511989E-4"/>
    <n v="1.5816831683168318"/>
    <n v="800"/>
    <n v="639.31400000000008"/>
    <n v="-160.68599999999992"/>
    <n v="3200"/>
    <n v="1917"/>
    <n v="-1283"/>
    <n v="0"/>
    <n v="1277.6859999999999"/>
    <n v="0.66650286906624934"/>
  </r>
  <r>
    <s v="Vodafone0316_Project_Atina_Buyback_Bond_interest_MS"/>
    <n v="2016"/>
    <n v="3"/>
    <s v="Q1"/>
    <d v="2016-03-18T00:00:00"/>
    <d v="2016-03-30T00:00:00"/>
    <n v="0"/>
    <s v="MS"/>
    <x v="14"/>
    <s v="Vodafone0316_Project_Atina_Buyback_interest_MS"/>
    <s v="Completed"/>
    <s v="Bond Digital"/>
    <s v="RON"/>
    <s v="Xaxis Display Plus"/>
    <s v="cpm"/>
    <s v="Selected Sites"/>
    <s v="Ad Bundles"/>
    <n v="0.75"/>
    <n v="0.8"/>
    <n v="2000000"/>
    <n v="154664"/>
    <n v="1845336"/>
    <n v="154664"/>
    <m/>
    <n v="0"/>
    <e v="#DIV/0!"/>
    <n v="1500"/>
    <n v="115.99799999999999"/>
    <n v="-1384.002"/>
    <n v="1600"/>
    <n v="123.73120000000002"/>
    <n v="-1476.2688000000001"/>
    <n v="0"/>
    <n v="7.7332000000000249"/>
    <n v="6.2500000000000194E-2"/>
  </r>
  <r>
    <s v="Karcher0316_Mart_Acunn_Intersitital_MX"/>
    <n v="2016"/>
    <n v="3"/>
    <s v="Q1"/>
    <d v="2016-03-18T00:00:00"/>
    <d v="2016-03-30T00:00:00"/>
    <n v="0"/>
    <s v="MX"/>
    <x v="4"/>
    <s v="Karcher0316_Mart_Intersitital_MX"/>
    <s v="Completed"/>
    <s v="Acunn"/>
    <s v="RON"/>
    <s v="Xaxis Rich Media"/>
    <s v="cpm"/>
    <s v="Interstitial"/>
    <s v="Interstitial"/>
    <n v="1.5"/>
    <n v="4.25"/>
    <n v="300000"/>
    <n v="364975"/>
    <n v="0"/>
    <n v="300000"/>
    <n v="1469"/>
    <n v="4.0249332146037398E-3"/>
    <n v="0"/>
    <n v="450"/>
    <n v="0"/>
    <n v="-450"/>
    <n v="1275"/>
    <n v="0"/>
    <n v="-1275"/>
    <n v="0"/>
    <n v="0"/>
    <e v="#DIV/0!"/>
  </r>
  <r>
    <s v="Karcher0316_Mart_Digitalm_Intersitital_MX"/>
    <n v="2016"/>
    <n v="3"/>
    <s v="Q1"/>
    <d v="2016-03-18T00:00:00"/>
    <d v="2016-03-30T00:00:00"/>
    <n v="0"/>
    <s v="MX"/>
    <x v="4"/>
    <s v="Karcher0316_Mart_Intersitital_MX"/>
    <s v="Completed"/>
    <s v="Digitalm"/>
    <s v="RON"/>
    <s v="Xaxis Rich Media"/>
    <s v="cpm"/>
    <s v="Interstitial"/>
    <s v="Interstitial"/>
    <n v="2.5"/>
    <n v="4.25"/>
    <n v="100000"/>
    <n v="24350"/>
    <n v="75650"/>
    <n v="24350"/>
    <n v="327"/>
    <n v="1.3429158110882957E-2"/>
    <n v="0"/>
    <n v="250"/>
    <n v="60.875"/>
    <n v="-189.125"/>
    <n v="425"/>
    <n v="0"/>
    <n v="-425"/>
    <n v="0"/>
    <n v="-60.875"/>
    <e v="#DIV/0!"/>
  </r>
  <r>
    <s v="Karcher0316_Mart_Acunn_Preroll_MX"/>
    <n v="2016"/>
    <n v="3"/>
    <s v="Q1"/>
    <d v="2016-03-18T00:00:00"/>
    <d v="2016-03-30T00:00:00"/>
    <n v="0"/>
    <s v="MX"/>
    <x v="4"/>
    <s v="Karcher0316_Mart_Preroll_MX"/>
    <s v="Completed"/>
    <s v="Acunn"/>
    <s v="RON"/>
    <s v="Xaxis Tv"/>
    <s v="cpv"/>
    <s v="Pre/Mid/Post Rolls RON"/>
    <s v="Online Video"/>
    <n v="0.01"/>
    <n v="3.3000000000000002E-2"/>
    <n v="20000"/>
    <n v="20251"/>
    <n v="0"/>
    <n v="20000"/>
    <n v="2494"/>
    <n v="0.12315441212779615"/>
    <n v="0"/>
    <n v="200"/>
    <n v="0"/>
    <n v="-200"/>
    <n v="660"/>
    <n v="0"/>
    <n v="-660"/>
    <n v="0"/>
    <n v="0"/>
    <e v="#DIV/0!"/>
  </r>
  <r>
    <s v="GSK0316_Sensodyne_Hypernova_Digitalm_interest_MC"/>
    <n v="2016"/>
    <n v="3"/>
    <s v="Q1"/>
    <d v="2016-03-24T00:00:00"/>
    <d v="2016-03-30T00:00:00"/>
    <n v="0"/>
    <s v="MC"/>
    <x v="0"/>
    <s v="GSK0316_Sensodyne_Hypernova_interest_MC"/>
    <s v="Completed"/>
    <s v="Digitalm"/>
    <s v="RON"/>
    <s v="Xaxis Display Plus"/>
    <s v="cpm"/>
    <s v="Selected Sites"/>
    <s v="Ad Bundles"/>
    <n v="0.2"/>
    <n v="1"/>
    <n v="3000000"/>
    <n v="3037682"/>
    <n v="0"/>
    <n v="3000000"/>
    <m/>
    <n v="0"/>
    <e v="#DIV/0!"/>
    <n v="600"/>
    <n v="600"/>
    <n v="0"/>
    <n v="3000"/>
    <n v="1776"/>
    <n v="-1224"/>
    <n v="0"/>
    <n v="1176"/>
    <n v="0.66216216216216217"/>
  </r>
  <r>
    <s v="GSK0316_Sensodyne_Hypernova_Reklamstore_interest_MC"/>
    <n v="2016"/>
    <n v="3"/>
    <s v="Q1"/>
    <d v="2016-03-24T00:00:00"/>
    <d v="2016-03-30T00:00:00"/>
    <n v="0"/>
    <s v="MC"/>
    <x v="0"/>
    <s v="GSK0316_Sensodyne_Hypernova_interest_MC"/>
    <s v="Completed"/>
    <s v="Reklamstore"/>
    <s v="RON"/>
    <s v="Xaxis Display Plus"/>
    <s v="cpm"/>
    <s v="Selected Sites"/>
    <s v="Ad Bundles"/>
    <n v="1.5"/>
    <n v="1"/>
    <n v="1000000"/>
    <n v="1000341"/>
    <n v="0"/>
    <n v="1000000"/>
    <n v="150"/>
    <n v="1.4994886743620425E-4"/>
    <n v="6.6689400000000001"/>
    <n v="1500"/>
    <n v="1500"/>
    <n v="0"/>
    <n v="1000"/>
    <n v="1000.341"/>
    <n v="0.34100000000000819"/>
    <n v="0"/>
    <n v="-499.65899999999999"/>
    <n v="-0.49948867436204253"/>
  </r>
  <r>
    <s v="GSK0316_Sensodyne_Hypernova_Bond_interest_MC"/>
    <n v="2016"/>
    <n v="3"/>
    <s v="Q1"/>
    <d v="2016-03-24T00:00:00"/>
    <d v="2016-03-30T00:00:00"/>
    <n v="0"/>
    <s v="MC"/>
    <x v="0"/>
    <s v="GSK0316_Sensodyne_Hypernova_interest_MC"/>
    <s v="Completed"/>
    <s v="Bond Digital"/>
    <s v="RON"/>
    <s v="Xaxis Display Plus"/>
    <s v="cpm"/>
    <s v="Selected Sites"/>
    <s v="Ad Bundles"/>
    <n v="0.75"/>
    <n v="1"/>
    <n v="1500000"/>
    <n v="135599"/>
    <n v="1364401"/>
    <n v="135599"/>
    <m/>
    <n v="0"/>
    <e v="#DIV/0!"/>
    <n v="1125"/>
    <n v="101.69924999999999"/>
    <n v="-1023.30075"/>
    <n v="1500"/>
    <n v="135.59899999999999"/>
    <n v="-1364.4010000000001"/>
    <n v="0"/>
    <n v="33.899749999999997"/>
    <n v="0.25"/>
  </r>
  <r>
    <s v="Zorlu0316_The_Goal_Bond_interes_MC"/>
    <n v="2016"/>
    <n v="3"/>
    <s v="Q1"/>
    <d v="2016-03-24T00:00:00"/>
    <d v="2016-03-30T00:00:00"/>
    <n v="0"/>
    <s v="MC"/>
    <x v="37"/>
    <s v="Zorlu0316_The_Goal_interest_MC"/>
    <s v="Completed"/>
    <s v="Bond Digital"/>
    <s v="RON"/>
    <s v="Xaxis Display Plus"/>
    <s v="cpm"/>
    <s v="Selected Sites"/>
    <s v="Ad Bundles"/>
    <n v="0.5"/>
    <n v="1"/>
    <n v="500000"/>
    <n v="501475"/>
    <n v="0"/>
    <n v="500000"/>
    <m/>
    <n v="0"/>
    <e v="#DIV/0!"/>
    <n v="250"/>
    <n v="251"/>
    <n v="1"/>
    <n v="500"/>
    <n v="500"/>
    <n v="0"/>
    <n v="0"/>
    <n v="249"/>
    <n v="0.498"/>
  </r>
  <r>
    <s v="Akbank0316_Axess_Haftasonu_Digitalm_interest_MC"/>
    <n v="2016"/>
    <n v="3"/>
    <s v="Q1"/>
    <d v="2016-03-25T00:00:00"/>
    <d v="2016-03-27T00:00:00"/>
    <n v="0"/>
    <s v="MC"/>
    <x v="9"/>
    <s v="Akbank0316_Axess_Haftasonu_interest_MC"/>
    <s v="Completed"/>
    <s v="Digitalm"/>
    <s v="RON"/>
    <s v="Xaxis Display Plus"/>
    <s v="cpm"/>
    <s v="Selected Sites"/>
    <s v="Ad Bundles"/>
    <n v="0.2"/>
    <n v="1"/>
    <n v="1000000"/>
    <n v="992578"/>
    <n v="7422"/>
    <n v="992578"/>
    <n v="345"/>
    <n v="3.4757973680657841E-4"/>
    <n v="1.4376811594202898"/>
    <n v="200"/>
    <n v="198.51560000000001"/>
    <n v="-1.4843999999999937"/>
    <n v="1000"/>
    <n v="496"/>
    <n v="-504"/>
    <n v="0"/>
    <n v="297.48439999999999"/>
    <n v="0.59976693548387094"/>
  </r>
  <r>
    <s v="Akbank0316_Axess_Haftasonu_Medyanet_interest_MC"/>
    <n v="2016"/>
    <n v="3"/>
    <s v="Q1"/>
    <d v="2016-03-25T00:00:00"/>
    <d v="2016-03-27T00:00:00"/>
    <n v="0"/>
    <s v="MC"/>
    <x v="9"/>
    <s v="Akbank0316_Axess_Haftasonu_interest_MC"/>
    <s v="Completed"/>
    <s v="Medyanet"/>
    <s v="RON"/>
    <s v="Xaxis Display Plus"/>
    <s v="cpm"/>
    <s v="Selected Sites"/>
    <s v="Ad Bundles"/>
    <n v="0.1"/>
    <n v="1"/>
    <n v="1000000"/>
    <n v="1004131"/>
    <n v="0"/>
    <n v="1000000"/>
    <m/>
    <n v="0"/>
    <e v="#DIV/0!"/>
    <n v="100"/>
    <n v="100"/>
    <n v="0"/>
    <n v="1000"/>
    <n v="1004.131"/>
    <n v="4.1309999999999718"/>
    <n v="0"/>
    <n v="904.13099999999997"/>
    <n v="0.90041140050451585"/>
  </r>
  <r>
    <s v="Pandora0316_Spring_Summer_Digitalm_LAL_MC"/>
    <n v="2016"/>
    <n v="3"/>
    <s v="Q1"/>
    <d v="2016-03-25T00:00:00"/>
    <d v="2016-03-30T00:00:00"/>
    <n v="0"/>
    <s v="MC"/>
    <x v="30"/>
    <s v="Pandora0316_Spring_Summer_LAL_MC"/>
    <s v="Completed"/>
    <s v="Digitalm"/>
    <s v="RON"/>
    <s v="Xaxis Lookalike"/>
    <s v="cpm"/>
    <s v="Selected Sites"/>
    <s v="Ad Bundles"/>
    <n v="0.2"/>
    <n v="1.5"/>
    <n v="500000"/>
    <n v="503301"/>
    <n v="0"/>
    <n v="500000"/>
    <n v="98"/>
    <n v="1.9471449490463956E-4"/>
    <n v="7.6530612244897958"/>
    <n v="100"/>
    <n v="100"/>
    <n v="0"/>
    <n v="750"/>
    <n v="750"/>
    <n v="0"/>
    <n v="0"/>
    <n v="650"/>
    <n v="0.8666666666666667"/>
  </r>
  <r>
    <s v="Pandora0316_Spring_Summer_Medyanet_LAL_MC"/>
    <n v="2016"/>
    <n v="3"/>
    <s v="Q1"/>
    <d v="2016-03-25T00:00:00"/>
    <d v="2016-03-30T00:00:00"/>
    <n v="0"/>
    <s v="MC"/>
    <x v="30"/>
    <s v="Pandora0316_Spring_Summer_LAL_MC"/>
    <s v="Completed"/>
    <s v="Medyanet"/>
    <s v="RON"/>
    <s v="Xaxis Lookalike"/>
    <s v="cpm"/>
    <s v="Selected Sites"/>
    <s v="Ad Bundles"/>
    <n v="0.1"/>
    <n v="1.5"/>
    <n v="500000"/>
    <n v="503837"/>
    <n v="0"/>
    <n v="500000"/>
    <m/>
    <n v="0"/>
    <e v="#DIV/0!"/>
    <n v="50"/>
    <n v="50"/>
    <n v="0"/>
    <n v="750"/>
    <n v="750"/>
    <n v="0"/>
    <n v="0"/>
    <n v="700"/>
    <n v="0.93333333333333335"/>
  </r>
  <r>
    <s v="Teknosa0316_Turuncu_Faz4_Acunn_Interstitial_MC"/>
    <n v="2016"/>
    <n v="3"/>
    <s v="Q1"/>
    <d v="2016-03-25T00:00:00"/>
    <d v="2016-03-28T00:00:00"/>
    <n v="0"/>
    <s v="MC"/>
    <x v="6"/>
    <s v="Teknosa0316_Turuncu_Faz4_Interstitial_MC"/>
    <s v="Completed"/>
    <s v="Acunn"/>
    <s v="RON"/>
    <s v="Xaxis Rich Media"/>
    <s v="cpm"/>
    <s v="Interstitial"/>
    <s v="Interstitial"/>
    <n v="1.5"/>
    <n v="4.25"/>
    <n v="300000"/>
    <n v="357595"/>
    <n v="0"/>
    <n v="300000"/>
    <n v="5207"/>
    <n v="1.4561165564395476E-2"/>
    <n v="0.24486268484732091"/>
    <n v="450"/>
    <n v="0"/>
    <n v="-450"/>
    <n v="1275"/>
    <n v="1275"/>
    <n v="0"/>
    <n v="0"/>
    <n v="1275"/>
    <n v="1"/>
  </r>
  <r>
    <s v="Teknosa0316_Turuncu_Faz4_Medyanet_Interstitial_MC"/>
    <n v="2016"/>
    <n v="3"/>
    <s v="Q1"/>
    <d v="2016-03-25T00:00:00"/>
    <d v="2016-03-28T00:00:00"/>
    <n v="0"/>
    <s v="MC"/>
    <x v="6"/>
    <s v="Teknosa0316_Turuncu_Faz4_Interstitial_MC"/>
    <s v="Completed"/>
    <s v="Medyanet"/>
    <s v="RON"/>
    <s v="Xaxis Rich Media"/>
    <s v="cpm"/>
    <s v="Interstitial"/>
    <s v="Interstitial"/>
    <n v="0.5"/>
    <n v="4.25"/>
    <n v="300000"/>
    <n v="303389"/>
    <n v="0"/>
    <n v="300000"/>
    <n v="5799"/>
    <n v="1.9114074669813342E-2"/>
    <n v="0.21986549405069838"/>
    <n v="150"/>
    <n v="150"/>
    <n v="0"/>
    <n v="1275"/>
    <n v="1275"/>
    <n v="0"/>
    <n v="0"/>
    <n v="1125"/>
    <n v="0.88235294117647056"/>
  </r>
  <r>
    <s v="Teknosa0316_Turuncu_Faz4_Bond_Interstitial_MC"/>
    <n v="2016"/>
    <n v="3"/>
    <s v="Q1"/>
    <d v="2016-03-25T00:00:00"/>
    <d v="2016-03-28T00:00:00"/>
    <n v="0"/>
    <s v="MC"/>
    <x v="6"/>
    <s v="Teknosa0316_Turuncu_Faz4_Interstitial_MC"/>
    <s v="Completed"/>
    <s v="Bond Digital"/>
    <s v="RON"/>
    <s v="Xaxis Rich Media"/>
    <s v="cpm"/>
    <s v="Interstitial"/>
    <s v="Interstitial"/>
    <n v="2.5"/>
    <n v="4.25"/>
    <n v="250000"/>
    <n v="249491"/>
    <n v="509"/>
    <n v="249491"/>
    <n v="4213"/>
    <n v="1.6886380671046249E-2"/>
    <n v="0.17802041300735819"/>
    <n v="625"/>
    <n v="623.72750000000008"/>
    <n v="-1.2724999999999227"/>
    <n v="1062.5"/>
    <n v="750"/>
    <n v="-312.5"/>
    <n v="0"/>
    <n v="126.27249999999992"/>
    <n v="0.16836333333333323"/>
  </r>
  <r>
    <s v="Bridgestone0316_Imaj_Kampanyası_Medyanet_Interstitial_MC"/>
    <n v="2016"/>
    <n v="3"/>
    <s v="Q1"/>
    <d v="2016-03-29T00:00:00"/>
    <d v="2016-03-30T00:00:00"/>
    <n v="0"/>
    <s v="MC"/>
    <x v="8"/>
    <s v="Bridgestone0316_Imaj_Kampanyası_Interstitial_MC"/>
    <s v="Completed"/>
    <s v="Medyanet"/>
    <s v="RON"/>
    <s v="Xaxis Rich Media"/>
    <s v="cpm"/>
    <s v="Interstitial"/>
    <s v="Interstitial"/>
    <n v="0.5"/>
    <n v="4.25"/>
    <n v="250000"/>
    <n v="134258"/>
    <n v="115742"/>
    <n v="134258"/>
    <n v="626"/>
    <n v="4.6626644222318219E-3"/>
    <n v="0.91149600638977635"/>
    <n v="125"/>
    <n v="64.13"/>
    <n v="-60.870000000000005"/>
    <n v="1062.5"/>
    <n v="570.59649999999999"/>
    <n v="-491.90350000000001"/>
    <n v="0"/>
    <n v="506.4665"/>
    <n v="0.88760884442859356"/>
  </r>
  <r>
    <s v="Akbank0316_Click_to_Call_Medyanet_interest_MC"/>
    <n v="2016"/>
    <n v="3"/>
    <s v="Q1"/>
    <d v="2016-03-29T00:00:00"/>
    <d v="2016-03-30T00:00:00"/>
    <n v="0"/>
    <s v="MC"/>
    <x v="9"/>
    <s v="Akbank0316_Click_to_Call_interest_MC"/>
    <s v="Completed"/>
    <s v="Medyanet"/>
    <s v="RON"/>
    <s v="Xaxis Display Plus"/>
    <s v="cpm"/>
    <s v="Selected Sites"/>
    <s v="Ad Bundles"/>
    <n v="0.1"/>
    <n v="1"/>
    <n v="500000"/>
    <n v="500953"/>
    <n v="0"/>
    <n v="500000"/>
    <m/>
    <n v="0"/>
    <e v="#DIV/0!"/>
    <n v="50"/>
    <n v="50"/>
    <n v="0"/>
    <n v="500"/>
    <n v="0"/>
    <n v="-500"/>
    <n v="0"/>
    <n v="-50"/>
    <e v="#DIV/0!"/>
  </r>
  <r>
    <s v="Biscolata0316_solen_acunn_video_MC"/>
    <n v="2016"/>
    <n v="3"/>
    <s v="Q1"/>
    <d v="2016-03-01T00:00:00"/>
    <d v="2016-03-20T00:00:00"/>
    <n v="0"/>
    <s v="MC"/>
    <x v="45"/>
    <s v="Biscolata0316_solen_acunn_video_MC"/>
    <s v="Completed"/>
    <s v="Acunn"/>
    <s v="RON"/>
    <s v="Xaxis Tv"/>
    <s v="cpv"/>
    <s v="Selected Sites"/>
    <s v="Online Video"/>
    <n v="0"/>
    <n v="0.03"/>
    <n v="10000"/>
    <n v="10000"/>
    <n v="0"/>
    <n v="10000"/>
    <m/>
    <n v="0"/>
    <e v="#DIV/0!"/>
    <n v="0"/>
    <n v="0"/>
    <n v="0"/>
    <n v="300"/>
    <n v="300"/>
    <n v="0"/>
    <n v="0"/>
    <n v="300"/>
    <n v="1"/>
  </r>
  <r>
    <s v="Akbank0416_Ihityac_Kredisi_interest_Digitalm_MC"/>
    <n v="2016"/>
    <n v="4"/>
    <s v="Q2"/>
    <d v="2016-04-01T00:00:00"/>
    <d v="2016-04-15T00:00:00"/>
    <n v="0"/>
    <s v="MC"/>
    <x v="9"/>
    <s v="Akbank0416_Ihityac_Kredisi_interest_MC"/>
    <s v="Completed"/>
    <s v="Digitalm"/>
    <s v="RON"/>
    <s v="Xaxis Display Plus"/>
    <s v="cpm"/>
    <s v="Selected Sites"/>
    <s v="Ad Bundles"/>
    <n v="0.2"/>
    <n v="1"/>
    <n v="2500000"/>
    <n v="2436167"/>
    <n v="63833"/>
    <n v="2436167"/>
    <n v="787"/>
    <n v="3.2304846096347251E-4"/>
    <n v="2.7541550190597204"/>
    <n v="500"/>
    <n v="487.23340000000002"/>
    <n v="-12.766599999999983"/>
    <n v="2500"/>
    <n v="2167.52"/>
    <n v="-332.48"/>
    <n v="0"/>
    <n v="1680.2865999999999"/>
    <n v="0.77521157820919762"/>
  </r>
  <r>
    <s v="Akbank0416_Ihityac_Kredisi_interest_Medyanet_MC"/>
    <n v="2016"/>
    <n v="4"/>
    <s v="Q2"/>
    <d v="2016-04-01T00:00:00"/>
    <d v="2016-04-15T00:00:00"/>
    <n v="0"/>
    <s v="MC"/>
    <x v="9"/>
    <s v="Akbank0416_Ihityac_Kredisi_interest_MC"/>
    <s v="Completed"/>
    <s v="Medyanet"/>
    <s v="RON"/>
    <s v="Xaxis Display Plus"/>
    <s v="cpm"/>
    <s v="Selected Sites"/>
    <s v="Ad Bundles"/>
    <n v="0.1"/>
    <n v="1"/>
    <n v="2500000"/>
    <n v="2332482"/>
    <n v="167518"/>
    <n v="2332482"/>
    <m/>
    <n v="0"/>
    <e v="#DIV/0!"/>
    <n v="250"/>
    <n v="233.2482"/>
    <n v="-16.751800000000003"/>
    <n v="2500"/>
    <n v="2332.482"/>
    <n v="-167.51800000000003"/>
    <n v="0"/>
    <n v="2099.2338"/>
    <n v="0.9"/>
  </r>
  <r>
    <s v="Ikea0416_B2B_interstitial_Medyanet_MEC"/>
    <n v="2016"/>
    <n v="4"/>
    <s v="Q2"/>
    <d v="2016-04-01T00:00:00"/>
    <d v="2016-04-30T00:00:00"/>
    <n v="0"/>
    <s v="MEC"/>
    <x v="1"/>
    <s v="Ikea0416_B2B_interstitial_MEC"/>
    <s v="Completed"/>
    <s v="Medyanet"/>
    <s v="RON"/>
    <s v="Xaxis Rich Media"/>
    <s v="cpm"/>
    <s v="Interstitial"/>
    <s v="Interstitial"/>
    <n v="0.5"/>
    <n v="4.25"/>
    <n v="1000000"/>
    <n v="1000065"/>
    <n v="0"/>
    <n v="1000000"/>
    <n v="4843"/>
    <n v="4.8426852254603451E-3"/>
    <n v="0.87755523435886851"/>
    <n v="500"/>
    <n v="500"/>
    <n v="0"/>
    <n v="4250"/>
    <n v="4250"/>
    <n v="0"/>
    <n v="0"/>
    <n v="3750"/>
    <n v="0.88235294117647056"/>
  </r>
  <r>
    <s v="Ikea0416_B2B_interstitial_Mynet_MEC"/>
    <n v="2016"/>
    <n v="4"/>
    <s v="Q2"/>
    <d v="2016-04-01T00:00:00"/>
    <d v="2016-04-30T00:00:00"/>
    <n v="0"/>
    <s v="MEC"/>
    <x v="1"/>
    <s v="Ikea0416_B2B_interstitial_MEC"/>
    <s v="Completed"/>
    <s v="Digitalm"/>
    <s v="RON"/>
    <s v="Xaxis Rich Media"/>
    <s v="cpm"/>
    <s v="Interstitial"/>
    <s v="Interstitial"/>
    <n v="2.5"/>
    <n v="4.25"/>
    <n v="500000"/>
    <n v="500322"/>
    <n v="0"/>
    <n v="500000"/>
    <n v="7658"/>
    <n v="1.5306142844008459E-2"/>
    <n v="0.27748759467223816"/>
    <n v="1250"/>
    <n v="1250"/>
    <n v="0"/>
    <n v="2125"/>
    <n v="2125"/>
    <n v="0"/>
    <n v="0"/>
    <n v="875"/>
    <n v="0.41176470588235292"/>
  </r>
  <r>
    <s v="Ikea0416_B2B_interstitial_Acunn_MEC"/>
    <n v="2016"/>
    <n v="4"/>
    <s v="Q2"/>
    <d v="2016-04-01T00:00:00"/>
    <d v="2016-04-30T00:00:00"/>
    <n v="0"/>
    <s v="MEC"/>
    <x v="1"/>
    <s v="Ikea0416_B2B_interstitial_MEC"/>
    <s v="Completed"/>
    <s v="Acunn"/>
    <s v="RON"/>
    <s v="Xaxis Rich Media"/>
    <s v="cpm"/>
    <s v="Interstitial"/>
    <s v="Interstitial"/>
    <n v="1.5"/>
    <n v="4.25"/>
    <n v="500000"/>
    <n v="500736"/>
    <n v="0"/>
    <n v="500000"/>
    <n v="4984"/>
    <n v="9.9533486707566454E-3"/>
    <n v="0.42636436597110755"/>
    <n v="750"/>
    <n v="750"/>
    <n v="0"/>
    <n v="2125"/>
    <n v="2125"/>
    <n v="0"/>
    <n v="0"/>
    <n v="1375"/>
    <n v="0.6470588235294118"/>
  </r>
  <r>
    <s v="Ikea0416_B2B_interstitial_BondDigital_MEC"/>
    <n v="2016"/>
    <n v="4"/>
    <s v="Q2"/>
    <d v="2016-04-01T00:00:00"/>
    <d v="2016-04-30T00:00:00"/>
    <n v="0"/>
    <s v="MEC"/>
    <x v="1"/>
    <s v="Ikea0416_B2B_interstitial_MEC"/>
    <s v="Completed"/>
    <s v="Bond Digital"/>
    <s v="RON"/>
    <s v="Xaxis Rich Media"/>
    <s v="cpm"/>
    <s v="Interstitial"/>
    <s v="Interstitial"/>
    <n v="2.5"/>
    <n v="4.25"/>
    <n v="500000"/>
    <n v="500007"/>
    <n v="0"/>
    <n v="500000"/>
    <m/>
    <n v="0"/>
    <e v="#DIV/0!"/>
    <n v="1250"/>
    <n v="1250"/>
    <n v="0"/>
    <n v="2125"/>
    <n v="2125"/>
    <n v="0"/>
    <n v="0"/>
    <n v="875"/>
    <n v="0.41176470588235292"/>
  </r>
  <r>
    <s v="Michelin0416_Ps4_Audio_Recognation_DigitalMarcom_MEC"/>
    <n v="2016"/>
    <n v="4"/>
    <s v="Q2"/>
    <d v="2016-04-01T00:00:00"/>
    <d v="2016-04-30T00:00:00"/>
    <n v="0"/>
    <s v="MEC"/>
    <x v="44"/>
    <s v="Michelin0416_Ps4_Audio_Recognation_MEC"/>
    <s v="Completed"/>
    <s v="Digitalmarcom"/>
    <s v="RON"/>
    <s v="Xaxis Audio Recog"/>
    <s v="cpv"/>
    <s v="Pre/Mid/Post Rolls RON"/>
    <s v="Online Video"/>
    <n v="3.6999999999999998E-2"/>
    <n v="0.06"/>
    <n v="100000"/>
    <n v="159111"/>
    <n v="0"/>
    <n v="100000"/>
    <n v="5900"/>
    <n v="3.7081031481167238E-2"/>
    <n v="1.0169491525423728"/>
    <n v="3700"/>
    <n v="3700"/>
    <n v="0"/>
    <n v="6000"/>
    <n v="6000"/>
    <n v="0"/>
    <n v="0"/>
    <n v="2300"/>
    <n v="0.38333333333333336"/>
  </r>
  <r>
    <s v="Avon0416_Nutra_Digitalmarcom_AudioRecognation_MX"/>
    <n v="2016"/>
    <n v="4"/>
    <s v="Q2"/>
    <d v="2016-04-01T00:00:00"/>
    <d v="2016-04-15T00:00:00"/>
    <n v="0"/>
    <s v="MX"/>
    <x v="34"/>
    <s v="Avon0416_Nutra_AudioRecognation_MX"/>
    <s v="Completed"/>
    <s v="Digitalmarcom"/>
    <s v="RON"/>
    <s v="Xaxis Audio Recog"/>
    <s v="cpv"/>
    <s v="Pre/Mid/Post Rolls RON"/>
    <s v="Online Video"/>
    <n v="3.6999999999999998E-2"/>
    <n v="0.06"/>
    <n v="45000"/>
    <n v="45411"/>
    <n v="0"/>
    <n v="45000"/>
    <m/>
    <n v="0"/>
    <e v="#DIV/0!"/>
    <n v="1665"/>
    <n v="1665"/>
    <n v="0"/>
    <n v="2700"/>
    <n v="2500"/>
    <n v="-200"/>
    <n v="0"/>
    <n v="835"/>
    <n v="0.33400000000000002"/>
  </r>
  <r>
    <s v="Zorlu0416_THY_Shop&amp;Miles_interstitial_Medyanet_MC"/>
    <n v="2016"/>
    <n v="4"/>
    <s v="Q2"/>
    <d v="2016-04-01T00:00:00"/>
    <d v="2016-04-30T00:00:00"/>
    <n v="0"/>
    <s v="MC"/>
    <x v="32"/>
    <s v="Zorlu0416_THY_Shop&amp;Miles_interstitial_MC"/>
    <s v="Completed"/>
    <s v="Medyanet"/>
    <s v="RON"/>
    <s v="Xaxis Rich Media"/>
    <s v="cpm"/>
    <s v="Interstitial"/>
    <s v="Interstitial"/>
    <n v="0.5"/>
    <n v="4.25"/>
    <n v="100000"/>
    <n v="100261"/>
    <n v="0"/>
    <n v="100000"/>
    <n v="607"/>
    <n v="6.0541985418058868E-3"/>
    <n v="0.70016474464579903"/>
    <n v="50"/>
    <n v="50"/>
    <n v="0"/>
    <n v="425"/>
    <n v="425"/>
    <n v="0"/>
    <n v="0"/>
    <n v="375"/>
    <n v="0.88235294117647056"/>
  </r>
  <r>
    <s v="Zorlu0416_THY_Shop&amp;Miles_interstitial_Acunn_MC"/>
    <n v="2016"/>
    <n v="4"/>
    <s v="Q2"/>
    <d v="2016-04-01T00:00:00"/>
    <d v="2016-04-30T00:00:00"/>
    <n v="0"/>
    <s v="MC"/>
    <x v="32"/>
    <s v="Zorlu0416_THY_Shop&amp;Miles_interstitial_MC"/>
    <s v="Completed"/>
    <s v="Acunn"/>
    <s v="RON"/>
    <s v="Xaxis Rich Media"/>
    <s v="cpm"/>
    <s v="Interstitial"/>
    <s v="Interstitial"/>
    <n v="1.5"/>
    <n v="4.25"/>
    <n v="130000"/>
    <n v="131416"/>
    <n v="0"/>
    <n v="130000"/>
    <n v="1098"/>
    <n v="8.3551470140622152E-3"/>
    <n v="0.48193989071038246"/>
    <n v="195"/>
    <n v="195"/>
    <n v="0"/>
    <n v="552.5"/>
    <n v="529.16999999999996"/>
    <n v="-23.330000000000041"/>
    <n v="0"/>
    <n v="334.16999999999996"/>
    <n v="0.63149838426214633"/>
  </r>
  <r>
    <s v="Zorlu0416_THY_Shop&amp;Miles_interstitial_Digitalm_MC"/>
    <n v="2016"/>
    <n v="4"/>
    <s v="Q2"/>
    <d v="2016-04-01T00:00:00"/>
    <d v="2016-04-30T00:00:00"/>
    <n v="0"/>
    <s v="MC"/>
    <x v="32"/>
    <s v="Zorlu0416_THY_Shop&amp;Miles_interstitial_MC"/>
    <s v="Completed"/>
    <s v="Digitalm"/>
    <s v="RON"/>
    <s v="Xaxis Rich Media"/>
    <s v="cpm"/>
    <s v="Interstitial"/>
    <s v="Interstitial"/>
    <n v="2.5"/>
    <n v="4.25"/>
    <n v="50000"/>
    <n v="50012"/>
    <n v="0"/>
    <n v="50000"/>
    <n v="733"/>
    <n v="1.4656482444213388E-2"/>
    <n v="0.28990450204638474"/>
    <n v="125"/>
    <n v="125"/>
    <n v="0"/>
    <n v="212.5"/>
    <n v="212.5"/>
    <n v="0"/>
    <n v="0"/>
    <n v="87.5"/>
    <n v="0.41176470588235292"/>
  </r>
  <r>
    <s v="Zorlu0416_The_Goal_interest_Bond_Digital_MC"/>
    <n v="2016"/>
    <n v="4"/>
    <s v="Q2"/>
    <d v="2016-04-01T00:00:00"/>
    <d v="2016-04-30T00:00:00"/>
    <n v="0"/>
    <s v="MC"/>
    <x v="37"/>
    <s v="Zorlu0416_The_Goal_interest_MC"/>
    <s v="Completed"/>
    <s v="Bond Digital"/>
    <s v="RON"/>
    <s v="Xaxis Display Plus"/>
    <s v="cpm"/>
    <s v="Selected Sites"/>
    <s v="Ad Bundles"/>
    <n v="0.5"/>
    <n v="1"/>
    <n v="500000"/>
    <n v="495813"/>
    <n v="4187"/>
    <n v="495813"/>
    <m/>
    <n v="0"/>
    <e v="#DIV/0!"/>
    <n v="250"/>
    <n v="247.90649999999999"/>
    <n v="-2.0935000000000059"/>
    <n v="500"/>
    <n v="409"/>
    <n v="-91"/>
    <n v="0"/>
    <n v="161.09350000000001"/>
    <n v="0.39387163814180931"/>
  </r>
  <r>
    <s v="Zorlu0416_The_Goal_interest_Digitalm_MC"/>
    <n v="2016"/>
    <n v="4"/>
    <s v="Q2"/>
    <d v="2016-04-01T00:00:00"/>
    <d v="2016-04-30T00:00:00"/>
    <n v="0"/>
    <s v="MC"/>
    <x v="37"/>
    <s v="Zorlu0416_The_Goal_interest_MC"/>
    <s v="Completed"/>
    <s v="Digitalm"/>
    <s v="RON"/>
    <s v="Xaxis Display Plus"/>
    <s v="cpm"/>
    <s v="Selected Sites"/>
    <s v="Ad Bundles"/>
    <n v="0.2"/>
    <n v="1"/>
    <n v="1000000"/>
    <n v="991190"/>
    <n v="8810"/>
    <n v="991190"/>
    <n v="261"/>
    <n v="2.6331984785964347E-4"/>
    <n v="3.7976628352490422"/>
    <n v="200"/>
    <n v="198.23800000000003"/>
    <n v="-1.761999999999972"/>
    <n v="1000"/>
    <n v="991.19"/>
    <n v="-8.8099999999999454"/>
    <n v="0"/>
    <n v="792.952"/>
    <n v="0.79999999999999993"/>
  </r>
  <r>
    <s v="Arzum0416_50.Yil_interest_Digitalm_MEC"/>
    <n v="2016"/>
    <n v="4"/>
    <s v="Q2"/>
    <d v="2016-04-01T00:00:00"/>
    <d v="2016-04-18T00:00:00"/>
    <n v="0"/>
    <s v="MEC"/>
    <x v="24"/>
    <s v="Arzum0416_50.Yil_interest_MEC"/>
    <s v="Completed"/>
    <s v="Digitalm"/>
    <s v="RON"/>
    <s v="Xaxis Display Plus"/>
    <s v="cpm"/>
    <s v="Selected Sites"/>
    <s v="Ad Bundles"/>
    <n v="0.2"/>
    <n v="1.6"/>
    <n v="500000"/>
    <n v="498813"/>
    <n v="1187"/>
    <n v="498813"/>
    <n v="123"/>
    <n v="2.4658539372470243E-4"/>
    <n v="6.4886243902439027"/>
    <n v="100"/>
    <n v="99.762600000000006"/>
    <n v="-0.23739999999999384"/>
    <n v="800"/>
    <n v="798.10080000000005"/>
    <n v="-1.8991999999999507"/>
    <n v="0"/>
    <n v="698.33820000000003"/>
    <n v="0.875"/>
  </r>
  <r>
    <s v="Arzum0416_50.Yil_interest_Clickvol_MEC"/>
    <n v="2016"/>
    <n v="4"/>
    <s v="Q2"/>
    <d v="2016-04-01T00:00:00"/>
    <d v="2016-04-18T00:00:00"/>
    <n v="0"/>
    <s v="MEC"/>
    <x v="24"/>
    <s v="Arzum0416_50.Yil_interest_MEC"/>
    <s v="Completed"/>
    <s v="Clickvol"/>
    <s v="RON"/>
    <s v="Xaxis Display Plus"/>
    <s v="cpm"/>
    <s v="Selected Sites"/>
    <s v="Ad Bundles"/>
    <n v="0.5"/>
    <n v="1.6"/>
    <n v="250000"/>
    <n v="35919"/>
    <n v="214081"/>
    <n v="35919"/>
    <m/>
    <n v="0"/>
    <e v="#DIV/0!"/>
    <n v="125"/>
    <n v="17.959499999999998"/>
    <n v="-107.04050000000001"/>
    <n v="400"/>
    <n v="57.470399999999998"/>
    <n v="-342.52960000000002"/>
    <n v="0"/>
    <n v="39.510899999999999"/>
    <n v="0.6875"/>
  </r>
  <r>
    <s v="Arzum0416_50.Yil_interest_Medyanet_MEC"/>
    <n v="2016"/>
    <n v="4"/>
    <s v="Q2"/>
    <d v="2016-04-01T00:00:00"/>
    <d v="2016-04-18T00:00:00"/>
    <n v="0"/>
    <s v="MEC"/>
    <x v="24"/>
    <s v="Arzum0416_50.Yil_interest_MEC"/>
    <s v="Completed"/>
    <s v="Medyanet"/>
    <s v="RON"/>
    <s v="Xaxis Display Plus"/>
    <s v="cpm"/>
    <s v="Selected Sites"/>
    <s v="Ad Bundles"/>
    <n v="0.1"/>
    <n v="1.6"/>
    <n v="2000000"/>
    <n v="1767300"/>
    <n v="232700"/>
    <n v="1767300"/>
    <m/>
    <n v="0"/>
    <e v="#DIV/0!"/>
    <n v="200"/>
    <n v="176.73000000000002"/>
    <n v="-23.269999999999982"/>
    <n v="3200"/>
    <n v="1144.43"/>
    <n v="-2055.5699999999997"/>
    <n v="0"/>
    <n v="967.7"/>
    <n v="0.8455737790865322"/>
  </r>
  <r>
    <s v="Michelin0416_Ps4_preroll_Digitalm_MEC"/>
    <n v="2016"/>
    <n v="4"/>
    <s v="Q2"/>
    <d v="2016-04-01T00:00:00"/>
    <d v="2016-04-30T00:00:00"/>
    <n v="0"/>
    <s v="MEC"/>
    <x v="44"/>
    <s v="Michelin0416_Ps4_prerollMEC"/>
    <s v="Completed"/>
    <s v="Digitalm"/>
    <s v="RON"/>
    <s v="Xaxis Tv"/>
    <s v="cpv"/>
    <s v="Pre/Mid/Post Rolls RON"/>
    <s v="Online Video"/>
    <n v="6.0000000000000001E-3"/>
    <n v="3.3000000000000002E-2"/>
    <n v="100000"/>
    <n v="64170"/>
    <n v="35830"/>
    <n v="64170"/>
    <n v="4136"/>
    <n v="6.445379460807231E-2"/>
    <n v="0.70357833655705992"/>
    <n v="600"/>
    <n v="385.02"/>
    <n v="-214.98000000000002"/>
    <n v="3300"/>
    <n v="2910"/>
    <n v="-390"/>
    <n v="0"/>
    <n v="2524.98"/>
    <n v="0.86769072164948458"/>
  </r>
  <r>
    <s v="Michelin0416_Ps4_preroll_Midyo_MEC"/>
    <n v="2016"/>
    <n v="4"/>
    <s v="Q2"/>
    <d v="2016-04-01T00:00:00"/>
    <d v="2016-04-30T00:00:00"/>
    <n v="0"/>
    <s v="MEC"/>
    <x v="44"/>
    <s v="Michelin0416_Ps4_prerollMEC"/>
    <s v="Completed"/>
    <s v="Midyo"/>
    <s v="RON"/>
    <s v="Xaxis Tv"/>
    <s v="cpv"/>
    <s v="Pre/Mid/Post Rolls RON"/>
    <s v="Online Video"/>
    <n v="5.0000000000000001E-3"/>
    <n v="3.3000000000000002E-2"/>
    <n v="90000"/>
    <n v="54260"/>
    <n v="35740"/>
    <n v="54260"/>
    <n v="2225"/>
    <n v="4.1006266126059711E-2"/>
    <n v="0.80475505617977539"/>
    <n v="450"/>
    <n v="271.3"/>
    <n v="-178.7"/>
    <n v="2970"/>
    <n v="1790.5800000000002"/>
    <n v="-1179.4199999999998"/>
    <n v="0"/>
    <n v="1519.2800000000002"/>
    <n v="0.84848484848484851"/>
  </r>
  <r>
    <s v="Michelin0416_Ps4_preroll_Acunn_MEC"/>
    <n v="2016"/>
    <n v="4"/>
    <s v="Q2"/>
    <d v="2016-04-01T00:00:00"/>
    <d v="2016-04-30T00:00:00"/>
    <n v="0"/>
    <s v="MEC"/>
    <x v="44"/>
    <s v="Michelin0416_Ps4_prerollMEC"/>
    <s v="Completed"/>
    <s v="Acunn"/>
    <s v="RON"/>
    <s v="Xaxis Tv"/>
    <s v="cpv"/>
    <s v="Pre/Mid/Post Rolls RON"/>
    <s v="Online Video"/>
    <n v="0.01"/>
    <n v="3.3000000000000002E-2"/>
    <n v="100000"/>
    <n v="99795"/>
    <n v="205"/>
    <n v="99795"/>
    <n v="2630"/>
    <n v="2.6354025752793227E-2"/>
    <n v="1.2521806083650191"/>
    <n v="1000"/>
    <n v="997.95"/>
    <n v="-2.0499999999999545"/>
    <n v="3300"/>
    <n v="3293.2350000000001"/>
    <n v="-6.7649999999998727"/>
    <n v="0"/>
    <n v="2295.2849999999999"/>
    <n v="0.69696969696969691"/>
  </r>
  <r>
    <s v="Michelin0416_Ps4_preroll_BondDigital_MEC"/>
    <n v="2016"/>
    <n v="4"/>
    <s v="Q2"/>
    <d v="2016-04-01T00:00:00"/>
    <d v="2016-04-30T00:00:00"/>
    <n v="0"/>
    <s v="MEC"/>
    <x v="44"/>
    <s v="Michelin0416_Ps4_prerollMEC"/>
    <s v="Completed"/>
    <s v="Bond Digital"/>
    <s v="RON"/>
    <s v="Xaxis Tv"/>
    <s v="cpv"/>
    <s v="Pre/Mid/Post Rolls RON"/>
    <s v="Online Video"/>
    <n v="1.4999999999999999E-2"/>
    <n v="3.3000000000000002E-2"/>
    <n v="100000"/>
    <n v="100210"/>
    <n v="0"/>
    <n v="100000"/>
    <m/>
    <n v="0"/>
    <e v="#DIV/0!"/>
    <n v="1500"/>
    <n v="1500"/>
    <n v="0"/>
    <n v="3300"/>
    <n v="3306.9300000000003"/>
    <n v="6.930000000000291"/>
    <n v="0"/>
    <n v="1806.9300000000003"/>
    <n v="0.54640709056436032"/>
  </r>
  <r>
    <s v="Arzum0416_50.Yıl_preroll_Digitalmarcom_MEC"/>
    <n v="2016"/>
    <n v="4"/>
    <s v="Q2"/>
    <d v="2016-04-01T00:00:00"/>
    <d v="2016-04-18T00:00:00"/>
    <n v="0"/>
    <s v="MEC"/>
    <x v="24"/>
    <s v="Arzum0416_50.Yıl_preroll_MEC"/>
    <s v="Completed"/>
    <s v="Digitalmarcom"/>
    <s v="RON"/>
    <s v="Xaxis Tv"/>
    <s v="cpv"/>
    <s v="Pre/Mid/Post Rolls RON"/>
    <s v="Online Video"/>
    <n v="0.02"/>
    <n v="3.3000000000000002E-2"/>
    <n v="50000"/>
    <n v="51444"/>
    <n v="0"/>
    <n v="50000"/>
    <m/>
    <n v="0"/>
    <e v="#DIV/0!"/>
    <n v="1000"/>
    <n v="1950"/>
    <n v="950"/>
    <n v="1650"/>
    <n v="0"/>
    <n v="-1650"/>
    <n v="0"/>
    <n v="-1950"/>
    <e v="#DIV/0!"/>
  </r>
  <r>
    <s v="Arzum0416_50.Yıl_preroll_Midyo_MEC"/>
    <n v="2016"/>
    <n v="4"/>
    <s v="Q2"/>
    <d v="2016-04-01T00:00:00"/>
    <d v="2016-04-18T00:00:00"/>
    <n v="0"/>
    <s v="MEC"/>
    <x v="24"/>
    <s v="Arzum0416_50.Yıl_preroll_MEC"/>
    <s v="Completed"/>
    <s v="Midyo"/>
    <s v="RON"/>
    <s v="Xaxis Tv"/>
    <s v="cpv"/>
    <s v="Pre/Mid/Post Rolls RON"/>
    <s v="Online Video"/>
    <n v="5.0000000000000001E-3"/>
    <n v="3.3000000000000002E-2"/>
    <n v="30000"/>
    <n v="32260"/>
    <n v="0"/>
    <n v="30000"/>
    <n v="658"/>
    <n v="2.0396776193428393E-2"/>
    <n v="0.60790273556231"/>
    <n v="150"/>
    <n v="150"/>
    <n v="0"/>
    <n v="990"/>
    <n v="400"/>
    <n v="-590"/>
    <n v="0"/>
    <n v="250"/>
    <n v="0.625"/>
  </r>
  <r>
    <s v="Teknosa0416_Turuncu_Indirim_faz1_interstitial_Acunn_MC"/>
    <n v="2016"/>
    <n v="4"/>
    <s v="Q2"/>
    <d v="2016-04-01T00:00:00"/>
    <d v="2016-04-04T00:00:00"/>
    <n v="0"/>
    <s v="MC"/>
    <x v="6"/>
    <s v="Teknosa0416_Turuncu_Indirim_faz1_interstitial_MC"/>
    <s v="Completed"/>
    <s v="Acunn"/>
    <s v="RON"/>
    <s v="Xaxis Rich Media"/>
    <s v="cpm"/>
    <s v="Interstitial"/>
    <s v="Interstitial"/>
    <n v="1.5"/>
    <n v="4.25"/>
    <n v="250000"/>
    <n v="250374"/>
    <n v="0"/>
    <n v="250000"/>
    <m/>
    <n v="0"/>
    <e v="#DIV/0!"/>
    <n v="375"/>
    <n v="375"/>
    <n v="0"/>
    <n v="1062.5"/>
    <n v="1062.5"/>
    <n v="0"/>
    <n v="0"/>
    <n v="687.5"/>
    <n v="0.6470588235294118"/>
  </r>
  <r>
    <s v="Teknosa0416_Turuncu_Indirim_faz1_interstitial_Medyanet_MC"/>
    <n v="2016"/>
    <n v="4"/>
    <s v="Q2"/>
    <d v="2016-04-01T00:00:00"/>
    <d v="2016-04-04T00:00:00"/>
    <n v="0"/>
    <s v="MC"/>
    <x v="6"/>
    <s v="Teknosa0416_Turuncu_Indirim_faz1_interstitial_MC"/>
    <s v="Completed"/>
    <s v="Medyanet"/>
    <s v="RON"/>
    <s v="Xaxis Rich Media"/>
    <s v="cpm"/>
    <s v="Interstitial"/>
    <s v="Interstitial"/>
    <n v="0.5"/>
    <n v="4.25"/>
    <n v="250000"/>
    <n v="254286"/>
    <n v="0"/>
    <n v="250000"/>
    <n v="2680"/>
    <n v="1.0539314000770785E-2"/>
    <n v="0.2886194029850746"/>
    <n v="125"/>
    <n v="125"/>
    <n v="0"/>
    <n v="1062.5"/>
    <n v="773.5"/>
    <n v="-289"/>
    <n v="0"/>
    <n v="648.5"/>
    <n v="0.83839689722042665"/>
  </r>
  <r>
    <s v="Teknosa0416_Turuncu_Indirim_faz1_interstitial_Bond_MC"/>
    <n v="2016"/>
    <n v="4"/>
    <s v="Q2"/>
    <d v="2016-04-01T00:00:00"/>
    <d v="2016-04-04T00:00:00"/>
    <n v="0"/>
    <s v="MC"/>
    <x v="6"/>
    <s v="Teknosa0416_Turuncu_Indirim_faz1_interstitial_MC"/>
    <s v="Completed"/>
    <s v="Bond Digital"/>
    <s v="RON"/>
    <s v="Xaxis Rich Media"/>
    <s v="cpm"/>
    <s v="Interstitial"/>
    <s v="Interstitial"/>
    <n v="2.5"/>
    <n v="4.25"/>
    <n v="200000"/>
    <n v="200073"/>
    <n v="0"/>
    <n v="200000"/>
    <m/>
    <n v="0"/>
    <e v="#DIV/0!"/>
    <n v="500"/>
    <n v="500"/>
    <n v="0"/>
    <n v="850"/>
    <n v="850"/>
    <n v="0"/>
    <n v="0"/>
    <n v="350"/>
    <n v="0.41176470588235292"/>
  </r>
  <r>
    <s v="Teknosa0416_Turuncu_Indirim_faz1_interstitial_Digitalm_MC"/>
    <n v="2016"/>
    <n v="4"/>
    <s v="Q2"/>
    <d v="2016-04-01T00:00:00"/>
    <d v="2016-04-04T00:00:00"/>
    <n v="0"/>
    <s v="MC"/>
    <x v="6"/>
    <s v="Teknosa0416_Turuncu_Indirim_faz1_interstitial_MC"/>
    <s v="Completed"/>
    <s v="Digitalm"/>
    <s v="RON"/>
    <s v="Xaxis Rich Media"/>
    <s v="cpm"/>
    <s v="Interstitial"/>
    <s v="Interstitial"/>
    <n v="2.5"/>
    <n v="4.25"/>
    <n v="200000"/>
    <n v="201058"/>
    <n v="0"/>
    <n v="200000"/>
    <n v="3646"/>
    <n v="1.8134070765649712E-2"/>
    <n v="0.23313219967087218"/>
    <n v="500"/>
    <n v="500"/>
    <n v="0"/>
    <n v="850"/>
    <n v="850"/>
    <n v="0"/>
    <n v="0"/>
    <n v="350"/>
    <n v="0.41176470588235292"/>
  </r>
  <r>
    <s v="Bridgestone0416_Imaj_Kampanyası_Medyanet_Interstitial_MC"/>
    <n v="2016"/>
    <n v="4"/>
    <s v="Q2"/>
    <d v="2016-04-01T00:00:00"/>
    <d v="2016-04-06T00:00:00"/>
    <n v="0"/>
    <s v="MC"/>
    <x v="8"/>
    <s v="Bridgestone0416_Imaj_Kampanyası_Interstitial_MC"/>
    <s v="Completed"/>
    <s v="Medyanet"/>
    <s v="RON"/>
    <s v="Xaxis Rich Media"/>
    <s v="cpm"/>
    <s v="Interstitial"/>
    <s v="Interstitial"/>
    <n v="0.5"/>
    <n v="4.25"/>
    <n v="1000000"/>
    <n v="1041874"/>
    <n v="0"/>
    <n v="1000000"/>
    <m/>
    <n v="0"/>
    <e v="#DIV/0!"/>
    <n v="500"/>
    <n v="500"/>
    <n v="0"/>
    <n v="4250"/>
    <n v="4427.9645"/>
    <n v="177.96450000000004"/>
    <n v="0"/>
    <n v="3927.9645"/>
    <n v="0.88708129886768516"/>
  </r>
  <r>
    <s v="Bridgestone0416_Imaj_Kampanyası_Acunn_Interstitial_MC"/>
    <n v="2016"/>
    <n v="4"/>
    <s v="Q2"/>
    <d v="2016-04-01T00:00:00"/>
    <d v="2016-04-06T00:00:00"/>
    <n v="0"/>
    <s v="MC"/>
    <x v="8"/>
    <s v="Bridgestone0416_Imaj_Kampanyası_Interstitial_MC"/>
    <s v="Completed"/>
    <s v="Acunn"/>
    <s v="RON"/>
    <s v="Xaxis Rich Media"/>
    <s v="cpm"/>
    <s v="Interstitial"/>
    <s v="Interstitial"/>
    <n v="1.5"/>
    <n v="4.25"/>
    <n v="1000000"/>
    <n v="700985"/>
    <n v="299015"/>
    <n v="700985"/>
    <n v="4970"/>
    <n v="7.0900233243222036E-3"/>
    <n v="0.59943385311871233"/>
    <n v="1500"/>
    <n v="1051.4775"/>
    <n v="-448.52250000000004"/>
    <n v="4250"/>
    <n v="2979.1862500000002"/>
    <n v="-1270.8137499999998"/>
    <n v="0"/>
    <n v="1927.7087500000002"/>
    <n v="0.6470588235294118"/>
  </r>
  <r>
    <s v="Pandora0416_Spring_Summer_interest_Digitalm_MC"/>
    <n v="2016"/>
    <n v="4"/>
    <s v="Q2"/>
    <d v="2016-04-01T00:00:00"/>
    <d v="2016-04-13T00:00:00"/>
    <n v="0"/>
    <s v="MC"/>
    <x v="30"/>
    <s v="Pandora0416_Spring_Summer_interest_MC"/>
    <s v="Completed"/>
    <s v="Digitalm"/>
    <s v="RON"/>
    <s v="Xaxis Display Plus"/>
    <s v="cpm"/>
    <s v="Selected Sites"/>
    <s v="Ad Bundles"/>
    <n v="0.2"/>
    <n v="1.5"/>
    <n v="1000000"/>
    <n v="1023391"/>
    <n v="0"/>
    <n v="1000000"/>
    <n v="268"/>
    <n v="2.6187449371745499E-4"/>
    <n v="5.7279347014925373"/>
    <n v="200"/>
    <n v="200"/>
    <n v="0"/>
    <n v="1500"/>
    <n v="1535.0864999999999"/>
    <n v="35.086499999999887"/>
    <n v="0"/>
    <n v="1335.0864999999999"/>
    <n v="0.86971418223012187"/>
  </r>
  <r>
    <s v="Pandora0416_Spring_Summer_interest_Clickvol_MC"/>
    <n v="2016"/>
    <n v="4"/>
    <s v="Q2"/>
    <d v="2016-04-01T00:00:00"/>
    <d v="2016-04-13T00:00:00"/>
    <n v="0"/>
    <s v="MC"/>
    <x v="30"/>
    <s v="Pandora0416_Spring_Summer_interest_MC"/>
    <s v="Completed"/>
    <s v="Clickvol"/>
    <s v="RON"/>
    <s v="Xaxis Display Plus"/>
    <s v="cpm"/>
    <s v="Selected Sites"/>
    <s v="Ad Bundles"/>
    <n v="0.5"/>
    <n v="1.5"/>
    <n v="250000"/>
    <n v="11056"/>
    <n v="238944"/>
    <n v="11056"/>
    <m/>
    <n v="0"/>
    <e v="#DIV/0!"/>
    <n v="125"/>
    <n v="5.5279999999999996"/>
    <n v="-119.47199999999999"/>
    <n v="375"/>
    <n v="16.584"/>
    <n v="-358.416"/>
    <n v="0"/>
    <n v="11.056000000000001"/>
    <n v="0.66666666666666674"/>
  </r>
  <r>
    <s v="Pandora0416_Spring_Summer_interest_Sem_MC"/>
    <n v="2016"/>
    <n v="4"/>
    <s v="Q2"/>
    <d v="2016-04-01T00:00:00"/>
    <d v="2016-04-13T00:00:00"/>
    <n v="0"/>
    <s v="MC"/>
    <x v="30"/>
    <s v="Pandora0416_Spring_Summer_interest_MC"/>
    <s v="Completed"/>
    <s v="Sem Digital"/>
    <s v="RON"/>
    <s v="Xaxis Display Plus"/>
    <s v="cpm"/>
    <s v="Selected Sites"/>
    <s v="Ad Bundles"/>
    <n v="0.2"/>
    <n v="1.5"/>
    <n v="250000"/>
    <n v="281783"/>
    <n v="0"/>
    <n v="250000"/>
    <m/>
    <n v="0"/>
    <e v="#DIV/0!"/>
    <n v="50"/>
    <n v="50"/>
    <n v="0"/>
    <n v="375"/>
    <n v="422.67450000000002"/>
    <n v="47.674500000000023"/>
    <n v="0"/>
    <n v="372.67450000000002"/>
    <n v="0.8817056623950581"/>
  </r>
  <r>
    <s v="Pandora0416_Spring_Summer_interest_Medyanet_MC"/>
    <n v="2016"/>
    <n v="4"/>
    <s v="Q2"/>
    <d v="2016-04-01T00:00:00"/>
    <d v="2016-04-13T00:00:00"/>
    <n v="0"/>
    <s v="MC"/>
    <x v="30"/>
    <s v="Pandora0416_Spring_Summer_interest_MC"/>
    <s v="Completed"/>
    <s v="Medyanet"/>
    <s v="RON"/>
    <s v="Xaxis Display Plus"/>
    <s v="cpm"/>
    <s v="Selected Sites"/>
    <s v="Ad Bundles"/>
    <n v="0.1"/>
    <n v="1.5"/>
    <n v="1700000"/>
    <n v="1802483"/>
    <n v="0"/>
    <n v="1700000"/>
    <m/>
    <n v="0"/>
    <e v="#DIV/0!"/>
    <n v="170"/>
    <n v="170"/>
    <n v="0"/>
    <n v="2550"/>
    <n v="1124"/>
    <n v="-1426"/>
    <n v="0"/>
    <n v="954"/>
    <n v="0.8487544483985765"/>
  </r>
  <r>
    <s v="Pandora0416_Spring_Summer_interest_Nokta_MC"/>
    <n v="2016"/>
    <n v="4"/>
    <s v="Q2"/>
    <d v="2016-04-01T00:00:00"/>
    <d v="2016-04-13T00:00:00"/>
    <n v="0"/>
    <s v="MC"/>
    <x v="30"/>
    <s v="Pandora0416_Spring_Summer_interest_MC"/>
    <s v="Completed"/>
    <s v="Nokta"/>
    <s v="RON"/>
    <s v="Xaxis Display Plus"/>
    <s v="cpm"/>
    <s v="Selected Sites"/>
    <s v="Ad Bundles"/>
    <n v="0.1"/>
    <n v="1.5"/>
    <n v="250000"/>
    <n v="268107"/>
    <n v="0"/>
    <n v="250000"/>
    <m/>
    <n v="0"/>
    <e v="#DIV/0!"/>
    <n v="25"/>
    <n v="25"/>
    <n v="0"/>
    <n v="375"/>
    <n v="402.16050000000001"/>
    <n v="27.160500000000013"/>
    <n v="0"/>
    <n v="377.16050000000001"/>
    <n v="0.9378357645765808"/>
  </r>
  <r>
    <s v="Akbank0416_İhtiyac_Kredisi_preroll_Midyo_MC"/>
    <n v="2016"/>
    <n v="4"/>
    <s v="Q2"/>
    <d v="2016-04-01T00:00:00"/>
    <d v="2016-04-30T00:00:00"/>
    <n v="0"/>
    <s v="MC"/>
    <x v="9"/>
    <s v="Akbank0416_İhtiyac_Kredisi_preroll__MC"/>
    <s v="Completed"/>
    <s v="Midyo"/>
    <s v="RON"/>
    <s v="Xaxis Tv"/>
    <s v="cpv"/>
    <s v="Pre/Mid/Post Rolls RON"/>
    <s v="Online Video"/>
    <n v="5.0000000000000001E-3"/>
    <n v="3.3000000000000002E-2"/>
    <n v="61000"/>
    <n v="62118"/>
    <n v="0"/>
    <n v="61000"/>
    <n v="1390"/>
    <n v="2.2376766798673491E-2"/>
    <n v="1.4747438848920864"/>
    <n v="305"/>
    <n v="305"/>
    <n v="0"/>
    <n v="2013"/>
    <n v="2049.8940000000002"/>
    <n v="36.894000000000233"/>
    <n v="0"/>
    <n v="1744.8940000000002"/>
    <n v="0.85121181875745777"/>
  </r>
  <r>
    <s v="Akbank0416_İhtiyac_Kredisi_preroll_Digitalm_MC"/>
    <n v="2016"/>
    <n v="4"/>
    <s v="Q2"/>
    <d v="2016-04-01T00:00:00"/>
    <d v="2016-04-30T00:00:00"/>
    <n v="0"/>
    <s v="MC"/>
    <x v="9"/>
    <s v="Akbank0416_İhtiyac_Kredisi_preroll__MC"/>
    <s v="Completed"/>
    <s v="Digitalm"/>
    <s v="RON"/>
    <s v="Xaxis Tv"/>
    <s v="cpv"/>
    <s v="Pre/Mid/Post Rolls RON"/>
    <s v="Online Video"/>
    <n v="6.0000000000000001E-3"/>
    <n v="3.3000000000000002E-2"/>
    <n v="61000"/>
    <n v="54917"/>
    <n v="6083"/>
    <n v="54917"/>
    <n v="3342"/>
    <n v="6.0855472804413932E-2"/>
    <n v="0.58378216636744462"/>
    <n v="366"/>
    <n v="329.50200000000001"/>
    <n v="-36.49799999999999"/>
    <n v="2013"/>
    <n v="1951"/>
    <n v="-62"/>
    <n v="0"/>
    <n v="1621.498"/>
    <n v="0.83111122501281398"/>
  </r>
  <r>
    <s v="Danone0416_Hayat_Su_SYNC_Clipkit_MEC"/>
    <n v="2016"/>
    <n v="4"/>
    <s v="Q2"/>
    <d v="2016-04-01T00:00:00"/>
    <d v="2016-04-30T00:00:00"/>
    <n v="0"/>
    <s v="MEC"/>
    <x v="17"/>
    <s v="Danone0416_Hayat_Su_SYNC_MEC"/>
    <s v="Completed"/>
    <s v="Clipkit"/>
    <s v="RON"/>
    <s v="Xaxis SYNC"/>
    <s v="cpv"/>
    <s v="Pre/Mid/Post Rolls RON"/>
    <s v="Online Video"/>
    <n v="3.6999999999999998E-2"/>
    <n v="0.06"/>
    <n v="250000"/>
    <n v="210619"/>
    <n v="39381"/>
    <n v="210619"/>
    <n v="16441"/>
    <n v="7.8060383915980983E-2"/>
    <n v="0.78237333495529471"/>
    <n v="9250"/>
    <n v="7792.9029999999993"/>
    <n v="-1457.0970000000007"/>
    <n v="15000"/>
    <n v="12863"/>
    <n v="-2137"/>
    <n v="0"/>
    <n v="5070.0970000000007"/>
    <n v="0.39416131540076194"/>
  </r>
  <r>
    <s v="Vodafone0416_4.5G_Lansman_SYNC_Clipkit_MS"/>
    <n v="2016"/>
    <n v="4"/>
    <s v="Q2"/>
    <d v="2016-04-03T00:00:00"/>
    <d v="2016-04-03T00:00:00"/>
    <n v="0"/>
    <s v="MS"/>
    <x v="14"/>
    <s v="Vodafone0416_4.5G_Lansman_SYNC_MS"/>
    <s v="Completed"/>
    <s v="Clipkit"/>
    <s v="RON"/>
    <s v="Xaxis S"/>
    <s v="cpv"/>
    <s v="Pre/Mid/Post Rolls RON"/>
    <s v="Online Video"/>
    <n v="3.6999999999999998E-2"/>
    <n v="0.06"/>
    <n v="600000"/>
    <n v="603408"/>
    <n v="0"/>
    <n v="600000"/>
    <n v="40606"/>
    <n v="6.7294434279956516E-2"/>
    <n v="0.88656848741565286"/>
    <n v="22200"/>
    <n v="22200"/>
    <n v="0"/>
    <n v="36000"/>
    <n v="36000"/>
    <n v="0"/>
    <n v="0"/>
    <n v="13800"/>
    <n v="0.38333333333333336"/>
  </r>
  <r>
    <s v="Vodafone0416_4.5G_Lansman_Mobil_Prestitial_Move_MS"/>
    <n v="2016"/>
    <n v="4"/>
    <s v="Q2"/>
    <d v="2016-04-01T00:00:00"/>
    <d v="2016-04-10T00:00:00"/>
    <n v="0"/>
    <s v="MS"/>
    <x v="14"/>
    <s v="Vodafone0416_4.5G_Lansman_Mobil_Prestitial_MS"/>
    <s v="Completed"/>
    <s v="Move"/>
    <s v="RON"/>
    <s v="Xaxis Mobil"/>
    <s v="cpm"/>
    <s v="Interstitial"/>
    <s v="Interstitial"/>
    <n v="3"/>
    <n v="7"/>
    <n v="1500000"/>
    <n v="2286886"/>
    <n v="0"/>
    <n v="1500000"/>
    <n v="103590"/>
    <n v="4.529740441806019E-2"/>
    <n v="5.068056762235737E-2"/>
    <n v="4500"/>
    <n v="4500"/>
    <n v="0"/>
    <n v="10500"/>
    <n v="5250"/>
    <n v="-5250"/>
    <n v="0"/>
    <n v="750"/>
    <n v="0.14285714285714285"/>
  </r>
  <r>
    <s v="Vodafone0416_4.5G_Lansman_Mobil_Prestitial_Acunn_MS"/>
    <n v="2016"/>
    <n v="4"/>
    <s v="Q2"/>
    <d v="2016-04-01T00:00:00"/>
    <d v="2016-04-10T00:00:00"/>
    <n v="0"/>
    <s v="MS"/>
    <x v="14"/>
    <s v="Vodafone0416_4.5G_Lansman_Mobil_Prestitial_MS"/>
    <s v="Completed"/>
    <s v="Acunn"/>
    <s v="RON"/>
    <s v="Xaxis Mobil"/>
    <s v="cpm"/>
    <s v="Interstitial"/>
    <s v="Interstitial"/>
    <n v="2.5"/>
    <n v="7"/>
    <n v="1500000"/>
    <n v="1003430"/>
    <n v="496570"/>
    <n v="1003430"/>
    <n v="20018"/>
    <n v="1.9949572964730974E-2"/>
    <n v="0.52452792486761912"/>
    <n v="3750"/>
    <n v="2508.5749999999998"/>
    <n v="-1241.4250000000002"/>
    <n v="10500"/>
    <n v="10500"/>
    <n v="0"/>
    <n v="0"/>
    <n v="7991.4250000000002"/>
    <n v="0.76108809523809529"/>
  </r>
  <r>
    <s v="Vodafone0416_4.5G_Lansman_Mobil_Prestitial_Bond_MS"/>
    <n v="2016"/>
    <n v="4"/>
    <s v="Q2"/>
    <d v="2016-04-01T00:00:00"/>
    <d v="2016-04-10T00:00:00"/>
    <n v="0"/>
    <s v="MS"/>
    <x v="14"/>
    <s v="Vodafone0416_4.5G_Lansman_Mobil_Prestitial_MS"/>
    <s v="Completed"/>
    <s v="Bond Digital"/>
    <s v="RON"/>
    <s v="Xaxis Mobil"/>
    <s v="cpm"/>
    <s v="Interstitial"/>
    <s v="Interstitial"/>
    <n v="2.5"/>
    <n v="7"/>
    <n v="1750000"/>
    <n v="1800182"/>
    <n v="0"/>
    <n v="1750000"/>
    <m/>
    <n v="0"/>
    <e v="#DIV/0!"/>
    <n v="4375"/>
    <n v="4375"/>
    <n v="0"/>
    <n v="12250"/>
    <n v="12250"/>
    <n v="0"/>
    <n v="0"/>
    <n v="7875"/>
    <n v="0.6428571428571429"/>
  </r>
  <r>
    <s v="Vodafone0416_4.5G_Lansman_Mobil_Prestitial_Medyanet_MS"/>
    <n v="2016"/>
    <n v="4"/>
    <s v="Q2"/>
    <d v="2016-04-01T00:00:00"/>
    <d v="2016-04-10T00:00:00"/>
    <n v="0"/>
    <s v="MS"/>
    <x v="14"/>
    <s v="Vodafone0416_4.5G_Lansman_Mobil_Prestitial_MS"/>
    <s v="Completed"/>
    <s v="Medyanet"/>
    <s v="RON"/>
    <s v="Xaxis Mobil"/>
    <s v="cpm"/>
    <s v="Interstitial"/>
    <s v="Interstitial"/>
    <n v="2.5"/>
    <n v="7"/>
    <n v="1000000"/>
    <n v="1223745"/>
    <n v="0"/>
    <n v="1000000"/>
    <m/>
    <n v="0"/>
    <e v="#DIV/0!"/>
    <n v="2500"/>
    <n v="2500"/>
    <n v="0"/>
    <n v="7000"/>
    <n v="7000"/>
    <n v="0"/>
    <n v="0"/>
    <n v="4500"/>
    <n v="0.6428571428571429"/>
  </r>
  <r>
    <s v="Torku0416_Seker_Ciftlik_Süt_interstitial_Matrouge_MEC"/>
    <n v="2016"/>
    <n v="4"/>
    <s v="Q2"/>
    <d v="2016-04-01T00:00:00"/>
    <d v="2016-04-20T00:00:00"/>
    <n v="0"/>
    <s v="MEC"/>
    <x v="46"/>
    <s v="Torku0416_Seker_Ciftlik_Süt_interstitial_MEC"/>
    <s v="Completed"/>
    <s v="Matrouge"/>
    <s v="RON"/>
    <s v="Xaxis Rich Media"/>
    <s v="cpm"/>
    <s v="Interstitial"/>
    <s v="Interstitial"/>
    <n v="2"/>
    <n v="4.25"/>
    <n v="200000"/>
    <n v="203574"/>
    <n v="0"/>
    <n v="200000"/>
    <m/>
    <n v="0"/>
    <e v="#DIV/0!"/>
    <n v="400"/>
    <n v="400"/>
    <n v="0"/>
    <n v="850"/>
    <n v="850"/>
    <n v="0"/>
    <n v="0"/>
    <n v="450"/>
    <n v="0.52941176470588236"/>
  </r>
  <r>
    <s v="Torku0416_Seker_Ciftlik_Süt_interstitial_Digitalm_MEC"/>
    <n v="2016"/>
    <n v="4"/>
    <s v="Q2"/>
    <d v="2016-04-01T00:00:00"/>
    <d v="2016-04-20T00:00:00"/>
    <n v="0"/>
    <s v="MEC"/>
    <x v="46"/>
    <s v="Torku0416_Seker_Ciftlik_Süt_interstitial_MEC"/>
    <s v="Completed"/>
    <s v="Digitalm"/>
    <s v="RON"/>
    <s v="Xaxis Rich Media"/>
    <s v="cpm"/>
    <s v="Interstitial"/>
    <s v="Interstitial"/>
    <n v="2.5"/>
    <n v="4.25"/>
    <n v="500000"/>
    <n v="500890"/>
    <n v="0"/>
    <n v="500000"/>
    <n v="7348"/>
    <n v="1.4669887600071872E-2"/>
    <n v="0.28919433859553623"/>
    <n v="1250"/>
    <n v="1250"/>
    <n v="0"/>
    <n v="2125"/>
    <n v="2125"/>
    <n v="0"/>
    <n v="0"/>
    <n v="875"/>
    <n v="0.41176470588235292"/>
  </r>
  <r>
    <s v="Torku0416_Seker_Ciftlik_Süt_interstitial_Medyanet_MEC"/>
    <n v="2016"/>
    <n v="4"/>
    <s v="Q2"/>
    <d v="2016-04-01T00:00:00"/>
    <d v="2016-04-20T00:00:00"/>
    <n v="0"/>
    <s v="MEC"/>
    <x v="46"/>
    <s v="Torku0416_Seker_Ciftlik_Süt_interstitial_MEC"/>
    <s v="Completed"/>
    <s v="Medyanet"/>
    <s v="RON"/>
    <s v="Xaxis Rich Media"/>
    <s v="cpm"/>
    <s v="Interstitial"/>
    <s v="Interstitial"/>
    <n v="0.5"/>
    <n v="4.25"/>
    <n v="550000"/>
    <n v="550111"/>
    <n v="0"/>
    <n v="550000"/>
    <n v="3650"/>
    <n v="6.6350245677690503E-3"/>
    <n v="0.5547945205479452"/>
    <n v="275"/>
    <n v="275"/>
    <n v="0"/>
    <n v="2337.5"/>
    <n v="2025"/>
    <n v="-312.5"/>
    <n v="0"/>
    <n v="1750"/>
    <n v="0.86419753086419748"/>
  </r>
  <r>
    <s v="Torku0416_Seker_Ciftlik_Süt_preroll_Acunn_MEC"/>
    <n v="2016"/>
    <n v="4"/>
    <s v="Q2"/>
    <d v="2016-04-01T00:00:00"/>
    <d v="2016-04-20T00:00:00"/>
    <n v="0"/>
    <s v="MEC"/>
    <x v="46"/>
    <s v="Torku0416_Seker_Ciftlik_Süt_preroll_MEC"/>
    <s v="Completed"/>
    <s v="Acunn"/>
    <s v="RON"/>
    <s v="Xaxis Tv"/>
    <s v="cpv"/>
    <s v="Pre/Mid/Post Rolls RON"/>
    <s v="Online Video"/>
    <n v="0.01"/>
    <n v="0.03"/>
    <n v="50000"/>
    <n v="50046"/>
    <n v="0"/>
    <n v="50000"/>
    <n v="6000"/>
    <n v="0.11988970147464333"/>
    <n v="0.25"/>
    <n v="500"/>
    <n v="500"/>
    <n v="0"/>
    <n v="1500"/>
    <n v="1500"/>
    <n v="0"/>
    <n v="0"/>
    <n v="1000"/>
    <n v="0.66666666666666663"/>
  </r>
  <r>
    <s v="Torku0416_Seker_Ciftlik_Süt_preroll_Midyo_MEC"/>
    <n v="2016"/>
    <n v="4"/>
    <s v="Q2"/>
    <d v="2016-04-01T00:00:00"/>
    <d v="2016-04-20T00:00:00"/>
    <n v="0"/>
    <s v="MEC"/>
    <x v="46"/>
    <s v="Torku0416_Seker_Ciftlik_Süt_preroll_MEC"/>
    <s v="Completed"/>
    <s v="Midyo"/>
    <s v="RON"/>
    <s v="Xaxis Tv"/>
    <s v="cpv"/>
    <s v="Pre/Mid/Post Rolls RON"/>
    <s v="Online Video"/>
    <n v="5.0000000000000001E-3"/>
    <n v="0.03"/>
    <n v="100000"/>
    <n v="103303"/>
    <n v="0"/>
    <n v="100000"/>
    <n v="6559"/>
    <n v="6.3492831766744431E-2"/>
    <n v="0.38115566397316664"/>
    <n v="500"/>
    <n v="500"/>
    <n v="0"/>
    <n v="3000"/>
    <n v="2500"/>
    <n v="-500"/>
    <n v="0"/>
    <n v="2000"/>
    <n v="0.8"/>
  </r>
  <r>
    <s v="Bimsa0416_Imaj_Kampanyası_interest_Medyanet_MC"/>
    <n v="2016"/>
    <n v="4"/>
    <s v="Q2"/>
    <d v="2016-04-04T00:00:00"/>
    <d v="2016-04-30T00:00:00"/>
    <n v="0"/>
    <s v="MC"/>
    <x v="39"/>
    <s v="Bimsa0416_Imaj_Kampanyası_interest_MC"/>
    <s v="Completed"/>
    <s v="Medyanet"/>
    <s v="RON"/>
    <s v="Xaxis Display Plus"/>
    <s v="cpm"/>
    <s v="Selected Sites"/>
    <s v="Ad Bundles"/>
    <n v="0.1"/>
    <n v="1"/>
    <n v="1000000"/>
    <n v="1002754"/>
    <n v="0"/>
    <n v="1000000"/>
    <m/>
    <n v="0"/>
    <e v="#DIV/0!"/>
    <n v="100"/>
    <n v="100"/>
    <n v="0"/>
    <n v="1000"/>
    <n v="1002.754"/>
    <n v="2.7540000000000191"/>
    <n v="0"/>
    <n v="902.75400000000002"/>
    <n v="0.90027464363143905"/>
  </r>
  <r>
    <s v="Bimsa0416_Imaj_Kampanyası_interest_Digitalm_MC"/>
    <n v="2016"/>
    <n v="4"/>
    <s v="Q2"/>
    <d v="2016-04-04T00:00:00"/>
    <d v="2016-04-30T00:00:00"/>
    <n v="0"/>
    <s v="MC"/>
    <x v="39"/>
    <s v="Bimsa0416_Imaj_Kampanyası_interest_MC"/>
    <s v="Completed"/>
    <s v="Digitalm"/>
    <s v="RON"/>
    <s v="Xaxis Display Plus"/>
    <s v="cpm"/>
    <s v="Selected Sites"/>
    <s v="Ad Bundles"/>
    <n v="0.2"/>
    <n v="1"/>
    <n v="1500000"/>
    <n v="1484961"/>
    <n v="15039"/>
    <n v="1484961"/>
    <n v="516"/>
    <n v="3.4748387331384463E-4"/>
    <n v="1.6841085271317831"/>
    <n v="300"/>
    <n v="296.99220000000003"/>
    <n v="-3.0077999999999747"/>
    <n v="1500"/>
    <n v="869"/>
    <n v="-631"/>
    <n v="0"/>
    <n v="572.00779999999997"/>
    <n v="0.65823682393555805"/>
  </r>
  <r>
    <s v="Bimsa0416_Imaj_Kampanyası_interest_Reklamstore_MC"/>
    <n v="2016"/>
    <n v="4"/>
    <s v="Q2"/>
    <d v="2016-04-04T00:00:00"/>
    <d v="2016-04-30T00:00:00"/>
    <n v="0"/>
    <s v="MC"/>
    <x v="39"/>
    <s v="Bimsa0416_Imaj_Kampanyası_interest_MC"/>
    <s v="Completed"/>
    <s v="Reklamstore"/>
    <s v="RON"/>
    <s v="Xaxis Display Plus"/>
    <s v="cpm"/>
    <s v="Selected Sites"/>
    <s v="Ad Bundles"/>
    <n v="0.17"/>
    <n v="1"/>
    <n v="1000000"/>
    <n v="1000317"/>
    <n v="0"/>
    <n v="1000000"/>
    <n v="6689"/>
    <n v="6.6868802589579108E-3"/>
    <n v="0.14954656899387053"/>
    <n v="170"/>
    <n v="170"/>
    <n v="0"/>
    <n v="1000"/>
    <n v="1000.317"/>
    <n v="0.31700000000000728"/>
    <n v="0"/>
    <n v="830.31700000000001"/>
    <n v="0.83005387292228361"/>
  </r>
  <r>
    <s v="Bimsa0416_Imaj_Kampanyası_interest_Appnexus_MC"/>
    <n v="2016"/>
    <n v="4"/>
    <s v="Q2"/>
    <d v="2016-04-04T00:00:00"/>
    <d v="2016-04-30T00:00:00"/>
    <n v="0"/>
    <s v="MC"/>
    <x v="39"/>
    <s v="Bimsa0416_Imaj_Kampanyası_interest_MC"/>
    <s v="Completed"/>
    <s v="Appnexus"/>
    <s v="RON"/>
    <s v="Xaxis Display Plus"/>
    <s v="cpm"/>
    <s v="Selected Sites"/>
    <s v="Ad Bundles"/>
    <m/>
    <n v="1"/>
    <n v="120000"/>
    <n v="26609"/>
    <n v="93391"/>
    <n v="26609"/>
    <n v="7"/>
    <n v="2.6306888646698487E-4"/>
    <n v="3.8012857142857146"/>
    <n v="0"/>
    <n v="27"/>
    <n v="27"/>
    <n v="120"/>
    <n v="26.609000000000002"/>
    <n v="-93.390999999999991"/>
    <n v="0"/>
    <n v="-0.39099999999999824"/>
    <n v="-1.4694276372655801E-2"/>
  </r>
  <r>
    <s v="Bimsa0416_Imaj_Kampanyası_interest_Adhood_MC"/>
    <n v="2016"/>
    <n v="4"/>
    <s v="Q2"/>
    <d v="2016-04-04T00:00:00"/>
    <d v="2016-04-30T00:00:00"/>
    <n v="0"/>
    <s v="MC"/>
    <x v="39"/>
    <s v="Bimsa0416_Imaj_Kampanyası_interest_MC"/>
    <s v="Completed"/>
    <s v="Adhood"/>
    <s v="RON"/>
    <s v="Xaxis Display Plus"/>
    <s v="cpm"/>
    <s v="Selected Sites"/>
    <s v="Ad Bundles"/>
    <n v="0.15"/>
    <n v="1"/>
    <n v="1000000"/>
    <n v="1101741"/>
    <n v="0"/>
    <n v="1000000"/>
    <m/>
    <n v="0"/>
    <e v="#DIV/0!"/>
    <n v="150"/>
    <n v="150"/>
    <n v="0"/>
    <n v="1000"/>
    <n v="1101.741"/>
    <n v="101.74099999999999"/>
    <n v="0"/>
    <n v="951.74099999999999"/>
    <n v="0.86385184902803835"/>
  </r>
  <r>
    <s v="Vodafone0416_Project_atina_Buyback_LG_interest_Digitalm_MS"/>
    <n v="2016"/>
    <n v="4"/>
    <s v="Q2"/>
    <d v="2016-04-04T00:00:00"/>
    <d v="2016-04-15T00:00:00"/>
    <n v="0"/>
    <s v="MS"/>
    <x v="14"/>
    <s v="Vodafone0416_Project_atina_Buyback_LG_interest_MS"/>
    <s v="Completed"/>
    <s v="Digitalm"/>
    <s v="RON"/>
    <s v="Xaxis Display Plus"/>
    <s v="cpm"/>
    <s v="Selected Sites"/>
    <s v="Ad Bundles"/>
    <n v="0.2"/>
    <n v="0.8"/>
    <n v="2000000"/>
    <n v="2014763"/>
    <n v="0"/>
    <n v="2000000"/>
    <n v="644"/>
    <n v="3.1964057310959157E-4"/>
    <n v="1.8012422360248448"/>
    <n v="400"/>
    <n v="400"/>
    <n v="0"/>
    <n v="1600"/>
    <n v="1160"/>
    <n v="-440"/>
    <n v="0"/>
    <n v="760"/>
    <n v="0.65517241379310343"/>
  </r>
  <r>
    <s v="Beymen0416_Nisan_Kampanyası_interstitial_Medyanet_MEC"/>
    <n v="2016"/>
    <n v="4"/>
    <s v="Q2"/>
    <d v="2016-04-05T00:00:00"/>
    <d v="2016-04-25T00:00:00"/>
    <n v="0"/>
    <s v="MEC"/>
    <x v="38"/>
    <s v="Beymen0416_Nisan_Kampanyası_interstitial_0416"/>
    <s v="Completed"/>
    <s v="Medyanet"/>
    <s v="RON"/>
    <s v="Xaxis Rich Media"/>
    <s v="cpm"/>
    <s v="Interstitial"/>
    <s v="Interstitial"/>
    <n v="0.5"/>
    <n v="1.75"/>
    <n v="1500000"/>
    <n v="1500048"/>
    <n v="0"/>
    <n v="1500000"/>
    <n v="11355"/>
    <n v="7.5697577677514317E-3"/>
    <n v="0.23117569352708059"/>
    <n v="750"/>
    <n v="750"/>
    <n v="0"/>
    <n v="2625"/>
    <n v="2625"/>
    <n v="0"/>
    <n v="0"/>
    <n v="1875"/>
    <n v="0.7142857142857143"/>
  </r>
  <r>
    <s v="Beymen0416_Nisan_Kampanyası_interest_Medyanet_Mec"/>
    <n v="2016"/>
    <n v="4"/>
    <s v="Q2"/>
    <d v="2016-04-05T00:00:00"/>
    <d v="2016-04-25T00:00:00"/>
    <n v="0"/>
    <s v="MEC"/>
    <x v="38"/>
    <s v="Beymen0416_Nisan_Kampanyası_interest_0416"/>
    <s v="Completed"/>
    <s v="Medyanet"/>
    <s v="RON"/>
    <s v="Xaxis Display Plus"/>
    <s v="cpm"/>
    <s v="Selected Sites"/>
    <s v="Ad Bundles"/>
    <n v="0.1"/>
    <n v="1.75"/>
    <n v="2000000"/>
    <n v="2006366"/>
    <n v="0"/>
    <n v="2000000"/>
    <n v="931"/>
    <n v="4.6402301474406961E-4"/>
    <n v="3.7593984962406015"/>
    <n v="200"/>
    <n v="200"/>
    <n v="0"/>
    <n v="3500"/>
    <n v="3500"/>
    <n v="0"/>
    <n v="0"/>
    <n v="3300"/>
    <n v="0.94285714285714284"/>
  </r>
  <r>
    <s v="Beymen0416_Nisan_Kampanyası_interest_Ligatus_MEC"/>
    <n v="2016"/>
    <n v="4"/>
    <s v="Q2"/>
    <d v="2016-04-05T00:00:00"/>
    <d v="2016-04-25T00:00:00"/>
    <n v="0"/>
    <s v="MEC"/>
    <x v="38"/>
    <s v="Beymen0416_Nisan_Kampanyası_interest_0417"/>
    <s v="Completed"/>
    <s v="Ligatus"/>
    <s v="RON"/>
    <s v="Xaxis Display Plus"/>
    <s v="cpc"/>
    <s v="Selected Sites"/>
    <s v="Ad Bundles"/>
    <n v="0.3"/>
    <n v="1.75"/>
    <n v="3333"/>
    <n v="2703"/>
    <n v="630"/>
    <n v="2703"/>
    <m/>
    <n v="0"/>
    <e v="#DIV/0!"/>
    <n v="0.99990000000000001"/>
    <n v="810"/>
    <n v="809.00009999999997"/>
    <n v="5.8327500000000008"/>
    <n v="4.7302499999999998"/>
    <n v="-1.1025000000000009"/>
    <n v="0"/>
    <n v="-805.26975000000004"/>
    <n v="-170.2383066434121"/>
  </r>
  <r>
    <s v="Beymen0416_Nisan_Kampanyası_interest_Maxad_MEC"/>
    <n v="2016"/>
    <n v="4"/>
    <s v="Q2"/>
    <d v="2016-04-05T00:00:00"/>
    <d v="2016-04-25T00:00:00"/>
    <n v="0"/>
    <s v="MEC"/>
    <x v="38"/>
    <s v="Beymen0416_Nisan_Kampanyası_interest_0418"/>
    <s v="Completed"/>
    <s v="Maxad"/>
    <s v="RON"/>
    <s v="Xaxis Display Plus"/>
    <s v="cpc"/>
    <s v="Selected Sites"/>
    <s v="Ad Bundles"/>
    <n v="0.3"/>
    <n v="1.75"/>
    <n v="1500"/>
    <n v="1502"/>
    <n v="0"/>
    <n v="1500"/>
    <m/>
    <n v="0"/>
    <e v="#DIV/0!"/>
    <n v="0.44999999999999996"/>
    <n v="450"/>
    <n v="449.55"/>
    <n v="2.625"/>
    <n v="2.625"/>
    <n v="0"/>
    <n v="0"/>
    <n v="-447.375"/>
    <n v="-170.42857142857142"/>
  </r>
  <r>
    <s v="Beymen0416_Nisan_Kampanyası_interest_Digitalm_MEC"/>
    <n v="2016"/>
    <n v="4"/>
    <s v="Q2"/>
    <d v="2016-04-05T00:00:00"/>
    <d v="2016-04-25T00:00:00"/>
    <n v="0"/>
    <s v="MEC"/>
    <x v="38"/>
    <s v="Beymen0416_Nisan_Kampanyası_interest_0419"/>
    <s v="Completed"/>
    <s v="Digitalm"/>
    <s v="RON"/>
    <s v="Xaxis Display Plus"/>
    <s v="cpm"/>
    <s v="Selected Sites"/>
    <s v="Ad Bundles"/>
    <n v="0.2"/>
    <n v="1.75"/>
    <n v="2500000"/>
    <n v="2335592"/>
    <n v="164408"/>
    <n v="2335592"/>
    <n v="881"/>
    <n v="3.7720629287992083E-4"/>
    <n v="4.6393711691259929"/>
    <n v="500"/>
    <n v="467.11840000000007"/>
    <n v="-32.881599999999935"/>
    <n v="4375"/>
    <n v="4087.2860000000001"/>
    <n v="-287.71399999999994"/>
    <n v="0"/>
    <n v="3620.1675999999998"/>
    <n v="0.88571428571428568"/>
  </r>
  <r>
    <s v="Beymen0416_Nisan_Kampanyası_interest_Bond_MEC"/>
    <n v="2016"/>
    <n v="4"/>
    <s v="Q2"/>
    <d v="2016-04-05T00:00:00"/>
    <d v="2016-04-25T00:00:00"/>
    <n v="0"/>
    <s v="MEC"/>
    <x v="38"/>
    <s v="Beymen0416_Nisan_Kampanyası_interest_0420"/>
    <s v="Completed"/>
    <s v="Bond Digital"/>
    <s v="RON"/>
    <s v="Xaxis Display Plus"/>
    <s v="cpm"/>
    <s v="Selected Sites"/>
    <s v="Ad Bundles"/>
    <n v="0.5"/>
    <n v="1.75"/>
    <n v="3000000"/>
    <n v="3000162"/>
    <n v="0"/>
    <n v="3000000"/>
    <m/>
    <n v="0"/>
    <e v="#DIV/0!"/>
    <n v="1500"/>
    <n v="1500"/>
    <n v="0"/>
    <n v="5250"/>
    <n v="3779"/>
    <n v="-1471"/>
    <n v="0"/>
    <n v="2279"/>
    <n v="0.60306959513098701"/>
  </r>
  <r>
    <s v="Beymen0416_Nisan_Kampanyası_interest_Clickvol_MEC"/>
    <n v="2016"/>
    <n v="4"/>
    <s v="Q2"/>
    <d v="2016-04-05T00:00:00"/>
    <d v="2016-04-25T00:00:00"/>
    <n v="0"/>
    <s v="MEC"/>
    <x v="38"/>
    <s v="Beymen0416_Nisan_Kampanyası_interest_0421"/>
    <s v="Completed"/>
    <s v="Clickvol"/>
    <s v="RON"/>
    <s v="Xaxis Display Plus"/>
    <s v="cpc"/>
    <s v="Selected Sites"/>
    <s v="Ad Bundles"/>
    <n v="0.5"/>
    <n v="1.75"/>
    <n v="1000"/>
    <n v="882"/>
    <n v="118"/>
    <n v="882"/>
    <m/>
    <n v="0"/>
    <e v="#DIV/0!"/>
    <n v="0.5"/>
    <n v="0.441"/>
    <n v="-5.8999999999999997E-2"/>
    <n v="1.75"/>
    <n v="1.5435000000000001"/>
    <n v="-0.20649999999999991"/>
    <n v="0"/>
    <n v="1.1025"/>
    <n v="0.7142857142857143"/>
  </r>
  <r>
    <s v="IKEA0416_Bahar_Yaz_interstitial_Clickvol_MEC"/>
    <n v="2016"/>
    <n v="4"/>
    <s v="Q2"/>
    <d v="2016-04-06T00:00:00"/>
    <d v="2016-04-30T00:00:00"/>
    <n v="0"/>
    <s v="MEC"/>
    <x v="1"/>
    <s v="IKEA0416_Bahar_Yaz_interstitial_MEC"/>
    <s v="Completed"/>
    <s v="Clickvol"/>
    <s v="RON"/>
    <s v="Xaxis Rich Media"/>
    <s v="cpm"/>
    <s v="Interstitial"/>
    <s v="Interstitial"/>
    <n v="2.5"/>
    <n v="4.25"/>
    <n v="250000"/>
    <n v="7685"/>
    <n v="242315"/>
    <n v="7685"/>
    <m/>
    <n v="0"/>
    <e v="#DIV/0!"/>
    <n v="625"/>
    <n v="19.212499999999999"/>
    <n v="-605.78750000000002"/>
    <n v="1062.5"/>
    <n v="20"/>
    <n v="-1042.5"/>
    <n v="0"/>
    <n v="0.78750000000000142"/>
    <n v="3.937500000000007E-2"/>
  </r>
  <r>
    <s v="IKEA0416_Bahar_Yaz_interstitial_Digitalm_MEC"/>
    <n v="2016"/>
    <n v="4"/>
    <s v="Q2"/>
    <d v="2016-04-06T00:00:00"/>
    <d v="2016-04-30T00:00:00"/>
    <n v="0"/>
    <s v="MEC"/>
    <x v="1"/>
    <s v="IKEA0416_Bahar_Yaz_interstitial_MEC"/>
    <s v="Completed"/>
    <s v="Digitalm"/>
    <s v="RON"/>
    <s v="Xaxis Rich Media"/>
    <s v="cpm"/>
    <s v="Interstitial"/>
    <s v="Interstitial"/>
    <n v="2.5"/>
    <n v="4.25"/>
    <n v="750000"/>
    <n v="1000566"/>
    <n v="0"/>
    <n v="750000"/>
    <n v="17409"/>
    <n v="1.7399152079922764E-2"/>
    <n v="0.25733815842380375"/>
    <n v="1875"/>
    <n v="1875"/>
    <n v="0"/>
    <n v="3187.5"/>
    <n v="4480"/>
    <n v="1292.5"/>
    <n v="0"/>
    <n v="2605"/>
    <n v="0.5814732142857143"/>
  </r>
  <r>
    <s v="IKEA0416_Bahar_Yaz_interstitial_Medyanet_MEC"/>
    <n v="2016"/>
    <n v="4"/>
    <s v="Q2"/>
    <d v="2016-04-06T00:00:00"/>
    <d v="2016-04-30T00:00:00"/>
    <n v="0"/>
    <s v="MEC"/>
    <x v="1"/>
    <s v="IKEA0416_Bahar_Yaz_interstitial_MEC"/>
    <s v="Completed"/>
    <s v="Medyanet"/>
    <s v="RON"/>
    <s v="Xaxis Rich Media"/>
    <s v="cpm"/>
    <s v="Interstitial"/>
    <s v="Interstitial"/>
    <n v="0.5"/>
    <n v="4.25"/>
    <n v="1000000"/>
    <n v="1000119"/>
    <n v="0"/>
    <n v="1000000"/>
    <n v="5684"/>
    <n v="5.6833236844815466E-3"/>
    <n v="0.74771287825475019"/>
    <n v="500"/>
    <n v="995"/>
    <n v="495"/>
    <n v="4250"/>
    <n v="4250"/>
    <n v="0"/>
    <n v="0"/>
    <n v="3255"/>
    <n v="0.76588235294117646"/>
  </r>
  <r>
    <s v="IKEA0416_Bahar_Yaz_interstitial_Acunn_MEC"/>
    <n v="2016"/>
    <n v="4"/>
    <s v="Q2"/>
    <d v="2016-04-06T00:00:00"/>
    <d v="2016-04-30T00:00:00"/>
    <n v="0"/>
    <s v="MEC"/>
    <x v="1"/>
    <s v="IKEA0416_Bahar_Yaz_interstitial_MEC"/>
    <s v="Completed"/>
    <s v="Acunn"/>
    <s v="RON"/>
    <s v="Xaxis Rich Media"/>
    <s v="cpm"/>
    <s v="Interstitial"/>
    <s v="Interstitial"/>
    <n v="1.5"/>
    <n v="4.25"/>
    <n v="1000000"/>
    <n v="1051478"/>
    <n v="0"/>
    <n v="1000000"/>
    <n v="10519"/>
    <n v="1.0004013398283178E-2"/>
    <n v="0.40403080140697784"/>
    <n v="1500"/>
    <n v="1500"/>
    <n v="0"/>
    <n v="4250"/>
    <n v="4250"/>
    <n v="0"/>
    <n v="0"/>
    <n v="2750"/>
    <n v="0.6470588235294118"/>
  </r>
  <r>
    <s v="Avon0416_Nutra_LAL_Bond_MX"/>
    <n v="2016"/>
    <n v="4"/>
    <s v="Q2"/>
    <d v="2016-04-06T00:00:00"/>
    <d v="2016-04-14T00:00:00"/>
    <n v="0"/>
    <s v="MX"/>
    <x v="34"/>
    <s v="Avon0416_Nutra_LAL_MX"/>
    <s v="Completed"/>
    <s v="Bond Digital"/>
    <s v="RON"/>
    <s v="Xaxis Lookalike"/>
    <s v="cpm"/>
    <s v="Selected Sites"/>
    <s v="Ad Bundles"/>
    <n v="0.5"/>
    <n v="1.4"/>
    <n v="200000"/>
    <n v="200174"/>
    <n v="0"/>
    <n v="200000"/>
    <m/>
    <n v="0"/>
    <e v="#DIV/0!"/>
    <n v="100"/>
    <n v="100"/>
    <n v="0"/>
    <n v="280"/>
    <n v="280.24359999999996"/>
    <n v="0.24359999999995807"/>
    <n v="0"/>
    <n v="180.24359999999996"/>
    <n v="0.64316758705640376"/>
  </r>
  <r>
    <s v="Avon0416_Nutra_LAL_Digitalm_MX"/>
    <n v="2016"/>
    <n v="4"/>
    <s v="Q2"/>
    <d v="2016-04-06T00:00:00"/>
    <d v="2016-04-14T00:00:00"/>
    <n v="0"/>
    <s v="MX"/>
    <x v="34"/>
    <s v="Avon0416_Nutra_LAL_MX"/>
    <s v="Completed"/>
    <s v="Digitalm"/>
    <s v="RON"/>
    <s v="Xaxis Lookalike"/>
    <s v="cpm"/>
    <s v="Selected Sites"/>
    <s v="Ad Bundles"/>
    <n v="0.2"/>
    <n v="1.4"/>
    <n v="1400000"/>
    <n v="1369387"/>
    <n v="30613"/>
    <n v="1369387"/>
    <m/>
    <n v="0"/>
    <e v="#DIV/0!"/>
    <n v="280"/>
    <n v="273.87740000000002"/>
    <n v="-6.1225999999999772"/>
    <n v="1959.9999999999998"/>
    <n v="1711"/>
    <n v="-248.99999999999977"/>
    <n v="0"/>
    <n v="1437.1225999999999"/>
    <n v="0.83993138515488019"/>
  </r>
  <r>
    <s v="Izocam0416_Lansman_interstitial_Acunn_MS"/>
    <n v="2016"/>
    <n v="4"/>
    <s v="Q2"/>
    <d v="2016-04-06T00:00:00"/>
    <d v="2016-04-30T00:00:00"/>
    <n v="0"/>
    <s v="MS"/>
    <x v="47"/>
    <s v="Izocam0416_Lansman_interstitial_MS"/>
    <s v="Completed"/>
    <s v="Acunn"/>
    <s v="RON"/>
    <s v="Xaxis Rich Media"/>
    <s v="cpm"/>
    <s v="Interstitial"/>
    <s v="Interstitial"/>
    <n v="1.5"/>
    <n v="4.25"/>
    <n v="500000"/>
    <n v="501208"/>
    <n v="0"/>
    <n v="500000"/>
    <n v="5549"/>
    <n v="1.1071251855517071E-2"/>
    <n v="0.38295188322220219"/>
    <n v="750"/>
    <n v="750"/>
    <n v="0"/>
    <n v="2125"/>
    <n v="2125"/>
    <n v="0"/>
    <n v="0"/>
    <n v="1375"/>
    <n v="0.6470588235294118"/>
  </r>
  <r>
    <s v="Izocam0416_Lansman_interstitial_Medyanet_MS"/>
    <n v="2016"/>
    <n v="4"/>
    <s v="Q2"/>
    <d v="2016-04-06T00:00:00"/>
    <d v="2016-04-30T00:00:00"/>
    <n v="0"/>
    <s v="MS"/>
    <x v="47"/>
    <s v="Izocam0416_Lansman_interstitial_MS"/>
    <s v="Completed"/>
    <s v="Medyanet"/>
    <s v="RON"/>
    <s v="Xaxis Rich Media"/>
    <s v="cpm"/>
    <s v="Interstitial"/>
    <s v="Interstitial"/>
    <n v="0.5"/>
    <n v="4.25"/>
    <n v="1500000"/>
    <n v="1501658"/>
    <n v="0"/>
    <n v="1500000"/>
    <n v="12747"/>
    <n v="8.4886172484014335E-3"/>
    <n v="0.50011767474699931"/>
    <n v="750"/>
    <n v="750"/>
    <n v="0"/>
    <n v="6375"/>
    <n v="6375"/>
    <n v="0"/>
    <n v="0"/>
    <n v="5625"/>
    <n v="0.88235294117647056"/>
  </r>
  <r>
    <s v="Izocam0416_Lansman_interstitial_Digitalm_MS"/>
    <n v="2016"/>
    <n v="4"/>
    <s v="Q2"/>
    <d v="2016-04-06T00:00:00"/>
    <d v="2016-04-30T00:00:00"/>
    <n v="0"/>
    <s v="MS"/>
    <x v="47"/>
    <s v="Izocam0416_Lansman_interstitial_MS"/>
    <s v="Completed"/>
    <s v="Digitalm"/>
    <s v="RON"/>
    <s v="Xaxis Rich Media"/>
    <s v="cpm"/>
    <s v="Interstitial"/>
    <s v="Interstitial"/>
    <n v="2.5"/>
    <n v="4.25"/>
    <n v="500000"/>
    <n v="500132"/>
    <n v="0"/>
    <n v="500000"/>
    <n v="8809"/>
    <n v="1.7613350075580046E-2"/>
    <n v="0.2412305596548984"/>
    <n v="1250"/>
    <n v="1250"/>
    <n v="0"/>
    <n v="2125"/>
    <n v="2125"/>
    <n v="0"/>
    <n v="0"/>
    <n v="875"/>
    <n v="0.41176470588235292"/>
  </r>
  <r>
    <s v="Izocam0416_Lansman_interstitial_Bond_MS"/>
    <n v="2016"/>
    <n v="4"/>
    <s v="Q2"/>
    <d v="2016-04-06T00:00:00"/>
    <d v="2016-04-30T00:00:00"/>
    <n v="0"/>
    <s v="MS"/>
    <x v="47"/>
    <s v="Izocam0416_Lansman_interstitial_MS"/>
    <s v="Completed"/>
    <s v="Bond Digital"/>
    <s v="RON"/>
    <s v="Xaxis Rich Media"/>
    <s v="cpm"/>
    <s v="Interstitial"/>
    <s v="Interstitial"/>
    <n v="2.5"/>
    <n v="4.25"/>
    <n v="500000"/>
    <n v="500040"/>
    <n v="0"/>
    <n v="500000"/>
    <m/>
    <n v="0"/>
    <e v="#DIV/0!"/>
    <n v="1250"/>
    <n v="1250"/>
    <n v="0"/>
    <n v="2125"/>
    <n v="2125"/>
    <n v="0"/>
    <n v="0"/>
    <n v="875"/>
    <n v="0.41176470588235292"/>
  </r>
  <r>
    <s v="Izocam0416_Lansman_preroll_Bond_MS"/>
    <n v="2016"/>
    <n v="4"/>
    <s v="Q2"/>
    <d v="2016-04-06T00:00:00"/>
    <d v="2016-04-30T00:00:00"/>
    <n v="0"/>
    <s v="MS"/>
    <x v="47"/>
    <s v="Izocam0416_Lansman_preroll_MS"/>
    <s v="Completed"/>
    <s v="Bond Digital"/>
    <s v="RON"/>
    <s v="Xaxis Tv"/>
    <s v="cpv"/>
    <s v="Pre/Mid/Post Rolls RON"/>
    <s v="Online Video"/>
    <n v="1.4999999999999999E-2"/>
    <n v="0.04"/>
    <n v="75000"/>
    <n v="74647"/>
    <n v="353"/>
    <n v="74647"/>
    <m/>
    <n v="0"/>
    <e v="#DIV/0!"/>
    <n v="1125"/>
    <n v="1119.7049999999999"/>
    <n v="-5.2950000000000728"/>
    <n v="3000"/>
    <n v="3503"/>
    <n v="503"/>
    <n v="0"/>
    <n v="2383.2950000000001"/>
    <n v="0.68035826434484725"/>
  </r>
  <r>
    <s v="Izocam0416_Lansman_preroll_Digitalmarcom_MS"/>
    <n v="2016"/>
    <n v="4"/>
    <s v="Q2"/>
    <d v="2016-04-06T00:00:00"/>
    <d v="2016-04-30T00:00:00"/>
    <n v="0"/>
    <s v="MS"/>
    <x v="47"/>
    <s v="Izocam0416_Lansman_preroll_MS"/>
    <s v="Completed"/>
    <s v="Digitalmarcom"/>
    <s v="RON"/>
    <s v="Xaxis Tv"/>
    <s v="cpv"/>
    <s v="Pre/Mid/Post Rolls RON"/>
    <s v="Online Video"/>
    <n v="0.02"/>
    <n v="0.04"/>
    <n v="100000"/>
    <n v="111910"/>
    <n v="0"/>
    <n v="100000"/>
    <n v="6316"/>
    <n v="5.6438209275310521E-2"/>
    <n v="0.6333122229259025"/>
    <n v="2000"/>
    <n v="2000"/>
    <n v="0"/>
    <n v="4000"/>
    <n v="4000"/>
    <n v="0"/>
    <n v="0"/>
    <n v="2000"/>
    <n v="0.5"/>
  </r>
  <r>
    <s v="Izocam0416_Lansman_preroll_Nokta_MS"/>
    <n v="2016"/>
    <n v="4"/>
    <s v="Q2"/>
    <d v="2016-04-06T00:00:00"/>
    <d v="2016-04-30T00:00:00"/>
    <n v="0"/>
    <s v="MS"/>
    <x v="47"/>
    <s v="Izocam0416_Lansman_preroll_MS"/>
    <s v="Completed"/>
    <s v="Nokta"/>
    <s v="RON"/>
    <s v="Xaxis Tv"/>
    <s v="cpv"/>
    <s v="Pre/Mid/Post Rolls RON"/>
    <s v="Online Video"/>
    <n v="1.2E-2"/>
    <n v="0.04"/>
    <n v="100000"/>
    <n v="100436"/>
    <n v="0"/>
    <n v="100000"/>
    <n v="3381"/>
    <n v="3.3663228324505155E-2"/>
    <n v="1.1830819284235434"/>
    <n v="1200"/>
    <n v="1200"/>
    <n v="0"/>
    <n v="4000"/>
    <n v="4000"/>
    <n v="0"/>
    <n v="0"/>
    <n v="2800"/>
    <n v="0.7"/>
  </r>
  <r>
    <s v="Izocam0416_Lansman_preroll_Acunn_MS"/>
    <n v="2016"/>
    <n v="4"/>
    <s v="Q2"/>
    <d v="2016-04-06T00:00:00"/>
    <d v="2016-04-30T00:00:00"/>
    <n v="0"/>
    <s v="MS"/>
    <x v="47"/>
    <s v="Izocam0416_Lansman_preroll_MS"/>
    <s v="Completed"/>
    <s v="Acunn"/>
    <s v="RON"/>
    <s v="Xaxis Tv"/>
    <s v="cpv"/>
    <s v="Pre/Mid/Post Rolls RON"/>
    <s v="Online Video"/>
    <n v="0.01"/>
    <n v="0.04"/>
    <n v="100000"/>
    <n v="100584"/>
    <n v="0"/>
    <n v="100000"/>
    <n v="6044"/>
    <n v="6.0089079774119147E-2"/>
    <n v="0.66181336863004636"/>
    <n v="1000"/>
    <n v="1000"/>
    <n v="0"/>
    <n v="4000"/>
    <n v="4000"/>
    <n v="0"/>
    <n v="0"/>
    <n v="3000"/>
    <n v="0.75"/>
  </r>
  <r>
    <s v="Izocam0416_Lansman_Seeding_Clipkit_MS"/>
    <n v="2016"/>
    <n v="4"/>
    <s v="Q2"/>
    <d v="2016-04-06T00:00:00"/>
    <d v="2016-04-30T00:00:00"/>
    <n v="0"/>
    <s v="MS"/>
    <x v="47"/>
    <s v="Izocam0416_Lansman_Seeding_MS"/>
    <s v="Completed"/>
    <s v="Clipkit"/>
    <s v="RON"/>
    <s v="Xaxis Seeding"/>
    <s v="cpc"/>
    <s v="Pre/Mid/Post Rolls RON"/>
    <s v="Online Video"/>
    <n v="0.4"/>
    <n v="0.6"/>
    <n v="50000"/>
    <n v="57125"/>
    <n v="0"/>
    <n v="50000"/>
    <m/>
    <n v="0"/>
    <e v="#DIV/0!"/>
    <n v="20"/>
    <n v="20000"/>
    <n v="19980"/>
    <n v="30"/>
    <n v="30000"/>
    <n v="29970"/>
    <n v="0"/>
    <n v="10000"/>
    <n v="0.33333333333333331"/>
  </r>
  <r>
    <s v="Zorlu0416_Slavas_Snow_Show_interstitial_Medyanet_MC"/>
    <n v="2016"/>
    <n v="4"/>
    <s v="Q2"/>
    <d v="2016-04-06T00:00:00"/>
    <d v="2016-04-19T00:00:00"/>
    <n v="0"/>
    <s v="MC"/>
    <x v="37"/>
    <s v="Zorlu0416_Slavas_Snow_Show_interstitial_MC"/>
    <s v="Completed"/>
    <s v="Medyanet"/>
    <s v="RON"/>
    <s v="Xaxis Rich Media"/>
    <s v="cpm"/>
    <s v="Interstitial"/>
    <s v="Interstitial"/>
    <n v="0.5"/>
    <n v="4.25"/>
    <n v="500000"/>
    <n v="500341"/>
    <n v="0"/>
    <n v="500000"/>
    <n v="2823"/>
    <n v="5.6421520523003308E-3"/>
    <n v="0.71289408430747436"/>
    <n v="250"/>
    <n v="250"/>
    <n v="0"/>
    <n v="2125"/>
    <n v="2012.5"/>
    <n v="-112.5"/>
    <n v="0"/>
    <n v="1762.5"/>
    <n v="0.87577639751552794"/>
  </r>
  <r>
    <s v="Zorlu0416_Slavas_Snow_Show_interstitial_Acunn_MC"/>
    <n v="2016"/>
    <n v="4"/>
    <s v="Q2"/>
    <d v="2016-04-06T00:00:00"/>
    <d v="2016-04-19T00:00:00"/>
    <n v="0"/>
    <s v="MC"/>
    <x v="37"/>
    <s v="Zorlu0416_Slavas_Snow_Show_interstitial_MC"/>
    <s v="Completed"/>
    <s v="Acunn"/>
    <s v="RON"/>
    <s v="Xaxis Rich Media"/>
    <s v="cpm"/>
    <s v="Interstitial"/>
    <s v="Interstitial"/>
    <n v="1.5"/>
    <n v="4.25"/>
    <n v="350000"/>
    <n v="350831"/>
    <n v="0"/>
    <n v="350000"/>
    <n v="3795"/>
    <n v="1.0817174080967759E-2"/>
    <n v="0.3919631093544137"/>
    <n v="525"/>
    <n v="525"/>
    <n v="0"/>
    <n v="1487.5"/>
    <n v="1487.5"/>
    <n v="0"/>
    <n v="0"/>
    <n v="962.5"/>
    <n v="0.6470588235294118"/>
  </r>
  <r>
    <s v="Gratis0416_3Milyonuncu_Kart_Preroll_Bond_MS"/>
    <n v="2016"/>
    <n v="4"/>
    <s v="Q2"/>
    <d v="2016-04-08T00:00:00"/>
    <d v="2016-04-09T00:00:00"/>
    <n v="0"/>
    <s v="MS"/>
    <x v="42"/>
    <s v="Gratis0416_3Milyonuncu_Kart_Preroll_MS"/>
    <s v="Completed"/>
    <s v="Bond Digital"/>
    <s v="RON"/>
    <s v="Xaxis Tv"/>
    <s v="cpv"/>
    <s v="Pre/Mid/Post Rolls RON"/>
    <s v="Online Video"/>
    <n v="1.4999999999999999E-2"/>
    <n v="3.3000000000000002E-2"/>
    <n v="100000"/>
    <n v="102444"/>
    <n v="0"/>
    <n v="100000"/>
    <m/>
    <n v="0"/>
    <e v="#DIV/0!"/>
    <n v="1500"/>
    <n v="1500"/>
    <n v="0"/>
    <n v="3300"/>
    <n v="2921"/>
    <n v="-379"/>
    <n v="0"/>
    <n v="1421"/>
    <n v="0.48647723382403285"/>
  </r>
  <r>
    <s v="Gratis0416_3Milyonuncu_Kart_Preroll_Clickvol_MS"/>
    <n v="2016"/>
    <n v="4"/>
    <s v="Q2"/>
    <d v="2016-04-08T00:00:00"/>
    <d v="2016-04-09T00:00:00"/>
    <n v="0"/>
    <s v="MS"/>
    <x v="42"/>
    <s v="Gratis0416_3Milyonuncu_Kart_Preroll_MS"/>
    <s v="Completed"/>
    <s v="Clickvol"/>
    <s v="RON"/>
    <s v="Xaxis Tv"/>
    <s v="cpv"/>
    <s v="Pre/Mid/Post Rolls RON"/>
    <s v="Online Video"/>
    <n v="1.4999999999999999E-2"/>
    <n v="3.3000000000000002E-2"/>
    <n v="10000"/>
    <n v="145"/>
    <n v="9855"/>
    <n v="145"/>
    <n v="12"/>
    <n v="8.2758620689655171E-2"/>
    <n v="0.39874999999999999"/>
    <n v="150"/>
    <n v="2.1749999999999998"/>
    <n v="-147.82499999999999"/>
    <n v="330"/>
    <n v="4.7850000000000001"/>
    <n v="-325.21499999999997"/>
    <n v="0"/>
    <n v="2.6100000000000003"/>
    <n v="0.54545454545454553"/>
  </r>
  <r>
    <s v="Gratis0416_3Milyonuncu_Kart_Preroll_Midyo_MS"/>
    <n v="2016"/>
    <n v="4"/>
    <s v="Q2"/>
    <d v="2016-04-08T00:00:00"/>
    <d v="2016-04-09T00:00:00"/>
    <n v="0"/>
    <s v="MS"/>
    <x v="42"/>
    <s v="Gratis0416_3Milyonuncu_Kart_Preroll_MS"/>
    <s v="Completed"/>
    <s v="Midyo"/>
    <s v="RON"/>
    <s v="Xaxis Tv"/>
    <s v="cpv"/>
    <s v="Pre/Mid/Post Rolls RON"/>
    <s v="Online Video"/>
    <n v="5.0000000000000001E-3"/>
    <n v="3.3000000000000002E-2"/>
    <n v="60000"/>
    <n v="61353"/>
    <n v="0"/>
    <n v="60000"/>
    <n v="3496"/>
    <n v="5.6981728684823887E-2"/>
    <n v="0.57913300915331811"/>
    <n v="300"/>
    <n v="300"/>
    <n v="0"/>
    <n v="1980"/>
    <n v="2024.6490000000001"/>
    <n v="44.649000000000115"/>
    <n v="0"/>
    <n v="1724.6490000000001"/>
    <n v="0.85182616838770575"/>
  </r>
  <r>
    <s v="Gratis0416_3Milyonuncu_Kart_interest_Digitalm_MS"/>
    <n v="2016"/>
    <n v="4"/>
    <s v="Q2"/>
    <d v="2016-04-08T00:00:00"/>
    <d v="2016-04-09T00:00:00"/>
    <n v="0"/>
    <s v="MS"/>
    <x v="42"/>
    <s v="Gratis0416_3Milyonuncu_Kart_interest_MS"/>
    <s v="Completed"/>
    <s v="Digitalm"/>
    <s v="RON"/>
    <s v="Xaxis Display Plus"/>
    <s v="cpm"/>
    <s v="Selected Sites"/>
    <s v="Ad Bundles"/>
    <n v="0.2"/>
    <n v="1"/>
    <n v="600000"/>
    <n v="601608"/>
    <n v="0"/>
    <n v="600000"/>
    <n v="97"/>
    <n v="1.6123455805108975E-4"/>
    <n v="5.1546391752577323"/>
    <n v="120"/>
    <n v="120"/>
    <n v="0"/>
    <n v="600"/>
    <n v="500"/>
    <n v="-100"/>
    <n v="0"/>
    <n v="380"/>
    <n v="0.76"/>
  </r>
  <r>
    <s v="Gratis0416_3Milyonuncu_Kart_interest_Bond_MS"/>
    <n v="2016"/>
    <n v="4"/>
    <s v="Q2"/>
    <d v="2016-04-08T00:00:00"/>
    <d v="2016-04-09T00:00:00"/>
    <n v="0"/>
    <s v="MS"/>
    <x v="42"/>
    <s v="Gratis0416_3Milyonuncu_Kart_interest_MS"/>
    <s v="Completed"/>
    <s v="Bond Digital"/>
    <s v="RON"/>
    <s v="Xaxis Display Plus"/>
    <s v="cpm"/>
    <s v="Selected Sites"/>
    <s v="Ad Bundles"/>
    <n v="0.5"/>
    <n v="1"/>
    <n v="500000"/>
    <n v="500110"/>
    <n v="0"/>
    <n v="500000"/>
    <m/>
    <n v="0"/>
    <e v="#DIV/0!"/>
    <n v="250"/>
    <n v="250"/>
    <n v="0"/>
    <n v="500"/>
    <n v="500"/>
    <n v="0"/>
    <n v="0"/>
    <n v="250"/>
    <n v="0.5"/>
  </r>
  <r>
    <s v="Nike0416_Women_Race_interest_Bond_MS"/>
    <n v="2016"/>
    <n v="4"/>
    <s v="Q2"/>
    <d v="2016-04-08T00:00:00"/>
    <d v="2016-04-28T00:00:00"/>
    <n v="0"/>
    <s v="MS"/>
    <x v="28"/>
    <s v="Nike0416_Women_Race_interest_MS"/>
    <s v="Completed"/>
    <s v="Bond Digital"/>
    <s v="RON"/>
    <s v="Xaxis Display Plus"/>
    <s v="cpm"/>
    <s v="Selected Sites"/>
    <s v="Ad Bundles"/>
    <n v="0.5"/>
    <n v="0"/>
    <n v="1000000"/>
    <n v="735205"/>
    <n v="264795"/>
    <n v="735205"/>
    <m/>
    <n v="0"/>
    <e v="#DIV/0!"/>
    <n v="500"/>
    <n v="367.60250000000002"/>
    <n v="-132.39749999999998"/>
    <n v="0"/>
    <n v="0"/>
    <n v="0"/>
    <n v="0"/>
    <n v="-367.60250000000002"/>
    <e v="#DIV/0!"/>
  </r>
  <r>
    <s v="Nike0416_Women_Race_interstitial_Acunn_MS"/>
    <n v="2016"/>
    <n v="4"/>
    <s v="Q2"/>
    <d v="2016-04-08T00:00:00"/>
    <d v="2016-04-28T00:00:00"/>
    <n v="0"/>
    <s v="MS"/>
    <x v="28"/>
    <s v="Nike0416_Women_Race_interstitial_MS"/>
    <s v="Completed"/>
    <s v="Acunn"/>
    <s v="RON"/>
    <s v="Xaxis Display Plus"/>
    <s v="cpm"/>
    <s v="Interstitial"/>
    <s v="Interstitial"/>
    <n v="1.5"/>
    <n v="0"/>
    <n v="1000000"/>
    <n v="1001317"/>
    <n v="0"/>
    <n v="1000000"/>
    <n v="9755"/>
    <n v="9.7421695626859432E-3"/>
    <n v="0"/>
    <n v="1500"/>
    <n v="1500"/>
    <n v="0"/>
    <n v="0"/>
    <n v="0"/>
    <n v="0"/>
    <n v="0"/>
    <n v="-1500"/>
    <e v="#DIV/0!"/>
  </r>
  <r>
    <s v="Lassa0416_Satis_Kampanyası_interstitial_Medyanet_MC"/>
    <n v="2016"/>
    <n v="4"/>
    <s v="Q2"/>
    <d v="2016-04-08T00:00:00"/>
    <d v="2016-04-30T00:00:00"/>
    <n v="0"/>
    <s v="MC"/>
    <x v="18"/>
    <s v="Lassa0416_Satis_Kampanyası_interstitial_MC"/>
    <s v="Completed"/>
    <s v="Medyanet"/>
    <s v="RON"/>
    <s v="Xaxis Rich Media"/>
    <s v="cpm"/>
    <s v="Interstitial"/>
    <s v="Interstitial"/>
    <n v="0.5"/>
    <n v="4.25"/>
    <n v="750000"/>
    <n v="752269"/>
    <n v="0"/>
    <n v="750000"/>
    <n v="9878"/>
    <n v="1.3130941192578719E-2"/>
    <n v="0.32425592225146793"/>
    <n v="375"/>
    <n v="375"/>
    <n v="0"/>
    <n v="3187.5"/>
    <n v="3203"/>
    <n v="15.5"/>
    <n v="0"/>
    <n v="2828"/>
    <n v="0.88292226038089294"/>
  </r>
  <r>
    <s v="Lassa0416_Satis_Kampanyası_interstitial_Acunn_MC"/>
    <n v="2016"/>
    <n v="4"/>
    <s v="Q2"/>
    <d v="2016-04-08T00:00:00"/>
    <d v="2016-04-30T00:00:00"/>
    <n v="0"/>
    <s v="MC"/>
    <x v="18"/>
    <s v="Lassa0416_Satis_Kampanyası_interstitial_MC"/>
    <s v="Completed"/>
    <s v="Acunn"/>
    <s v="RON"/>
    <s v="Xaxis Rich Media"/>
    <s v="cpm"/>
    <s v="Interstitial"/>
    <s v="Interstitial"/>
    <n v="1.5"/>
    <n v="4.25"/>
    <n v="500000"/>
    <n v="501105"/>
    <n v="0"/>
    <n v="500000"/>
    <n v="5685"/>
    <n v="1.1344927709761428E-2"/>
    <n v="0.37379067722075637"/>
    <n v="750"/>
    <n v="750"/>
    <n v="0"/>
    <n v="2125"/>
    <n v="2125"/>
    <n v="0"/>
    <n v="0"/>
    <n v="1375"/>
    <n v="0.6470588235294118"/>
  </r>
  <r>
    <s v="Lassa0416_Satis_Kampanyası_interstitial_Digitalm_MC"/>
    <n v="2016"/>
    <n v="4"/>
    <s v="Q2"/>
    <d v="2016-04-08T00:00:00"/>
    <d v="2016-04-30T00:00:00"/>
    <n v="0"/>
    <s v="MC"/>
    <x v="18"/>
    <s v="Lassa0416_Satis_Kampanyası_interstitial_MC"/>
    <s v="Completed"/>
    <s v="Digitalm"/>
    <s v="RON"/>
    <s v="Xaxis Rich Media"/>
    <s v="cpm"/>
    <s v="Interstitial"/>
    <s v="Interstitial"/>
    <n v="2.5"/>
    <n v="4.25"/>
    <n v="500000"/>
    <n v="500303"/>
    <n v="0"/>
    <n v="500000"/>
    <n v="8673"/>
    <n v="1.7335494690217727E-2"/>
    <n v="0.24501325954110459"/>
    <n v="1250"/>
    <n v="1250"/>
    <n v="0"/>
    <n v="2125"/>
    <n v="2125"/>
    <n v="0"/>
    <n v="0"/>
    <n v="875"/>
    <n v="0.41176470588235292"/>
  </r>
  <r>
    <s v="Lassa0416_Satis_Kampanyası_SYNC_Clipkit_MC"/>
    <n v="2016"/>
    <n v="4"/>
    <s v="Q2"/>
    <d v="2016-04-08T00:00:00"/>
    <d v="2016-04-30T00:00:00"/>
    <n v="0"/>
    <s v="MC"/>
    <x v="18"/>
    <s v="Lassa0416_Satis_Kampanyası_SYNC_MC"/>
    <s v="Completed"/>
    <s v="Clipkit"/>
    <s v="RON"/>
    <s v="Xaxis SYNC"/>
    <s v="cpv"/>
    <s v="Pre/Mid/Post Rolls RON"/>
    <s v="Online Video"/>
    <n v="3.6999999999999998E-2"/>
    <n v="0.06"/>
    <n v="200000"/>
    <n v="200157"/>
    <n v="0"/>
    <n v="200000"/>
    <n v="6154"/>
    <n v="3.0745864496370349E-2"/>
    <n v="1.9514137146571335"/>
    <n v="7400"/>
    <n v="7400"/>
    <n v="0"/>
    <n v="12000"/>
    <n v="12009"/>
    <n v="9"/>
    <n v="0"/>
    <n v="4609"/>
    <n v="0.38379548671829461"/>
  </r>
  <r>
    <s v="Lassa0416_Satis_Kampanyası_interest_Digitalm_MC"/>
    <n v="2016"/>
    <n v="4"/>
    <s v="Q2"/>
    <d v="2016-04-08T00:00:00"/>
    <d v="2016-04-30T00:00:00"/>
    <n v="0"/>
    <s v="MC"/>
    <x v="18"/>
    <s v="Lassa0416_Satis_Kampanyası_interest_MC"/>
    <s v="Completed"/>
    <s v="Digitalm"/>
    <s v="RON"/>
    <s v="Xaxis Display Plus"/>
    <s v="cpm"/>
    <s v="Selected Sites"/>
    <s v="Ad Bundles"/>
    <n v="0.2"/>
    <n v="1.3"/>
    <n v="2000000"/>
    <n v="426082"/>
    <n v="1573918"/>
    <n v="426082"/>
    <n v="24"/>
    <n v="5.6327185846855772E-5"/>
    <n v="23.079441666666668"/>
    <n v="400"/>
    <n v="85.216400000000007"/>
    <n v="-314.78359999999998"/>
    <n v="2600"/>
    <n v="553.90660000000003"/>
    <n v="-2046.0934"/>
    <n v="0"/>
    <n v="468.6902"/>
    <n v="0.84615384615384615"/>
  </r>
  <r>
    <s v="Lassa0416_Satis_Kampanyası_interest_Bond_MC"/>
    <n v="2016"/>
    <n v="4"/>
    <s v="Q2"/>
    <d v="2016-04-08T00:00:00"/>
    <d v="2016-04-30T00:00:00"/>
    <n v="0"/>
    <s v="MC"/>
    <x v="18"/>
    <s v="Lassa0416_Satis_Kampanyası_interest_MC"/>
    <s v="Completed"/>
    <s v="Bond Digital"/>
    <s v="RON"/>
    <s v="Xaxis Display Plus"/>
    <s v="cpm"/>
    <s v="Selected Sites"/>
    <s v="Ad Bundles"/>
    <n v="0.5"/>
    <n v="1.3"/>
    <n v="1000000"/>
    <n v="311289"/>
    <n v="688711"/>
    <n v="311289"/>
    <m/>
    <n v="0"/>
    <e v="#DIV/0!"/>
    <n v="500"/>
    <n v="155.64449999999999"/>
    <n v="-344.35550000000001"/>
    <n v="1300"/>
    <n v="404.67570000000001"/>
    <n v="-895.32429999999999"/>
    <n v="0"/>
    <n v="249.03120000000001"/>
    <n v="0.61538461538461542"/>
  </r>
  <r>
    <s v="Lassa0416_Satis_Kampanyası_Hürriyetemlak_Digitalm_MC"/>
    <n v="2016"/>
    <n v="4"/>
    <s v="Q2"/>
    <d v="2016-04-08T00:00:00"/>
    <d v="2016-04-30T00:00:00"/>
    <n v="0"/>
    <s v="MC"/>
    <x v="18"/>
    <s v="Lassa0416_Satis_Kampanyası_interest_MC"/>
    <s v="Completed"/>
    <s v="Hurriyetemlak"/>
    <s v="RON"/>
    <s v="Xaxis Display Plus"/>
    <s v="cpm"/>
    <s v="Selected Sites"/>
    <s v="Ad Bundles"/>
    <n v="0.15"/>
    <n v="1.3"/>
    <n v="500000"/>
    <n v="509974"/>
    <n v="0"/>
    <n v="500000"/>
    <m/>
    <n v="0"/>
    <e v="#DIV/0!"/>
    <n v="75"/>
    <n v="75"/>
    <n v="0"/>
    <n v="650"/>
    <n v="662.96620000000007"/>
    <n v="12.966200000000072"/>
    <n v="0"/>
    <n v="587.96620000000007"/>
    <n v="0.88687206074759162"/>
  </r>
  <r>
    <s v="Lassa0416_Satis_Kampanyası_Medyanet_Digitalm_MC"/>
    <n v="2016"/>
    <n v="4"/>
    <s v="Q2"/>
    <d v="2016-04-08T00:00:00"/>
    <d v="2016-04-30T00:00:00"/>
    <n v="0"/>
    <s v="MC"/>
    <x v="18"/>
    <s v="Lassa0416_Satis_Kampanyası_interest_MC"/>
    <s v="Completed"/>
    <s v="Medyanet"/>
    <s v="RON"/>
    <s v="Xaxis Display Plus"/>
    <s v="cpm"/>
    <s v="Selected Sites"/>
    <s v="Ad Bundles"/>
    <n v="0.1"/>
    <n v="1.3"/>
    <n v="700000"/>
    <n v="701831"/>
    <n v="0"/>
    <n v="700000"/>
    <m/>
    <n v="0"/>
    <e v="#DIV/0!"/>
    <n v="70"/>
    <n v="70"/>
    <n v="0"/>
    <n v="910"/>
    <n v="912.38030000000003"/>
    <n v="2.3803000000000338"/>
    <n v="0"/>
    <n v="842.38030000000003"/>
    <n v="0.92327760693649352"/>
  </r>
  <r>
    <s v="Akbank0416_Fintech_interest_Digitalm_MC"/>
    <n v="2016"/>
    <n v="4"/>
    <s v="Q2"/>
    <d v="2016-04-08T00:00:00"/>
    <d v="2016-04-30T00:00:00"/>
    <n v="0"/>
    <s v="MC"/>
    <x v="9"/>
    <s v="Akbank0416_Fintech_interest_MC"/>
    <s v="Completed"/>
    <s v="Digitalm"/>
    <s v="RON"/>
    <s v="Xaxis Display Plus"/>
    <s v="cpm"/>
    <s v="Selected Sites"/>
    <s v="Ad Bundles"/>
    <n v="0.2"/>
    <n v="1"/>
    <n v="2000000"/>
    <n v="1995250"/>
    <n v="4750"/>
    <n v="1995250"/>
    <m/>
    <n v="0"/>
    <e v="#DIV/0!"/>
    <n v="400"/>
    <n v="399.05"/>
    <n v="-0.94999999999998863"/>
    <n v="2000"/>
    <n v="1995.25"/>
    <n v="-4.75"/>
    <n v="0"/>
    <n v="1596.2"/>
    <n v="0.8"/>
  </r>
  <r>
    <s v="Akbank0416_Fintech_interest_Medyanet_MC"/>
    <n v="2016"/>
    <n v="4"/>
    <s v="Q2"/>
    <d v="2016-04-08T00:00:00"/>
    <d v="2016-04-30T00:00:00"/>
    <n v="0"/>
    <s v="MC"/>
    <x v="9"/>
    <s v="Akbank0416_Fintech_interest_MC"/>
    <s v="Completed"/>
    <s v="Medyanet"/>
    <s v="RON"/>
    <s v="Xaxis Display Plus"/>
    <s v="cpm"/>
    <s v="Selected Sites"/>
    <s v="Ad Bundles"/>
    <n v="0.1"/>
    <n v="1"/>
    <n v="1500000"/>
    <n v="1510028"/>
    <n v="0"/>
    <n v="1500000"/>
    <m/>
    <n v="0"/>
    <e v="#DIV/0!"/>
    <n v="150"/>
    <n v="150"/>
    <n v="0"/>
    <n v="1500"/>
    <n v="1510.028"/>
    <n v="10.02800000000002"/>
    <n v="0"/>
    <n v="1360.028"/>
    <n v="0.90066409364594568"/>
  </r>
  <r>
    <s v="Akbank0416_Fintech_interest_Bond_MC"/>
    <n v="2016"/>
    <n v="4"/>
    <s v="Q2"/>
    <d v="2016-04-08T00:00:00"/>
    <d v="2016-04-30T00:00:00"/>
    <n v="0"/>
    <s v="MC"/>
    <x v="9"/>
    <s v="Akbank0416_Fintech_interest_MC"/>
    <s v="Completed"/>
    <s v="Bond Digital"/>
    <s v="RON"/>
    <s v="Xaxis Display Plus"/>
    <s v="cpm"/>
    <s v="Selected Sites"/>
    <s v="Ad Bundles"/>
    <n v="0.5"/>
    <n v="1"/>
    <n v="1000000"/>
    <n v="731945"/>
    <n v="268055"/>
    <n v="731945"/>
    <m/>
    <n v="0"/>
    <e v="#DIV/0!"/>
    <n v="500"/>
    <n v="365.97250000000003"/>
    <n v="-134.02749999999997"/>
    <n v="1000"/>
    <n v="495"/>
    <n v="-505"/>
    <n v="0"/>
    <n v="129.02749999999997"/>
    <n v="0.26066161616161609"/>
  </r>
  <r>
    <s v="Sölen0416_Ozmn_Imaj_Kampanyası_Clickvol_MC"/>
    <n v="2016"/>
    <n v="4"/>
    <s v="Q2"/>
    <d v="2016-04-08T00:00:00"/>
    <d v="2016-04-30T00:00:00"/>
    <n v="0"/>
    <s v="MC"/>
    <x v="48"/>
    <s v="Sölen0416_Ozmn_Imaj_Kampanyası_MC"/>
    <s v="Completed"/>
    <s v="Clickvol"/>
    <s v="RON"/>
    <s v="Xaxis Mobil"/>
    <s v="cpv"/>
    <s v="Pre/Mid/Post Rolls RON"/>
    <s v="Online Video"/>
    <n v="1.4999999999999999E-2"/>
    <n v="0.05"/>
    <n v="40000"/>
    <n v="10000"/>
    <n v="30000"/>
    <n v="10000"/>
    <n v="1713"/>
    <n v="0.17130000000000001"/>
    <n v="1.084063047285464"/>
    <n v="600"/>
    <n v="150"/>
    <n v="-450"/>
    <n v="2000"/>
    <n v="1857"/>
    <n v="-143"/>
    <n v="0"/>
    <n v="1707"/>
    <n v="0.91922455573505657"/>
  </r>
  <r>
    <s v="Sölen0416_Ozmn_Imaj_Kampanyası_Move_ONEDİGİTAL"/>
    <n v="2016"/>
    <n v="4"/>
    <s v="Q2"/>
    <d v="2016-04-08T00:00:00"/>
    <d v="2016-04-30T00:00:00"/>
    <n v="0"/>
    <s v="MC"/>
    <x v="48"/>
    <s v="Sölen0416_Ozmn_Imaj_Kampanyası_MC"/>
    <s v="Completed"/>
    <s v="Move"/>
    <s v="RON"/>
    <s v="Xaxis Mobil"/>
    <s v="cpv"/>
    <s v="Pre/Mid/Post Rolls RON"/>
    <s v="Online Video"/>
    <n v="0.02"/>
    <n v="0.05"/>
    <n v="20000"/>
    <n v="20004"/>
    <n v="0"/>
    <n v="20000"/>
    <n v="217"/>
    <n v="1.0847830433913217E-2"/>
    <n v="0"/>
    <n v="400"/>
    <n v="400"/>
    <n v="0"/>
    <n v="1000"/>
    <n v="0"/>
    <n v="-1000"/>
    <n v="0"/>
    <n v="-400"/>
    <e v="#DIV/0!"/>
  </r>
  <r>
    <s v="Renault0416_Megane_HB_LAL_Medyanet_MEC"/>
    <n v="2016"/>
    <n v="4"/>
    <s v="Q2"/>
    <d v="2016-04-08T00:00:00"/>
    <d v="2016-04-30T00:00:00"/>
    <n v="0"/>
    <s v="MEC"/>
    <x v="41"/>
    <s v="Renault0416_Megane_HB_LAL_MEC"/>
    <s v="Completed"/>
    <s v="Medyanet"/>
    <s v="RON"/>
    <s v="Xaxis Lookalike"/>
    <s v="cpm"/>
    <s v="Selected Sites"/>
    <s v="Ad Bundles"/>
    <n v="0.1"/>
    <n v="1.8"/>
    <n v="1500000"/>
    <n v="1506519"/>
    <n v="0"/>
    <n v="1500000"/>
    <m/>
    <n v="0"/>
    <e v="#DIV/0!"/>
    <n v="150"/>
    <n v="150"/>
    <n v="0"/>
    <n v="2700"/>
    <n v="2711.7342000000003"/>
    <n v="11.734200000000328"/>
    <n v="0"/>
    <n v="2561.7342000000003"/>
    <n v="0.94468484411193399"/>
  </r>
  <r>
    <s v="Renault0416_Megane_HB_LAL_Digitalm_MEC"/>
    <n v="2016"/>
    <n v="4"/>
    <s v="Q2"/>
    <d v="2016-04-08T00:00:00"/>
    <d v="2016-04-30T00:00:00"/>
    <n v="0"/>
    <s v="MEC"/>
    <x v="41"/>
    <s v="Renault0416_Megane_HB_LAL_MEC"/>
    <s v="Completed"/>
    <s v="Digitalm"/>
    <s v="RON"/>
    <s v="Xaxis Lookalike"/>
    <s v="cpm"/>
    <s v="Selected Sites"/>
    <s v="Ad Bundles"/>
    <n v="0.2"/>
    <n v="1.8"/>
    <n v="1000000"/>
    <n v="998897"/>
    <n v="1103"/>
    <n v="998897"/>
    <n v="1231"/>
    <n v="1.2323592922994062E-3"/>
    <n v="1.4606129975629571"/>
    <n v="200"/>
    <n v="199.77940000000001"/>
    <n v="-0.22059999999999036"/>
    <n v="1800"/>
    <n v="1798.0146000000002"/>
    <n v="-1.9853999999997995"/>
    <n v="0"/>
    <n v="1598.2352000000001"/>
    <n v="0.88888888888888884"/>
  </r>
  <r>
    <s v="Renault0416_Megane_HB_LAL_Appnexus_MEC"/>
    <n v="2016"/>
    <n v="4"/>
    <s v="Q2"/>
    <d v="2016-04-08T00:00:00"/>
    <d v="2016-04-30T00:00:00"/>
    <n v="0"/>
    <s v="MEC"/>
    <x v="41"/>
    <s v="Renault0416_Megane_HB_LAL_MEC"/>
    <s v="Completed"/>
    <s v="Appnexus"/>
    <s v="RON"/>
    <s v="Xaxis Lookalike"/>
    <s v="cpm"/>
    <s v="Selected Sites"/>
    <s v="Ad Bundles"/>
    <m/>
    <n v="1.8"/>
    <n v="500000"/>
    <n v="262962"/>
    <n v="237038"/>
    <n v="262962"/>
    <n v="1075"/>
    <n v="4.0880431393129045E-3"/>
    <n v="0.45674418604651162"/>
    <n v="0"/>
    <n v="118"/>
    <n v="118"/>
    <n v="900"/>
    <n v="491"/>
    <n v="-409"/>
    <n v="0"/>
    <n v="373"/>
    <n v="0.75967413441955189"/>
  </r>
  <r>
    <s v="Renault0416_Megane_HB_LAL_Google_MEC"/>
    <n v="2016"/>
    <n v="4"/>
    <s v="Q2"/>
    <d v="2016-04-08T00:00:00"/>
    <d v="2016-04-30T00:00:00"/>
    <n v="0"/>
    <s v="MEC"/>
    <x v="41"/>
    <s v="Renault0416_Megane_HB_LAL_MEC"/>
    <s v="Completed"/>
    <s v="Google"/>
    <s v="RON"/>
    <s v="Xaxis Lookalike"/>
    <s v="cpm"/>
    <s v="Selected Sites"/>
    <s v="Ad Bundles"/>
    <m/>
    <n v="1.8"/>
    <n v="0"/>
    <n v="0"/>
    <n v="0"/>
    <n v="0"/>
    <n v="0"/>
    <e v="#DIV/0!"/>
    <e v="#DIV/0!"/>
    <n v="0"/>
    <n v="22"/>
    <n v="22"/>
    <n v="0"/>
    <n v="0"/>
    <n v="0"/>
    <n v="0"/>
    <n v="-22"/>
    <e v="#DIV/0!"/>
  </r>
  <r>
    <s v="Bridgestone0416_Bahar_Kampanyası_SYNC_Clipkit_MC"/>
    <n v="2016"/>
    <n v="4"/>
    <s v="Q2"/>
    <d v="2016-04-08T00:00:00"/>
    <d v="2016-04-30T00:00:00"/>
    <n v="0"/>
    <s v="MC"/>
    <x v="8"/>
    <s v="Bridgestone0416_Bahar_Kampanyası_SYNC_MC"/>
    <s v="Completed"/>
    <s v="Clipkit"/>
    <s v="RON"/>
    <s v="Xaxis SYNC"/>
    <s v="cpv"/>
    <s v="Pre/Mid/Post Rolls RON"/>
    <s v="Online Video"/>
    <n v="3.6999999999999998E-2"/>
    <n v="0.06"/>
    <n v="100000"/>
    <n v="100002"/>
    <n v="0"/>
    <n v="100000"/>
    <n v="4150"/>
    <n v="4.1499170016599668E-2"/>
    <n v="1.4457831325301205"/>
    <n v="3700"/>
    <n v="3700"/>
    <n v="0"/>
    <n v="6000"/>
    <n v="6000"/>
    <n v="0"/>
    <n v="0"/>
    <n v="2300"/>
    <n v="0.38333333333333336"/>
  </r>
  <r>
    <s v="Istikbal0416_Yatak_Lansman_interstitial_Medyanet_MC"/>
    <n v="2016"/>
    <n v="4"/>
    <s v="Q2"/>
    <d v="2016-04-09T00:00:00"/>
    <d v="2016-04-15T00:00:00"/>
    <n v="0"/>
    <s v="MS"/>
    <x v="29"/>
    <s v="Istikbal0416_Yatak_Lansman_interstitial_MC"/>
    <s v="Completed"/>
    <s v="Medyanet"/>
    <s v="RON"/>
    <s v="Xaxis Rich Media"/>
    <s v="cpm"/>
    <s v="Interstitial"/>
    <s v="Interstitial"/>
    <n v="0.5"/>
    <n v="3.75"/>
    <n v="1000000"/>
    <n v="322074"/>
    <n v="677926"/>
    <n v="322074"/>
    <m/>
    <n v="0"/>
    <e v="#DIV/0!"/>
    <n v="500"/>
    <n v="161.03700000000001"/>
    <n v="-338.96299999999997"/>
    <n v="3750"/>
    <n v="1207.7774999999999"/>
    <n v="-2542.2224999999999"/>
    <n v="0"/>
    <n v="1046.7404999999999"/>
    <n v="0.86666666666666659"/>
  </r>
  <r>
    <s v="Istikbal0416_Yatak_Lansman_interstitial_Acunn_MC"/>
    <n v="2016"/>
    <n v="4"/>
    <s v="Q2"/>
    <d v="2016-04-09T00:00:00"/>
    <d v="2016-04-15T00:00:00"/>
    <n v="0"/>
    <s v="MS"/>
    <x v="29"/>
    <s v="Istikbal0416_Yatak_Lansman_interstitial_MC"/>
    <s v="Completed"/>
    <s v="Acunn"/>
    <s v="RON"/>
    <s v="Xaxis Rich Media"/>
    <s v="cpm"/>
    <s v="Interstitial"/>
    <s v="Interstitial"/>
    <n v="1.5"/>
    <n v="3.75"/>
    <n v="2000000"/>
    <n v="431034"/>
    <n v="1568966"/>
    <n v="431034"/>
    <n v="2024"/>
    <n v="4.6956852591674902E-3"/>
    <n v="1.3858695652173914"/>
    <n v="3000"/>
    <n v="646.55099999999993"/>
    <n v="-2353.4490000000001"/>
    <n v="7500"/>
    <n v="2805"/>
    <n v="-4695"/>
    <n v="0"/>
    <n v="2158.4490000000001"/>
    <n v="0.76950053475935831"/>
  </r>
  <r>
    <s v="Istikbal0416_Yatak_Lansman_interstitial_Digitalm_MC"/>
    <n v="2016"/>
    <n v="4"/>
    <s v="Q2"/>
    <d v="2016-04-09T00:00:00"/>
    <d v="2016-04-15T00:00:00"/>
    <n v="0"/>
    <s v="MS"/>
    <x v="29"/>
    <s v="Istikbal0416_Yatak_Lansman_interstitial_MC"/>
    <s v="Completed"/>
    <s v="Digitalm"/>
    <s v="RON"/>
    <s v="Xaxis Rich Media"/>
    <s v="cpm"/>
    <s v="Interstitial"/>
    <s v="Interstitial"/>
    <n v="2.5"/>
    <n v="3.75"/>
    <n v="1000000"/>
    <n v="501895"/>
    <n v="498105"/>
    <n v="501895"/>
    <m/>
    <n v="0"/>
    <e v="#DIV/0!"/>
    <n v="2500"/>
    <n v="1254.7375"/>
    <n v="-1245.2625"/>
    <n v="3750"/>
    <n v="1882.10625"/>
    <n v="-1867.89375"/>
    <n v="0"/>
    <n v="627.36875000000009"/>
    <n v="0.33333333333333337"/>
  </r>
  <r>
    <s v="Istikbal0416_Yatak_Lansman_interstitial_Memuruz_MC"/>
    <n v="2016"/>
    <n v="4"/>
    <s v="Q2"/>
    <d v="2016-04-09T00:00:00"/>
    <d v="2016-04-15T00:00:00"/>
    <n v="0"/>
    <s v="MS"/>
    <x v="29"/>
    <s v="Istikbal0416_Yatak_Lansman_interstitial_MC"/>
    <s v="Completed"/>
    <s v="Memuruz"/>
    <s v="RON"/>
    <s v="Xaxis Rich Media"/>
    <s v="cpm"/>
    <s v="Interstitial"/>
    <s v="Interstitial"/>
    <n v="2.5"/>
    <n v="3.75"/>
    <n v="1000000"/>
    <n v="404198"/>
    <n v="595802"/>
    <n v="404198"/>
    <m/>
    <n v="0"/>
    <e v="#DIV/0!"/>
    <n v="2500"/>
    <n v="1010.4949999999999"/>
    <n v="-1489.5050000000001"/>
    <n v="3750"/>
    <n v="1515.7425000000001"/>
    <n v="-2234.2574999999997"/>
    <n v="0"/>
    <n v="505.24750000000017"/>
    <n v="0.33333333333333343"/>
  </r>
  <r>
    <s v="Vodafone0416_Red_Beymen_interest_Sem_MS"/>
    <n v="2016"/>
    <n v="4"/>
    <s v="Q2"/>
    <d v="2016-04-09T00:00:00"/>
    <d v="2016-04-30T00:00:00"/>
    <n v="0"/>
    <s v="MS"/>
    <x v="14"/>
    <s v="Vodafone0416_Red_Beymen_interest_MS"/>
    <s v="Completed"/>
    <s v="Sem Digital"/>
    <s v="RON"/>
    <s v="Xaxis Display Plus"/>
    <s v="cpm"/>
    <s v="Selected Sites"/>
    <s v="Ad Bundles"/>
    <n v="0.2"/>
    <n v="1.4"/>
    <n v="500000"/>
    <n v="646318"/>
    <n v="0"/>
    <n v="500000"/>
    <m/>
    <n v="0"/>
    <e v="#DIV/0!"/>
    <n v="100"/>
    <n v="100"/>
    <n v="0"/>
    <n v="700"/>
    <n v="904.84519999999998"/>
    <n v="204.84519999999998"/>
    <n v="0"/>
    <n v="804.84519999999998"/>
    <n v="0.88948385867549495"/>
  </r>
  <r>
    <s v="Vodafone0416_Red_Beymen_interest_Digitalm_MS"/>
    <n v="2016"/>
    <n v="4"/>
    <s v="Q2"/>
    <d v="2016-04-09T00:00:00"/>
    <d v="2016-04-30T00:00:00"/>
    <n v="0"/>
    <s v="MS"/>
    <x v="14"/>
    <s v="Vodafone0416_Red_Beymen_interest_MS"/>
    <s v="Completed"/>
    <s v="Digitalm"/>
    <s v="RON"/>
    <s v="Xaxis Display Plus"/>
    <s v="cpm"/>
    <s v="Selected Sites"/>
    <s v="Ad Bundles"/>
    <n v="0.2"/>
    <n v="1.4"/>
    <n v="5000000"/>
    <n v="4571253"/>
    <n v="428747"/>
    <n v="4571253"/>
    <n v="1297"/>
    <n v="2.837296469917548E-4"/>
    <n v="4.9342746337702383"/>
    <n v="1000"/>
    <n v="914.25059999999996"/>
    <n v="-85.749400000000037"/>
    <n v="7000"/>
    <n v="6399.7541999999994"/>
    <n v="-600.2458000000006"/>
    <n v="0"/>
    <n v="5485.5035999999991"/>
    <n v="0.8571428571428571"/>
  </r>
  <r>
    <s v="Vodafone0416_Red_Beymen_interest_Medyanet_MS"/>
    <n v="2016"/>
    <n v="4"/>
    <s v="Q2"/>
    <d v="2016-04-09T00:00:00"/>
    <d v="2016-04-30T00:00:00"/>
    <n v="0"/>
    <s v="MS"/>
    <x v="14"/>
    <s v="Vodafone0416_Red_Beymen_interest_MS"/>
    <s v="Completed"/>
    <s v="Medyanet"/>
    <s v="RON"/>
    <s v="Xaxis Display Plus"/>
    <s v="cpm"/>
    <s v="Selected Sites"/>
    <s v="Ad Bundles"/>
    <n v="0.5"/>
    <n v="1.4"/>
    <n v="1000000"/>
    <n v="1000131"/>
    <n v="0"/>
    <n v="1000000"/>
    <m/>
    <n v="0"/>
    <e v="#DIV/0!"/>
    <n v="500"/>
    <n v="500"/>
    <n v="0"/>
    <n v="1400"/>
    <n v="1400.1833999999999"/>
    <n v="0.18339999999989232"/>
    <n v="0"/>
    <n v="900.18339999999989"/>
    <n v="0.64290392244330274"/>
  </r>
  <r>
    <s v="Vodafone0416_Red_Beymen_interest_Commedya_MS"/>
    <n v="2016"/>
    <n v="4"/>
    <s v="Q2"/>
    <d v="2016-04-09T00:00:00"/>
    <d v="2016-04-30T00:00:00"/>
    <n v="0"/>
    <s v="MS"/>
    <x v="14"/>
    <s v="Vodafone0416_Red_Beymen_interest_MS"/>
    <s v="Completed"/>
    <s v="Commedya"/>
    <s v="RON"/>
    <s v="Xaxis Display Plus"/>
    <s v="cpm"/>
    <s v="Selected Sites"/>
    <s v="Ad Bundles"/>
    <n v="0.1"/>
    <n v="1.4"/>
    <n v="500000"/>
    <n v="543380"/>
    <n v="0"/>
    <n v="500000"/>
    <m/>
    <n v="0"/>
    <e v="#DIV/0!"/>
    <n v="50"/>
    <n v="50"/>
    <n v="0"/>
    <n v="700"/>
    <n v="1020"/>
    <n v="320"/>
    <n v="0"/>
    <n v="970"/>
    <n v="0.9509803921568627"/>
  </r>
  <r>
    <s v="Vodafone0416_Red_Beymen_interest_Clickvol_MS"/>
    <n v="2016"/>
    <n v="4"/>
    <s v="Q2"/>
    <d v="2016-04-09T00:00:00"/>
    <d v="2016-04-30T00:00:00"/>
    <n v="0"/>
    <s v="MS"/>
    <x v="14"/>
    <s v="Vodafone0416_Red_Beymen_interest_MS"/>
    <s v="Completed"/>
    <s v="Clickvol"/>
    <s v="RON"/>
    <s v="Xaxis Display Plus"/>
    <s v="cpm"/>
    <s v="Selected Sites"/>
    <s v="Ad Bundles"/>
    <n v="0.5"/>
    <n v="1.4"/>
    <n v="500000"/>
    <n v="196706"/>
    <n v="303294"/>
    <n v="196706"/>
    <m/>
    <n v="0"/>
    <e v="#DIV/0!"/>
    <n v="250"/>
    <n v="98.352999999999994"/>
    <n v="-151.64699999999999"/>
    <n v="700"/>
    <n v="275.38839999999999"/>
    <n v="-424.61160000000001"/>
    <n v="0"/>
    <n v="177.03539999999998"/>
    <n v="0.64285714285714279"/>
  </r>
  <r>
    <s v="Redbull0416_AnadoluBreak_interest_Bond_MEC"/>
    <n v="2016"/>
    <n v="4"/>
    <s v="Q2"/>
    <d v="2016-04-02T00:00:00"/>
    <d v="2016-04-17T00:00:00"/>
    <n v="0"/>
    <s v="MEC"/>
    <x v="11"/>
    <s v="Redbull0416_AnadoluBreak_interest_MEC"/>
    <s v="Completed"/>
    <s v="Bond Digital"/>
    <s v="RON"/>
    <s v="Xaxis Display Plus"/>
    <s v="cpm"/>
    <s v="Selected Sites"/>
    <s v="Ad Bundles"/>
    <n v="0.5"/>
    <n v="1.6"/>
    <n v="2350000"/>
    <n v="2019953"/>
    <n v="330047"/>
    <n v="2019953"/>
    <m/>
    <n v="0"/>
    <e v="#DIV/0!"/>
    <n v="1175"/>
    <n v="1009.9765"/>
    <n v="-165.02350000000001"/>
    <n v="3760"/>
    <n v="1125.7"/>
    <n v="-2634.3"/>
    <n v="0"/>
    <n v="115.72350000000006"/>
    <n v="0.1028013680376655"/>
  </r>
  <r>
    <s v="Redbull0416_AnadoluBreak_interest_Adhood_MEC"/>
    <n v="2016"/>
    <n v="4"/>
    <s v="Q2"/>
    <d v="2016-04-02T00:00:00"/>
    <d v="2016-04-17T00:00:00"/>
    <n v="0"/>
    <s v="MEC"/>
    <x v="11"/>
    <s v="Redbull0416_AnadoluBreak_interest_MEC"/>
    <s v="Completed"/>
    <s v="Adhood"/>
    <s v="RON"/>
    <s v="Xaxis Display Plus"/>
    <s v="cpm"/>
    <s v="Selected Sites"/>
    <s v="Ad Bundles"/>
    <n v="0.15"/>
    <n v="1.6"/>
    <n v="1250000"/>
    <n v="1183610"/>
    <n v="66390"/>
    <n v="1183610"/>
    <m/>
    <n v="0"/>
    <e v="#DIV/0!"/>
    <n v="187.5"/>
    <n v="177.54149999999998"/>
    <n v="-9.958500000000015"/>
    <n v="2000"/>
    <n v="1893.7760000000001"/>
    <n v="-106.22399999999993"/>
    <n v="0"/>
    <n v="1716.2345"/>
    <n v="0.90625"/>
  </r>
  <r>
    <s v="Redbull0416_AnadoluBreak_interest_Reklamstore_MEC"/>
    <n v="2016"/>
    <n v="4"/>
    <s v="Q2"/>
    <d v="2016-04-02T00:00:00"/>
    <d v="2016-04-17T00:00:00"/>
    <n v="0"/>
    <s v="MEC"/>
    <x v="11"/>
    <s v="Redbull0416_AnadoluBreak_interest_MEC"/>
    <s v="Completed"/>
    <s v="Reklamstore"/>
    <s v="RON"/>
    <s v="Xaxis Display Plus"/>
    <s v="cpm"/>
    <s v="Selected Sites"/>
    <s v="Ad Bundles"/>
    <n v="0.17"/>
    <n v="1.6"/>
    <n v="1300000"/>
    <n v="900417"/>
    <n v="399583"/>
    <n v="900417"/>
    <m/>
    <n v="0"/>
    <e v="#DIV/0!"/>
    <n v="221.00000000000003"/>
    <n v="153.07089000000002"/>
    <n v="-67.929110000000009"/>
    <n v="2080"/>
    <n v="1440.6672000000001"/>
    <n v="-639.33279999999991"/>
    <n v="0"/>
    <n v="1287.5963100000001"/>
    <n v="0.89375000000000004"/>
  </r>
  <r>
    <s v="Redbull0416_AnadoluBreak_interest_Digitalm_MEC"/>
    <n v="2016"/>
    <n v="4"/>
    <s v="Q2"/>
    <d v="2016-04-02T00:00:00"/>
    <d v="2016-04-17T00:00:00"/>
    <n v="0"/>
    <s v="MEC"/>
    <x v="11"/>
    <s v="Redbull0416_AnadoluBreak_interest_MEC"/>
    <s v="Completed"/>
    <s v="Digitalm"/>
    <s v="RON"/>
    <s v="Xaxis Display Plus"/>
    <s v="cpm"/>
    <s v="Selected Sites"/>
    <s v="Ad Bundles"/>
    <n v="0.2"/>
    <n v="1.6"/>
    <n v="1500000"/>
    <n v="1486261"/>
    <n v="13739"/>
    <n v="1486261"/>
    <m/>
    <n v="0"/>
    <e v="#DIV/0!"/>
    <n v="300"/>
    <n v="297.25220000000002"/>
    <n v="-2.7477999999999838"/>
    <n v="2400"/>
    <n v="2378.0176000000001"/>
    <n v="-21.98239999999987"/>
    <n v="0"/>
    <n v="2080.7654000000002"/>
    <n v="0.875"/>
  </r>
  <r>
    <s v="Redbull0416_AnadoluBreak_interest_Medyanet_MEC"/>
    <n v="2016"/>
    <n v="4"/>
    <s v="Q2"/>
    <d v="2016-04-02T00:00:00"/>
    <d v="2016-04-17T00:00:00"/>
    <n v="0"/>
    <s v="MEC"/>
    <x v="11"/>
    <s v="Redbull0416_AnadoluBreak_interest_MEC"/>
    <s v="Completed"/>
    <s v="Medyanet"/>
    <s v="RON"/>
    <s v="Xaxis Display Plus"/>
    <s v="cpm"/>
    <s v="Selected Sites"/>
    <s v="Ad Bundles"/>
    <n v="0.1"/>
    <n v="1.6"/>
    <n v="1000000"/>
    <n v="1021786"/>
    <n v="0"/>
    <n v="1000000"/>
    <m/>
    <n v="0"/>
    <e v="#DIV/0!"/>
    <n v="100"/>
    <n v="100"/>
    <n v="0"/>
    <n v="1600"/>
    <n v="1634.8576"/>
    <n v="34.857600000000048"/>
    <n v="0"/>
    <n v="1534.8576"/>
    <n v="0.93883259312615364"/>
  </r>
  <r>
    <s v="Redbull0416_AnadoluBreak_LAL_Bond_MEC"/>
    <n v="2016"/>
    <n v="4"/>
    <s v="Q2"/>
    <d v="2016-04-02T00:00:00"/>
    <d v="2016-04-17T00:00:00"/>
    <n v="0"/>
    <s v="MEC"/>
    <x v="11"/>
    <s v="Redbull0416_AnadoluBreak_LAL_MEC"/>
    <s v="Completed"/>
    <s v="Bond Digital"/>
    <s v="RON"/>
    <s v="Xaxis Display Plus"/>
    <s v="cpm"/>
    <s v="Selected Sites"/>
    <s v="Ad Bundles"/>
    <n v="0.5"/>
    <n v="1.6"/>
    <n v="2250000"/>
    <n v="2028730"/>
    <n v="221270"/>
    <n v="2028730"/>
    <m/>
    <n v="0"/>
    <e v="#DIV/0!"/>
    <n v="1125"/>
    <n v="1014.365"/>
    <n v="-110.63499999999999"/>
    <n v="3600"/>
    <n v="1239"/>
    <n v="-2361"/>
    <n v="0"/>
    <n v="224.63499999999999"/>
    <n v="0.18130347054075868"/>
  </r>
  <r>
    <s v="Redbull0416_AnadoluBreak_LAL_Adhood_MEC"/>
    <n v="2016"/>
    <n v="4"/>
    <s v="Q2"/>
    <d v="2016-04-02T00:00:00"/>
    <d v="2016-04-17T00:00:00"/>
    <n v="0"/>
    <s v="MEC"/>
    <x v="11"/>
    <s v="Redbull0416_AnadoluBreak_LAL_MEC"/>
    <s v="Completed"/>
    <s v="Adhood"/>
    <s v="RON"/>
    <s v="Xaxis Display Plus"/>
    <s v="cpm"/>
    <s v="Selected Sites"/>
    <s v="Ad Bundles"/>
    <n v="0.15"/>
    <n v="1.6"/>
    <n v="1150000"/>
    <n v="1217984"/>
    <n v="0"/>
    <n v="1150000"/>
    <m/>
    <n v="0"/>
    <e v="#DIV/0!"/>
    <n v="172.5"/>
    <n v="172.5"/>
    <n v="0"/>
    <n v="1840"/>
    <n v="1948.7744000000002"/>
    <n v="108.77440000000024"/>
    <n v="0"/>
    <n v="1776.2744000000002"/>
    <n v="0.91148282736062214"/>
  </r>
  <r>
    <s v="Redbull0416_AnadoluBreak_LAL_Reklamstore_MEC"/>
    <n v="2016"/>
    <n v="4"/>
    <s v="Q2"/>
    <d v="2016-04-02T00:00:00"/>
    <d v="2016-04-17T00:00:00"/>
    <n v="0"/>
    <s v="MEC"/>
    <x v="11"/>
    <s v="Redbull0416_AnadoluBreak_LAL_MEC"/>
    <s v="Completed"/>
    <s v="Reklamstore"/>
    <s v="RON"/>
    <s v="Xaxis Display Plus"/>
    <s v="cpm"/>
    <s v="Selected Sites"/>
    <s v="Ad Bundles"/>
    <n v="0.17"/>
    <n v="1.6"/>
    <n v="1200000"/>
    <n v="783167"/>
    <n v="416833"/>
    <n v="783167"/>
    <m/>
    <n v="0"/>
    <e v="#DIV/0!"/>
    <n v="204.00000000000003"/>
    <n v="133.13839000000002"/>
    <n v="-70.861610000000013"/>
    <n v="1920"/>
    <n v="1253.0672"/>
    <n v="-666.93280000000004"/>
    <n v="0"/>
    <n v="1119.9288099999999"/>
    <n v="0.89374999999999993"/>
  </r>
  <r>
    <s v="Redbull0416_AnadoluBreak_LAL_Digitalm_MEC"/>
    <n v="2016"/>
    <n v="4"/>
    <s v="Q2"/>
    <d v="2016-04-02T00:00:00"/>
    <d v="2016-04-17T00:00:00"/>
    <n v="0"/>
    <s v="MEC"/>
    <x v="11"/>
    <s v="Redbull0416_AnadoluBreak_LAL_MEC"/>
    <s v="Completed"/>
    <s v="Digitalm"/>
    <s v="RON"/>
    <s v="Xaxis Display Plus"/>
    <s v="cpm"/>
    <s v="Selected Sites"/>
    <s v="Ad Bundles"/>
    <n v="0.2"/>
    <n v="1.6"/>
    <n v="1500000"/>
    <n v="1864116"/>
    <n v="0"/>
    <n v="1500000"/>
    <m/>
    <n v="0"/>
    <e v="#DIV/0!"/>
    <n v="300"/>
    <n v="300"/>
    <n v="0"/>
    <n v="2400"/>
    <n v="2982.5855999999999"/>
    <n v="582.58559999999989"/>
    <n v="0"/>
    <n v="2682.5855999999999"/>
    <n v="0.89941613075581128"/>
  </r>
  <r>
    <s v="Redbull0416_AnadoluBreak_LAL_Medyanet_MEC"/>
    <n v="2016"/>
    <n v="4"/>
    <s v="Q2"/>
    <d v="2016-04-02T00:00:00"/>
    <d v="2016-04-17T00:00:00"/>
    <n v="0"/>
    <s v="MEC"/>
    <x v="11"/>
    <s v="Redbull0416_AnadoluBreak_LAL_MEC"/>
    <s v="Completed"/>
    <s v="Medyanet"/>
    <s v="RON"/>
    <s v="Xaxis Display Plus"/>
    <s v="cpm"/>
    <s v="Selected Sites"/>
    <s v="Ad Bundles"/>
    <n v="0.1"/>
    <n v="1.6"/>
    <n v="1000000"/>
    <n v="1003886"/>
    <n v="0"/>
    <n v="1000000"/>
    <m/>
    <n v="0"/>
    <e v="#DIV/0!"/>
    <n v="100"/>
    <n v="100"/>
    <n v="0"/>
    <n v="1600"/>
    <n v="1606.2176000000002"/>
    <n v="6.217600000000175"/>
    <n v="0"/>
    <n v="1506.2176000000002"/>
    <n v="0.93774193484120705"/>
  </r>
  <r>
    <s v="Teknosa0416_Derbi_İletisimi_interstitial_Bond_MC"/>
    <n v="2016"/>
    <n v="4"/>
    <s v="Q2"/>
    <d v="2016-04-14T00:00:00"/>
    <d v="2016-04-14T00:00:00"/>
    <n v="0"/>
    <s v="MC"/>
    <x v="6"/>
    <s v="Teknosa0416_Derbi_İletisimi_interstitial_MC"/>
    <s v="Completed"/>
    <s v="Bond Digital"/>
    <s v="RON"/>
    <s v="Xaxis Rich Media"/>
    <s v="cpm"/>
    <s v="Interstitial"/>
    <s v="Interstitial"/>
    <n v="2.5"/>
    <n v="4.25"/>
    <n v="250000"/>
    <n v="139914"/>
    <n v="110086"/>
    <n v="139914"/>
    <m/>
    <n v="0"/>
    <e v="#DIV/0!"/>
    <n v="625"/>
    <n v="349.78499999999997"/>
    <n v="-275.21500000000003"/>
    <n v="1062.5"/>
    <n v="379"/>
    <n v="-683.5"/>
    <n v="0"/>
    <n v="29.215000000000032"/>
    <n v="7.7084432717678189E-2"/>
  </r>
  <r>
    <s v="Teknosa0416_Derbi_İletisimi_interstitial_Medyanet_MC"/>
    <n v="2016"/>
    <n v="4"/>
    <s v="Q2"/>
    <d v="2016-04-14T00:00:00"/>
    <d v="2016-04-14T00:00:00"/>
    <n v="0"/>
    <s v="MC"/>
    <x v="6"/>
    <s v="Teknosa0416_Derbi_İletisimi_interstitial_MC"/>
    <s v="Completed"/>
    <s v="Medyanet"/>
    <s v="RON"/>
    <s v="Xaxis Rich Media"/>
    <s v="cpm"/>
    <s v="Interstitial"/>
    <s v="Interstitial"/>
    <n v="0.5"/>
    <n v="4.25"/>
    <n v="250000"/>
    <n v="227027"/>
    <n v="22973"/>
    <n v="227027"/>
    <m/>
    <n v="0"/>
    <e v="#DIV/0!"/>
    <n v="125"/>
    <n v="113.51349999999999"/>
    <n v="-11.486500000000007"/>
    <n v="1062.5"/>
    <n v="964.86474999999996"/>
    <n v="-97.635250000000042"/>
    <n v="0"/>
    <n v="851.35124999999994"/>
    <n v="0.88235294117647056"/>
  </r>
  <r>
    <s v="Teknosa0416_Derbi_İletisimi_interstitial_Mynet_MC"/>
    <n v="2016"/>
    <n v="4"/>
    <s v="Q2"/>
    <d v="2016-04-14T00:00:00"/>
    <d v="2016-04-14T00:00:00"/>
    <n v="0"/>
    <s v="MC"/>
    <x v="6"/>
    <s v="Teknosa0416_Derbi_İletisimi_interstitial_MC"/>
    <s v="Completed"/>
    <s v="Digitalm"/>
    <s v="RON"/>
    <s v="Xaxis Rich Media"/>
    <s v="cpm"/>
    <s v="Interstitial"/>
    <s v="Interstitial"/>
    <n v="2.5"/>
    <n v="4.25"/>
    <n v="100000"/>
    <n v="104993"/>
    <n v="0"/>
    <n v="100000"/>
    <n v="1762"/>
    <n v="1.6782071185698095E-2"/>
    <n v="0.25324645289443815"/>
    <n v="250"/>
    <n v="250"/>
    <n v="0"/>
    <n v="425"/>
    <n v="446.22025000000002"/>
    <n v="21.220250000000021"/>
    <n v="0"/>
    <n v="196.22025000000002"/>
    <n v="0.43973855960145247"/>
  </r>
  <r>
    <s v="Akbank0416_Trade_All_interest_Digitalm_MC"/>
    <n v="2016"/>
    <n v="4"/>
    <s v="Q2"/>
    <d v="2016-04-14T00:00:00"/>
    <d v="2016-04-30T00:00:00"/>
    <n v="0"/>
    <s v="MC"/>
    <x v="9"/>
    <s v="Akbank0416_Trade_All_interest_MC"/>
    <s v="Completed"/>
    <s v="Digitalm"/>
    <s v="RON"/>
    <s v="Xaxis Display Plus"/>
    <s v="cpm"/>
    <s v="Selected Sites"/>
    <s v="Ad Bundles"/>
    <n v="0.2"/>
    <n v="1"/>
    <n v="3200000"/>
    <n v="2658968"/>
    <n v="541032"/>
    <n v="2658968"/>
    <m/>
    <n v="0"/>
    <e v="#DIV/0!"/>
    <n v="640"/>
    <n v="531.79359999999997"/>
    <n v="-108.20640000000003"/>
    <n v="3200"/>
    <n v="2658.9679999999998"/>
    <n v="-541.03200000000015"/>
    <n v="0"/>
    <n v="2127.1743999999999"/>
    <n v="0.8"/>
  </r>
  <r>
    <s v="Akbank0416_Trade_All_interest_Medyanet_MC"/>
    <n v="2016"/>
    <n v="4"/>
    <s v="Q2"/>
    <d v="2016-04-14T00:00:00"/>
    <d v="2016-04-30T00:00:00"/>
    <n v="0"/>
    <s v="MC"/>
    <x v="9"/>
    <s v="Akbank0416_Trade_All_interest_MC"/>
    <s v="Completed"/>
    <s v="Medyanet"/>
    <s v="RON"/>
    <s v="Xaxis Display Plus"/>
    <s v="cpm"/>
    <s v="Selected Sites"/>
    <s v="Ad Bundles"/>
    <n v="0.1"/>
    <n v="1"/>
    <n v="3500000"/>
    <n v="3590875"/>
    <n v="0"/>
    <n v="3500000"/>
    <m/>
    <n v="0"/>
    <e v="#DIV/0!"/>
    <n v="350"/>
    <n v="350"/>
    <n v="0"/>
    <n v="3500"/>
    <n v="3342"/>
    <n v="-158"/>
    <n v="0"/>
    <n v="2992"/>
    <n v="0.89527229204069414"/>
  </r>
  <r>
    <s v="Brisa0416_Lastik_Kampanyası_interest_Bond_MC"/>
    <n v="2016"/>
    <n v="4"/>
    <s v="Q2"/>
    <d v="2016-04-13T00:00:00"/>
    <d v="2016-04-30T00:00:00"/>
    <n v="0"/>
    <s v="MC"/>
    <x v="49"/>
    <s v="Brisa0416_Lastik_Kampanyası_interest__MC"/>
    <s v="Completed"/>
    <s v="Bond Digital"/>
    <s v="RON"/>
    <s v="Xaxis Display Plus"/>
    <s v="cpm"/>
    <s v="Selected Sites"/>
    <s v="Ad Bundles"/>
    <n v="0.5"/>
    <n v="1.25"/>
    <n v="2000000"/>
    <n v="1716738"/>
    <n v="283262"/>
    <n v="1716738"/>
    <m/>
    <n v="0"/>
    <e v="#DIV/0!"/>
    <n v="1000"/>
    <n v="858.36900000000003"/>
    <n v="-141.63099999999997"/>
    <n v="2500"/>
    <n v="2145.9225000000001"/>
    <n v="-354.07749999999987"/>
    <n v="0"/>
    <n v="1287.5535"/>
    <n v="0.6"/>
  </r>
  <r>
    <s v="Brisa0416_Lastik_Kampanyası_interest_Digitalm_MC"/>
    <n v="2016"/>
    <n v="4"/>
    <s v="Q2"/>
    <d v="2016-04-13T00:00:00"/>
    <d v="2016-04-30T00:00:00"/>
    <n v="0"/>
    <s v="MC"/>
    <x v="49"/>
    <s v="Brisa0416_Lastik_Kampanyası_interest__MC"/>
    <s v="Completed"/>
    <s v="Digitalm"/>
    <s v="RON"/>
    <s v="Xaxis Display Plus"/>
    <s v="cpm"/>
    <s v="Selected Sites"/>
    <s v="Ad Bundles"/>
    <n v="0.2"/>
    <n v="1.25"/>
    <n v="2000000"/>
    <n v="1956340"/>
    <n v="43660"/>
    <n v="1956340"/>
    <n v="410"/>
    <n v="2.0957502274655734E-4"/>
    <n v="5.9644512195121955"/>
    <n v="400"/>
    <n v="391.26800000000003"/>
    <n v="-8.7319999999999709"/>
    <n v="2500"/>
    <n v="2445.4250000000002"/>
    <n v="-54.574999999999818"/>
    <n v="0"/>
    <n v="2054.1570000000002"/>
    <n v="0.84"/>
  </r>
  <r>
    <s v="Brisa0416_Lastik_Kampanyası_interest_Hurriyetemlak_MC"/>
    <n v="2016"/>
    <n v="4"/>
    <s v="Q2"/>
    <d v="2016-04-13T00:00:00"/>
    <d v="2016-04-30T00:00:00"/>
    <n v="0"/>
    <s v="MC"/>
    <x v="49"/>
    <s v="Brisa0416_Lastik_Kampanyası_interest__MC"/>
    <s v="Completed"/>
    <s v="Hurriyetemlak"/>
    <s v="RON"/>
    <s v="Xaxis Display Plus"/>
    <s v="cpm"/>
    <s v="Selected Sites"/>
    <s v="Ad Bundles"/>
    <n v="0.15"/>
    <n v="1.25"/>
    <n v="1000000"/>
    <n v="1106288"/>
    <n v="0"/>
    <n v="1000000"/>
    <m/>
    <n v="0"/>
    <e v="#DIV/0!"/>
    <n v="150"/>
    <n v="150"/>
    <n v="0"/>
    <n v="1250"/>
    <n v="1382.86"/>
    <n v="132.8599999999999"/>
    <n v="0"/>
    <n v="1232.8599999999999"/>
    <n v="0.89152914973316166"/>
  </r>
  <r>
    <s v="Vodafone0416_Residental_Tablet_interest_Appnexus_MS"/>
    <n v="2016"/>
    <n v="4"/>
    <s v="Q2"/>
    <d v="2016-04-13T00:00:00"/>
    <d v="2016-04-30T00:00:00"/>
    <n v="0"/>
    <s v="MS"/>
    <x v="14"/>
    <s v="Vodafone0416_Residental_Tablet_interest_MS"/>
    <s v="Completed"/>
    <s v="Appnexus"/>
    <s v="RON"/>
    <s v="Xaxis Display Plus"/>
    <s v="cpm"/>
    <s v="Selected Sites"/>
    <s v="Ad Bundles"/>
    <m/>
    <n v="0.8"/>
    <n v="300000"/>
    <n v="261933"/>
    <n v="38067"/>
    <n v="261933"/>
    <n v="88"/>
    <n v="3.3596377699640748E-4"/>
    <n v="2.3812090909090915"/>
    <n v="0"/>
    <n v="230"/>
    <n v="230"/>
    <n v="240"/>
    <n v="209.54640000000003"/>
    <n v="-30.453599999999966"/>
    <n v="0"/>
    <n v="-20.453599999999966"/>
    <n v="-9.7608930528035612E-2"/>
  </r>
  <r>
    <s v="Vodafone0416_Residental_Tablet_interest_Digitalm_MS"/>
    <n v="2016"/>
    <n v="4"/>
    <s v="Q2"/>
    <d v="2016-04-13T00:00:00"/>
    <d v="2016-04-30T00:00:00"/>
    <n v="0"/>
    <s v="MS"/>
    <x v="14"/>
    <s v="Vodafone0416_Residental_Tablet_interest_MS"/>
    <s v="Completed"/>
    <s v="Digitalm"/>
    <s v="RON"/>
    <s v="Xaxis Display Plus"/>
    <s v="cpm"/>
    <s v="Selected Sites"/>
    <s v="Ad Bundles"/>
    <n v="0.2"/>
    <n v="0.8"/>
    <n v="2500000"/>
    <n v="1435484"/>
    <n v="1064516"/>
    <n v="1435484"/>
    <n v="293"/>
    <n v="2.0411234120338507E-4"/>
    <n v="3.9194102389078496"/>
    <n v="500"/>
    <n v="287.09679999999997"/>
    <n v="-212.90320000000003"/>
    <n v="2000"/>
    <n v="1148.3871999999999"/>
    <n v="-851.61280000000011"/>
    <n v="0"/>
    <n v="861.29039999999986"/>
    <n v="0.75"/>
  </r>
  <r>
    <s v="Vodafone0416_Residental_Tablet_interest_Adhood_MS"/>
    <n v="2016"/>
    <n v="4"/>
    <s v="Q2"/>
    <d v="2016-04-13T00:00:00"/>
    <d v="2016-04-30T00:00:00"/>
    <n v="0"/>
    <s v="MS"/>
    <x v="14"/>
    <s v="Vodafone0416_Residental_Tablet_interest_MS"/>
    <s v="Completed"/>
    <s v="Adhood"/>
    <s v="RON"/>
    <s v="Xaxis Display Plus"/>
    <s v="cpm"/>
    <s v="Selected Sites"/>
    <s v="Ad Bundles"/>
    <n v="0.15"/>
    <n v="0.8"/>
    <n v="500000"/>
    <n v="577601"/>
    <n v="0"/>
    <n v="500000"/>
    <m/>
    <n v="0"/>
    <e v="#DIV/0!"/>
    <n v="75"/>
    <n v="75"/>
    <n v="0"/>
    <n v="400"/>
    <n v="462.08080000000007"/>
    <n v="62.080800000000067"/>
    <n v="0"/>
    <n v="387.08080000000007"/>
    <n v="0.83769072421966029"/>
  </r>
  <r>
    <s v="Vodafone0416_Residental_Tablet_interest_Matrouge_MS"/>
    <n v="2016"/>
    <n v="4"/>
    <s v="Q2"/>
    <d v="2016-04-13T00:00:00"/>
    <d v="2016-04-30T00:00:00"/>
    <n v="0"/>
    <s v="MS"/>
    <x v="14"/>
    <s v="Vodafone0416_Residental_Tablet_interest_MS"/>
    <s v="Completed"/>
    <s v="Matrouge"/>
    <s v="RON"/>
    <s v="Xaxis Display Plus"/>
    <s v="cpm"/>
    <s v="Selected Sites"/>
    <s v="Ad Bundles"/>
    <n v="0.2"/>
    <n v="0.8"/>
    <n v="500000"/>
    <n v="1023054"/>
    <n v="0"/>
    <n v="500000"/>
    <m/>
    <n v="0"/>
    <e v="#DIV/0!"/>
    <n v="100"/>
    <n v="100"/>
    <n v="0"/>
    <n v="400"/>
    <n v="847"/>
    <n v="447"/>
    <n v="0"/>
    <n v="747"/>
    <n v="0.88193624557260919"/>
  </r>
  <r>
    <s v="Vodafone0416_Residental_Tablet_interest_Medyanet_MS"/>
    <n v="2016"/>
    <n v="4"/>
    <s v="Q2"/>
    <d v="2016-04-13T00:00:00"/>
    <d v="2016-04-30T00:00:00"/>
    <n v="0"/>
    <s v="MS"/>
    <x v="14"/>
    <s v="Vodafone0416_Residental_Tablet_interest_MS"/>
    <s v="Completed"/>
    <s v="Medyanet"/>
    <s v="RON"/>
    <s v="Xaxis Display Plus"/>
    <s v="cpm"/>
    <s v="Selected Sites"/>
    <s v="Ad Bundles"/>
    <n v="0.1"/>
    <n v="0.8"/>
    <n v="3500000"/>
    <n v="3554033"/>
    <n v="0"/>
    <n v="3500000"/>
    <m/>
    <n v="0"/>
    <e v="#DIV/0!"/>
    <n v="350"/>
    <n v="350"/>
    <n v="0"/>
    <n v="2800"/>
    <n v="2045"/>
    <n v="-755"/>
    <n v="0"/>
    <n v="1695"/>
    <n v="0.82885085574572126"/>
  </r>
  <r>
    <s v="Vodafone0416_Residental_Tablet_interest_Bond_MS"/>
    <n v="2016"/>
    <n v="4"/>
    <s v="Q2"/>
    <d v="2016-04-13T00:00:00"/>
    <d v="2016-04-30T00:00:00"/>
    <n v="0"/>
    <s v="MS"/>
    <x v="14"/>
    <s v="Vodafone0416_Residental_Tablet_interest_MS"/>
    <s v="Completed"/>
    <s v="Bond Digital"/>
    <s v="RON"/>
    <s v="Xaxis Display Plus"/>
    <s v="cpm"/>
    <s v="Selected Sites"/>
    <s v="Ad Bundles"/>
    <n v="0.5"/>
    <n v="0.8"/>
    <n v="3500000"/>
    <n v="2859805"/>
    <n v="640195"/>
    <n v="2859805"/>
    <m/>
    <n v="0"/>
    <e v="#DIV/0!"/>
    <n v="1750"/>
    <n v="1429.9024999999999"/>
    <n v="-320.09750000000008"/>
    <n v="2800"/>
    <n v="2287.8440000000001"/>
    <n v="-512.15599999999995"/>
    <n v="0"/>
    <n v="857.94150000000013"/>
    <n v="0.37500000000000006"/>
  </r>
  <r>
    <s v="Vodafone0416_Heroes_Samsung_7_Preroll_Bond_MS"/>
    <n v="2016"/>
    <n v="4"/>
    <s v="Q2"/>
    <d v="2016-04-14T00:00:00"/>
    <d v="2016-04-30T00:00:00"/>
    <n v="0"/>
    <s v="MS"/>
    <x v="14"/>
    <s v="Vodafone0416_Heroes_Samsung_7_Preroll_MS"/>
    <s v="Completed"/>
    <s v="Bond Digital"/>
    <s v="RON"/>
    <s v="Xaxis Tv"/>
    <s v="cpv"/>
    <s v="Pre/Mid/Post Rolls RON"/>
    <s v="Online Video"/>
    <n v="1.4999999999999999E-2"/>
    <n v="0.03"/>
    <n v="50000"/>
    <n v="50002"/>
    <n v="0"/>
    <n v="50000"/>
    <m/>
    <n v="0"/>
    <e v="#DIV/0!"/>
    <n v="750"/>
    <n v="750"/>
    <n v="0"/>
    <n v="1500"/>
    <n v="150"/>
    <n v="-1350"/>
    <n v="0"/>
    <n v="-600"/>
    <n v="-4"/>
  </r>
  <r>
    <s v="Vodafone0416_Heroes_Samsung_7_Preroll_Acunn_MS"/>
    <n v="2016"/>
    <n v="4"/>
    <s v="Q2"/>
    <d v="2016-04-14T00:00:00"/>
    <d v="2016-04-30T00:00:00"/>
    <n v="0"/>
    <s v="MS"/>
    <x v="14"/>
    <s v="Vodafone0416_Heroes_Samsung_7_Preroll_MS"/>
    <s v="Completed"/>
    <s v="Acunn"/>
    <s v="RON"/>
    <s v="Xaxis Tv"/>
    <s v="cpv"/>
    <s v="Pre/Mid/Post Rolls RON"/>
    <s v="Online Video"/>
    <n v="0.01"/>
    <n v="0.03"/>
    <n v="90000"/>
    <n v="97832"/>
    <n v="0"/>
    <n v="90000"/>
    <n v="7932"/>
    <n v="8.1077765966146048E-2"/>
    <n v="3.5716086737266764E-3"/>
    <n v="900"/>
    <n v="900"/>
    <n v="0"/>
    <n v="2700"/>
    <n v="28.33"/>
    <n v="-2671.67"/>
    <n v="0"/>
    <n v="-871.67"/>
    <n v="-30.768443346276033"/>
  </r>
  <r>
    <s v="Vodafone0416_Heroes_Samsung_7_Preroll_Digitalm_MS"/>
    <n v="2016"/>
    <n v="4"/>
    <s v="Q2"/>
    <d v="2016-04-14T00:00:00"/>
    <d v="2016-04-30T00:00:00"/>
    <n v="0"/>
    <s v="MS"/>
    <x v="14"/>
    <s v="Vodafone0416_Heroes_Samsung_7_Preroll_MS"/>
    <s v="Completed"/>
    <s v="Digitalm"/>
    <s v="RON"/>
    <s v="Xaxis Tv"/>
    <s v="cpv"/>
    <s v="Pre/Mid/Post Rolls RON"/>
    <s v="Online Video"/>
    <n v="6.0000000000000001E-3"/>
    <n v="0.03"/>
    <n v="100000"/>
    <n v="44190"/>
    <n v="55810"/>
    <n v="44190"/>
    <n v="1045"/>
    <n v="2.3647884136682507E-2"/>
    <n v="1.2686124401913876"/>
    <n v="600"/>
    <n v="265.14"/>
    <n v="-334.86"/>
    <n v="3000"/>
    <n v="1325.7"/>
    <n v="-1674.3"/>
    <n v="0"/>
    <n v="1060.56"/>
    <n v="0.79999999999999993"/>
  </r>
  <r>
    <s v="Vodafone0416_Heroes_Samsung_7_Preroll_Reklamstore_MS"/>
    <n v="2016"/>
    <n v="4"/>
    <s v="Q2"/>
    <d v="2016-04-14T00:00:00"/>
    <d v="2016-04-30T00:00:00"/>
    <n v="0"/>
    <s v="MS"/>
    <x v="14"/>
    <s v="Vodafone0416_Heroes_Samsung_7_Preroll_MS"/>
    <s v="Completed"/>
    <s v="Reklamstore"/>
    <s v="RON"/>
    <s v="Xaxis Tv"/>
    <s v="cpv"/>
    <s v="Pre/Mid/Post Rolls RON"/>
    <s v="Online Video"/>
    <n v="1.4999999999999999E-2"/>
    <n v="0.03"/>
    <n v="50000"/>
    <n v="22822"/>
    <n v="27178"/>
    <n v="22822"/>
    <n v="1293"/>
    <n v="5.6655858382262732E-2"/>
    <n v="0.52951276102088163"/>
    <n v="750"/>
    <n v="342.33"/>
    <n v="-407.67"/>
    <n v="1500"/>
    <n v="684.66"/>
    <n v="-815.34"/>
    <n v="0"/>
    <n v="342.33"/>
    <n v="0.5"/>
  </r>
  <r>
    <s v="Vodafone0416_Heroes_Samsung_7_Preroll_Zapkolik_MS"/>
    <n v="2016"/>
    <n v="4"/>
    <s v="Q2"/>
    <d v="2016-04-14T00:00:00"/>
    <d v="2016-04-30T00:00:00"/>
    <n v="0"/>
    <s v="MS"/>
    <x v="14"/>
    <s v="Vodafone0416_Heroes_Samsung_7_Preroll_MS"/>
    <s v="Completed"/>
    <s v="Digitals"/>
    <s v="RON"/>
    <s v="Xaxis Tv"/>
    <s v="cpv"/>
    <s v="Pre/Mid/Post Rolls RON"/>
    <s v="Online Video"/>
    <n v="0.02"/>
    <n v="0.03"/>
    <n v="50000"/>
    <n v="67872"/>
    <n v="0"/>
    <n v="50000"/>
    <n v="6026"/>
    <n v="8.8784771334276286E-2"/>
    <n v="0.33789578493196148"/>
    <n v="1000"/>
    <n v="1000"/>
    <n v="0"/>
    <n v="1500"/>
    <n v="2036.1599999999999"/>
    <n v="536.15999999999985"/>
    <n v="0"/>
    <n v="1036.1599999999999"/>
    <n v="0.50887945937450885"/>
  </r>
  <r>
    <s v="Vodafone0416_Heroes_Samsung_7_Preroll_Sem_MS"/>
    <n v="2016"/>
    <n v="4"/>
    <s v="Q2"/>
    <d v="2016-04-14T00:00:00"/>
    <d v="2016-04-30T00:00:00"/>
    <n v="0"/>
    <s v="MS"/>
    <x v="14"/>
    <s v="Vodafone0416_Heroes_Samsung_7_Preroll_MS"/>
    <s v="Completed"/>
    <s v="Sem Digital"/>
    <s v="RON"/>
    <s v="Xaxis Tv"/>
    <s v="cpv"/>
    <s v="Pre/Mid/Post Rolls RON"/>
    <s v="Online Video"/>
    <n v="0.02"/>
    <n v="0.03"/>
    <n v="60000"/>
    <n v="44308"/>
    <n v="15692"/>
    <n v="44308"/>
    <m/>
    <n v="0"/>
    <e v="#DIV/0!"/>
    <n v="1200"/>
    <n v="886.16"/>
    <n v="-313.84000000000003"/>
    <n v="1800"/>
    <n v="1329.24"/>
    <n v="-470.76"/>
    <n v="0"/>
    <n v="443.08000000000004"/>
    <n v="0.33333333333333337"/>
  </r>
  <r>
    <s v="Vodafone0416_Heroes_Samsung_7_Preroll_Matrouge_MS"/>
    <n v="2016"/>
    <n v="4"/>
    <s v="Q2"/>
    <d v="2016-04-14T00:00:00"/>
    <d v="2016-04-30T00:00:00"/>
    <n v="0"/>
    <s v="MS"/>
    <x v="14"/>
    <s v="Vodafone0416_Heroes_Samsung_7_Preroll_MS"/>
    <s v="Completed"/>
    <s v="Matrouge"/>
    <s v="RON"/>
    <s v="Xaxis Tv"/>
    <s v="cpv"/>
    <s v="Pre/Mid/Post Rolls RON"/>
    <s v="Online Video"/>
    <n v="0.02"/>
    <n v="0.03"/>
    <n v="50000"/>
    <n v="48195"/>
    <n v="1805"/>
    <n v="48195"/>
    <m/>
    <n v="0"/>
    <e v="#DIV/0!"/>
    <n v="1000"/>
    <n v="963.9"/>
    <n v="-36.100000000000023"/>
    <n v="1500"/>
    <n v="1445.85"/>
    <n v="-54.150000000000091"/>
    <n v="0"/>
    <n v="481.94999999999993"/>
    <n v="0.33333333333333331"/>
  </r>
  <r>
    <s v="Brisa0416_Lastik_Kampanyası_interstitial_Medyanet_MC"/>
    <n v="2016"/>
    <n v="4"/>
    <s v="Q2"/>
    <d v="2016-04-14T00:00:00"/>
    <d v="2016-04-30T00:00:00"/>
    <n v="0"/>
    <s v="MC"/>
    <x v="49"/>
    <s v="Brisa0416_Lastik_Kampanyası_interstitial_MC"/>
    <s v="Completed"/>
    <s v="Medyanet"/>
    <s v="RON"/>
    <s v="Xaxis Rich Media"/>
    <s v="cpm"/>
    <s v="Interstitial"/>
    <s v="Interstitial"/>
    <n v="0.5"/>
    <n v="4.25"/>
    <n v="1500000"/>
    <n v="1500879"/>
    <n v="0"/>
    <n v="1500000"/>
    <n v="12250"/>
    <n v="8.1618838027582505E-3"/>
    <n v="0.52040816326530615"/>
    <n v="750"/>
    <n v="750"/>
    <n v="0"/>
    <n v="6375"/>
    <n v="6375"/>
    <n v="0"/>
    <n v="0"/>
    <n v="5625"/>
    <n v="0.88235294117647056"/>
  </r>
  <r>
    <s v="GSK0416_Parodontax_Preroll_Nokta_MC"/>
    <n v="2016"/>
    <n v="4"/>
    <s v="Q2"/>
    <d v="2016-04-14T00:00:00"/>
    <d v="2016-04-30T00:00:00"/>
    <n v="0"/>
    <s v="MC"/>
    <x v="0"/>
    <s v="GSK0416_Parodontax_Preroll_MC"/>
    <s v="Completed"/>
    <s v="Nokta"/>
    <s v="RON"/>
    <s v="Xaxis Tv"/>
    <s v="cpv"/>
    <s v="Pre/Mid/Post Rolls RON"/>
    <s v="Online Video"/>
    <n v="1.2E-2"/>
    <n v="3.3000000000000002E-2"/>
    <n v="65000"/>
    <n v="65330"/>
    <n v="0"/>
    <n v="65000"/>
    <n v="8472"/>
    <n v="0.1296800857186591"/>
    <n v="0.17988668555240794"/>
    <n v="780"/>
    <n v="780"/>
    <n v="0"/>
    <n v="2145"/>
    <n v="1524"/>
    <n v="-621"/>
    <n v="0"/>
    <n v="744"/>
    <n v="0.48818897637795278"/>
  </r>
  <r>
    <s v="GSK0416_Parodontax_Preroll_Acunn_MC"/>
    <n v="2016"/>
    <n v="4"/>
    <s v="Q2"/>
    <d v="2016-04-14T00:00:00"/>
    <d v="2016-04-30T00:00:00"/>
    <n v="0"/>
    <s v="MC"/>
    <x v="0"/>
    <s v="GSK0416_Parodontax_Preroll_MC"/>
    <s v="Completed"/>
    <s v="Acunn"/>
    <s v="RON"/>
    <s v="Xaxis Tv"/>
    <s v="cpv"/>
    <s v="Pre/Mid/Post Rolls RON"/>
    <s v="Online Video"/>
    <n v="0.01"/>
    <n v="3.3000000000000002E-2"/>
    <n v="65000"/>
    <n v="59282"/>
    <n v="5718"/>
    <n v="59282"/>
    <n v="7204"/>
    <n v="0.12152086636753145"/>
    <n v="0.20905052748473071"/>
    <n v="650"/>
    <n v="592.82000000000005"/>
    <n v="-57.17999999999995"/>
    <n v="2145"/>
    <n v="1506"/>
    <n v="-639"/>
    <n v="0"/>
    <n v="913.18"/>
    <n v="0.60636122177954843"/>
  </r>
  <r>
    <s v="GSK0416_Sensodyne_Hypernova_Preroll_Acunn_MC"/>
    <n v="2016"/>
    <n v="4"/>
    <s v="Q2"/>
    <d v="2016-04-14T00:00:00"/>
    <d v="2016-04-30T00:00:00"/>
    <n v="0"/>
    <s v="MC"/>
    <x v="0"/>
    <s v="GSK0416_Sensodyne_Hypernova_Preroll_MC"/>
    <s v="Completed"/>
    <s v="Acunn"/>
    <s v="RON"/>
    <s v="Xaxis Tv"/>
    <s v="cpv"/>
    <s v="Pre/Mid/Post Rolls RON"/>
    <s v="Online Video"/>
    <n v="0.01"/>
    <n v="3.3000000000000002E-2"/>
    <n v="65000"/>
    <n v="59271"/>
    <n v="5729"/>
    <n v="59271"/>
    <n v="5371"/>
    <n v="9.0617671373859052E-2"/>
    <n v="0.24017873766523926"/>
    <n v="650"/>
    <n v="592.71"/>
    <n v="-57.289999999999964"/>
    <n v="2145"/>
    <n v="1290"/>
    <n v="-855"/>
    <n v="0"/>
    <n v="697.29"/>
    <n v="0.54053488372093017"/>
  </r>
  <r>
    <s v="GSK0416_Sensodyne_Hypernova_Preroll_Nokta_MC"/>
    <n v="2016"/>
    <n v="4"/>
    <s v="Q2"/>
    <d v="2016-04-14T00:00:00"/>
    <d v="2016-04-30T00:00:00"/>
    <n v="0"/>
    <s v="MC"/>
    <x v="0"/>
    <s v="GSK0416_Sensodyne_Hypernova_Preroll_MC"/>
    <s v="Completed"/>
    <s v="Nokta"/>
    <s v="RON"/>
    <s v="Xaxis Tv"/>
    <s v="cpv"/>
    <s v="Pre/Mid/Post Rolls RON"/>
    <s v="Online Video"/>
    <n v="1.2E-2"/>
    <n v="3.3000000000000002E-2"/>
    <n v="65000"/>
    <n v="65340"/>
    <n v="0"/>
    <n v="65000"/>
    <n v="6716"/>
    <n v="0.10278543005815734"/>
    <n v="0.17212626563430614"/>
    <n v="780"/>
    <n v="780"/>
    <n v="0"/>
    <n v="2145"/>
    <n v="1156"/>
    <n v="-989"/>
    <n v="0"/>
    <n v="376"/>
    <n v="0.32525951557093424"/>
  </r>
  <r>
    <s v="GSK0416_Sensodyne_Hypernova_Preroll_Matrouge_MC"/>
    <n v="2016"/>
    <n v="4"/>
    <s v="Q2"/>
    <d v="2016-04-14T00:00:00"/>
    <d v="2016-04-30T00:00:00"/>
    <n v="0"/>
    <s v="MC"/>
    <x v="0"/>
    <s v="GSK0416_Sensodyne_Hypernova_Preroll_MC"/>
    <s v="Completed"/>
    <s v="Matrouge"/>
    <s v="RON"/>
    <s v="Xaxis Tv"/>
    <s v="cpv"/>
    <s v="Pre/Mid/Post Rolls RON"/>
    <s v="Online Video"/>
    <n v="0.02"/>
    <n v="3.3000000000000002E-2"/>
    <n v="20000"/>
    <n v="12145"/>
    <n v="7855"/>
    <n v="12145"/>
    <m/>
    <n v="0"/>
    <e v="#DIV/0!"/>
    <n v="400"/>
    <n v="242.9"/>
    <n v="-157.1"/>
    <n v="660"/>
    <n v="400.78500000000003"/>
    <n v="-259.21499999999997"/>
    <n v="0"/>
    <n v="157.88500000000002"/>
    <n v="0.39393939393939398"/>
  </r>
  <r>
    <s v="GSK0416_Sensodyne_Hypernova_SYNC_Clipkit_MC"/>
    <n v="2016"/>
    <n v="4"/>
    <s v="Q2"/>
    <d v="2016-04-14T00:00:00"/>
    <d v="2016-04-30T00:00:00"/>
    <n v="0"/>
    <s v="MC"/>
    <x v="0"/>
    <s v="GSK0416_Sensodyne_Hypernova_SYNC_MC"/>
    <s v="Completed"/>
    <s v="Clipkit"/>
    <s v="RON"/>
    <s v="Xaxis SYNC"/>
    <s v="cpv"/>
    <s v="Pre/Mid/Post Rolls RON"/>
    <s v="Online Video"/>
    <n v="3.6999999999999998E-2"/>
    <n v="0.06"/>
    <n v="238000"/>
    <n v="238167"/>
    <n v="0"/>
    <n v="238000"/>
    <n v="6789"/>
    <n v="2.8505208530149012E-2"/>
    <n v="1.9649432906171749"/>
    <n v="8806"/>
    <n v="8806"/>
    <n v="0"/>
    <n v="14280"/>
    <n v="13340"/>
    <n v="-940"/>
    <n v="0"/>
    <n v="4534"/>
    <n v="0.33988005997001497"/>
  </r>
  <r>
    <s v="GSK0416_Otribebe_SYNC_Clipkit_MC"/>
    <n v="2016"/>
    <n v="4"/>
    <s v="Q2"/>
    <d v="2016-04-14T00:00:00"/>
    <d v="2016-04-30T00:00:00"/>
    <n v="0"/>
    <s v="MC"/>
    <x v="0"/>
    <s v="GSK0416_Otribebe_SYNC_MC"/>
    <s v="Completed"/>
    <s v="Clipkit"/>
    <s v="RON"/>
    <s v="Xaxis SYNC"/>
    <s v="cpv"/>
    <s v="Pre/Mid/Post Rolls RON"/>
    <s v="Online Video"/>
    <n v="3.6999999999999998E-2"/>
    <n v="0.06"/>
    <n v="190000"/>
    <n v="190226"/>
    <n v="0"/>
    <n v="190000"/>
    <n v="5709"/>
    <n v="3.001167032897711E-2"/>
    <n v="1.8675775091960063"/>
    <n v="7030"/>
    <n v="7030"/>
    <n v="0"/>
    <n v="11400"/>
    <n v="10662"/>
    <n v="-738"/>
    <n v="0"/>
    <n v="3632"/>
    <n v="0.34064903395235413"/>
  </r>
  <r>
    <s v="GSK0416_Otribebe_preroll_Nokta_MC"/>
    <n v="2016"/>
    <n v="4"/>
    <s v="Q2"/>
    <d v="2016-04-14T00:00:00"/>
    <d v="2016-04-30T00:00:00"/>
    <n v="0"/>
    <s v="MC"/>
    <x v="0"/>
    <s v="GSK0416_Otribebe_preroll_MC"/>
    <s v="Completed"/>
    <s v="Nokta"/>
    <s v="RON"/>
    <s v="Xaxis Tv"/>
    <s v="cpv"/>
    <s v="Pre/Mid/Post Rolls RON"/>
    <s v="Online Video"/>
    <n v="1.2E-2"/>
    <n v="3.3000000000000002E-2"/>
    <n v="65000"/>
    <n v="65350"/>
    <n v="0"/>
    <n v="65000"/>
    <n v="10792"/>
    <n v="0.16514154552410099"/>
    <n v="9.6460340993328397E-2"/>
    <n v="780"/>
    <n v="780"/>
    <n v="0"/>
    <n v="2145"/>
    <n v="1041"/>
    <n v="-1104"/>
    <n v="0"/>
    <n v="261"/>
    <n v="0.25072046109510088"/>
  </r>
  <r>
    <s v="GSK0416_Otribebe_preroll_Acunn_MC"/>
    <n v="2016"/>
    <n v="4"/>
    <s v="Q2"/>
    <d v="2016-04-14T00:00:00"/>
    <d v="2016-04-30T00:00:00"/>
    <n v="0"/>
    <s v="MC"/>
    <x v="0"/>
    <s v="GSK0416_Otribebe_preroll_MC"/>
    <s v="Completed"/>
    <s v="Acunn"/>
    <s v="RON"/>
    <s v="Xaxis Tv"/>
    <s v="cpv"/>
    <s v="Pre/Mid/Post Rolls RON"/>
    <s v="Online Video"/>
    <n v="0.01"/>
    <n v="3.3000000000000002E-2"/>
    <n v="65000"/>
    <n v="59280"/>
    <n v="5720"/>
    <n v="59280"/>
    <n v="6609"/>
    <n v="0.11148785425101214"/>
    <n v="0.26978362838553488"/>
    <n v="650"/>
    <n v="592.80000000000007"/>
    <n v="-57.199999999999932"/>
    <n v="2145"/>
    <n v="1783"/>
    <n v="-362"/>
    <n v="0"/>
    <n v="1190.1999999999998"/>
    <n v="0.66752664049355015"/>
  </r>
  <r>
    <s v="GSK0416_Panaheat_preroll_Acunn_MC"/>
    <n v="2016"/>
    <n v="4"/>
    <s v="Q2"/>
    <d v="2016-04-14T00:00:00"/>
    <d v="2016-04-30T00:00:00"/>
    <n v="0"/>
    <s v="MC"/>
    <x v="0"/>
    <s v="GSK0416_Panaheat_preroll_MC"/>
    <s v="Completed"/>
    <s v="Acunn"/>
    <s v="RON"/>
    <s v="Xaxis Tv"/>
    <s v="cpv"/>
    <s v="Pre/Mid/Post Rolls RON"/>
    <s v="Online Video"/>
    <n v="0.01"/>
    <n v="3.3000000000000002E-2"/>
    <n v="50000"/>
    <n v="47921"/>
    <n v="2079"/>
    <n v="47921"/>
    <n v="4490"/>
    <n v="9.3695874460048831E-2"/>
    <n v="0.30334075723830733"/>
    <n v="500"/>
    <n v="479.21000000000004"/>
    <n v="-20.789999999999964"/>
    <n v="1650"/>
    <n v="1362"/>
    <n v="-288"/>
    <n v="0"/>
    <n v="882.79"/>
    <n v="0.64815712187958885"/>
  </r>
  <r>
    <s v="GSK0416_Panaheat_preroll_NOkta_MC"/>
    <n v="2016"/>
    <n v="4"/>
    <s v="Q2"/>
    <d v="2016-04-14T00:00:00"/>
    <d v="2016-04-30T00:00:00"/>
    <n v="0"/>
    <s v="MC"/>
    <x v="0"/>
    <s v="GSK0416_Panaheat_preroll_MC"/>
    <s v="Completed"/>
    <s v="Nokta"/>
    <s v="RON"/>
    <s v="Xaxis Tv"/>
    <s v="cpv"/>
    <s v="Pre/Mid/Post Rolls RON"/>
    <s v="Online Video"/>
    <n v="1.2E-2"/>
    <n v="3.3000000000000002E-2"/>
    <n v="50000"/>
    <n v="50399"/>
    <n v="0"/>
    <n v="50000"/>
    <n v="6886"/>
    <n v="0.13662969503363162"/>
    <n v="0.12242230612837642"/>
    <n v="600"/>
    <n v="600"/>
    <n v="0"/>
    <n v="1650"/>
    <n v="843"/>
    <n v="-807"/>
    <n v="0"/>
    <n v="243"/>
    <n v="0.28825622775800713"/>
  </r>
  <r>
    <s v="Bimeks0416_%23Bipara_interstitial_Digitalm_MEC"/>
    <n v="2016"/>
    <n v="4"/>
    <s v="Q2"/>
    <d v="2016-04-14T00:00:00"/>
    <d v="2016-04-18T00:00:00"/>
    <n v="0"/>
    <s v="MEC"/>
    <x v="10"/>
    <s v="Bimeks0416_%23Bipara_interstitial_MEC"/>
    <s v="Completed"/>
    <s v="Digitalm"/>
    <s v="RON"/>
    <s v="Xaxis Rich Media"/>
    <s v="cpm"/>
    <s v="Interstitial"/>
    <s v="Interstitial"/>
    <n v="2.5"/>
    <n v="4.5"/>
    <n v="100000"/>
    <n v="100274"/>
    <n v="0"/>
    <n v="100000"/>
    <n v="1749"/>
    <n v="1.7442208349123401E-2"/>
    <n v="0.25728987993138935"/>
    <n v="250"/>
    <n v="250"/>
    <n v="0"/>
    <n v="450"/>
    <n v="450"/>
    <n v="0"/>
    <n v="0"/>
    <n v="200"/>
    <n v="0.44444444444444442"/>
  </r>
  <r>
    <s v="Bimeks0416_%23Bipara_interstitial_Acunn_MEC"/>
    <n v="2016"/>
    <n v="4"/>
    <s v="Q2"/>
    <d v="2016-04-14T00:00:00"/>
    <d v="2016-04-18T00:00:00"/>
    <n v="0"/>
    <s v="MEC"/>
    <x v="10"/>
    <s v="Bimeks0416_%23Bipara_interstitial_MEC"/>
    <s v="Completed"/>
    <s v="Acunn"/>
    <s v="RON"/>
    <s v="Xaxis Rich Media"/>
    <s v="cpm"/>
    <s v="Interstitial"/>
    <s v="Interstitial"/>
    <n v="1.5"/>
    <n v="4.5"/>
    <n v="100000"/>
    <n v="103395"/>
    <n v="0"/>
    <n v="100000"/>
    <n v="548"/>
    <n v="5.300062865709174E-3"/>
    <n v="0.82116788321167888"/>
    <n v="150"/>
    <n v="150"/>
    <n v="0"/>
    <n v="450"/>
    <n v="450"/>
    <n v="0"/>
    <n v="0"/>
    <n v="300"/>
    <n v="0.66666666666666663"/>
  </r>
  <r>
    <s v="Bimeks0416_%23Bipara_interstitial_Medyanet_MEC"/>
    <n v="2016"/>
    <n v="4"/>
    <s v="Q2"/>
    <d v="2016-04-14T00:00:00"/>
    <d v="2016-04-18T00:00:00"/>
    <n v="0"/>
    <s v="MEC"/>
    <x v="10"/>
    <s v="Bimeks0416_%23Bipara_interstitial_MEC"/>
    <s v="Completed"/>
    <s v="Medyanet"/>
    <s v="RON"/>
    <s v="Xaxis Rich Media"/>
    <s v="cpm"/>
    <s v="Interstitial"/>
    <s v="Interstitial"/>
    <n v="0.5"/>
    <n v="4.5"/>
    <n v="240000"/>
    <n v="240509"/>
    <n v="0"/>
    <n v="240000"/>
    <n v="1897"/>
    <n v="7.8874387237068046E-3"/>
    <n v="0.5798629414865577"/>
    <n v="120"/>
    <n v="120"/>
    <n v="0"/>
    <n v="1080"/>
    <n v="1100"/>
    <n v="20"/>
    <n v="0"/>
    <n v="980"/>
    <n v="0.89090909090909087"/>
  </r>
  <r>
    <s v="Teknosa0416_Turuncu_Indirim_Faz2_interstitial_Bond_MC"/>
    <n v="2016"/>
    <n v="4"/>
    <s v="Q2"/>
    <d v="2016-04-14T00:00:00"/>
    <d v="2016-04-18T00:00:00"/>
    <n v="0"/>
    <s v="MC"/>
    <x v="6"/>
    <s v="Teknosa0416_Turuncu_Indirim_Faz2_interstitial_MC"/>
    <s v="Completed"/>
    <s v="Bond Digital"/>
    <s v="RON"/>
    <s v="Xaxis Rich Media"/>
    <s v="cpm"/>
    <s v="Interstitial"/>
    <s v="Interstitial"/>
    <n v="2.5"/>
    <n v="4.25"/>
    <n v="125000"/>
    <n v="125177"/>
    <n v="0"/>
    <n v="125000"/>
    <m/>
    <n v="0"/>
    <e v="#DIV/0!"/>
    <n v="312.5"/>
    <n v="312.5"/>
    <n v="0"/>
    <n v="531.25"/>
    <n v="300"/>
    <n v="-231.25"/>
    <n v="0"/>
    <n v="-12.5"/>
    <n v="-4.1666666666666664E-2"/>
  </r>
  <r>
    <s v="Teknosa0416_Turuncu_Indirim_Faz2_interstitial_Digitalm_MC"/>
    <n v="2016"/>
    <n v="4"/>
    <s v="Q2"/>
    <d v="2016-04-14T00:00:00"/>
    <d v="2016-04-18T00:00:00"/>
    <n v="0"/>
    <s v="MC"/>
    <x v="6"/>
    <s v="Teknosa0416_Turuncu_Indirim_Faz2_interstitial_MC"/>
    <s v="Completed"/>
    <s v="Digitalm"/>
    <s v="RON"/>
    <s v="Xaxis Rich Media"/>
    <s v="cpm"/>
    <s v="Interstitial"/>
    <s v="Interstitial"/>
    <n v="2.5"/>
    <n v="4.25"/>
    <n v="125000"/>
    <n v="125237"/>
    <n v="0"/>
    <n v="125000"/>
    <n v="2646"/>
    <n v="2.1127941423061875E-2"/>
    <n v="0.20077475434618292"/>
    <n v="312.5"/>
    <n v="312.5"/>
    <n v="0"/>
    <n v="531.25"/>
    <n v="531.25"/>
    <n v="0"/>
    <n v="0"/>
    <n v="218.75"/>
    <n v="0.41176470588235292"/>
  </r>
  <r>
    <s v="Teknosa0416_Turuncu_Indirim_Faz2_interstitial_Medyanet_MC"/>
    <n v="2016"/>
    <n v="4"/>
    <s v="Q2"/>
    <d v="2016-04-14T00:00:00"/>
    <d v="2016-04-18T00:00:00"/>
    <n v="0"/>
    <s v="MC"/>
    <x v="6"/>
    <s v="Teknosa0416_Turuncu_Indirim_Faz2_interstitial_MC"/>
    <s v="Completed"/>
    <s v="Medyanet"/>
    <s v="RON"/>
    <s v="Xaxis Rich Media"/>
    <s v="cpm"/>
    <s v="Interstitial"/>
    <s v="Interstitial"/>
    <n v="0.5"/>
    <n v="4.25"/>
    <n v="275000"/>
    <n v="275911"/>
    <n v="0"/>
    <n v="275000"/>
    <n v="2631"/>
    <n v="9.5356836081200089E-3"/>
    <n v="0.44422272900038007"/>
    <n v="137.5"/>
    <n v="137.5"/>
    <n v="0"/>
    <n v="1168.75"/>
    <n v="1168.75"/>
    <n v="0"/>
    <n v="0"/>
    <n v="1031.25"/>
    <n v="0.88235294117647056"/>
  </r>
  <r>
    <s v="Michelin_0416_Cross_Climate_300x250_Bond_MEC"/>
    <n v="2016"/>
    <n v="4"/>
    <s v="Q2"/>
    <d v="2016-04-15T00:00:00"/>
    <d v="2016-04-30T00:00:00"/>
    <n v="0"/>
    <s v="MEC"/>
    <x v="44"/>
    <s v="Michelin_0416_Cross_Climate_300x250_MEC"/>
    <s v="Completed"/>
    <s v="Bond Digital"/>
    <s v="RON"/>
    <s v="Xaxis Display Plus"/>
    <s v="cpm"/>
    <s v="Selected Sites"/>
    <s v="Ad Bundles"/>
    <n v="0.5"/>
    <n v="8"/>
    <n v="200000"/>
    <n v="162318"/>
    <n v="37682"/>
    <n v="162318"/>
    <m/>
    <n v="0"/>
    <e v="#DIV/0!"/>
    <n v="100"/>
    <n v="81.159000000000006"/>
    <n v="-18.840999999999994"/>
    <n v="1600"/>
    <n v="1298.5440000000001"/>
    <n v="-301.4559999999999"/>
    <n v="0"/>
    <n v="1217.385"/>
    <n v="0.93749999999999989"/>
  </r>
  <r>
    <s v="Michelin_0416_Cross_Climate_300x250_Medyanet_MEC"/>
    <n v="2016"/>
    <n v="4"/>
    <s v="Q2"/>
    <d v="2016-04-15T00:00:00"/>
    <d v="2016-04-30T00:00:00"/>
    <n v="0"/>
    <s v="MEC"/>
    <x v="44"/>
    <s v="Michelin_0416_Cross_Climate_300x250_MEC"/>
    <s v="Completed"/>
    <s v="Medyanet"/>
    <s v="RON"/>
    <s v="Xaxis Display Plus"/>
    <s v="cpm"/>
    <s v="Selected Sites"/>
    <s v="Ad Bundles"/>
    <n v="0.1"/>
    <n v="8"/>
    <n v="300000"/>
    <n v="305436"/>
    <n v="0"/>
    <n v="300000"/>
    <n v="92"/>
    <n v="3.0120876386542514E-4"/>
    <n v="26.630434782608695"/>
    <n v="30"/>
    <n v="30"/>
    <n v="0"/>
    <n v="2400"/>
    <n v="2450"/>
    <n v="50"/>
    <n v="0"/>
    <n v="2420"/>
    <n v="0.98775510204081629"/>
  </r>
  <r>
    <s v="Michelin_0416_Cross_Climate_300x250_Digitalm_MEC"/>
    <n v="2016"/>
    <n v="4"/>
    <s v="Q2"/>
    <d v="2016-04-15T00:00:00"/>
    <d v="2016-04-30T00:00:00"/>
    <n v="0"/>
    <s v="MEC"/>
    <x v="44"/>
    <s v="Michelin_0416_Cross_Climate_300x250_MEC"/>
    <s v="Completed"/>
    <s v="Digitalm"/>
    <s v="RON"/>
    <s v="Xaxis Display Plus"/>
    <s v="cpm"/>
    <s v="Selected Sites"/>
    <s v="Ad Bundles"/>
    <n v="0.2"/>
    <n v="8"/>
    <n v="300000"/>
    <n v="296536"/>
    <n v="3464"/>
    <n v="296536"/>
    <n v="111"/>
    <n v="3.7432217336175037E-4"/>
    <n v="21.371963963963964"/>
    <n v="60"/>
    <n v="59.307200000000002"/>
    <n v="-0.69279999999999831"/>
    <n v="2400"/>
    <n v="2372.288"/>
    <n v="-27.711999999999989"/>
    <n v="0"/>
    <n v="2312.9807999999998"/>
    <n v="0.97499999999999987"/>
  </r>
  <r>
    <s v="Mıchelin0416_Cross_Climate_preroll_Acunn_MEC"/>
    <n v="2016"/>
    <n v="4"/>
    <s v="Q2"/>
    <d v="2016-04-15T00:00:00"/>
    <d v="2016-04-30T00:00:00"/>
    <n v="0"/>
    <s v="MEC"/>
    <x v="44"/>
    <s v="Mıchelin0416_Cross_Climate_preroll_MEC"/>
    <s v="Completed"/>
    <s v="Acunn"/>
    <s v="RON"/>
    <s v="Xaxis Tv"/>
    <s v="cpv"/>
    <s v="Pre/Mid/Post Rolls RON"/>
    <s v="Online Video"/>
    <n v="0.01"/>
    <n v="3.2500000000000001E-2"/>
    <n v="100000"/>
    <n v="100651"/>
    <n v="0"/>
    <n v="100000"/>
    <n v="9201"/>
    <n v="9.1414889072140362E-2"/>
    <n v="0.35552195413542009"/>
    <n v="1000"/>
    <n v="1000"/>
    <n v="0"/>
    <n v="3250"/>
    <n v="3271.1575000000003"/>
    <n v="21.157500000000255"/>
    <n v="0"/>
    <n v="2271.1575000000003"/>
    <n v="0.69429781354153697"/>
  </r>
  <r>
    <s v="Mıchelin0416_Cross_Climate_preroll_ Midyo_MEC"/>
    <n v="2016"/>
    <n v="4"/>
    <s v="Q2"/>
    <d v="2016-04-15T00:00:00"/>
    <d v="2016-04-30T00:00:00"/>
    <n v="0"/>
    <s v="MEC"/>
    <x v="44"/>
    <s v="Mıchelin0416_Cross_Climate_preroll_MEC"/>
    <s v="Completed"/>
    <s v="Midyo"/>
    <s v="RON"/>
    <s v="Xaxis Tv"/>
    <s v="cpv"/>
    <s v="Pre/Mid/Post Rolls RON"/>
    <s v="Online Video"/>
    <n v="5.0000000000000001E-3"/>
    <n v="3.2500000000000001E-2"/>
    <n v="110000"/>
    <n v="94791"/>
    <n v="15209"/>
    <n v="94791"/>
    <n v="5598"/>
    <n v="5.9056239516409786E-2"/>
    <n v="0.55032288317256162"/>
    <n v="550"/>
    <n v="473.95499999999998"/>
    <n v="-76.045000000000016"/>
    <n v="3575"/>
    <n v="3080.7075"/>
    <n v="-494.29250000000002"/>
    <n v="0"/>
    <n v="2606.7525000000001"/>
    <n v="0.84615384615384615"/>
  </r>
  <r>
    <s v="Mıchelin0416_Cross_Climate_preroll_Digitalm_MEC"/>
    <n v="2016"/>
    <n v="4"/>
    <s v="Q2"/>
    <d v="2016-04-15T00:00:00"/>
    <d v="2016-04-30T00:00:00"/>
    <n v="0"/>
    <s v="MEC"/>
    <x v="44"/>
    <s v="Mıchelin0416_Cross_Climate_preroll_MEC"/>
    <s v="Completed"/>
    <s v="Digitalm"/>
    <s v="RON"/>
    <s v="Xaxis Tv"/>
    <s v="cpv"/>
    <s v="Pre/Mid/Post Rolls RON"/>
    <s v="Online Video"/>
    <n v="6.0000000000000001E-3"/>
    <n v="3.2500000000000001E-2"/>
    <n v="100000"/>
    <n v="13161"/>
    <n v="86839"/>
    <n v="13161"/>
    <n v="844"/>
    <n v="6.4128865587721295E-2"/>
    <n v="0.50679206161137447"/>
    <n v="600"/>
    <n v="78.966000000000008"/>
    <n v="-521.03399999999999"/>
    <n v="3250"/>
    <n v="427.73250000000002"/>
    <n v="-2822.2674999999999"/>
    <n v="0"/>
    <n v="348.76650000000001"/>
    <n v="0.81538461538461537"/>
  </r>
  <r>
    <s v="MIchelin0416_Cross_Climate_Audio_Recognation_Digitalmarcom_MEC"/>
    <n v="2016"/>
    <n v="4"/>
    <s v="Q2"/>
    <d v="2016-04-15T00:00:00"/>
    <d v="2016-04-30T00:00:00"/>
    <n v="0"/>
    <s v="MEC"/>
    <x v="44"/>
    <s v="MIchelin0416_Cross_Climate_Audio_Recognation_MEC"/>
    <s v="Completed"/>
    <s v="Digitalmarcom"/>
    <s v="RON"/>
    <s v="Xaxis Audio Recog"/>
    <s v="cpv"/>
    <s v="Pre/Mid/Post Rolls RON"/>
    <s v="Online Video"/>
    <n v="3.6999999999999998E-2"/>
    <n v="0.06"/>
    <n v="100000"/>
    <n v="101810"/>
    <n v="0"/>
    <n v="100000"/>
    <n v="5947"/>
    <n v="5.8412729594342405E-2"/>
    <n v="1.0089120564990752"/>
    <n v="3700"/>
    <n v="3700"/>
    <n v="0"/>
    <n v="6000"/>
    <n v="6000"/>
    <n v="0"/>
    <n v="0"/>
    <n v="2300"/>
    <n v="0.38333333333333336"/>
  </r>
  <r>
    <s v="Akbank_0416_Multinational_Best_Local_contextual_Appnexus_MC"/>
    <n v="2016"/>
    <n v="4"/>
    <s v="Q2"/>
    <d v="2016-04-15T00:00:00"/>
    <d v="2016-04-30T00:00:00"/>
    <n v="0"/>
    <s v="MC"/>
    <x v="9"/>
    <s v="Akbank_0416_Multinational_Best_Local_contextual_MC"/>
    <s v="Completed"/>
    <s v="Appnexus"/>
    <s v="RON"/>
    <s v="Xaxis Contextual"/>
    <s v="cpm"/>
    <s v="Selected Sites"/>
    <s v="Ad Bundles"/>
    <m/>
    <n v="100"/>
    <n v="105000"/>
    <n v="105211"/>
    <n v="0"/>
    <n v="105000"/>
    <n v="25"/>
    <n v="2.3761773958996682E-4"/>
    <n v="0"/>
    <n v="0"/>
    <n v="748"/>
    <n v="748"/>
    <n v="10500"/>
    <n v="0"/>
    <n v="-10500"/>
    <n v="0"/>
    <n v="-748"/>
    <e v="#DIV/0!"/>
  </r>
  <r>
    <s v="Akbank_0416_Multinational_Best_Local_contextual_Appnexus_MC"/>
    <n v="2016"/>
    <n v="4"/>
    <s v="Q2"/>
    <d v="2016-04-15T00:00:00"/>
    <d v="2016-04-30T00:00:00"/>
    <n v="0"/>
    <s v="MC"/>
    <x v="9"/>
    <s v="Akbank_0416_Multinational_Best_Local_contextual_MC"/>
    <s v="Completed"/>
    <s v="Google"/>
    <s v="RON"/>
    <s v="Xaxis Contextual"/>
    <s v="cpm"/>
    <s v="Selected Sites"/>
    <s v="Ad Bundles"/>
    <m/>
    <n v="100"/>
    <n v="105000"/>
    <n v="105211"/>
    <n v="0"/>
    <n v="105000"/>
    <n v="25"/>
    <n v="2.3761773958996682E-4"/>
    <n v="419.2"/>
    <n v="0"/>
    <n v="1812"/>
    <n v="1812"/>
    <n v="10500"/>
    <n v="10480"/>
    <n v="-20"/>
    <n v="0"/>
    <n v="8668"/>
    <n v="0.82709923664122142"/>
  </r>
  <r>
    <s v="Akbank_0416_Multinational_Best_Local_contextual_Appnexus_MC"/>
    <n v="2016"/>
    <n v="4"/>
    <s v="Q2"/>
    <d v="2016-04-15T00:00:00"/>
    <d v="2016-04-30T00:00:00"/>
    <n v="0"/>
    <s v="MC"/>
    <x v="9"/>
    <s v="Akbank_0416_Multinational_Best_Local_contextual_MC"/>
    <s v="Completed"/>
    <s v="Grapeshot"/>
    <s v="RON"/>
    <s v="Xaxis Contextual"/>
    <s v="cpm"/>
    <s v="Selected Sites"/>
    <s v="Ad Bundles"/>
    <m/>
    <n v="100"/>
    <n v="105000"/>
    <n v="105211"/>
    <n v="0"/>
    <n v="105000"/>
    <n v="25"/>
    <n v="2.3761773958996682E-4"/>
    <n v="0"/>
    <n v="0"/>
    <n v="6.3"/>
    <n v="6.3"/>
    <n v="10500"/>
    <n v="0"/>
    <n v="-10500"/>
    <n v="0"/>
    <n v="-6.3"/>
    <e v="#DIV/0!"/>
  </r>
  <r>
    <s v="Vestel0416_Ultra_Ince_Lcd_interstitial_Medyanet_MC"/>
    <n v="2016"/>
    <n v="4"/>
    <s v="Q2"/>
    <d v="2016-04-15T00:00:00"/>
    <d v="2016-04-30T00:00:00"/>
    <n v="0"/>
    <s v="MC"/>
    <x v="19"/>
    <s v="Vestel0416_Ultra_Ince_Lcd_interstitial_MC"/>
    <s v="Completed"/>
    <s v="Medyanet"/>
    <s v="RON"/>
    <s v="Xaxis Rich Media"/>
    <s v="cpm"/>
    <s v="Interstitial"/>
    <s v="Interstitial"/>
    <n v="0.5"/>
    <n v="4.25"/>
    <n v="450000"/>
    <n v="450221"/>
    <n v="0"/>
    <n v="450000"/>
    <m/>
    <n v="0"/>
    <e v="#DIV/0!"/>
    <n v="225"/>
    <n v="225"/>
    <n v="0"/>
    <n v="1912.5"/>
    <n v="1928"/>
    <n v="15.5"/>
    <n v="0"/>
    <n v="1703"/>
    <n v="0.88329875518672196"/>
  </r>
  <r>
    <s v="Vestel0416_Ultra_Ince_Lcd_interstitial_Acunn_MC"/>
    <n v="2016"/>
    <n v="4"/>
    <s v="Q2"/>
    <d v="2016-04-15T00:00:00"/>
    <d v="2016-04-30T00:00:00"/>
    <n v="0"/>
    <s v="MC"/>
    <x v="19"/>
    <s v="Vestel0416_Ultra_Ince_Lcd_interstitial_MC"/>
    <s v="Completed"/>
    <s v="Acunn"/>
    <s v="RON"/>
    <s v="Xaxis Rich Media"/>
    <s v="cpm"/>
    <s v="Interstitial"/>
    <s v="Interstitial"/>
    <n v="1.5"/>
    <n v="4.25"/>
    <n v="900000"/>
    <n v="903370"/>
    <n v="0"/>
    <n v="900000"/>
    <n v="2252"/>
    <n v="2.4928877425639548E-3"/>
    <n v="1.6984902309058614"/>
    <n v="1350"/>
    <n v="1350"/>
    <n v="0"/>
    <n v="3825"/>
    <n v="3825"/>
    <n v="0"/>
    <n v="0"/>
    <n v="2475"/>
    <n v="0.6470588235294118"/>
  </r>
  <r>
    <s v="Vestel0416_Ultra_Ince_Lcd_interstitial_Bond_MC"/>
    <n v="2016"/>
    <n v="4"/>
    <s v="Q2"/>
    <d v="2016-04-15T00:00:00"/>
    <d v="2016-04-30T00:00:00"/>
    <n v="0"/>
    <s v="MC"/>
    <x v="19"/>
    <s v="Vestel0416_Ultra_Ince_Lcd_interstitial_MC"/>
    <s v="Completed"/>
    <s v="Bond Digital"/>
    <s v="RON"/>
    <s v="Xaxis Rich Media"/>
    <s v="cpm"/>
    <s v="Interstitial"/>
    <s v="Interstitial"/>
    <n v="2.5"/>
    <n v="4.25"/>
    <n v="800000"/>
    <n v="800112"/>
    <n v="0"/>
    <n v="800000"/>
    <m/>
    <n v="0"/>
    <e v="#DIV/0!"/>
    <n v="2000"/>
    <n v="2000"/>
    <n v="0"/>
    <n v="3400"/>
    <n v="3400"/>
    <n v="0"/>
    <n v="0"/>
    <n v="1400"/>
    <n v="0.41176470588235292"/>
  </r>
  <r>
    <s v="Bellona0416_Yatak_Kampanyası_interstitial_Medyanet_MC"/>
    <n v="2016"/>
    <n v="4"/>
    <s v="Q2"/>
    <d v="2016-04-16T00:00:00"/>
    <d v="2016-04-30T00:00:00"/>
    <n v="0"/>
    <s v="MC"/>
    <x v="29"/>
    <s v="Bellona0416_Yatak_Kampanyası_interstitial_MC"/>
    <s v="Completed"/>
    <s v="Medyanet"/>
    <s v="RON"/>
    <s v="Xaxis Rich Media"/>
    <s v="cpm"/>
    <s v="Interstitial"/>
    <s v="Interstitial"/>
    <n v="0.5"/>
    <n v="4.25"/>
    <n v="1000000"/>
    <n v="1001362"/>
    <n v="0"/>
    <n v="1000000"/>
    <n v="9271"/>
    <n v="9.2583900727209543E-3"/>
    <n v="0.29975191457232231"/>
    <n v="500"/>
    <n v="500"/>
    <n v="0"/>
    <n v="4250"/>
    <n v="2779"/>
    <n v="-1471"/>
    <n v="0"/>
    <n v="2279"/>
    <n v="0.82007916516732637"/>
  </r>
  <r>
    <s v="Bellona0416_Yatak_Kampanyası_interstitial_Acunn_MC"/>
    <n v="2016"/>
    <n v="4"/>
    <s v="Q2"/>
    <d v="2016-04-16T00:00:00"/>
    <d v="2016-04-30T00:00:00"/>
    <n v="0"/>
    <s v="MC"/>
    <x v="29"/>
    <s v="Bellona0416_Yatak_Kampanyası_interstitial_MC"/>
    <s v="Completed"/>
    <s v="Acunn"/>
    <s v="RON"/>
    <s v="Xaxis Rich Media"/>
    <s v="cpm"/>
    <s v="Interstitial"/>
    <s v="Interstitial"/>
    <n v="1.5"/>
    <n v="4.25"/>
    <n v="500000"/>
    <n v="500675"/>
    <n v="0"/>
    <n v="500000"/>
    <n v="7731"/>
    <n v="1.5441154441503969E-2"/>
    <n v="0.27523848790583366"/>
    <n v="750"/>
    <n v="750"/>
    <n v="0"/>
    <n v="2125"/>
    <n v="2127.8687500000001"/>
    <n v="2.8687500000000909"/>
    <n v="0"/>
    <n v="1377.8687500000001"/>
    <n v="0.64753465174954994"/>
  </r>
  <r>
    <s v="Bellona0416_Yatak_Kampanyası_interstitial_Digitalm_MC"/>
    <n v="2016"/>
    <n v="4"/>
    <s v="Q2"/>
    <d v="2016-04-16T00:00:00"/>
    <d v="2016-04-30T00:00:00"/>
    <n v="0"/>
    <s v="MC"/>
    <x v="29"/>
    <s v="Bellona0416_Yatak_Kampanyası_interstitial_MC"/>
    <s v="Completed"/>
    <s v="Digitalm"/>
    <s v="RON"/>
    <s v="Xaxis Rich Media"/>
    <s v="cpm"/>
    <s v="Interstitial"/>
    <s v="Interstitial"/>
    <n v="2.5"/>
    <n v="4.25"/>
    <n v="200000"/>
    <n v="21920"/>
    <n v="178080"/>
    <n v="21920"/>
    <n v="398"/>
    <n v="1.8156934306569342E-2"/>
    <n v="0.23407035175879395"/>
    <n v="500"/>
    <n v="54.800000000000004"/>
    <n v="-445.2"/>
    <n v="850"/>
    <n v="93.16"/>
    <n v="-756.84"/>
    <n v="0"/>
    <n v="38.359999999999992"/>
    <n v="0.41176470588235287"/>
  </r>
  <r>
    <s v="Avon0416_Dreams_interstitial_Digitalm_MC"/>
    <n v="2016"/>
    <n v="4"/>
    <s v="Q2"/>
    <d v="2016-04-15T00:00:00"/>
    <d v="2016-04-30T00:00:00"/>
    <n v="0"/>
    <s v="MX"/>
    <x v="34"/>
    <s v="Avon0416_Dreams_interstitial_MC"/>
    <s v="Completed"/>
    <s v="Digitalm"/>
    <s v="RON"/>
    <s v="Xaxis Rich Media"/>
    <s v="cpm"/>
    <s v="Interstitial"/>
    <s v="Interstitial"/>
    <n v="2.5"/>
    <n v="4.25"/>
    <n v="300000"/>
    <n v="87360"/>
    <n v="212640"/>
    <n v="87360"/>
    <m/>
    <n v="0"/>
    <e v="#DIV/0!"/>
    <n v="750"/>
    <n v="218.4"/>
    <n v="-531.6"/>
    <n v="1275"/>
    <n v="371.28"/>
    <n v="-903.72"/>
    <n v="0"/>
    <n v="152.87999999999997"/>
    <n v="0.41176470588235287"/>
  </r>
  <r>
    <s v="Avon0416_Dreams_interstitial_Matrouge_MC"/>
    <n v="2016"/>
    <n v="4"/>
    <s v="Q2"/>
    <d v="2016-04-15T00:00:00"/>
    <d v="2016-04-30T00:00:00"/>
    <n v="0"/>
    <s v="MX"/>
    <x v="34"/>
    <s v="Avon0416_Dreams_interstitial_MC"/>
    <s v="Completed"/>
    <s v="Matrouge"/>
    <s v="RON"/>
    <s v="Xaxis Rich Media"/>
    <s v="cpm"/>
    <s v="Interstitial"/>
    <s v="Interstitial"/>
    <n v="2"/>
    <n v="4.25"/>
    <n v="200000"/>
    <n v="101458"/>
    <n v="98542"/>
    <n v="101458"/>
    <m/>
    <n v="0"/>
    <e v="#DIV/0!"/>
    <n v="400"/>
    <n v="202.916"/>
    <n v="-197.084"/>
    <n v="850"/>
    <n v="431.19650000000001"/>
    <n v="-418.80349999999999"/>
    <n v="0"/>
    <n v="228.28050000000002"/>
    <n v="0.52941176470588236"/>
  </r>
  <r>
    <s v="Avon0416_Dreams_interstitial_Acunn_MC"/>
    <n v="2016"/>
    <n v="4"/>
    <s v="Q2"/>
    <d v="2016-04-15T00:00:00"/>
    <d v="2016-04-30T00:00:00"/>
    <n v="0"/>
    <s v="MX"/>
    <x v="34"/>
    <s v="Avon0416_Dreams_interstitial_MC"/>
    <s v="Completed"/>
    <s v="Acunn"/>
    <s v="RON"/>
    <s v="Xaxis Rich Media"/>
    <s v="cpm"/>
    <s v="Interstitial"/>
    <s v="Interstitial"/>
    <n v="1.5"/>
    <n v="4.25"/>
    <n v="450000"/>
    <n v="450552"/>
    <n v="0"/>
    <n v="450000"/>
    <n v="6993"/>
    <n v="1.5520960954562403E-2"/>
    <n v="0.27382325182325185"/>
    <n v="675"/>
    <n v="675"/>
    <n v="0"/>
    <n v="1912.5"/>
    <n v="1914.846"/>
    <n v="2.3460000000000036"/>
    <n v="0"/>
    <n v="1239.846"/>
    <n v="0.64749123428202582"/>
  </r>
  <r>
    <s v="Avon0416_Dreams_SYNC_Clipkit_MC"/>
    <n v="2016"/>
    <n v="4"/>
    <s v="Q2"/>
    <d v="2016-04-15T00:00:00"/>
    <d v="2016-04-30T00:00:00"/>
    <n v="0"/>
    <s v="MX"/>
    <x v="34"/>
    <s v="Avon0416_Dreams_SYNC_MC"/>
    <s v="Completed"/>
    <s v="Clipkit"/>
    <s v="RON"/>
    <s v="Xaxis SYNC"/>
    <s v="cpv"/>
    <s v="Pre/Mid/Post Rolls RON"/>
    <s v="Online Video"/>
    <n v="3.6999999999999998E-2"/>
    <n v="0.06"/>
    <n v="67000"/>
    <n v="67764"/>
    <n v="0"/>
    <n v="67000"/>
    <m/>
    <n v="0"/>
    <e v="#DIV/0!"/>
    <n v="2479"/>
    <n v="2479"/>
    <n v="0"/>
    <n v="4020"/>
    <n v="4020"/>
    <n v="0"/>
    <n v="0"/>
    <n v="1541"/>
    <n v="0.38333333333333336"/>
  </r>
  <r>
    <s v="Visa0416_Formula_E_interest_Bond_MEC"/>
    <n v="2016"/>
    <n v="4"/>
    <s v="Q2"/>
    <d v="2016-04-18T00:00:00"/>
    <d v="2016-04-30T00:00:00"/>
    <n v="0"/>
    <s v="MEC"/>
    <x v="50"/>
    <s v="Visa0416_Formula_E_interest_MEC"/>
    <s v="Completed"/>
    <s v="Bond Digital"/>
    <s v="RON"/>
    <s v="Xaxis Display Plus"/>
    <s v="cpm"/>
    <s v="Selected Sites"/>
    <s v="Ad Bundles"/>
    <n v="0.5"/>
    <n v="1.5"/>
    <n v="2000000"/>
    <n v="2000030"/>
    <n v="0"/>
    <n v="2000000"/>
    <m/>
    <n v="0"/>
    <e v="#DIV/0!"/>
    <n v="1000"/>
    <n v="1000"/>
    <n v="0"/>
    <n v="3000"/>
    <n v="3000"/>
    <n v="0"/>
    <n v="0"/>
    <n v="2000"/>
    <n v="0.66666666666666663"/>
  </r>
  <r>
    <s v="Visa0416_Formula_E_interest_Medyanet_MEC"/>
    <n v="2016"/>
    <n v="4"/>
    <s v="Q2"/>
    <d v="2016-04-18T00:00:00"/>
    <d v="2016-04-30T00:00:00"/>
    <n v="0"/>
    <s v="MEC"/>
    <x v="50"/>
    <s v="Visa0416_Formula_E_interest_MEC"/>
    <s v="Completed"/>
    <s v="Medyanet"/>
    <s v="RON"/>
    <s v="Xaxis Display Plus"/>
    <s v="cpm"/>
    <s v="Selected Sites"/>
    <s v="Ad Bundles"/>
    <n v="0.1"/>
    <n v="1.5"/>
    <n v="3000000"/>
    <n v="3030798"/>
    <n v="0"/>
    <n v="3000000"/>
    <m/>
    <n v="0"/>
    <e v="#DIV/0!"/>
    <n v="300"/>
    <n v="300"/>
    <n v="0"/>
    <n v="4500"/>
    <n v="4500"/>
    <n v="0"/>
    <n v="0"/>
    <n v="4200"/>
    <n v="0.93333333333333335"/>
  </r>
  <r>
    <s v="Visa0416_Formula_E_interest_Maxad_MEC"/>
    <n v="2016"/>
    <n v="4"/>
    <s v="Q2"/>
    <d v="2016-04-18T00:00:00"/>
    <d v="2016-04-30T00:00:00"/>
    <n v="0"/>
    <s v="MEC"/>
    <x v="50"/>
    <s v="Visa0416_Formula_E_interest_MEC"/>
    <s v="Completed"/>
    <s v="Maxad"/>
    <s v="RON"/>
    <s v="Xaxis Display Plus"/>
    <s v="cpm"/>
    <s v="Selected Sites"/>
    <s v="Ad Bundles"/>
    <n v="0.2"/>
    <n v="1.5"/>
    <n v="284"/>
    <n v="284"/>
    <n v="0"/>
    <n v="284"/>
    <m/>
    <n v="0"/>
    <e v="#DIV/0!"/>
    <n v="5.6799999999999996E-2"/>
    <n v="57"/>
    <n v="56.943199999999997"/>
    <n v="0.42599999999999993"/>
    <n v="0.42599999999999993"/>
    <n v="0"/>
    <n v="0"/>
    <n v="-56.573999999999998"/>
    <n v="-132.80281690140848"/>
  </r>
  <r>
    <s v="Visa0416_Formula_E_interest_Digitalm_MEC"/>
    <n v="2016"/>
    <n v="4"/>
    <s v="Q2"/>
    <d v="2016-04-18T00:00:00"/>
    <d v="2016-04-30T00:00:00"/>
    <n v="0"/>
    <s v="MEC"/>
    <x v="50"/>
    <s v="Visa0416_Formula_E_interest_MEC"/>
    <s v="Completed"/>
    <s v="Digitalm"/>
    <s v="RON"/>
    <s v="Xaxis Display Plus"/>
    <s v="cpm"/>
    <s v="Selected Sites"/>
    <s v="Ad Bundles"/>
    <n v="0.2"/>
    <n v="1.5"/>
    <n v="3000000"/>
    <n v="2999424"/>
    <n v="576"/>
    <n v="2999424"/>
    <n v="702"/>
    <n v="2.3404493662783254E-4"/>
    <n v="6.4102564102564106"/>
    <n v="600"/>
    <n v="599.88480000000004"/>
    <n v="-0.11519999999995889"/>
    <n v="4500"/>
    <n v="4500"/>
    <n v="0"/>
    <n v="0"/>
    <n v="3900.1152000000002"/>
    <n v="0.86669226666666666"/>
  </r>
  <r>
    <s v="Visa0416_Formula_E_interest_Nokta_MEC"/>
    <n v="2016"/>
    <n v="4"/>
    <s v="Q2"/>
    <d v="2016-04-18T00:00:00"/>
    <d v="2016-04-30T00:00:00"/>
    <n v="0"/>
    <s v="MEC"/>
    <x v="50"/>
    <s v="Visa0416_Formula_E_interest_MEC"/>
    <s v="Completed"/>
    <s v="Nokta"/>
    <s v="RON"/>
    <s v="Xaxis Display Plus"/>
    <s v="cpm"/>
    <s v="Selected Sites"/>
    <s v="Ad Bundles"/>
    <n v="0.1"/>
    <n v="1.5"/>
    <n v="1000000"/>
    <n v="1002458"/>
    <n v="0"/>
    <n v="1000000"/>
    <m/>
    <n v="0"/>
    <e v="#DIV/0!"/>
    <n v="100"/>
    <n v="100"/>
    <n v="0"/>
    <n v="1500"/>
    <n v="1500"/>
    <n v="0"/>
    <n v="0"/>
    <n v="1400"/>
    <n v="0.93333333333333335"/>
  </r>
  <r>
    <s v="Akbank0416_Kobi_Ekopos_preroll_Midyo_MC"/>
    <n v="2016"/>
    <n v="4"/>
    <s v="Q2"/>
    <d v="2016-04-18T00:00:00"/>
    <d v="2016-04-30T00:00:00"/>
    <n v="0"/>
    <s v="MC"/>
    <x v="9"/>
    <s v="Akbank0416_Kobi_Ekopos_preroll_MC"/>
    <s v="Completed"/>
    <s v="Midyo"/>
    <s v="RON"/>
    <s v="Xaxis Tv"/>
    <s v="cpv"/>
    <s v="Pre/Mid/Post Rolls RON"/>
    <s v="Online Video"/>
    <n v="5.0000000000000001E-3"/>
    <n v="3.3000000000000002E-2"/>
    <n v="80000"/>
    <n v="48896"/>
    <n v="31104"/>
    <n v="48896"/>
    <m/>
    <n v="0"/>
    <e v="#DIV/0!"/>
    <n v="400"/>
    <n v="244.48000000000002"/>
    <n v="-155.51999999999998"/>
    <n v="2640"/>
    <n v="1613.568"/>
    <n v="-1026.432"/>
    <n v="0"/>
    <n v="1369.088"/>
    <n v="0.84848484848484851"/>
  </r>
  <r>
    <s v="Akbank0416_Kobi_Ekopos_preroll_Bond_MC"/>
    <n v="2016"/>
    <n v="4"/>
    <s v="Q2"/>
    <d v="2016-04-18T00:00:00"/>
    <d v="2016-04-30T00:00:00"/>
    <n v="0"/>
    <s v="MC"/>
    <x v="9"/>
    <s v="Akbank0416_Kobi_Ekopos_preroll_MC"/>
    <s v="Completed"/>
    <s v="Bond Digital"/>
    <s v="RON"/>
    <s v="Xaxis Tv"/>
    <s v="cpv"/>
    <s v="Pre/Mid/Post Rolls RON"/>
    <s v="Online Video"/>
    <n v="1.4999999999999999E-2"/>
    <n v="3.3000000000000002E-2"/>
    <n v="40000"/>
    <n v="39939"/>
    <n v="61"/>
    <n v="39939"/>
    <m/>
    <n v="0"/>
    <e v="#DIV/0!"/>
    <n v="600"/>
    <n v="599.08499999999992"/>
    <n v="-0.91500000000007731"/>
    <n v="1320"/>
    <n v="1317.9870000000001"/>
    <n v="-2.01299999999992"/>
    <n v="0"/>
    <n v="718.90200000000016"/>
    <n v="0.54545454545454553"/>
  </r>
  <r>
    <s v="Akbank0416_Kobi_Ekopos_preroll_Digitalm_MC"/>
    <n v="2016"/>
    <n v="4"/>
    <s v="Q2"/>
    <d v="2016-04-18T00:00:00"/>
    <d v="2016-04-30T00:00:00"/>
    <n v="0"/>
    <s v="MC"/>
    <x v="9"/>
    <s v="Akbank0416_Kobi_Ekopos_preroll_MC"/>
    <s v="Completed"/>
    <s v="Digitalm"/>
    <s v="RON"/>
    <s v="Xaxis Tv"/>
    <s v="cpv"/>
    <s v="Pre/Mid/Post Rolls RON"/>
    <s v="Online Video"/>
    <n v="6.0000000000000001E-3"/>
    <n v="3.3000000000000002E-2"/>
    <n v="50000"/>
    <n v="28617"/>
    <n v="21383"/>
    <n v="28617"/>
    <m/>
    <n v="0"/>
    <e v="#DIV/0!"/>
    <n v="300"/>
    <n v="171.702"/>
    <n v="-128.298"/>
    <n v="1650"/>
    <n v="944.36099999999999"/>
    <n v="-705.63900000000001"/>
    <n v="0"/>
    <n v="772.65899999999999"/>
    <n v="0.81818181818181823"/>
  </r>
  <r>
    <s v="Mavi0416_Jeans_Seeding_Clipkit_MS"/>
    <n v="2016"/>
    <n v="4"/>
    <s v="Q2"/>
    <d v="2016-04-19T00:00:00"/>
    <d v="2016-04-28T00:00:00"/>
    <n v="0"/>
    <s v="MS"/>
    <x v="51"/>
    <s v="Mavi0416_Jeans_Seeding_MS"/>
    <s v="Completed"/>
    <s v="Clipkit"/>
    <s v="RON"/>
    <s v="Xaxis Seeding"/>
    <s v="cpc"/>
    <s v="Pre/Mid/Post Rolls RON"/>
    <s v="Online Video"/>
    <n v="0.4"/>
    <n v="0.6"/>
    <n v="10000"/>
    <n v="11700"/>
    <n v="0"/>
    <n v="10000"/>
    <m/>
    <n v="0"/>
    <e v="#DIV/0!"/>
    <n v="4"/>
    <n v="4000"/>
    <n v="3996"/>
    <n v="6"/>
    <n v="6000"/>
    <n v="5994"/>
    <n v="0"/>
    <n v="2000"/>
    <n v="0.33333333333333331"/>
  </r>
  <r>
    <s v="Bellona0416_Yatak_Lansman_preroll_Bond_MC"/>
    <n v="2016"/>
    <n v="4"/>
    <s v="Q2"/>
    <d v="2016-04-20T00:00:00"/>
    <d v="2016-04-30T00:00:00"/>
    <n v="0"/>
    <s v="MC"/>
    <x v="29"/>
    <s v="Bellona0416_Yatak_Lansman_preroll_MC"/>
    <s v="Completed"/>
    <s v="Bond Digital"/>
    <s v="RON"/>
    <s v="Xaxis Tv"/>
    <s v="cpv"/>
    <s v="Pre/Mid/Post Rolls RON"/>
    <s v="Online Video"/>
    <n v="1.4999999999999999E-2"/>
    <n v="3.3000000000000002E-2"/>
    <n v="65000"/>
    <n v="66482"/>
    <n v="0"/>
    <n v="65000"/>
    <m/>
    <n v="0"/>
    <e v="#DIV/0!"/>
    <n v="975"/>
    <n v="975"/>
    <n v="0"/>
    <n v="2145"/>
    <n v="2000"/>
    <n v="-145"/>
    <n v="0"/>
    <n v="1025"/>
    <n v="0.51249999999999996"/>
  </r>
  <r>
    <s v="Bimeks0416_%23Bipara_Faz2_interstitial_Digitalm_MEC"/>
    <n v="2016"/>
    <n v="4"/>
    <s v="Q2"/>
    <d v="2016-04-20T00:00:00"/>
    <d v="2016-04-23T00:00:00"/>
    <n v="0"/>
    <s v="MEC"/>
    <x v="10"/>
    <s v="Bimeks0416_%23Bipara_Faz2_interstitial_MEC"/>
    <s v="Completed"/>
    <s v="Digitalm"/>
    <s v="RON"/>
    <s v="Xaxis Rich Media"/>
    <s v="cpm"/>
    <s v="Interstitial"/>
    <s v="Interstitial"/>
    <n v="2.5"/>
    <n v="4.5"/>
    <n v="200000"/>
    <n v="201268"/>
    <n v="0"/>
    <n v="200000"/>
    <n v="3239"/>
    <n v="1.6092970566607707E-2"/>
    <n v="0.27786353812905218"/>
    <n v="500"/>
    <n v="500"/>
    <n v="0"/>
    <n v="900"/>
    <n v="900"/>
    <n v="0"/>
    <n v="0"/>
    <n v="400"/>
    <n v="0.44444444444444442"/>
  </r>
  <r>
    <s v="Bimeks0416_%23Bipara_Faz2_interstitial_Bond_MEC"/>
    <n v="2016"/>
    <n v="4"/>
    <s v="Q2"/>
    <d v="2016-04-20T00:00:00"/>
    <d v="2016-04-23T00:00:00"/>
    <n v="0"/>
    <s v="MEC"/>
    <x v="10"/>
    <s v="Bimeks0416_%23Bipara_Faz2_interstitial_MEC"/>
    <s v="Completed"/>
    <s v="Bond Digital"/>
    <s v="RON"/>
    <s v="Xaxis Rich Media"/>
    <s v="cpm"/>
    <s v="Interstitial"/>
    <s v="Interstitial"/>
    <n v="2.5"/>
    <n v="4.5"/>
    <n v="200000"/>
    <n v="203965"/>
    <n v="0"/>
    <n v="200000"/>
    <m/>
    <n v="0"/>
    <e v="#DIV/0!"/>
    <n v="500"/>
    <n v="500"/>
    <n v="0"/>
    <n v="900"/>
    <n v="900"/>
    <n v="0"/>
    <n v="0"/>
    <n v="400"/>
    <n v="0.44444444444444442"/>
  </r>
  <r>
    <s v="Bimeks0416_%23Bipara_Faz2_interstitial_Medyanet_MEC"/>
    <n v="2016"/>
    <n v="4"/>
    <s v="Q2"/>
    <d v="2016-04-20T00:00:00"/>
    <d v="2016-04-23T00:00:00"/>
    <n v="0"/>
    <s v="MEC"/>
    <x v="10"/>
    <s v="Bimeks0416_%23Bipara_Faz2_interstitial_MEC"/>
    <s v="Completed"/>
    <s v="Medyanet"/>
    <s v="RON"/>
    <s v="Xaxis Rich Media"/>
    <s v="cpm"/>
    <s v="Interstitial"/>
    <s v="Interstitial"/>
    <n v="0.5"/>
    <n v="4.5"/>
    <n v="250000"/>
    <n v="262422"/>
    <n v="0"/>
    <n v="250000"/>
    <m/>
    <n v="0"/>
    <e v="#DIV/0!"/>
    <n v="125"/>
    <n v="125"/>
    <n v="0"/>
    <n v="1125"/>
    <n v="1200"/>
    <n v="75"/>
    <n v="0"/>
    <n v="1075"/>
    <n v="0.89583333333333337"/>
  </r>
  <r>
    <s v="GSK0416_Breathe_Right_Preroll_Nokta_MC"/>
    <n v="2016"/>
    <n v="4"/>
    <s v="Q2"/>
    <d v="2016-04-20T00:00:00"/>
    <d v="2016-04-30T00:00:00"/>
    <n v="0"/>
    <s v="MC"/>
    <x v="0"/>
    <s v="GSK0416_Breathe_Right_Preroll_MC"/>
    <s v="Completed"/>
    <s v="Nokta"/>
    <s v="RON"/>
    <s v="Xaxis Tv"/>
    <s v="cpv"/>
    <s v="Pre/Mid/Post Rolls RON"/>
    <s v="Online Video"/>
    <n v="1.2E-2"/>
    <n v="3.3000000000000002E-2"/>
    <n v="65000"/>
    <n v="65287"/>
    <n v="0"/>
    <n v="65000"/>
    <n v="13411"/>
    <n v="0.2054160858976519"/>
    <n v="8.6048765938408767E-2"/>
    <n v="780"/>
    <n v="780"/>
    <n v="0"/>
    <n v="2145"/>
    <n v="1154"/>
    <n v="-991"/>
    <n v="0"/>
    <n v="374"/>
    <n v="0.3240901213171577"/>
  </r>
  <r>
    <s v="GSK0416_Breathe_Right_Preroll_Acunn_MC"/>
    <n v="2016"/>
    <n v="4"/>
    <s v="Q2"/>
    <d v="2016-04-20T00:00:00"/>
    <d v="2016-04-30T00:00:00"/>
    <n v="0"/>
    <s v="MC"/>
    <x v="0"/>
    <s v="GSK0416_Breathe_Right_Preroll_MC"/>
    <s v="Completed"/>
    <s v="Acunn"/>
    <s v="RON"/>
    <s v="Xaxis Tv"/>
    <s v="cpv"/>
    <s v="Pre/Mid/Post Rolls RON"/>
    <s v="Online Video"/>
    <n v="0.01"/>
    <n v="3.3000000000000002E-2"/>
    <n v="85000"/>
    <n v="76813"/>
    <n v="8187"/>
    <n v="76813"/>
    <n v="6027"/>
    <n v="7.8463280955046677E-2"/>
    <n v="0.18765555002488801"/>
    <n v="850"/>
    <n v="768.13"/>
    <n v="-81.87"/>
    <n v="2805"/>
    <n v="1131"/>
    <n v="-1674"/>
    <n v="0"/>
    <n v="362.87"/>
    <n v="0.32083996463306808"/>
  </r>
  <r>
    <s v="GSK0416_Breathe_Right_Preroll_Adhood_MC"/>
    <n v="2016"/>
    <n v="4"/>
    <s v="Q2"/>
    <d v="2016-04-20T00:00:00"/>
    <d v="2016-04-30T00:00:00"/>
    <n v="0"/>
    <s v="MC"/>
    <x v="0"/>
    <s v="GSK0416_Breathe_Right_Preroll_MC"/>
    <s v="Completed"/>
    <s v="Adhood"/>
    <s v="RON"/>
    <s v="Xaxis Tv"/>
    <s v="cpv"/>
    <s v="Pre/Mid/Post Rolls RON"/>
    <s v="Online Video"/>
    <n v="0.03"/>
    <n v="3.3000000000000002E-2"/>
    <n v="50000"/>
    <n v="51963"/>
    <n v="0"/>
    <n v="50000"/>
    <m/>
    <n v="0"/>
    <e v="#DIV/0!"/>
    <n v="1500"/>
    <n v="1500"/>
    <n v="0"/>
    <n v="1650"/>
    <n v="1256"/>
    <n v="-394"/>
    <n v="0"/>
    <n v="-244"/>
    <n v="-0.19426751592356689"/>
  </r>
  <r>
    <s v="Shell0416_Rimula_interest_Digitalm_MC"/>
    <n v="2016"/>
    <n v="4"/>
    <s v="Q2"/>
    <d v="2016-04-20T00:00:00"/>
    <d v="2016-04-30T00:00:00"/>
    <n v="0"/>
    <s v="MC"/>
    <x v="52"/>
    <s v="Shell0416_Rimula_interest_MC"/>
    <s v="Completed"/>
    <s v="Digitalm"/>
    <s v="RON"/>
    <s v="Xaxis Display Plus"/>
    <s v="cpm"/>
    <s v="Selected Sites"/>
    <s v="Ad Bundles"/>
    <n v="0.2"/>
    <n v="1"/>
    <n v="2500000"/>
    <n v="2236512"/>
    <n v="263488"/>
    <n v="2236512"/>
    <n v="949"/>
    <n v="4.2432144339042222E-4"/>
    <n v="0.71548998946259224"/>
    <n v="500"/>
    <n v="447.30240000000003"/>
    <n v="-52.697599999999966"/>
    <n v="2500"/>
    <n v="679"/>
    <n v="-1821"/>
    <n v="0"/>
    <n v="231.69759999999997"/>
    <n v="0.34123357879234162"/>
  </r>
  <r>
    <s v="Shell0416_Rimula_interest_Medyanet_MC"/>
    <n v="2016"/>
    <n v="4"/>
    <s v="Q2"/>
    <d v="2016-04-20T00:00:00"/>
    <d v="2016-04-30T00:00:00"/>
    <n v="0"/>
    <s v="MC"/>
    <x v="52"/>
    <s v="Shell0416_Rimula_interest_MC"/>
    <s v="Completed"/>
    <s v="Medyanet"/>
    <s v="RON"/>
    <s v="Xaxis Display Plus"/>
    <s v="cpm"/>
    <s v="Selected Sites"/>
    <s v="Ad Bundles"/>
    <n v="0.1"/>
    <n v="1"/>
    <n v="1500000"/>
    <n v="1452618"/>
    <n v="47382"/>
    <n v="1452618"/>
    <m/>
    <n v="0"/>
    <e v="#DIV/0!"/>
    <n v="150"/>
    <n v="145.26179999999999"/>
    <n v="-4.7382000000000062"/>
    <n v="1500"/>
    <n v="1452.6179999999999"/>
    <n v="-47.382000000000062"/>
    <n v="0"/>
    <n v="1307.3561999999999"/>
    <n v="0.9"/>
  </r>
  <r>
    <s v="Shell0416_Rimula_interest_Adhood_MC"/>
    <n v="2016"/>
    <n v="4"/>
    <s v="Q2"/>
    <d v="2016-04-20T00:00:00"/>
    <d v="2016-04-30T00:00:00"/>
    <n v="0"/>
    <s v="MC"/>
    <x v="52"/>
    <s v="Shell0416_Rimula_interest_MC"/>
    <s v="Completed"/>
    <s v="Adhood"/>
    <s v="RON"/>
    <s v="Xaxis Display Plus"/>
    <s v="cpm"/>
    <s v="Selected Sites"/>
    <s v="Ad Bundles"/>
    <n v="0.15"/>
    <n v="1"/>
    <n v="2000000"/>
    <n v="1120933"/>
    <n v="879067"/>
    <n v="1120933"/>
    <m/>
    <n v="0"/>
    <e v="#DIV/0!"/>
    <n v="300"/>
    <n v="168.13995"/>
    <n v="-131.86005"/>
    <n v="2000"/>
    <n v="1120.933"/>
    <n v="-879.06700000000001"/>
    <n v="0"/>
    <n v="952.79304999999999"/>
    <n v="0.85"/>
  </r>
  <r>
    <s v="Shell0416_Rimula_interest_Bond_MC"/>
    <n v="2016"/>
    <n v="4"/>
    <s v="Q2"/>
    <d v="2016-04-20T00:00:00"/>
    <d v="2016-04-30T00:00:00"/>
    <n v="0"/>
    <s v="MC"/>
    <x v="52"/>
    <s v="Shell0416_Rimula_interest_MC"/>
    <s v="Completed"/>
    <s v="Bond Digital"/>
    <s v="RON"/>
    <s v="Xaxis Display Plus"/>
    <s v="cpm"/>
    <s v="Selected Sites"/>
    <s v="Ad Bundles"/>
    <n v="0.5"/>
    <n v="1"/>
    <n v="1000000"/>
    <n v="878183"/>
    <n v="121817"/>
    <n v="878183"/>
    <m/>
    <n v="0"/>
    <e v="#DIV/0!"/>
    <n v="500"/>
    <n v="439.0915"/>
    <n v="-60.908500000000004"/>
    <n v="1000"/>
    <n v="878.18299999999999"/>
    <n v="-121.81700000000001"/>
    <n v="0"/>
    <n v="439.0915"/>
    <n v="0.5"/>
  </r>
  <r>
    <s v="GSK0416_Sensodyne_Hypernova_interest_Digitalm_MC"/>
    <n v="2016"/>
    <n v="4"/>
    <s v="Q2"/>
    <d v="2016-04-21T00:00:00"/>
    <d v="2016-04-30T00:00:00"/>
    <n v="0"/>
    <s v="MC"/>
    <x v="0"/>
    <s v="GSK0416_Sensodyne_Hypernova_interest_MC"/>
    <s v="Completed"/>
    <s v="Digitalm"/>
    <s v="RON"/>
    <s v="Xaxis Display Plus"/>
    <s v="cpm"/>
    <s v="Selected Sites"/>
    <s v="Ad Bundles"/>
    <n v="0.2"/>
    <n v="1"/>
    <n v="4000000"/>
    <n v="3053662"/>
    <n v="946338"/>
    <n v="3053662"/>
    <n v="641"/>
    <n v="2.0991190249608502E-4"/>
    <n v="2.5600624024960998"/>
    <n v="800"/>
    <n v="610.73239999999998"/>
    <n v="-189.26760000000002"/>
    <n v="4000"/>
    <n v="1641"/>
    <n v="-2359"/>
    <n v="0"/>
    <n v="1030.2676000000001"/>
    <n v="0.62782912858013418"/>
  </r>
  <r>
    <s v="GSK0416_Sensodyne_Hypernova_interest_Reklamstore_MC"/>
    <n v="2016"/>
    <n v="4"/>
    <s v="Q2"/>
    <d v="2016-04-21T00:00:00"/>
    <d v="2016-04-30T00:00:00"/>
    <n v="0"/>
    <s v="MC"/>
    <x v="0"/>
    <s v="GSK0416_Sensodyne_Hypernova_interest_MC"/>
    <s v="Completed"/>
    <s v="Reklamstore"/>
    <s v="RON"/>
    <s v="Xaxis Display Plus"/>
    <s v="cpm"/>
    <s v="Selected Sites"/>
    <s v="Ad Bundles"/>
    <n v="0.5"/>
    <n v="1"/>
    <n v="2000000"/>
    <n v="30060"/>
    <n v="1969940"/>
    <n v="30060"/>
    <m/>
    <n v="0"/>
    <e v="#DIV/0!"/>
    <n v="1000"/>
    <n v="15.03"/>
    <n v="-984.97"/>
    <n v="2000"/>
    <n v="30.06"/>
    <n v="-1969.94"/>
    <n v="0"/>
    <n v="15.03"/>
    <n v="0.5"/>
  </r>
  <r>
    <s v="GSK0416_Sensodyne_Hypernova_interest_matrouge_MC"/>
    <n v="2016"/>
    <n v="4"/>
    <s v="Q2"/>
    <d v="2016-04-21T00:00:00"/>
    <d v="2016-04-30T00:00:00"/>
    <n v="0"/>
    <s v="MC"/>
    <x v="0"/>
    <s v="GSK0416_Sensodyne_Hypernova_interest_MC"/>
    <s v="Completed"/>
    <s v="Matrouge"/>
    <s v="RON"/>
    <s v="Xaxis Display Plus"/>
    <s v="cpm"/>
    <s v="Selected Sites"/>
    <s v="Ad Bundles"/>
    <n v="0.2"/>
    <n v="1"/>
    <n v="250000"/>
    <n v="250167"/>
    <n v="0"/>
    <n v="250000"/>
    <m/>
    <n v="0"/>
    <e v="#DIV/0!"/>
    <n v="50"/>
    <n v="50"/>
    <n v="0"/>
    <n v="250"/>
    <n v="250.167"/>
    <n v="0.16700000000000159"/>
    <n v="0"/>
    <n v="200.167"/>
    <n v="0.80013351081477568"/>
  </r>
  <r>
    <s v="Akbank0416_Kobi_Ekopos_interest_Medyanet_MC"/>
    <n v="2016"/>
    <n v="4"/>
    <s v="Q2"/>
    <d v="2016-04-21T00:00:00"/>
    <d v="2016-04-30T00:00:00"/>
    <n v="0"/>
    <s v="MC"/>
    <x v="9"/>
    <s v="Akbank0416_Kobi_Ekopos_interest_MC"/>
    <s v="Completed"/>
    <s v="Medyanet"/>
    <s v="RON"/>
    <s v="Xaxis Display Plus"/>
    <s v="cpm"/>
    <s v="Selected Sites"/>
    <s v="Ad Bundles"/>
    <n v="0.1"/>
    <n v="1"/>
    <n v="2200000"/>
    <n v="1167279"/>
    <n v="1032721"/>
    <n v="1167279"/>
    <m/>
    <n v="0"/>
    <e v="#DIV/0!"/>
    <n v="220"/>
    <n v="116.72790000000001"/>
    <n v="-103.27209999999999"/>
    <n v="2200"/>
    <n v="1167.279"/>
    <n v="-1032.721"/>
    <n v="0"/>
    <n v="1050.5510999999999"/>
    <n v="0.89999999999999991"/>
  </r>
  <r>
    <s v="Akbank0416_Kobi_Ekopos_interest_Bond_MC"/>
    <n v="2016"/>
    <n v="4"/>
    <s v="Q2"/>
    <d v="2016-04-21T00:00:00"/>
    <d v="2016-04-30T00:00:00"/>
    <n v="0"/>
    <s v="MC"/>
    <x v="9"/>
    <s v="Akbank0416_Kobi_Ekopos_interest_MC"/>
    <s v="Completed"/>
    <s v="Bond Digital"/>
    <s v="RON"/>
    <s v="Xaxis Display Plus"/>
    <s v="cpm"/>
    <s v="Selected Sites"/>
    <s v="Ad Bundles"/>
    <n v="0.5"/>
    <n v="1"/>
    <n v="2000000"/>
    <n v="113049"/>
    <n v="1886951"/>
    <n v="113049"/>
    <m/>
    <n v="0"/>
    <e v="#DIV/0!"/>
    <n v="1000"/>
    <n v="56.524500000000003"/>
    <n v="-943.47550000000001"/>
    <n v="2000"/>
    <n v="113.04900000000001"/>
    <n v="-1886.951"/>
    <n v="0"/>
    <n v="56.524500000000003"/>
    <n v="0.5"/>
  </r>
  <r>
    <s v="Akbank0416_Kobi_Ekopos_interest_Digitalm_MC"/>
    <n v="2016"/>
    <n v="4"/>
    <s v="Q2"/>
    <d v="2016-04-21T00:00:00"/>
    <d v="2016-04-30T00:00:00"/>
    <n v="0"/>
    <s v="MC"/>
    <x v="9"/>
    <s v="Akbank0416_Kobi_Ekopos_interest_MC"/>
    <s v="Completed"/>
    <s v="Digitalm"/>
    <s v="RON"/>
    <s v="Xaxis Display Plus"/>
    <s v="cpm"/>
    <s v="Selected Sites"/>
    <s v="Ad Bundles"/>
    <n v="0.2"/>
    <n v="1"/>
    <n v="2000000"/>
    <n v="154106"/>
    <n v="1845894"/>
    <n v="154106"/>
    <m/>
    <n v="0"/>
    <e v="#DIV/0!"/>
    <n v="400"/>
    <n v="30.821200000000001"/>
    <n v="-369.17880000000002"/>
    <n v="2000"/>
    <n v="154.10599999999999"/>
    <n v="-1845.894"/>
    <n v="0"/>
    <n v="123.28479999999999"/>
    <n v="0.79999999999999993"/>
  </r>
  <r>
    <s v="Ikea0416_Peak_Day_interstitial_Medyanet_MEC"/>
    <n v="2016"/>
    <n v="4"/>
    <s v="Q2"/>
    <d v="2016-04-21T00:00:00"/>
    <d v="2016-04-24T00:00:00"/>
    <n v="0"/>
    <s v="MEC"/>
    <x v="1"/>
    <s v="Ikea0416_Peak_Day_interstitial_MEC"/>
    <s v="Completed"/>
    <s v="Medyanet"/>
    <s v="RON"/>
    <s v="Xaxis Rich Media"/>
    <s v="cpm"/>
    <s v="Interstitial"/>
    <s v="Interstitial"/>
    <n v="0.5"/>
    <n v="4.25"/>
    <n v="1000000"/>
    <n v="1000316"/>
    <n v="0"/>
    <n v="1000000"/>
    <n v="5252"/>
    <n v="5.2503408922780406E-3"/>
    <n v="0.72391469916222395"/>
    <n v="500"/>
    <n v="500"/>
    <n v="0"/>
    <n v="4250"/>
    <n v="3802"/>
    <n v="-448"/>
    <n v="0"/>
    <n v="3302"/>
    <n v="0.86849026827985276"/>
  </r>
  <r>
    <s v="Ikea0416_Peak_Day_interstitial_Acunn_MEC"/>
    <n v="2016"/>
    <n v="4"/>
    <s v="Q2"/>
    <d v="2016-04-21T00:00:00"/>
    <d v="2016-04-24T00:00:00"/>
    <n v="0"/>
    <s v="MEC"/>
    <x v="1"/>
    <s v="Ikea0416_Peak_Day_interstitial_MEC"/>
    <s v="Completed"/>
    <s v="Acunn"/>
    <s v="RON"/>
    <s v="Xaxis Rich Media"/>
    <s v="cpm"/>
    <s v="Interstitial"/>
    <s v="Interstitial"/>
    <n v="1.5"/>
    <n v="4.25"/>
    <n v="600000"/>
    <n v="449542"/>
    <n v="150458"/>
    <n v="449542"/>
    <n v="2508"/>
    <n v="5.5790115272877725E-3"/>
    <n v="0.79226475279106856"/>
    <n v="900"/>
    <n v="674.31299999999999"/>
    <n v="-225.68700000000001"/>
    <n v="2550"/>
    <n v="1987"/>
    <n v="-563"/>
    <n v="0"/>
    <n v="1312.6869999999999"/>
    <n v="0.66063764469048813"/>
  </r>
  <r>
    <s v="Ikea0416_Peak_Day_interstitial_Digitalm_MEC"/>
    <n v="2016"/>
    <n v="4"/>
    <s v="Q2"/>
    <d v="2016-04-21T00:00:00"/>
    <d v="2016-04-24T00:00:00"/>
    <n v="0"/>
    <s v="MEC"/>
    <x v="1"/>
    <s v="Ikea0416_Peak_Day_interstitial_MEC"/>
    <s v="Completed"/>
    <s v="Digitalm"/>
    <s v="RON"/>
    <s v="Xaxis Rich Media"/>
    <s v="cpm"/>
    <s v="Interstitial"/>
    <s v="Interstitial"/>
    <n v="2.5"/>
    <n v="4.25"/>
    <n v="400000"/>
    <n v="402567"/>
    <n v="0"/>
    <n v="400000"/>
    <n v="6748"/>
    <n v="1.6762427123932166E-2"/>
    <n v="0.25354323503260223"/>
    <n v="1000"/>
    <n v="1000"/>
    <n v="0"/>
    <n v="1700"/>
    <n v="1710.90975"/>
    <n v="10.909750000000031"/>
    <n v="0"/>
    <n v="710.90975000000003"/>
    <n v="0.4155156342992376"/>
  </r>
  <r>
    <s v="Teknosa0416_Turuncu_Indirim_faz3_interstitial_Bond_MC"/>
    <n v="2016"/>
    <n v="4"/>
    <s v="Q2"/>
    <d v="2016-04-22T00:00:00"/>
    <d v="2016-04-25T00:00:00"/>
    <n v="0"/>
    <s v="MC"/>
    <x v="6"/>
    <s v="Teknosa0416_Turuncu_Indirim_faz3_intersitial_MC"/>
    <s v="Completed"/>
    <s v="Bond Digital"/>
    <s v="RON"/>
    <s v="Xaxis Rich Media"/>
    <s v="cpm"/>
    <s v="Interstitial"/>
    <s v="Interstitial"/>
    <n v="2.5"/>
    <n v="4.25"/>
    <n v="200000"/>
    <n v="200051"/>
    <n v="0"/>
    <n v="200000"/>
    <m/>
    <n v="0"/>
    <e v="#DIV/0!"/>
    <n v="500"/>
    <n v="500"/>
    <n v="0"/>
    <n v="850"/>
    <n v="850"/>
    <n v="0"/>
    <n v="0"/>
    <n v="350"/>
    <n v="0.41176470588235292"/>
  </r>
  <r>
    <s v="Teknosa0416_Turuncu_Indirim_faz3_interstitial_Medyanet_MC"/>
    <n v="2016"/>
    <n v="4"/>
    <s v="Q2"/>
    <d v="2016-04-22T00:00:00"/>
    <d v="2016-04-25T00:00:00"/>
    <n v="0"/>
    <s v="MC"/>
    <x v="6"/>
    <s v="Teknosa0416_Turuncu_Indirim_faz3_intersitial_MC"/>
    <s v="Completed"/>
    <s v="Medyanet"/>
    <s v="RON"/>
    <s v="Xaxis Rich Media"/>
    <s v="cpm"/>
    <s v="Interstitial"/>
    <s v="Interstitial"/>
    <n v="0.5"/>
    <n v="4.25"/>
    <n v="300000"/>
    <n v="302274"/>
    <n v="0"/>
    <n v="300000"/>
    <n v="5334"/>
    <n v="1.7646241489509516E-2"/>
    <n v="0.21559805024371953"/>
    <n v="150"/>
    <n v="150"/>
    <n v="0"/>
    <n v="1275"/>
    <n v="1150"/>
    <n v="-125"/>
    <n v="0"/>
    <n v="1000"/>
    <n v="0.86956521739130432"/>
  </r>
  <r>
    <s v="Michelin0416_Thy_interest_Digitalm_MEC"/>
    <n v="2016"/>
    <n v="4"/>
    <s v="Q2"/>
    <d v="2016-04-22T00:00:00"/>
    <d v="2016-04-30T00:00:00"/>
    <n v="0"/>
    <s v="MEC"/>
    <x v="44"/>
    <s v="Michelin0416_Thy_interest_MEC"/>
    <s v="Completed"/>
    <s v="Digitalm"/>
    <s v="RON"/>
    <s v="Xaxis Display Plus"/>
    <s v="cpm"/>
    <s v="Selected Sites"/>
    <s v="Ad Bundles"/>
    <n v="0.2"/>
    <n v="3"/>
    <n v="1000000"/>
    <n v="832715"/>
    <n v="167285"/>
    <n v="832715"/>
    <n v="168"/>
    <n v="2.0174969827612088E-4"/>
    <n v="17.642857142857142"/>
    <n v="200"/>
    <n v="166.54300000000001"/>
    <n v="-33.456999999999994"/>
    <n v="3000"/>
    <n v="2964"/>
    <n v="-36"/>
    <n v="0"/>
    <n v="2797.4569999999999"/>
    <n v="0.94381140350877191"/>
  </r>
  <r>
    <s v="Michelin0416_Thy_interest_Bond_MEC"/>
    <n v="2016"/>
    <n v="4"/>
    <s v="Q2"/>
    <d v="2016-04-22T00:00:00"/>
    <d v="2016-04-30T00:00:00"/>
    <n v="0"/>
    <s v="MEC"/>
    <x v="44"/>
    <s v="Michelin0416_Thy_interest_MEC"/>
    <s v="Completed"/>
    <s v="Bond Digital"/>
    <s v="RON"/>
    <s v="Xaxis Display Plus"/>
    <s v="cpm"/>
    <s v="Selected Sites"/>
    <s v="Ad Bundles"/>
    <n v="0.5"/>
    <n v="3"/>
    <n v="750000"/>
    <n v="657754"/>
    <n v="92246"/>
    <n v="657754"/>
    <m/>
    <n v="0"/>
    <e v="#DIV/0!"/>
    <n v="375"/>
    <n v="328.87700000000001"/>
    <n v="-46.12299999999999"/>
    <n v="2250"/>
    <n v="1973.2619999999999"/>
    <n v="-276.73800000000006"/>
    <n v="0"/>
    <n v="1644.385"/>
    <n v="0.83333333333333337"/>
  </r>
  <r>
    <s v="Michelin0416_Thy_interest_Appnexus_MEC"/>
    <n v="2016"/>
    <n v="4"/>
    <s v="Q2"/>
    <d v="2016-04-22T00:00:00"/>
    <d v="2016-04-30T00:00:00"/>
    <n v="0"/>
    <s v="MEC"/>
    <x v="44"/>
    <s v="Michelin0416_Thy_interest_MEC"/>
    <s v="Completed"/>
    <s v="Appnexus"/>
    <s v="RON"/>
    <s v="Xaxis Display Plus"/>
    <s v="cpm"/>
    <s v="Selected Sites"/>
    <s v="Ad Bundles"/>
    <m/>
    <n v="3"/>
    <n v="150000"/>
    <n v="95683"/>
    <n v="54317"/>
    <n v="95683"/>
    <n v="4"/>
    <n v="4.18047093005027E-5"/>
    <n v="71.762249999999995"/>
    <n v="0"/>
    <n v="32"/>
    <n v="32"/>
    <n v="450"/>
    <n v="287.04899999999998"/>
    <n v="-162.95100000000002"/>
    <n v="0"/>
    <n v="255.04899999999998"/>
    <n v="0.88852077519865946"/>
  </r>
  <r>
    <s v="Michelin0416_Thy_interest_Appnexus_MEC"/>
    <n v="2016"/>
    <n v="4"/>
    <s v="Q2"/>
    <d v="2016-04-22T00:00:00"/>
    <d v="2016-04-30T00:00:00"/>
    <n v="0"/>
    <s v="MEC"/>
    <x v="44"/>
    <s v="Michelin0416_Thy_interest_MEC"/>
    <s v="Completed"/>
    <s v="Google"/>
    <s v="RON"/>
    <s v="Xaxis Display Plus"/>
    <s v="cpm"/>
    <s v="Selected Sites"/>
    <s v="Ad Bundles"/>
    <m/>
    <n v="3"/>
    <m/>
    <m/>
    <n v="0"/>
    <n v="0"/>
    <n v="4"/>
    <e v="#DIV/0!"/>
    <n v="0"/>
    <n v="0"/>
    <n v="31"/>
    <n v="31"/>
    <n v="0"/>
    <n v="0"/>
    <n v="0"/>
    <n v="0"/>
    <n v="-31"/>
    <e v="#DIV/0!"/>
  </r>
  <r>
    <s v="Michelin0416_Thy_interest_Ligatus_MEC"/>
    <n v="2016"/>
    <n v="4"/>
    <s v="Q2"/>
    <d v="2016-04-22T00:00:00"/>
    <d v="2016-04-30T00:00:00"/>
    <n v="0"/>
    <s v="MEC"/>
    <x v="44"/>
    <s v="Michelin0416_Thy_interest_MEC"/>
    <s v="Completed"/>
    <s v="Ligatus"/>
    <s v="RON"/>
    <s v="Xaxis Display Plus"/>
    <s v="cpc"/>
    <s v="Selected Sites"/>
    <s v="Ad Bundles"/>
    <n v="0.3"/>
    <n v="3"/>
    <n v="3333"/>
    <n v="340"/>
    <n v="2993"/>
    <n v="340"/>
    <m/>
    <n v="0"/>
    <e v="#DIV/0!"/>
    <n v="0.99990000000000001"/>
    <n v="100"/>
    <n v="99.000100000000003"/>
    <n v="9.9990000000000006"/>
    <n v="1.02"/>
    <n v="-8.979000000000001"/>
    <n v="0"/>
    <n v="-98.98"/>
    <n v="-97.039215686274517"/>
  </r>
  <r>
    <s v="Michelin0416_Thy_interest_maxad_MEC"/>
    <n v="2016"/>
    <n v="4"/>
    <s v="Q2"/>
    <d v="2016-04-22T00:00:00"/>
    <d v="2016-04-30T00:00:00"/>
    <n v="0"/>
    <s v="MEC"/>
    <x v="44"/>
    <s v="Michelin0416_Thy_interest_MEC"/>
    <s v="Completed"/>
    <s v="Maxad"/>
    <s v="RON"/>
    <s v="Xaxis Display Plus"/>
    <s v="cpc"/>
    <s v="Selected Sites"/>
    <s v="Ad Bundles"/>
    <n v="0.3"/>
    <n v="3"/>
    <n v="2000"/>
    <n v="255"/>
    <n v="1745"/>
    <n v="255"/>
    <m/>
    <n v="0"/>
    <e v="#DIV/0!"/>
    <n v="0.6"/>
    <n v="76.5"/>
    <n v="75.900000000000006"/>
    <n v="6"/>
    <n v="0.76500000000000001"/>
    <n v="-5.2350000000000003"/>
    <n v="0"/>
    <n v="-75.734999999999999"/>
    <n v="-99"/>
  </r>
  <r>
    <s v="Michelin0416_Thy_interest_Reklamstore_MEC"/>
    <n v="2016"/>
    <n v="4"/>
    <s v="Q2"/>
    <d v="2016-04-22T00:00:00"/>
    <d v="2016-04-30T00:00:00"/>
    <n v="0"/>
    <s v="MEC"/>
    <x v="44"/>
    <s v="Michelin0416_Thy_interest_MEC"/>
    <s v="Completed"/>
    <s v="Reklamstore"/>
    <s v="RON"/>
    <s v="Xaxis Display Plus"/>
    <s v="cpm"/>
    <s v="Selected Sites"/>
    <s v="Ad Bundles"/>
    <n v="1.25"/>
    <n v="3"/>
    <n v="500000"/>
    <n v="508112"/>
    <n v="0"/>
    <n v="500000"/>
    <m/>
    <n v="0"/>
    <e v="#DIV/0!"/>
    <n v="625"/>
    <n v="625"/>
    <n v="0"/>
    <n v="1500"/>
    <n v="1524.336"/>
    <n v="24.336000000000013"/>
    <n v="0"/>
    <n v="899.33600000000001"/>
    <n v="0.58998541004083094"/>
  </r>
  <r>
    <s v="Vodafone0416_Samsung_Heroes_7_interest_Bond_MS"/>
    <n v="2016"/>
    <n v="4"/>
    <s v="Q2"/>
    <d v="2016-04-25T00:00:00"/>
    <d v="2016-04-30T00:00:00"/>
    <n v="0"/>
    <s v="MS"/>
    <x v="14"/>
    <s v="Vodafone0416_Samsung_Heroes_7_interest_MS"/>
    <s v="Completed"/>
    <s v="Bond Digital"/>
    <s v="RON"/>
    <s v="Xaxis Display Plus"/>
    <s v="cpm"/>
    <s v="Selected Sites"/>
    <s v="Ad Bundles"/>
    <n v="0.5"/>
    <n v="0.8"/>
    <n v="1000000"/>
    <n v="390843"/>
    <n v="609157"/>
    <n v="390843"/>
    <m/>
    <n v="0"/>
    <e v="#DIV/0!"/>
    <n v="500"/>
    <n v="195.42150000000001"/>
    <n v="-304.57849999999996"/>
    <n v="800"/>
    <n v="312.67440000000005"/>
    <n v="-487.32559999999995"/>
    <n v="0"/>
    <n v="117.25290000000004"/>
    <n v="0.37500000000000006"/>
  </r>
  <r>
    <s v="Vodafone0416_Samsung_Heroes_7_interest_Digitalm_MS"/>
    <n v="2016"/>
    <n v="4"/>
    <s v="Q2"/>
    <d v="2016-04-25T00:00:00"/>
    <d v="2016-04-30T00:00:00"/>
    <n v="0"/>
    <s v="MS"/>
    <x v="14"/>
    <s v="Vodafone0416_Samsung_Heroes_7_interest_MS"/>
    <s v="Completed"/>
    <s v="Digitalm"/>
    <s v="RON"/>
    <s v="Xaxis Display Plus"/>
    <s v="cpm"/>
    <s v="Selected Sites"/>
    <s v="Ad Bundles"/>
    <n v="0.2"/>
    <n v="0.8"/>
    <n v="2000000"/>
    <n v="1886331"/>
    <n v="113669"/>
    <n v="1886331"/>
    <n v="270"/>
    <n v="1.4313500652854668E-4"/>
    <n v="1.1000000000000001"/>
    <n v="400"/>
    <n v="377.26620000000003"/>
    <n v="-22.733799999999974"/>
    <n v="1600"/>
    <n v="297"/>
    <n v="-1303"/>
    <n v="0"/>
    <n v="-80.266200000000026"/>
    <n v="-0.27025656565656575"/>
  </r>
  <r>
    <s v="Vodafone0416_Samsung_Heroes_7_interest_Medyanet_MS"/>
    <n v="2016"/>
    <n v="4"/>
    <s v="Q2"/>
    <d v="2016-04-25T00:00:00"/>
    <d v="2016-04-30T00:00:00"/>
    <n v="0"/>
    <s v="MS"/>
    <x v="14"/>
    <s v="Vodafone0416_Samsung_Heroes_7_interest_MS"/>
    <s v="Completed"/>
    <s v="Medyanet"/>
    <s v="RON"/>
    <s v="Xaxis Display Plus"/>
    <s v="cpm"/>
    <s v="Selected Sites"/>
    <s v="Ad Bundles"/>
    <n v="0.1"/>
    <n v="0.8"/>
    <n v="1000000"/>
    <n v="1011650"/>
    <n v="0"/>
    <n v="1000000"/>
    <m/>
    <n v="0"/>
    <e v="#DIV/0!"/>
    <n v="100"/>
    <n v="100"/>
    <n v="0"/>
    <n v="800"/>
    <n v="809.32"/>
    <n v="9.32000000000005"/>
    <n v="0"/>
    <n v="709.32"/>
    <n v="0.87643948005733208"/>
  </r>
  <r>
    <s v="Vodafone0416_Samsung_Heroes_7_interest_Commedya_MS"/>
    <n v="2016"/>
    <n v="4"/>
    <s v="Q2"/>
    <d v="2016-04-25T00:00:00"/>
    <d v="2016-04-30T00:00:00"/>
    <n v="0"/>
    <s v="MS"/>
    <x v="14"/>
    <s v="Vodafone0416_Samsung_Heroes_7_interest_MS"/>
    <s v="Completed"/>
    <s v="Commedya"/>
    <s v="RON"/>
    <s v="Xaxis Display Plus"/>
    <s v="cpm"/>
    <s v="Selected Sites"/>
    <s v="Ad Bundles"/>
    <n v="0.1"/>
    <n v="0.8"/>
    <n v="1000000"/>
    <n v="227162"/>
    <n v="772838"/>
    <n v="227162"/>
    <m/>
    <n v="0"/>
    <e v="#DIV/0!"/>
    <n v="100"/>
    <n v="22.716200000000001"/>
    <n v="-77.283799999999999"/>
    <n v="800"/>
    <n v="181.7296"/>
    <n v="-618.2704"/>
    <n v="0"/>
    <n v="159.01339999999999"/>
    <n v="0.87499999999999989"/>
  </r>
  <r>
    <s v="RedBull0416_Theme_SYNC_Clipkit_MEC"/>
    <n v="2016"/>
    <n v="4"/>
    <s v="Q2"/>
    <d v="2016-04-25T00:00:00"/>
    <d v="2016-04-30T00:00:00"/>
    <n v="0"/>
    <s v="MEC"/>
    <x v="11"/>
    <s v="RedBull0416_Theme_SYNC_MEC"/>
    <s v="Completed"/>
    <s v="Clipkit"/>
    <s v="RON"/>
    <s v="Xaxis SYNC"/>
    <s v="cpv"/>
    <s v="Pre/Mid/Post Rolls RON"/>
    <s v="Online Video"/>
    <n v="3.6999999999999998E-2"/>
    <n v="5.5E-2"/>
    <n v="61000"/>
    <n v="63954"/>
    <n v="0"/>
    <n v="61000"/>
    <n v="3916"/>
    <n v="6.1231510147918819E-2"/>
    <n v="0.89811031664964247"/>
    <n v="2257"/>
    <n v="2257"/>
    <n v="0"/>
    <n v="3355"/>
    <n v="3517"/>
    <n v="162"/>
    <n v="0"/>
    <n v="1260"/>
    <n v="0.35825988058003982"/>
  </r>
  <r>
    <s v="Huawei0416_G8_Plogomoni_interest_Digitalm_MX"/>
    <n v="2016"/>
    <n v="4"/>
    <s v="Q2"/>
    <d v="2016-04-27T00:00:00"/>
    <d v="2016-04-30T00:00:00"/>
    <n v="0"/>
    <s v="MX"/>
    <x v="23"/>
    <s v="Huawei0416_G8_Plogomoni_MX"/>
    <s v="Completed"/>
    <s v="Digitalm"/>
    <s v="RON"/>
    <s v="Xaxis Display Plus"/>
    <s v="cpm"/>
    <s v="Selected Sites"/>
    <s v="Ad Bundles"/>
    <n v="0.2"/>
    <n v="2"/>
    <n v="1000000"/>
    <n v="341150"/>
    <n v="658850"/>
    <n v="341150"/>
    <n v="26"/>
    <n v="7.621280961453906E-5"/>
    <n v="4.8076923076923075"/>
    <n v="200"/>
    <n v="68.23"/>
    <n v="-131.76999999999998"/>
    <n v="2000"/>
    <n v="125"/>
    <n v="-1875"/>
    <n v="0"/>
    <n v="56.769999999999996"/>
    <n v="0.45415999999999995"/>
  </r>
  <r>
    <s v="Huawei0416_G8_Plogomoni_interest_Medyanet_MX"/>
    <n v="2016"/>
    <n v="4"/>
    <s v="Q2"/>
    <d v="2016-04-01T00:00:00"/>
    <d v="2016-04-30T00:00:00"/>
    <n v="0"/>
    <s v="MX"/>
    <x v="23"/>
    <s v="Huawei0416_G8_Plogomoni_MX"/>
    <s v="Completed"/>
    <s v="Medyanet"/>
    <s v="RON"/>
    <s v="Xaxis Display Plus"/>
    <s v="cpm"/>
    <s v="Selected Sites"/>
    <s v="Ad Bundles"/>
    <n v="0.1"/>
    <n v="2"/>
    <n v="2000000"/>
    <n v="2001418"/>
    <n v="0"/>
    <n v="2000000"/>
    <m/>
    <n v="0"/>
    <e v="#DIV/0!"/>
    <n v="200"/>
    <n v="200"/>
    <n v="0"/>
    <n v="4000"/>
    <n v="4002.8359999999998"/>
    <n v="2.8359999999997854"/>
    <n v="0"/>
    <n v="3802.8359999999998"/>
    <n v="0.95003542488375736"/>
  </r>
  <r>
    <s v="Huawei0416_G8_Plogomoni_interest_Admatic_MX"/>
    <n v="2016"/>
    <n v="4"/>
    <s v="Q2"/>
    <d v="2016-04-01T00:00:00"/>
    <d v="2016-04-30T00:00:00"/>
    <n v="0"/>
    <s v="MX"/>
    <x v="23"/>
    <s v="Huawei0416_G8_Plogomoni_MX"/>
    <s v="Completed"/>
    <s v="Admatic"/>
    <s v="RON"/>
    <s v="Xaxis Display Plus"/>
    <s v="cpm"/>
    <s v="Selected Sites"/>
    <s v="Ad Bundles"/>
    <n v="0.2"/>
    <n v="2"/>
    <n v="2500"/>
    <n v="2501"/>
    <n v="0"/>
    <n v="2500"/>
    <m/>
    <n v="0"/>
    <e v="#DIV/0!"/>
    <n v="0.5"/>
    <n v="500"/>
    <n v="499.5"/>
    <n v="5"/>
    <m/>
    <n v="-5"/>
    <n v="0"/>
    <n v="-500"/>
    <e v="#DIV/0!"/>
  </r>
  <r>
    <s v="Akbank0416_BP_Axess_Akaryakıt_interest_Medyanet_MC"/>
    <n v="2016"/>
    <n v="4"/>
    <s v="Q2"/>
    <d v="2016-04-27T00:00:00"/>
    <d v="2016-04-30T00:00:00"/>
    <n v="0"/>
    <s v="MC"/>
    <x v="9"/>
    <s v="Akbank0416_BP_Axess_Akaryakıt_interest_MC"/>
    <s v="Completed"/>
    <s v="Medyanet"/>
    <s v="RON"/>
    <s v="Xaxis Display Plus"/>
    <s v="cpm"/>
    <s v="Selected Sites"/>
    <s v="Ad Bundles"/>
    <n v="0.1"/>
    <n v="1"/>
    <n v="500000"/>
    <n v="643866"/>
    <n v="0"/>
    <n v="500000"/>
    <m/>
    <n v="0"/>
    <e v="#DIV/0!"/>
    <n v="50"/>
    <n v="50"/>
    <n v="0"/>
    <n v="500"/>
    <n v="643.86599999999999"/>
    <n v="143.86599999999999"/>
    <n v="0"/>
    <n v="593.86599999999999"/>
    <n v="0.92234409022995467"/>
  </r>
  <r>
    <s v="Akbank0416_BP_Axess_Akaryakıt_interest_Bond_MC"/>
    <n v="2016"/>
    <n v="4"/>
    <s v="Q2"/>
    <d v="2016-04-27T00:00:00"/>
    <d v="2016-04-30T00:00:00"/>
    <n v="0"/>
    <s v="MC"/>
    <x v="9"/>
    <s v="Akbank0416_BP_Axess_Akaryakıt_interest_MC"/>
    <s v="Completed"/>
    <s v="Bond Digital"/>
    <s v="RON"/>
    <s v="Xaxis Display Plus"/>
    <s v="cpm"/>
    <s v="Selected Sites"/>
    <s v="Ad Bundles"/>
    <n v="0.5"/>
    <n v="1"/>
    <n v="500000"/>
    <n v="212163"/>
    <n v="287837"/>
    <n v="212163"/>
    <m/>
    <n v="0"/>
    <e v="#DIV/0!"/>
    <n v="250"/>
    <n v="106.08150000000001"/>
    <n v="-143.91849999999999"/>
    <n v="500"/>
    <n v="357"/>
    <n v="-143"/>
    <n v="0"/>
    <n v="250.91849999999999"/>
    <n v="0.70285294117647057"/>
  </r>
  <r>
    <s v="Canbebe0416_Lansman_Preroll_Acunn_MEC"/>
    <n v="2016"/>
    <n v="4"/>
    <s v="Q2"/>
    <d v="2016-04-27T00:00:00"/>
    <d v="2016-04-30T00:00:00"/>
    <n v="0"/>
    <s v="MEC"/>
    <x v="53"/>
    <s v="Canbebe0416_Lansman_Prerol_MEC"/>
    <s v="Completed"/>
    <s v="Acunn"/>
    <s v="RON"/>
    <s v="Xaxis Tv"/>
    <s v="cpv"/>
    <s v="Pre/Mid/Post Rolls RON"/>
    <s v="Online Video"/>
    <n v="0.01"/>
    <n v="3.3000000000000002E-2"/>
    <n v="50000"/>
    <n v="26302"/>
    <n v="23698"/>
    <n v="26302"/>
    <n v="1328"/>
    <n v="5.049045699946772E-2"/>
    <n v="0.65358885542168677"/>
    <n v="500"/>
    <n v="263.02"/>
    <n v="-236.98000000000002"/>
    <n v="1650"/>
    <n v="867.96600000000001"/>
    <n v="-782.03399999999999"/>
    <n v="0"/>
    <n v="604.94600000000003"/>
    <n v="0.69696969696969702"/>
  </r>
  <r>
    <s v="Canbebe0416_Lansman_Preroll_Nokta_MEC"/>
    <n v="2016"/>
    <n v="4"/>
    <s v="Q2"/>
    <d v="2016-04-27T00:00:00"/>
    <d v="2016-04-30T00:00:00"/>
    <n v="0"/>
    <s v="MEC"/>
    <x v="53"/>
    <s v="Canbebe0416_Lansman_Prerol_MEC"/>
    <s v="Completed"/>
    <s v="Nokta"/>
    <s v="RON"/>
    <s v="Xaxis Tv"/>
    <s v="cpv"/>
    <s v="Pre/Mid/Post Rolls RON"/>
    <s v="Online Video"/>
    <n v="1.2E-2"/>
    <n v="3.3000000000000002E-2"/>
    <n v="30000"/>
    <n v="33033"/>
    <n v="0"/>
    <n v="30000"/>
    <m/>
    <n v="0"/>
    <e v="#DIV/0!"/>
    <n v="360"/>
    <n v="360"/>
    <n v="0"/>
    <n v="990"/>
    <n v="1090.0889999999999"/>
    <n v="100.08899999999994"/>
    <n v="0"/>
    <n v="730.08899999999994"/>
    <n v="0.6697517358674383"/>
  </r>
  <r>
    <s v="Marshall0416_interest_Medyanet_MC"/>
    <n v="2016"/>
    <n v="4"/>
    <s v="Q2"/>
    <d v="2016-04-28T00:00:00"/>
    <d v="2016-04-30T00:00:00"/>
    <n v="0"/>
    <s v="MC"/>
    <x v="54"/>
    <s v="Marshall0416_interest_MC"/>
    <s v="Completed"/>
    <s v="Medyanet"/>
    <s v="RON"/>
    <s v="Xaxis Display Plus"/>
    <s v="cpm"/>
    <s v="Selected Sites"/>
    <s v="Ad Bundles"/>
    <n v="0.1"/>
    <n v="1"/>
    <n v="1250000"/>
    <n v="1252517"/>
    <n v="0"/>
    <n v="1250000"/>
    <m/>
    <n v="0"/>
    <e v="#DIV/0!"/>
    <n v="125"/>
    <n v="125"/>
    <n v="0"/>
    <n v="1250"/>
    <n v="891"/>
    <n v="-359"/>
    <n v="0"/>
    <n v="766"/>
    <n v="0.85970819304152635"/>
  </r>
  <r>
    <s v="Marshall0416_interest_Digitalm_MC"/>
    <n v="2016"/>
    <n v="4"/>
    <s v="Q2"/>
    <d v="2016-04-28T00:00:00"/>
    <d v="2016-04-30T00:00:00"/>
    <n v="0"/>
    <s v="MC"/>
    <x v="54"/>
    <s v="Marshall0416_interest_MC"/>
    <s v="Completed"/>
    <s v="Digitalm"/>
    <s v="RON"/>
    <s v="Xaxis Display Plus"/>
    <s v="cpm"/>
    <s v="Selected Sites"/>
    <s v="Ad Bundles"/>
    <n v="0.2"/>
    <n v="1"/>
    <n v="1250000"/>
    <n v="1109516"/>
    <n v="140484"/>
    <n v="1109516"/>
    <m/>
    <n v="0"/>
    <e v="#DIV/0!"/>
    <n v="250"/>
    <n v="221.90320000000003"/>
    <n v="-28.096799999999973"/>
    <n v="1250"/>
    <n v="610"/>
    <n v="-640"/>
    <n v="0"/>
    <n v="388.09679999999997"/>
    <n v="0.63622426229508189"/>
  </r>
  <r>
    <s v="Marshall0416_Preroll_Midyo_MC"/>
    <n v="2016"/>
    <n v="4"/>
    <s v="Q2"/>
    <d v="2016-04-28T00:00:00"/>
    <d v="2016-04-30T00:00:00"/>
    <n v="0"/>
    <s v="MC"/>
    <x v="54"/>
    <s v="Marshall0416_Preroll_MC"/>
    <s v="Completed"/>
    <s v="Midyo"/>
    <s v="RON"/>
    <s v="Xaxis Tv"/>
    <s v="cpv"/>
    <s v="Pre/Mid/Post Rolls RON"/>
    <s v="Online Video"/>
    <n v="5.0000000000000001E-3"/>
    <n v="3.3000000000000002E-2"/>
    <n v="35000"/>
    <n v="23665"/>
    <n v="11335"/>
    <n v="23665"/>
    <n v="1207"/>
    <n v="5.1003591802239595E-2"/>
    <n v="0.64701325600662807"/>
    <n v="175"/>
    <n v="118.325"/>
    <n v="-56.674999999999997"/>
    <n v="1155"/>
    <n v="780.94500000000005"/>
    <n v="-374.05499999999995"/>
    <n v="0"/>
    <n v="662.62"/>
    <n v="0.8484848484848484"/>
  </r>
  <r>
    <s v="RedBull0416_Driving_Occesions_Seamless_Move_MEC"/>
    <n v="2016"/>
    <n v="4"/>
    <s v="Q2"/>
    <d v="2016-04-28T00:00:00"/>
    <d v="2016-04-30T00:00:00"/>
    <n v="0"/>
    <s v="MEC"/>
    <x v="11"/>
    <s v="RedBull0416_Driving_Occesions_Seamless_MEC"/>
    <s v="Completed"/>
    <s v="Move"/>
    <s v="RON"/>
    <s v="Xaxis Mobil"/>
    <s v="cpm"/>
    <s v="Interstitial"/>
    <s v="Interstitial"/>
    <n v="4"/>
    <n v="8"/>
    <n v="625000"/>
    <n v="695101"/>
    <n v="0"/>
    <n v="625000"/>
    <n v="42651"/>
    <n v="6.1359428342068277E-2"/>
    <n v="0.11723054559095918"/>
    <n v="2500"/>
    <n v="2500"/>
    <n v="0"/>
    <n v="5000"/>
    <n v="5000"/>
    <n v="0"/>
    <n v="0"/>
    <n v="2500"/>
    <n v="0.5"/>
  </r>
  <r>
    <s v="RedBull0416_Driving_Occesions_Seamless_Reklamstore_MEC"/>
    <n v="2016"/>
    <n v="4"/>
    <s v="Q2"/>
    <d v="2016-04-28T00:00:00"/>
    <d v="2016-04-30T00:00:00"/>
    <n v="0"/>
    <s v="MEC"/>
    <x v="11"/>
    <s v="RedBull0416_Driving_Occesions_Seamless_MEC"/>
    <s v="Completed"/>
    <s v="Reklamstore"/>
    <s v="RON"/>
    <s v="Xaxis Mobil"/>
    <s v="cpm"/>
    <s v="Interstitial"/>
    <s v="Interstitial"/>
    <n v="3"/>
    <n v="8"/>
    <n v="100000"/>
    <n v="106655"/>
    <n v="0"/>
    <n v="100000"/>
    <n v="2790"/>
    <n v="2.6159111152782334E-2"/>
    <n v="0.50681003584229389"/>
    <n v="300"/>
    <n v="300"/>
    <n v="0"/>
    <n v="800"/>
    <n v="1414"/>
    <n v="614"/>
    <n v="0"/>
    <n v="1114"/>
    <n v="0.78783592644978784"/>
  </r>
  <r>
    <s v="Zorlu0416_Anneler_Günü_interest_Medyanet_MC"/>
    <n v="2016"/>
    <n v="4"/>
    <s v="Q2"/>
    <d v="2016-04-28T00:00:00"/>
    <d v="2016-04-30T00:00:00"/>
    <n v="0"/>
    <s v="MC"/>
    <x v="55"/>
    <s v="Zorlu0416_Anneler_Günü_interest_MC"/>
    <s v="Completed"/>
    <s v="Medyanet"/>
    <s v="RON"/>
    <s v="Xaxis Display Plus"/>
    <s v="cpm"/>
    <s v="Selected Sites"/>
    <s v="Ad Bundles"/>
    <n v="0.1"/>
    <n v="1"/>
    <n v="3500000"/>
    <n v="3524504"/>
    <n v="0"/>
    <n v="3500000"/>
    <m/>
    <n v="0"/>
    <e v="#DIV/0!"/>
    <n v="350"/>
    <n v="350"/>
    <n v="0"/>
    <n v="3500"/>
    <n v="235"/>
    <n v="-3265"/>
    <n v="0"/>
    <n v="-115"/>
    <n v="-0.48936170212765956"/>
  </r>
  <r>
    <s v="Zorlu0416_Anneler_Günü_interest_Mynet_MC"/>
    <n v="2016"/>
    <n v="4"/>
    <s v="Q2"/>
    <d v="2016-04-28T00:00:00"/>
    <d v="2016-04-30T00:00:00"/>
    <n v="0"/>
    <s v="MC"/>
    <x v="55"/>
    <s v="Zorlu0416_Anneler_Günü_interest_MC"/>
    <s v="Completed"/>
    <s v="Digitalm"/>
    <s v="RON"/>
    <s v="Xaxis Display Plus"/>
    <s v="cpm"/>
    <s v="Selected Sites"/>
    <s v="Ad Bundles"/>
    <n v="0.2"/>
    <n v="1"/>
    <n v="1000000"/>
    <n v="1009195"/>
    <n v="0"/>
    <n v="1000000"/>
    <n v="209"/>
    <n v="2.07095754537032E-4"/>
    <n v="4.7846889952153111"/>
    <n v="200"/>
    <n v="200"/>
    <n v="0"/>
    <n v="1000"/>
    <n v="1000"/>
    <n v="0"/>
    <n v="0"/>
    <n v="800"/>
    <n v="0.8"/>
  </r>
  <r>
    <s v="Teknosa0416_Anneler_Günü_interstitial_Bond_MC"/>
    <n v="2016"/>
    <n v="4"/>
    <s v="Q2"/>
    <d v="2016-04-29T00:00:00"/>
    <d v="2016-04-30T00:00:00"/>
    <n v="0"/>
    <s v="MC"/>
    <x v="6"/>
    <s v="Teknosa0416_Anneler_Günü_interstitial_MC"/>
    <s v="Completed"/>
    <s v="Bond Digital"/>
    <s v="RON"/>
    <s v="Xaxis Rich Media"/>
    <s v="cpm"/>
    <s v="Interstitial"/>
    <s v="Interstitial"/>
    <n v="2.5"/>
    <n v="4.25"/>
    <n v="100000"/>
    <n v="100064"/>
    <n v="0"/>
    <n v="100000"/>
    <m/>
    <n v="0"/>
    <e v="#DIV/0!"/>
    <n v="250"/>
    <n v="250"/>
    <n v="0"/>
    <n v="425"/>
    <n v="425.27199999999999"/>
    <n v="0.27199999999999136"/>
    <n v="0"/>
    <n v="175.27199999999999"/>
    <n v="0.41214093568351545"/>
  </r>
  <r>
    <s v="Teknosa0416_Anneler_Günü_interstitial_MEdyanet_MC"/>
    <n v="2016"/>
    <n v="4"/>
    <s v="Q2"/>
    <d v="2016-04-29T00:00:00"/>
    <d v="2016-04-30T00:00:00"/>
    <n v="0"/>
    <s v="MC"/>
    <x v="6"/>
    <s v="Teknosa0416_Anneler_Günü_interstitial_MC"/>
    <s v="Completed"/>
    <s v="Medyanet"/>
    <s v="RON"/>
    <s v="Xaxis Rich Media"/>
    <s v="cpm"/>
    <s v="Interstitial"/>
    <s v="Interstitial"/>
    <n v="0.5"/>
    <n v="4.25"/>
    <n v="350000"/>
    <n v="350636"/>
    <n v="0"/>
    <n v="350000"/>
    <n v="2564"/>
    <n v="7.3124265620187314E-3"/>
    <n v="0.52808112324492984"/>
    <n v="175"/>
    <n v="175"/>
    <n v="0"/>
    <n v="1487.5"/>
    <n v="1354"/>
    <n v="-133.5"/>
    <n v="0"/>
    <n v="1179"/>
    <n v="0.87075332348596746"/>
  </r>
  <r>
    <s v="Teknosa0416_Anneler_Günü_interstitial_Acunn_MC"/>
    <n v="2016"/>
    <n v="4"/>
    <s v="Q2"/>
    <d v="2016-04-29T00:00:00"/>
    <d v="2016-04-30T00:00:00"/>
    <n v="0"/>
    <s v="MC"/>
    <x v="6"/>
    <s v="Teknosa0416_Anneler_Günü_interstitial_MC"/>
    <s v="Completed"/>
    <s v="Acunn"/>
    <s v="RON"/>
    <s v="Xaxis Rich Media"/>
    <s v="cpm"/>
    <s v="Interstitial"/>
    <s v="Interstitial"/>
    <n v="1.5"/>
    <n v="4.25"/>
    <n v="130000"/>
    <n v="26514"/>
    <n v="103486"/>
    <n v="26514"/>
    <m/>
    <n v="0"/>
    <e v="#DIV/0!"/>
    <n v="195"/>
    <n v="39.771000000000001"/>
    <n v="-155.22899999999998"/>
    <n v="552.5"/>
    <n v="112.6845"/>
    <n v="-439.81549999999999"/>
    <n v="0"/>
    <n v="72.913499999999999"/>
    <n v="0.6470588235294118"/>
  </r>
  <r>
    <s v="Bimeks0416_En_Son_Nolur_interstitial_Medyanet_MEC"/>
    <n v="2016"/>
    <n v="4"/>
    <s v="Q2"/>
    <d v="2016-04-29T00:00:00"/>
    <d v="2016-05-02T00:00:00"/>
    <n v="0"/>
    <s v="MEC"/>
    <x v="10"/>
    <s v="Bimeks0416_En_Son_Nolur_interstitial_MEC"/>
    <s v="Completed"/>
    <s v="Medyanet"/>
    <s v="RON"/>
    <s v="Xaxis Rich Media"/>
    <s v="cpm"/>
    <s v="Interstitial"/>
    <s v="Interstitial"/>
    <n v="0.5"/>
    <n v="4.5"/>
    <n v="300000"/>
    <n v="0"/>
    <n v="300000"/>
    <n v="0"/>
    <m/>
    <e v="#DIV/0!"/>
    <e v="#DIV/0!"/>
    <n v="150"/>
    <n v="0"/>
    <n v="-150"/>
    <n v="1350"/>
    <n v="450"/>
    <n v="-900"/>
    <n v="0"/>
    <n v="450"/>
    <n v="1"/>
  </r>
  <r>
    <s v="Bimeks0416_En_Son_Nolur_interstitial_Acunn_MEC"/>
    <n v="2016"/>
    <n v="4"/>
    <s v="Q2"/>
    <d v="2016-04-29T00:00:00"/>
    <d v="2016-05-02T00:00:00"/>
    <n v="0"/>
    <s v="MEC"/>
    <x v="10"/>
    <s v="Bimeks0416_En_Son_Nolur_interstitial_MEC"/>
    <s v="Completed"/>
    <s v="Acunn"/>
    <s v="RON"/>
    <s v="Xaxis Rich Media"/>
    <s v="cpm"/>
    <s v="Interstitial"/>
    <s v="Interstitial"/>
    <n v="1.5"/>
    <n v="4.5"/>
    <n v="200000"/>
    <n v="204547"/>
    <n v="0"/>
    <n v="200000"/>
    <n v="2143"/>
    <n v="1.0476809730770923E-2"/>
    <n v="0.67662155856276252"/>
    <n v="300"/>
    <n v="0"/>
    <n v="-300"/>
    <n v="900"/>
    <n v="1450"/>
    <n v="550"/>
    <n v="0"/>
    <n v="1450"/>
    <n v="1"/>
  </r>
  <r>
    <s v="Bimeks0416_En_Son_Nolur_interstitial_BOnd_MEC"/>
    <n v="2016"/>
    <n v="4"/>
    <s v="Q2"/>
    <d v="2016-04-29T00:00:00"/>
    <d v="2016-05-02T00:00:00"/>
    <n v="0"/>
    <s v="MEC"/>
    <x v="10"/>
    <s v="Bimeks0416_En_Son_Nolur_interstitial_MEC"/>
    <s v="Completed"/>
    <s v="Bond Digital"/>
    <s v="RON"/>
    <s v="Xaxis Rich Media"/>
    <s v="cpm"/>
    <s v="Interstitial"/>
    <s v="Interstitial"/>
    <n v="2.5"/>
    <n v="4.5"/>
    <n v="160000"/>
    <n v="161201"/>
    <n v="0"/>
    <n v="160000"/>
    <m/>
    <n v="0"/>
    <e v="#DIV/0!"/>
    <n v="400"/>
    <n v="400"/>
    <n v="0"/>
    <n v="720"/>
    <n v="1100"/>
    <n v="380"/>
    <n v="0"/>
    <n v="700"/>
    <n v="0.63636363636363635"/>
  </r>
  <r>
    <s v="Atasay0416_Anneler_Günü_interest_Medyanet_MX"/>
    <n v="2016"/>
    <n v="4"/>
    <s v="Q2"/>
    <d v="2016-04-29T00:00:00"/>
    <d v="2016-05-07T00:00:00"/>
    <n v="0"/>
    <s v="MX"/>
    <x v="56"/>
    <s v="Atasay0416_Anneler_Günü_interest_MX"/>
    <s v="Completed"/>
    <s v="Medyanet"/>
    <s v="RON"/>
    <s v="Xaxis Display Plus"/>
    <s v="cpm"/>
    <s v="Selected Sites"/>
    <s v="Ad Bundles"/>
    <n v="0.1"/>
    <n v="1.8"/>
    <n v="1500000"/>
    <n v="221229"/>
    <n v="1278771"/>
    <n v="221229"/>
    <m/>
    <n v="0"/>
    <e v="#DIV/0!"/>
    <n v="150"/>
    <n v="22.122900000000001"/>
    <n v="-127.8771"/>
    <n v="2700"/>
    <n v="398.2122"/>
    <n v="-2301.7878000000001"/>
    <n v="0"/>
    <n v="376.08929999999998"/>
    <n v="0.94444444444444442"/>
  </r>
  <r>
    <s v="Arzum0416_Anneler_Günü_Preroll_Sem_MEC"/>
    <n v="2016"/>
    <n v="4"/>
    <s v="Q2"/>
    <d v="2016-04-29T00:00:00"/>
    <d v="2016-05-01T00:00:00"/>
    <n v="0"/>
    <s v="MEC"/>
    <x v="24"/>
    <s v="Arzum0416_Anneler_Günü_Preroll_MEC"/>
    <s v="Completed"/>
    <s v="Sem Digital"/>
    <s v="RON"/>
    <s v="Xaxis Tv"/>
    <s v="cpv"/>
    <s v="Pre/Mid/Post Rolls RON"/>
    <s v="Online Video"/>
    <n v="0.02"/>
    <n v="3.3000000000000002E-2"/>
    <n v="20000"/>
    <n v="23104"/>
    <n v="0"/>
    <n v="20000"/>
    <m/>
    <n v="0"/>
    <e v="#DIV/0!"/>
    <n v="400"/>
    <n v="400"/>
    <n v="0"/>
    <n v="660"/>
    <n v="762.43200000000002"/>
    <n v="102.43200000000002"/>
    <n v="0"/>
    <n v="362.43200000000002"/>
    <n v="0.47536304877025098"/>
  </r>
  <r>
    <s v="Arzum0416_Anneler_Günü_Preroll_Nokta_MEC"/>
    <n v="2016"/>
    <n v="4"/>
    <s v="Q2"/>
    <d v="2016-04-29T00:00:00"/>
    <d v="2016-05-06T00:00:00"/>
    <n v="0"/>
    <s v="MEC"/>
    <x v="24"/>
    <s v="Arzum0416_Anneler_Günü_Preroll_MEC"/>
    <s v="Completed"/>
    <s v="Nokta"/>
    <s v="RON"/>
    <s v="Xaxis Tv"/>
    <s v="cpv"/>
    <s v="Pre/Mid/Post Rolls RON"/>
    <s v="Online Video"/>
    <n v="1.2E-2"/>
    <n v="3.3000000000000002E-2"/>
    <n v="40000"/>
    <n v="4761"/>
    <n v="35239"/>
    <n v="4761"/>
    <m/>
    <n v="0"/>
    <e v="#DIV/0!"/>
    <n v="480"/>
    <n v="57.131999999999998"/>
    <n v="-422.86799999999999"/>
    <n v="1320"/>
    <n v="213"/>
    <n v="-1107"/>
    <n v="0"/>
    <n v="155.86799999999999"/>
    <n v="0.73177464788732394"/>
  </r>
  <r>
    <s v="Altınbas0416_Anneler_Günü_İnterstitial_Medyanet_MEC"/>
    <n v="2016"/>
    <n v="4"/>
    <s v="Q2"/>
    <d v="2016-04-29T00:00:00"/>
    <d v="2016-05-07T00:00:00"/>
    <n v="0"/>
    <s v="MEC"/>
    <x v="25"/>
    <s v="Altınbas0416_Anneler_Günü_İnterstitial_MEC"/>
    <s v="Completed"/>
    <s v="Medyanet"/>
    <s v="RON"/>
    <s v="Xaxis Rich Media"/>
    <s v="cpm"/>
    <s v="Interstitial"/>
    <s v="Interstitial"/>
    <n v="0.5"/>
    <n v="4"/>
    <n v="500000"/>
    <n v="69935"/>
    <n v="430065"/>
    <n v="69935"/>
    <m/>
    <n v="0"/>
    <e v="#DIV/0!"/>
    <n v="250"/>
    <n v="34.967500000000001"/>
    <n v="-215.0325"/>
    <n v="2000"/>
    <n v="279.74"/>
    <n v="-1720.26"/>
    <n v="0"/>
    <n v="244.77250000000001"/>
    <n v="0.875"/>
  </r>
  <r>
    <s v="Altınbas0416_Anneler_Günü_İnterest_Medyanet_MEC"/>
    <n v="2016"/>
    <n v="4"/>
    <s v="Q2"/>
    <d v="2016-04-29T00:00:00"/>
    <d v="2016-05-07T00:00:00"/>
    <n v="0"/>
    <s v="MEC"/>
    <x v="25"/>
    <s v="Altınbas0416_Anneler_Günü_İnterest_MEC"/>
    <s v="Completed"/>
    <s v="Medyanet"/>
    <s v="RON"/>
    <s v="Xaxis Display Plus"/>
    <s v="cpm"/>
    <s v="Selected Sites"/>
    <s v="Ad Bundles"/>
    <n v="0.1"/>
    <n v="0.8"/>
    <n v="1500000"/>
    <n v="255744"/>
    <n v="1244256"/>
    <n v="255744"/>
    <m/>
    <n v="0"/>
    <e v="#DIV/0!"/>
    <n v="150"/>
    <n v="25.574400000000001"/>
    <n v="-124.4256"/>
    <n v="1200"/>
    <n v="204.59520000000001"/>
    <n v="-995.40480000000002"/>
    <n v="0"/>
    <n v="179.02080000000001"/>
    <n v="0.875"/>
  </r>
  <r>
    <s v="Akbank0416_Click_To_Call_interest_Medyanet_MC"/>
    <n v="2016"/>
    <n v="4"/>
    <s v="Q2"/>
    <d v="2016-04-01T00:00:00"/>
    <d v="2016-04-30T00:00:00"/>
    <n v="0"/>
    <s v="MC"/>
    <x v="9"/>
    <s v="Akbank0416_Click_To_Call_interest_MC"/>
    <s v="Completed"/>
    <s v="Medyanet"/>
    <s v="RON"/>
    <s v="Xaxis Display Plus"/>
    <s v="cpm"/>
    <s v="Selected Sites"/>
    <s v="Ad Bundles"/>
    <n v="0.1"/>
    <n v="1"/>
    <n v="1000000"/>
    <n v="1000529"/>
    <n v="0"/>
    <n v="1000000"/>
    <m/>
    <n v="0"/>
    <e v="#DIV/0!"/>
    <n v="100"/>
    <n v="100"/>
    <n v="0"/>
    <n v="1000"/>
    <n v="1000"/>
    <n v="0"/>
    <n v="0"/>
    <n v="900"/>
    <n v="0.9"/>
  </r>
  <r>
    <s v="Akbank0416_Click_To_Call_interest_Bond_MC"/>
    <n v="2016"/>
    <n v="4"/>
    <s v="Q2"/>
    <d v="2016-04-01T00:00:00"/>
    <d v="2016-04-30T00:00:00"/>
    <n v="0"/>
    <s v="MC"/>
    <x v="9"/>
    <s v="Akbank0416_Click_To_Call_interest_MC"/>
    <s v="Completed"/>
    <s v="Bond Digital"/>
    <s v="RON"/>
    <s v="Xaxis Display Plus"/>
    <s v="cpm"/>
    <s v="Selected Sites"/>
    <s v="Ad Bundles"/>
    <n v="0.5"/>
    <n v="1"/>
    <n v="1000000"/>
    <n v="1000007"/>
    <n v="0"/>
    <n v="1000000"/>
    <m/>
    <n v="0"/>
    <e v="#DIV/0!"/>
    <n v="500"/>
    <n v="500"/>
    <n v="0"/>
    <n v="1000"/>
    <n v="1180"/>
    <n v="180"/>
    <n v="0"/>
    <n v="680"/>
    <n v="0.57627118644067798"/>
  </r>
  <r>
    <s v="Akbank0416_Click_To_Call_interest_Digitalm_MC"/>
    <n v="2016"/>
    <n v="4"/>
    <s v="Q2"/>
    <d v="2016-04-01T00:00:00"/>
    <d v="2016-04-30T00:00:00"/>
    <n v="0"/>
    <s v="MC"/>
    <x v="9"/>
    <s v="Akbank0416_Click_To_Call_interest_MC"/>
    <s v="Completed"/>
    <s v="Digitalm"/>
    <s v="RON"/>
    <s v="Xaxis Display Plus"/>
    <s v="cpm"/>
    <s v="Selected Sites"/>
    <s v="Ad Bundles"/>
    <n v="0.2"/>
    <n v="1"/>
    <n v="1000000"/>
    <n v="1000345"/>
    <n v="0"/>
    <n v="1000000"/>
    <m/>
    <n v="0"/>
    <e v="#DIV/0!"/>
    <n v="200"/>
    <n v="200"/>
    <n v="0"/>
    <n v="1000"/>
    <n v="1000"/>
    <n v="0"/>
    <n v="0"/>
    <n v="800"/>
    <n v="0.8"/>
  </r>
  <r>
    <s v="Lactamil0416_Emziren_Anneler_Preroll_Digitalmarcom_MEC"/>
    <n v="2016"/>
    <n v="4"/>
    <s v="Q2"/>
    <d v="2016-04-01T00:00:00"/>
    <d v="2016-04-30T00:00:00"/>
    <n v="0"/>
    <s v="MEC"/>
    <x v="17"/>
    <s v="Lactamil0416_Emziren_Anneler_Preroll_MEC"/>
    <s v="Completed"/>
    <s v="Digitalmarcom"/>
    <s v="RON"/>
    <s v="Xaxis Tv"/>
    <s v="cpv"/>
    <s v="Pre/Mid/Post Rolls RON"/>
    <s v="Online Video"/>
    <n v="3.7999999999999999E-2"/>
    <n v="0.03"/>
    <n v="250000"/>
    <n v="229461"/>
    <n v="20539"/>
    <n v="229461"/>
    <n v="13434"/>
    <n v="5.8545896688326118E-2"/>
    <n v="0.51615304451391986"/>
    <n v="9500"/>
    <n v="8719.518"/>
    <n v="-780.48199999999997"/>
    <n v="7500"/>
    <n v="6934"/>
    <n v="-566"/>
    <n v="0"/>
    <n v="-1785.518"/>
    <n v="-0.25750187481972886"/>
  </r>
  <r>
    <s v="Shell0516_Helix_Takeover_Crep_MC"/>
    <n v="2016"/>
    <n v="5"/>
    <s v="Q2"/>
    <d v="2016-05-01T00:00:00"/>
    <d v="2016-05-15T00:00:00"/>
    <n v="0"/>
    <s v="MC"/>
    <x v="52"/>
    <s v="Shell0516_Helix_Takeover_MC"/>
    <s v="Completed"/>
    <s v="Crep Digital"/>
    <s v="RON"/>
    <s v="Xaxis Rich Media"/>
    <s v="cpm"/>
    <s v="Selected Sites"/>
    <s v="Ad Bundles"/>
    <n v="5"/>
    <n v="9"/>
    <n v="1000000"/>
    <n v="1067284"/>
    <n v="0"/>
    <n v="1000000"/>
    <n v="2200"/>
    <n v="2.0613070185630067E-3"/>
    <n v="4.0909090909090908"/>
    <n v="5000"/>
    <n v="5000"/>
    <n v="0"/>
    <n v="9000"/>
    <n v="9000"/>
    <n v="0"/>
    <n v="0"/>
    <n v="4000"/>
    <n v="0.44444444444444442"/>
  </r>
  <r>
    <s v="Shell0516_Helix_Mobile_Rich_Media_Move_MC"/>
    <n v="2016"/>
    <n v="5"/>
    <s v="Q2"/>
    <d v="2016-05-01T00:00:00"/>
    <d v="2016-05-31T00:00:00"/>
    <n v="0"/>
    <s v="MC"/>
    <x v="52"/>
    <s v="Shell0516_Helix_Mobile_Rich_Media_MC"/>
    <s v="Completed"/>
    <s v="Move"/>
    <s v="RON"/>
    <s v="Xaxis Mobil"/>
    <s v="cpm"/>
    <s v="Selected Sites"/>
    <s v="Ad Bundles"/>
    <n v="3"/>
    <n v="7.5"/>
    <n v="750000"/>
    <n v="875049"/>
    <n v="0"/>
    <n v="750000"/>
    <n v="57837"/>
    <n v="6.6095727210704766E-2"/>
    <n v="9.724899285924235E-2"/>
    <n v="2250"/>
    <n v="2250"/>
    <n v="0"/>
    <n v="5625"/>
    <n v="5624.59"/>
    <n v="-0.40999999999985448"/>
    <n v="0"/>
    <n v="3374.59"/>
    <n v="0.59997084231917353"/>
  </r>
  <r>
    <s v="Shell0516_Helix_Mobile_Rich_Media_Medyanet_MC"/>
    <n v="2016"/>
    <n v="5"/>
    <s v="Q2"/>
    <d v="2016-05-01T00:00:00"/>
    <d v="2016-05-31T00:00:00"/>
    <n v="0"/>
    <s v="MC"/>
    <x v="52"/>
    <s v="Shell0516_Helix_Mobile_Rich_Media_MC"/>
    <s v="Completed"/>
    <s v="Medyanet"/>
    <s v="RON"/>
    <s v="Xaxis Mobil"/>
    <s v="cpm"/>
    <s v="Selected Sites"/>
    <s v="Ad Bundles"/>
    <n v="2.5"/>
    <n v="7.5"/>
    <n v="850000"/>
    <n v="1061900"/>
    <n v="0"/>
    <n v="850000"/>
    <n v="22207"/>
    <n v="2.0912515302759206E-2"/>
    <n v="0.21875985049759086"/>
    <n v="2125"/>
    <n v="2125"/>
    <n v="0"/>
    <n v="6375"/>
    <n v="4858"/>
    <n v="-1517"/>
    <n v="0"/>
    <n v="2733"/>
    <n v="0.56257719226018943"/>
  </r>
  <r>
    <s v="Shell0516_Helix_Audio_Recognation_Digitalmarcom_MC"/>
    <n v="2016"/>
    <n v="5"/>
    <s v="Q2"/>
    <d v="2016-05-01T00:00:00"/>
    <d v="2016-05-31T00:00:00"/>
    <n v="0"/>
    <s v="MC"/>
    <x v="52"/>
    <s v="Shell0516_Helix_Audio_Recognation_MC"/>
    <s v="Completed"/>
    <s v="Digitalmarcom"/>
    <s v="RON"/>
    <s v="Xaxis Audio Recog"/>
    <s v="cpv"/>
    <s v="Pre/Mid/Post Rolls RON"/>
    <s v="Online Video"/>
    <n v="3.7999999999999999E-2"/>
    <n v="0.06"/>
    <n v="100000"/>
    <n v="146149"/>
    <n v="0"/>
    <n v="100000"/>
    <n v="5966"/>
    <n v="4.0821353550144032E-2"/>
    <n v="1.0056989607777405"/>
    <n v="3800"/>
    <n v="3800"/>
    <n v="0"/>
    <n v="6000"/>
    <n v="6000"/>
    <n v="0"/>
    <n v="0"/>
    <n v="2200"/>
    <n v="0.36666666666666664"/>
  </r>
  <r>
    <s v="Shell0516_Helix_Preroll_Acunn_MC"/>
    <n v="2016"/>
    <n v="5"/>
    <s v="Q2"/>
    <d v="2016-05-01T00:00:00"/>
    <d v="2016-05-31T00:00:00"/>
    <n v="0"/>
    <s v="MC"/>
    <x v="52"/>
    <s v="Shell0516_Helix_Preroll_MC"/>
    <s v="Completed"/>
    <s v="Acunn"/>
    <s v="RON"/>
    <s v="Xaxis Tv"/>
    <s v="cpv"/>
    <s v="Pre/Mid/Post Rolls RON"/>
    <s v="Online Video"/>
    <n v="0.01"/>
    <n v="3.3000000000000002E-2"/>
    <n v="100000"/>
    <n v="100050"/>
    <n v="0"/>
    <n v="100000"/>
    <n v="5225"/>
    <n v="5.2223888055972015E-2"/>
    <n v="0.47961722488038278"/>
    <n v="1000"/>
    <n v="1000"/>
    <n v="0"/>
    <n v="3300"/>
    <n v="2506"/>
    <n v="-794"/>
    <n v="0"/>
    <n v="1506"/>
    <n v="0.60095770151636074"/>
  </r>
  <r>
    <s v="Shell0516_Helix_Preroll_Bond_MC"/>
    <n v="2016"/>
    <n v="5"/>
    <s v="Q2"/>
    <d v="2016-05-01T00:00:00"/>
    <d v="2016-05-31T00:00:00"/>
    <n v="0"/>
    <s v="MC"/>
    <x v="52"/>
    <s v="Shell0516_Helix_Preroll_MC"/>
    <s v="Completed"/>
    <s v="Bond Digital"/>
    <s v="RON"/>
    <s v="Xaxis Tv"/>
    <s v="cpv"/>
    <s v="Pre/Mid/Post Rolls RON"/>
    <s v="Online Video"/>
    <n v="1.4999999999999999E-2"/>
    <n v="3.3000000000000002E-2"/>
    <n v="100000"/>
    <n v="99544"/>
    <n v="456"/>
    <n v="99544"/>
    <m/>
    <n v="0"/>
    <e v="#DIV/0!"/>
    <n v="1500"/>
    <n v="1493.1599999999999"/>
    <n v="-6.8400000000001455"/>
    <n v="3300"/>
    <n v="3300"/>
    <n v="0"/>
    <n v="0"/>
    <n v="1806.8400000000001"/>
    <n v="0.54752727272727275"/>
  </r>
  <r>
    <s v="Shell0516_Helix_Preroll_Midyo_MC"/>
    <n v="2016"/>
    <n v="5"/>
    <s v="Q2"/>
    <d v="2016-05-01T00:00:00"/>
    <d v="2016-05-31T00:00:00"/>
    <n v="0"/>
    <s v="MC"/>
    <x v="52"/>
    <s v="Shell0516_Helix_Preroll_MC"/>
    <s v="Completed"/>
    <s v="Midyo"/>
    <s v="RON"/>
    <s v="Xaxis Tv"/>
    <s v="cpv"/>
    <s v="Pre/Mid/Post Rolls RON"/>
    <s v="Online Video"/>
    <n v="5.0000000000000001E-3"/>
    <n v="3.3000000000000002E-2"/>
    <n v="65000"/>
    <n v="67125"/>
    <n v="0"/>
    <n v="65000"/>
    <n v="1005"/>
    <n v="1.4972067039106146E-2"/>
    <n v="2.1342487562189056"/>
    <n v="325"/>
    <n v="325"/>
    <n v="0"/>
    <n v="2145"/>
    <n v="2144.92"/>
    <n v="-7.999999999992724E-2"/>
    <n v="0"/>
    <n v="1819.92"/>
    <n v="0.84847919735934207"/>
  </r>
  <r>
    <s v="Atasay0516_Anneler_Günü_interest_Medyanet_MX"/>
    <n v="2016"/>
    <n v="5"/>
    <s v="Q2"/>
    <d v="2016-05-01T00:00:00"/>
    <d v="2016-05-07T00:00:00"/>
    <n v="0"/>
    <s v="MX"/>
    <x v="56"/>
    <s v="Atasay0516_Anneler_Günü_interest_MX"/>
    <s v="Completed"/>
    <s v="Medyanet"/>
    <s v="RON"/>
    <s v="Xaxis Display Plus"/>
    <s v="cpm"/>
    <s v="Selected Sites"/>
    <s v="Ad Bundles"/>
    <n v="0.1"/>
    <n v="1.8"/>
    <n v="1500000"/>
    <n v="1359687"/>
    <n v="140313"/>
    <n v="1359687"/>
    <n v="623"/>
    <n v="4.5819368722360368E-4"/>
    <n v="3.9281219903691809"/>
    <n v="150"/>
    <n v="0"/>
    <n v="-150"/>
    <n v="2700"/>
    <n v="2447.2199999999998"/>
    <n v="-252.7800000000002"/>
    <n v="0"/>
    <n v="2447.2199999999998"/>
    <n v="1"/>
  </r>
  <r>
    <s v="Atasay0516_Anneler_Günü_interest_Appnexus_MX"/>
    <n v="2016"/>
    <n v="5"/>
    <s v="Q2"/>
    <d v="2016-05-01T00:00:00"/>
    <d v="2016-05-07T00:00:00"/>
    <n v="0"/>
    <s v="MX"/>
    <x v="56"/>
    <s v="Atasay0516_Anneler_Günü_interest_MX"/>
    <s v="Completed"/>
    <s v="Appnexus"/>
    <s v="RON"/>
    <s v="Xaxis Display Plus"/>
    <s v="cpm"/>
    <s v="Selected Sites"/>
    <s v="Ad Bundles"/>
    <m/>
    <n v="1.8"/>
    <n v="400000"/>
    <n v="0"/>
    <n v="400000"/>
    <n v="0"/>
    <m/>
    <e v="#DIV/0!"/>
    <e v="#DIV/0!"/>
    <n v="0"/>
    <n v="0"/>
    <n v="0"/>
    <n v="720"/>
    <n v="106.94499999999994"/>
    <n v="-613.05500000000006"/>
    <n v="0"/>
    <n v="106.94499999999994"/>
    <n v="1"/>
  </r>
  <r>
    <s v="Atasay0516_Anneler_Günü_interest_Reklamstore_MX"/>
    <n v="2016"/>
    <n v="5"/>
    <s v="Q2"/>
    <d v="2016-05-01T00:00:00"/>
    <d v="2016-05-07T00:00:00"/>
    <n v="0"/>
    <s v="MX"/>
    <x v="56"/>
    <s v="Atasay0516_Anneler_Günü_interest_MX"/>
    <s v="Completed"/>
    <s v="Reklamstore"/>
    <s v="RON"/>
    <s v="Xaxis Display Plus"/>
    <s v="cpm"/>
    <s v="Selected Sites"/>
    <s v="Ad Bundles"/>
    <n v="0.17"/>
    <n v="1.8"/>
    <n v="800000"/>
    <n v="800375"/>
    <n v="0"/>
    <n v="800000"/>
    <n v="806"/>
    <n v="1.007027955645791E-3"/>
    <n v="1.7874379652605459"/>
    <n v="136"/>
    <n v="136"/>
    <n v="0"/>
    <n v="1440"/>
    <n v="1440.675"/>
    <n v="0.67499999999995453"/>
    <n v="0"/>
    <n v="1304.675"/>
    <n v="0.90559980564665865"/>
  </r>
  <r>
    <s v="Atasay0516_Anneler_Günü_interest_GoogleAdx_MX"/>
    <n v="2016"/>
    <n v="5"/>
    <s v="Q2"/>
    <d v="2016-05-01T00:00:00"/>
    <d v="2016-05-07T00:00:00"/>
    <n v="0"/>
    <s v="MX"/>
    <x v="56"/>
    <s v="Atasay0516_Anneler_Günü_interest_MX"/>
    <s v="Completed"/>
    <s v="Google"/>
    <s v="RON"/>
    <s v="Xaxis Display Plus"/>
    <s v="cpm"/>
    <s v="Selected Sites"/>
    <s v="Ad Bundles"/>
    <m/>
    <n v="1.8"/>
    <n v="0"/>
    <n v="0"/>
    <n v="0"/>
    <n v="0"/>
    <m/>
    <e v="#DIV/0!"/>
    <e v="#DIV/0!"/>
    <n v="0"/>
    <n v="0"/>
    <n v="0"/>
    <n v="0"/>
    <n v="106.94499999999999"/>
    <n v="106.94499999999999"/>
    <n v="0"/>
    <n v="106.94499999999999"/>
    <n v="1"/>
  </r>
  <r>
    <s v="Atasay0516_Anneler_Günü_interstitial_Medyanet_MX"/>
    <n v="2016"/>
    <n v="5"/>
    <s v="Q2"/>
    <d v="2016-05-01T00:00:00"/>
    <d v="2016-05-07T00:00:00"/>
    <n v="0"/>
    <s v="MX"/>
    <x v="56"/>
    <s v="Atasay0516_Anneler_Günü_interstitial_MX"/>
    <s v="Completed"/>
    <s v="Medyanet"/>
    <s v="RON"/>
    <s v="Xaxis Rich Media"/>
    <s v="cpm"/>
    <s v="Interstitial"/>
    <s v="Interstitial"/>
    <n v="0.5"/>
    <n v="6"/>
    <n v="500000"/>
    <n v="505475"/>
    <n v="0"/>
    <n v="500000"/>
    <n v="5057"/>
    <n v="1.0004451258717049E-2"/>
    <n v="0.59973304330630806"/>
    <n v="250"/>
    <n v="250"/>
    <n v="0"/>
    <n v="3000"/>
    <n v="3032.85"/>
    <n v="32.849999999999909"/>
    <n v="0"/>
    <n v="2782.85"/>
    <n v="0.91756928301762364"/>
  </r>
  <r>
    <s v="Atasay0516_Anneler_Günü_interstitial_Acunn_MX"/>
    <n v="2016"/>
    <n v="5"/>
    <s v="Q2"/>
    <d v="2016-05-01T00:00:00"/>
    <d v="2016-05-07T00:00:00"/>
    <n v="0"/>
    <s v="MX"/>
    <x v="56"/>
    <s v="Atasay0516_Anneler_Günü_interstitial_MX"/>
    <s v="Completed"/>
    <s v="Acunn"/>
    <s v="RON"/>
    <s v="Xaxis Rich Media"/>
    <s v="cpm"/>
    <s v="Interstitial"/>
    <s v="Interstitial"/>
    <n v="1.5"/>
    <n v="6"/>
    <n v="500000"/>
    <n v="342302"/>
    <n v="157698"/>
    <n v="342302"/>
    <n v="2402"/>
    <n v="7.0171953421247907E-3"/>
    <n v="0.85504246461282263"/>
    <n v="750"/>
    <n v="513.45299999999997"/>
    <n v="-236.54700000000003"/>
    <n v="3000"/>
    <n v="2053.8119999999999"/>
    <n v="-946.1880000000001"/>
    <n v="0"/>
    <n v="1540.3589999999999"/>
    <n v="0.75"/>
  </r>
  <r>
    <s v="Atasay0516_Anneler_Günü_interstitial_Digitalm_MX"/>
    <n v="2016"/>
    <n v="5"/>
    <s v="Q2"/>
    <d v="2016-05-01T00:00:00"/>
    <d v="2016-05-07T00:00:00"/>
    <n v="0"/>
    <s v="MX"/>
    <x v="56"/>
    <s v="Atasay0516_Anneler_Günü_interstitial_MX"/>
    <s v="Completed"/>
    <s v="Digitalm"/>
    <s v="RON"/>
    <s v="Xaxis Rich Media"/>
    <s v="cpm"/>
    <s v="Interstitial"/>
    <s v="Interstitial"/>
    <n v="2.5"/>
    <n v="6"/>
    <n v="333333"/>
    <n v="330628"/>
    <n v="2705"/>
    <n v="330628"/>
    <n v="5161"/>
    <n v="1.5609688229672018E-2"/>
    <n v="0.38437667118775432"/>
    <n v="833.3325000000001"/>
    <n v="826.56999999999994"/>
    <n v="-6.7625000000001592"/>
    <n v="1999.998"/>
    <n v="1983.768"/>
    <n v="-16.230000000000018"/>
    <n v="0"/>
    <n v="1157.1980000000001"/>
    <n v="0.58333333333333337"/>
  </r>
  <r>
    <s v="Atasay0516_Anneler_Günü_interstitial_Admatic_MX"/>
    <n v="2016"/>
    <n v="5"/>
    <s v="Q2"/>
    <d v="2016-05-01T00:00:00"/>
    <d v="2016-05-07T00:00:00"/>
    <n v="0"/>
    <s v="MX"/>
    <x v="56"/>
    <s v="Atasay0516_Anneler_Günü_interstitial_MX"/>
    <s v="Completed"/>
    <s v="Admatic"/>
    <s v="RON"/>
    <s v="Xaxis Rich Media"/>
    <s v="cpc"/>
    <s v="Interstitial"/>
    <s v="Interstitial"/>
    <n v="0.2"/>
    <n v="6"/>
    <n v="2500"/>
    <n v="2657"/>
    <n v="0"/>
    <n v="2500"/>
    <m/>
    <n v="0"/>
    <e v="#DIV/0!"/>
    <n v="0.5"/>
    <n v="500"/>
    <n v="499.5"/>
    <n v="15"/>
    <n v="929.57200000000012"/>
    <n v="914.57200000000012"/>
    <n v="0"/>
    <n v="429.57200000000012"/>
    <n v="0.46211805002732448"/>
  </r>
  <r>
    <s v="Avon0516_Dreams_SYNC_Clipkit_MX"/>
    <n v="2016"/>
    <n v="5"/>
    <s v="Q2"/>
    <d v="2016-05-01T00:00:00"/>
    <d v="2016-05-13T00:00:00"/>
    <n v="0"/>
    <s v="MX"/>
    <x v="34"/>
    <s v="Avon0516_Dreams_SYNC_MX"/>
    <s v="Completed"/>
    <s v="Clipkit"/>
    <s v="RON"/>
    <s v="Xaxis SYNC"/>
    <s v="cpv"/>
    <s v="Pre/Mid/Post Rolls RON"/>
    <s v="Online Video"/>
    <n v="3.6999999999999998E-2"/>
    <n v="0.06"/>
    <n v="67000"/>
    <n v="67323"/>
    <n v="0"/>
    <n v="67000"/>
    <m/>
    <n v="0"/>
    <e v="#DIV/0!"/>
    <n v="2479"/>
    <n v="2479"/>
    <n v="0"/>
    <n v="4020"/>
    <n v="3980"/>
    <n v="-40"/>
    <n v="0"/>
    <n v="1501"/>
    <n v="0.37713567839195977"/>
  </r>
  <r>
    <s v="Avon0516_Dreams_interstitial_Acunn_MX"/>
    <n v="2016"/>
    <n v="5"/>
    <s v="Q2"/>
    <d v="2016-05-01T00:00:00"/>
    <d v="2016-05-13T00:00:00"/>
    <n v="0"/>
    <s v="MX"/>
    <x v="34"/>
    <s v="Avon0516_Dreams_interstitial_MX"/>
    <s v="Completed"/>
    <s v="Acunn"/>
    <s v="RON"/>
    <s v="Xaxis Rich Media"/>
    <s v="cpm"/>
    <s v="Interstitial"/>
    <s v="Interstitial"/>
    <n v="1.5"/>
    <n v="4.25"/>
    <n v="700000"/>
    <n v="701987"/>
    <n v="0"/>
    <n v="700000"/>
    <n v="3321"/>
    <n v="4.7308568392292168E-3"/>
    <n v="0.15266485998193316"/>
    <n v="1050"/>
    <n v="1050"/>
    <n v="0"/>
    <n v="2975"/>
    <n v="507"/>
    <n v="-2468"/>
    <n v="0"/>
    <n v="-543"/>
    <n v="-1.0710059171597632"/>
  </r>
  <r>
    <s v="Avon0516_Dreams_interstitial_Medyanet_MX"/>
    <n v="2016"/>
    <n v="5"/>
    <s v="Q2"/>
    <d v="2016-05-01T00:00:00"/>
    <d v="2016-05-13T00:00:00"/>
    <n v="0"/>
    <s v="MX"/>
    <x v="34"/>
    <s v="Avon0516_Dreams_interstitial_MX"/>
    <s v="Completed"/>
    <s v="Medyanet"/>
    <s v="RON"/>
    <s v="Xaxis Rich Media"/>
    <s v="cpm"/>
    <s v="Interstitial"/>
    <s v="Interstitial"/>
    <n v="0.5"/>
    <n v="4.25"/>
    <n v="300000"/>
    <n v="300727"/>
    <n v="0"/>
    <n v="300000"/>
    <n v="2454"/>
    <n v="8.1602250546176439E-3"/>
    <n v="0.50937245313773427"/>
    <n v="150"/>
    <n v="150"/>
    <n v="0"/>
    <n v="1275"/>
    <n v="1250"/>
    <n v="-25"/>
    <n v="0"/>
    <n v="1100"/>
    <n v="0.88"/>
  </r>
  <r>
    <s v="Izocam0516_Lansman_interstitial_Medyanet_MS"/>
    <n v="2016"/>
    <n v="5"/>
    <s v="Q2"/>
    <d v="2016-05-01T00:00:00"/>
    <d v="2016-05-15T00:00:00"/>
    <n v="0"/>
    <s v="MS"/>
    <x v="47"/>
    <s v="Izocam0516_Lansman_interstitial_MS"/>
    <s v="Completed"/>
    <s v="Medyanet"/>
    <s v="RON"/>
    <s v="Xaxis Rich Media"/>
    <s v="cpm"/>
    <s v="Interstitial"/>
    <s v="Interstitial"/>
    <n v="0.5"/>
    <n v="4.25"/>
    <n v="700000"/>
    <n v="704618"/>
    <n v="0"/>
    <n v="700000"/>
    <n v="8104"/>
    <n v="1.1501267353374452E-2"/>
    <n v="0.2622161895360316"/>
    <n v="350"/>
    <n v="350"/>
    <n v="0"/>
    <n v="2975"/>
    <n v="2125"/>
    <n v="-850"/>
    <n v="0"/>
    <n v="1775"/>
    <n v="0.83529411764705885"/>
  </r>
  <r>
    <s v="Izocam0516_Lansman_interstitial_Acunn_MS"/>
    <n v="2016"/>
    <n v="5"/>
    <s v="Q2"/>
    <d v="2016-05-01T00:00:00"/>
    <d v="2016-05-15T00:00:00"/>
    <n v="0"/>
    <s v="MS"/>
    <x v="47"/>
    <s v="Izocam0516_Lansman_interstitial_MS"/>
    <s v="Completed"/>
    <s v="Acunn"/>
    <s v="RON"/>
    <s v="Xaxis Rich Media"/>
    <s v="cpm"/>
    <s v="Interstitial"/>
    <s v="Interstitial"/>
    <n v="1.5"/>
    <n v="4.25"/>
    <n v="500000"/>
    <n v="500162"/>
    <n v="0"/>
    <n v="500000"/>
    <n v="3851"/>
    <n v="7.6995053602632747E-3"/>
    <n v="0.55180472604518305"/>
    <n v="750"/>
    <n v="60"/>
    <n v="-690"/>
    <n v="2125"/>
    <n v="2125"/>
    <n v="0"/>
    <n v="0"/>
    <n v="2065"/>
    <n v="0.97176470588235297"/>
  </r>
  <r>
    <s v="Izocam0516_Lansman_Preroll_Midyo_MS"/>
    <n v="2016"/>
    <n v="5"/>
    <s v="Q2"/>
    <d v="2016-05-01T00:00:00"/>
    <d v="2016-05-15T00:00:00"/>
    <n v="0"/>
    <s v="MS"/>
    <x v="47"/>
    <s v="Izocam0516_Lansman_Preroll_MS"/>
    <s v="Completed"/>
    <s v="Midyo"/>
    <s v="RON"/>
    <s v="Xaxis Tv"/>
    <s v="cpv"/>
    <s v="Pre/Mid/Post Rolls RON"/>
    <s v="Online Video"/>
    <n v="5.0000000000000001E-3"/>
    <n v="0.04"/>
    <n v="65000"/>
    <n v="67098"/>
    <n v="0"/>
    <n v="65000"/>
    <n v="3560"/>
    <n v="5.3056723002175919E-2"/>
    <n v="0.68414606741573014"/>
    <n v="325"/>
    <n v="325"/>
    <n v="0"/>
    <n v="2600"/>
    <n v="2435.5599999999995"/>
    <n v="-164.44000000000051"/>
    <n v="0"/>
    <n v="2110.5599999999995"/>
    <n v="0.8665604624809079"/>
  </r>
  <r>
    <s v="Izocam0516_Lansman_Preroll_Acunn_MS"/>
    <n v="2016"/>
    <n v="5"/>
    <s v="Q2"/>
    <d v="2016-05-01T00:00:00"/>
    <d v="2016-05-15T00:00:00"/>
    <n v="0"/>
    <s v="MS"/>
    <x v="47"/>
    <s v="Izocam0516_Lansman_Preroll_MS"/>
    <s v="Completed"/>
    <s v="Acunn"/>
    <s v="RON"/>
    <s v="Xaxis Tv"/>
    <s v="cpv"/>
    <s v="Pre/Mid/Post Rolls RON"/>
    <s v="Online Video"/>
    <n v="0.01"/>
    <n v="0.04"/>
    <n v="60000"/>
    <n v="51536"/>
    <n v="8464"/>
    <n v="51536"/>
    <n v="860"/>
    <n v="1.6687364172617198E-2"/>
    <n v="2.3969302325581396"/>
    <n v="600"/>
    <n v="515.36"/>
    <n v="-84.639999999999986"/>
    <n v="2400"/>
    <n v="2061.36"/>
    <n v="-338.63999999999987"/>
    <n v="0"/>
    <n v="1546"/>
    <n v="0.7499902976675592"/>
  </r>
  <r>
    <s v="Ozmo0516_imaj_kampanyası_mobil_Move_MC"/>
    <n v="2016"/>
    <n v="5"/>
    <s v="Q2"/>
    <d v="2016-05-01T00:00:00"/>
    <d v="2016-05-03T00:00:00"/>
    <n v="0"/>
    <s v="MC"/>
    <x v="57"/>
    <s v="Ozmo0516_imaj_kampanyası_mobil_MC"/>
    <s v="Completed"/>
    <s v="Move"/>
    <s v="RON"/>
    <s v="Xaxis Mobil"/>
    <s v="cpv"/>
    <s v="Pre/Mid/Post Rolls RON"/>
    <s v="Online Video"/>
    <n v="2.5000000000000001E-2"/>
    <n v="0.05"/>
    <n v="23000"/>
    <n v="25181"/>
    <n v="0"/>
    <n v="23000"/>
    <n v="581"/>
    <n v="2.3072951828759781E-2"/>
    <n v="1.9665232358003442"/>
    <n v="575"/>
    <n v="575"/>
    <n v="0"/>
    <n v="1150"/>
    <n v="1142.55"/>
    <n v="-7.4500000000000455"/>
    <n v="0"/>
    <n v="567.54999999999995"/>
    <n v="0.496739748807492"/>
  </r>
  <r>
    <s v="Arzum0516_Anneler_Günü_Preroll_Acunn_MEC"/>
    <n v="2016"/>
    <n v="5"/>
    <s v="Q2"/>
    <d v="2016-05-01T00:00:00"/>
    <d v="2016-05-07T00:00:00"/>
    <n v="0"/>
    <s v="MEC"/>
    <x v="24"/>
    <s v="Arzum0516_Anneler_Günü_Preroll_MEC"/>
    <s v="Completed"/>
    <s v="Acunn"/>
    <s v="RON"/>
    <s v="Xaxis Tv"/>
    <s v="cpv"/>
    <s v="Pre/Mid/Post Rolls RON"/>
    <s v="Online Video"/>
    <n v="0.01"/>
    <n v="3.5000000000000003E-2"/>
    <n v="65000"/>
    <n v="53746"/>
    <n v="11254"/>
    <n v="53746"/>
    <n v="5722"/>
    <n v="0.10646373683622967"/>
    <n v="0.12577245718280322"/>
    <n v="650"/>
    <n v="537.46"/>
    <n v="-112.53999999999996"/>
    <n v="2275"/>
    <n v="719.67"/>
    <n v="-1555.33"/>
    <n v="0"/>
    <n v="182.20999999999992"/>
    <n v="0.25318548779301614"/>
  </r>
  <r>
    <s v="Arzum0516_Anneler_Günü_Preroll_Clickvol_MEC"/>
    <n v="2016"/>
    <n v="5"/>
    <s v="Q2"/>
    <d v="2016-05-01T00:00:00"/>
    <d v="2016-05-07T00:00:00"/>
    <n v="0"/>
    <s v="MEC"/>
    <x v="24"/>
    <s v="Arzum0516_Anneler_Günü_Preroll_MEC"/>
    <s v="Completed"/>
    <s v="Clickvol"/>
    <s v="RON"/>
    <s v="Xaxis Tv"/>
    <s v="cpv"/>
    <s v="Pre/Mid/Post Rolls RON"/>
    <s v="Online Video"/>
    <n v="1.4999999999999999E-2"/>
    <n v="3.5000000000000003E-2"/>
    <n v="20000"/>
    <n v="3002"/>
    <n v="16998"/>
    <n v="3002"/>
    <m/>
    <n v="0"/>
    <e v="#DIV/0!"/>
    <n v="300"/>
    <n v="45.03"/>
    <n v="-254.97"/>
    <n v="700.00000000000011"/>
    <n v="105.07000000000001"/>
    <n v="-594.93000000000006"/>
    <n v="0"/>
    <n v="60.040000000000006"/>
    <n v="0.5714285714285714"/>
  </r>
  <r>
    <s v="Arzum0516_Anneler_Günü_Preroll_Nokta_MEC"/>
    <n v="2016"/>
    <n v="5"/>
    <s v="Q2"/>
    <d v="2016-05-01T00:00:00"/>
    <d v="2016-05-07T00:00:00"/>
    <n v="0"/>
    <s v="MEC"/>
    <x v="24"/>
    <s v="Arzum0516_Anneler_Günü_Preroll_MEC"/>
    <s v="Completed"/>
    <s v="Nokta"/>
    <s v="RON"/>
    <s v="Xaxis Tv"/>
    <s v="cpv"/>
    <s v="Pre/Mid/Post Rolls RON"/>
    <s v="Online Video"/>
    <n v="1.2E-2"/>
    <n v="3.5000000000000003E-2"/>
    <n v="36000"/>
    <n v="40000"/>
    <n v="0"/>
    <n v="36000"/>
    <m/>
    <n v="0"/>
    <e v="#DIV/0!"/>
    <n v="432"/>
    <n v="432"/>
    <n v="0"/>
    <n v="1260.0000000000002"/>
    <n v="1400"/>
    <n v="139.99999999999977"/>
    <n v="0"/>
    <n v="968"/>
    <n v="0.69142857142857139"/>
  </r>
  <r>
    <s v="Altınbas0516_Anneler_Günü_Preroll_Digitalm_MEC"/>
    <n v="2016"/>
    <n v="5"/>
    <s v="Q2"/>
    <d v="2016-05-01T00:00:00"/>
    <d v="2016-05-07T00:00:00"/>
    <n v="0"/>
    <s v="MEC"/>
    <x v="25"/>
    <s v="Altınbas0516_Anneler_Günü_Preroll_MEC"/>
    <s v="Completed"/>
    <s v="Digitalm"/>
    <s v="RON"/>
    <s v="Xaxis Tv"/>
    <s v="cpv"/>
    <s v="Pre/Mid/Post Rolls RON"/>
    <s v="Online Video"/>
    <n v="6.0000000000000001E-3"/>
    <n v="3.2500000000000001E-2"/>
    <n v="20000"/>
    <n v="20059"/>
    <n v="0"/>
    <n v="20000"/>
    <n v="493"/>
    <n v="2.4577496385662295E-2"/>
    <n v="0.86206896551724133"/>
    <n v="120"/>
    <n v="120"/>
    <n v="0"/>
    <n v="650"/>
    <n v="425"/>
    <n v="-225"/>
    <n v="0"/>
    <n v="305"/>
    <n v="0.71764705882352942"/>
  </r>
  <r>
    <s v="Altınbas0516_Anneler_Günü_Preroll_Bond_MEC"/>
    <n v="2016"/>
    <n v="5"/>
    <s v="Q2"/>
    <d v="2016-05-01T00:00:00"/>
    <d v="2016-05-07T00:00:00"/>
    <n v="0"/>
    <s v="MEC"/>
    <x v="25"/>
    <s v="Altınbas0516_Anneler_Günü_Preroll_MEC"/>
    <s v="Completed"/>
    <s v="Bond Digital"/>
    <s v="RON"/>
    <s v="Xaxis Tv"/>
    <s v="cpv"/>
    <s v="Pre/Mid/Post Rolls RON"/>
    <s v="Online Video"/>
    <n v="1.4999999999999999E-2"/>
    <n v="3.2500000000000001E-2"/>
    <n v="60000"/>
    <n v="62035"/>
    <n v="0"/>
    <n v="60000"/>
    <m/>
    <n v="0"/>
    <e v="#DIV/0!"/>
    <n v="900"/>
    <n v="1332.42"/>
    <n v="432.42000000000007"/>
    <n v="1950"/>
    <n v="1950"/>
    <n v="0"/>
    <n v="0"/>
    <n v="617.57999999999993"/>
    <n v="0.31670769230769225"/>
  </r>
  <r>
    <s v="Altınbas0516_Anneler_Günü_Preroll_Midyo_MEC"/>
    <n v="2016"/>
    <n v="5"/>
    <s v="Q2"/>
    <d v="2016-05-01T00:00:00"/>
    <d v="2016-05-07T00:00:00"/>
    <n v="0"/>
    <s v="MEC"/>
    <x v="25"/>
    <s v="Altınbas0516_Anneler_Günü_Preroll_MEC"/>
    <s v="Completed"/>
    <s v="Midyo"/>
    <s v="RON"/>
    <s v="Xaxis Tv"/>
    <s v="cpv"/>
    <s v="Pre/Mid/Post Rolls RON"/>
    <s v="Online Video"/>
    <n v="5.0000000000000001E-3"/>
    <n v="3.2500000000000001E-2"/>
    <n v="50000"/>
    <n v="52122"/>
    <n v="0"/>
    <n v="50000"/>
    <n v="282"/>
    <n v="5.410383331414758E-3"/>
    <n v="5.7624113475177303"/>
    <n v="250"/>
    <n v="250"/>
    <n v="0"/>
    <n v="1625"/>
    <n v="1625"/>
    <n v="0"/>
    <n v="0"/>
    <n v="1375"/>
    <n v="0.84615384615384615"/>
  </r>
  <r>
    <s v="Altınbas0516_Anneler_Günü_interest_Adintereaction_MEC"/>
    <n v="2016"/>
    <n v="5"/>
    <s v="Q2"/>
    <d v="2016-05-01T00:00:00"/>
    <d v="2016-05-07T00:00:00"/>
    <n v="0"/>
    <s v="MEC"/>
    <x v="25"/>
    <s v="Altınbas0516_Anneler_Günü_interest_MEC"/>
    <s v="Completed"/>
    <s v="Adinteraction"/>
    <s v="RON"/>
    <s v="Xaxis Display Plus"/>
    <s v="cpm"/>
    <s v="Selected Sites"/>
    <s v="Ad Bundles"/>
    <n v="0.15"/>
    <n v="0.8"/>
    <n v="600000"/>
    <n v="600325"/>
    <n v="0"/>
    <n v="600000"/>
    <n v="403"/>
    <n v="6.7130304418440011E-4"/>
    <n v="2.2997766749379651"/>
    <n v="90"/>
    <n v="90"/>
    <n v="0"/>
    <n v="480"/>
    <n v="926.81"/>
    <n v="446.80999999999995"/>
    <n v="0"/>
    <n v="836.81"/>
    <n v="0.90289271803282223"/>
  </r>
  <r>
    <s v="Altınbas0516_Anneler_Günü_interest_Nokta_MEC"/>
    <n v="2016"/>
    <n v="5"/>
    <s v="Q2"/>
    <d v="2016-05-01T00:00:00"/>
    <d v="2016-05-07T00:00:00"/>
    <n v="0"/>
    <s v="MEC"/>
    <x v="25"/>
    <s v="Altınbas0516_Anneler_Günü_interest_MEC"/>
    <s v="Completed"/>
    <s v="Nokta"/>
    <s v="RON"/>
    <s v="Xaxis Display Plus"/>
    <s v="cpm"/>
    <s v="Selected Sites"/>
    <s v="Ad Bundles"/>
    <n v="0.1"/>
    <n v="0.8"/>
    <n v="600000"/>
    <n v="551229"/>
    <n v="48771"/>
    <n v="551229"/>
    <m/>
    <n v="0"/>
    <e v="#DIV/0!"/>
    <n v="60"/>
    <n v="55.122900000000008"/>
    <n v="-4.8770999999999916"/>
    <n v="480"/>
    <n v="440.98320000000001"/>
    <n v="-39.016799999999989"/>
    <n v="0"/>
    <n v="385.8603"/>
    <n v="0.875"/>
  </r>
  <r>
    <s v="Altınbas0516_Anneler_Günü_interest_Sem_MEC"/>
    <n v="2016"/>
    <n v="5"/>
    <s v="Q2"/>
    <d v="2016-05-01T00:00:00"/>
    <d v="2016-05-07T00:00:00"/>
    <n v="0"/>
    <s v="MEC"/>
    <x v="25"/>
    <s v="Altınbas0516_Anneler_Günü_interest_MEC"/>
    <s v="Completed"/>
    <s v="Sem Digital"/>
    <s v="RON"/>
    <s v="Xaxis Display Plus"/>
    <s v="cpm"/>
    <s v="Selected Sites"/>
    <s v="Ad Bundles"/>
    <n v="0.2"/>
    <n v="0.8"/>
    <n v="400000"/>
    <n v="510234"/>
    <n v="0"/>
    <n v="400000"/>
    <m/>
    <n v="0"/>
    <e v="#DIV/0!"/>
    <n v="80"/>
    <n v="80"/>
    <n v="0"/>
    <n v="320"/>
    <n v="408.24"/>
    <n v="88.240000000000009"/>
    <n v="0"/>
    <n v="328.24"/>
    <n v="0.80403684107387807"/>
  </r>
  <r>
    <s v="Altınbas0516_Anneler_Günü_interest_Digitalm_MEC"/>
    <n v="2016"/>
    <n v="5"/>
    <s v="Q2"/>
    <d v="2016-05-01T00:00:00"/>
    <d v="2016-05-07T00:00:00"/>
    <n v="0"/>
    <s v="MEC"/>
    <x v="25"/>
    <s v="Altınbas0516_Anneler_Günü_interest_MEC"/>
    <s v="Completed"/>
    <s v="Digitalm"/>
    <s v="RON"/>
    <s v="Xaxis Display Plus"/>
    <s v="cpm"/>
    <s v="Selected Sites"/>
    <s v="Ad Bundles"/>
    <n v="0.2"/>
    <n v="0.8"/>
    <n v="2000000"/>
    <n v="1972061"/>
    <n v="27939"/>
    <n v="1972061"/>
    <n v="831"/>
    <n v="4.2138655954354355E-4"/>
    <n v="1.8989169675090252"/>
    <n v="400"/>
    <n v="394.41219999999998"/>
    <n v="-5.5878000000000156"/>
    <n v="1600"/>
    <n v="1578"/>
    <n v="-22"/>
    <n v="0"/>
    <n v="1183.5878"/>
    <n v="0.75005564005069714"/>
  </r>
  <r>
    <s v="Altınbas0516_Anneler_Günü_interest_Bond_MEC"/>
    <n v="2016"/>
    <n v="5"/>
    <s v="Q2"/>
    <d v="2016-05-01T00:00:00"/>
    <d v="2016-05-07T00:00:00"/>
    <n v="0"/>
    <s v="MEC"/>
    <x v="25"/>
    <s v="Altınbas0516_Anneler_Günü_interest_MEC"/>
    <s v="Completed"/>
    <s v="Bond Digital"/>
    <s v="RON"/>
    <s v="Xaxis Display Plus"/>
    <s v="cpm"/>
    <s v="Selected Sites"/>
    <s v="Ad Bundles"/>
    <n v="0.5"/>
    <n v="0.8"/>
    <n v="600000"/>
    <n v="551708"/>
    <n v="48292"/>
    <n v="551708"/>
    <m/>
    <n v="0"/>
    <e v="#DIV/0!"/>
    <n v="300"/>
    <n v="275.85399999999998"/>
    <n v="-24.146000000000015"/>
    <n v="480"/>
    <n v="441.3664"/>
    <n v="-38.633600000000001"/>
    <n v="0"/>
    <n v="165.51240000000001"/>
    <n v="0.37500000000000006"/>
  </r>
  <r>
    <s v="Altınbas0516_Anneler_Günü_interstitial_Acunn_MEC"/>
    <n v="2016"/>
    <n v="5"/>
    <s v="Q2"/>
    <d v="2016-05-01T00:00:00"/>
    <d v="2016-05-07T00:00:00"/>
    <n v="0"/>
    <s v="MEC"/>
    <x v="25"/>
    <s v="Altınbas0516_Anneler_Günü_interstitial_MEC"/>
    <s v="Completed"/>
    <s v="Acunn"/>
    <s v="RON"/>
    <s v="Xaxis Rich Media"/>
    <s v="cpm"/>
    <s v="Interstitial"/>
    <s v="Interstitial"/>
    <n v="1.5"/>
    <n v="4"/>
    <n v="750000"/>
    <n v="707814"/>
    <n v="42186"/>
    <n v="707814"/>
    <n v="3103"/>
    <n v="4.3839200693967621E-3"/>
    <n v="1.2579825974863035"/>
    <n v="1125"/>
    <n v="134"/>
    <n v="-991"/>
    <n v="3000"/>
    <n v="3903.52"/>
    <n v="903.52"/>
    <n v="0"/>
    <n v="3769.52"/>
    <n v="0.96567200885354754"/>
  </r>
  <r>
    <s v="Tadım0516_Meyvegiller_Preroll_Acunn_MEC"/>
    <n v="2016"/>
    <n v="5"/>
    <s v="Q2"/>
    <d v="2016-05-01T00:00:00"/>
    <d v="2016-05-29T00:00:00"/>
    <n v="0"/>
    <s v="MEC"/>
    <x v="33"/>
    <s v="Tadım0516_Meyvegiller_Preroll_MEC"/>
    <s v="Completed"/>
    <s v="Acunn"/>
    <s v="RON"/>
    <s v="Xaxis Tv"/>
    <s v="cpv"/>
    <s v="Pre/Mid/Post Rolls RON"/>
    <s v="Online Video"/>
    <n v="0.01"/>
    <n v="0.04"/>
    <n v="125000"/>
    <n v="125240"/>
    <n v="0"/>
    <n v="125000"/>
    <n v="6485"/>
    <n v="5.1780581283934847E-2"/>
    <n v="0.61680801850424061"/>
    <n v="1250"/>
    <n v="250"/>
    <n v="-1000"/>
    <n v="5000"/>
    <n v="4000"/>
    <n v="-1000"/>
    <n v="0"/>
    <n v="3750"/>
    <n v="0.9375"/>
  </r>
  <r>
    <s v="Tadım0516_Meyvegiller_Preroll_Bond_MEC"/>
    <n v="2016"/>
    <n v="5"/>
    <s v="Q2"/>
    <d v="2016-05-01T00:00:00"/>
    <d v="2016-05-29T00:00:00"/>
    <n v="0"/>
    <s v="MEC"/>
    <x v="33"/>
    <s v="Tadım0516_Meyvegiller_Preroll_MEC"/>
    <s v="Completed"/>
    <s v="Bond Digital"/>
    <s v="RON"/>
    <s v="Xaxis Tv"/>
    <s v="cpv"/>
    <s v="Pre/Mid/Post Rolls RON"/>
    <s v="Online Video"/>
    <n v="1.4999999999999999E-2"/>
    <n v="0.04"/>
    <n v="100000"/>
    <n v="99325"/>
    <n v="675"/>
    <n v="99325"/>
    <m/>
    <n v="0"/>
    <e v="#DIV/0!"/>
    <n v="1500"/>
    <n v="1489.875"/>
    <n v="-10.125"/>
    <n v="4000"/>
    <n v="4000"/>
    <n v="0"/>
    <n v="0"/>
    <n v="2510.125"/>
    <n v="0.62753124999999998"/>
  </r>
  <r>
    <s v="Tadım0516_Meyvegiller_Preroll_Midyo_MEC"/>
    <n v="2016"/>
    <n v="5"/>
    <s v="Q2"/>
    <d v="2016-05-01T00:00:00"/>
    <d v="2016-05-29T00:00:00"/>
    <n v="0"/>
    <s v="MEC"/>
    <x v="33"/>
    <s v="Tadım0516_Meyvegiller_Preroll_MEC"/>
    <s v="Completed"/>
    <s v="Midyo"/>
    <s v="RON"/>
    <s v="Xaxis Tv"/>
    <s v="cpv"/>
    <s v="Pre/Mid/Post Rolls RON"/>
    <s v="Online Video"/>
    <n v="5.0000000000000001E-3"/>
    <n v="0.04"/>
    <n v="50000"/>
    <n v="50959"/>
    <n v="0"/>
    <n v="50000"/>
    <n v="646"/>
    <n v="1.2676857866127671E-2"/>
    <n v="3.0959752321981426"/>
    <n v="250"/>
    <n v="250"/>
    <n v="0"/>
    <n v="2000"/>
    <n v="2000"/>
    <n v="0"/>
    <n v="0"/>
    <n v="1750"/>
    <n v="0.875"/>
  </r>
  <r>
    <s v="Redbull0516_Theme_Sync_Clipkit_MEC"/>
    <n v="2016"/>
    <n v="5"/>
    <s v="Q2"/>
    <d v="2016-05-01T00:00:00"/>
    <d v="2016-05-14T00:00:00"/>
    <n v="0"/>
    <s v="MEC"/>
    <x v="11"/>
    <s v="Redbull0516_Theme_Sync_MEC"/>
    <s v="Completed"/>
    <s v="Clipkit"/>
    <s v="RON"/>
    <s v="Xaxis SYNC"/>
    <s v="cpv"/>
    <s v="Pre/Mid/Post Rolls RON"/>
    <s v="Online Video"/>
    <n v="3.6999999999999998E-2"/>
    <n v="5.5E-2"/>
    <n v="121000"/>
    <n v="125802"/>
    <n v="0"/>
    <n v="121000"/>
    <n v="8589"/>
    <n v="6.8273954309152479E-2"/>
    <n v="0.7547467691232973"/>
    <n v="4477"/>
    <n v="4477"/>
    <n v="0"/>
    <n v="6655"/>
    <n v="6482.52"/>
    <n v="-172.47999999999956"/>
    <n v="0"/>
    <n v="2005.5200000000004"/>
    <n v="0.30937351523790135"/>
  </r>
  <r>
    <s v="Visa0516_FormulaE_interest_Medyanet_MEC"/>
    <n v="2016"/>
    <n v="5"/>
    <s v="Q2"/>
    <d v="2016-05-01T00:00:00"/>
    <d v="2016-05-08T00:00:00"/>
    <n v="0"/>
    <s v="MEC"/>
    <x v="50"/>
    <s v="Visa0516_FormulaE_interest_MEC"/>
    <s v="Completed"/>
    <s v="Medyanet"/>
    <s v="RON"/>
    <s v="Xaxis Display Plus"/>
    <s v="cpm"/>
    <s v="Selected Sites"/>
    <s v="Ad Bundles"/>
    <n v="0.1"/>
    <n v="1.5"/>
    <n v="1500000"/>
    <n v="1789246"/>
    <n v="0"/>
    <n v="1500000"/>
    <n v="503"/>
    <n v="2.8112400418947423E-4"/>
    <n v="2.982107355864811"/>
    <n v="150"/>
    <n v="150"/>
    <n v="0"/>
    <n v="2250"/>
    <n v="1500"/>
    <n v="-750"/>
    <n v="0"/>
    <n v="1350"/>
    <n v="0.9"/>
  </r>
  <r>
    <s v="Visa0516_FormulaE_interest_Appnexus_MEC"/>
    <n v="2016"/>
    <n v="5"/>
    <s v="Q2"/>
    <d v="2016-05-01T00:00:00"/>
    <d v="2016-05-08T00:00:00"/>
    <n v="0"/>
    <s v="MEC"/>
    <x v="50"/>
    <s v="Visa0516_FormulaE_interest_MEC"/>
    <s v="Completed"/>
    <s v="Appnexus"/>
    <s v="RON"/>
    <s v="Xaxis Display Plus"/>
    <s v="cpm"/>
    <s v="Selected Sites"/>
    <s v="Ad Bundles"/>
    <n v="0.1"/>
    <m/>
    <n v="200000"/>
    <n v="200136"/>
    <n v="0"/>
    <n v="200000"/>
    <n v="21"/>
    <n v="1.0492864851900707E-4"/>
    <n v="0"/>
    <n v="20"/>
    <n v="20"/>
    <n v="0"/>
    <n v="0"/>
    <n v="0"/>
    <n v="0"/>
    <n v="0"/>
    <n v="-20"/>
    <e v="#DIV/0!"/>
  </r>
  <r>
    <s v="MIchelin0516_Cross_Climate_300x250_Bond_MEC"/>
    <n v="2016"/>
    <n v="5"/>
    <s v="Q2"/>
    <d v="2016-05-01T00:00:00"/>
    <d v="2016-05-31T00:00:00"/>
    <n v="0"/>
    <s v="MEC"/>
    <x v="44"/>
    <s v="MIchelin0516_Cross_Climate_300x250_MEC"/>
    <s v="Completed"/>
    <s v="Bond Digital"/>
    <s v="RON"/>
    <s v="Xaxis Display Plus"/>
    <s v="cpm"/>
    <s v="Selected Sites"/>
    <s v="Ad Bundles"/>
    <n v="0.5"/>
    <n v="8"/>
    <n v="400000"/>
    <n v="400604"/>
    <n v="0"/>
    <n v="400000"/>
    <m/>
    <n v="0"/>
    <e v="#DIV/0!"/>
    <n v="200"/>
    <n v="200"/>
    <n v="0"/>
    <n v="3200"/>
    <n v="2880"/>
    <n v="-320"/>
    <n v="0"/>
    <n v="2680"/>
    <n v="0.93055555555555558"/>
  </r>
  <r>
    <s v="MIchelin0516_Cross_Climate_Preroll_Midyo_MEC"/>
    <n v="2016"/>
    <n v="5"/>
    <s v="Q2"/>
    <d v="2016-05-01T00:00:00"/>
    <d v="2016-05-31T00:00:00"/>
    <n v="0"/>
    <s v="MEC"/>
    <x v="44"/>
    <s v="MIchelin0516_Cross_Climate_Preroll_MEC"/>
    <s v="Completed"/>
    <s v="Midyo"/>
    <s v="RON"/>
    <s v="Xaxis Tv"/>
    <s v="cpv"/>
    <s v="Pre/Mid/Post Rolls RON"/>
    <s v="Online Video"/>
    <n v="5.0000000000000001E-3"/>
    <n v="3.2500000000000001E-2"/>
    <n v="400000"/>
    <n v="402495"/>
    <n v="0"/>
    <n v="400000"/>
    <n v="31949"/>
    <n v="7.9377383569982238E-2"/>
    <n v="0.30033490876083757"/>
    <n v="2000"/>
    <n v="2000"/>
    <n v="0"/>
    <n v="13000"/>
    <n v="9595.4"/>
    <n v="-3404.6000000000004"/>
    <n v="0"/>
    <n v="7595.4"/>
    <n v="0.79156679242136851"/>
  </r>
  <r>
    <s v="MIchelin0516_Cross_Climate_Preroll_Bond_MEC"/>
    <n v="2016"/>
    <n v="5"/>
    <s v="Q2"/>
    <d v="2016-05-01T00:00:00"/>
    <d v="2016-05-31T00:00:00"/>
    <n v="0"/>
    <s v="MEC"/>
    <x v="44"/>
    <s v="MIchelin0516_Cross_Climate_Preroll_MEC"/>
    <s v="Completed"/>
    <s v="Bond Digital"/>
    <s v="RON"/>
    <s v="Xaxis Tv"/>
    <s v="cpv"/>
    <s v="Pre/Mid/Post Rolls RON"/>
    <s v="Online Video"/>
    <n v="1.4999999999999999E-2"/>
    <n v="3.2500000000000001E-2"/>
    <n v="150000"/>
    <n v="150018"/>
    <n v="0"/>
    <n v="150000"/>
    <m/>
    <n v="0"/>
    <e v="#DIV/0!"/>
    <n v="2250"/>
    <n v="2250"/>
    <n v="0"/>
    <n v="4875"/>
    <n v="4875"/>
    <n v="0"/>
    <n v="0"/>
    <n v="2625"/>
    <n v="0.53846153846153844"/>
  </r>
  <r>
    <s v="MIchelin0516_Cross_Climate_Preroll_Digitalm_MEC"/>
    <n v="2016"/>
    <n v="5"/>
    <s v="Q2"/>
    <d v="2016-05-01T00:00:00"/>
    <d v="2016-05-31T00:00:00"/>
    <n v="0"/>
    <s v="MEC"/>
    <x v="44"/>
    <s v="MIchelin0516_Cross_Climate_Preroll_MEC"/>
    <s v="Completed"/>
    <s v="Digitalm"/>
    <s v="RON"/>
    <s v="Xaxis Tv"/>
    <s v="cpv"/>
    <s v="Pre/Mid/Post Rolls RON"/>
    <s v="Online Video"/>
    <n v="6.0000000000000001E-3"/>
    <n v="3.2500000000000001E-2"/>
    <n v="100000"/>
    <n v="97942"/>
    <n v="2058"/>
    <n v="97942"/>
    <n v="2102"/>
    <n v="2.1461681403279493E-2"/>
    <n v="1.5461465271170314"/>
    <n v="600"/>
    <n v="587.65200000000004"/>
    <n v="-12.347999999999956"/>
    <n v="3250"/>
    <n v="3250"/>
    <n v="0"/>
    <n v="0"/>
    <n v="2662.348"/>
    <n v="0.81918400000000002"/>
  </r>
  <r>
    <s v="Michelin0516_Cross_Climate_Audio_recognation_Digitalmarcom_MEC"/>
    <n v="2016"/>
    <n v="5"/>
    <s v="Q2"/>
    <d v="2016-05-01T00:00:00"/>
    <d v="2016-05-31T00:00:00"/>
    <n v="0"/>
    <s v="MEC"/>
    <x v="44"/>
    <s v="Michelin0516_Cross_Climate_Audio_recognation_MEC"/>
    <s v="Completed"/>
    <s v="Digitalmarcom"/>
    <s v="RON"/>
    <s v="Xaxis Audio Recog"/>
    <s v="cpv"/>
    <s v="Pre/Mid/Post Rolls RON"/>
    <s v="Online Video"/>
    <n v="3.7999999999999999E-2"/>
    <n v="0.06"/>
    <n v="100000"/>
    <n v="117294"/>
    <n v="0"/>
    <n v="100000"/>
    <n v="12423"/>
    <n v="0.10591334595119956"/>
    <n v="0.48297512678097076"/>
    <n v="3800"/>
    <n v="3800"/>
    <n v="0"/>
    <n v="6000"/>
    <n v="6000"/>
    <n v="0"/>
    <n v="0"/>
    <n v="2200"/>
    <n v="0.36666666666666664"/>
  </r>
  <r>
    <s v="Michelin0516_Thy_interest_reklamstore_MEC"/>
    <n v="2016"/>
    <n v="5"/>
    <s v="Q2"/>
    <d v="2016-05-01T00:00:00"/>
    <d v="2016-05-31T00:00:00"/>
    <n v="0"/>
    <s v="MEC"/>
    <x v="44"/>
    <s v="Michelin0516_Thy_interest_MEC"/>
    <s v="Completed"/>
    <s v="Reklamstore"/>
    <s v="RON"/>
    <s v="Xaxis Display Plus"/>
    <s v="cpm"/>
    <s v="Selected Sites"/>
    <s v="Ad Bundles"/>
    <n v="1.25"/>
    <n v="3"/>
    <n v="1000000"/>
    <n v="1036181"/>
    <n v="0"/>
    <n v="1000000"/>
    <n v="7355"/>
    <n v="7.098180723252019E-3"/>
    <n v="0.42264350781781101"/>
    <n v="1250"/>
    <n v="1250"/>
    <n v="0"/>
    <n v="3000"/>
    <n v="3108.5430000000001"/>
    <n v="108.54300000000012"/>
    <n v="0"/>
    <n v="1858.5430000000001"/>
    <n v="0.59788235195717099"/>
  </r>
  <r>
    <s v="Michelin0516_Thy_interest_Digitalm_MEC"/>
    <n v="2016"/>
    <n v="5"/>
    <s v="Q2"/>
    <d v="2016-05-01T00:00:00"/>
    <d v="2016-05-31T00:00:00"/>
    <n v="0"/>
    <s v="MEC"/>
    <x v="44"/>
    <s v="Michelin0516_Thy_interest_MEC"/>
    <s v="Completed"/>
    <s v="Digitalm"/>
    <s v="RON"/>
    <s v="Xaxis Display Plus"/>
    <s v="cpm"/>
    <s v="Selected Sites"/>
    <s v="Ad Bundles"/>
    <n v="0.2"/>
    <n v="3"/>
    <n v="2500000"/>
    <n v="2467247"/>
    <n v="32753"/>
    <n v="2467247"/>
    <n v="361"/>
    <n v="1.4631692732831371E-4"/>
    <n v="0.31301939058171746"/>
    <n v="500"/>
    <n v="493.44939999999997"/>
    <n v="-6.5506000000000313"/>
    <n v="7500"/>
    <n v="113"/>
    <n v="-7387"/>
    <n v="0"/>
    <n v="-380.44939999999997"/>
    <n v="-3.3668088495575219"/>
  </r>
  <r>
    <s v="Michelin0516_Thy_interest_Medyanet_MEC"/>
    <n v="2016"/>
    <n v="5"/>
    <s v="Q2"/>
    <d v="2016-05-01T00:00:00"/>
    <d v="2016-05-31T00:00:00"/>
    <n v="0"/>
    <s v="MEC"/>
    <x v="44"/>
    <s v="Michelin0516_Thy_interest_MEC"/>
    <s v="Completed"/>
    <s v="Medyanet"/>
    <s v="RON"/>
    <s v="Xaxis Display Plus"/>
    <s v="cpm"/>
    <s v="Selected Sites"/>
    <s v="Ad Bundles"/>
    <n v="0.1"/>
    <n v="3"/>
    <n v="2500000"/>
    <n v="1569657"/>
    <n v="930343"/>
    <n v="1569657"/>
    <m/>
    <n v="0"/>
    <e v="#DIV/0!"/>
    <n v="250"/>
    <n v="156.9657"/>
    <n v="-93.034300000000002"/>
    <n v="7500"/>
    <n v="4000"/>
    <n v="-3500"/>
    <n v="0"/>
    <n v="3843.0342999999998"/>
    <n v="0.96075857499999995"/>
  </r>
  <r>
    <s v="Michelin0516_Thy_interest_Ligatus_MEC"/>
    <n v="2016"/>
    <n v="5"/>
    <s v="Q2"/>
    <d v="2016-05-01T00:00:00"/>
    <d v="2016-05-31T00:00:00"/>
    <n v="0"/>
    <s v="MEC"/>
    <x v="44"/>
    <s v="Michelin0516_Thy_interest_MEC"/>
    <s v="Completed"/>
    <s v="Ligatus"/>
    <s v="RON"/>
    <s v="Xaxis Display Plus"/>
    <s v="cpc"/>
    <s v="Selected Sites"/>
    <s v="Ad Bundles"/>
    <n v="0.25"/>
    <n v="3"/>
    <n v="2993"/>
    <n v="2993"/>
    <n v="0"/>
    <n v="2993"/>
    <m/>
    <n v="0"/>
    <e v="#DIV/0!"/>
    <n v="0.74824999999999997"/>
    <n v="750"/>
    <n v="749.25175000000002"/>
    <n v="8.9789999999999992"/>
    <n v="2708"/>
    <n v="2699.0210000000002"/>
    <n v="0"/>
    <n v="1958"/>
    <n v="0.72304283604135888"/>
  </r>
  <r>
    <s v="Michelin0516_Thy_interest_Maxad_MEC"/>
    <n v="2016"/>
    <n v="5"/>
    <s v="Q2"/>
    <d v="2016-05-01T00:00:00"/>
    <d v="2016-05-31T00:00:00"/>
    <n v="0"/>
    <s v="MEC"/>
    <x v="44"/>
    <s v="Michelin0516_Thy_interest_MEC"/>
    <s v="Completed"/>
    <s v="Maxad"/>
    <s v="RON"/>
    <s v="Xaxis Display Plus"/>
    <s v="cpc"/>
    <s v="Selected Sites"/>
    <s v="Ad Bundles"/>
    <n v="0.2"/>
    <n v="3"/>
    <n v="1187"/>
    <n v="1187"/>
    <n v="0"/>
    <n v="1187"/>
    <m/>
    <n v="0"/>
    <e v="#DIV/0!"/>
    <n v="0.23740000000000003"/>
    <n v="357"/>
    <n v="356.76260000000002"/>
    <n v="3.5609999999999999"/>
    <n v="3.5609999999999999"/>
    <n v="0"/>
    <n v="0"/>
    <n v="-353.43900000000002"/>
    <n v="-99.25273799494525"/>
  </r>
  <r>
    <s v="Michelin0516_Thy_interest_Appnexus_MEC"/>
    <n v="2016"/>
    <n v="5"/>
    <s v="Q2"/>
    <d v="2016-05-01T00:00:00"/>
    <d v="2016-05-31T00:00:00"/>
    <n v="0"/>
    <s v="MEC"/>
    <x v="44"/>
    <s v="Michelin0516_Thy_interest_MEC"/>
    <s v="Completed"/>
    <s v="Appnexus"/>
    <s v="RON"/>
    <s v="Xaxis Display Plus"/>
    <s v="cpm"/>
    <s v="Selected Sites"/>
    <s v="Ad Bundles"/>
    <m/>
    <n v="3"/>
    <n v="1500000"/>
    <n v="1502358"/>
    <n v="0"/>
    <n v="1500000"/>
    <m/>
    <n v="0"/>
    <e v="#DIV/0!"/>
    <n v="0"/>
    <n v="7558"/>
    <n v="7558"/>
    <n v="4500"/>
    <n v="2507"/>
    <n v="-1993"/>
    <n v="0"/>
    <n v="-5051"/>
    <n v="-2.0147586757080176"/>
  </r>
  <r>
    <s v="Michelin0516_Thy_interest_GoogleAdx_MEC"/>
    <n v="2016"/>
    <n v="5"/>
    <s v="Q2"/>
    <d v="2016-05-01T00:00:00"/>
    <d v="2016-05-31T00:00:00"/>
    <n v="0"/>
    <s v="MEC"/>
    <x v="44"/>
    <s v="Michelin0516_Thy_interest_MEC"/>
    <s v="Completed"/>
    <s v="Google"/>
    <s v="RON"/>
    <s v="Xaxis Display Plus"/>
    <s v="cpm"/>
    <s v="Selected Sites"/>
    <s v="Ad Bundles"/>
    <m/>
    <n v="3"/>
    <n v="0"/>
    <n v="0"/>
    <n v="0"/>
    <n v="0"/>
    <m/>
    <e v="#DIV/0!"/>
    <e v="#DIV/0!"/>
    <n v="0"/>
    <n v="0"/>
    <n v="0"/>
    <n v="0"/>
    <n v="0"/>
    <n v="0"/>
    <n v="0"/>
    <n v="0"/>
    <e v="#DIV/0!"/>
  </r>
  <r>
    <s v="IKEA0516_Bahar_Kampanyası_interstitial_Medyanet_MEC"/>
    <n v="2016"/>
    <n v="5"/>
    <s v="Q2"/>
    <d v="2016-05-01T00:00:00"/>
    <d v="2016-05-06T00:00:00"/>
    <n v="0"/>
    <s v="MEC"/>
    <x v="1"/>
    <s v="IKEA0516_Bahar_Kampanyası_interstitial_MEC"/>
    <s v="Completed"/>
    <s v="Medyanet"/>
    <s v="RON"/>
    <s v="Xaxis Rich Media"/>
    <s v="cpm"/>
    <s v="Interstitial"/>
    <s v="Interstitial"/>
    <n v="0.5"/>
    <n v="4.25"/>
    <n v="250000"/>
    <n v="252427"/>
    <n v="0"/>
    <n v="250000"/>
    <n v="3101"/>
    <n v="1.2284739746540584E-2"/>
    <n v="0.32107384714608189"/>
    <n v="125"/>
    <n v="125"/>
    <n v="0"/>
    <n v="1062.5"/>
    <n v="995.65"/>
    <n v="-66.850000000000023"/>
    <n v="0"/>
    <n v="870.65"/>
    <n v="0.87445387435343747"/>
  </r>
  <r>
    <s v="Dogus0516_Glamour_Widget_Digitalm_MEC"/>
    <n v="2016"/>
    <n v="5"/>
    <s v="Q2"/>
    <d v="2016-05-01T00:00:00"/>
    <d v="2016-05-27T00:00:00"/>
    <n v="0"/>
    <s v="MEC"/>
    <x v="40"/>
    <s v="Dogus0516_Glamour_Widget_MEC"/>
    <s v="Completed"/>
    <s v="Digitalm"/>
    <s v="RON"/>
    <s v="Xaxis Display Plus"/>
    <s v="cpm"/>
    <s v="Selected Sites"/>
    <s v="Ad Bundles"/>
    <n v="0.2"/>
    <n v="4.5"/>
    <n v="1500000"/>
    <n v="902455"/>
    <n v="597545"/>
    <n v="902455"/>
    <m/>
    <n v="0"/>
    <e v="#DIV/0!"/>
    <n v="300"/>
    <n v="180.49100000000001"/>
    <n v="-119.50899999999999"/>
    <n v="6750"/>
    <n v="2458.4699999999998"/>
    <n v="-4291.5300000000007"/>
    <n v="0"/>
    <n v="2277.9789999999998"/>
    <n v="0.92658401363449627"/>
  </r>
  <r>
    <s v="Dogus0516_Glamour_Widget_Bond_MEC"/>
    <n v="2016"/>
    <n v="5"/>
    <s v="Q2"/>
    <d v="2016-05-01T00:00:00"/>
    <d v="2016-05-27T00:00:00"/>
    <n v="0"/>
    <s v="MEC"/>
    <x v="40"/>
    <s v="Dogus0516_Glamour_Widget_MEC"/>
    <s v="Completed"/>
    <s v="Bond Digital"/>
    <s v="RON"/>
    <s v="Xaxis Display Plus"/>
    <s v="cpm"/>
    <s v="Selected Sites"/>
    <s v="Ad Bundles"/>
    <n v="0.5"/>
    <n v="4.5"/>
    <n v="1000000"/>
    <n v="594117"/>
    <n v="405883"/>
    <n v="594117"/>
    <m/>
    <n v="0"/>
    <e v="#DIV/0!"/>
    <n v="500"/>
    <n v="297.05849999999998"/>
    <n v="-202.94150000000002"/>
    <n v="4500"/>
    <n v="2673.5264999999999"/>
    <n v="-1826.4735000000001"/>
    <n v="0"/>
    <n v="2376.4679999999998"/>
    <n v="0.88888888888888884"/>
  </r>
  <r>
    <s v="Dogus0516_Glamour_Preroll_Midyo_MEC"/>
    <n v="2016"/>
    <n v="5"/>
    <s v="Q2"/>
    <d v="2016-05-01T00:00:00"/>
    <d v="2016-05-27T00:00:00"/>
    <n v="0"/>
    <s v="MEC"/>
    <x v="40"/>
    <s v="Dogus0516_Glamour_Preroll_MEC"/>
    <s v="Completed"/>
    <s v="Midyo"/>
    <s v="RON"/>
    <s v="Xaxis Tv"/>
    <s v="cpv"/>
    <s v="Pre/Mid/Post Rolls RON"/>
    <s v="Online Video"/>
    <n v="5.0000000000000001E-3"/>
    <n v="0.04"/>
    <n v="230000"/>
    <n v="85144"/>
    <n v="144856"/>
    <n v="85144"/>
    <n v="3729"/>
    <n v="4.3796391994738323E-2"/>
    <n v="1.0933226065969428"/>
    <n v="1150"/>
    <n v="425.72"/>
    <n v="-724.28"/>
    <n v="9200"/>
    <n v="4077"/>
    <n v="-5123"/>
    <n v="0"/>
    <n v="3651.2799999999997"/>
    <n v="0.89558008339465289"/>
  </r>
  <r>
    <s v="Canbebe0516_Lansman_Preroll_Acunn_MEC"/>
    <n v="2016"/>
    <n v="5"/>
    <s v="Q2"/>
    <d v="2016-05-01T00:00:00"/>
    <d v="2016-05-26T00:00:00"/>
    <n v="0"/>
    <s v="MEC"/>
    <x v="53"/>
    <s v="Canbebe0516_Lansman_Preroll_MEC"/>
    <s v="Completed"/>
    <s v="Acunn"/>
    <s v="RON"/>
    <s v="Xaxis Tv"/>
    <s v="cpv"/>
    <s v="Pre/Mid/Post Rolls RON"/>
    <s v="Online Video"/>
    <n v="0.01"/>
    <n v="3.3000000000000002E-2"/>
    <n v="200000"/>
    <n v="204386"/>
    <n v="0"/>
    <n v="200000"/>
    <n v="10471"/>
    <n v="5.1231493350816594E-2"/>
    <n v="0.23016903829624677"/>
    <n v="2000"/>
    <n v="1000"/>
    <n v="-1000"/>
    <n v="6600"/>
    <n v="2410.1"/>
    <n v="-4189.8999999999996"/>
    <n v="0"/>
    <n v="1410.1"/>
    <n v="0.58507945728393007"/>
  </r>
  <r>
    <s v="Canbebe0516_Lansman_Preroll_Nokta_MEC"/>
    <n v="2016"/>
    <n v="5"/>
    <s v="Q2"/>
    <d v="2016-05-01T00:00:00"/>
    <d v="2016-05-26T00:00:00"/>
    <n v="0"/>
    <s v="MEC"/>
    <x v="53"/>
    <s v="Canbebe0516_Lansman_Preroll_MEC"/>
    <s v="Completed"/>
    <s v="Nokta"/>
    <s v="RON"/>
    <s v="Xaxis Tv"/>
    <s v="cpv"/>
    <s v="Pre/Mid/Post Rolls RON"/>
    <s v="Online Video"/>
    <n v="1.2E-2"/>
    <n v="3.3000000000000002E-2"/>
    <n v="360000"/>
    <n v="360955"/>
    <n v="0"/>
    <n v="360000"/>
    <n v="86552"/>
    <n v="0.23978612292391019"/>
    <n v="0.1376226430354007"/>
    <n v="4320"/>
    <n v="4320"/>
    <n v="0"/>
    <n v="11880"/>
    <n v="11911.515000000001"/>
    <n v="31.515000000001237"/>
    <n v="0"/>
    <n v="7591.5150000000012"/>
    <n v="0.63732573060605646"/>
  </r>
  <r>
    <s v="Canbebe0516_Lansman_Preroll_Midyo_MEC"/>
    <n v="2016"/>
    <n v="5"/>
    <s v="Q2"/>
    <d v="2016-05-01T00:00:00"/>
    <d v="2016-05-26T00:00:00"/>
    <n v="0"/>
    <s v="MEC"/>
    <x v="53"/>
    <s v="Canbebe0516_Lansman_Preroll_MEC"/>
    <s v="Completed"/>
    <s v="Midyo"/>
    <s v="RON"/>
    <s v="Xaxis Tv"/>
    <s v="cpv"/>
    <s v="Pre/Mid/Post Rolls RON"/>
    <s v="Online Video"/>
    <n v="5.0000000000000001E-3"/>
    <n v="3.3000000000000002E-2"/>
    <n v="230000"/>
    <n v="88710"/>
    <n v="141290"/>
    <n v="88710"/>
    <n v="7705"/>
    <n v="8.6856047796189828E-2"/>
    <n v="0.37993900064892933"/>
    <n v="1150"/>
    <n v="443.55"/>
    <n v="-706.45"/>
    <n v="7590"/>
    <n v="2927.4300000000003"/>
    <n v="-4662.57"/>
    <n v="0"/>
    <n v="2483.88"/>
    <n v="0.8484848484848484"/>
  </r>
  <r>
    <s v="Canbebe0516_Lansman_Preroll_Matrouge_MEC"/>
    <n v="2016"/>
    <n v="5"/>
    <s v="Q2"/>
    <d v="2016-05-01T00:00:00"/>
    <d v="2016-05-26T00:00:00"/>
    <n v="0"/>
    <s v="MEC"/>
    <x v="53"/>
    <s v="Canbebe0516_Lansman_Preroll_MEC"/>
    <s v="Completed"/>
    <s v="Matrouge"/>
    <s v="RON"/>
    <s v="Xaxis Tv"/>
    <s v="cpv"/>
    <s v="Pre/Mid/Post Rolls RON"/>
    <s v="Online Video"/>
    <n v="0.02"/>
    <n v="3.3000000000000002E-2"/>
    <n v="70000"/>
    <n v="73874"/>
    <n v="0"/>
    <n v="70000"/>
    <n v="7705"/>
    <n v="0.10429921217207679"/>
    <n v="0.31639740428293317"/>
    <n v="1400"/>
    <n v="1500"/>
    <n v="100"/>
    <n v="2310"/>
    <n v="2437.8420000000001"/>
    <n v="127.8420000000001"/>
    <n v="0"/>
    <n v="937.8420000000001"/>
    <n v="0.38470171569773598"/>
  </r>
  <r>
    <s v="Canbebe0516_Lansman_Preroll_Digitalm_MEC"/>
    <n v="2016"/>
    <n v="5"/>
    <s v="Q2"/>
    <d v="2016-05-01T00:00:00"/>
    <d v="2016-05-26T00:00:00"/>
    <n v="0"/>
    <s v="MEC"/>
    <x v="53"/>
    <s v="Canbebe0516_Lansman_Preroll_MEC"/>
    <s v="Completed"/>
    <s v="Digitalm"/>
    <s v="RON"/>
    <s v="Xaxis Tv"/>
    <s v="cpv"/>
    <s v="Pre/Mid/Post Rolls RON"/>
    <s v="Online Video"/>
    <n v="6.0000000000000001E-3"/>
    <n v="3.3000000000000002E-2"/>
    <n v="100000"/>
    <n v="100410"/>
    <n v="0"/>
    <n v="100000"/>
    <n v="4643"/>
    <n v="4.6240414301364406E-2"/>
    <n v="0.71366142580228309"/>
    <n v="600"/>
    <n v="600"/>
    <n v="0"/>
    <n v="3300"/>
    <n v="3313.53"/>
    <n v="13.5300000000002"/>
    <n v="0"/>
    <n v="2713.53"/>
    <n v="0.81892422884355964"/>
  </r>
  <r>
    <s v="Ikea0516_B2B_interstitial_Admatic_MEC"/>
    <n v="2016"/>
    <n v="5"/>
    <s v="Q2"/>
    <d v="2016-05-01T00:00:00"/>
    <d v="2016-05-31T00:00:00"/>
    <n v="0"/>
    <s v="MEC"/>
    <x v="1"/>
    <s v="Ikea0516_B2B_interstitial_MEC"/>
    <s v="Completed"/>
    <s v="Admatic"/>
    <s v="RON"/>
    <s v="Xaxis Rich Media"/>
    <s v="cpm"/>
    <s v="Interstitial"/>
    <s v="Interstitial"/>
    <n v="3"/>
    <n v="4.25"/>
    <n v="500000"/>
    <n v="562891"/>
    <n v="0"/>
    <n v="500000"/>
    <n v="21491"/>
    <n v="3.8179683100280519E-2"/>
    <n v="0.13145037457540365"/>
    <n v="1500"/>
    <n v="1500"/>
    <n v="0"/>
    <n v="2125"/>
    <n v="2825"/>
    <n v="700"/>
    <n v="0"/>
    <n v="1325"/>
    <n v="0.46902654867256638"/>
  </r>
  <r>
    <s v="Ikea0516_B2B_interstitial_Medyanet_MEC"/>
    <n v="2016"/>
    <n v="5"/>
    <s v="Q2"/>
    <d v="2016-05-01T00:00:00"/>
    <d v="2016-05-31T00:00:00"/>
    <n v="0"/>
    <s v="MEC"/>
    <x v="1"/>
    <s v="Ikea0516_B2B_interstitial_MEC"/>
    <s v="Completed"/>
    <s v="Medyanet"/>
    <s v="RON"/>
    <s v="Xaxis Rich Media"/>
    <s v="cpm"/>
    <s v="Interstitial"/>
    <s v="Interstitial"/>
    <n v="0.5"/>
    <n v="4.25"/>
    <n v="1500000"/>
    <n v="1500268"/>
    <n v="0"/>
    <n v="1500000"/>
    <n v="9757"/>
    <n v="6.5035047071589878E-3"/>
    <n v="0.65337706262170747"/>
    <n v="750"/>
    <n v="750"/>
    <n v="0"/>
    <n v="6375"/>
    <n v="6375"/>
    <n v="0"/>
    <n v="0"/>
    <n v="5625"/>
    <n v="0.88235294117647056"/>
  </r>
  <r>
    <s v="Ikea0516_B2B_interstitial_Admatic_MEC"/>
    <n v="2016"/>
    <n v="5"/>
    <s v="Q2"/>
    <d v="2016-05-01T00:00:00"/>
    <d v="2016-05-31T00:00:00"/>
    <n v="0"/>
    <s v="MEC"/>
    <x v="1"/>
    <s v="Ikea0516_B2B_interstitial_MEC"/>
    <s v="Completed"/>
    <s v="Acunn"/>
    <s v="RON"/>
    <s v="Xaxis Rich Media"/>
    <s v="cpm"/>
    <s v="Interstitial"/>
    <s v="Interstitial"/>
    <n v="1.5"/>
    <n v="4.25"/>
    <n v="500000"/>
    <n v="601773"/>
    <n v="0"/>
    <n v="500000"/>
    <n v="4498"/>
    <n v="7.4745792848798466E-3"/>
    <n v="0.47243219208537129"/>
    <n v="750"/>
    <n v="750"/>
    <n v="0"/>
    <n v="2125"/>
    <n v="2125"/>
    <n v="0"/>
    <n v="0"/>
    <n v="1375"/>
    <n v="0.6470588235294118"/>
  </r>
  <r>
    <s v="RedBull0516_Driving_Occesions_Seamless_Move_MEC"/>
    <n v="2016"/>
    <n v="5"/>
    <s v="Q2"/>
    <d v="2016-05-01T00:00:00"/>
    <d v="2016-05-16T00:00:00"/>
    <n v="0"/>
    <s v="MEC"/>
    <x v="11"/>
    <s v="RedBull0516_Driving_Occesions_Seamless_MEC"/>
    <s v="Completed"/>
    <s v="Move"/>
    <s v="RON"/>
    <s v="Xaxis Mobil"/>
    <s v="cpm"/>
    <s v="Selected Sites"/>
    <s v="Ad Bundles"/>
    <n v="4"/>
    <n v="8"/>
    <n v="1000000"/>
    <n v="1053508"/>
    <n v="0"/>
    <n v="1000000"/>
    <n v="81900"/>
    <n v="7.774027344832693E-2"/>
    <n v="0.11826617826617826"/>
    <n v="4000"/>
    <n v="4000"/>
    <n v="0"/>
    <n v="8000"/>
    <n v="9686"/>
    <n v="1686"/>
    <n v="0"/>
    <n v="5686"/>
    <n v="0.58703283088994429"/>
  </r>
  <r>
    <s v="RedBull0516_Driving_Occesions_Seamless_Reklamstore_MEC"/>
    <n v="2016"/>
    <n v="5"/>
    <s v="Q2"/>
    <d v="2016-05-01T00:00:00"/>
    <d v="2016-05-16T00:00:00"/>
    <n v="0"/>
    <s v="MEC"/>
    <x v="11"/>
    <s v="RedBull0516_Driving_Occesions_Seamless_MEC"/>
    <s v="Completed"/>
    <s v="Reklamstore"/>
    <s v="RON"/>
    <s v="Xaxis Mobil"/>
    <s v="cpm"/>
    <s v="Selected Sites"/>
    <s v="Ad Bundles"/>
    <n v="3"/>
    <n v="8"/>
    <n v="1300000"/>
    <n v="1441482"/>
    <n v="0"/>
    <n v="1300000"/>
    <n v="27292"/>
    <n v="1.8933292264488907E-2"/>
    <n v="0.38106404807269528"/>
    <n v="3900"/>
    <n v="3900"/>
    <n v="0"/>
    <n v="10400"/>
    <n v="10400"/>
    <n v="0"/>
    <n v="0"/>
    <n v="6500"/>
    <n v="0.625"/>
  </r>
  <r>
    <s v="Bridgestone0516_İmaj_Kampanyası_interstitial_Medyanet_MC"/>
    <n v="2016"/>
    <n v="5"/>
    <s v="Q2"/>
    <d v="2016-05-01T00:00:00"/>
    <d v="2016-05-15T00:00:00"/>
    <n v="0"/>
    <s v="MC"/>
    <x v="8"/>
    <s v="Bridgestone0516_İmaj_Kampanyası_interstitial_MC"/>
    <s v="Completed"/>
    <s v="Medyanet"/>
    <s v="RON"/>
    <s v="Xaxis Rich Media"/>
    <s v="cpm"/>
    <s v="Interstitial"/>
    <s v="Interstitial"/>
    <n v="0.5"/>
    <n v="4.25"/>
    <n v="420000"/>
    <n v="420158"/>
    <n v="0"/>
    <n v="420000"/>
    <n v="5586"/>
    <n v="1.3294998548165213E-2"/>
    <n v="0.18295739348370926"/>
    <n v="210"/>
    <n v="210"/>
    <n v="0"/>
    <n v="1785"/>
    <n v="1022"/>
    <n v="-763"/>
    <n v="0"/>
    <n v="812"/>
    <n v="0.79452054794520544"/>
  </r>
  <r>
    <s v="Bridgestone0516_Bahar_Kampanyası_SYNC_Clipkit_MC"/>
    <n v="2016"/>
    <n v="5"/>
    <s v="Q2"/>
    <d v="2016-05-01T00:00:00"/>
    <d v="2016-05-15T00:00:00"/>
    <n v="0"/>
    <s v="MC"/>
    <x v="8"/>
    <s v="Bridgestone0516_Bahar_Kampanyası_SYNC_MC"/>
    <s v="Completed"/>
    <s v="Clipkit"/>
    <s v="RON"/>
    <s v="Xaxis SYNC"/>
    <s v="cpv"/>
    <s v="Pre/Mid/Post Rolls RON"/>
    <s v="Online Video"/>
    <n v="3.6999999999999998E-2"/>
    <n v="0.06"/>
    <n v="70000"/>
    <n v="67058"/>
    <n v="2942"/>
    <n v="67058"/>
    <n v="2114"/>
    <n v="3.1524948551999762E-2"/>
    <n v="1.8921475875118259"/>
    <n v="2590"/>
    <n v="2481.1459999999997"/>
    <n v="-108.85400000000027"/>
    <n v="4200"/>
    <n v="4000"/>
    <n v="-200"/>
    <n v="0"/>
    <n v="1518.8540000000003"/>
    <n v="0.37971350000000009"/>
  </r>
  <r>
    <s v="Lassa0516_Satıs_Kampanyası_SYNC_Clipkit_MC"/>
    <n v="2016"/>
    <n v="5"/>
    <s v="Q2"/>
    <d v="2016-05-01T00:00:00"/>
    <d v="2016-05-15T00:00:00"/>
    <n v="0"/>
    <s v="MC"/>
    <x v="18"/>
    <s v="Lassa0516_Satıs_Kampanyası_SYNC_MC"/>
    <s v="Completed"/>
    <s v="Clipkit"/>
    <s v="RON"/>
    <s v="Xaxis SYNC"/>
    <s v="cpv"/>
    <s v="Pre/Mid/Post Rolls RON"/>
    <s v="Online Video"/>
    <n v="3.6999999999999998E-2"/>
    <n v="0.06"/>
    <n v="55000"/>
    <n v="50004"/>
    <n v="4996"/>
    <n v="50004"/>
    <n v="2070"/>
    <n v="4.1396688264938808E-2"/>
    <n v="1.4449275362318841"/>
    <n v="2035"/>
    <n v="1850.1479999999999"/>
    <n v="-184.85200000000009"/>
    <n v="3300"/>
    <n v="2991"/>
    <n v="-309"/>
    <n v="0"/>
    <n v="1140.8520000000001"/>
    <n v="0.3814282848545637"/>
  </r>
  <r>
    <s v="Lassa0516_Satıs_Kampanyası_interest_Appnexus_MC"/>
    <n v="2016"/>
    <n v="5"/>
    <s v="Q2"/>
    <d v="2016-05-01T00:00:00"/>
    <d v="2016-05-15T00:00:00"/>
    <n v="0"/>
    <s v="MC"/>
    <x v="18"/>
    <s v="Lassa0516_Satıs_Kampanyası_interest_MC"/>
    <s v="Completed"/>
    <s v="Appnexus"/>
    <s v="RON"/>
    <s v="Xaxis Display Plus"/>
    <s v="cpm"/>
    <s v="Selected Sites"/>
    <s v="Ad Bundles"/>
    <m/>
    <n v="1.3"/>
    <n v="1000000"/>
    <n v="0"/>
    <n v="1000000"/>
    <n v="0"/>
    <m/>
    <e v="#DIV/0!"/>
    <e v="#DIV/0!"/>
    <n v="0"/>
    <n v="0"/>
    <n v="0"/>
    <n v="1300"/>
    <n v="0"/>
    <n v="-1300"/>
    <n v="0"/>
    <n v="0"/>
    <e v="#DIV/0!"/>
  </r>
  <r>
    <s v="Lassa0516_Satıs_Kampanyası_interest_Digitalm_MC"/>
    <n v="2016"/>
    <n v="5"/>
    <s v="Q2"/>
    <d v="2016-05-01T00:00:00"/>
    <d v="2016-05-15T00:00:00"/>
    <n v="0"/>
    <s v="MC"/>
    <x v="18"/>
    <s v="Lassa0516_Satıs_Kampanyası_interest_MC"/>
    <s v="Completed"/>
    <s v="Digitalm"/>
    <s v="RON"/>
    <s v="Xaxis Display Plus"/>
    <s v="cpm"/>
    <s v="Selected Sites"/>
    <s v="Ad Bundles"/>
    <n v="0.2"/>
    <n v="1.3"/>
    <n v="500000"/>
    <n v="499511"/>
    <n v="489"/>
    <n v="499511"/>
    <n v="20"/>
    <n v="4.0039158296814283E-5"/>
    <n v="32.272500000000001"/>
    <n v="100"/>
    <n v="99.902200000000008"/>
    <n v="-9.7799999999992338E-2"/>
    <n v="650"/>
    <n v="645.45000000000005"/>
    <n v="-4.5499999999999545"/>
    <n v="0"/>
    <n v="545.54780000000005"/>
    <n v="0.84522085366798361"/>
  </r>
  <r>
    <s v="Lassa0516_Satıs_Kampanyası_interest_Hürriyetemlak_MC"/>
    <n v="2016"/>
    <n v="5"/>
    <s v="Q2"/>
    <d v="2016-05-01T00:00:00"/>
    <d v="2016-05-15T00:00:00"/>
    <n v="0"/>
    <s v="MC"/>
    <x v="18"/>
    <s v="Lassa0516_Satıs_Kampanyası_interest_MC"/>
    <s v="Completed"/>
    <s v="Hurriyetemlak"/>
    <s v="RON"/>
    <s v="Xaxis Display Plus"/>
    <s v="cpm"/>
    <s v="Selected Sites"/>
    <s v="Ad Bundles"/>
    <n v="0.15"/>
    <n v="1.3"/>
    <n v="500000"/>
    <n v="631194"/>
    <n v="0"/>
    <n v="500000"/>
    <m/>
    <n v="0"/>
    <e v="#DIV/0!"/>
    <n v="75"/>
    <n v="75"/>
    <n v="0"/>
    <n v="650"/>
    <n v="820.55220000000008"/>
    <n v="170.55220000000008"/>
    <n v="0"/>
    <n v="745.55220000000008"/>
    <n v="0.90859813671817591"/>
  </r>
  <r>
    <s v="Lassa0516_Satıs_Kampanyası_interest_Medyanet_MC"/>
    <n v="2016"/>
    <n v="5"/>
    <s v="Q2"/>
    <d v="2016-05-01T00:00:00"/>
    <d v="2016-05-15T00:00:00"/>
    <n v="0"/>
    <s v="MC"/>
    <x v="18"/>
    <s v="Lassa0516_Satıs_Kampanyası_interest_MC"/>
    <s v="Completed"/>
    <s v="Medyanet"/>
    <s v="RON"/>
    <s v="Xaxis Display Plus"/>
    <s v="cpm"/>
    <s v="Selected Sites"/>
    <s v="Ad Bundles"/>
    <n v="0.1"/>
    <n v="1.3"/>
    <n v="1000000"/>
    <n v="1023611"/>
    <n v="0"/>
    <n v="1000000"/>
    <m/>
    <n v="0"/>
    <e v="#DIV/0!"/>
    <n v="100"/>
    <n v="100"/>
    <n v="0"/>
    <n v="1300"/>
    <n v="1000"/>
    <n v="-300"/>
    <n v="0"/>
    <n v="900"/>
    <n v="0.9"/>
  </r>
  <r>
    <s v="Lassa0516_Satıs_Kampanyası_interest_GoogleAdx_MC"/>
    <n v="2016"/>
    <n v="5"/>
    <s v="Q2"/>
    <d v="2016-05-01T00:00:00"/>
    <d v="2016-05-15T00:00:00"/>
    <n v="0"/>
    <s v="MC"/>
    <x v="18"/>
    <s v="Lassa0516_Satıs_Kampanyası_interest_MC"/>
    <s v="Completed"/>
    <s v="Google"/>
    <s v="RON"/>
    <s v="Xaxis Display Plus"/>
    <s v="cpm"/>
    <s v="Selected Sites"/>
    <s v="Ad Bundles"/>
    <m/>
    <n v="1.3"/>
    <n v="0"/>
    <n v="0"/>
    <n v="0"/>
    <n v="0"/>
    <m/>
    <e v="#DIV/0!"/>
    <e v="#DIV/0!"/>
    <n v="0"/>
    <n v="0"/>
    <n v="0"/>
    <n v="0"/>
    <n v="0"/>
    <n v="0"/>
    <n v="0"/>
    <n v="0"/>
    <e v="#DIV/0!"/>
  </r>
  <r>
    <s v="Brisa0516_Lastik_interstitial_Digitalm_MC"/>
    <n v="2016"/>
    <n v="5"/>
    <s v="Q2"/>
    <d v="2016-05-01T00:00:00"/>
    <d v="2016-05-15T00:00:00"/>
    <n v="0"/>
    <s v="MC"/>
    <x v="49"/>
    <s v="Brisa0516_Lastik_interstitial_MC"/>
    <s v="Completed"/>
    <s v="Digitalm"/>
    <s v="RON"/>
    <s v="Xaxis Rich Media"/>
    <s v="cpm"/>
    <s v="Interstitial"/>
    <s v="Interstitial"/>
    <n v="2.5"/>
    <n v="4.25"/>
    <n v="1500000"/>
    <n v="1162015"/>
    <n v="337985"/>
    <n v="1162015"/>
    <n v="17367"/>
    <n v="1.4945590203224571E-2"/>
    <n v="5.7580468705015257E-2"/>
    <n v="3750"/>
    <n v="2905.0375000000004"/>
    <n v="-844.96249999999964"/>
    <n v="6375"/>
    <n v="1000"/>
    <n v="-5375"/>
    <n v="0"/>
    <n v="-1905.0375000000004"/>
    <n v="-1.9050375000000004"/>
  </r>
  <r>
    <s v="Brisa0516_Lastik_interstitial_Bond_MC"/>
    <n v="2016"/>
    <n v="5"/>
    <s v="Q2"/>
    <d v="2016-05-01T00:00:00"/>
    <d v="2016-05-15T00:00:00"/>
    <n v="0"/>
    <s v="MC"/>
    <x v="49"/>
    <s v="Brisa0516_Lastik_interstitial_MC"/>
    <s v="Completed"/>
    <s v="Bond Digital"/>
    <s v="RON"/>
    <s v="Xaxis Rich Media"/>
    <s v="cpm"/>
    <s v="Interstitial"/>
    <s v="Interstitial"/>
    <n v="2.5"/>
    <n v="4.25"/>
    <n v="1500000"/>
    <n v="1214382"/>
    <n v="285618"/>
    <n v="1214382"/>
    <m/>
    <n v="0"/>
    <e v="#DIV/0!"/>
    <n v="3750"/>
    <n v="3035.9549999999999"/>
    <n v="-714.04500000000007"/>
    <n v="6375"/>
    <n v="1000"/>
    <n v="-5375"/>
    <n v="0"/>
    <n v="-2035.9549999999999"/>
    <n v="-2.035955"/>
  </r>
  <r>
    <s v="Brisa0516_Lastik_interstitial_Medyanet_MC"/>
    <n v="2016"/>
    <n v="5"/>
    <s v="Q2"/>
    <d v="2016-05-01T00:00:00"/>
    <d v="2016-05-15T00:00:00"/>
    <n v="0"/>
    <s v="MC"/>
    <x v="49"/>
    <s v="Brisa0516_Lastik_interstitial_MC"/>
    <s v="Completed"/>
    <s v="Medyanet"/>
    <s v="RON"/>
    <s v="Xaxis Rich Media"/>
    <s v="cpm"/>
    <s v="Interstitial"/>
    <s v="Interstitial"/>
    <n v="0.5"/>
    <n v="4.25"/>
    <n v="1500000"/>
    <n v="1120558"/>
    <n v="379442"/>
    <n v="1120558"/>
    <n v="10734"/>
    <n v="9.5791560990149544E-3"/>
    <n v="0.14346934972983044"/>
    <n v="750"/>
    <n v="560.279"/>
    <n v="-189.721"/>
    <n v="6375"/>
    <n v="1540"/>
    <n v="-4835"/>
    <n v="0"/>
    <n v="979.721"/>
    <n v="0.63618246753246754"/>
  </r>
  <r>
    <s v="Akbank0516_BP_interest_Medyanet_MC"/>
    <n v="2016"/>
    <n v="5"/>
    <s v="Q2"/>
    <d v="2016-05-01T00:00:00"/>
    <d v="2016-05-15T00:00:00"/>
    <n v="0"/>
    <s v="MC"/>
    <x v="9"/>
    <s v="Akbank0516_BP_interest_MC"/>
    <s v="Completed"/>
    <s v="Medyanet"/>
    <s v="RON"/>
    <s v="Xaxis Display Plus"/>
    <s v="cpm"/>
    <s v="Selected Sites"/>
    <s v="Ad Bundles"/>
    <n v="0.1"/>
    <n v="1"/>
    <n v="1500000"/>
    <n v="1767846"/>
    <n v="0"/>
    <n v="1500000"/>
    <m/>
    <n v="0"/>
    <e v="#DIV/0!"/>
    <n v="150"/>
    <n v="150"/>
    <n v="0"/>
    <n v="1500"/>
    <n v="765"/>
    <n v="-735"/>
    <n v="0"/>
    <n v="615"/>
    <n v="0.80392156862745101"/>
  </r>
  <r>
    <s v="Akbank0516_BP_interest_Digitalm_MC"/>
    <n v="2016"/>
    <n v="5"/>
    <s v="Q2"/>
    <d v="2016-05-01T00:00:00"/>
    <d v="2016-05-15T00:00:00"/>
    <n v="0"/>
    <s v="MC"/>
    <x v="9"/>
    <s v="Akbank0516_BP_interest_MC"/>
    <s v="Completed"/>
    <s v="Digitalm"/>
    <s v="RON"/>
    <s v="Xaxis Display Plus"/>
    <s v="cpm"/>
    <s v="Selected Sites"/>
    <s v="Ad Bundles"/>
    <n v="0.2"/>
    <n v="1"/>
    <n v="1000000"/>
    <n v="984514"/>
    <n v="15486"/>
    <n v="984514"/>
    <n v="74"/>
    <n v="7.5163989542048154E-5"/>
    <n v="13.513513513513514"/>
    <n v="200"/>
    <n v="196.90280000000001"/>
    <n v="-3.0971999999999866"/>
    <n v="1000"/>
    <n v="1000"/>
    <n v="0"/>
    <n v="0"/>
    <n v="803.09719999999993"/>
    <n v="0.80309719999999996"/>
  </r>
  <r>
    <s v="Vestel0516_Ultra_ince_LCD_interstitial_Acunn_MC"/>
    <n v="2016"/>
    <n v="5"/>
    <s v="Q2"/>
    <d v="2016-05-01T00:00:00"/>
    <d v="2016-05-15T00:00:00"/>
    <n v="0"/>
    <s v="MC"/>
    <x v="19"/>
    <s v="Vestel0516_Ultra_ince_LCD_interstitial_MC"/>
    <s v="Completed"/>
    <s v="Acunn"/>
    <s v="RON"/>
    <s v="Xaxis Rich Media"/>
    <s v="cpm"/>
    <s v="Interstitial"/>
    <s v="Interstitial"/>
    <n v="1.5"/>
    <n v="4.25"/>
    <n v="1000000"/>
    <n v="1000133"/>
    <n v="0"/>
    <n v="1000000"/>
    <m/>
    <n v="0"/>
    <e v="#DIV/0!"/>
    <n v="1500"/>
    <n v="1500"/>
    <n v="0"/>
    <n v="4250"/>
    <n v="4250"/>
    <n v="0"/>
    <n v="0"/>
    <n v="2750"/>
    <n v="0.6470588235294118"/>
  </r>
  <r>
    <s v="Vestel0516_Ultra_ince_LCD_interstitial_Medyanet_MC"/>
    <n v="2016"/>
    <n v="5"/>
    <s v="Q2"/>
    <d v="2016-05-01T00:00:00"/>
    <d v="2016-05-15T00:00:00"/>
    <n v="0"/>
    <s v="MC"/>
    <x v="19"/>
    <s v="Vestel0516_Ultra_ince_LCD_interstitial_MC"/>
    <s v="Completed"/>
    <s v="Medyanet"/>
    <s v="RON"/>
    <s v="Xaxis Rich Media"/>
    <s v="cpm"/>
    <s v="Interstitial"/>
    <s v="Interstitial"/>
    <n v="0.5"/>
    <n v="4.25"/>
    <n v="2500000"/>
    <n v="2654560"/>
    <n v="0"/>
    <n v="2500000"/>
    <m/>
    <n v="0"/>
    <e v="#DIV/0!"/>
    <n v="1250"/>
    <n v="1250"/>
    <n v="0"/>
    <n v="10625"/>
    <n v="4597"/>
    <n v="-6028"/>
    <n v="0"/>
    <n v="3347"/>
    <n v="0.72808353273874271"/>
  </r>
  <r>
    <s v="Vodafone0516_Samsung_Heroes_Digitalm_MS"/>
    <n v="2016"/>
    <n v="5"/>
    <s v="Q2"/>
    <d v="2016-05-01T00:00:00"/>
    <d v="2016-05-20T00:00:00"/>
    <n v="0"/>
    <s v="MS"/>
    <x v="14"/>
    <s v="Vodafone0516_Samsung_Heroes_MS"/>
    <s v="Completed"/>
    <s v="Digitalm"/>
    <s v="RON"/>
    <s v="Xaxis Display Plus"/>
    <s v="cpm"/>
    <s v="Selected Sites"/>
    <s v="Ad Bundles"/>
    <n v="0.2"/>
    <n v="0.8"/>
    <n v="4000000"/>
    <n v="1970442"/>
    <n v="2029558"/>
    <n v="1970442"/>
    <n v="256"/>
    <n v="1.2992008899526095E-4"/>
    <n v="1.7107421875"/>
    <n v="800"/>
    <n v="394.08840000000004"/>
    <n v="-405.91159999999996"/>
    <n v="3200"/>
    <n v="437.95"/>
    <n v="-2762.05"/>
    <n v="0"/>
    <n v="43.861599999999953"/>
    <n v="0.10015207215435541"/>
  </r>
  <r>
    <s v="Vodafone0516_Samsung_Heroes_Medyanet_MS"/>
    <n v="2016"/>
    <n v="5"/>
    <s v="Q2"/>
    <d v="2016-05-01T00:00:00"/>
    <d v="2016-05-20T00:00:00"/>
    <n v="0"/>
    <s v="MS"/>
    <x v="14"/>
    <s v="Vodafone0516_Samsung_Heroes_MS"/>
    <s v="Completed"/>
    <s v="Medyanet"/>
    <s v="RON"/>
    <s v="Xaxis Display Plus"/>
    <s v="cpm"/>
    <s v="Selected Sites"/>
    <s v="Ad Bundles"/>
    <n v="0.1"/>
    <n v="0.8"/>
    <n v="3000000"/>
    <n v="1763031"/>
    <n v="1236969"/>
    <n v="1763031"/>
    <m/>
    <n v="0"/>
    <e v="#DIV/0!"/>
    <n v="300"/>
    <n v="176.3031"/>
    <n v="-123.6969"/>
    <n v="2400"/>
    <n v="1410.4248"/>
    <n v="-989.5752"/>
    <n v="0"/>
    <n v="1234.1216999999999"/>
    <n v="0.87499999999999989"/>
  </r>
  <r>
    <s v="Vodafone0516_Samsung_Heroes_Bond_MS"/>
    <n v="2016"/>
    <n v="5"/>
    <s v="Q2"/>
    <d v="2016-05-01T00:00:00"/>
    <d v="2016-05-20T00:00:00"/>
    <n v="0"/>
    <s v="MS"/>
    <x v="14"/>
    <s v="Vodafone0516_Samsung_Heroes_MS"/>
    <s v="Completed"/>
    <s v="Bond Digital"/>
    <s v="RON"/>
    <s v="Xaxis Display Plus"/>
    <s v="cpm"/>
    <s v="Selected Sites"/>
    <s v="Ad Bundles"/>
    <n v="0.5"/>
    <n v="0.8"/>
    <n v="2000000"/>
    <n v="718278"/>
    <n v="1281722"/>
    <n v="718278"/>
    <m/>
    <n v="0"/>
    <e v="#DIV/0!"/>
    <n v="1000"/>
    <n v="359.13900000000001"/>
    <n v="-640.86099999999999"/>
    <n v="1600"/>
    <n v="574.62239999999997"/>
    <n v="-1025.3776"/>
    <n v="0"/>
    <n v="215.48339999999996"/>
    <n v="0.37499999999999994"/>
  </r>
  <r>
    <s v="Teknosa0516_AnnelerGünü_intersitital_Medyanet_MC"/>
    <n v="2016"/>
    <n v="5"/>
    <s v="Q2"/>
    <d v="2016-05-01T00:00:00"/>
    <d v="2016-05-08T00:00:00"/>
    <n v="0"/>
    <s v="MC"/>
    <x v="6"/>
    <s v="Teknosa0516_AnnelerGünü_intersitital_MC"/>
    <s v="Completed"/>
    <s v="Medyanet"/>
    <s v="RON"/>
    <s v="Xaxis Rich Media"/>
    <s v="cpm"/>
    <s v="Interstitial"/>
    <s v="Interstitial"/>
    <n v="0.5"/>
    <n v="4.25"/>
    <n v="500000"/>
    <n v="505966"/>
    <n v="0"/>
    <n v="500000"/>
    <n v="4244"/>
    <n v="8.3879153935244657E-3"/>
    <n v="0.30042412818096137"/>
    <n v="250"/>
    <n v="250"/>
    <n v="0"/>
    <n v="2125"/>
    <n v="1275"/>
    <n v="-850"/>
    <n v="0"/>
    <n v="1025"/>
    <n v="0.80392156862745101"/>
  </r>
  <r>
    <s v="Teknosa0516_AnnelerGünü_intersitital_Digitalm_MC"/>
    <n v="2016"/>
    <n v="5"/>
    <s v="Q2"/>
    <d v="2016-05-01T00:00:00"/>
    <d v="2016-05-08T00:00:00"/>
    <n v="0"/>
    <s v="MC"/>
    <x v="6"/>
    <s v="Teknosa0516_AnnelerGünü_intersitital_MC"/>
    <s v="Completed"/>
    <s v="Digitalm"/>
    <s v="RON"/>
    <s v="Xaxis Rich Media"/>
    <s v="cpm"/>
    <s v="Interstitial"/>
    <s v="Interstitial"/>
    <n v="2.5"/>
    <n v="4.25"/>
    <n v="300000"/>
    <n v="300855"/>
    <n v="0"/>
    <n v="300000"/>
    <n v="4776"/>
    <n v="1.5874756942713269E-2"/>
    <n v="0.26695979899497485"/>
    <n v="750"/>
    <n v="750"/>
    <n v="0"/>
    <n v="1275"/>
    <n v="1275"/>
    <n v="0"/>
    <n v="0"/>
    <n v="525"/>
    <n v="0.41176470588235292"/>
  </r>
  <r>
    <s v="Teknosa0516_AnnelerGünü_intersitital_Acunn_MC"/>
    <n v="2016"/>
    <n v="5"/>
    <s v="Q2"/>
    <d v="2016-05-01T00:00:00"/>
    <d v="2016-05-08T00:00:00"/>
    <n v="0"/>
    <s v="MC"/>
    <x v="6"/>
    <s v="Teknosa0516_AnnelerGünü_intersitital_MC"/>
    <s v="Completed"/>
    <s v="Acunn"/>
    <s v="RON"/>
    <s v="Xaxis Rich Media"/>
    <s v="cpm"/>
    <s v="Interstitial"/>
    <s v="Interstitial"/>
    <n v="1.5"/>
    <n v="4.25"/>
    <n v="400000"/>
    <n v="419757"/>
    <n v="0"/>
    <n v="400000"/>
    <n v="1827"/>
    <n v="4.3525182426975605E-3"/>
    <n v="0.93048713738368916"/>
    <n v="600"/>
    <n v="600"/>
    <n v="0"/>
    <n v="1700"/>
    <n v="1700"/>
    <n v="0"/>
    <n v="0"/>
    <n v="1100"/>
    <n v="0.6470588235294118"/>
  </r>
  <r>
    <s v="Marshall0516_Silpak_Preroll_Reklamstore_MC"/>
    <n v="2016"/>
    <n v="5"/>
    <s v="Q2"/>
    <d v="2016-05-01T00:00:00"/>
    <d v="2016-05-31T00:00:00"/>
    <n v="0"/>
    <s v="MC"/>
    <x v="54"/>
    <s v="Marshall0516_Silpak_Preroll_MC"/>
    <s v="Completed"/>
    <s v="Reklamstore"/>
    <s v="RON"/>
    <s v="Xaxis Tv"/>
    <s v="cpv"/>
    <s v="Pre/Mid/Post Rolls RON"/>
    <s v="Online Video"/>
    <n v="1.4999999999999999E-2"/>
    <n v="3.3000000000000002E-2"/>
    <n v="100000"/>
    <n v="40345"/>
    <n v="59655"/>
    <n v="40345"/>
    <n v="2117"/>
    <n v="5.2472425331515679E-2"/>
    <n v="0.66283892300425129"/>
    <n v="1500"/>
    <n v="605.17499999999995"/>
    <n v="-894.82500000000005"/>
    <n v="3300"/>
    <n v="1403.23"/>
    <n v="-1896.77"/>
    <n v="0"/>
    <n v="798.05500000000006"/>
    <n v="0.56872715093035353"/>
  </r>
  <r>
    <s v="Marshall0516_Silpak_Preroll_Midyo_MC"/>
    <n v="2016"/>
    <n v="5"/>
    <s v="Q2"/>
    <d v="2016-05-01T00:00:00"/>
    <d v="2016-05-31T00:00:00"/>
    <n v="0"/>
    <s v="MC"/>
    <x v="54"/>
    <s v="Marshall0516_Silpak_Preroll_MC"/>
    <s v="Completed"/>
    <s v="Midyo"/>
    <s v="RON"/>
    <s v="Xaxis Tv"/>
    <s v="cpv"/>
    <s v="Pre/Mid/Post Rolls RON"/>
    <s v="Online Video"/>
    <n v="5.0000000000000001E-3"/>
    <n v="3.3000000000000002E-2"/>
    <n v="70000"/>
    <n v="30926"/>
    <n v="39074"/>
    <n v="30926"/>
    <n v="1046"/>
    <n v="3.38226734786264E-2"/>
    <n v="0.97567686424474187"/>
    <n v="350"/>
    <n v="154.63"/>
    <n v="-195.37"/>
    <n v="2310"/>
    <n v="1020.558"/>
    <n v="-1289.442"/>
    <n v="0"/>
    <n v="865.928"/>
    <n v="0.84848484848484851"/>
  </r>
  <r>
    <s v="Marshall0516_Silpak_Preroll_Bond_MC"/>
    <n v="2016"/>
    <n v="5"/>
    <s v="Q2"/>
    <d v="2016-05-01T00:00:00"/>
    <d v="2016-05-31T00:00:00"/>
    <n v="0"/>
    <s v="MC"/>
    <x v="54"/>
    <s v="Marshall0516_Silpak_Preroll_MC"/>
    <s v="Completed"/>
    <s v="Bond Digital"/>
    <s v="RON"/>
    <s v="Xaxis Tv"/>
    <s v="cpv"/>
    <s v="Pre/Mid/Post Rolls RON"/>
    <s v="Online Video"/>
    <n v="1.4999999999999999E-2"/>
    <n v="3.3000000000000002E-2"/>
    <n v="100000"/>
    <n v="55067"/>
    <n v="44933"/>
    <n v="55067"/>
    <m/>
    <n v="0"/>
    <e v="#DIV/0!"/>
    <n v="1500"/>
    <n v="826.005"/>
    <n v="-673.995"/>
    <n v="3300"/>
    <n v="1817.211"/>
    <n v="-1482.789"/>
    <n v="0"/>
    <n v="991.20600000000002"/>
    <n v="0.54545454545454541"/>
  </r>
  <r>
    <s v="Marshall0516_Silpak_SYNC_Clipkit_MC"/>
    <n v="2016"/>
    <n v="5"/>
    <s v="Q2"/>
    <d v="2016-05-01T00:00:00"/>
    <d v="2016-05-31T00:00:00"/>
    <n v="0"/>
    <s v="MC"/>
    <x v="54"/>
    <s v="Marshall0516_Silpak_SYNC_MC"/>
    <s v="Completed"/>
    <s v="Clipkit"/>
    <s v="RON"/>
    <s v="Xaxis SYNC"/>
    <s v="cpv"/>
    <s v="Pre/Mid/Post Rolls RON"/>
    <s v="Online Video"/>
    <n v="3.6999999999999998E-2"/>
    <n v="0.06"/>
    <n v="334000"/>
    <n v="159709"/>
    <n v="174291"/>
    <n v="159709"/>
    <n v="8361"/>
    <n v="5.2351464225560237E-2"/>
    <n v="1.1508192799904318"/>
    <n v="12358"/>
    <n v="5909.2329999999993"/>
    <n v="-6448.7670000000007"/>
    <n v="20040"/>
    <n v="9622"/>
    <n v="-10418"/>
    <n v="0"/>
    <n v="3712.7670000000007"/>
    <n v="0.38586229474121814"/>
  </r>
  <r>
    <s v="Marshall0516_Silpak_interest_Appnexus_MC"/>
    <n v="2016"/>
    <n v="5"/>
    <s v="Q2"/>
    <d v="2016-05-01T00:00:00"/>
    <d v="2016-05-31T00:00:00"/>
    <n v="0"/>
    <s v="MC"/>
    <x v="54"/>
    <s v="Marshall0516_Silpak_interest_MC"/>
    <s v="Completed"/>
    <s v="Appnexus"/>
    <s v="RON"/>
    <s v="Xaxis Display Plus"/>
    <s v="cpm"/>
    <s v="Selected Sites"/>
    <s v="Ad Bundles"/>
    <m/>
    <n v="1"/>
    <n v="3000000"/>
    <n v="39333"/>
    <n v="2960667"/>
    <n v="39333"/>
    <m/>
    <n v="0"/>
    <e v="#DIV/0!"/>
    <n v="0"/>
    <n v="1000"/>
    <n v="1000"/>
    <n v="3000"/>
    <n v="39.332999999999998"/>
    <n v="-2960.6669999999999"/>
    <n v="0"/>
    <n v="-960.66700000000003"/>
    <n v="-24.423944270714159"/>
  </r>
  <r>
    <s v="Marshall0516_Silpak_interest_Medyanet_MC"/>
    <n v="2016"/>
    <n v="5"/>
    <s v="Q2"/>
    <d v="2016-05-01T00:00:00"/>
    <d v="2016-05-31T00:00:00"/>
    <n v="0"/>
    <s v="MC"/>
    <x v="54"/>
    <s v="Marshall0516_Silpak_interest_MC"/>
    <s v="Completed"/>
    <s v="Medyanet"/>
    <s v="RON"/>
    <s v="Xaxis Display Plus"/>
    <s v="cpm"/>
    <s v="Selected Sites"/>
    <s v="Ad Bundles"/>
    <n v="0.1"/>
    <n v="1"/>
    <n v="3000000"/>
    <n v="1533909"/>
    <n v="1466091"/>
    <n v="1533909"/>
    <m/>
    <n v="0"/>
    <e v="#DIV/0!"/>
    <n v="300"/>
    <n v="153.39090000000002"/>
    <n v="-146.60909999999998"/>
    <n v="3000"/>
    <n v="809.92"/>
    <n v="-2190.08"/>
    <n v="0"/>
    <n v="656.52909999999997"/>
    <n v="0.81060981331489534"/>
  </r>
  <r>
    <s v="Marshall0516_Silpak_interest_Digitalm_MC"/>
    <n v="2016"/>
    <n v="5"/>
    <s v="Q2"/>
    <d v="2016-05-01T00:00:00"/>
    <d v="2016-05-31T00:00:00"/>
    <n v="0"/>
    <s v="MC"/>
    <x v="54"/>
    <s v="Marshall0516_Silpak_interest_MC"/>
    <s v="Completed"/>
    <s v="Digitalm"/>
    <s v="RON"/>
    <s v="Xaxis Display Plus"/>
    <s v="cpm"/>
    <s v="Selected Sites"/>
    <s v="Ad Bundles"/>
    <n v="0.2"/>
    <n v="1"/>
    <n v="2000000"/>
    <n v="819170"/>
    <n v="1180830"/>
    <n v="819170"/>
    <n v="98"/>
    <n v="1.1963328735183173E-4"/>
    <n v="8.3588775510204076"/>
    <n v="400"/>
    <n v="163.834"/>
    <n v="-236.166"/>
    <n v="2000"/>
    <n v="819.17"/>
    <n v="-1180.83"/>
    <n v="0"/>
    <n v="655.33600000000001"/>
    <n v="0.8"/>
  </r>
  <r>
    <s v="Marshall0516_Silpak_interest_Sem_MC"/>
    <n v="2016"/>
    <n v="5"/>
    <s v="Q2"/>
    <d v="2016-05-01T00:00:00"/>
    <d v="2016-05-31T00:00:00"/>
    <n v="0"/>
    <s v="MC"/>
    <x v="54"/>
    <s v="Marshall0516_Silpak_interest_MC"/>
    <s v="Completed"/>
    <s v="Sem Digital"/>
    <s v="RON"/>
    <s v="Xaxis Display Plus"/>
    <s v="cpm"/>
    <s v="Selected Sites"/>
    <s v="Ad Bundles"/>
    <n v="0.2"/>
    <n v="1"/>
    <n v="500000"/>
    <n v="780775"/>
    <n v="0"/>
    <n v="500000"/>
    <m/>
    <n v="0"/>
    <e v="#DIV/0!"/>
    <n v="100"/>
    <n v="100"/>
    <n v="0"/>
    <n v="500"/>
    <n v="780.77499999999998"/>
    <n v="280.77499999999998"/>
    <n v="0"/>
    <n v="680.77499999999998"/>
    <n v="0.87192212865422181"/>
  </r>
  <r>
    <s v="Marshall0516_Silpak_interest_Bond_MC"/>
    <n v="2016"/>
    <n v="5"/>
    <s v="Q2"/>
    <d v="2016-05-01T00:00:00"/>
    <d v="2016-05-31T00:00:00"/>
    <n v="0"/>
    <s v="MC"/>
    <x v="54"/>
    <s v="Marshall0516_Silpak_interest_MC"/>
    <s v="Completed"/>
    <s v="Bond Digital"/>
    <s v="RON"/>
    <s v="Xaxis Display Plus"/>
    <s v="cpm"/>
    <s v="Selected Sites"/>
    <s v="Ad Bundles"/>
    <n v="0.5"/>
    <n v="1"/>
    <n v="1000000"/>
    <n v="421805"/>
    <n v="578195"/>
    <n v="421805"/>
    <m/>
    <n v="0"/>
    <e v="#DIV/0!"/>
    <n v="500"/>
    <n v="210.9025"/>
    <n v="-289.09749999999997"/>
    <n v="1000"/>
    <n v="421.80500000000001"/>
    <n v="-578.19499999999994"/>
    <n v="0"/>
    <n v="210.9025"/>
    <n v="0.5"/>
  </r>
  <r>
    <s v="Marshall0516_Silpak_interest_GoogleAdx_MC"/>
    <n v="2016"/>
    <n v="5"/>
    <s v="Q2"/>
    <d v="2016-05-01T00:00:00"/>
    <d v="2016-05-31T00:00:00"/>
    <n v="0"/>
    <s v="MC"/>
    <x v="54"/>
    <s v="Marshall0516_Silpak_interest_MC"/>
    <s v="Completed"/>
    <s v="Google"/>
    <s v="RON"/>
    <s v="Xaxis Display Plus"/>
    <s v="cpm"/>
    <s v="Selected Sites"/>
    <s v="Ad Bundles"/>
    <m/>
    <n v="1"/>
    <n v="0"/>
    <n v="0"/>
    <n v="0"/>
    <n v="0"/>
    <m/>
    <e v="#DIV/0!"/>
    <e v="#DIV/0!"/>
    <n v="0"/>
    <n v="0"/>
    <n v="0"/>
    <n v="0"/>
    <n v="0"/>
    <n v="0"/>
    <n v="0"/>
    <n v="0"/>
    <e v="#DIV/0!"/>
  </r>
  <r>
    <s v="Shell0516_Tasıt_Tanıma_interest_Medyanet_MC"/>
    <n v="2016"/>
    <n v="5"/>
    <s v="Q2"/>
    <d v="2016-05-01T00:00:00"/>
    <d v="2016-05-31T00:00:00"/>
    <n v="0"/>
    <s v="MC"/>
    <x v="52"/>
    <s v="Shell0516_Tasıt_Tanıma_interest_MC"/>
    <s v="Completed"/>
    <s v="Medyanet"/>
    <s v="RON"/>
    <s v="Xaxis Display Plus"/>
    <s v="cpm"/>
    <s v="Selected Sites"/>
    <s v="Ad Bundles"/>
    <n v="0.1"/>
    <n v="1"/>
    <n v="2500000"/>
    <n v="2558344"/>
    <n v="0"/>
    <n v="2500000"/>
    <m/>
    <n v="0"/>
    <e v="#DIV/0!"/>
    <n v="250"/>
    <n v="250"/>
    <n v="0"/>
    <n v="2500"/>
    <n v="1410"/>
    <n v="-1090"/>
    <n v="0"/>
    <n v="1160"/>
    <n v="0.82269503546099287"/>
  </r>
  <r>
    <s v="Shell0516_Tasıt_Tanıma_interest_Digitalm_MC"/>
    <n v="2016"/>
    <n v="5"/>
    <s v="Q2"/>
    <d v="2016-05-01T00:00:00"/>
    <d v="2016-05-31T00:00:00"/>
    <n v="0"/>
    <s v="MC"/>
    <x v="52"/>
    <s v="Shell0516_Tasıt_Tanıma_interest_MC"/>
    <s v="Completed"/>
    <s v="Digitalm"/>
    <s v="RON"/>
    <s v="Xaxis Display Plus"/>
    <s v="cpm"/>
    <s v="Selected Sites"/>
    <s v="Ad Bundles"/>
    <n v="0.2"/>
    <n v="1"/>
    <n v="2000000"/>
    <n v="2000848"/>
    <n v="0"/>
    <n v="2000000"/>
    <n v="164"/>
    <n v="8.1965246735384191E-5"/>
    <n v="12.195121951219512"/>
    <n v="400"/>
    <n v="400"/>
    <n v="0"/>
    <n v="2000"/>
    <n v="2000"/>
    <n v="0"/>
    <n v="0"/>
    <n v="1600"/>
    <n v="0.8"/>
  </r>
  <r>
    <s v="Shell0516_Tasıt_Tanıma_interest_Bond_MC"/>
    <n v="2016"/>
    <n v="5"/>
    <s v="Q2"/>
    <d v="2016-05-01T00:00:00"/>
    <d v="2016-05-31T00:00:00"/>
    <n v="0"/>
    <s v="MC"/>
    <x v="52"/>
    <s v="Shell0516_Tasıt_Tanıma_interest_MC"/>
    <s v="Completed"/>
    <s v="Bond Digital"/>
    <s v="RON"/>
    <s v="Xaxis Display Plus"/>
    <s v="cpm"/>
    <s v="Selected Sites"/>
    <s v="Ad Bundles"/>
    <n v="0.5"/>
    <n v="1"/>
    <n v="1000000"/>
    <n v="1000023"/>
    <n v="0"/>
    <n v="1000000"/>
    <m/>
    <n v="0"/>
    <e v="#DIV/0!"/>
    <n v="500"/>
    <n v="500"/>
    <n v="0"/>
    <n v="1000"/>
    <n v="1000"/>
    <n v="0"/>
    <n v="0"/>
    <n v="500"/>
    <n v="0.5"/>
  </r>
  <r>
    <s v="Beymen0516_Mayıs_interest_Digitalm_MEC"/>
    <n v="2016"/>
    <n v="5"/>
    <s v="Q2"/>
    <d v="2016-05-01T00:00:00"/>
    <d v="2016-05-31T00:00:00"/>
    <n v="0"/>
    <s v="MEC"/>
    <x v="38"/>
    <s v="Beymen0516_Mayıs_interest_MEC"/>
    <s v="Completed"/>
    <s v="Digitalm"/>
    <s v="RON"/>
    <s v="Xaxis Display Plus"/>
    <s v="cpm"/>
    <s v="Selected Sites"/>
    <s v="Ad Bundles"/>
    <n v="0.2"/>
    <n v="1.75"/>
    <n v="2000000"/>
    <n v="2000176"/>
    <n v="0"/>
    <n v="2000000"/>
    <n v="679"/>
    <n v="3.3947012662885668E-4"/>
    <n v="3.8770250368188512"/>
    <n v="400"/>
    <n v="400"/>
    <n v="0"/>
    <n v="3500"/>
    <n v="2632.5"/>
    <n v="-867.5"/>
    <n v="0"/>
    <n v="2232.5"/>
    <n v="0.84805318138651475"/>
  </r>
  <r>
    <s v="Beymen0516_Mayıs_interest_Medyanet_MEC"/>
    <n v="2016"/>
    <n v="5"/>
    <s v="Q2"/>
    <d v="2016-05-01T00:00:00"/>
    <d v="2016-05-31T00:00:00"/>
    <n v="0"/>
    <s v="MEC"/>
    <x v="38"/>
    <s v="Beymen0516_Mayıs_interest_MEC"/>
    <s v="Completed"/>
    <s v="Medyanet"/>
    <s v="RON"/>
    <s v="Xaxis Display Plus"/>
    <s v="cpm"/>
    <s v="Selected Sites"/>
    <s v="Ad Bundles"/>
    <n v="0.1"/>
    <n v="1.75"/>
    <n v="2200000"/>
    <n v="2235498"/>
    <n v="0"/>
    <n v="2200000"/>
    <n v="972"/>
    <n v="4.3480244670315068E-4"/>
    <n v="3.9609053497942388"/>
    <n v="220"/>
    <n v="220"/>
    <n v="0"/>
    <n v="3850"/>
    <n v="3850"/>
    <n v="0"/>
    <n v="0"/>
    <n v="3630"/>
    <n v="0.94285714285714284"/>
  </r>
  <r>
    <s v="Beymen0516_Mayıs_interest_Bond_MEC"/>
    <n v="2016"/>
    <n v="5"/>
    <s v="Q2"/>
    <d v="2016-05-01T00:00:00"/>
    <d v="2016-05-31T00:00:00"/>
    <n v="0"/>
    <s v="MEC"/>
    <x v="38"/>
    <s v="Beymen0516_Mayıs_interest_MEC"/>
    <s v="Completed"/>
    <s v="Bond Digital"/>
    <s v="RON"/>
    <s v="Xaxis Display Plus"/>
    <s v="cpm"/>
    <s v="Selected Sites"/>
    <s v="Ad Bundles"/>
    <n v="0.5"/>
    <n v="1.75"/>
    <n v="1000000"/>
    <n v="1003705"/>
    <n v="0"/>
    <n v="1000000"/>
    <m/>
    <n v="0"/>
    <e v="#DIV/0!"/>
    <n v="500"/>
    <n v="500"/>
    <n v="0"/>
    <n v="1750"/>
    <n v="1750"/>
    <n v="0"/>
    <n v="0"/>
    <n v="1250"/>
    <n v="0.7142857142857143"/>
  </r>
  <r>
    <s v="Beymen0516_Mayıs_interest_maxad_MEC"/>
    <n v="2016"/>
    <n v="5"/>
    <s v="Q2"/>
    <d v="2016-05-01T00:00:00"/>
    <d v="2016-05-31T00:00:00"/>
    <n v="0"/>
    <s v="MEC"/>
    <x v="38"/>
    <s v="Beymen0516_Mayıs_interest_MEC"/>
    <s v="Completed"/>
    <s v="Maxad"/>
    <s v="RON"/>
    <s v="Xaxis Display Plus"/>
    <s v="cpc"/>
    <s v="Selected Sites"/>
    <s v="Ad Bundles"/>
    <n v="0.2"/>
    <n v="1.75"/>
    <n v="5000"/>
    <n v="1002"/>
    <n v="3998"/>
    <n v="1002"/>
    <m/>
    <n v="0"/>
    <e v="#DIV/0!"/>
    <n v="1"/>
    <n v="257"/>
    <n v="256"/>
    <n v="8.75"/>
    <n v="8.75"/>
    <n v="0"/>
    <n v="0"/>
    <n v="-248.25"/>
    <n v="-28.37142857142857"/>
  </r>
  <r>
    <s v="Beymen0516_Mayıs_interest_Ligatus_MEC"/>
    <n v="2016"/>
    <n v="5"/>
    <s v="Q2"/>
    <d v="2016-05-01T00:00:00"/>
    <d v="2016-05-31T00:00:00"/>
    <n v="0"/>
    <s v="MEC"/>
    <x v="38"/>
    <s v="Beymen0516_Mayıs_interest_MEC"/>
    <s v="Completed"/>
    <s v="Ligatus"/>
    <s v="RON"/>
    <s v="Xaxis Display Plus"/>
    <s v="cpc"/>
    <s v="Selected Sites"/>
    <s v="Ad Bundles"/>
    <n v="0.25"/>
    <n v="1.75"/>
    <n v="5000"/>
    <n v="3164"/>
    <n v="1836"/>
    <n v="3164"/>
    <m/>
    <n v="0"/>
    <e v="#DIV/0!"/>
    <n v="1.25"/>
    <n v="950"/>
    <n v="948.75"/>
    <n v="8.75"/>
    <n v="8.75"/>
    <n v="0"/>
    <n v="0"/>
    <n v="-941.25"/>
    <n v="-107.57142857142857"/>
  </r>
  <r>
    <s v="Beymen0516_Mayıs_interstitial_Medyanet_MEC"/>
    <n v="2016"/>
    <n v="5"/>
    <s v="Q2"/>
    <d v="2016-05-01T00:00:00"/>
    <d v="2016-05-31T00:00:00"/>
    <n v="0"/>
    <s v="MEC"/>
    <x v="38"/>
    <s v="Beymen0516_Mayıs_interstitial_MEC"/>
    <s v="Completed"/>
    <s v="Medyanet"/>
    <s v="RON"/>
    <s v="Xaxis Rich Media"/>
    <s v="cpm"/>
    <s v="Interstitial"/>
    <s v="Interstitial"/>
    <n v="0.5"/>
    <n v="1.75"/>
    <n v="1000000"/>
    <n v="1150897"/>
    <n v="0"/>
    <n v="1000000"/>
    <n v="13929"/>
    <n v="1.2102733780694536E-2"/>
    <n v="0.12563715988226004"/>
    <n v="500"/>
    <n v="500"/>
    <n v="0"/>
    <n v="1750"/>
    <n v="1750"/>
    <n v="0"/>
    <n v="0"/>
    <n v="1250"/>
    <n v="0.7142857142857143"/>
  </r>
  <r>
    <s v="Karcher516_Buharlı_Temizlik_Makinası_interstitial_Admatic_MX"/>
    <n v="2016"/>
    <n v="5"/>
    <s v="Q2"/>
    <d v="2016-05-01T00:00:00"/>
    <d v="2016-05-31T00:00:00"/>
    <n v="0"/>
    <s v="MX"/>
    <x v="4"/>
    <s v="Karcher516_Buharlı_Temizlik_Makinası_interstitial_MX"/>
    <s v="Completed"/>
    <s v="Admatic"/>
    <s v="RON"/>
    <s v="Xaxis Rich Media"/>
    <s v="cpm"/>
    <s v="Interstitial"/>
    <s v="Interstitial"/>
    <n v="3"/>
    <n v="5"/>
    <n v="500000"/>
    <n v="554050"/>
    <n v="0"/>
    <n v="500000"/>
    <n v="25077"/>
    <n v="4.5261258009204948E-2"/>
    <n v="0.11472664194281612"/>
    <n v="1500"/>
    <n v="1500"/>
    <n v="0"/>
    <n v="2500"/>
    <n v="2877"/>
    <n v="377"/>
    <n v="0"/>
    <n v="1377"/>
    <n v="0.47862356621480712"/>
  </r>
  <r>
    <s v="Karcher516_Buharlı_Temizlik_Makinası_interstitial_Medyanet_MX"/>
    <n v="2016"/>
    <n v="5"/>
    <s v="Q2"/>
    <d v="2016-05-01T00:00:00"/>
    <d v="2016-05-31T00:00:00"/>
    <n v="0"/>
    <s v="MX"/>
    <x v="4"/>
    <s v="Karcher516_Buharlı_Temizlik_Makinası_interstitial_MX"/>
    <s v="Completed"/>
    <s v="Medyanet"/>
    <s v="RON"/>
    <s v="Xaxis Rich Media"/>
    <s v="cpm"/>
    <s v="Interstitial"/>
    <s v="Interstitial"/>
    <n v="0.5"/>
    <n v="5"/>
    <n v="200000"/>
    <n v="221430"/>
    <n v="0"/>
    <n v="200000"/>
    <n v="1536"/>
    <n v="6.9367294404552226E-3"/>
    <n v="0.65104166666666663"/>
    <n v="100"/>
    <n v="100"/>
    <n v="0"/>
    <n v="1000"/>
    <n v="1000"/>
    <n v="0"/>
    <n v="0"/>
    <n v="900"/>
    <n v="0.9"/>
  </r>
  <r>
    <s v="Karcher0516_Buharlı_Temizlik_Makinası_Mobil_Move_MX"/>
    <n v="2016"/>
    <n v="5"/>
    <s v="Q2"/>
    <d v="2016-05-01T00:00:00"/>
    <d v="2016-05-31T00:00:00"/>
    <n v="0"/>
    <s v="MX"/>
    <x v="4"/>
    <s v="Karcher0516_Buharlı_Temizlik_Makinası_Mobil_MX"/>
    <s v="Completed"/>
    <s v="Move"/>
    <s v="RON"/>
    <s v="Xaxis Mobil"/>
    <s v="cpm"/>
    <s v="Selected Sites"/>
    <s v="Ad Bundles"/>
    <n v="3"/>
    <n v="7.5"/>
    <n v="800000"/>
    <n v="943907"/>
    <n v="0"/>
    <n v="800000"/>
    <n v="34669"/>
    <n v="3.6729254047273723E-2"/>
    <n v="0.17306527445268108"/>
    <n v="2400"/>
    <n v="2400"/>
    <n v="0"/>
    <n v="6000"/>
    <n v="6000"/>
    <n v="0"/>
    <n v="0"/>
    <n v="3600"/>
    <n v="0.6"/>
  </r>
  <r>
    <s v="Pandora0516_Anneler_Günü_LAL_Clicvol_MC"/>
    <n v="2016"/>
    <n v="5"/>
    <s v="Q2"/>
    <d v="2016-05-04T00:00:00"/>
    <d v="2016-05-08T00:00:00"/>
    <n v="0"/>
    <s v="MC"/>
    <x v="30"/>
    <s v="Pandora0516_Anneler_Günü_LAL_MC"/>
    <s v="Completed"/>
    <s v="Clickvol"/>
    <s v="RON"/>
    <s v="Xaxis Lookalike"/>
    <s v="cpm"/>
    <s v="Selected Sites"/>
    <s v="Ad Bundles"/>
    <n v="0.5"/>
    <n v="1.5"/>
    <n v="333333"/>
    <n v="0"/>
    <n v="333333"/>
    <n v="0"/>
    <m/>
    <e v="#DIV/0!"/>
    <e v="#DIV/0!"/>
    <n v="166.66650000000001"/>
    <n v="0"/>
    <n v="-166.66650000000001"/>
    <n v="499.99950000000001"/>
    <n v="0"/>
    <n v="-499.99950000000001"/>
    <n v="0"/>
    <n v="0"/>
    <e v="#DIV/0!"/>
  </r>
  <r>
    <s v="Pandora0516_Anneler_Günü_LAL_Matrouge_MC"/>
    <n v="2016"/>
    <n v="5"/>
    <s v="Q2"/>
    <d v="2016-05-04T00:00:00"/>
    <d v="2016-05-08T00:00:00"/>
    <n v="0"/>
    <s v="MC"/>
    <x v="30"/>
    <s v="Pandora0516_Anneler_Günü_LAL_MC"/>
    <s v="Completed"/>
    <s v="Matrouge"/>
    <s v="RON"/>
    <s v="Xaxis Lookalike"/>
    <s v="cpm"/>
    <s v="Selected Sites"/>
    <s v="Ad Bundles"/>
    <n v="0.2"/>
    <n v="1.5"/>
    <n v="200000"/>
    <n v="363628"/>
    <n v="0"/>
    <n v="200000"/>
    <m/>
    <n v="0"/>
    <e v="#DIV/0!"/>
    <n v="40"/>
    <n v="140"/>
    <n v="100"/>
    <n v="300"/>
    <n v="545.44200000000001"/>
    <n v="245.44200000000001"/>
    <n v="0"/>
    <n v="405.44200000000001"/>
    <n v="0.74332742986422018"/>
  </r>
  <r>
    <s v="Pandora0516_Anneler_Günü_LAL_Medyanet_MC"/>
    <n v="2016"/>
    <n v="5"/>
    <s v="Q2"/>
    <d v="2016-05-04T00:00:00"/>
    <d v="2016-05-08T00:00:00"/>
    <n v="0"/>
    <s v="MC"/>
    <x v="30"/>
    <s v="Pandora0516_Anneler_Günü_LAL_MC"/>
    <s v="Completed"/>
    <s v="Medyanet"/>
    <s v="RON"/>
    <s v="Xaxis Lookalike"/>
    <s v="cpm"/>
    <s v="Selected Sites"/>
    <s v="Ad Bundles"/>
    <n v="0.1"/>
    <n v="1.5"/>
    <n v="1500000"/>
    <n v="1041240"/>
    <n v="458760"/>
    <n v="1041240"/>
    <m/>
    <n v="0"/>
    <e v="#DIV/0!"/>
    <n v="150"/>
    <n v="104.12400000000001"/>
    <n v="-45.875999999999991"/>
    <n v="2250"/>
    <n v="1561.86"/>
    <n v="-688.1400000000001"/>
    <n v="0"/>
    <n v="1457.7359999999999"/>
    <n v="0.93333333333333335"/>
  </r>
  <r>
    <s v="Pandora0516_Anneler_Günü_LAL_Digitalm_MC"/>
    <n v="2016"/>
    <n v="5"/>
    <s v="Q2"/>
    <d v="2016-05-04T00:00:00"/>
    <d v="2016-05-08T00:00:00"/>
    <n v="0"/>
    <s v="MC"/>
    <x v="30"/>
    <s v="Pandora0516_Anneler_Günü_LAL_MC"/>
    <s v="Completed"/>
    <s v="Digitalm"/>
    <s v="RON"/>
    <s v="Xaxis Lookalike"/>
    <s v="cpm"/>
    <s v="Selected Sites"/>
    <s v="Ad Bundles"/>
    <n v="0.2"/>
    <n v="1.5"/>
    <n v="1500000"/>
    <n v="1580259"/>
    <n v="0"/>
    <n v="1500000"/>
    <n v="253"/>
    <n v="1.601003379825712E-4"/>
    <n v="3.7418972332015814"/>
    <n v="300"/>
    <n v="300"/>
    <n v="0"/>
    <n v="2250"/>
    <n v="946.7"/>
    <n v="-1303.3"/>
    <n v="0"/>
    <n v="646.70000000000005"/>
    <n v="0.68310974965670224"/>
  </r>
  <r>
    <s v="Bimeks0516_Anneler_Günü_SYNC_Clipkit_MEC"/>
    <n v="2016"/>
    <n v="5"/>
    <s v="Q2"/>
    <d v="2016-05-04T00:00:00"/>
    <d v="2016-05-08T00:00:00"/>
    <n v="0"/>
    <s v="MEC"/>
    <x v="10"/>
    <s v="Bimeks0516_Anneler_Günü_SYNC_MEC"/>
    <s v="Completed"/>
    <s v="Clipkit"/>
    <s v="RON"/>
    <s v="Xaxis SYNC"/>
    <s v="cpv"/>
    <s v="Pre/Mid/Post Rolls RON"/>
    <s v="Online Video"/>
    <n v="3.6999999999999998E-2"/>
    <n v="0.06"/>
    <n v="110000"/>
    <n v="110437"/>
    <n v="0"/>
    <n v="110000"/>
    <n v="4134"/>
    <n v="3.7433106658094663E-2"/>
    <n v="1.5965166908563135"/>
    <n v="4070"/>
    <n v="4070"/>
    <n v="0"/>
    <n v="6600"/>
    <n v="6600"/>
    <n v="0"/>
    <n v="0"/>
    <n v="2530"/>
    <n v="0.38333333333333336"/>
  </r>
  <r>
    <s v="Bimeks0516_Anneler_Günü_SYNC_Midyo_MEC"/>
    <n v="2016"/>
    <n v="5"/>
    <s v="Q2"/>
    <d v="2016-05-04T00:00:00"/>
    <d v="2016-05-08T00:00:00"/>
    <n v="0"/>
    <s v="MEC"/>
    <x v="10"/>
    <s v="Bimeks0516_Anneler_Günü_SYNC_MEC"/>
    <s v="Completed"/>
    <s v="Midyo"/>
    <s v="RON"/>
    <s v="Xaxis SYNC"/>
    <s v="cpv"/>
    <s v="Pre/Mid/Post Rolls RON"/>
    <s v="Online Video"/>
    <n v="5.0000000000000001E-3"/>
    <n v="0.06"/>
    <n v="75000"/>
    <n v="76093"/>
    <n v="0"/>
    <n v="75000"/>
    <n v="471"/>
    <n v="6.1897940677854727E-3"/>
    <n v="0.84925690021231426"/>
    <n v="375"/>
    <n v="375"/>
    <n v="0"/>
    <n v="4500"/>
    <n v="400"/>
    <n v="-4100"/>
    <n v="0"/>
    <n v="25"/>
    <n v="6.25E-2"/>
  </r>
  <r>
    <s v="KKB0516_TVC_Preroll_Midyo_MC"/>
    <n v="2016"/>
    <n v="5"/>
    <s v="Q2"/>
    <d v="2016-05-04T00:00:00"/>
    <d v="2016-05-09T00:00:00"/>
    <n v="0"/>
    <s v="MC"/>
    <x v="36"/>
    <s v="KKB0516_TVC_Preroll_MC"/>
    <s v="Completed"/>
    <s v="Midyo"/>
    <s v="RON"/>
    <s v="Xaxis Tv"/>
    <s v="cpv"/>
    <s v="Pre/Mid/Post Rolls RON"/>
    <s v="Online Video"/>
    <n v="5.0000000000000001E-3"/>
    <n v="0.05"/>
    <n v="40000"/>
    <n v="40052"/>
    <n v="0"/>
    <n v="40000"/>
    <n v="634"/>
    <n v="1.582942175172276E-2"/>
    <n v="2.6025236593059935"/>
    <n v="200"/>
    <n v="200"/>
    <n v="0"/>
    <n v="2000"/>
    <n v="1650"/>
    <n v="-350"/>
    <n v="0"/>
    <n v="1450"/>
    <n v="0.87878787878787878"/>
  </r>
  <r>
    <s v="KKB0516_TVC_Preroll_Digitalm_MC"/>
    <n v="2016"/>
    <n v="5"/>
    <s v="Q2"/>
    <d v="2016-05-04T00:00:00"/>
    <d v="2016-05-09T00:00:00"/>
    <n v="0"/>
    <s v="MC"/>
    <x v="36"/>
    <s v="KKB0516_TVC_Preroll_MC"/>
    <s v="Completed"/>
    <s v="Digitalm"/>
    <s v="RON"/>
    <s v="Xaxis Tv"/>
    <s v="cpv"/>
    <s v="Pre/Mid/Post Rolls RON"/>
    <s v="Online Video"/>
    <n v="6.0000000000000001E-3"/>
    <n v="0.05"/>
    <n v="37000"/>
    <n v="37147"/>
    <n v="0"/>
    <n v="37000"/>
    <n v="1275"/>
    <n v="3.4323094731741458E-2"/>
    <n v="1.4509803921568627"/>
    <n v="222"/>
    <n v="222"/>
    <n v="0"/>
    <n v="1850"/>
    <n v="1850"/>
    <n v="0"/>
    <n v="0"/>
    <n v="1628"/>
    <n v="0.88"/>
  </r>
  <r>
    <s v="Gratis0516_Anneler_Günü_SYNC_Clipkit_MS"/>
    <n v="2016"/>
    <n v="5"/>
    <s v="Q2"/>
    <d v="2016-05-05T00:00:00"/>
    <d v="2016-05-06T00:00:00"/>
    <n v="0"/>
    <s v="MS"/>
    <x v="42"/>
    <s v="Gratis0516_Anneler_Günü_SYNC_MS"/>
    <s v="Completed"/>
    <s v="Clipkit"/>
    <s v="RON"/>
    <s v="Xaxis SYNC"/>
    <s v="cpv"/>
    <s v="Pre/Mid/Post Rolls RON"/>
    <s v="Online Video"/>
    <n v="3.6999999999999998E-2"/>
    <n v="6.5000000000000002E-2"/>
    <n v="230000"/>
    <n v="121439"/>
    <n v="108561"/>
    <n v="121439"/>
    <n v="5283"/>
    <n v="4.3503322655818973E-2"/>
    <n v="1.7400719288283171"/>
    <n v="8510"/>
    <n v="4493.2429999999995"/>
    <n v="-4016.7570000000005"/>
    <n v="14950"/>
    <n v="9192.7999999999993"/>
    <n v="-5757.2000000000007"/>
    <n v="0"/>
    <n v="4699.5569999999998"/>
    <n v="0.51122149943433992"/>
  </r>
  <r>
    <s v="Gratis0516_Anneler_Günü_SYNC_Bond_MS"/>
    <n v="2016"/>
    <n v="5"/>
    <s v="Q2"/>
    <d v="2016-05-05T00:00:00"/>
    <d v="2016-05-06T00:00:00"/>
    <n v="0"/>
    <s v="MS"/>
    <x v="42"/>
    <s v="Gratis0516_Anneler_Günü_SYNC_MS"/>
    <s v="Completed"/>
    <s v="Bond Digital"/>
    <s v="RON"/>
    <s v="Xaxis SYNC"/>
    <s v="cpv"/>
    <s v="Pre/Mid/Post Rolls RON"/>
    <s v="Online Video"/>
    <n v="1.4999999999999999E-2"/>
    <n v="6.5000000000000002E-2"/>
    <n v="38000"/>
    <n v="30080"/>
    <n v="7920"/>
    <n v="30080"/>
    <m/>
    <n v="0"/>
    <e v="#DIV/0!"/>
    <n v="570"/>
    <n v="451.2"/>
    <n v="-118.80000000000001"/>
    <n v="2470"/>
    <n v="1955.2"/>
    <n v="-514.79999999999995"/>
    <n v="0"/>
    <n v="1504"/>
    <n v="0.76923076923076916"/>
  </r>
  <r>
    <s v="Gratis0516_Anneler_Günü_interest_Medyanet_MS"/>
    <n v="2016"/>
    <n v="5"/>
    <s v="Q2"/>
    <d v="2016-05-05T00:00:00"/>
    <d v="2016-05-06T00:00:00"/>
    <n v="0"/>
    <s v="MS"/>
    <x v="42"/>
    <s v="Gratis0516_Anneler_Günü_interest_MS"/>
    <s v="Completed"/>
    <s v="Medyanet"/>
    <s v="RON"/>
    <s v="Xaxis Display Plus"/>
    <s v="cpm"/>
    <s v="Selected Sites"/>
    <s v="Ad Bundles"/>
    <n v="0.1"/>
    <n v="1"/>
    <n v="1000000"/>
    <n v="1020541"/>
    <n v="0"/>
    <n v="1000000"/>
    <m/>
    <n v="0"/>
    <e v="#DIV/0!"/>
    <n v="100"/>
    <n v="100"/>
    <n v="0"/>
    <n v="1000"/>
    <n v="1120.76"/>
    <n v="120.75999999999999"/>
    <n v="0"/>
    <n v="1020.76"/>
    <n v="0.91077483136443127"/>
  </r>
  <r>
    <s v="Gratis0516_Anneler_Günü_interest_Digitalm_MS"/>
    <n v="2016"/>
    <n v="5"/>
    <s v="Q2"/>
    <d v="2016-05-05T00:00:00"/>
    <d v="2016-05-06T00:00:00"/>
    <n v="0"/>
    <s v="MS"/>
    <x v="42"/>
    <s v="Gratis0516_Anneler_Günü_interest_MS"/>
    <s v="Completed"/>
    <s v="Digitalm"/>
    <s v="RON"/>
    <s v="Xaxis Display Plus"/>
    <s v="cpm"/>
    <s v="Selected Sites"/>
    <s v="Ad Bundles"/>
    <n v="0.2"/>
    <n v="1"/>
    <n v="1000000"/>
    <n v="1009448"/>
    <n v="0"/>
    <n v="1000000"/>
    <n v="710"/>
    <n v="7.0335470474952643E-4"/>
    <n v="1.4217577464788733"/>
    <n v="200"/>
    <n v="200"/>
    <n v="0"/>
    <n v="1000"/>
    <n v="1009.448"/>
    <n v="9.4479999999999791"/>
    <n v="0"/>
    <n v="809.44799999999998"/>
    <n v="0.80187191415506298"/>
  </r>
  <r>
    <s v="Gratis0516_Anneler_Günü_interest_Bond_MS"/>
    <n v="2016"/>
    <n v="5"/>
    <s v="Q2"/>
    <d v="2016-05-05T00:00:00"/>
    <d v="2016-05-06T00:00:00"/>
    <n v="0"/>
    <s v="MS"/>
    <x v="42"/>
    <s v="Gratis0516_Anneler_Günü_interest_MS"/>
    <s v="Completed"/>
    <s v="Bond Digital"/>
    <s v="RON"/>
    <s v="Xaxis Display Plus"/>
    <s v="cpm"/>
    <s v="Selected Sites"/>
    <s v="Ad Bundles"/>
    <n v="0.5"/>
    <n v="1"/>
    <n v="1000000"/>
    <n v="166788"/>
    <n v="833212"/>
    <n v="166788"/>
    <m/>
    <n v="0"/>
    <e v="#DIV/0!"/>
    <n v="500"/>
    <n v="83.394000000000005"/>
    <n v="-416.60599999999999"/>
    <n v="1000"/>
    <n v="166.78800000000001"/>
    <n v="-833.21199999999999"/>
    <n v="0"/>
    <n v="83.394000000000005"/>
    <n v="0.5"/>
  </r>
  <r>
    <s v="Gratis0516_Anneler_Günü_interest_Clickvol_MS"/>
    <n v="2016"/>
    <n v="5"/>
    <s v="Q2"/>
    <d v="2016-05-05T00:00:00"/>
    <d v="2016-05-06T00:00:00"/>
    <n v="0"/>
    <s v="MS"/>
    <x v="42"/>
    <s v="Gratis0516_Anneler_Günü_interest_MS"/>
    <s v="Completed"/>
    <s v="Clickvol"/>
    <s v="RON"/>
    <s v="Xaxis Display Plus"/>
    <s v="cpm"/>
    <s v="Selected Sites"/>
    <s v="Ad Bundles"/>
    <n v="0.15"/>
    <n v="1"/>
    <n v="200000"/>
    <n v="145"/>
    <n v="199855"/>
    <n v="145"/>
    <m/>
    <n v="0"/>
    <e v="#DIV/0!"/>
    <n v="30"/>
    <n v="2.1749999999999999E-2"/>
    <n v="-29.978249999999999"/>
    <n v="200"/>
    <n v="0"/>
    <n v="-200"/>
    <n v="0"/>
    <n v="-2.1749999999999999E-2"/>
    <e v="#DIV/0!"/>
  </r>
  <r>
    <s v="Vodafone0516_Kibele_interest_Digitalm_MS"/>
    <n v="2016"/>
    <n v="5"/>
    <s v="Q2"/>
    <d v="2016-05-01T00:00:00"/>
    <d v="2016-05-20T00:00:00"/>
    <n v="0"/>
    <s v="MS"/>
    <x v="14"/>
    <s v="Vodafone0516_Kibele_interest_MS"/>
    <s v="Completed"/>
    <s v="Digitalm"/>
    <s v="RON"/>
    <s v="Xaxis Display Plus"/>
    <s v="cpm"/>
    <s v="Selected Sites"/>
    <s v="Ad Bundles"/>
    <n v="0.2"/>
    <n v="0.8"/>
    <n v="5000000"/>
    <n v="4963807"/>
    <n v="36193"/>
    <n v="4963807"/>
    <n v="593"/>
    <n v="1.1946475759432226E-4"/>
    <n v="6.0464586846543007"/>
    <n v="1000"/>
    <n v="992.76139999999998"/>
    <n v="-7.2386000000000195"/>
    <n v="4000"/>
    <n v="3585.55"/>
    <n v="-414.44999999999982"/>
    <n v="0"/>
    <n v="2592.7886000000003"/>
    <n v="0.72312158525191395"/>
  </r>
  <r>
    <s v="Vodafone0516_Kibele_interest_Appnexus_MS"/>
    <n v="2016"/>
    <n v="5"/>
    <s v="Q2"/>
    <d v="2016-05-01T00:00:00"/>
    <d v="2016-05-20T00:00:00"/>
    <n v="0"/>
    <s v="MS"/>
    <x v="14"/>
    <s v="Vodafone0516_Kibele_interest_MS"/>
    <s v="Completed"/>
    <s v="Appnexus"/>
    <s v="RON"/>
    <s v="Xaxis Display Plus"/>
    <s v="cpm"/>
    <s v="Selected Sites"/>
    <s v="Ad Bundles"/>
    <m/>
    <n v="0.8"/>
    <n v="3000000"/>
    <n v="2981811"/>
    <n v="18189"/>
    <n v="2981811"/>
    <m/>
    <n v="0"/>
    <e v="#DIV/0!"/>
    <n v="0"/>
    <n v="0"/>
    <n v="0"/>
    <n v="2400"/>
    <n v="2385.4488000000001"/>
    <n v="-14.551199999999881"/>
    <n v="0"/>
    <n v="2385.4488000000001"/>
    <n v="1"/>
  </r>
  <r>
    <s v="Vodafone0516_Kibele_interstitial_Medyanet_MS"/>
    <n v="2016"/>
    <n v="5"/>
    <s v="Q2"/>
    <d v="2016-05-01T00:00:00"/>
    <d v="2016-05-20T00:00:00"/>
    <n v="0"/>
    <s v="MS"/>
    <x v="14"/>
    <s v="Vodafone0516_Kibele_interstitail_MS"/>
    <s v="Completed"/>
    <s v="Medyanet"/>
    <s v="RON"/>
    <s v="Xaxis Rich Media"/>
    <s v="cpm"/>
    <s v="Interstitial"/>
    <s v="Interstitial"/>
    <n v="0.5"/>
    <n v="0.8"/>
    <n v="1000000"/>
    <n v="1000288"/>
    <n v="0"/>
    <n v="1000000"/>
    <m/>
    <n v="0"/>
    <e v="#DIV/0!"/>
    <n v="500"/>
    <n v="500"/>
    <n v="0"/>
    <n v="800"/>
    <n v="800"/>
    <n v="0"/>
    <n v="0"/>
    <n v="300"/>
    <n v="0.375"/>
  </r>
  <r>
    <s v="Akbank0516_Multinational_interest_Appnexus_MC"/>
    <n v="2016"/>
    <n v="5"/>
    <s v="Q2"/>
    <d v="2016-05-01T00:00:00"/>
    <d v="2016-05-31T00:00:00"/>
    <n v="0"/>
    <s v="MC"/>
    <x v="9"/>
    <s v="Akbank0516_Multinational_interest_MC"/>
    <s v="Completed"/>
    <s v="Appnexus"/>
    <s v="RON"/>
    <s v="Xaxis Display Plus"/>
    <s v="cpm"/>
    <s v="Selected Sites"/>
    <s v="Ad Bundles"/>
    <m/>
    <n v="100"/>
    <n v="105000"/>
    <n v="106119"/>
    <n v="0"/>
    <n v="105000"/>
    <m/>
    <n v="0"/>
    <e v="#DIV/0!"/>
    <n v="0"/>
    <n v="0"/>
    <n v="0"/>
    <n v="10500"/>
    <n v="10480"/>
    <n v="-20"/>
    <n v="0"/>
    <n v="10480"/>
    <n v="1"/>
  </r>
  <r>
    <s v="Akbank0516_Multinational_interest_GoogleAdx_MC"/>
    <n v="2016"/>
    <n v="5"/>
    <s v="Q2"/>
    <d v="2016-05-01T00:00:00"/>
    <d v="2016-05-31T00:00:00"/>
    <n v="0"/>
    <s v="MC"/>
    <x v="9"/>
    <s v="Akbank0516_Multinational_interest_MC"/>
    <s v="Completed"/>
    <s v="Google"/>
    <s v="RON"/>
    <s v="Xaxis Display Plus"/>
    <s v="cpm"/>
    <s v="Selected Sites"/>
    <s v="Ad Bundles"/>
    <m/>
    <n v="100"/>
    <n v="0"/>
    <m/>
    <n v="0"/>
    <n v="0"/>
    <m/>
    <e v="#DIV/0!"/>
    <e v="#DIV/0!"/>
    <n v="0"/>
    <n v="0"/>
    <n v="0"/>
    <n v="0"/>
    <n v="0"/>
    <n v="0"/>
    <n v="0"/>
    <n v="0"/>
    <e v="#DIV/0!"/>
  </r>
  <r>
    <s v="Renault0516_LCV_interest_Adhood_MEC"/>
    <n v="2016"/>
    <n v="5"/>
    <s v="Q2"/>
    <d v="2016-05-05T00:00:00"/>
    <d v="2016-05-31T00:00:00"/>
    <n v="0"/>
    <s v="MEC"/>
    <x v="41"/>
    <s v="Renault0516_LCV_interest_MEC"/>
    <s v="Completed"/>
    <s v="Adhood"/>
    <s v="RON"/>
    <s v="Xaxis Display Plus"/>
    <s v="cpm"/>
    <s v="Selected Sites"/>
    <s v="Ad Bundles"/>
    <n v="0.15"/>
    <n v="1.8"/>
    <n v="1000000"/>
    <n v="1043289"/>
    <n v="0"/>
    <n v="1000000"/>
    <m/>
    <n v="0"/>
    <e v="#DIV/0!"/>
    <n v="150"/>
    <n v="150"/>
    <n v="0"/>
    <n v="1800"/>
    <n v="401.26"/>
    <n v="-1398.74"/>
    <n v="0"/>
    <n v="251.26"/>
    <n v="0.626177540746648"/>
  </r>
  <r>
    <s v="Renault0516_LCV_interest_Appnexus_MEC"/>
    <n v="2016"/>
    <n v="5"/>
    <s v="Q2"/>
    <d v="2016-05-05T00:00:00"/>
    <d v="2016-05-31T00:00:00"/>
    <n v="0"/>
    <s v="MEC"/>
    <x v="41"/>
    <s v="Renault0516_LCV_interest_MEC"/>
    <s v="Completed"/>
    <s v="Appnexus"/>
    <s v="RON"/>
    <s v="Xaxis Display Plus"/>
    <s v="cpm"/>
    <s v="Selected Sites"/>
    <s v="Ad Bundles"/>
    <m/>
    <n v="1.8"/>
    <n v="1000000"/>
    <n v="441924"/>
    <n v="558076"/>
    <n v="441924"/>
    <m/>
    <n v="0"/>
    <e v="#DIV/0!"/>
    <n v="0"/>
    <n v="0"/>
    <n v="0"/>
    <n v="1800"/>
    <n v="795.46320000000003"/>
    <n v="-1004.5368"/>
    <n v="0"/>
    <n v="795.46320000000003"/>
    <n v="1"/>
  </r>
  <r>
    <s v="Renault0516_LCV_interest_GoogleAdx_MEC"/>
    <n v="2016"/>
    <n v="5"/>
    <s v="Q2"/>
    <d v="2016-05-05T00:00:00"/>
    <d v="2016-05-31T00:00:00"/>
    <n v="0"/>
    <s v="MEC"/>
    <x v="41"/>
    <s v="Renault0516_LCV_interest_MEC"/>
    <s v="Completed"/>
    <s v="Google"/>
    <s v="RON"/>
    <s v="Xaxis Display Plus"/>
    <s v="cpm"/>
    <s v="Selected Sites"/>
    <s v="Ad Bundles"/>
    <m/>
    <n v="1.8"/>
    <n v="0"/>
    <n v="0"/>
    <n v="0"/>
    <n v="0"/>
    <m/>
    <e v="#DIV/0!"/>
    <e v="#DIV/0!"/>
    <n v="0"/>
    <n v="0"/>
    <n v="0"/>
    <n v="0"/>
    <n v="0"/>
    <n v="0"/>
    <n v="0"/>
    <n v="0"/>
    <e v="#DIV/0!"/>
  </r>
  <r>
    <s v="Renault0516_LCV_interest_MEdyanet_MEC"/>
    <n v="2016"/>
    <n v="5"/>
    <s v="Q2"/>
    <d v="2016-05-05T00:00:00"/>
    <d v="2016-05-31T00:00:00"/>
    <n v="0"/>
    <s v="MEC"/>
    <x v="41"/>
    <s v="Renault0516_LCV_interest_MEC"/>
    <s v="Completed"/>
    <s v="Medyanet"/>
    <s v="RON"/>
    <s v="Xaxis Display Plus"/>
    <s v="cpm"/>
    <s v="Selected Sites"/>
    <s v="Ad Bundles"/>
    <n v="0.1"/>
    <n v="1.8"/>
    <n v="1500000"/>
    <n v="1505696"/>
    <n v="0"/>
    <n v="1500000"/>
    <n v="993"/>
    <n v="6.594956750897924E-4"/>
    <n v="2.7293583081570998"/>
    <n v="150"/>
    <n v="150"/>
    <n v="0"/>
    <n v="2700"/>
    <n v="2710.2528000000002"/>
    <n v="10.252800000000207"/>
    <n v="0"/>
    <n v="2560.2528000000002"/>
    <n v="0.94465460934123935"/>
  </r>
  <r>
    <s v="Renault0516_LCV_interest_Digitalm_MEC"/>
    <n v="2016"/>
    <n v="5"/>
    <s v="Q2"/>
    <d v="2016-05-05T00:00:00"/>
    <d v="2016-05-31T00:00:00"/>
    <n v="0"/>
    <s v="MEC"/>
    <x v="41"/>
    <s v="Renault0516_LCV_interest_MEC"/>
    <s v="Completed"/>
    <s v="Digitalm"/>
    <s v="RON"/>
    <s v="Xaxis Display Plus"/>
    <s v="cpm"/>
    <s v="Selected Sites"/>
    <s v="Ad Bundles"/>
    <n v="0.2"/>
    <n v="1.8"/>
    <n v="1500000"/>
    <n v="1499612"/>
    <n v="388"/>
    <n v="1499612"/>
    <n v="789"/>
    <n v="5.261360938696143E-4"/>
    <n v="3.4211680608365023"/>
    <n v="300"/>
    <n v="299.92240000000004"/>
    <n v="-7.7599999999961256E-2"/>
    <n v="2700"/>
    <n v="2699.3016000000002"/>
    <n v="-0.69839999999976499"/>
    <n v="0"/>
    <n v="2399.3792000000003"/>
    <n v="0.88888888888888895"/>
  </r>
  <r>
    <s v="Renault0516_LCV_interest_Bond_MEC"/>
    <n v="2016"/>
    <n v="5"/>
    <s v="Q2"/>
    <d v="2016-05-05T00:00:00"/>
    <d v="2016-05-31T00:00:00"/>
    <n v="0"/>
    <s v="MEC"/>
    <x v="41"/>
    <s v="Renault0516_LCV_interest_MEC"/>
    <s v="Completed"/>
    <s v="Bond Digital"/>
    <s v="RON"/>
    <s v="Xaxis Display Plus"/>
    <s v="cpm"/>
    <s v="Selected Sites"/>
    <s v="Ad Bundles"/>
    <n v="0.5"/>
    <n v="1.8"/>
    <n v="1000000"/>
    <n v="1017623"/>
    <n v="0"/>
    <n v="1000000"/>
    <m/>
    <n v="0"/>
    <e v="#DIV/0!"/>
    <n v="500"/>
    <n v="500"/>
    <n v="0"/>
    <n v="1800"/>
    <n v="1831.7214000000001"/>
    <n v="31.721400000000131"/>
    <n v="0"/>
    <n v="1331.7214000000001"/>
    <n v="0.7270327245180408"/>
  </r>
  <r>
    <s v="Vodafone0516_Borajet_interest_Medyanet_MS"/>
    <n v="2016"/>
    <n v="5"/>
    <s v="Q2"/>
    <d v="2016-05-05T00:00:00"/>
    <d v="2016-05-25T00:00:00"/>
    <n v="0"/>
    <s v="MS"/>
    <x v="14"/>
    <s v="Vodafone0516_Borajet_interest_MS"/>
    <s v="Completed"/>
    <s v="Medyanet"/>
    <s v="RON"/>
    <s v="Xaxis Display Plus"/>
    <s v="cpm"/>
    <s v="Selected Sites"/>
    <s v="Ad Bundles"/>
    <n v="0.1"/>
    <n v="1"/>
    <n v="2000000"/>
    <n v="1058746"/>
    <n v="941254"/>
    <n v="1058746"/>
    <m/>
    <n v="0"/>
    <e v="#DIV/0!"/>
    <n v="200"/>
    <n v="105.87460000000002"/>
    <n v="-94.125399999999985"/>
    <n v="2000"/>
    <n v="1058.7460000000001"/>
    <n v="-941.25399999999991"/>
    <n v="0"/>
    <n v="952.87140000000011"/>
    <n v="0.9"/>
  </r>
  <r>
    <s v="Vodafone0516_Borajet_interest_Digitalm_MS"/>
    <n v="2016"/>
    <n v="5"/>
    <s v="Q2"/>
    <d v="2016-05-05T00:00:00"/>
    <d v="2016-05-25T00:00:00"/>
    <n v="0"/>
    <s v="MS"/>
    <x v="14"/>
    <s v="Vodafone0516_Borajet_interest_MS"/>
    <s v="Completed"/>
    <s v="Digitalm"/>
    <s v="RON"/>
    <s v="Xaxis Display Plus"/>
    <s v="cpm"/>
    <s v="Selected Sites"/>
    <s v="Ad Bundles"/>
    <n v="0.2"/>
    <n v="1"/>
    <n v="4000000"/>
    <n v="3950826"/>
    <n v="49174"/>
    <n v="3950826"/>
    <n v="500"/>
    <n v="1.26555813898157E-4"/>
    <n v="2.5705"/>
    <n v="800"/>
    <n v="790.16520000000003"/>
    <n v="-9.8347999999999729"/>
    <n v="4000"/>
    <n v="1285.25"/>
    <n v="-2714.75"/>
    <n v="0"/>
    <n v="495.08479999999997"/>
    <n v="0.38520505738183231"/>
  </r>
  <r>
    <s v="Vodafone0516_Borajet_interstitial_Medyanet_MS"/>
    <n v="2016"/>
    <n v="5"/>
    <s v="Q2"/>
    <d v="2016-05-05T00:00:00"/>
    <d v="2016-05-25T00:00:00"/>
    <n v="0"/>
    <s v="MS"/>
    <x v="14"/>
    <s v="Vodafone0516_Borajet_interstitial_MS"/>
    <s v="Completed"/>
    <s v="Medyanet"/>
    <s v="RON"/>
    <s v="Xaxis Rich Media"/>
    <s v="cpm"/>
    <s v="Interstitial"/>
    <s v="Interstitial"/>
    <n v="0.5"/>
    <n v="1"/>
    <n v="1000000"/>
    <n v="1000229"/>
    <n v="0"/>
    <n v="1000000"/>
    <m/>
    <n v="0"/>
    <e v="#DIV/0!"/>
    <n v="500"/>
    <n v="500"/>
    <n v="0"/>
    <n v="1000"/>
    <n v="1000"/>
    <n v="0"/>
    <n v="0"/>
    <n v="500"/>
    <n v="0.5"/>
  </r>
  <r>
    <s v="Nike0516_Woman_Race_Seeding_Clipkit_MS"/>
    <n v="2016"/>
    <n v="5"/>
    <s v="Q2"/>
    <d v="2016-05-15T00:00:00"/>
    <d v="2016-05-21T00:00:00"/>
    <n v="0"/>
    <s v="MS"/>
    <x v="28"/>
    <s v="Nike0516_Woman_Race_Seeding_MS"/>
    <s v="Completed"/>
    <s v="Clipkit"/>
    <s v="RON"/>
    <s v="Xaxis Seeding"/>
    <s v="cpc"/>
    <s v="Selected Sites"/>
    <s v="Ad Bundles"/>
    <n v="0.4"/>
    <n v="0.6"/>
    <n v="6250"/>
    <n v="7001"/>
    <n v="0"/>
    <n v="6250"/>
    <m/>
    <n v="0"/>
    <e v="#DIV/0!"/>
    <n v="2.5"/>
    <n v="2500"/>
    <n v="2497.5"/>
    <n v="3.75"/>
    <n v="3313"/>
    <n v="3309.25"/>
    <n v="0"/>
    <n v="813"/>
    <n v="0.24539692121943857"/>
  </r>
  <r>
    <s v="Vodafone0516_Cepte_wifi_preroll_Acunn_MS"/>
    <n v="2016"/>
    <n v="5"/>
    <s v="Q2"/>
    <d v="2016-05-06T00:00:00"/>
    <d v="2016-05-21T00:00:00"/>
    <n v="0"/>
    <s v="MS"/>
    <x v="14"/>
    <s v="Vodafone0516_Cepte_wifi_preroll_MS"/>
    <s v="Completed"/>
    <s v="Acunn"/>
    <s v="RON"/>
    <s v="Xaxis Tv"/>
    <s v="cpv"/>
    <s v="Pre/Mid/Post Rolls RON"/>
    <s v="Online Video"/>
    <n v="0.01"/>
    <n v="0.03"/>
    <n v="75000"/>
    <n v="40407"/>
    <n v="34593"/>
    <n v="40407"/>
    <n v="1712"/>
    <n v="4.236889647833296E-2"/>
    <n v="0.89933411214953274"/>
    <n v="750"/>
    <n v="404.07"/>
    <n v="-345.93"/>
    <n v="2250"/>
    <n v="1539.66"/>
    <n v="-710.33999999999992"/>
    <n v="0"/>
    <n v="1135.5900000000001"/>
    <n v="0.73755894158450575"/>
  </r>
  <r>
    <s v="Vodafone0516_Cepte_wifi_preroll_Digitalm_MS"/>
    <n v="2016"/>
    <n v="5"/>
    <s v="Q2"/>
    <d v="2016-05-06T00:00:00"/>
    <d v="2016-05-21T00:00:00"/>
    <n v="0"/>
    <s v="MS"/>
    <x v="14"/>
    <s v="Vodafone0516_Cepte_wifi_preroll_MS"/>
    <s v="Completed"/>
    <s v="Digitalm"/>
    <s v="RON"/>
    <s v="Xaxis Tv"/>
    <s v="cpv"/>
    <s v="Pre/Mid/Post Rolls RON"/>
    <s v="Online Video"/>
    <n v="6.0000000000000001E-3"/>
    <n v="0.03"/>
    <n v="75000"/>
    <n v="75055"/>
    <n v="0"/>
    <n v="75000"/>
    <n v="2540"/>
    <n v="3.3841849310505628E-2"/>
    <n v="0.88647637795275591"/>
    <n v="450"/>
    <n v="450"/>
    <n v="0"/>
    <n v="2250"/>
    <n v="2251.65"/>
    <n v="1.6500000000000909"/>
    <n v="0"/>
    <n v="1801.65"/>
    <n v="0.80014655918992739"/>
  </r>
  <r>
    <s v="Vodafone0516_Cepte_wifi_preroll_Bond_MS"/>
    <n v="2016"/>
    <n v="5"/>
    <s v="Q2"/>
    <d v="2016-05-06T00:00:00"/>
    <d v="2016-05-21T00:00:00"/>
    <n v="0"/>
    <s v="MS"/>
    <x v="14"/>
    <s v="Vodafone0516_Cepte_wifi_preroll_MS"/>
    <s v="Completed"/>
    <s v="Bond Digital"/>
    <s v="RON"/>
    <s v="Xaxis Tv"/>
    <s v="cpv"/>
    <s v="Pre/Mid/Post Rolls RON"/>
    <s v="Online Video"/>
    <n v="1.4999999999999999E-2"/>
    <n v="0.03"/>
    <n v="75000"/>
    <n v="73623"/>
    <n v="1377"/>
    <n v="73623"/>
    <m/>
    <n v="0"/>
    <e v="#DIV/0!"/>
    <n v="1125"/>
    <n v="1104.345"/>
    <n v="-20.654999999999973"/>
    <n v="2250"/>
    <n v="2208.69"/>
    <n v="-41.309999999999945"/>
    <n v="0"/>
    <n v="1104.345"/>
    <n v="0.5"/>
  </r>
  <r>
    <s v="Dacia0516_Rich_Media_Preroll_Crep_MEC"/>
    <n v="2016"/>
    <n v="5"/>
    <s v="Q2"/>
    <d v="2016-05-06T00:00:00"/>
    <d v="2016-05-31T00:00:00"/>
    <n v="0"/>
    <s v="MEC"/>
    <x v="41"/>
    <s v="Dacia0516_Rich_Media_Preroll_MEC"/>
    <s v="Completed"/>
    <s v="Crep Digital"/>
    <s v="RON"/>
    <s v="Xaxis Tv"/>
    <s v="cpv"/>
    <s v="Pre/Mid/Post Rolls RON"/>
    <s v="Online Video"/>
    <n v="2.1999999999999999E-2"/>
    <n v="0.04"/>
    <n v="225000"/>
    <n v="229675"/>
    <n v="0"/>
    <n v="225000"/>
    <n v="473"/>
    <n v="2.0594318058125612E-3"/>
    <n v="20.390528541226214"/>
    <n v="4950"/>
    <n v="5625"/>
    <n v="675"/>
    <n v="9000"/>
    <n v="9644.7199999999993"/>
    <n v="644.71999999999935"/>
    <n v="0"/>
    <n v="4019.7199999999993"/>
    <n v="0.41677933625859531"/>
  </r>
  <r>
    <s v="Dacia0516_Rich_Media_Preroll_Midyo_MEC"/>
    <n v="2016"/>
    <n v="5"/>
    <s v="Q2"/>
    <d v="2016-05-06T00:00:00"/>
    <d v="2016-05-31T00:00:00"/>
    <n v="0"/>
    <s v="MEC"/>
    <x v="41"/>
    <s v="Dacia0516_Rich_Media_Preroll_MEC"/>
    <s v="Completed"/>
    <s v="Midyo"/>
    <s v="RON"/>
    <s v="Xaxis Tv"/>
    <s v="cpv"/>
    <s v="Pre/Mid/Post Rolls RON"/>
    <s v="Online Video"/>
    <n v="5.0000000000000001E-3"/>
    <n v="0.04"/>
    <n v="91000"/>
    <n v="92006"/>
    <n v="0"/>
    <n v="91000"/>
    <n v="12133"/>
    <n v="0.13187183444557965"/>
    <n v="0.3033248166158411"/>
    <n v="455"/>
    <n v="455"/>
    <n v="0"/>
    <n v="3640"/>
    <n v="3680.2400000000002"/>
    <n v="40.240000000000236"/>
    <n v="0"/>
    <n v="3225.2400000000002"/>
    <n v="0.87636675868965064"/>
  </r>
  <r>
    <s v="Dacia0516_Rich_Media_Preroll_Bond_MEC"/>
    <n v="2016"/>
    <n v="5"/>
    <s v="Q2"/>
    <d v="2016-05-06T00:00:00"/>
    <d v="2016-05-31T00:00:00"/>
    <n v="0"/>
    <s v="MEC"/>
    <x v="41"/>
    <s v="Dacia0516_Rich_Media_Preroll_MEC"/>
    <s v="Completed"/>
    <s v="Acunn"/>
    <s v="RON"/>
    <s v="Xaxis Tv"/>
    <s v="cpv"/>
    <s v="Pre/Mid/Post Rolls RON"/>
    <s v="Online Video"/>
    <n v="0.01"/>
    <n v="0.04"/>
    <n v="91000"/>
    <n v="77418"/>
    <n v="13582"/>
    <n v="77418"/>
    <n v="9358"/>
    <n v="0.12087628200160169"/>
    <n v="0.33091686257747382"/>
    <n v="910"/>
    <n v="774.18000000000006"/>
    <n v="-135.81999999999994"/>
    <n v="3640"/>
    <n v="3096.7200000000003"/>
    <n v="-543.27999999999975"/>
    <n v="0"/>
    <n v="2322.54"/>
    <n v="0.74999999999999989"/>
  </r>
  <r>
    <s v="Dacia0516_Rich_Media_Preroll_Acunn_MEC"/>
    <n v="2016"/>
    <n v="5"/>
    <s v="Q2"/>
    <d v="2016-05-06T00:00:00"/>
    <d v="2016-05-31T00:00:00"/>
    <n v="0"/>
    <s v="MEC"/>
    <x v="41"/>
    <s v="Dacia0516_Rich_Media_Preroll_MEC"/>
    <s v="Completed"/>
    <s v="Bond Digital"/>
    <s v="RON"/>
    <s v="Xaxis Tv"/>
    <s v="cpv"/>
    <s v="Pre/Mid/Post Rolls RON"/>
    <s v="Online Video"/>
    <n v="1.4999999999999999E-2"/>
    <n v="0.04"/>
    <n v="91000"/>
    <n v="89458"/>
    <n v="1542"/>
    <n v="89458"/>
    <m/>
    <n v="0"/>
    <e v="#DIV/0!"/>
    <n v="1365"/>
    <n v="1341.87"/>
    <n v="-23.130000000000109"/>
    <n v="3640"/>
    <n v="3578.32"/>
    <n v="-61.679999999999836"/>
    <n v="0"/>
    <n v="2236.4500000000003"/>
    <n v="0.625"/>
  </r>
  <r>
    <s v="Dacia0516_Rich_Media_Preroll_Crep_proje_bedeli_MEC"/>
    <n v="2016"/>
    <n v="5"/>
    <s v="Q2"/>
    <d v="2016-05-06T00:00:00"/>
    <d v="2016-05-31T00:00:00"/>
    <n v="0"/>
    <s v="MEC"/>
    <x v="41"/>
    <s v="Dacia0516_Rich_Media_Preroll_MEC"/>
    <s v="Completed"/>
    <s v="Crep Digital"/>
    <s v="RON"/>
    <s v="Xaxis Tv"/>
    <s v="cpv"/>
    <s v="Pre/Mid/Post Rolls RON"/>
    <s v="Online Video"/>
    <m/>
    <n v="0"/>
    <n v="0"/>
    <n v="0"/>
    <n v="0"/>
    <n v="0"/>
    <m/>
    <e v="#DIV/0!"/>
    <e v="#DIV/0!"/>
    <n v="0"/>
    <n v="0"/>
    <n v="0"/>
    <n v="0"/>
    <n v="0"/>
    <n v="0"/>
    <n v="0"/>
    <n v="0"/>
    <e v="#DIV/0!"/>
  </r>
  <r>
    <s v="PierreCardin0516_BabalarGünü_interstitial_Medyanet_MX"/>
    <n v="2016"/>
    <n v="5"/>
    <s v="Q2"/>
    <d v="2016-05-09T00:00:00"/>
    <d v="2016-05-20T00:00:00"/>
    <n v="0"/>
    <s v="MX"/>
    <x v="58"/>
    <s v="PierreCardin0516_BabalarGünü_interstitial_MX"/>
    <s v="Completed"/>
    <s v="Medyanet"/>
    <s v="RON"/>
    <s v="Xaxis Rich Media"/>
    <s v="cpm"/>
    <s v="Interstitial"/>
    <s v="Interstitial"/>
    <n v="0.5"/>
    <n v="4.5"/>
    <n v="400000"/>
    <n v="286529"/>
    <n v="113471"/>
    <n v="286529"/>
    <m/>
    <n v="0"/>
    <e v="#DIV/0!"/>
    <n v="200"/>
    <n v="143.2645"/>
    <n v="-56.735500000000002"/>
    <n v="1800"/>
    <n v="1289.83"/>
    <n v="-510.17000000000007"/>
    <n v="0"/>
    <n v="1146.5654999999999"/>
    <n v="0.88892761061535241"/>
  </r>
  <r>
    <s v="PierreCardin0516_BabalarGünü_interstitial_Acunn_MX"/>
    <n v="2016"/>
    <n v="5"/>
    <s v="Q2"/>
    <d v="2016-05-09T00:00:00"/>
    <d v="2016-05-20T00:00:00"/>
    <n v="0"/>
    <s v="MX"/>
    <x v="58"/>
    <s v="PierreCardin0516_BabalarGünü_interstitial_MX"/>
    <s v="Completed"/>
    <s v="Acunn"/>
    <s v="RON"/>
    <s v="Xaxis Rich Media"/>
    <s v="cpm"/>
    <s v="Interstitial"/>
    <s v="Interstitial"/>
    <n v="1.5"/>
    <n v="4.5"/>
    <n v="350000"/>
    <n v="352483"/>
    <n v="0"/>
    <n v="350000"/>
    <n v="415"/>
    <n v="1.1773617451054377E-3"/>
    <n v="3.8221048192771088"/>
    <n v="525"/>
    <n v="525"/>
    <n v="0"/>
    <n v="1575"/>
    <n v="1586.1735000000001"/>
    <n v="11.173500000000104"/>
    <n v="0"/>
    <n v="1061.1735000000001"/>
    <n v="0.66901477045228663"/>
  </r>
  <r>
    <s v="Tadım0516_Meyvegiller_interest_Medyanet_MEC"/>
    <n v="2016"/>
    <n v="5"/>
    <s v="Q2"/>
    <d v="2016-05-09T00:00:00"/>
    <d v="2016-05-29T00:00:00"/>
    <n v="0"/>
    <s v="MEC"/>
    <x v="33"/>
    <s v="Tadım0516_Meyvegiller_interest_MEC"/>
    <s v="Completed"/>
    <s v="Medyanet"/>
    <s v="RON"/>
    <s v="Xaxis Display Plus"/>
    <s v="cpm"/>
    <s v="Selected Sites"/>
    <s v="Ad Bundles"/>
    <n v="0.1"/>
    <n v="3"/>
    <n v="1000000"/>
    <n v="1130839"/>
    <n v="0"/>
    <n v="1000000"/>
    <m/>
    <n v="0"/>
    <e v="#DIV/0!"/>
    <n v="100"/>
    <n v="100"/>
    <n v="0"/>
    <n v="3000"/>
    <n v="2000"/>
    <n v="-1000"/>
    <n v="0"/>
    <n v="1900"/>
    <n v="0.95"/>
  </r>
  <r>
    <s v="Tadım0516_Meyvegiller_interest_Digitalm_MEC"/>
    <n v="2016"/>
    <n v="5"/>
    <s v="Q2"/>
    <d v="2016-05-09T00:00:00"/>
    <d v="2016-05-29T00:00:00"/>
    <n v="0"/>
    <s v="MEC"/>
    <x v="33"/>
    <s v="Tadım0516_Meyvegiller_interest_MEC"/>
    <s v="Completed"/>
    <s v="Digitalm"/>
    <s v="RON"/>
    <s v="Xaxis Display Plus"/>
    <s v="cpm"/>
    <s v="Selected Sites"/>
    <s v="Ad Bundles"/>
    <n v="0.2"/>
    <n v="3"/>
    <n v="600000"/>
    <n v="599793"/>
    <n v="207"/>
    <n v="599793"/>
    <n v="88"/>
    <n v="1.4671728412969141E-4"/>
    <n v="20.454545454545453"/>
    <n v="120"/>
    <n v="119.9586"/>
    <n v="-4.1399999999995885E-2"/>
    <n v="1800"/>
    <n v="1800"/>
    <n v="0"/>
    <n v="0"/>
    <n v="1680.0414000000001"/>
    <n v="0.93335633333333334"/>
  </r>
  <r>
    <s v="Tadım0516_Meyvegiller_interest_Bond_MEC"/>
    <n v="2016"/>
    <n v="5"/>
    <s v="Q2"/>
    <d v="2016-05-09T00:00:00"/>
    <d v="2016-05-29T00:00:00"/>
    <n v="0"/>
    <s v="MEC"/>
    <x v="33"/>
    <s v="Tadım0516_Meyvegiller_interest_MEC"/>
    <s v="Completed"/>
    <s v="Bond Digital"/>
    <s v="RON"/>
    <s v="Xaxis Display Plus"/>
    <s v="cpm"/>
    <s v="Selected Sites"/>
    <s v="Ad Bundles"/>
    <n v="0.5"/>
    <n v="3"/>
    <n v="400000"/>
    <n v="403334"/>
    <n v="0"/>
    <n v="400000"/>
    <m/>
    <n v="0"/>
    <e v="#DIV/0!"/>
    <n v="200"/>
    <n v="200"/>
    <n v="0"/>
    <n v="1200"/>
    <n v="1200"/>
    <n v="0"/>
    <n v="0"/>
    <n v="1000"/>
    <n v="0.83333333333333337"/>
  </r>
  <r>
    <s v="Atasay0516_Atasay_Katalog_interest_Bond_MX"/>
    <n v="2016"/>
    <n v="5"/>
    <s v="Q2"/>
    <d v="2016-05-08T00:00:00"/>
    <d v="2016-05-31T00:00:00"/>
    <n v="0"/>
    <s v="MX"/>
    <x v="56"/>
    <s v="Atasay0516_Atasay_Katalog_interest_MX"/>
    <s v="Completed"/>
    <s v="Bond Digital"/>
    <s v="RON"/>
    <s v="Xaxis Display Plus"/>
    <s v="cpm"/>
    <s v="Selected Sites"/>
    <s v="Ad Bundles"/>
    <n v="0.5"/>
    <n v="1.8"/>
    <n v="1000000"/>
    <n v="181277"/>
    <n v="818723"/>
    <n v="181277"/>
    <m/>
    <n v="0"/>
    <e v="#DIV/0!"/>
    <n v="500"/>
    <n v="90.638499999999993"/>
    <n v="-409.36149999999998"/>
    <n v="1800"/>
    <n v="320.2"/>
    <n v="-1479.8"/>
    <n v="0"/>
    <n v="229.5615"/>
    <n v="0.71693160524672084"/>
  </r>
  <r>
    <s v="Atasay0516_Atasay_Katalog_interest_Appnexus_MX"/>
    <n v="2016"/>
    <n v="5"/>
    <s v="Q2"/>
    <d v="2016-05-08T00:00:00"/>
    <d v="2016-05-31T00:00:00"/>
    <n v="0"/>
    <s v="MX"/>
    <x v="56"/>
    <s v="Atasay0516_Atasay_Katalog_interest_MX"/>
    <s v="Completed"/>
    <s v="Appnexus"/>
    <s v="RON"/>
    <s v="Xaxis Display Plus"/>
    <s v="cpm"/>
    <s v="Selected Sites"/>
    <s v="Ad Bundles"/>
    <m/>
    <n v="1.8"/>
    <n v="1000000"/>
    <n v="519001"/>
    <n v="480999"/>
    <n v="519001"/>
    <m/>
    <n v="0"/>
    <e v="#DIV/0!"/>
    <n v="0"/>
    <n v="0"/>
    <n v="0"/>
    <n v="1800"/>
    <n v="934.20180000000005"/>
    <n v="-865.79819999999995"/>
    <n v="0"/>
    <n v="934.20180000000005"/>
    <n v="1"/>
  </r>
  <r>
    <s v="Atasay0516_Atasay_Katalog_interest_GoogleAdx_MX"/>
    <n v="2016"/>
    <n v="5"/>
    <s v="Q2"/>
    <d v="2016-05-08T00:00:00"/>
    <d v="2016-05-31T00:00:00"/>
    <n v="0"/>
    <s v="MX"/>
    <x v="56"/>
    <s v="Atasay0516_Atasay_Katalog_interest_MX"/>
    <s v="Completed"/>
    <s v="Google"/>
    <s v="RON"/>
    <s v="Xaxis Display Plus"/>
    <s v="cpm"/>
    <s v="Selected Sites"/>
    <s v="Ad Bundles"/>
    <m/>
    <n v="1.8"/>
    <n v="0"/>
    <n v="0"/>
    <n v="0"/>
    <n v="0"/>
    <m/>
    <e v="#DIV/0!"/>
    <e v="#DIV/0!"/>
    <n v="0"/>
    <n v="0"/>
    <n v="0"/>
    <n v="0"/>
    <n v="0"/>
    <n v="0"/>
    <n v="0"/>
    <n v="0"/>
    <e v="#DIV/0!"/>
  </r>
  <r>
    <s v="Atasay0516_Atasay_Katalog_interest_Sem_MX"/>
    <n v="2016"/>
    <n v="5"/>
    <s v="Q2"/>
    <d v="2016-05-08T00:00:00"/>
    <d v="2016-05-31T00:00:00"/>
    <n v="0"/>
    <s v="MX"/>
    <x v="56"/>
    <s v="Atasay0516_Atasay_Katalog_interest_MX"/>
    <s v="Completed"/>
    <s v="Sem Digital"/>
    <s v="RON"/>
    <s v="Xaxis Display Plus"/>
    <s v="cpm"/>
    <s v="Selected Sites"/>
    <s v="Ad Bundles"/>
    <n v="0.2"/>
    <n v="1.8"/>
    <n v="100000"/>
    <n v="213464"/>
    <n v="0"/>
    <n v="100000"/>
    <m/>
    <n v="0"/>
    <e v="#DIV/0!"/>
    <n v="20"/>
    <n v="20"/>
    <n v="0"/>
    <n v="180"/>
    <n v="384.23520000000002"/>
    <n v="204.23520000000002"/>
    <n v="0"/>
    <n v="364.23520000000002"/>
    <n v="0.9479485481809059"/>
  </r>
  <r>
    <s v="Atasay0516_Atasay_Katalog_interest_Digitalm_MX"/>
    <n v="2016"/>
    <n v="5"/>
    <s v="Q2"/>
    <d v="2016-05-08T00:00:00"/>
    <d v="2016-05-31T00:00:00"/>
    <n v="0"/>
    <s v="MX"/>
    <x v="56"/>
    <s v="Atasay0516_Atasay_Katalog_interest_MX"/>
    <s v="Completed"/>
    <s v="Digitalm"/>
    <s v="RON"/>
    <s v="Xaxis Display Plus"/>
    <s v="cpm"/>
    <s v="Selected Sites"/>
    <s v="Ad Bundles"/>
    <n v="0.2"/>
    <n v="1.8"/>
    <n v="1000000"/>
    <n v="1000591"/>
    <n v="0"/>
    <n v="1000000"/>
    <n v="493"/>
    <n v="4.9270880909382559E-4"/>
    <n v="3.6532734279918868"/>
    <n v="200"/>
    <n v="200"/>
    <n v="0"/>
    <n v="1800"/>
    <n v="1801.0638000000001"/>
    <n v="1.0638000000001284"/>
    <n v="0"/>
    <n v="1601.0638000000001"/>
    <n v="0.88895451676947812"/>
  </r>
  <r>
    <s v="Atasay0516_Atasay_Katalog_interest_maxad_MX"/>
    <n v="2016"/>
    <n v="5"/>
    <s v="Q2"/>
    <d v="2016-05-08T00:00:00"/>
    <d v="2016-05-31T00:00:00"/>
    <n v="0"/>
    <s v="MX"/>
    <x v="56"/>
    <s v="Atasay0516_Atasay_Katalog_interest_MX"/>
    <s v="Completed"/>
    <s v="Maxad"/>
    <s v="RON"/>
    <s v="Xaxis Display Plus"/>
    <s v="cpc"/>
    <s v="Selected Sites"/>
    <s v="Ad Bundles"/>
    <n v="0.2"/>
    <n v="1.8"/>
    <n v="2000"/>
    <n v="2000"/>
    <n v="0"/>
    <n v="2000"/>
    <m/>
    <n v="0"/>
    <e v="#DIV/0!"/>
    <n v="0.4"/>
    <n v="400"/>
    <n v="399.6"/>
    <n v="3.6"/>
    <n v="3.6"/>
    <n v="0"/>
    <n v="0"/>
    <n v="-396.4"/>
    <n v="-110.1111111111111"/>
  </r>
  <r>
    <s v="Atasay0516_Atasay_Katalog_interest_Ligatus_MX"/>
    <n v="2016"/>
    <n v="5"/>
    <s v="Q2"/>
    <d v="2016-05-08T00:00:00"/>
    <d v="2016-05-31T00:00:00"/>
    <n v="0"/>
    <s v="MX"/>
    <x v="56"/>
    <s v="Atasay0516_Atasay_Katalog_interest_MX"/>
    <s v="Completed"/>
    <s v="Ligatus"/>
    <s v="RON"/>
    <s v="Xaxis Display Plus"/>
    <s v="cpc"/>
    <s v="Selected Sites"/>
    <s v="Ad Bundles"/>
    <n v="0.25"/>
    <n v="1.8"/>
    <n v="3000"/>
    <n v="1500"/>
    <n v="1500"/>
    <n v="1500"/>
    <m/>
    <n v="0"/>
    <e v="#DIV/0!"/>
    <n v="0.75"/>
    <n v="450"/>
    <n v="449.25"/>
    <n v="5.4"/>
    <n v="2.7"/>
    <n v="-2.7"/>
    <n v="0"/>
    <n v="-447.3"/>
    <n v="-165.66666666666666"/>
  </r>
  <r>
    <s v="TFKB0516_internet_sube_lansman_SYNC_Appnexus_MS"/>
    <n v="2016"/>
    <n v="5"/>
    <s v="Q2"/>
    <d v="2016-05-10T00:00:00"/>
    <d v="2016-05-31T00:00:00"/>
    <n v="0"/>
    <s v="MS"/>
    <x v="59"/>
    <s v="TFKB0516_internet_sube_lansman_SYNC_MS"/>
    <s v="Completed"/>
    <s v="Appnexus"/>
    <s v="RON"/>
    <s v="Xaxis SYNC"/>
    <s v="cpm"/>
    <s v="Selected Sites"/>
    <s v="Ad Bundles"/>
    <m/>
    <n v="10"/>
    <n v="1000000"/>
    <n v="1086668"/>
    <n v="0"/>
    <n v="1000000"/>
    <m/>
    <n v="0"/>
    <e v="#DIV/0!"/>
    <n v="0"/>
    <n v="0"/>
    <n v="0"/>
    <n v="10000"/>
    <n v="10000"/>
    <n v="0"/>
    <n v="0"/>
    <n v="10000"/>
    <n v="1"/>
  </r>
  <r>
    <s v="TFKB0516_internet_sube_lansman_SYNC_GoogleAdx_MS"/>
    <n v="2016"/>
    <n v="5"/>
    <s v="Q2"/>
    <d v="2016-05-10T00:00:00"/>
    <d v="2016-05-31T00:00:00"/>
    <n v="0"/>
    <s v="MS"/>
    <x v="59"/>
    <s v="TFKB0516_internet_sube_lansman_SYNC_MS"/>
    <s v="Completed"/>
    <s v="Google"/>
    <s v="RON"/>
    <s v="Xaxis SYNC"/>
    <s v="cpm"/>
    <s v="Selected Sites"/>
    <s v="Ad Bundles"/>
    <m/>
    <n v="10"/>
    <n v="0"/>
    <n v="0"/>
    <n v="0"/>
    <n v="0"/>
    <m/>
    <e v="#DIV/0!"/>
    <e v="#DIV/0!"/>
    <n v="0"/>
    <n v="0"/>
    <n v="0"/>
    <n v="0"/>
    <n v="0"/>
    <n v="0"/>
    <n v="0"/>
    <n v="0"/>
    <e v="#DIV/0!"/>
  </r>
  <r>
    <s v="TFKB0516_internet_sube_lansman_preroll_Bond_MS"/>
    <n v="2016"/>
    <n v="5"/>
    <s v="Q2"/>
    <d v="2016-05-10T00:00:00"/>
    <d v="2016-05-31T00:00:00"/>
    <n v="0"/>
    <s v="MS"/>
    <x v="59"/>
    <s v="TFKB0516_internet_sube_lansman_preroll_MS"/>
    <s v="Completed"/>
    <s v="Bond Digital"/>
    <s v="RON"/>
    <s v="Xaxis Tv"/>
    <s v="cpv"/>
    <s v="Pre/Mid/Post Rolls RON"/>
    <s v="Online Video"/>
    <n v="1.4999999999999999E-2"/>
    <n v="3.3000000000000002E-2"/>
    <n v="40000"/>
    <n v="39627"/>
    <n v="373"/>
    <n v="39627"/>
    <m/>
    <n v="0"/>
    <e v="#DIV/0!"/>
    <n v="600"/>
    <n v="594.40499999999997"/>
    <n v="-5.5950000000000273"/>
    <n v="1320"/>
    <n v="1320"/>
    <n v="0"/>
    <n v="0"/>
    <n v="725.59500000000003"/>
    <n v="0.54969318181818183"/>
  </r>
  <r>
    <s v="Shell0516_Wts_Mobile_prestitial_Reklamstore_MC"/>
    <n v="2016"/>
    <n v="5"/>
    <s v="Q2"/>
    <d v="2016-05-06T00:00:00"/>
    <d v="2016-05-31T00:00:00"/>
    <n v="0"/>
    <s v="MC"/>
    <x v="52"/>
    <s v="Shell0516_Wts_Mobile_prestitial_MC"/>
    <s v="Completed"/>
    <s v="Reklamstore"/>
    <s v="RON"/>
    <s v="Xaxis Mobil"/>
    <s v="cpm"/>
    <s v="Selected Sites"/>
    <s v="Ad Bundles"/>
    <n v="3"/>
    <n v="7.5"/>
    <n v="800000"/>
    <n v="811940"/>
    <n v="0"/>
    <n v="800000"/>
    <n v="24003"/>
    <n v="2.9562529250929871E-2"/>
    <n v="0.24996875390576179"/>
    <n v="2400"/>
    <n v="2400"/>
    <n v="0"/>
    <n v="6000"/>
    <n v="6000"/>
    <n v="0"/>
    <n v="0"/>
    <n v="3600"/>
    <n v="0.6"/>
  </r>
  <r>
    <s v="Shell0516_Wts_Mobile_prestitial_Move_MC"/>
    <n v="2016"/>
    <n v="5"/>
    <s v="Q2"/>
    <d v="2016-05-06T00:00:00"/>
    <d v="2016-05-31T00:00:00"/>
    <n v="0"/>
    <s v="MC"/>
    <x v="52"/>
    <s v="Shell0516_Wts_Mobile_prestitial_MC"/>
    <s v="Completed"/>
    <s v="Move"/>
    <s v="RON"/>
    <s v="Xaxis Mobil"/>
    <s v="cpm"/>
    <s v="Selected Sites"/>
    <s v="Ad Bundles"/>
    <n v="3"/>
    <n v="7.5"/>
    <n v="600000"/>
    <n v="875049"/>
    <n v="0"/>
    <n v="600000"/>
    <n v="57837"/>
    <n v="6.6095727210704766E-2"/>
    <n v="6.4837387831319052E-2"/>
    <n v="1800"/>
    <n v="1800"/>
    <n v="0"/>
    <n v="4500"/>
    <n v="3750"/>
    <n v="-750"/>
    <n v="0"/>
    <n v="1950"/>
    <n v="0.52"/>
  </r>
  <r>
    <s v="Shell0516_Wts_Preroll_Midyo_MC"/>
    <n v="2016"/>
    <n v="5"/>
    <s v="Q2"/>
    <d v="2016-05-06T00:00:00"/>
    <d v="2016-05-31T00:00:00"/>
    <n v="0"/>
    <s v="MC"/>
    <x v="52"/>
    <s v="Shell0516_Wts_Preroll_MC"/>
    <s v="Completed"/>
    <s v="Midyo"/>
    <s v="RON"/>
    <s v="Xaxis Tv"/>
    <s v="cpv"/>
    <s v="Pre/Mid/Post Rolls RON"/>
    <s v="Online Video"/>
    <n v="5.0000000000000001E-3"/>
    <n v="3.3000000000000002E-2"/>
    <n v="180000"/>
    <n v="151716"/>
    <n v="28284"/>
    <n v="151716"/>
    <n v="2133"/>
    <n v="1.4059163173297477E-2"/>
    <n v="1.4431973745897797"/>
    <n v="900"/>
    <n v="758.58"/>
    <n v="-141.41999999999996"/>
    <n v="5940"/>
    <n v="3078.34"/>
    <n v="-2861.66"/>
    <n v="0"/>
    <n v="2319.7600000000002"/>
    <n v="0.75357497872229839"/>
  </r>
  <r>
    <s v="Shell0516_Wts_Preroll_Nokta_MC"/>
    <n v="2016"/>
    <n v="5"/>
    <s v="Q2"/>
    <d v="2016-05-06T00:00:00"/>
    <d v="2016-05-31T00:00:00"/>
    <n v="0"/>
    <s v="MC"/>
    <x v="52"/>
    <s v="Shell0516_Wts_Preroll_MC"/>
    <s v="Completed"/>
    <s v="Nokta"/>
    <s v="RON"/>
    <s v="Xaxis Tv"/>
    <s v="cpv"/>
    <s v="Pre/Mid/Post Rolls RON"/>
    <s v="Online Video"/>
    <n v="1.2E-2"/>
    <n v="3.3000000000000002E-2"/>
    <n v="150000"/>
    <n v="150501"/>
    <n v="0"/>
    <n v="150000"/>
    <n v="5850"/>
    <n v="3.8870173620108833E-2"/>
    <n v="0.84898000000000007"/>
    <n v="1800"/>
    <n v="1800"/>
    <n v="0"/>
    <n v="4950"/>
    <n v="4966.5330000000004"/>
    <n v="16.533000000000357"/>
    <n v="0"/>
    <n v="3166.5330000000004"/>
    <n v="0.63757413874024393"/>
  </r>
  <r>
    <s v="Shell0516_Wts_Preroll_Crep_MC"/>
    <n v="2016"/>
    <n v="5"/>
    <s v="Q2"/>
    <d v="2016-05-06T00:00:00"/>
    <d v="2016-05-31T00:00:00"/>
    <n v="0"/>
    <s v="MC"/>
    <x v="52"/>
    <s v="Shell0516_Wts_Preroll_MC"/>
    <s v="Completed"/>
    <s v="Crep Digital"/>
    <s v="RON"/>
    <s v="Xaxis Tv"/>
    <s v="cpv"/>
    <s v="Pre/Mid/Post Rolls RON"/>
    <s v="Online Video"/>
    <n v="2.1999999999999999E-2"/>
    <n v="3.3000000000000002E-2"/>
    <n v="100000"/>
    <n v="116179"/>
    <n v="0"/>
    <n v="100000"/>
    <n v="1700"/>
    <n v="1.4632592809371745E-2"/>
    <n v="2.2552394117647059"/>
    <n v="2200"/>
    <n v="2200"/>
    <n v="0"/>
    <n v="3300"/>
    <n v="3833.9070000000002"/>
    <n v="533.90700000000015"/>
    <n v="0"/>
    <n v="1633.9070000000002"/>
    <n v="0.42617283100502962"/>
  </r>
  <r>
    <s v="Shell0516_Wts_Preroll_Digitalm_MC"/>
    <n v="2016"/>
    <n v="5"/>
    <s v="Q2"/>
    <d v="2016-05-06T00:00:00"/>
    <d v="2016-05-31T00:00:00"/>
    <n v="0"/>
    <s v="MC"/>
    <x v="52"/>
    <s v="Shell0516_Wts_Preroll_MC"/>
    <s v="Completed"/>
    <s v="Digitalm"/>
    <s v="RON"/>
    <s v="Xaxis Tv"/>
    <s v="cpv"/>
    <s v="Pre/Mid/Post Rolls RON"/>
    <s v="Online Video"/>
    <n v="6.0000000000000001E-3"/>
    <n v="3.3000000000000002E-2"/>
    <n v="130000"/>
    <n v="130049"/>
    <n v="0"/>
    <n v="130000"/>
    <n v="6104"/>
    <n v="4.6936154833947204E-2"/>
    <n v="0.70308273263433818"/>
    <n v="780"/>
    <n v="780"/>
    <n v="0"/>
    <n v="4290"/>
    <n v="4291.6170000000002"/>
    <n v="1.6170000000001892"/>
    <n v="0"/>
    <n v="3511.6170000000002"/>
    <n v="0.81825032382899032"/>
  </r>
  <r>
    <s v="Shell0516_Wts_Preroll_Acunn_MC"/>
    <n v="2016"/>
    <n v="5"/>
    <s v="Q2"/>
    <d v="2016-05-06T00:00:00"/>
    <d v="2016-05-31T00:00:00"/>
    <n v="0"/>
    <s v="MC"/>
    <x v="52"/>
    <s v="Shell0516_Wts_Preroll_MC"/>
    <s v="Completed"/>
    <s v="Acunn"/>
    <s v="RON"/>
    <s v="Xaxis Tv"/>
    <s v="cpv"/>
    <s v="Pre/Mid/Post Rolls RON"/>
    <s v="Online Video"/>
    <n v="0.01"/>
    <n v="3.3000000000000002E-2"/>
    <n v="130000"/>
    <n v="134988"/>
    <n v="0"/>
    <n v="130000"/>
    <n v="11611"/>
    <n v="8.6015053189913177E-2"/>
    <n v="0.38365377659116356"/>
    <n v="1300"/>
    <n v="1300"/>
    <n v="0"/>
    <n v="4290"/>
    <n v="4454.6040000000003"/>
    <n v="164.60400000000027"/>
    <n v="0"/>
    <n v="3154.6040000000003"/>
    <n v="0.70816710082422596"/>
  </r>
  <r>
    <s v="Vodafone0516_Fz_Ankara_Konser_interest_Medyanet_MS"/>
    <n v="2016"/>
    <n v="5"/>
    <s v="Q2"/>
    <d v="2016-05-10T00:00:00"/>
    <d v="2016-05-13T00:00:00"/>
    <n v="0"/>
    <s v="MS"/>
    <x v="14"/>
    <s v="Vodafone0516_Fz_Ankara_Konser_interest_MS"/>
    <s v="Completed"/>
    <s v="Medyanet"/>
    <s v="RON"/>
    <s v="Xaxis Display Plus"/>
    <s v="cpm"/>
    <s v="Selected Sites"/>
    <s v="Ad Bundles"/>
    <n v="0.1"/>
    <n v="0.8"/>
    <n v="4000000"/>
    <n v="4168343"/>
    <n v="0"/>
    <n v="4000000"/>
    <m/>
    <n v="0"/>
    <e v="#DIV/0!"/>
    <n v="400"/>
    <n v="400"/>
    <n v="0"/>
    <n v="3200"/>
    <n v="1840"/>
    <n v="-1360"/>
    <n v="0"/>
    <n v="1440"/>
    <n v="0.78260869565217395"/>
  </r>
  <r>
    <s v="Vodafone0516_Fz_Ankara_Konser_interest_Digitalm_MS"/>
    <n v="2016"/>
    <n v="5"/>
    <s v="Q2"/>
    <d v="2016-05-10T00:00:00"/>
    <d v="2016-05-13T00:00:00"/>
    <n v="0"/>
    <s v="MS"/>
    <x v="14"/>
    <s v="Vodafone0516_Fz_Ankara_Konser_interest_MS"/>
    <s v="Completed"/>
    <s v="Digitalm"/>
    <s v="RON"/>
    <s v="Xaxis Display Plus"/>
    <s v="cpm"/>
    <s v="Selected Sites"/>
    <s v="Ad Bundles"/>
    <n v="0.2"/>
    <n v="0.8"/>
    <n v="2000000"/>
    <n v="2042936"/>
    <n v="0"/>
    <n v="2000000"/>
    <n v="232"/>
    <n v="1.135620499124789E-4"/>
    <n v="6.8965517241379306"/>
    <n v="400"/>
    <n v="400"/>
    <n v="0"/>
    <n v="1600"/>
    <n v="1600"/>
    <n v="0"/>
    <n v="0"/>
    <n v="1200"/>
    <n v="0.75"/>
  </r>
  <r>
    <s v="Vodafone0516_Fz_Ankara_Konser_interest_Bond_MS"/>
    <n v="2016"/>
    <n v="5"/>
    <s v="Q2"/>
    <d v="2016-05-10T00:00:00"/>
    <d v="2016-05-13T00:00:00"/>
    <n v="0"/>
    <s v="MS"/>
    <x v="14"/>
    <s v="Vodafone0516_Fz_Ankara_Konser_interest_MS"/>
    <s v="Completed"/>
    <s v="Bond Digital"/>
    <s v="RON"/>
    <s v="Xaxis Display Plus"/>
    <s v="cpm"/>
    <s v="Selected Sites"/>
    <s v="Ad Bundles"/>
    <n v="0.5"/>
    <n v="0.8"/>
    <n v="700000"/>
    <n v="700120"/>
    <n v="0"/>
    <n v="700000"/>
    <m/>
    <n v="0"/>
    <e v="#DIV/0!"/>
    <n v="350"/>
    <n v="350"/>
    <n v="0"/>
    <n v="560"/>
    <n v="560"/>
    <n v="0"/>
    <n v="0"/>
    <n v="210"/>
    <n v="0.375"/>
  </r>
  <r>
    <s v="KFC0516_2Box_Set_SYNC_Clipkit_MX"/>
    <n v="2016"/>
    <n v="5"/>
    <s v="Q2"/>
    <d v="2016-05-11T00:00:00"/>
    <d v="2016-05-31T00:00:00"/>
    <n v="0"/>
    <s v="MX"/>
    <x v="3"/>
    <s v="KFC0516_2Box_Set_SYNC_MX"/>
    <s v="Completed"/>
    <s v="Clipkit"/>
    <s v="RON"/>
    <s v="Xaxis SYNC"/>
    <s v="cpv"/>
    <s v="Pre/Mid/Post Rolls RON"/>
    <s v="Online Video"/>
    <n v="3.6999999999999998E-2"/>
    <n v="6.5000000000000002E-2"/>
    <n v="231000"/>
    <n v="231804"/>
    <n v="0"/>
    <n v="231000"/>
    <n v="6395"/>
    <n v="2.7587962243964727E-2"/>
    <n v="2.3455824863174355"/>
    <n v="8547"/>
    <n v="8547"/>
    <n v="0"/>
    <n v="15015"/>
    <n v="15000"/>
    <n v="-15"/>
    <n v="0"/>
    <n v="6453"/>
    <n v="0.43020000000000003"/>
  </r>
  <r>
    <s v="SaxoCapital0516_Trader_go_interest_Digitalm_MX"/>
    <n v="2016"/>
    <n v="5"/>
    <s v="Q2"/>
    <d v="2016-05-11T00:00:00"/>
    <d v="2016-05-31T00:00:00"/>
    <n v="0"/>
    <s v="MX"/>
    <x v="20"/>
    <s v="SaxoCapital0516_Trader_go_interest_MX"/>
    <s v="Completed"/>
    <s v="Digitalm"/>
    <s v="RON"/>
    <s v="Xaxis Display Plus"/>
    <s v="cpm"/>
    <s v="Selected Sites"/>
    <s v="Ad Bundles"/>
    <n v="0.2"/>
    <n v="2"/>
    <n v="600000"/>
    <n v="406086"/>
    <n v="193914"/>
    <n v="406086"/>
    <n v="124"/>
    <n v="3.0535403830715663E-4"/>
    <n v="6.5483870967741939"/>
    <n v="120"/>
    <n v="81.217200000000005"/>
    <n v="-38.782799999999995"/>
    <n v="1200"/>
    <n v="812"/>
    <n v="-388"/>
    <n v="0"/>
    <n v="730.78279999999995"/>
    <n v="0.89997881773399013"/>
  </r>
  <r>
    <s v="SaxoCapital0516_Trader_go_interstitial_Medyanet_MX"/>
    <n v="2016"/>
    <n v="5"/>
    <s v="Q2"/>
    <d v="2016-05-11T00:00:00"/>
    <d v="2016-05-31T00:00:00"/>
    <n v="0"/>
    <s v="MX"/>
    <x v="20"/>
    <s v="SaxoCapital0516_Trader_go_interstitial_MX"/>
    <s v="Completed"/>
    <s v="Medyanet"/>
    <s v="RON"/>
    <s v="Xaxis Rich Media"/>
    <s v="cpm"/>
    <s v="Interstitial"/>
    <s v="Interstitial"/>
    <n v="0.5"/>
    <n v="4.5"/>
    <n v="250000"/>
    <n v="0"/>
    <n v="250000"/>
    <n v="0"/>
    <m/>
    <e v="#DIV/0!"/>
    <e v="#DIV/0!"/>
    <n v="125"/>
    <n v="0"/>
    <n v="-125"/>
    <n v="1125"/>
    <n v="0"/>
    <n v="-1125"/>
    <n v="0"/>
    <n v="0"/>
    <e v="#DIV/0!"/>
  </r>
  <r>
    <s v="Bellona0516_Imaj_Kampanyası_interstitial_Medyanet_MC"/>
    <n v="2016"/>
    <n v="5"/>
    <s v="Q2"/>
    <d v="2016-05-11T00:00:00"/>
    <d v="2016-05-31T00:00:00"/>
    <n v="0"/>
    <s v="MC"/>
    <x v="29"/>
    <s v="Bellona0516_Imaj_Kampanyası_interstitial_MC"/>
    <s v="Completed"/>
    <s v="Medyanet"/>
    <s v="RON"/>
    <s v="Xaxis Rich Media"/>
    <s v="cpm"/>
    <s v="Interstitial"/>
    <s v="Interstitial"/>
    <n v="0.5"/>
    <n v="4.25"/>
    <n v="1000000"/>
    <n v="1001647"/>
    <n v="0"/>
    <n v="1000000"/>
    <n v="9485"/>
    <n v="9.469403891790221E-3"/>
    <n v="0.49690142329994724"/>
    <n v="500"/>
    <n v="500"/>
    <n v="0"/>
    <n v="4250"/>
    <n v="4713.1099999999997"/>
    <n v="463.10999999999967"/>
    <n v="0"/>
    <n v="4213.1099999999997"/>
    <n v="0.89391293646870118"/>
  </r>
  <r>
    <s v="Bellona0516_Imaj_Kampanyası_interstitial_Acunn_MC"/>
    <n v="2016"/>
    <n v="5"/>
    <s v="Q2"/>
    <d v="2016-05-11T00:00:00"/>
    <d v="2016-05-31T00:00:00"/>
    <n v="0"/>
    <s v="MC"/>
    <x v="29"/>
    <s v="Bellona0516_Imaj_Kampanyası_interstitial_MC"/>
    <s v="Completed"/>
    <s v="Acunn"/>
    <s v="RON"/>
    <s v="Xaxis Rich Media"/>
    <s v="cpm"/>
    <s v="Interstitial"/>
    <s v="Interstitial"/>
    <n v="1.5"/>
    <n v="4.25"/>
    <n v="500000"/>
    <n v="390462"/>
    <n v="109538"/>
    <n v="390462"/>
    <n v="3849"/>
    <n v="9.8575533598660049E-3"/>
    <n v="0.43114146531566644"/>
    <n v="750"/>
    <n v="585.69299999999998"/>
    <n v="-164.30700000000002"/>
    <n v="2125"/>
    <n v="1659.4635000000001"/>
    <n v="-465.53649999999993"/>
    <n v="0"/>
    <n v="1073.7705000000001"/>
    <n v="0.6470588235294118"/>
  </r>
  <r>
    <s v="Bellona0516_Imaj_Kampanyası_interstitial_Digitalm_MC"/>
    <n v="2016"/>
    <n v="5"/>
    <s v="Q2"/>
    <d v="2016-05-11T00:00:00"/>
    <d v="2016-05-31T00:00:00"/>
    <n v="0"/>
    <s v="MC"/>
    <x v="29"/>
    <s v="Bellona0516_Imaj_Kampanyası_interstitial_MC"/>
    <s v="Completed"/>
    <s v="Digitalm"/>
    <s v="RON"/>
    <s v="Xaxis Rich Media"/>
    <s v="cpm"/>
    <s v="Interstitial"/>
    <s v="Interstitial"/>
    <n v="2.5"/>
    <n v="4.25"/>
    <n v="265000"/>
    <n v="265276"/>
    <n v="0"/>
    <n v="265000"/>
    <n v="4948"/>
    <n v="1.8652271596375097E-2"/>
    <n v="0.22785428455941795"/>
    <n v="662.5"/>
    <n v="662.5"/>
    <n v="0"/>
    <n v="1126.25"/>
    <n v="1127.423"/>
    <n v="1.1730000000000018"/>
    <n v="0"/>
    <n v="464.923"/>
    <n v="0.41237672107097334"/>
  </r>
  <r>
    <s v="Bellona0516_Imaj_Kampanyası_SYNC_Clipkit_MC"/>
    <n v="2016"/>
    <n v="5"/>
    <s v="Q2"/>
    <d v="2016-05-11T00:00:00"/>
    <d v="2016-05-31T00:00:00"/>
    <n v="0"/>
    <s v="MC"/>
    <x v="29"/>
    <s v="Bellona0516_Imaj_Kampanyası_SYNC_MC"/>
    <s v="Completed"/>
    <s v="Clipkit"/>
    <s v="RON"/>
    <s v="Xaxis SYNC"/>
    <s v="cpv"/>
    <s v="Pre/Mid/Post Rolls RON"/>
    <s v="Online Video"/>
    <n v="3.6999999999999998E-2"/>
    <n v="0.06"/>
    <n v="250000"/>
    <n v="250269"/>
    <n v="0"/>
    <n v="250000"/>
    <n v="15760"/>
    <n v="6.29722418677503E-2"/>
    <n v="0.95177664974619292"/>
    <n v="9250"/>
    <n v="9250"/>
    <n v="0"/>
    <n v="15000"/>
    <n v="15000"/>
    <n v="0"/>
    <n v="0"/>
    <n v="5750"/>
    <n v="0.38333333333333336"/>
  </r>
  <r>
    <s v="Avivasa0516_Gelecegini_Biriktirenler_interest_Medyanet_MC"/>
    <n v="2016"/>
    <n v="5"/>
    <s v="Q2"/>
    <d v="2016-05-13T00:00:00"/>
    <d v="2016-05-31T00:00:00"/>
    <n v="0"/>
    <s v="MC"/>
    <x v="5"/>
    <s v="Avivasa0516_Gelecegini_Biriktirenler_interest_MC"/>
    <s v="Completed"/>
    <s v="Medyanet"/>
    <s v="RON"/>
    <s v="Xaxis Display Plus"/>
    <s v="cpm"/>
    <s v="Selected Sites"/>
    <s v="Ad Bundles"/>
    <n v="0.1"/>
    <n v="1"/>
    <n v="3600000"/>
    <n v="3608678"/>
    <n v="0"/>
    <n v="3600000"/>
    <m/>
    <n v="0"/>
    <e v="#DIV/0!"/>
    <n v="360"/>
    <n v="360"/>
    <n v="0"/>
    <n v="3600"/>
    <n v="2500"/>
    <n v="-1100"/>
    <n v="0"/>
    <n v="2140"/>
    <n v="0.85599999999999998"/>
  </r>
  <r>
    <s v="Avivasa0516_Gelecegini_Biriktirenler_interest_Digitalm_MC"/>
    <n v="2016"/>
    <n v="5"/>
    <s v="Q2"/>
    <d v="2016-05-13T00:00:00"/>
    <d v="2016-05-31T00:00:00"/>
    <n v="0"/>
    <s v="MC"/>
    <x v="5"/>
    <s v="Avivasa0516_Gelecegini_Biriktirenler_interest_MC"/>
    <s v="Completed"/>
    <s v="Digitalm"/>
    <s v="RON"/>
    <s v="Xaxis Display Plus"/>
    <s v="cpm"/>
    <s v="Selected Sites"/>
    <s v="Ad Bundles"/>
    <n v="0.2"/>
    <n v="1"/>
    <n v="1500000"/>
    <n v="1500927"/>
    <n v="0"/>
    <n v="1500000"/>
    <n v="133"/>
    <n v="8.8611904509679689E-5"/>
    <n v="11.278195488721805"/>
    <n v="300"/>
    <n v="300"/>
    <n v="0"/>
    <n v="1500"/>
    <n v="1500"/>
    <n v="0"/>
    <n v="0"/>
    <n v="1200"/>
    <n v="0.8"/>
  </r>
  <r>
    <s v="Avivasa0516_Gelecegini_Biriktirenler_interest_Bond_MC"/>
    <n v="2016"/>
    <n v="5"/>
    <s v="Q2"/>
    <d v="2016-05-13T00:00:00"/>
    <d v="2016-05-31T00:00:00"/>
    <n v="0"/>
    <s v="MC"/>
    <x v="5"/>
    <s v="Avivasa0516_Gelecegini_Biriktirenler_interest_MC"/>
    <s v="Completed"/>
    <s v="Bond Digital"/>
    <s v="RON"/>
    <s v="Xaxis Display Plus"/>
    <s v="cpm"/>
    <s v="Selected Sites"/>
    <s v="Ad Bundles"/>
    <n v="0.5"/>
    <n v="1"/>
    <n v="1000000"/>
    <n v="1000503"/>
    <n v="0"/>
    <n v="1000000"/>
    <m/>
    <n v="0"/>
    <e v="#DIV/0!"/>
    <n v="500"/>
    <n v="500"/>
    <n v="0"/>
    <n v="1000"/>
    <n v="1000"/>
    <n v="0"/>
    <n v="0"/>
    <n v="500"/>
    <n v="0.5"/>
  </r>
  <r>
    <s v="Vodafone0516_Big_Bang_Faz2_Lal_Appnexus_MS"/>
    <n v="2016"/>
    <n v="5"/>
    <s v="Q2"/>
    <d v="2016-05-13T00:00:00"/>
    <d v="2016-05-31T00:00:00"/>
    <n v="0"/>
    <s v="MS"/>
    <x v="14"/>
    <s v="Vodafone0516_Big_Bang_Faz2_Lal_MS"/>
    <s v="Completed"/>
    <s v="Appnexus"/>
    <s v="RON"/>
    <s v="Xaxis Lookalike"/>
    <s v="cpm"/>
    <s v="Selected Sites"/>
    <s v="Ad Bundles"/>
    <m/>
    <n v="1.3"/>
    <n v="1000000"/>
    <n v="1982595"/>
    <n v="0"/>
    <n v="1000000"/>
    <m/>
    <n v="0"/>
    <e v="#DIV/0!"/>
    <n v="0"/>
    <n v="0"/>
    <n v="0"/>
    <n v="1300"/>
    <n v="1170"/>
    <n v="-130"/>
    <n v="0"/>
    <n v="1170"/>
    <n v="1"/>
  </r>
  <r>
    <s v="Vodafone0516_Big_Bang_Faz2_Lal_GoogleAdx_MS"/>
    <n v="2016"/>
    <n v="5"/>
    <s v="Q2"/>
    <d v="2016-05-13T00:00:00"/>
    <d v="2016-05-31T00:00:00"/>
    <n v="0"/>
    <s v="MS"/>
    <x v="14"/>
    <s v="Vodafone0516_Big_Bang_Faz2_Lal_MS"/>
    <s v="Completed"/>
    <s v="Google"/>
    <s v="RON"/>
    <s v="Xaxis Lookalike"/>
    <s v="cpm"/>
    <s v="Selected Sites"/>
    <s v="Ad Bundles"/>
    <m/>
    <n v="1.3"/>
    <n v="0"/>
    <m/>
    <n v="0"/>
    <n v="0"/>
    <m/>
    <e v="#DIV/0!"/>
    <e v="#DIV/0!"/>
    <n v="0"/>
    <n v="0"/>
    <n v="0"/>
    <n v="0"/>
    <n v="0"/>
    <n v="0"/>
    <n v="0"/>
    <n v="0"/>
    <e v="#DIV/0!"/>
  </r>
  <r>
    <s v="Vodafone0516_Big_Bang_Faz2_Lal_Digitalm_MS"/>
    <n v="2016"/>
    <n v="5"/>
    <s v="Q2"/>
    <d v="2016-05-13T00:00:00"/>
    <d v="2016-05-31T00:00:00"/>
    <n v="0"/>
    <s v="MS"/>
    <x v="14"/>
    <s v="Vodafone0516_Big_Bang_Faz2_Lal_MS"/>
    <s v="Completed"/>
    <s v="Digitalm"/>
    <s v="RON"/>
    <s v="Xaxis Lookalike"/>
    <s v="cpm"/>
    <s v="Selected Sites"/>
    <s v="Ad Bundles"/>
    <n v="0.2"/>
    <n v="1.3"/>
    <n v="2000000"/>
    <n v="2002366"/>
    <n v="0"/>
    <n v="2000000"/>
    <n v="197"/>
    <n v="9.8383612186783034E-5"/>
    <n v="13.197969543147208"/>
    <n v="400"/>
    <n v="400"/>
    <n v="0"/>
    <n v="2600"/>
    <n v="2600"/>
    <n v="0"/>
    <n v="0"/>
    <n v="2200"/>
    <n v="0.84615384615384615"/>
  </r>
  <r>
    <s v="Vodafone0516_Big_Bang_Faz2_Lal_Medyanet_MS"/>
    <n v="2016"/>
    <n v="5"/>
    <s v="Q2"/>
    <d v="2016-05-13T00:00:00"/>
    <d v="2016-05-31T00:00:00"/>
    <n v="0"/>
    <s v="MS"/>
    <x v="14"/>
    <s v="Vodafone0516_Big_Bang_Faz2_Lal_MS"/>
    <s v="Completed"/>
    <s v="Medyanet"/>
    <s v="RON"/>
    <s v="Xaxis Lookalike"/>
    <s v="cpm"/>
    <s v="Selected Sites"/>
    <s v="Ad Bundles"/>
    <n v="0.1"/>
    <n v="1.3"/>
    <n v="1000000"/>
    <n v="1004721"/>
    <n v="0"/>
    <n v="1000000"/>
    <m/>
    <n v="0"/>
    <e v="#DIV/0!"/>
    <n v="100"/>
    <n v="100"/>
    <n v="0"/>
    <n v="1300"/>
    <n v="1300"/>
    <n v="0"/>
    <n v="0"/>
    <n v="1200"/>
    <n v="0.92307692307692313"/>
  </r>
  <r>
    <s v="Vodafone0516_Big_Bang_Faz2_Lal_Sem_MS"/>
    <n v="2016"/>
    <n v="5"/>
    <s v="Q2"/>
    <d v="2016-05-13T00:00:00"/>
    <d v="2016-05-31T00:00:00"/>
    <n v="0"/>
    <s v="MS"/>
    <x v="14"/>
    <s v="Vodafone0516_Big_Bang_Faz2_Lal_MS"/>
    <s v="Completed"/>
    <s v="Sem Digital"/>
    <s v="RON"/>
    <s v="Xaxis Lookalike"/>
    <s v="cpm"/>
    <s v="Selected Sites"/>
    <s v="Ad Bundles"/>
    <n v="0.2"/>
    <n v="1.3"/>
    <n v="250000"/>
    <n v="302089"/>
    <n v="0"/>
    <n v="250000"/>
    <m/>
    <n v="0"/>
    <e v="#DIV/0!"/>
    <n v="50"/>
    <n v="50"/>
    <n v="0"/>
    <n v="325"/>
    <n v="325"/>
    <n v="0"/>
    <n v="0"/>
    <n v="275"/>
    <n v="0.84615384615384615"/>
  </r>
  <r>
    <s v="Vodafone0516_Big_Bang_Faz2_Lal_matrouge_MS"/>
    <n v="2016"/>
    <n v="5"/>
    <s v="Q2"/>
    <d v="2016-05-13T00:00:00"/>
    <d v="2016-05-31T00:00:00"/>
    <n v="0"/>
    <s v="MS"/>
    <x v="14"/>
    <s v="Vodafone0516_Big_Bang_Faz2_Lal_MS"/>
    <s v="Completed"/>
    <s v="Matrouge"/>
    <s v="RON"/>
    <s v="Xaxis Lookalike"/>
    <s v="cpm"/>
    <s v="Selected Sites"/>
    <s v="Ad Bundles"/>
    <n v="0.2"/>
    <n v="1.3"/>
    <n v="250000"/>
    <n v="555988"/>
    <n v="0"/>
    <n v="250000"/>
    <m/>
    <n v="0"/>
    <e v="#DIV/0!"/>
    <n v="50"/>
    <n v="150"/>
    <n v="100"/>
    <n v="325"/>
    <n v="325"/>
    <n v="0"/>
    <n v="0"/>
    <n v="175"/>
    <n v="0.53846153846153844"/>
  </r>
  <r>
    <s v="Vodafone0516_Big_Bang_Faz2_Lal_Commedya_MS"/>
    <n v="2016"/>
    <n v="5"/>
    <s v="Q2"/>
    <d v="2016-05-13T00:00:00"/>
    <d v="2016-05-31T00:00:00"/>
    <n v="0"/>
    <s v="MS"/>
    <x v="14"/>
    <s v="Vodafone0516_Big_Bang_Faz2_Lal_MS"/>
    <s v="Completed"/>
    <s v="Commedya"/>
    <s v="RON"/>
    <s v="Xaxis Lookalike"/>
    <s v="cpm"/>
    <s v="Selected Sites"/>
    <s v="Ad Bundles"/>
    <n v="0.1"/>
    <n v="1.3"/>
    <n v="1000000"/>
    <n v="1056913"/>
    <n v="0"/>
    <n v="1000000"/>
    <m/>
    <n v="0"/>
    <e v="#DIV/0!"/>
    <n v="100"/>
    <n v="100"/>
    <n v="0"/>
    <n v="1300"/>
    <n v="1300"/>
    <n v="0"/>
    <n v="0"/>
    <n v="1200"/>
    <n v="0.92307692307692313"/>
  </r>
  <r>
    <s v="Vodafone0516_Big_bang_Faz2_interstitial_medyanet_MS"/>
    <n v="2016"/>
    <n v="5"/>
    <s v="Q2"/>
    <d v="2016-05-13T00:00:00"/>
    <d v="2016-05-31T00:00:00"/>
    <n v="0"/>
    <s v="MS"/>
    <x v="14"/>
    <s v="Vodafone0516_Big_Bang_Faz2_Lal_MS"/>
    <s v="Completed"/>
    <s v="Medyanet"/>
    <s v="RON"/>
    <s v="Xaxis Rich Media"/>
    <s v="cpm"/>
    <s v="Interstitial"/>
    <s v="Interstitial"/>
    <n v="0.5"/>
    <n v="1.3"/>
    <n v="600000"/>
    <n v="600179"/>
    <n v="0"/>
    <n v="600000"/>
    <m/>
    <n v="0"/>
    <e v="#DIV/0!"/>
    <n v="300"/>
    <n v="300"/>
    <n v="0"/>
    <n v="780"/>
    <n v="780"/>
    <n v="0"/>
    <n v="0"/>
    <n v="480"/>
    <n v="0.61538461538461542"/>
  </r>
  <r>
    <s v="Shell0516_Rimula_Audio_Recognation_Digitalmarcom_MC"/>
    <n v="2016"/>
    <n v="5"/>
    <s v="Q2"/>
    <d v="2016-05-13T00:00:00"/>
    <d v="2016-05-31T00:00:00"/>
    <n v="0"/>
    <s v="MC"/>
    <x v="52"/>
    <s v="Shell0516_Rimula_Audio_Recognation_MC"/>
    <s v="Completed"/>
    <s v="Digitalmarcom"/>
    <s v="RON"/>
    <s v="Xaxis Audio Recog"/>
    <s v="cpv"/>
    <s v="Pre/Mid/Post Rolls RON"/>
    <s v="Online Video"/>
    <n v="3.7999999999999999E-2"/>
    <n v="0.06"/>
    <n v="100000"/>
    <n v="0"/>
    <n v="100000"/>
    <n v="0"/>
    <m/>
    <e v="#DIV/0!"/>
    <e v="#DIV/0!"/>
    <n v="3800"/>
    <n v="0"/>
    <n v="-3800"/>
    <n v="6000"/>
    <n v="0"/>
    <n v="-6000"/>
    <n v="0"/>
    <n v="0"/>
    <e v="#DIV/0!"/>
  </r>
  <r>
    <s v="Shell0516_Rimula_interest_Bond_MC"/>
    <n v="2016"/>
    <n v="5"/>
    <s v="Q2"/>
    <d v="2016-05-13T00:00:00"/>
    <d v="2016-05-31T00:00:00"/>
    <n v="0"/>
    <s v="MC"/>
    <x v="52"/>
    <s v="Shell0516_Rimula_interest_MC"/>
    <s v="Completed"/>
    <s v="Bond Digital"/>
    <s v="RON"/>
    <s v="Xaxis Display Plus"/>
    <s v="cpm"/>
    <s v="Selected Sites"/>
    <s v="Ad Bundles"/>
    <n v="0.5"/>
    <n v="1"/>
    <n v="2750000"/>
    <n v="1166009"/>
    <n v="1583991"/>
    <n v="1166009"/>
    <m/>
    <n v="0"/>
    <e v="#DIV/0!"/>
    <n v="1375"/>
    <n v="583.00450000000001"/>
    <n v="-791.99549999999999"/>
    <n v="2750"/>
    <n v="1455.26"/>
    <n v="-1294.74"/>
    <n v="0"/>
    <n v="872.25549999999998"/>
    <n v="0.5993812102304743"/>
  </r>
  <r>
    <s v="Shell0516_Rimula_interest_Digitalm_MC"/>
    <n v="2016"/>
    <n v="5"/>
    <s v="Q2"/>
    <d v="2016-05-13T00:00:00"/>
    <d v="2016-05-31T00:00:00"/>
    <n v="0"/>
    <s v="MC"/>
    <x v="52"/>
    <s v="Shell0516_Rimula_interest_MC"/>
    <s v="Completed"/>
    <s v="Digitalm"/>
    <s v="RON"/>
    <s v="Xaxis Display Plus"/>
    <s v="cpm"/>
    <s v="Selected Sites"/>
    <s v="Ad Bundles"/>
    <n v="0.2"/>
    <n v="1"/>
    <n v="2000000"/>
    <n v="2022737"/>
    <n v="0"/>
    <n v="2000000"/>
    <n v="528"/>
    <n v="2.6103245256303714E-4"/>
    <n v="3.8309412878787881"/>
    <n v="400"/>
    <n v="400"/>
    <n v="0"/>
    <n v="2000"/>
    <n v="2022.7370000000001"/>
    <n v="22.73700000000008"/>
    <n v="0"/>
    <n v="1622.7370000000001"/>
    <n v="0.80224814199769912"/>
  </r>
  <r>
    <s v="Shell0516_Rimula_interest_Adhood_MC"/>
    <n v="2016"/>
    <n v="5"/>
    <s v="Q2"/>
    <d v="2016-05-13T00:00:00"/>
    <d v="2016-05-31T00:00:00"/>
    <n v="0"/>
    <s v="MC"/>
    <x v="52"/>
    <s v="Shell0516_Rimula_interest_MC"/>
    <s v="Completed"/>
    <s v="Adhood"/>
    <s v="RON"/>
    <s v="Xaxis Display Plus"/>
    <s v="cpm"/>
    <s v="Selected Sites"/>
    <s v="Ad Bundles"/>
    <n v="0.15"/>
    <n v="1"/>
    <n v="1000000"/>
    <n v="992466"/>
    <n v="7534"/>
    <n v="992466"/>
    <m/>
    <n v="0"/>
    <e v="#DIV/0!"/>
    <n v="150"/>
    <n v="148.8699"/>
    <n v="-1.1300999999999988"/>
    <n v="1000"/>
    <n v="0"/>
    <n v="-1000"/>
    <n v="0"/>
    <n v="-148.8699"/>
    <e v="#DIV/0!"/>
  </r>
  <r>
    <s v="Teknosa0516_Turuncu_indirim_13-16_interstitial_Medyanet_MC"/>
    <n v="2016"/>
    <n v="5"/>
    <s v="Q2"/>
    <d v="2016-05-13T00:00:00"/>
    <d v="2016-05-16T00:00:00"/>
    <n v="0"/>
    <s v="MC"/>
    <x v="6"/>
    <s v="Teknosa0516_Turuncu_indirim_13-16_interstitial_MC"/>
    <s v="Completed"/>
    <s v="Medyanet"/>
    <s v="RON"/>
    <s v="Xaxis Rich Media"/>
    <s v="cpm"/>
    <s v="Interstitial"/>
    <s v="Interstitial"/>
    <n v="0.5"/>
    <n v="4.25"/>
    <n v="400000"/>
    <n v="402372"/>
    <n v="0"/>
    <n v="400000"/>
    <n v="6349"/>
    <n v="1.5778930939528594E-2"/>
    <n v="0.21853835249645615"/>
    <n v="200"/>
    <n v="200"/>
    <n v="0"/>
    <n v="1700"/>
    <n v="1387.5"/>
    <n v="-312.5"/>
    <n v="0"/>
    <n v="1187.5"/>
    <n v="0.85585585585585588"/>
  </r>
  <r>
    <s v="Teknosa0516_Turuncu_indirim_13-16_interstitial_Acunn_MC"/>
    <n v="2016"/>
    <n v="5"/>
    <s v="Q2"/>
    <d v="2016-05-13T00:00:00"/>
    <d v="2016-05-16T00:00:00"/>
    <n v="0"/>
    <s v="MC"/>
    <x v="6"/>
    <s v="Teknosa0516_Turuncu_indirim_13-16_interstitial_MC"/>
    <s v="Completed"/>
    <s v="Acunn"/>
    <s v="RON"/>
    <s v="Xaxis Rich Media"/>
    <s v="cpm"/>
    <s v="Interstitial"/>
    <s v="Interstitial"/>
    <n v="1.5"/>
    <n v="4.25"/>
    <n v="300000"/>
    <n v="321414"/>
    <n v="0"/>
    <n v="300000"/>
    <n v="5444"/>
    <n v="1.6937656729327285E-2"/>
    <n v="0.23420279206465833"/>
    <n v="450"/>
    <n v="450"/>
    <n v="0"/>
    <n v="1275"/>
    <n v="1275"/>
    <n v="0"/>
    <n v="0"/>
    <n v="825"/>
    <n v="0.6470588235294118"/>
  </r>
  <r>
    <s v="Teknosa0516_Turuncu_indirim_13-16_interstitial_Bond_MC"/>
    <n v="2016"/>
    <n v="5"/>
    <s v="Q2"/>
    <d v="2016-05-13T00:00:00"/>
    <d v="2016-05-16T00:00:00"/>
    <n v="0"/>
    <s v="MC"/>
    <x v="6"/>
    <s v="Teknosa0516_Turuncu_indirim_13-16_interstitial_MC"/>
    <s v="Completed"/>
    <s v="Bond Digital"/>
    <s v="RON"/>
    <s v="Xaxis Rich Media"/>
    <s v="cpm"/>
    <s v="Interstitial"/>
    <s v="Interstitial"/>
    <n v="2.5"/>
    <n v="4.25"/>
    <n v="150000"/>
    <n v="150713"/>
    <n v="0"/>
    <n v="150000"/>
    <m/>
    <n v="0"/>
    <e v="#DIV/0!"/>
    <n v="375"/>
    <n v="375"/>
    <n v="0"/>
    <n v="637.5"/>
    <n v="637.5"/>
    <n v="0"/>
    <n v="0"/>
    <n v="262.5"/>
    <n v="0.41176470588235292"/>
  </r>
  <r>
    <s v="Avon0516_B&amp;M_interstitial_Admatic_MX"/>
    <n v="2016"/>
    <n v="5"/>
    <s v="Q2"/>
    <d v="2016-05-13T00:00:00"/>
    <d v="2016-05-31T00:00:00"/>
    <n v="0"/>
    <s v="MX"/>
    <x v="34"/>
    <s v="Avon0516_B&amp;M_interstitial_MX"/>
    <s v="Completed"/>
    <s v="Admatic"/>
    <s v="RON"/>
    <s v="Xaxis Rich Media"/>
    <s v="cpm"/>
    <s v="Interstitial"/>
    <s v="Interstitial"/>
    <n v="3"/>
    <n v="4.25"/>
    <n v="400000"/>
    <n v="0"/>
    <n v="400000"/>
    <n v="0"/>
    <m/>
    <e v="#DIV/0!"/>
    <e v="#DIV/0!"/>
    <n v="1200"/>
    <n v="0"/>
    <n v="-1200"/>
    <n v="1700"/>
    <n v="425"/>
    <n v="-1275"/>
    <n v="0"/>
    <n v="425"/>
    <n v="1"/>
  </r>
  <r>
    <s v="Avon0516_B&amp;M_interstitial_Medyanet_MX"/>
    <n v="2016"/>
    <n v="5"/>
    <s v="Q2"/>
    <d v="2016-05-13T00:00:00"/>
    <d v="2016-05-31T00:00:00"/>
    <n v="0"/>
    <s v="MX"/>
    <x v="34"/>
    <s v="Avon0516_B&amp;M_interstitial_MX"/>
    <s v="Completed"/>
    <s v="Medyanet"/>
    <s v="RON"/>
    <s v="Xaxis Rich Media"/>
    <s v="cpm"/>
    <s v="Interstitial"/>
    <s v="Interstitial"/>
    <n v="0.5"/>
    <n v="4.25"/>
    <n v="400000"/>
    <n v="22282"/>
    <n v="377718"/>
    <n v="22282"/>
    <m/>
    <n v="0"/>
    <e v="#DIV/0!"/>
    <n v="200"/>
    <n v="161"/>
    <n v="-39"/>
    <n v="1700"/>
    <n v="94.698499999999996"/>
    <n v="-1605.3015"/>
    <n v="0"/>
    <n v="-66.301500000000004"/>
    <n v="-0.70013252585838226"/>
  </r>
  <r>
    <s v="Avon0516_B&amp;M_interstitial_Acunn_MX"/>
    <n v="2016"/>
    <n v="5"/>
    <s v="Q2"/>
    <d v="2016-05-13T00:00:00"/>
    <d v="2016-05-31T00:00:00"/>
    <n v="0"/>
    <s v="MX"/>
    <x v="34"/>
    <s v="Avon0516_B&amp;M_interstitial_MX"/>
    <s v="Completed"/>
    <s v="Acunn"/>
    <s v="RON"/>
    <s v="Xaxis Rich Media"/>
    <s v="cpm"/>
    <s v="Interstitial"/>
    <s v="Interstitial"/>
    <n v="1.5"/>
    <n v="4.25"/>
    <n v="400000"/>
    <n v="403364"/>
    <n v="0"/>
    <n v="400000"/>
    <n v="1764"/>
    <n v="4.3732212096270363E-3"/>
    <n v="0.97182369614512476"/>
    <n v="600"/>
    <n v="600"/>
    <n v="0"/>
    <n v="1700"/>
    <n v="1714.297"/>
    <n v="14.297000000000025"/>
    <n v="0"/>
    <n v="1114.297"/>
    <n v="0.65000230415149762"/>
  </r>
  <r>
    <s v="Avon0516_B&amp;M_interstitial_Matrouge_MX"/>
    <n v="2016"/>
    <n v="5"/>
    <s v="Q2"/>
    <d v="2016-05-13T00:00:00"/>
    <d v="2016-05-31T00:00:00"/>
    <n v="0"/>
    <s v="MX"/>
    <x v="34"/>
    <s v="Avon0516_B&amp;M_interstitial_MX"/>
    <s v="Completed"/>
    <s v="Matrouge"/>
    <s v="RON"/>
    <s v="Xaxis Rich Media"/>
    <s v="cpm"/>
    <s v="Interstitial"/>
    <s v="Interstitial"/>
    <n v="2"/>
    <n v="4.25"/>
    <n v="100000"/>
    <m/>
    <n v="100000"/>
    <n v="0"/>
    <m/>
    <e v="#DIV/0!"/>
    <e v="#DIV/0!"/>
    <n v="200"/>
    <n v="0"/>
    <n v="-200"/>
    <n v="425"/>
    <n v="0"/>
    <n v="-425"/>
    <n v="0"/>
    <n v="0"/>
    <e v="#DIV/0!"/>
  </r>
  <r>
    <s v="Avon0516_B&amp;M_SYNC_Clipkit_MX"/>
    <n v="2016"/>
    <n v="5"/>
    <s v="Q2"/>
    <d v="2016-05-13T00:00:00"/>
    <d v="2016-05-31T00:00:00"/>
    <n v="0"/>
    <s v="MX"/>
    <x v="34"/>
    <s v="Avon0516_B&amp;M_SYNC_MX"/>
    <s v="Completed"/>
    <s v="Clipkit"/>
    <s v="RON"/>
    <s v="Xaxis SYNC"/>
    <s v="cpv"/>
    <s v="Pre/Mid/Post Rolls RON"/>
    <s v="Online Video"/>
    <n v="3.6999999999999998E-2"/>
    <n v="0.06"/>
    <n v="100000"/>
    <n v="100034"/>
    <n v="0"/>
    <n v="100000"/>
    <n v="11847"/>
    <n v="0.11842973389047724"/>
    <n v="0.50645733096986578"/>
    <n v="3700"/>
    <n v="3700"/>
    <n v="0"/>
    <n v="6000"/>
    <n v="6000"/>
    <n v="0"/>
    <n v="0"/>
    <n v="2300"/>
    <n v="0.38333333333333336"/>
  </r>
  <r>
    <s v="Karcher0516_Basınclı_Yıkama_makinası_interest_Bond_MX"/>
    <n v="2016"/>
    <n v="5"/>
    <s v="Q2"/>
    <d v="2016-05-13T00:00:00"/>
    <d v="2016-05-31T00:00:00"/>
    <n v="0"/>
    <s v="MX"/>
    <x v="4"/>
    <s v="Karcher0516_Basınclı_Yıkama_makinası_interestMC"/>
    <s v="Completed"/>
    <s v="Bond Digital"/>
    <s v="RON"/>
    <s v="Xaxis Display Plus"/>
    <s v="cpm"/>
    <s v="Selected Sites"/>
    <s v="Ad Bundles"/>
    <n v="0.5"/>
    <n v="1.2"/>
    <n v="700000"/>
    <n v="705739"/>
    <n v="0"/>
    <n v="700000"/>
    <m/>
    <n v="0"/>
    <e v="#DIV/0!"/>
    <n v="350"/>
    <n v="350"/>
    <n v="0"/>
    <n v="840"/>
    <n v="847"/>
    <n v="7"/>
    <n v="0"/>
    <n v="497"/>
    <n v="0.58677685950413228"/>
  </r>
  <r>
    <s v="Karcher0516_Basınclı_Yıkama_makinası_interstitial_Medyanet_MX"/>
    <n v="2016"/>
    <n v="5"/>
    <s v="Q2"/>
    <d v="2016-05-13T00:00:00"/>
    <d v="2016-05-31T00:00:00"/>
    <n v="0"/>
    <s v="MX"/>
    <x v="4"/>
    <s v="Karcher0516_Basınclı_Yıkama_makinası_interstitial_MC"/>
    <s v="Completed"/>
    <s v="Medyanet"/>
    <s v="RON"/>
    <s v="Xaxis Rich Media"/>
    <s v="cpm"/>
    <s v="Interstitial"/>
    <s v="Interstitial"/>
    <n v="0.5"/>
    <n v="4.25"/>
    <n v="400000"/>
    <n v="401153"/>
    <n v="0"/>
    <n v="400000"/>
    <m/>
    <n v="0"/>
    <e v="#DIV/0!"/>
    <n v="200"/>
    <n v="200"/>
    <n v="0"/>
    <n v="1700"/>
    <n v="1700"/>
    <n v="0"/>
    <n v="0"/>
    <n v="1500"/>
    <n v="0.88235294117647056"/>
  </r>
  <r>
    <s v="Karcher0516_Basınclı_Yıkama_makinası_mobil_Move_MX"/>
    <n v="2016"/>
    <n v="5"/>
    <s v="Q2"/>
    <d v="2016-05-13T00:00:00"/>
    <d v="2016-05-31T00:00:00"/>
    <n v="0"/>
    <s v="MX"/>
    <x v="4"/>
    <s v="Karcher0516_Basınclı_Yıkama_makinası_mobil_MX"/>
    <s v="Completed"/>
    <s v="Move"/>
    <s v="RON"/>
    <s v="Xaxis Mobil"/>
    <s v="cpm"/>
    <s v="Selected Sites"/>
    <s v="Ad Bundles"/>
    <n v="3"/>
    <n v="8"/>
    <n v="300000"/>
    <n v="335495"/>
    <n v="0"/>
    <n v="300000"/>
    <n v="8522"/>
    <n v="2.5401272746240631E-2"/>
    <n v="0.31494954236094813"/>
    <n v="900"/>
    <n v="900"/>
    <n v="0"/>
    <n v="2400"/>
    <n v="2684"/>
    <n v="284"/>
    <n v="0"/>
    <n v="1784"/>
    <n v="0.6646795827123696"/>
  </r>
  <r>
    <s v="Vodafone0516_Cepte_Wifi_interest_Bond_MS"/>
    <n v="2016"/>
    <n v="5"/>
    <s v="Q2"/>
    <d v="2016-05-13T00:00:00"/>
    <d v="2016-05-31T00:00:00"/>
    <n v="0"/>
    <s v="MS"/>
    <x v="14"/>
    <s v="Vodafone0516_Cepte_Wifi_interest_MS"/>
    <s v="Completed"/>
    <s v="Bond Digital"/>
    <s v="RON"/>
    <s v="Xaxis Display Plus"/>
    <s v="cpm"/>
    <s v="Selected Sites"/>
    <s v="Ad Bundles"/>
    <n v="0.5"/>
    <n v="0.8"/>
    <n v="2000000"/>
    <n v="2001798"/>
    <n v="0"/>
    <n v="2000000"/>
    <m/>
    <n v="0"/>
    <e v="#DIV/0!"/>
    <n v="1000"/>
    <n v="1000"/>
    <n v="0"/>
    <n v="1600"/>
    <n v="1200"/>
    <n v="-400"/>
    <n v="0"/>
    <n v="200"/>
    <n v="0.16666666666666666"/>
  </r>
  <r>
    <s v="Vodafone0516_Cepte_Wifi_interest_Digitalm_MS"/>
    <n v="2016"/>
    <n v="5"/>
    <s v="Q2"/>
    <d v="2016-05-13T00:00:00"/>
    <d v="2016-05-31T00:00:00"/>
    <n v="0"/>
    <s v="MS"/>
    <x v="14"/>
    <s v="Vodafone0516_Cepte_Wifi_interest_MS"/>
    <s v="Completed"/>
    <s v="Digitalm"/>
    <s v="RON"/>
    <s v="Xaxis Display Plus"/>
    <s v="cpm"/>
    <s v="Selected Sites"/>
    <s v="Ad Bundles"/>
    <n v="0.2"/>
    <n v="0.8"/>
    <n v="2000000"/>
    <n v="2001295"/>
    <n v="0"/>
    <n v="2000000"/>
    <n v="176"/>
    <n v="8.794305687067624E-5"/>
    <n v="9.0909090909090917"/>
    <n v="400"/>
    <n v="400"/>
    <n v="0"/>
    <n v="1600"/>
    <n v="1600"/>
    <n v="0"/>
    <n v="0"/>
    <n v="1200"/>
    <n v="0.75"/>
  </r>
  <r>
    <s v="Vodafone0516_Cepte_Wifi_interest_Nokta_MS"/>
    <n v="2016"/>
    <n v="5"/>
    <s v="Q2"/>
    <d v="2016-05-13T00:00:00"/>
    <d v="2016-05-31T00:00:00"/>
    <n v="0"/>
    <s v="MS"/>
    <x v="14"/>
    <s v="Vodafone0516_Cepte_Wifi_interest_MS"/>
    <s v="Completed"/>
    <s v="Nokta"/>
    <s v="RON"/>
    <s v="Xaxis Display Plus"/>
    <s v="cpm"/>
    <s v="Selected Sites"/>
    <s v="Ad Bundles"/>
    <n v="0.1"/>
    <n v="0.8"/>
    <n v="500000"/>
    <n v="503374"/>
    <n v="0"/>
    <n v="500000"/>
    <m/>
    <n v="0"/>
    <e v="#DIV/0!"/>
    <n v="50"/>
    <n v="50"/>
    <n v="0"/>
    <n v="400"/>
    <n v="400"/>
    <n v="0"/>
    <n v="0"/>
    <n v="350"/>
    <n v="0.875"/>
  </r>
  <r>
    <s v="Vodafone0516_Cepte_Wifi_interest_Medyanet_MS"/>
    <n v="2016"/>
    <n v="5"/>
    <s v="Q2"/>
    <d v="2016-05-13T00:00:00"/>
    <d v="2016-05-31T00:00:00"/>
    <n v="0"/>
    <s v="MS"/>
    <x v="14"/>
    <s v="Vodafone0516_Cepte_Wifi_interest_MS"/>
    <s v="Completed"/>
    <s v="Medyanet"/>
    <s v="RON"/>
    <s v="Xaxis Display Plus"/>
    <s v="cpm"/>
    <s v="Selected Sites"/>
    <s v="Ad Bundles"/>
    <n v="0.1"/>
    <n v="0.8"/>
    <n v="1000000"/>
    <n v="1005652"/>
    <n v="0"/>
    <n v="1000000"/>
    <m/>
    <n v="0"/>
    <e v="#DIV/0!"/>
    <n v="100"/>
    <n v="100"/>
    <n v="0"/>
    <n v="800"/>
    <n v="800"/>
    <n v="0"/>
    <n v="0"/>
    <n v="700"/>
    <n v="0.875"/>
  </r>
  <r>
    <s v="Vodafone0516_Cepte_Wifi_interest_Sem_MS"/>
    <n v="2016"/>
    <n v="5"/>
    <s v="Q2"/>
    <d v="2016-05-13T00:00:00"/>
    <d v="2016-05-31T00:00:00"/>
    <n v="0"/>
    <s v="MS"/>
    <x v="14"/>
    <s v="Vodafone0516_Cepte_Wifi_interest_MS"/>
    <s v="Completed"/>
    <s v="Sem Digital"/>
    <s v="RON"/>
    <s v="Xaxis Display Plus"/>
    <s v="cpm"/>
    <s v="Selected Sites"/>
    <s v="Ad Bundles"/>
    <n v="0.2"/>
    <n v="0.8"/>
    <n v="500000"/>
    <n v="614358"/>
    <n v="0"/>
    <n v="500000"/>
    <m/>
    <n v="0"/>
    <e v="#DIV/0!"/>
    <n v="100"/>
    <n v="100"/>
    <n v="0"/>
    <n v="400"/>
    <n v="400"/>
    <n v="0"/>
    <n v="0"/>
    <n v="300"/>
    <n v="0.75"/>
  </r>
  <r>
    <s v="Vodafone0516_Cepte_Wifi_interest_Reklamstore_MS"/>
    <n v="2016"/>
    <n v="5"/>
    <s v="Q2"/>
    <d v="2016-05-13T00:00:00"/>
    <d v="2016-05-31T00:00:00"/>
    <n v="0"/>
    <s v="MS"/>
    <x v="14"/>
    <s v="Vodafone0516_Cepte_Wifi_interest_MS"/>
    <s v="Completed"/>
    <s v="Reklamstore"/>
    <s v="RON"/>
    <s v="Xaxis Display Plus"/>
    <s v="cpm"/>
    <s v="Selected Sites"/>
    <s v="Ad Bundles"/>
    <n v="0.17"/>
    <n v="0.8"/>
    <n v="500000"/>
    <n v="500251"/>
    <n v="0"/>
    <n v="500000"/>
    <n v="191"/>
    <n v="3.8180833221722696E-4"/>
    <n v="2.0942408376963351"/>
    <n v="85"/>
    <n v="85"/>
    <n v="0"/>
    <n v="400"/>
    <n v="400"/>
    <n v="0"/>
    <n v="0"/>
    <n v="315"/>
    <n v="0.78749999999999998"/>
  </r>
  <r>
    <s v="Vodafone0516_Cepte_Wifi_interstitial_Medyanet_MS"/>
    <n v="2016"/>
    <n v="5"/>
    <s v="Q2"/>
    <d v="2016-05-13T00:00:00"/>
    <d v="2016-05-31T00:00:00"/>
    <n v="0"/>
    <s v="MS"/>
    <x v="14"/>
    <s v="Vodafone0516_Cepte_Wifi_interstitial_MS"/>
    <s v="Completed"/>
    <s v="Medyanet"/>
    <s v="RON"/>
    <s v="Xaxis Rich Media"/>
    <s v="cpm"/>
    <s v="Interstitial"/>
    <s v="Interstitial"/>
    <n v="0.5"/>
    <n v="0.8"/>
    <n v="2000000"/>
    <n v="2003538"/>
    <n v="0"/>
    <n v="2000000"/>
    <m/>
    <n v="0"/>
    <e v="#DIV/0!"/>
    <n v="1000"/>
    <n v="1000"/>
    <n v="0"/>
    <n v="1600"/>
    <n v="1600"/>
    <n v="0"/>
    <n v="0"/>
    <n v="600"/>
    <n v="0.375"/>
  </r>
  <r>
    <s v="ElcaKozmetik_0516_Darphin_interstitial_Acunn_MS"/>
    <n v="2016"/>
    <n v="5"/>
    <s v="Q2"/>
    <d v="2016-05-18T00:00:00"/>
    <d v="2016-05-31T00:00:00"/>
    <n v="0"/>
    <s v="MS"/>
    <x v="2"/>
    <s v="ElcaKozmetik_0516_Darphin_interstitial_MS"/>
    <s v="Completed"/>
    <s v="Acunn"/>
    <s v="RON"/>
    <s v="Xaxis Rich Media"/>
    <s v="cpm"/>
    <s v="Interstitial"/>
    <s v="Interstitial"/>
    <n v="1.5"/>
    <n v="4"/>
    <n v="400000"/>
    <n v="401060"/>
    <n v="0"/>
    <n v="400000"/>
    <n v="1932"/>
    <n v="4.8172343290280757E-3"/>
    <n v="0.82815734989648038"/>
    <n v="600"/>
    <n v="600"/>
    <n v="0"/>
    <n v="1600"/>
    <n v="1600"/>
    <n v="0"/>
    <n v="0"/>
    <n v="1000"/>
    <n v="0.625"/>
  </r>
  <r>
    <s v="ElcaKozmetik_0516_Darphin_interstitial_Medyanet_MS"/>
    <n v="2016"/>
    <n v="5"/>
    <s v="Q2"/>
    <d v="2016-05-18T00:00:00"/>
    <d v="2016-05-31T00:00:00"/>
    <n v="0"/>
    <s v="MS"/>
    <x v="2"/>
    <s v="ElcaKozmetik_0516_Darphin_interstitial_MS"/>
    <s v="Completed"/>
    <s v="Medyanet"/>
    <s v="RON"/>
    <s v="Xaxis Rich Media"/>
    <s v="cpm"/>
    <s v="Interstitial"/>
    <s v="Interstitial"/>
    <n v="0.5"/>
    <n v="4"/>
    <n v="400000"/>
    <n v="400972"/>
    <n v="0"/>
    <n v="400000"/>
    <n v="2287"/>
    <n v="5.7036401544247476E-3"/>
    <n v="0.69960647135986009"/>
    <n v="200"/>
    <n v="200"/>
    <n v="0"/>
    <n v="1600"/>
    <n v="1600"/>
    <n v="0"/>
    <n v="0"/>
    <n v="1400"/>
    <n v="0.875"/>
  </r>
  <r>
    <s v="ElcaKozmetik_0516_Darphin_interstitial_Digitalm_MS"/>
    <n v="2016"/>
    <n v="5"/>
    <s v="Q2"/>
    <d v="2016-05-18T00:00:00"/>
    <d v="2016-05-31T00:00:00"/>
    <n v="0"/>
    <s v="MS"/>
    <x v="2"/>
    <s v="ElcaKozmetik_0516_Darphin_interstitial_MS"/>
    <s v="Completed"/>
    <s v="Digitalm"/>
    <s v="RON"/>
    <s v="Xaxis Rich Media"/>
    <s v="cpm"/>
    <s v="Interstitial"/>
    <s v="Interstitial"/>
    <n v="2.5"/>
    <n v="4"/>
    <n v="200000"/>
    <n v="200258"/>
    <n v="0"/>
    <n v="200000"/>
    <n v="3271"/>
    <n v="1.6333929231291632E-2"/>
    <n v="0.24457352491592785"/>
    <n v="500"/>
    <n v="500"/>
    <n v="0"/>
    <n v="800"/>
    <n v="800"/>
    <n v="0"/>
    <n v="0"/>
    <n v="300"/>
    <n v="0.375"/>
  </r>
  <r>
    <s v="ElcaKozmetik0516_Darphin_Pin_Overlay_Popmarker_MS"/>
    <n v="2016"/>
    <n v="5"/>
    <s v="Q2"/>
    <d v="2016-05-18T00:00:00"/>
    <d v="2016-05-31T00:00:00"/>
    <n v="0"/>
    <s v="MS"/>
    <x v="2"/>
    <s v="ElcaKozmetik_0516_Darphin_Pin_Overlay_MS"/>
    <s v="Completed"/>
    <s v="Popmarker"/>
    <s v="RON"/>
    <s v="Xaxis Pin"/>
    <s v="cpm"/>
    <s v="Selected Sites"/>
    <s v="Ad Bundles"/>
    <n v="1"/>
    <n v="3"/>
    <n v="1000000"/>
    <n v="1000605"/>
    <n v="0"/>
    <n v="1000000"/>
    <n v="2908"/>
    <n v="2.9062417237571271E-3"/>
    <n v="1.0316368638239339"/>
    <n v="1000"/>
    <n v="1000"/>
    <n v="0"/>
    <n v="3000"/>
    <n v="3000"/>
    <n v="0"/>
    <n v="0"/>
    <n v="2000"/>
    <n v="0.66666666666666663"/>
  </r>
  <r>
    <s v="IKEA0516_Peak_Day_interstitial_Acunn_MEC"/>
    <n v="2016"/>
    <n v="5"/>
    <s v="Q2"/>
    <d v="2016-05-18T00:00:00"/>
    <d v="2016-05-23T00:00:00"/>
    <n v="0"/>
    <s v="MEC"/>
    <x v="1"/>
    <s v="IKEA0516_Peak_Day_interstitial_MEC"/>
    <s v="Completed"/>
    <s v="Acunn"/>
    <s v="RON"/>
    <s v="Xaxis Rich Media"/>
    <s v="cpm"/>
    <s v="Interstitial"/>
    <s v="Interstitial"/>
    <n v="1.5"/>
    <n v="4.25"/>
    <n v="500000"/>
    <n v="109140"/>
    <n v="390860"/>
    <n v="109140"/>
    <n v="1892"/>
    <n v="1.7335532343778631E-2"/>
    <n v="0.2454281183932347"/>
    <n v="750"/>
    <n v="163.71"/>
    <n v="-586.29"/>
    <n v="2125"/>
    <n v="464.35"/>
    <n v="-1660.65"/>
    <n v="0"/>
    <n v="300.64"/>
    <n v="0.6474426617852912"/>
  </r>
  <r>
    <s v="IKEA0516_Peak_Day_interstitial_Medyanet_MEC"/>
    <n v="2016"/>
    <n v="5"/>
    <s v="Q2"/>
    <d v="2016-05-18T00:00:00"/>
    <d v="2016-05-23T00:00:00"/>
    <n v="0"/>
    <s v="MEC"/>
    <x v="1"/>
    <s v="IKEA0516_Peak_Day_interstitial_MEC"/>
    <s v="Completed"/>
    <s v="Medyanet"/>
    <s v="RON"/>
    <s v="Xaxis Rich Media"/>
    <s v="cpm"/>
    <s v="Interstitial"/>
    <s v="Interstitial"/>
    <n v="0.5"/>
    <n v="4.25"/>
    <n v="700000"/>
    <n v="703906"/>
    <n v="0"/>
    <n v="700000"/>
    <n v="8135"/>
    <n v="1.1556940841532819E-2"/>
    <n v="0.36774437615242778"/>
    <n v="350"/>
    <n v="350"/>
    <n v="0"/>
    <n v="2975"/>
    <n v="2991.6005"/>
    <n v="16.600500000000011"/>
    <n v="0"/>
    <n v="2641.6005"/>
    <n v="0.88300576898553129"/>
  </r>
  <r>
    <s v="IKEA0516_Peak_Day_interstitial_Digitalm_MEC"/>
    <n v="2016"/>
    <n v="5"/>
    <s v="Q2"/>
    <d v="2016-05-18T00:00:00"/>
    <d v="2016-05-23T00:00:00"/>
    <n v="0"/>
    <s v="MEC"/>
    <x v="1"/>
    <s v="IKEA0516_Peak_Day_interstitial_MEC"/>
    <s v="Completed"/>
    <s v="Digitalm"/>
    <s v="RON"/>
    <s v="Xaxis Rich Media"/>
    <s v="cpm"/>
    <s v="Interstitial"/>
    <s v="Interstitial"/>
    <n v="2.5"/>
    <n v="4.25"/>
    <n v="300000"/>
    <n v="300706"/>
    <n v="0"/>
    <n v="300000"/>
    <n v="5206"/>
    <n v="1.7312591035762506E-2"/>
    <n v="0.24548607376104498"/>
    <n v="750"/>
    <n v="750"/>
    <n v="0"/>
    <n v="1275"/>
    <n v="1278.0005000000001"/>
    <n v="3.0005000000001019"/>
    <n v="0"/>
    <n v="528.0005000000001"/>
    <n v="0.41314576950478504"/>
  </r>
  <r>
    <s v="IKEA0516_Peak_Day_interstitial_DeskFive_MEC"/>
    <n v="2016"/>
    <n v="5"/>
    <s v="Q2"/>
    <d v="2016-05-18T00:00:00"/>
    <d v="2016-05-23T00:00:00"/>
    <n v="0"/>
    <s v="MEC"/>
    <x v="1"/>
    <s v="IKEA0516_Peak_Day_interstitial_MEC"/>
    <s v="Completed"/>
    <s v="Desk Five"/>
    <s v="RON"/>
    <s v="Xaxis Rich Media"/>
    <s v="cpm"/>
    <s v="Interstitial"/>
    <s v="Interstitial"/>
    <n v="2.5"/>
    <n v="4.25"/>
    <n v="250000"/>
    <n v="250835"/>
    <n v="0"/>
    <n v="250000"/>
    <n v="4106"/>
    <n v="1.6369326449658141E-2"/>
    <n v="0.25963194106186066"/>
    <n v="625"/>
    <n v="625"/>
    <n v="0"/>
    <n v="1062.5"/>
    <n v="1066.0487499999999"/>
    <n v="3.5487499999999272"/>
    <n v="0"/>
    <n v="441.04874999999993"/>
    <n v="0.41372287149157105"/>
  </r>
  <r>
    <s v="Vodafone0516_Heroes_LG_interest_Digitalm_MS"/>
    <n v="2016"/>
    <n v="5"/>
    <s v="Q2"/>
    <d v="2016-05-18T00:00:00"/>
    <d v="2016-05-31T00:00:00"/>
    <n v="0"/>
    <s v="MS"/>
    <x v="14"/>
    <s v="Vodafone0516_Heroes_LG_interest_MS"/>
    <s v="Completed"/>
    <s v="Digitalm"/>
    <s v="RON"/>
    <s v="Xaxis Display Plus"/>
    <s v="cpm"/>
    <s v="Selected Sites"/>
    <s v="Ad Bundles"/>
    <n v="0.2"/>
    <n v="0.8"/>
    <n v="5000000"/>
    <n v="4935037"/>
    <n v="64963"/>
    <n v="4935037"/>
    <n v="3134"/>
    <n v="6.3505096314374137E-4"/>
    <n v="1.0976388002552648"/>
    <n v="1000"/>
    <n v="987.00740000000008"/>
    <n v="-12.992599999999925"/>
    <n v="4000"/>
    <n v="3440"/>
    <n v="-560"/>
    <n v="0"/>
    <n v="2452.9926"/>
    <n v="0.71307924418604651"/>
  </r>
  <r>
    <s v="Vodafone0516_Heroes_LG_interest_Bond_MS"/>
    <n v="2016"/>
    <n v="5"/>
    <s v="Q2"/>
    <d v="2016-05-18T00:00:00"/>
    <d v="2016-05-31T00:00:00"/>
    <n v="0"/>
    <s v="MS"/>
    <x v="14"/>
    <s v="Vodafone0516_Heroes_LG_interest_MS"/>
    <s v="Completed"/>
    <s v="Bond Digital"/>
    <s v="RON"/>
    <s v="Xaxis Display Plus"/>
    <s v="cpm"/>
    <s v="Selected Sites"/>
    <s v="Ad Bundles"/>
    <n v="0.5"/>
    <n v="0.8"/>
    <n v="1500000"/>
    <n v="1500013"/>
    <n v="0"/>
    <n v="1500000"/>
    <m/>
    <n v="0"/>
    <e v="#DIV/0!"/>
    <n v="750"/>
    <n v="750"/>
    <n v="0"/>
    <n v="1200"/>
    <n v="1200"/>
    <n v="0"/>
    <n v="0"/>
    <n v="450"/>
    <n v="0.375"/>
  </r>
  <r>
    <s v="Vodafone0516_Heroes_LG_interest_Matrouge_MS"/>
    <n v="2016"/>
    <n v="5"/>
    <s v="Q2"/>
    <d v="2016-05-18T00:00:00"/>
    <d v="2016-05-31T00:00:00"/>
    <n v="0"/>
    <s v="MS"/>
    <x v="14"/>
    <s v="Vodafone0516_Heroes_LG_interest_MS"/>
    <s v="Completed"/>
    <s v="Matrouge"/>
    <s v="RON"/>
    <s v="Xaxis Display Plus"/>
    <s v="cpm"/>
    <s v="Selected Sites"/>
    <s v="Ad Bundles"/>
    <n v="0.2"/>
    <n v="0.8"/>
    <n v="200000"/>
    <n v="764747"/>
    <n v="0"/>
    <n v="200000"/>
    <m/>
    <n v="0"/>
    <e v="#DIV/0!"/>
    <n v="40"/>
    <n v="140"/>
    <n v="100"/>
    <n v="160"/>
    <n v="160"/>
    <n v="0"/>
    <n v="0"/>
    <n v="20"/>
    <n v="0.125"/>
  </r>
  <r>
    <s v="Vodafone0516_Heroes_LG_interstitial_Medyanet_MS"/>
    <n v="2016"/>
    <n v="5"/>
    <s v="Q2"/>
    <d v="2016-05-18T00:00:00"/>
    <d v="2016-05-31T00:00:00"/>
    <n v="0"/>
    <s v="MS"/>
    <x v="14"/>
    <s v="Vodafone0516_Heroes_LG_interest_MS"/>
    <s v="Completed"/>
    <s v="Medyanet"/>
    <s v="RON"/>
    <s v="Xaxis Rich Media"/>
    <s v="cpm"/>
    <s v="Interstitial"/>
    <s v="Interstitial"/>
    <n v="0.5"/>
    <n v="0.8"/>
    <n v="2000000"/>
    <n v="2001609"/>
    <n v="0"/>
    <n v="2000000"/>
    <m/>
    <n v="0"/>
    <e v="#DIV/0!"/>
    <n v="1000"/>
    <n v="1000"/>
    <n v="0"/>
    <n v="1600"/>
    <n v="1600"/>
    <n v="0"/>
    <n v="0"/>
    <n v="600"/>
    <n v="0.375"/>
  </r>
  <r>
    <s v="Teknosa0516_Genclik_iletisimi_interstitial_Acunn_MC"/>
    <n v="2016"/>
    <n v="5"/>
    <s v="Q2"/>
    <d v="2016-05-19T00:00:00"/>
    <d v="2016-05-22T00:00:00"/>
    <n v="0"/>
    <s v="MC"/>
    <x v="6"/>
    <s v="Teknosa0516_Genclik_iletisimi_interstitial_MC"/>
    <s v="Completed"/>
    <s v="Acunn"/>
    <s v="RON"/>
    <s v="Xaxis Rich Media"/>
    <s v="cpm"/>
    <s v="Interstitial"/>
    <s v="Interstitial"/>
    <n v="1.5"/>
    <n v="4.25"/>
    <n v="300000"/>
    <n v="268358"/>
    <n v="31642"/>
    <n v="268358"/>
    <n v="2778"/>
    <n v="1.0351843433026033E-2"/>
    <n v="0.32287976961843051"/>
    <n v="450"/>
    <n v="402.53700000000003"/>
    <n v="-47.462999999999965"/>
    <n v="1275"/>
    <n v="896.96"/>
    <n v="-378.03999999999996"/>
    <n v="0"/>
    <n v="494.423"/>
    <n v="0.55122079022475912"/>
  </r>
  <r>
    <s v="Teknosa0516_Genclik_iletisimi_interstitial_Medyanet_MC"/>
    <n v="2016"/>
    <n v="5"/>
    <s v="Q2"/>
    <d v="2016-05-19T00:00:00"/>
    <d v="2016-05-22T00:00:00"/>
    <n v="0"/>
    <s v="MC"/>
    <x v="6"/>
    <s v="Teknosa0516_Genclik_iletisimi_interstitial_MC"/>
    <s v="Completed"/>
    <s v="Medyanet"/>
    <s v="RON"/>
    <s v="Xaxis Rich Media"/>
    <s v="cpm"/>
    <s v="Interstitial"/>
    <s v="Interstitial"/>
    <n v="0.5"/>
    <n v="4.25"/>
    <n v="350000"/>
    <n v="352480"/>
    <n v="0"/>
    <n v="350000"/>
    <n v="3636"/>
    <n v="1.0315478892419428E-2"/>
    <n v="0.41200220022002199"/>
    <n v="175"/>
    <n v="175"/>
    <n v="0"/>
    <n v="1487.5"/>
    <n v="1498.04"/>
    <n v="10.539999999999964"/>
    <n v="0"/>
    <n v="1323.04"/>
    <n v="0.88318068943419403"/>
  </r>
  <r>
    <s v="Vodafone0516_Red_Gladiators_interest_Digitalm_MS"/>
    <n v="2016"/>
    <n v="5"/>
    <s v="Q2"/>
    <d v="2016-05-20T00:00:00"/>
    <d v="2016-05-31T00:00:00"/>
    <n v="0"/>
    <s v="MS"/>
    <x v="14"/>
    <s v="Vodafone0516_Red_Gladiators_interest_MS"/>
    <s v="Completed"/>
    <s v="Digitalm"/>
    <s v="RON"/>
    <s v="Xaxis Display Plus"/>
    <s v="cpm"/>
    <s v="Selected Sites"/>
    <s v="Ad Bundles"/>
    <n v="0.2"/>
    <n v="0.8"/>
    <n v="3000000"/>
    <n v="3048192"/>
    <n v="0"/>
    <n v="3000000"/>
    <n v="682"/>
    <n v="2.2373918703283782E-4"/>
    <n v="3.159824046920821"/>
    <n v="600"/>
    <n v="600"/>
    <n v="0"/>
    <n v="2400"/>
    <n v="2155"/>
    <n v="-245"/>
    <n v="0"/>
    <n v="1555"/>
    <n v="0.72157772621809746"/>
  </r>
  <r>
    <s v="Vodafone0516_Red_Gladiators_interest_Bond_MS"/>
    <n v="2016"/>
    <n v="5"/>
    <s v="Q2"/>
    <d v="2016-05-20T00:00:00"/>
    <d v="2016-05-31T00:00:00"/>
    <n v="0"/>
    <s v="MS"/>
    <x v="14"/>
    <s v="Vodafone0516_Red_Gladiators_interest_MS"/>
    <s v="Completed"/>
    <s v="Bond Digital"/>
    <s v="RON"/>
    <s v="Xaxis Display Plus"/>
    <s v="cpm"/>
    <s v="Selected Sites"/>
    <s v="Ad Bundles"/>
    <n v="0.5"/>
    <n v="0.8"/>
    <n v="1500000"/>
    <n v="1501193"/>
    <n v="0"/>
    <n v="1500000"/>
    <m/>
    <n v="0"/>
    <e v="#DIV/0!"/>
    <n v="750"/>
    <n v="750"/>
    <n v="0"/>
    <n v="1200"/>
    <n v="1200"/>
    <n v="0"/>
    <n v="0"/>
    <n v="450"/>
    <n v="0.375"/>
  </r>
  <r>
    <s v="Vodafone0516_Red_Gladiators_interstitial_Medyanet_MS"/>
    <n v="2016"/>
    <n v="5"/>
    <s v="Q2"/>
    <d v="2016-05-20T00:00:00"/>
    <d v="2016-05-31T00:00:00"/>
    <n v="0"/>
    <s v="MS"/>
    <x v="14"/>
    <s v="Vodafone0516_Red_Gladiators_interstitial_MS"/>
    <s v="Completed"/>
    <s v="Medyanet"/>
    <s v="RON"/>
    <s v="Xaxis Rich Media"/>
    <s v="cpm"/>
    <s v="Interstitial"/>
    <s v="Interstitial"/>
    <n v="0.5"/>
    <n v="0.8"/>
    <n v="1000000"/>
    <n v="0"/>
    <n v="1000000"/>
    <n v="0"/>
    <m/>
    <n v="0"/>
    <e v="#DIV/0!"/>
    <n v="500"/>
    <n v="0"/>
    <n v="-500"/>
    <n v="800"/>
    <n v="0"/>
    <n v="-800"/>
    <n v="0"/>
    <n v="0"/>
    <e v="#DIV/0!"/>
  </r>
  <r>
    <s v="Carrefoursa0516_Euro_2016_Sync_Clipkit_MC"/>
    <n v="2016"/>
    <n v="5"/>
    <s v="Q2"/>
    <d v="2016-05-20T00:00:00"/>
    <d v="2016-05-31T00:00:00"/>
    <n v="0"/>
    <s v="MC"/>
    <x v="60"/>
    <s v="Carrefoursa0516_Euro_2016_Sync_MC"/>
    <s v="Completed"/>
    <s v="Clipkit"/>
    <s v="RON"/>
    <s v="Xaxis SYNC"/>
    <s v="cpv"/>
    <s v="Pre/Mid/Post Rolls RON"/>
    <s v="Online Video"/>
    <n v="7.4999999999999997E-2"/>
    <n v="0.1"/>
    <n v="50000"/>
    <n v="106173"/>
    <n v="0"/>
    <n v="50000"/>
    <n v="3291"/>
    <n v="3.0996581051679805E-2"/>
    <n v="2.4536615010635066"/>
    <n v="3750"/>
    <n v="3750"/>
    <n v="0"/>
    <n v="5000"/>
    <n v="8075"/>
    <n v="3075"/>
    <n v="0"/>
    <n v="4325"/>
    <n v="0.5356037151702786"/>
  </r>
  <r>
    <s v="Teknosa_Turuncu_indirim_20-23_interstitial_Medyanet_MC"/>
    <n v="2016"/>
    <n v="5"/>
    <s v="Q2"/>
    <d v="2016-05-20T00:00:00"/>
    <d v="2016-05-23T00:00:00"/>
    <n v="0"/>
    <s v="MC"/>
    <x v="6"/>
    <s v="Teknosa_Turuncu_indirim_20-23_interstitial_MC"/>
    <s v="Completed"/>
    <s v="Medyanet"/>
    <s v="RON"/>
    <s v="Xaxis Rich Media"/>
    <s v="cpm"/>
    <s v="Interstitial"/>
    <s v="Interstitial"/>
    <n v="0.5"/>
    <n v="4.25"/>
    <n v="400000"/>
    <n v="400882"/>
    <n v="0"/>
    <n v="400000"/>
    <n v="5364"/>
    <n v="1.3380496006306095E-2"/>
    <n v="0.29828486204325133"/>
    <n v="200"/>
    <n v="200"/>
    <n v="0"/>
    <n v="1700"/>
    <n v="1600"/>
    <n v="-100"/>
    <n v="0"/>
    <n v="1400"/>
    <n v="0.875"/>
  </r>
  <r>
    <s v="Teknosa_Turuncu_indirim_20-23_interstitial_Digitalm_MC"/>
    <n v="2016"/>
    <n v="5"/>
    <s v="Q2"/>
    <d v="2016-05-20T00:00:00"/>
    <d v="2016-05-23T00:00:00"/>
    <n v="0"/>
    <s v="MC"/>
    <x v="6"/>
    <s v="Teknosa_Turuncu_indirim_20-23_interstitial_MC"/>
    <s v="Completed"/>
    <s v="Digitalm"/>
    <s v="RON"/>
    <s v="Xaxis Rich Media"/>
    <s v="cpm"/>
    <s v="Interstitial"/>
    <s v="Interstitial"/>
    <n v="2.5"/>
    <n v="4.25"/>
    <n v="200000"/>
    <n v="201006"/>
    <n v="0"/>
    <n v="200000"/>
    <n v="4041"/>
    <n v="2.0103877496194144E-2"/>
    <n v="0.21034397426379609"/>
    <n v="500"/>
    <n v="500"/>
    <n v="0"/>
    <n v="850"/>
    <n v="850"/>
    <n v="0"/>
    <n v="0"/>
    <n v="350"/>
    <n v="0.41176470588235292"/>
  </r>
  <r>
    <s v="Teknosa_Turuncu_indirim_20-23_interstitial_Bond_MC"/>
    <n v="2016"/>
    <n v="5"/>
    <s v="Q2"/>
    <d v="2016-05-20T00:00:00"/>
    <d v="2016-05-23T00:00:00"/>
    <n v="0"/>
    <s v="MC"/>
    <x v="6"/>
    <s v="Teknosa_Turuncu_indirim_20-23_interstitial_MC"/>
    <s v="Completed"/>
    <s v="Bond Digital"/>
    <s v="RON"/>
    <s v="Xaxis Rich Media"/>
    <s v="cpm"/>
    <s v="Interstitial"/>
    <s v="Interstitial"/>
    <n v="2.5"/>
    <n v="4.25"/>
    <n v="200000"/>
    <n v="200047"/>
    <n v="0"/>
    <n v="200000"/>
    <m/>
    <n v="0"/>
    <e v="#DIV/0!"/>
    <n v="500"/>
    <n v="500"/>
    <n v="0"/>
    <n v="850"/>
    <n v="850"/>
    <n v="0"/>
    <n v="0"/>
    <n v="350"/>
    <n v="0.41176470588235292"/>
  </r>
  <r>
    <s v="TMC0516_Kahraman_Koala_Medyanet_interstitial_MS"/>
    <n v="2016"/>
    <n v="5"/>
    <s v="Q2"/>
    <d v="2016-05-20T00:00:00"/>
    <d v="2016-05-27T00:00:00"/>
    <n v="0"/>
    <s v="MS"/>
    <x v="61"/>
    <s v="TMC0516_Kahraman_Koala_interstitial_MS"/>
    <s v="Completed"/>
    <s v="Medyanet"/>
    <s v="RON"/>
    <s v="Xaxis Rich Media"/>
    <s v="cpm"/>
    <s v="Interstitial"/>
    <s v="Interstitial"/>
    <n v="0.5"/>
    <n v="4.25"/>
    <n v="600000"/>
    <n v="601378"/>
    <n v="0"/>
    <n v="600000"/>
    <n v="3548"/>
    <n v="5.8997834972346844E-3"/>
    <n v="0.7187147688838782"/>
    <n v="300"/>
    <n v="300"/>
    <n v="0"/>
    <n v="2550"/>
    <n v="2550"/>
    <n v="0"/>
    <n v="0"/>
    <n v="2250"/>
    <n v="0.88235294117647056"/>
  </r>
  <r>
    <s v="TMC0516_Kahraman_Koala_Acunn_interstitial_MS"/>
    <n v="2016"/>
    <n v="5"/>
    <s v="Q2"/>
    <d v="2016-05-20T00:00:00"/>
    <d v="2016-05-27T00:00:00"/>
    <n v="0"/>
    <s v="MS"/>
    <x v="61"/>
    <s v="TMC0516_Kahraman_Koala_interstitial_MS"/>
    <s v="Completed"/>
    <s v="Acunn"/>
    <s v="RON"/>
    <s v="Xaxis Rich Media"/>
    <s v="cpm"/>
    <s v="Interstitial"/>
    <s v="Interstitial"/>
    <n v="1.5"/>
    <n v="4.25"/>
    <n v="300000"/>
    <n v="308578"/>
    <n v="0"/>
    <n v="300000"/>
    <n v="1663"/>
    <n v="5.3892370810621629E-3"/>
    <n v="0.81178592904389657"/>
    <n v="450"/>
    <n v="450"/>
    <n v="0"/>
    <n v="1275"/>
    <n v="1350"/>
    <n v="75"/>
    <n v="0"/>
    <n v="900"/>
    <n v="0.66666666666666663"/>
  </r>
  <r>
    <s v="TMC0516_Kahraman_Koala_Digitalm_interstitial_MS"/>
    <n v="2016"/>
    <n v="5"/>
    <s v="Q2"/>
    <d v="2016-05-20T00:00:00"/>
    <d v="2016-05-27T00:00:00"/>
    <n v="0"/>
    <s v="MS"/>
    <x v="61"/>
    <s v="TMC0516_Kahraman_Koala_interstitial_MS"/>
    <s v="Completed"/>
    <s v="Digitalm"/>
    <s v="RON"/>
    <s v="Xaxis Rich Media"/>
    <s v="cpm"/>
    <s v="Interstitial"/>
    <s v="Interstitial"/>
    <n v="2.5"/>
    <n v="4.25"/>
    <n v="200000"/>
    <n v="220660"/>
    <n v="0"/>
    <n v="200000"/>
    <n v="3879"/>
    <n v="1.7579080939001179E-2"/>
    <n v="0.2191286414024233"/>
    <n v="500"/>
    <n v="500"/>
    <n v="0"/>
    <n v="850"/>
    <n v="850"/>
    <n v="0"/>
    <n v="0"/>
    <n v="350"/>
    <n v="0.41176470588235292"/>
  </r>
  <r>
    <s v="KFC0516_2Box_Set_interstitial_Medyanet_MX"/>
    <n v="2016"/>
    <n v="5"/>
    <s v="Q2"/>
    <d v="2016-05-25T00:00:00"/>
    <d v="2016-05-29T00:00:00"/>
    <n v="0"/>
    <s v="MX"/>
    <x v="3"/>
    <s v="KFC0516_2Box_Set_interstitial_MX"/>
    <s v="Completed"/>
    <s v="Medyanet"/>
    <s v="RON"/>
    <s v="Xaxis Rich Media"/>
    <s v="cpm"/>
    <s v="Interstitial"/>
    <s v="Interstitial"/>
    <n v="0.5"/>
    <n v="4.25"/>
    <n v="700000"/>
    <n v="700206"/>
    <n v="0"/>
    <n v="700000"/>
    <m/>
    <n v="0"/>
    <e v="#DIV/0!"/>
    <n v="350"/>
    <n v="350"/>
    <n v="0"/>
    <n v="2975"/>
    <n v="2550"/>
    <n v="-425"/>
    <n v="0"/>
    <n v="2200"/>
    <n v="0.86274509803921573"/>
  </r>
  <r>
    <s v="KFC0516_2Box_Set_interstitial_Acunn_MX"/>
    <n v="2016"/>
    <n v="5"/>
    <s v="Q2"/>
    <d v="2016-05-25T00:00:00"/>
    <d v="2016-05-29T00:00:00"/>
    <n v="0"/>
    <s v="MX"/>
    <x v="3"/>
    <s v="KFC0516_2Box_Set_interstitial_MX"/>
    <s v="Completed"/>
    <s v="Acunn"/>
    <s v="RON"/>
    <s v="Xaxis Rich Media"/>
    <s v="cpm"/>
    <s v="Interstitial"/>
    <s v="Interstitial"/>
    <n v="1.5"/>
    <n v="4.25"/>
    <n v="400000"/>
    <n v="401067"/>
    <n v="0"/>
    <n v="400000"/>
    <n v="681"/>
    <n v="1.6979706632557652E-3"/>
    <n v="2.4963289280469896"/>
    <n v="600"/>
    <n v="600"/>
    <n v="0"/>
    <n v="1700"/>
    <n v="1700"/>
    <n v="0"/>
    <n v="0"/>
    <n v="1100"/>
    <n v="0.6470588235294118"/>
  </r>
  <r>
    <s v="Teknosa0516_Vestel_Euro_2016_interstitial_Medyanet_MC"/>
    <n v="2016"/>
    <n v="5"/>
    <s v="Q2"/>
    <d v="2016-05-25T00:00:00"/>
    <d v="2016-05-29T00:00:00"/>
    <n v="0"/>
    <s v="MC"/>
    <x v="6"/>
    <s v="Teknosa0516_Vestel_Euro_2016_interstitial_MC"/>
    <s v="Completed"/>
    <s v="Medyanet"/>
    <s v="RON"/>
    <s v="Xaxis Rich Media"/>
    <s v="cpm"/>
    <s v="Interstitial"/>
    <s v="Interstitial"/>
    <n v="0.5"/>
    <n v="4.25"/>
    <n v="500000"/>
    <n v="506679"/>
    <n v="0"/>
    <n v="500000"/>
    <n v="3636"/>
    <n v="7.1761411070914724E-3"/>
    <n v="0.48748624862486251"/>
    <n v="250"/>
    <n v="250"/>
    <n v="0"/>
    <n v="2125"/>
    <n v="1772.5"/>
    <n v="-352.5"/>
    <n v="0"/>
    <n v="1522.5"/>
    <n v="0.85895627644569816"/>
  </r>
  <r>
    <s v="Teknosa0516_Vestel_Euro_2016_interstitial_Acunn_MC"/>
    <n v="2016"/>
    <n v="5"/>
    <s v="Q2"/>
    <d v="2016-05-25T00:00:00"/>
    <d v="2016-05-29T00:00:00"/>
    <n v="0"/>
    <s v="MC"/>
    <x v="6"/>
    <s v="Teknosa0516_Vestel_Euro_2016_interstitial_MC"/>
    <s v="Completed"/>
    <s v="Acunn"/>
    <s v="RON"/>
    <s v="Xaxis Rich Media"/>
    <s v="cpm"/>
    <s v="Interstitial"/>
    <s v="Interstitial"/>
    <n v="1.5"/>
    <n v="4.25"/>
    <n v="300000"/>
    <n v="300857"/>
    <n v="0"/>
    <n v="300000"/>
    <n v="1466"/>
    <n v="4.8727468531561506E-3"/>
    <n v="0.86971350613915421"/>
    <n v="450"/>
    <n v="450"/>
    <n v="0"/>
    <n v="1275"/>
    <n v="1275"/>
    <n v="0"/>
    <n v="0"/>
    <n v="825"/>
    <n v="0.6470588235294118"/>
  </r>
  <r>
    <s v="Teknosa0516_Vestel_Euro_2016_interstitial_Bond_MC"/>
    <n v="2016"/>
    <n v="5"/>
    <s v="Q2"/>
    <d v="2016-05-25T00:00:00"/>
    <d v="2016-05-29T00:00:00"/>
    <n v="0"/>
    <s v="MC"/>
    <x v="6"/>
    <s v="Teknosa0516_Vestel_Euro_2016_interstitial_MC"/>
    <s v="Completed"/>
    <s v="Bond Digital"/>
    <s v="RON"/>
    <s v="Xaxis Rich Media"/>
    <s v="cpm"/>
    <s v="Interstitial"/>
    <s v="Interstitial"/>
    <n v="2.5"/>
    <n v="4.25"/>
    <n v="130000"/>
    <n v="130027"/>
    <n v="0"/>
    <n v="130000"/>
    <m/>
    <n v="0"/>
    <e v="#DIV/0!"/>
    <n v="325"/>
    <n v="325"/>
    <n v="0"/>
    <n v="552.5"/>
    <n v="552.5"/>
    <n v="0"/>
    <n v="0"/>
    <n v="227.5"/>
    <n v="0.41176470588235292"/>
  </r>
  <r>
    <s v="Vodafone516_Top_Up_interest_Appnexus_MS"/>
    <n v="2016"/>
    <n v="5"/>
    <s v="Q2"/>
    <d v="2016-05-25T00:00:00"/>
    <d v="2016-05-31T00:00:00"/>
    <n v="0"/>
    <s v="MS"/>
    <x v="14"/>
    <s v="Vodafone516_Top_Up_interest_MS"/>
    <s v="Completed"/>
    <s v="Appnexus"/>
    <s v="RON"/>
    <s v="Xaxis Display Plus"/>
    <s v="cpm"/>
    <s v="Selected Sites"/>
    <s v="Ad Bundles"/>
    <m/>
    <n v="1.5"/>
    <n v="200000"/>
    <n v="200209"/>
    <n v="0"/>
    <n v="200000"/>
    <m/>
    <n v="0"/>
    <e v="#DIV/0!"/>
    <n v="0"/>
    <n v="0"/>
    <n v="0"/>
    <n v="300"/>
    <n v="300"/>
    <n v="0"/>
    <n v="0"/>
    <n v="300"/>
    <n v="1"/>
  </r>
  <r>
    <s v="Vodafone516_Top_Up_interest_GoogleAdx_MS"/>
    <n v="2016"/>
    <n v="5"/>
    <s v="Q2"/>
    <d v="2016-05-25T00:00:00"/>
    <d v="2016-05-31T00:00:00"/>
    <n v="0"/>
    <s v="MS"/>
    <x v="14"/>
    <s v="Vodafone516_Top_Up_interest_MS"/>
    <s v="Completed"/>
    <s v="Google"/>
    <s v="RON"/>
    <s v="Xaxis Display Plus"/>
    <s v="cpm"/>
    <s v="Selected Sites"/>
    <s v="Ad Bundles"/>
    <m/>
    <n v="1.5"/>
    <n v="0"/>
    <n v="0"/>
    <n v="0"/>
    <n v="0"/>
    <m/>
    <e v="#DIV/0!"/>
    <e v="#DIV/0!"/>
    <n v="0"/>
    <n v="0"/>
    <n v="0"/>
    <n v="0"/>
    <n v="0"/>
    <n v="0"/>
    <n v="0"/>
    <n v="0"/>
    <e v="#DIV/0!"/>
  </r>
  <r>
    <s v="Vodafone516_Top_Up_interstitial_Medyanet_MS"/>
    <n v="2016"/>
    <n v="5"/>
    <s v="Q2"/>
    <d v="2016-05-25T00:00:00"/>
    <d v="2016-05-31T00:00:00"/>
    <n v="0"/>
    <s v="MS"/>
    <x v="14"/>
    <s v="Vodafone516_Top_Up_interest_MS"/>
    <s v="Completed"/>
    <s v="Medyanet"/>
    <s v="RON"/>
    <s v="Xaxis Rich Media"/>
    <s v="cpm"/>
    <s v="Interstitial"/>
    <s v="Interstitial"/>
    <n v="0.5"/>
    <n v="1.5"/>
    <n v="750000"/>
    <n v="755628"/>
    <n v="0"/>
    <n v="750000"/>
    <m/>
    <n v="0"/>
    <e v="#DIV/0!"/>
    <n v="375"/>
    <n v="375"/>
    <n v="0"/>
    <n v="1125"/>
    <n v="1125"/>
    <n v="0"/>
    <n v="0"/>
    <n v="750"/>
    <n v="0.66666666666666663"/>
  </r>
  <r>
    <s v="Vodafone516_Top_Up_interest_Digitalm_MS"/>
    <n v="2016"/>
    <n v="5"/>
    <s v="Q2"/>
    <d v="2016-05-25T00:00:00"/>
    <d v="2016-05-31T00:00:00"/>
    <n v="0"/>
    <s v="MS"/>
    <x v="14"/>
    <s v="Vodafone516_Top_Up_interest_MS"/>
    <s v="Completed"/>
    <s v="Digitalm"/>
    <s v="RON"/>
    <s v="Xaxis Display Plus"/>
    <s v="cpm"/>
    <s v="Selected Sites"/>
    <s v="Ad Bundles"/>
    <n v="0.2"/>
    <n v="1.5"/>
    <n v="1500000"/>
    <n v="1552788"/>
    <n v="0"/>
    <n v="1500000"/>
    <n v="152"/>
    <n v="9.7888443238870989E-5"/>
    <n v="6.1118421052631575"/>
    <n v="300"/>
    <n v="300"/>
    <n v="0"/>
    <n v="2250"/>
    <n v="929"/>
    <n v="-1321"/>
    <n v="0"/>
    <n v="629"/>
    <n v="0.67707212055974164"/>
  </r>
  <r>
    <s v="Vestel0516_Euro_2016_interstitial_Medyanet_MC"/>
    <n v="2016"/>
    <n v="5"/>
    <s v="Q2"/>
    <d v="2016-05-25T00:00:00"/>
    <d v="2016-05-31T00:00:00"/>
    <n v="0"/>
    <s v="MC"/>
    <x v="19"/>
    <s v="Vestel0516_Euro_2016_interstitial_MC"/>
    <s v="Completed"/>
    <s v="Medyanet"/>
    <s v="RON"/>
    <s v="Xaxis Rich Media"/>
    <s v="cpm"/>
    <s v="Interstitial"/>
    <s v="Interstitial"/>
    <n v="0.5"/>
    <n v="4.25"/>
    <n v="300000"/>
    <n v="303505"/>
    <n v="0"/>
    <n v="300000"/>
    <m/>
    <n v="0"/>
    <e v="#DIV/0!"/>
    <n v="150"/>
    <n v="150"/>
    <n v="0"/>
    <n v="1275"/>
    <n v="1291.5"/>
    <n v="16.5"/>
    <n v="0"/>
    <n v="1141.5"/>
    <n v="0.88385598141695698"/>
  </r>
  <r>
    <s v="Vestel0516_Euro_2016_interstitial_Acunn_MC"/>
    <n v="2016"/>
    <n v="5"/>
    <s v="Q2"/>
    <d v="2016-05-25T00:00:00"/>
    <d v="2016-05-31T00:00:00"/>
    <n v="0"/>
    <s v="MC"/>
    <x v="19"/>
    <s v="Vestel0516_Euro_2016_interstitial_MC"/>
    <s v="Completed"/>
    <s v="Acunn"/>
    <s v="RON"/>
    <s v="Xaxis Rich Media"/>
    <s v="cpm"/>
    <s v="Interstitial"/>
    <s v="Interstitial"/>
    <n v="1.5"/>
    <n v="4.25"/>
    <n v="250000"/>
    <n v="250364"/>
    <n v="0"/>
    <n v="250000"/>
    <n v="567"/>
    <n v="2.2647025930245561E-3"/>
    <n v="1.8738977072310405"/>
    <n v="375"/>
    <n v="375"/>
    <n v="0"/>
    <n v="1062.5"/>
    <n v="1062.5"/>
    <n v="0"/>
    <n v="0"/>
    <n v="687.5"/>
    <n v="0.6470588235294118"/>
  </r>
  <r>
    <s v="GSK0516_Parodontax_Preroll_Nokta_MC"/>
    <n v="2016"/>
    <n v="5"/>
    <s v="Q2"/>
    <d v="2016-05-27T00:00:00"/>
    <d v="2016-05-31T00:00:00"/>
    <n v="0"/>
    <s v="MC"/>
    <x v="0"/>
    <s v="GSK0516_Parodontax_Preroll_MC"/>
    <s v="Completed"/>
    <s v="Nokta"/>
    <s v="RON"/>
    <s v="Xaxis Tv"/>
    <s v="cpv"/>
    <s v="Pre/Mid/Post Rolls RON"/>
    <s v="Online Video"/>
    <n v="1.2E-2"/>
    <n v="0.04"/>
    <n v="100000"/>
    <n v="100412"/>
    <n v="0"/>
    <n v="100000"/>
    <n v="15219"/>
    <n v="0.15156554993427079"/>
    <n v="0.18562323411525067"/>
    <n v="1200"/>
    <n v="1200"/>
    <n v="0"/>
    <n v="4000"/>
    <n v="2825"/>
    <n v="-1175"/>
    <n v="0"/>
    <n v="1625"/>
    <n v="0.5752212389380531"/>
  </r>
  <r>
    <s v="GSK0516_Parodontax_Preroll_Acunn_MC"/>
    <n v="2016"/>
    <n v="5"/>
    <s v="Q2"/>
    <d v="2016-05-27T00:00:00"/>
    <d v="2016-05-31T00:00:00"/>
    <n v="0"/>
    <s v="MC"/>
    <x v="0"/>
    <s v="GSK0516_Parodontax_Preroll_MC"/>
    <s v="Completed"/>
    <s v="Acunn"/>
    <s v="RON"/>
    <s v="Xaxis Tv"/>
    <s v="cpv"/>
    <s v="Pre/Mid/Post Rolls RON"/>
    <s v="Online Video"/>
    <n v="0.01"/>
    <n v="0.04"/>
    <n v="30000"/>
    <n v="36429"/>
    <n v="0"/>
    <n v="30000"/>
    <n v="7421"/>
    <n v="0.20371132888632681"/>
    <n v="0.16170327449130845"/>
    <n v="300"/>
    <n v="300"/>
    <n v="0"/>
    <n v="1200"/>
    <n v="1200"/>
    <n v="0"/>
    <n v="0"/>
    <n v="900"/>
    <n v="0.75"/>
  </r>
  <r>
    <s v="Teknosa0516_Turuncu_indirim_27-30_interstitial_Medyanet_Mc"/>
    <n v="2016"/>
    <n v="5"/>
    <s v="Q2"/>
    <d v="2016-05-27T00:00:00"/>
    <d v="2016-05-30T00:00:00"/>
    <n v="0"/>
    <s v="MC"/>
    <x v="6"/>
    <s v="Teknosa0516_Turuncu_indirim_27-30_interstitial_Mc"/>
    <s v="Completed"/>
    <s v="Medyanet"/>
    <s v="RON"/>
    <s v="Xaxis Rich Media"/>
    <s v="cpm"/>
    <s v="Interstitial"/>
    <s v="Interstitial"/>
    <n v="0.5"/>
    <n v="4.25"/>
    <n v="400000"/>
    <n v="405889"/>
    <n v="0"/>
    <n v="400000"/>
    <n v="3248"/>
    <n v="8.0021877902579277E-3"/>
    <n v="0.43950123152709358"/>
    <n v="200"/>
    <n v="200"/>
    <n v="0"/>
    <n v="1700"/>
    <n v="1427.5"/>
    <n v="-272.5"/>
    <n v="0"/>
    <n v="1227.5"/>
    <n v="0.85989492119089317"/>
  </r>
  <r>
    <s v="Teknosa0516_Turuncu_indirim_27-30_interstitial_Digitalm_Mc"/>
    <n v="2016"/>
    <n v="5"/>
    <s v="Q2"/>
    <d v="2016-05-27T00:00:00"/>
    <d v="2016-05-30T00:00:00"/>
    <n v="0"/>
    <s v="MC"/>
    <x v="6"/>
    <s v="Teknosa0516_Turuncu_indirim_27-30_interstitial_Mc"/>
    <s v="Completed"/>
    <s v="Digitalm"/>
    <s v="RON"/>
    <s v="Xaxis Rich Media"/>
    <s v="cpm"/>
    <s v="Interstitial"/>
    <s v="Interstitial"/>
    <n v="2.5"/>
    <n v="4.25"/>
    <n v="200000"/>
    <n v="200833"/>
    <n v="0"/>
    <n v="200000"/>
    <n v="4072"/>
    <n v="2.0275552324568173E-2"/>
    <n v="0.20874263261296661"/>
    <n v="500"/>
    <n v="500"/>
    <n v="0"/>
    <n v="850"/>
    <n v="850"/>
    <n v="0"/>
    <n v="0"/>
    <n v="350"/>
    <n v="0.41176470588235292"/>
  </r>
  <r>
    <s v="Teknosa0516_Turuncu_indirim_27-30_interstitial_Bond_Mc"/>
    <n v="2016"/>
    <n v="5"/>
    <s v="Q2"/>
    <d v="2016-05-27T00:00:00"/>
    <d v="2016-05-30T00:00:00"/>
    <n v="0"/>
    <s v="MC"/>
    <x v="6"/>
    <s v="Teknosa0516_Turuncu_indirim_27-30_interstitial_Mc"/>
    <s v="Completed"/>
    <s v="Bond Digital"/>
    <s v="RON"/>
    <s v="Xaxis Rich Media"/>
    <s v="cpm"/>
    <s v="Interstitial"/>
    <s v="Interstitial"/>
    <n v="2.5"/>
    <n v="4.25"/>
    <n v="170000"/>
    <n v="170023"/>
    <n v="0"/>
    <n v="170000"/>
    <m/>
    <n v="0"/>
    <e v="#DIV/0!"/>
    <n v="425"/>
    <n v="425"/>
    <n v="0"/>
    <n v="722.5"/>
    <n v="722.5"/>
    <n v="0"/>
    <n v="0"/>
    <n v="297.5"/>
    <n v="0.41176470588235292"/>
  </r>
  <r>
    <s v="Bimeks0516_Kdv_Kadar_Bipara_interstitial_Medyanet_MEC"/>
    <n v="2016"/>
    <n v="5"/>
    <s v="Q2"/>
    <d v="2016-05-27T00:00:00"/>
    <d v="2016-05-30T00:00:00"/>
    <n v="0"/>
    <s v="MEC"/>
    <x v="10"/>
    <s v="Bimeks0516_Kdv_Kadar_Bipara_interstitial_MEC"/>
    <s v="Completed"/>
    <s v="Medyanet"/>
    <s v="RON"/>
    <s v="Xaxis Rich Media"/>
    <s v="cpm"/>
    <s v="Interstitial"/>
    <s v="Interstitial"/>
    <n v="0.5"/>
    <n v="4.5"/>
    <n v="300000"/>
    <n v="306990"/>
    <n v="0"/>
    <n v="300000"/>
    <n v="3529"/>
    <n v="1.1495488452392587E-2"/>
    <n v="0.38254463020685747"/>
    <n v="150"/>
    <n v="150"/>
    <n v="0"/>
    <n v="1350"/>
    <n v="1350"/>
    <n v="0"/>
    <n v="0"/>
    <n v="1200"/>
    <n v="0.88888888888888884"/>
  </r>
  <r>
    <s v="Bimeks0516_Kdv_Kadar_Bipara_interstitial_Digitalm_MEC"/>
    <n v="2016"/>
    <n v="5"/>
    <s v="Q2"/>
    <d v="2016-05-27T00:00:00"/>
    <d v="2016-05-30T00:00:00"/>
    <n v="0"/>
    <s v="MEC"/>
    <x v="10"/>
    <s v="Bimeks0516_Kdv_Kadar_Bipara_interstitial_MEC"/>
    <s v="Completed"/>
    <s v="Digitalm"/>
    <s v="RON"/>
    <s v="Xaxis Rich Media"/>
    <s v="cpm"/>
    <s v="Interstitial"/>
    <s v="Interstitial"/>
    <n v="2.5"/>
    <n v="4.5"/>
    <n v="200000"/>
    <n v="200915"/>
    <n v="0"/>
    <n v="200000"/>
    <n v="3356"/>
    <n v="1.6703581116392505E-2"/>
    <n v="0.26817640047675806"/>
    <n v="500"/>
    <n v="500"/>
    <n v="0"/>
    <n v="900"/>
    <n v="900"/>
    <n v="0"/>
    <n v="0"/>
    <n v="400"/>
    <n v="0.44444444444444442"/>
  </r>
  <r>
    <s v="Bimeks0516_Kdv_Kadar_Bipara_interstitial_Bond_MEC"/>
    <n v="2016"/>
    <n v="5"/>
    <s v="Q2"/>
    <d v="2016-05-27T00:00:00"/>
    <d v="2016-05-30T00:00:00"/>
    <n v="0"/>
    <s v="MEC"/>
    <x v="10"/>
    <s v="Bimeks0516_Kdv_Kadar_Bipara_interstitial_MEC"/>
    <s v="Completed"/>
    <s v="Bond Digital"/>
    <s v="RON"/>
    <s v="Xaxis Rich Media"/>
    <s v="cpm"/>
    <s v="Interstitial"/>
    <s v="Interstitial"/>
    <n v="2.5"/>
    <n v="4.5"/>
    <n v="166666"/>
    <n v="166029"/>
    <n v="637"/>
    <n v="166029"/>
    <m/>
    <n v="0"/>
    <e v="#DIV/0!"/>
    <n v="416.66499999999996"/>
    <n v="415.07249999999999"/>
    <n v="-1.5924999999999727"/>
    <n v="749.99699999999996"/>
    <n v="749.99699999999996"/>
    <n v="0"/>
    <n v="0"/>
    <n v="334.92449999999997"/>
    <n v="0.44656778627114507"/>
  </r>
  <r>
    <s v="Vodafoen0516_Project_Tolkien_interest_Bond_MS"/>
    <n v="2016"/>
    <n v="5"/>
    <s v="Q2"/>
    <d v="2016-05-27T00:00:00"/>
    <d v="2016-05-31T00:00:00"/>
    <n v="0"/>
    <s v="MS"/>
    <x v="14"/>
    <s v="Vodafoen0516_Project_Tolkien_interest__MS"/>
    <s v="Completed"/>
    <s v="Bond Digital"/>
    <s v="RON"/>
    <s v="Xaxis Display Plus"/>
    <s v="cpm"/>
    <s v="Selected Sites"/>
    <s v="Ad Bundles"/>
    <n v="0.5"/>
    <n v="0.8"/>
    <n v="750000"/>
    <n v="755109"/>
    <n v="0"/>
    <n v="750000"/>
    <m/>
    <n v="0"/>
    <e v="#DIV/0!"/>
    <n v="375"/>
    <n v="375"/>
    <n v="0"/>
    <n v="600"/>
    <n v="600"/>
    <n v="0"/>
    <n v="0"/>
    <n v="225"/>
    <n v="0.375"/>
  </r>
  <r>
    <s v="Vodafoen0516_Project_Tolkien_interest_Digitalm_MS"/>
    <n v="2016"/>
    <n v="5"/>
    <s v="Q2"/>
    <d v="2016-05-27T00:00:00"/>
    <d v="2016-05-31T00:00:00"/>
    <n v="0"/>
    <s v="MS"/>
    <x v="14"/>
    <s v="Vodafoen0516_Project_Tolkien_interest__MS"/>
    <s v="Completed"/>
    <s v="Digitalm"/>
    <s v="RON"/>
    <s v="Xaxis Display Plus"/>
    <s v="cpm"/>
    <s v="Selected Sites"/>
    <s v="Ad Bundles"/>
    <n v="0.2"/>
    <n v="0.8"/>
    <n v="1500000"/>
    <n v="1567676"/>
    <n v="0"/>
    <n v="1500000"/>
    <n v="152"/>
    <n v="9.6958810366427759E-5"/>
    <n v="2.9934210526315788"/>
    <n v="300"/>
    <n v="300"/>
    <n v="0"/>
    <n v="1200"/>
    <n v="455"/>
    <n v="-745"/>
    <n v="0"/>
    <n v="155"/>
    <n v="0.34065934065934067"/>
  </r>
  <r>
    <s v="Akbank0516_Emeklilere_Chip_Para_interest_Medyanet_MC"/>
    <n v="2016"/>
    <n v="5"/>
    <s v="Q2"/>
    <d v="2016-05-27T00:00:00"/>
    <d v="2016-05-31T00:00:00"/>
    <n v="0"/>
    <s v="MC"/>
    <x v="9"/>
    <s v="Akbank0516_Emeklilere_Chip_Para_interest_MC"/>
    <s v="Completed"/>
    <s v="Medyanet"/>
    <s v="RON"/>
    <s v="Xaxis Display Plus"/>
    <s v="cpm"/>
    <s v="Selected Sites"/>
    <s v="Ad Bundles"/>
    <n v="0.1"/>
    <n v="1"/>
    <n v="550000"/>
    <n v="573937"/>
    <n v="0"/>
    <n v="550000"/>
    <m/>
    <n v="0"/>
    <e v="#DIV/0!"/>
    <n v="55"/>
    <n v="55"/>
    <n v="0"/>
    <n v="550"/>
    <n v="574"/>
    <n v="24"/>
    <n v="0"/>
    <n v="519"/>
    <n v="0.90418118466898956"/>
  </r>
  <r>
    <s v="Ikea0516_Yaz_indirimi_interstitial_Medyanet_MEC"/>
    <n v="2016"/>
    <n v="5"/>
    <s v="Q2"/>
    <d v="2016-05-30T00:00:00"/>
    <d v="2016-05-31T00:00:00"/>
    <n v="0"/>
    <s v="MEC"/>
    <x v="1"/>
    <s v="Ikea0516_Yaz_indirimi_interstitial_MEC"/>
    <s v="Completed"/>
    <s v="Medyanet"/>
    <s v="RON"/>
    <s v="Xaxis Rich Media"/>
    <s v="cpm"/>
    <s v="Interstitial"/>
    <s v="Interstitial"/>
    <n v="0.5"/>
    <n v="4.25"/>
    <n v="353000"/>
    <n v="357154"/>
    <n v="0"/>
    <n v="353000"/>
    <m/>
    <n v="0"/>
    <e v="#DIV/0!"/>
    <n v="176.5"/>
    <n v="176.5"/>
    <n v="0"/>
    <n v="1500.25"/>
    <n v="1500"/>
    <n v="-0.25"/>
    <n v="0"/>
    <n v="1323.5"/>
    <n v="0.8823333333333333"/>
  </r>
  <r>
    <s v="Tadım0516_Aycekirdegi_Sync_Clipkit_MEC"/>
    <n v="2016"/>
    <n v="5"/>
    <s v="Q2"/>
    <d v="2016-05-30T00:00:00"/>
    <d v="2016-05-31T00:00:00"/>
    <n v="0"/>
    <s v="MEC"/>
    <x v="33"/>
    <s v="Tadım0516_Aycekirdegi_Sync_MEC"/>
    <s v="Completed"/>
    <s v="Clipkit"/>
    <s v="RON"/>
    <s v="Xaxis SYNC"/>
    <s v="cpv"/>
    <s v="Pre/Mid/Post Rolls RON"/>
    <s v="Online Video"/>
    <n v="3.6999999999999998E-2"/>
    <n v="0.06"/>
    <n v="35000"/>
    <n v="34567"/>
    <n v="433"/>
    <n v="34567"/>
    <n v="3481"/>
    <n v="0.10070298261347528"/>
    <n v="0.60327492099971269"/>
    <n v="1295"/>
    <n v="1278.979"/>
    <n v="-16.020999999999958"/>
    <n v="2100"/>
    <n v="2100"/>
    <n v="0"/>
    <n v="0"/>
    <n v="821.02099999999996"/>
    <n v="0.39096238095238095"/>
  </r>
  <r>
    <s v="Kaplankaya0516_interest_Appnexus_MX"/>
    <n v="2016"/>
    <n v="5"/>
    <s v="Q2"/>
    <d v="2016-05-23T00:00:00"/>
    <d v="2016-05-31T00:00:00"/>
    <n v="0"/>
    <s v="MX"/>
    <x v="62"/>
    <s v="Kaplankaya0516_interests_MX"/>
    <s v="Completed"/>
    <s v="Appnexus"/>
    <s v="RON"/>
    <s v="Xaxis Display Plus"/>
    <s v="cpm"/>
    <s v="Selected Sites"/>
    <s v="Ad Bundles"/>
    <m/>
    <n v="2"/>
    <n v="1000000"/>
    <n v="279859"/>
    <n v="720141"/>
    <n v="279859"/>
    <m/>
    <n v="0"/>
    <e v="#DIV/0!"/>
    <n v="0"/>
    <n v="0"/>
    <n v="0"/>
    <n v="2000"/>
    <n v="494.42"/>
    <n v="-1505.58"/>
    <n v="0"/>
    <n v="494.42"/>
    <n v="1"/>
  </r>
  <r>
    <s v="Kaplankaya0516_interest_GoogleAdx_MX"/>
    <n v="2016"/>
    <n v="5"/>
    <s v="Q2"/>
    <d v="2016-05-23T00:00:00"/>
    <d v="2016-05-31T00:00:00"/>
    <n v="0"/>
    <s v="MX"/>
    <x v="62"/>
    <s v="Kaplankaya0516_interests_MX"/>
    <s v="Completed"/>
    <s v="Google"/>
    <s v="RON"/>
    <s v="Xaxis Display Plus"/>
    <s v="cpm"/>
    <s v="Selected Sites"/>
    <s v="Ad Bundles"/>
    <m/>
    <n v="2"/>
    <n v="0"/>
    <n v="0"/>
    <n v="0"/>
    <n v="0"/>
    <m/>
    <e v="#DIV/0!"/>
    <e v="#DIV/0!"/>
    <n v="0"/>
    <n v="0"/>
    <n v="0"/>
    <n v="0"/>
    <n v="0"/>
    <n v="0"/>
    <n v="0"/>
    <n v="0"/>
    <e v="#DIV/0!"/>
  </r>
  <r>
    <s v="Kaplankaya0516_interest_Digitalm_MX"/>
    <n v="2016"/>
    <n v="5"/>
    <s v="Q2"/>
    <d v="2016-05-23T00:00:00"/>
    <d v="2016-05-31T00:00:00"/>
    <n v="0"/>
    <s v="MX"/>
    <x v="62"/>
    <s v="Kaplankaya0516_interests_MX"/>
    <s v="Completed"/>
    <s v="Digitalm"/>
    <s v="RON"/>
    <s v="Xaxis Display Plus"/>
    <s v="cpm"/>
    <s v="Selected Sites"/>
    <s v="Ad Bundles"/>
    <n v="0.2"/>
    <n v="2"/>
    <n v="400000"/>
    <n v="398626"/>
    <n v="1374"/>
    <n v="398626"/>
    <n v="57"/>
    <n v="1.4299117468504312E-4"/>
    <n v="13.986877192982455"/>
    <n v="80"/>
    <n v="79.725200000000001"/>
    <n v="-0.27479999999999905"/>
    <n v="800"/>
    <n v="797.25199999999995"/>
    <n v="-2.7480000000000473"/>
    <n v="0"/>
    <n v="717.52679999999998"/>
    <n v="0.9"/>
  </r>
  <r>
    <s v="Kaplankaya0516_interest_Hurriyetemlak_MX"/>
    <n v="2016"/>
    <n v="5"/>
    <s v="Q2"/>
    <d v="2016-05-23T00:00:00"/>
    <d v="2016-05-31T00:00:00"/>
    <n v="0"/>
    <s v="MX"/>
    <x v="62"/>
    <s v="Kaplankaya0516_interests_MX"/>
    <s v="Completed"/>
    <s v="Hurriyetemlak"/>
    <s v="RON"/>
    <s v="Xaxis Display Plus"/>
    <s v="cpm"/>
    <s v="Selected Sites"/>
    <s v="Ad Bundles"/>
    <n v="0.15"/>
    <n v="2"/>
    <n v="300000"/>
    <n v="354164"/>
    <n v="0"/>
    <n v="300000"/>
    <m/>
    <n v="0"/>
    <e v="#DIV/0!"/>
    <n v="45"/>
    <n v="45"/>
    <n v="0"/>
    <n v="600"/>
    <n v="708.32799999999997"/>
    <n v="108.32799999999997"/>
    <n v="0"/>
    <n v="663.32799999999997"/>
    <n v="0.93647010989259216"/>
  </r>
  <r>
    <s v="Akbank0516_ekopos_interes_Medyanet_MC"/>
    <n v="2016"/>
    <n v="5"/>
    <s v="Q2"/>
    <d v="2016-05-01T00:00:00"/>
    <d v="2016-05-31T00:00:00"/>
    <n v="0"/>
    <s v="MC"/>
    <x v="9"/>
    <s v="Akbank0516_ekopos_interes_MC"/>
    <s v="Completed"/>
    <s v="Medyanet"/>
    <s v="RON"/>
    <s v="Xaxis Display Plus"/>
    <s v="cpm"/>
    <s v="Selected Sites"/>
    <s v="Ad Bundles"/>
    <n v="0.1"/>
    <n v="1"/>
    <n v="1100000"/>
    <n v="1124988"/>
    <n v="0"/>
    <n v="1100000"/>
    <m/>
    <n v="0"/>
    <e v="#DIV/0!"/>
    <n v="110"/>
    <n v="110"/>
    <n v="0"/>
    <n v="1100"/>
    <n v="2065"/>
    <n v="965"/>
    <n v="0"/>
    <n v="1955"/>
    <n v="0.94673123486682809"/>
  </r>
  <r>
    <s v="Akbank0516_ekopos_interes_Digitalm_MC"/>
    <n v="2016"/>
    <n v="5"/>
    <s v="Q2"/>
    <d v="2016-05-01T00:00:00"/>
    <d v="2016-05-31T00:00:00"/>
    <n v="0"/>
    <s v="MC"/>
    <x v="9"/>
    <s v="Akbank0516_ekopos_interes_MC"/>
    <s v="Completed"/>
    <s v="Digitalm"/>
    <s v="RON"/>
    <s v="Xaxis Display Plus"/>
    <s v="cpm"/>
    <s v="Selected Sites"/>
    <s v="Ad Bundles"/>
    <n v="0.2"/>
    <n v="1"/>
    <n v="1100000"/>
    <n v="1101445"/>
    <n v="0"/>
    <n v="1100000"/>
    <n v="219"/>
    <n v="1.9882971914167297E-4"/>
    <n v="0"/>
    <n v="220"/>
    <n v="220"/>
    <n v="0"/>
    <n v="1100"/>
    <n v="0"/>
    <n v="-1100"/>
    <n v="0"/>
    <n v="-220"/>
    <e v="#DIV/0!"/>
  </r>
  <r>
    <s v="Akbank0516_Tradeall_interest_Medyanet_MC"/>
    <n v="2016"/>
    <n v="5"/>
    <s v="Q2"/>
    <d v="2016-05-01T00:00:00"/>
    <d v="2016-05-31T00:00:00"/>
    <n v="0"/>
    <s v="MC"/>
    <x v="9"/>
    <s v="Akbank0516_Tradeall_interest_MC"/>
    <s v="Completed"/>
    <s v="Medyanet"/>
    <s v="RON"/>
    <s v="Xaxis Display Plus"/>
    <s v="cpm"/>
    <s v="Selected Sites"/>
    <s v="Ad Bundles"/>
    <n v="0.1"/>
    <n v="1"/>
    <n v="100000"/>
    <n v="1142258"/>
    <n v="0"/>
    <n v="100000"/>
    <m/>
    <n v="0"/>
    <e v="#DIV/0!"/>
    <n v="10"/>
    <n v="100"/>
    <n v="90"/>
    <n v="100"/>
    <n v="0"/>
    <n v="-100"/>
    <n v="0"/>
    <n v="-100"/>
    <e v="#DIV/0!"/>
  </r>
  <r>
    <s v="Bimsa0516_imaj_interest_Medyanet_MC"/>
    <n v="2016"/>
    <n v="5"/>
    <s v="Q2"/>
    <d v="2016-05-01T00:00:00"/>
    <d v="2016-05-31T00:00:00"/>
    <n v="0"/>
    <s v="MC"/>
    <x v="39"/>
    <m/>
    <s v="Completed"/>
    <s v="Medyanet"/>
    <s v="RON"/>
    <s v="Xaxis Display Plus"/>
    <s v="cpm"/>
    <s v="Selected Sites"/>
    <s v="Ad Bundles"/>
    <n v="0.1"/>
    <n v="1"/>
    <n v="1000000"/>
    <n v="1161683"/>
    <n v="0"/>
    <n v="1000000"/>
    <m/>
    <n v="0"/>
    <e v="#DIV/0!"/>
    <n v="100"/>
    <n v="100"/>
    <n v="0"/>
    <n v="1000"/>
    <n v="0"/>
    <n v="-1000"/>
    <n v="0"/>
    <n v="-100"/>
    <e v="#DIV/0!"/>
  </r>
  <r>
    <s v="Brisa0516_interstitial_medyanet_MC"/>
    <n v="2016"/>
    <n v="5"/>
    <s v="Q2"/>
    <d v="2016-05-01T00:00:00"/>
    <d v="2016-05-31T00:00:00"/>
    <n v="0"/>
    <s v="MC"/>
    <x v="49"/>
    <m/>
    <s v="Completed"/>
    <s v="Medyanet"/>
    <s v="RON"/>
    <s v="Xaxis Rich Media"/>
    <s v="cpm"/>
    <s v="Interstitial"/>
    <s v="Interstitial"/>
    <n v="0.5"/>
    <n v="4.25"/>
    <n v="300000"/>
    <n v="301290"/>
    <n v="0"/>
    <n v="300000"/>
    <m/>
    <n v="0"/>
    <e v="#DIV/0!"/>
    <n v="150"/>
    <n v="150"/>
    <n v="0"/>
    <n v="1275"/>
    <n v="1611"/>
    <n v="336"/>
    <n v="0"/>
    <n v="1461"/>
    <n v="0.90689013035381749"/>
  </r>
  <r>
    <s v="Atasay0516_Katalog_interstitial_Medyanet_MX"/>
    <n v="2016"/>
    <n v="5"/>
    <s v="Q2"/>
    <d v="2016-05-01T00:00:00"/>
    <d v="2016-05-31T00:00:00"/>
    <n v="0"/>
    <s v="MX"/>
    <x v="56"/>
    <s v="Atasay0516_Atasay_Katalog_interstitial_MX"/>
    <s v="Completed"/>
    <s v="Medyanet"/>
    <s v="RON"/>
    <s v="Xaxis Rich Media"/>
    <s v="cpm"/>
    <s v="Interstitial"/>
    <s v="Interstitial"/>
    <n v="0.5"/>
    <n v="6"/>
    <n v="400000"/>
    <n v="401021"/>
    <n v="0"/>
    <n v="400000"/>
    <n v="2355"/>
    <n v="5.8725104171601988E-3"/>
    <n v="1.0191082802547771"/>
    <n v="200"/>
    <n v="200"/>
    <n v="0"/>
    <n v="2400"/>
    <n v="2400"/>
    <n v="0"/>
    <n v="0"/>
    <n v="2200"/>
    <n v="0.91666666666666663"/>
  </r>
  <r>
    <s v="Atasay0516_Katalog_interstitial_Acunn_MX"/>
    <n v="2016"/>
    <n v="5"/>
    <s v="Q2"/>
    <d v="2016-05-01T00:00:00"/>
    <d v="2016-05-31T00:00:00"/>
    <n v="0"/>
    <s v="MX"/>
    <x v="56"/>
    <s v="Atasay0516_Atasay_Katalog_interstitial_MX"/>
    <s v="Completed"/>
    <s v="Acunn"/>
    <s v="RON"/>
    <s v="Xaxis Rich Media"/>
    <s v="cpm"/>
    <s v="Interstitial"/>
    <s v="Interstitial"/>
    <n v="1.5"/>
    <n v="6"/>
    <n v="266666"/>
    <n v="266666"/>
    <n v="0"/>
    <n v="266666"/>
    <n v="1723"/>
    <n v="6.4612661531653825E-3"/>
    <n v="0.9286105629715613"/>
    <n v="399.99900000000002"/>
    <n v="399.99900000000002"/>
    <n v="0"/>
    <n v="1599.9960000000001"/>
    <n v="1599.9960000000001"/>
    <n v="0"/>
    <n v="0"/>
    <n v="1199.9970000000001"/>
    <n v="0.75"/>
  </r>
  <r>
    <s v="Mavi0516_Yaz_Menüsü_Mobil_Rich_Media_Move_MS"/>
    <n v="2016"/>
    <n v="5"/>
    <s v="Q2"/>
    <d v="2016-05-31T00:00:00"/>
    <d v="2016-05-31T00:00:00"/>
    <n v="0"/>
    <s v="MS"/>
    <x v="51"/>
    <s v="Mavi0516_Yaz_Menüsü_Mobil_Rich_Media_MS"/>
    <s v="Completed"/>
    <s v="Move"/>
    <s v="RON"/>
    <s v="Xaxis Mobil"/>
    <s v="cpm"/>
    <s v="Interstitial"/>
    <s v="Interstitial"/>
    <n v="4"/>
    <n v="9.5"/>
    <n v="842000"/>
    <n v="917301"/>
    <n v="0"/>
    <n v="842000"/>
    <n v="16064"/>
    <n v="1.7512245162711042E-2"/>
    <n v="0.49800796812749004"/>
    <n v="3368"/>
    <n v="3368"/>
    <n v="0"/>
    <n v="7999"/>
    <n v="8000"/>
    <n v="1"/>
    <n v="0"/>
    <n v="4632"/>
    <n v="0.57899999999999996"/>
  </r>
  <r>
    <s v="BP0616_Launch_interstitial_Digitalm_MS"/>
    <n v="2016"/>
    <n v="6"/>
    <s v="Q2"/>
    <d v="2016-06-01T00:00:00"/>
    <d v="2016-06-30T00:00:00"/>
    <n v="0"/>
    <s v="MS"/>
    <x v="63"/>
    <s v="BP0616_Launch_interstitial_MS"/>
    <s v="Completed"/>
    <s v="Digitalm"/>
    <s v="RON"/>
    <s v="Xaxis Rich Media"/>
    <s v="cpm"/>
    <s v="Interstitial"/>
    <s v="Interstitial"/>
    <n v="2.5"/>
    <n v="4.5"/>
    <n v="333333"/>
    <n v="335375"/>
    <n v="0"/>
    <n v="333333"/>
    <n v="5045"/>
    <n v="1.5042862467387253E-2"/>
    <n v="0.29914519326065409"/>
    <n v="833.3325000000001"/>
    <n v="833.3325000000001"/>
    <n v="0"/>
    <n v="1499.9985000000001"/>
    <n v="1509.1875"/>
    <n v="9.1889999999998508"/>
    <n v="0"/>
    <n v="675.8549999999999"/>
    <n v="0.44782705926202004"/>
  </r>
  <r>
    <s v="BP0616_Launch_interstitial_Medyanet_MS"/>
    <n v="2016"/>
    <n v="6"/>
    <s v="Q2"/>
    <d v="2016-06-01T00:00:00"/>
    <d v="2016-06-30T00:00:00"/>
    <n v="0"/>
    <s v="MS"/>
    <x v="63"/>
    <s v="BP0616_Launch_interstitial_MS"/>
    <s v="Completed"/>
    <s v="Medyanet"/>
    <s v="RON"/>
    <s v="Xaxis Rich Media"/>
    <s v="cpm"/>
    <s v="Interstitial"/>
    <s v="Interstitial"/>
    <n v="0.5"/>
    <n v="4.5"/>
    <n v="1500000"/>
    <n v="1501269"/>
    <n v="0"/>
    <n v="1500000"/>
    <m/>
    <n v="0"/>
    <e v="#DIV/0!"/>
    <n v="750"/>
    <n v="750"/>
    <n v="0"/>
    <n v="6750"/>
    <n v="6755.7105000000001"/>
    <n v="5.7105000000001382"/>
    <n v="0"/>
    <n v="6005.7105000000001"/>
    <n v="0.88898280943210928"/>
  </r>
  <r>
    <s v="BP0616_Launch_interstitial_Dogus_MS"/>
    <n v="2016"/>
    <n v="6"/>
    <s v="Q2"/>
    <d v="2016-06-01T00:00:00"/>
    <d v="2016-06-30T00:00:00"/>
    <n v="0"/>
    <s v="MS"/>
    <x v="63"/>
    <s v="BP0616_Launch_interstitial_MS"/>
    <s v="Completed"/>
    <s v="Dogus"/>
    <s v="RON"/>
    <s v="Xaxis Rich Media"/>
    <s v="cpm"/>
    <s v="Interstitial"/>
    <s v="Interstitial"/>
    <n v="2.5"/>
    <n v="4.5"/>
    <n v="1000000"/>
    <n v="765170"/>
    <n v="234830"/>
    <n v="765170"/>
    <n v="6789"/>
    <n v="8.8725381287818386E-3"/>
    <n v="0.50718294299602296"/>
    <n v="2500"/>
    <n v="1912.925"/>
    <n v="-587.07500000000005"/>
    <n v="4500"/>
    <n v="3443.2649999999999"/>
    <n v="-1056.7350000000001"/>
    <n v="0"/>
    <n v="1530.34"/>
    <n v="0.44444444444444442"/>
  </r>
  <r>
    <s v="BP0616_Launch_interstitial_Bond_MS"/>
    <n v="2016"/>
    <n v="6"/>
    <s v="Q2"/>
    <d v="2016-06-01T00:00:00"/>
    <d v="2016-06-30T00:00:00"/>
    <n v="0"/>
    <s v="MS"/>
    <x v="63"/>
    <s v="BP0616_Launch_interstitial_MS"/>
    <s v="Completed"/>
    <s v="Bond Digital"/>
    <s v="RON"/>
    <s v="Xaxis Rich Media"/>
    <s v="cpm"/>
    <s v="Interstitial"/>
    <s v="Interstitial"/>
    <n v="2.5"/>
    <n v="4.5"/>
    <n v="500000"/>
    <n v="118953"/>
    <n v="381047"/>
    <n v="118953"/>
    <m/>
    <n v="0"/>
    <e v="#DIV/0!"/>
    <n v="1250"/>
    <n v="297.38249999999999"/>
    <n v="-952.61750000000006"/>
    <n v="2250"/>
    <n v="791.83850000000007"/>
    <n v="-1458.1614999999999"/>
    <n v="0"/>
    <n v="494.45600000000007"/>
    <n v="0.62444046355412119"/>
  </r>
  <r>
    <s v="BP0616_Launch_preroll_Bond_MS"/>
    <n v="2016"/>
    <n v="6"/>
    <s v="Q2"/>
    <d v="2016-06-01T00:00:00"/>
    <d v="2016-06-30T00:00:00"/>
    <n v="0"/>
    <s v="MS"/>
    <x v="63"/>
    <s v="BP0616_Launch_preroll_MS"/>
    <s v="Completed"/>
    <s v="Bond Digital"/>
    <s v="RON"/>
    <s v="Xaxis Tv"/>
    <s v="cpv"/>
    <s v="Pre/Mid/Post Rolls RON"/>
    <s v="Online Video"/>
    <n v="1.4999999999999999E-2"/>
    <n v="0.04"/>
    <n v="100000"/>
    <n v="45864"/>
    <n v="54136"/>
    <n v="45864"/>
    <m/>
    <n v="0"/>
    <e v="#DIV/0!"/>
    <n v="1500"/>
    <n v="687.95999999999992"/>
    <n v="-812.04000000000008"/>
    <n v="4000"/>
    <n v="1834.56"/>
    <n v="-2165.44"/>
    <n v="0"/>
    <n v="1146.5999999999999"/>
    <n v="0.625"/>
  </r>
  <r>
    <s v="BP0616_Launch_preroll_Nokta_MS"/>
    <n v="2016"/>
    <n v="6"/>
    <s v="Q2"/>
    <d v="2016-06-01T00:00:00"/>
    <d v="2016-06-30T00:00:00"/>
    <n v="0"/>
    <s v="MS"/>
    <x v="63"/>
    <s v="BP0616_Launch_preroll_MS"/>
    <s v="Completed"/>
    <s v="Nokta"/>
    <s v="RON"/>
    <s v="Xaxis Tv"/>
    <s v="cpv"/>
    <s v="Pre/Mid/Post Rolls RON"/>
    <s v="Online Video"/>
    <n v="1.2E-2"/>
    <n v="0.04"/>
    <n v="80000"/>
    <n v="118013"/>
    <n v="0"/>
    <n v="80000"/>
    <n v="1930"/>
    <n v="1.6354130477150824E-2"/>
    <n v="2.4458652849740936"/>
    <n v="960"/>
    <n v="960"/>
    <n v="0"/>
    <n v="3200"/>
    <n v="4720.5200000000004"/>
    <n v="1520.5200000000004"/>
    <n v="0"/>
    <n v="3760.5200000000004"/>
    <n v="0.79663257437739909"/>
  </r>
  <r>
    <s v="BP0616_Launch_preroll_Midyo_MS"/>
    <n v="2016"/>
    <n v="6"/>
    <s v="Q2"/>
    <d v="2016-06-01T00:00:00"/>
    <d v="2016-06-30T00:00:00"/>
    <n v="0"/>
    <s v="MS"/>
    <x v="63"/>
    <s v="BP0616_Launch_preroll_MS"/>
    <s v="Completed"/>
    <s v="Midyo"/>
    <s v="RON"/>
    <s v="Xaxis Tv"/>
    <s v="cpv"/>
    <s v="Pre/Mid/Post Rolls RON"/>
    <s v="Online Video"/>
    <n v="5.0000000000000001E-3"/>
    <n v="0.04"/>
    <n v="83000"/>
    <n v="85514"/>
    <n v="0"/>
    <n v="83000"/>
    <n v="6515"/>
    <n v="7.6186355450569496E-2"/>
    <n v="0.60551343054489637"/>
    <n v="415"/>
    <n v="415"/>
    <n v="0"/>
    <n v="3320"/>
    <n v="3944.92"/>
    <n v="624.92000000000007"/>
    <n v="0"/>
    <n v="3529.92"/>
    <n v="0.89480141549131542"/>
  </r>
  <r>
    <s v="BP0616_Launch_SYNC_Clipkit_MS"/>
    <n v="2016"/>
    <n v="6"/>
    <s v="Q2"/>
    <d v="2016-06-01T00:00:00"/>
    <d v="2016-06-30T00:00:00"/>
    <n v="0"/>
    <s v="MS"/>
    <x v="63"/>
    <s v="BP0616_Launch_SYNC_MS"/>
    <s v="Completed"/>
    <s v="Clipkit"/>
    <s v="RON"/>
    <s v="Xaxis SYNC"/>
    <s v="cpv"/>
    <s v="Pre/Mid/Post Rolls RON"/>
    <s v="Online Video"/>
    <n v="3.5000000000000003E-2"/>
    <n v="7.0000000000000007E-2"/>
    <n v="150000"/>
    <n v="150602"/>
    <n v="0"/>
    <n v="150000"/>
    <n v="11730"/>
    <n v="7.7887411853760247E-2"/>
    <n v="0.89514066496163702"/>
    <n v="5250.0000000000009"/>
    <n v="5250.0000000000009"/>
    <n v="0"/>
    <n v="10500.000000000002"/>
    <n v="10500.000000000002"/>
    <n v="0"/>
    <n v="0"/>
    <n v="5250.0000000000009"/>
    <n v="0.5"/>
  </r>
  <r>
    <s v="BP0616_Launch_Audio_Recognation_Digitalmarcom_MS"/>
    <n v="2016"/>
    <n v="6"/>
    <s v="Q2"/>
    <d v="2016-06-01T00:00:00"/>
    <d v="2016-06-30T00:00:00"/>
    <n v="0"/>
    <s v="MS"/>
    <x v="63"/>
    <s v="BP0616_Launch_Audio_Recognation_MS"/>
    <s v="Completed"/>
    <s v="Digitalmarcom"/>
    <s v="RON"/>
    <s v="Xaxis Audio Recog"/>
    <s v="cpv"/>
    <s v="Pre/Mid/Post Rolls RON"/>
    <s v="Online Video"/>
    <n v="0.05"/>
    <n v="7.0000000000000007E-2"/>
    <n v="172000"/>
    <n v="172958"/>
    <n v="0"/>
    <n v="172000"/>
    <n v="8616"/>
    <n v="4.9815562159599439E-2"/>
    <n v="1.392757660167131"/>
    <n v="8600"/>
    <n v="8600"/>
    <n v="0"/>
    <n v="12040.000000000002"/>
    <n v="12000"/>
    <n v="-40.000000000001819"/>
    <n v="0"/>
    <n v="3400"/>
    <n v="0.28333333333333333"/>
  </r>
  <r>
    <s v="TFKB0616_Internet_Lansman_Preroll_Digitalm_MS"/>
    <n v="2016"/>
    <n v="6"/>
    <s v="Q2"/>
    <d v="2016-06-01T00:00:00"/>
    <d v="2016-06-10T00:00:00"/>
    <n v="0"/>
    <s v="MS"/>
    <x v="59"/>
    <s v="TFKB0616_Internet_Lansman_Preroll_MS"/>
    <s v="Completed"/>
    <s v="Digitalm"/>
    <s v="RON"/>
    <s v="Xaxis Tv"/>
    <s v="cpv"/>
    <s v="Pre/Mid/Post Rolls RON"/>
    <s v="Online Video"/>
    <n v="6.0000000000000001E-3"/>
    <n v="3.3000000000000002E-2"/>
    <n v="25000"/>
    <n v="25034"/>
    <n v="0"/>
    <n v="25000"/>
    <n v="271"/>
    <n v="1.082527762243349E-2"/>
    <n v="3.3210332103321032"/>
    <n v="150"/>
    <n v="150"/>
    <n v="0"/>
    <n v="825"/>
    <n v="900"/>
    <n v="75"/>
    <n v="0"/>
    <n v="750"/>
    <n v="0.83333333333333337"/>
  </r>
  <r>
    <s v="TFKB0616_Internet_Lansman_Preroll_Midyo_MS"/>
    <n v="2016"/>
    <n v="6"/>
    <s v="Q2"/>
    <d v="2016-06-01T00:00:00"/>
    <d v="2016-06-10T00:00:00"/>
    <n v="0"/>
    <s v="MS"/>
    <x v="59"/>
    <s v="TFKB0616_Internet_Lansman_Preroll_MS"/>
    <s v="Completed"/>
    <s v="Midyo"/>
    <s v="RON"/>
    <s v="Xaxis Tv"/>
    <s v="cpv"/>
    <s v="Pre/Mid/Post Rolls RON"/>
    <s v="Online Video"/>
    <n v="5.0000000000000001E-3"/>
    <n v="3.3000000000000002E-2"/>
    <n v="25000"/>
    <n v="26008"/>
    <n v="0"/>
    <n v="25000"/>
    <n v="2608"/>
    <n v="0.10027683789603199"/>
    <n v="0.19900306748466257"/>
    <n v="125"/>
    <n v="125"/>
    <n v="0"/>
    <n v="825"/>
    <n v="519"/>
    <n v="-306"/>
    <n v="0"/>
    <n v="394"/>
    <n v="0.75915221579961467"/>
  </r>
  <r>
    <s v="Vodafone0616_Red_Gladiators_interest_Digitalm_MS"/>
    <n v="2016"/>
    <n v="6"/>
    <s v="Q2"/>
    <d v="2016-06-01T00:00:00"/>
    <d v="2016-06-20T00:00:00"/>
    <n v="0"/>
    <s v="MS"/>
    <x v="14"/>
    <s v="Vodafone0616_Red_Gladiators_interest_MS"/>
    <s v="Completed"/>
    <s v="Digitalm"/>
    <s v="RON"/>
    <s v="Xaxis Display Plus"/>
    <s v="cpm"/>
    <s v="Selected Sites"/>
    <s v="Ad Bundles"/>
    <n v="0.2"/>
    <n v="0.8"/>
    <n v="3800000"/>
    <n v="3860011"/>
    <n v="0"/>
    <n v="3800000"/>
    <n v="599"/>
    <n v="1.5518090492488233E-4"/>
    <n v="5.0826210350584304"/>
    <n v="760"/>
    <n v="760"/>
    <n v="0"/>
    <n v="3040"/>
    <n v="3044.49"/>
    <n v="4.4899999999997817"/>
    <n v="0"/>
    <n v="2284.4899999999998"/>
    <n v="0.75036869886253521"/>
  </r>
  <r>
    <s v="Vodafone0616_Red_Gladiators_interest_Medyanet_MS"/>
    <n v="2016"/>
    <n v="6"/>
    <s v="Q2"/>
    <d v="2016-06-01T00:00:00"/>
    <d v="2016-06-20T00:00:00"/>
    <n v="0"/>
    <s v="MS"/>
    <x v="14"/>
    <s v="Vodafone0616_Red_Gladiators_interest_MS"/>
    <s v="Completed"/>
    <s v="Medyanet"/>
    <s v="RON"/>
    <s v="Xaxis Display Plus"/>
    <s v="cpm"/>
    <s v="Selected Sites"/>
    <s v="Ad Bundles"/>
    <n v="0.1"/>
    <n v="0.8"/>
    <n v="3000000"/>
    <n v="3004056"/>
    <n v="0"/>
    <n v="3000000"/>
    <m/>
    <n v="0"/>
    <e v="#DIV/0!"/>
    <n v="300"/>
    <n v="300"/>
    <n v="0"/>
    <n v="2400"/>
    <n v="2400"/>
    <n v="0"/>
    <n v="0"/>
    <n v="2100"/>
    <n v="0.875"/>
  </r>
  <r>
    <s v="Vodafone0616_Red_Gladiators_interest_Bond_MS"/>
    <n v="2016"/>
    <n v="6"/>
    <s v="Q2"/>
    <d v="2016-06-01T00:00:00"/>
    <d v="2016-06-20T00:00:00"/>
    <n v="0"/>
    <s v="MS"/>
    <x v="14"/>
    <s v="Vodafone0616_Red_Gladiators_interest_MS"/>
    <s v="Completed"/>
    <s v="Bond Digital"/>
    <s v="RON"/>
    <s v="Xaxis Display Plus"/>
    <s v="cpm"/>
    <s v="Selected Sites"/>
    <s v="Ad Bundles"/>
    <n v="0.5"/>
    <n v="0.8"/>
    <n v="1000000"/>
    <n v="969474"/>
    <n v="30526"/>
    <n v="969474"/>
    <m/>
    <n v="0"/>
    <e v="#DIV/0!"/>
    <n v="500"/>
    <n v="484.73700000000002"/>
    <n v="-15.262999999999977"/>
    <n v="800"/>
    <n v="800"/>
    <n v="0"/>
    <n v="0"/>
    <n v="315.26299999999998"/>
    <n v="0.39407874999999998"/>
  </r>
  <r>
    <s v="Tadım0616_Aycekirdegi_SYNC_Clipkit_MEC"/>
    <n v="2016"/>
    <n v="6"/>
    <s v="Q2"/>
    <d v="2016-06-01T00:00:00"/>
    <d v="2016-06-30T00:00:00"/>
    <n v="0"/>
    <s v="MEC"/>
    <x v="33"/>
    <s v="Tadım0616_Aycekirdegi_SYNC_MEC"/>
    <s v="Completed"/>
    <s v="Clipkit"/>
    <s v="RON"/>
    <s v="Xaxis SYNC"/>
    <s v="cpv"/>
    <s v="Pre/Mid/Post Rolls RON"/>
    <s v="Online Video"/>
    <n v="3.5000000000000003E-2"/>
    <n v="0.06"/>
    <n v="300000"/>
    <n v="302066"/>
    <n v="0"/>
    <n v="300000"/>
    <n v="27912"/>
    <n v="9.2403646885117818E-2"/>
    <n v="0.64130051590713666"/>
    <n v="10500.000000000002"/>
    <n v="10500.000000000002"/>
    <n v="0"/>
    <n v="18000"/>
    <n v="17899.98"/>
    <n v="-100.02000000000044"/>
    <n v="0"/>
    <n v="7399.9799999999977"/>
    <n v="0.41340716581806225"/>
  </r>
  <r>
    <s v="Tadım0616_Aycekirdegi_interstitial_Admatic_MEC"/>
    <n v="2016"/>
    <n v="6"/>
    <s v="Q2"/>
    <d v="2016-06-01T00:00:00"/>
    <d v="2016-06-30T00:00:00"/>
    <n v="0"/>
    <s v="MEC"/>
    <x v="33"/>
    <s v="Tadım0616_Aycekirdegi_interstitial_MEC"/>
    <s v="Completed"/>
    <s v="Admatic"/>
    <s v="RON"/>
    <s v="Xaxis Rich Media"/>
    <s v="cpm"/>
    <s v="Interstitial"/>
    <s v="Interstitial"/>
    <n v="3"/>
    <n v="4.25"/>
    <n v="200000"/>
    <n v="233334"/>
    <n v="0"/>
    <n v="200000"/>
    <n v="8389"/>
    <n v="3.5952754420701658E-2"/>
    <n v="0.10132316128263202"/>
    <n v="600"/>
    <n v="600"/>
    <n v="0"/>
    <n v="850"/>
    <n v="850"/>
    <n v="0"/>
    <n v="0"/>
    <n v="250"/>
    <n v="0.29411764705882354"/>
  </r>
  <r>
    <s v="Tadım0616_Aycekirdegi_interstitial_Medyanet_MEC"/>
    <n v="2016"/>
    <n v="6"/>
    <s v="Q2"/>
    <d v="2016-06-01T00:00:00"/>
    <d v="2016-06-30T00:00:00"/>
    <n v="0"/>
    <s v="MEC"/>
    <x v="33"/>
    <s v="Tadım0616_Aycekirdegi_interstitial_MEC"/>
    <s v="Completed"/>
    <s v="Medyanet"/>
    <s v="RON"/>
    <s v="Xaxis Rich Media"/>
    <s v="cpm"/>
    <s v="Interstitial"/>
    <s v="Interstitial"/>
    <n v="0.5"/>
    <n v="4.25"/>
    <n v="500000"/>
    <n v="500853"/>
    <n v="0"/>
    <n v="500000"/>
    <m/>
    <n v="0"/>
    <e v="#DIV/0!"/>
    <n v="250"/>
    <n v="250"/>
    <n v="0"/>
    <n v="2125"/>
    <n v="2125"/>
    <n v="0"/>
    <n v="0"/>
    <n v="1875"/>
    <n v="0.88235294117647056"/>
  </r>
  <r>
    <s v="Tadım0616_Aycekirdegi_interstitial_Acunn_MEC"/>
    <n v="2016"/>
    <n v="6"/>
    <s v="Q2"/>
    <d v="2016-06-01T00:00:00"/>
    <d v="2016-06-30T00:00:00"/>
    <n v="0"/>
    <s v="MEC"/>
    <x v="33"/>
    <s v="Tadım0616_Aycekirdegi_interstitial_MEC"/>
    <s v="Completed"/>
    <s v="Acunn"/>
    <s v="RON"/>
    <s v="Xaxis Rich Media"/>
    <s v="cpm"/>
    <s v="Interstitial"/>
    <s v="Interstitial"/>
    <n v="1.25"/>
    <n v="4.25"/>
    <n v="325000"/>
    <n v="325006"/>
    <n v="0"/>
    <n v="325000"/>
    <n v="909"/>
    <n v="2.7968714423733717E-3"/>
    <n v="1.5195269526952695"/>
    <n v="406.25"/>
    <n v="406.25"/>
    <n v="0"/>
    <n v="1381.25"/>
    <n v="1381.25"/>
    <n v="0"/>
    <n v="0"/>
    <n v="975"/>
    <n v="0.70588235294117652"/>
  </r>
  <r>
    <s v="Tadım0616_Aycekirdegi_interstitial_Digitalm_MEC"/>
    <n v="2016"/>
    <n v="6"/>
    <s v="Q2"/>
    <d v="2016-06-01T00:00:00"/>
    <d v="2016-06-30T00:00:00"/>
    <n v="0"/>
    <s v="MEC"/>
    <x v="33"/>
    <s v="Tadım0616_Aycekirdegi_interstitial_MEC"/>
    <s v="Completed"/>
    <s v="Digitalm"/>
    <s v="RON"/>
    <s v="Xaxis Rich Media"/>
    <s v="cpm"/>
    <s v="Interstitial"/>
    <s v="Interstitial"/>
    <n v="2.5"/>
    <n v="4.25"/>
    <n v="200000"/>
    <n v="201646"/>
    <n v="0"/>
    <n v="200000"/>
    <n v="3050"/>
    <n v="1.5125516995130079E-2"/>
    <n v="0.21106557377049182"/>
    <n v="500"/>
    <n v="500"/>
    <n v="0"/>
    <n v="850"/>
    <n v="643.75"/>
    <n v="-206.25"/>
    <n v="0"/>
    <n v="143.75"/>
    <n v="0.22330097087378642"/>
  </r>
  <r>
    <s v="Ikea0616_Yaz_indirimi_interstitial_Medyanet_MEC"/>
    <n v="2016"/>
    <n v="6"/>
    <s v="Q2"/>
    <d v="2016-06-01T00:00:00"/>
    <d v="2016-06-30T00:00:00"/>
    <n v="0"/>
    <s v="MEC"/>
    <x v="1"/>
    <s v="Ikea0616_Yaz_indirimi_interstitial_MEC"/>
    <s v="Completed"/>
    <s v="Medyanet"/>
    <s v="RON"/>
    <s v="Xaxis Rich Media"/>
    <s v="cpm"/>
    <s v="Interstitial"/>
    <s v="Interstitial"/>
    <n v="0.5"/>
    <n v="4.25"/>
    <n v="500000"/>
    <n v="501638"/>
    <n v="0"/>
    <n v="500000"/>
    <m/>
    <n v="0"/>
    <e v="#DIV/0!"/>
    <n v="250"/>
    <n v="250"/>
    <n v="0"/>
    <n v="2125"/>
    <n v="2000"/>
    <n v="-125"/>
    <n v="0"/>
    <n v="1750"/>
    <n v="0.875"/>
  </r>
  <r>
    <s v="Ikea0616_Yaz_indirimi_interstitial_Acunn_MEC"/>
    <n v="2016"/>
    <n v="6"/>
    <s v="Q2"/>
    <d v="2016-06-01T00:00:00"/>
    <d v="2016-06-30T00:00:00"/>
    <n v="0"/>
    <s v="MEC"/>
    <x v="1"/>
    <s v="Ikea0616_Yaz_indirimi_interstitial_MEC"/>
    <s v="Completed"/>
    <s v="Acunn"/>
    <s v="RON"/>
    <s v="Xaxis Rich Media"/>
    <s v="cpm"/>
    <s v="Interstitial"/>
    <s v="Interstitial"/>
    <n v="1.25"/>
    <n v="4.25"/>
    <n v="500000"/>
    <n v="503027"/>
    <n v="0"/>
    <n v="500000"/>
    <n v="1665"/>
    <n v="3.3099614931206478E-3"/>
    <n v="1.2012012012012012"/>
    <n v="625"/>
    <n v="625"/>
    <n v="0"/>
    <n v="2125"/>
    <n v="2000"/>
    <n v="-125"/>
    <n v="0"/>
    <n v="1375"/>
    <n v="0.6875"/>
  </r>
  <r>
    <s v="Ikea0616_Yaz_indirimi_interstitial_Digitalm_MEC"/>
    <n v="2016"/>
    <n v="6"/>
    <s v="Q2"/>
    <d v="2016-06-01T00:00:00"/>
    <d v="2016-06-30T00:00:00"/>
    <n v="0"/>
    <s v="MEC"/>
    <x v="1"/>
    <s v="Ikea0616_Yaz_indirimi_interstitial_MEC"/>
    <s v="Completed"/>
    <s v="Digitalm"/>
    <s v="RON"/>
    <s v="Xaxis Rich Media"/>
    <s v="cpm"/>
    <s v="Interstitial"/>
    <s v="Interstitial"/>
    <n v="2.5"/>
    <n v="4.25"/>
    <n v="500000"/>
    <n v="503418"/>
    <n v="0"/>
    <n v="500000"/>
    <n v="9220"/>
    <n v="1.8314800027015323E-2"/>
    <n v="0.48804229934924076"/>
    <n v="1250"/>
    <n v="1250"/>
    <n v="0"/>
    <n v="2125"/>
    <n v="4499.75"/>
    <n v="2374.75"/>
    <n v="0"/>
    <n v="3249.75"/>
    <n v="0.72220678926607029"/>
  </r>
  <r>
    <s v="Ikea0616_B2B_interstitial_Medyanet_MEC"/>
    <n v="2016"/>
    <n v="6"/>
    <s v="Q2"/>
    <d v="2016-06-01T00:00:00"/>
    <d v="2016-06-30T00:00:00"/>
    <n v="0"/>
    <s v="MEC"/>
    <x v="1"/>
    <s v="Ikea0616_B2B_interstitial_MEC"/>
    <s v="Completed"/>
    <s v="Medyanet"/>
    <s v="RON"/>
    <s v="Xaxis Rich Media"/>
    <s v="cpm"/>
    <s v="Interstitial"/>
    <s v="Interstitial"/>
    <n v="0.5"/>
    <n v="4.25"/>
    <n v="800000"/>
    <n v="750739"/>
    <n v="49261"/>
    <n v="750739"/>
    <m/>
    <n v="0"/>
    <e v="#DIV/0!"/>
    <n v="400"/>
    <n v="375.36950000000002"/>
    <n v="-24.630499999999984"/>
    <n v="3400"/>
    <n v="3000"/>
    <n v="-400"/>
    <n v="0"/>
    <n v="2624.6305000000002"/>
    <n v="0.87487683333333344"/>
  </r>
  <r>
    <s v="Ikea0616_B2B_interstitial_Acunn_MEC"/>
    <n v="2016"/>
    <n v="6"/>
    <s v="Q2"/>
    <d v="2016-06-01T00:00:00"/>
    <d v="2016-06-30T00:00:00"/>
    <n v="0"/>
    <s v="MEC"/>
    <x v="1"/>
    <s v="Ikea0616_B2B_interstitial_MEC"/>
    <s v="Completed"/>
    <s v="Acunn"/>
    <s v="RON"/>
    <s v="Xaxis Rich Media"/>
    <s v="cpm"/>
    <s v="Interstitial"/>
    <s v="Interstitial"/>
    <n v="1.25"/>
    <n v="4.25"/>
    <n v="400000"/>
    <n v="407629"/>
    <n v="0"/>
    <n v="400000"/>
    <n v="1409"/>
    <n v="3.4565744831697451E-3"/>
    <n v="0.70972320794889998"/>
    <n v="500"/>
    <n v="500"/>
    <n v="0"/>
    <n v="1700"/>
    <n v="1000"/>
    <n v="-700"/>
    <n v="0"/>
    <n v="500"/>
    <n v="0.5"/>
  </r>
  <r>
    <s v="Ikea0616_B2B_interstitial_Bond_MEC"/>
    <n v="2016"/>
    <n v="6"/>
    <s v="Q2"/>
    <d v="2016-06-01T00:00:00"/>
    <d v="2016-06-30T00:00:00"/>
    <n v="0"/>
    <s v="MEC"/>
    <x v="1"/>
    <s v="Ikea0616_B2B_interstitial_MEC"/>
    <s v="Completed"/>
    <s v="Bond Digital"/>
    <s v="RON"/>
    <s v="Xaxis Rich Media"/>
    <s v="cpm"/>
    <s v="Interstitial"/>
    <s v="Interstitial"/>
    <n v="2.5"/>
    <n v="4.25"/>
    <n v="400000"/>
    <n v="400048"/>
    <n v="0"/>
    <n v="400000"/>
    <m/>
    <n v="0"/>
    <e v="#DIV/0!"/>
    <n v="1000"/>
    <n v="1000"/>
    <n v="0"/>
    <n v="1700"/>
    <n v="1815"/>
    <n v="115"/>
    <n v="0"/>
    <n v="815"/>
    <n v="0.44903581267217629"/>
  </r>
  <r>
    <s v="Beymen0616_Haziran_LAL_Appnexus_MEC"/>
    <n v="2016"/>
    <n v="6"/>
    <s v="Q2"/>
    <d v="2016-06-01T00:00:00"/>
    <d v="2016-06-30T00:00:00"/>
    <n v="0"/>
    <s v="MEC"/>
    <x v="38"/>
    <s v="Beymen0616_Haziran_LAL_MEC"/>
    <s v="Completed"/>
    <s v="Appnexus"/>
    <s v="RON"/>
    <s v="Xaxis Lookalike"/>
    <s v="cpm"/>
    <s v="Selected Sites"/>
    <s v="Ad Bundles"/>
    <m/>
    <n v="1.75"/>
    <n v="2000000"/>
    <n v="15161"/>
    <n v="1984839"/>
    <n v="15161"/>
    <m/>
    <n v="0"/>
    <e v="#DIV/0!"/>
    <n v="0"/>
    <n v="0"/>
    <n v="0"/>
    <n v="3500"/>
    <n v="26.531749999999999"/>
    <n v="-3473.4682499999999"/>
    <n v="0"/>
    <n v="26.531749999999999"/>
    <n v="1"/>
  </r>
  <r>
    <s v="Beymen0616_Haziran_LAL_Ligatus_MEC"/>
    <n v="2016"/>
    <n v="6"/>
    <s v="Q2"/>
    <d v="2016-06-01T00:00:00"/>
    <d v="2016-06-30T00:00:00"/>
    <n v="0"/>
    <s v="MEC"/>
    <x v="38"/>
    <s v="Beymen0616_Haziran_LAL_MEC"/>
    <s v="Completed"/>
    <s v="Ligatus"/>
    <s v="RON"/>
    <s v="Xaxis Lookalike"/>
    <s v="cpc"/>
    <s v="Selected Sites"/>
    <s v="Ad Bundles"/>
    <n v="0.25"/>
    <n v="1.75"/>
    <n v="3000"/>
    <n v="3344"/>
    <n v="0"/>
    <n v="3000"/>
    <m/>
    <n v="0"/>
    <e v="#DIV/0!"/>
    <n v="0.75"/>
    <n v="750"/>
    <n v="749.25"/>
    <n v="5.25"/>
    <n v="5.8520000000000003"/>
    <n v="0.60200000000000031"/>
    <n v="0"/>
    <n v="-744.14800000000002"/>
    <n v="-127.16131237183869"/>
  </r>
  <r>
    <s v="Beymen0616_Haziran_LAL_MAxad_MEC"/>
    <n v="2016"/>
    <n v="6"/>
    <s v="Q2"/>
    <d v="2016-06-01T00:00:00"/>
    <d v="2016-06-30T00:00:00"/>
    <n v="0"/>
    <s v="MEC"/>
    <x v="38"/>
    <s v="Beymen0616_Haziran_LAL_MEC"/>
    <s v="Completed"/>
    <s v="Maxad"/>
    <s v="RON"/>
    <s v="Xaxis Lookalike"/>
    <s v="cpc"/>
    <s v="Selected Sites"/>
    <s v="Ad Bundles"/>
    <n v="0.2"/>
    <n v="1.75"/>
    <n v="3000"/>
    <n v="2420"/>
    <n v="580"/>
    <n v="2420"/>
    <m/>
    <n v="0"/>
    <e v="#DIV/0!"/>
    <n v="0.60000000000000009"/>
    <n v="484"/>
    <n v="483.4"/>
    <n v="5.25"/>
    <n v="4.2350000000000003"/>
    <n v="-1.0149999999999997"/>
    <n v="0"/>
    <n v="-479.76499999999999"/>
    <n v="-113.28571428571428"/>
  </r>
  <r>
    <s v="Beymen0616_Haziran_LAL_Medyanet_MEC"/>
    <n v="2016"/>
    <n v="6"/>
    <s v="Q2"/>
    <d v="2016-06-01T00:00:00"/>
    <d v="2016-06-30T00:00:00"/>
    <n v="0"/>
    <s v="MEC"/>
    <x v="38"/>
    <s v="Beymen0616_Haziran_LAL_MEC"/>
    <s v="Completed"/>
    <s v="Medyanet"/>
    <s v="RON"/>
    <s v="Xaxis Lookalike"/>
    <s v="cpm"/>
    <s v="Selected Sites"/>
    <s v="Ad Bundles"/>
    <n v="0.1"/>
    <n v="1.75"/>
    <n v="2000000"/>
    <n v="2055768"/>
    <n v="0"/>
    <n v="2000000"/>
    <m/>
    <n v="0"/>
    <e v="#DIV/0!"/>
    <n v="200"/>
    <n v="200"/>
    <n v="0"/>
    <n v="3500"/>
    <n v="3597.5940000000001"/>
    <n v="97.594000000000051"/>
    <n v="0"/>
    <n v="3397.5940000000001"/>
    <n v="0.94440728998324996"/>
  </r>
  <r>
    <s v="Beymen0616_Haziran_LAL_Medyanet(interstitial)_MEC"/>
    <n v="2016"/>
    <n v="6"/>
    <s v="Q2"/>
    <d v="2016-06-01T00:00:00"/>
    <d v="2016-06-30T00:00:00"/>
    <n v="0"/>
    <s v="MEC"/>
    <x v="38"/>
    <s v="Beymen0616_Haziran_LAL_MEC"/>
    <s v="Completed"/>
    <s v="Medyanet"/>
    <s v="RON"/>
    <s v="Xaxis Rich Media"/>
    <s v="cpm"/>
    <s v="Interstitial"/>
    <s v="Interstitial"/>
    <n v="0.5"/>
    <n v="1.75"/>
    <n v="2000000"/>
    <n v="2494402"/>
    <n v="0"/>
    <n v="2000000"/>
    <m/>
    <n v="0"/>
    <e v="#DIV/0!"/>
    <n v="1000"/>
    <n v="1000"/>
    <n v="0"/>
    <n v="3500"/>
    <n v="4365.2034999999996"/>
    <n v="865.20349999999962"/>
    <n v="0"/>
    <n v="3365.2034999999996"/>
    <n v="0.77091560565274908"/>
  </r>
  <r>
    <s v="Beymen0616_Haziran_LAL_Bond_MEC"/>
    <n v="2016"/>
    <n v="6"/>
    <s v="Q2"/>
    <d v="2016-06-01T00:00:00"/>
    <d v="2016-06-30T00:00:00"/>
    <n v="0"/>
    <s v="MEC"/>
    <x v="38"/>
    <s v="Beymen0616_Haziran_LAL_MEC"/>
    <s v="Completed"/>
    <s v="Bond Digital"/>
    <s v="RON"/>
    <s v="Xaxis Lookalike"/>
    <s v="cpm"/>
    <s v="Selected Sites"/>
    <s v="Ad Bundles"/>
    <n v="0.5"/>
    <n v="1.75"/>
    <n v="3000000"/>
    <n v="3004990"/>
    <n v="0"/>
    <n v="3000000"/>
    <m/>
    <n v="0"/>
    <e v="#DIV/0!"/>
    <n v="1500"/>
    <n v="1500"/>
    <n v="0"/>
    <n v="5250"/>
    <n v="5258.7325000000001"/>
    <n v="8.7325000000000728"/>
    <n v="0"/>
    <n v="3758.7325000000001"/>
    <n v="0.71476016321423463"/>
  </r>
  <r>
    <s v="Beymen0616_Haziran_LAL_Hurriyetemlak_MEC"/>
    <n v="2016"/>
    <n v="6"/>
    <s v="Q2"/>
    <d v="2016-06-01T00:00:00"/>
    <d v="2016-06-30T00:00:00"/>
    <n v="0"/>
    <s v="MEC"/>
    <x v="38"/>
    <s v="Beymen0616_Haziran_LAL_MEC"/>
    <s v="Completed"/>
    <s v="Hurriyetemlak"/>
    <s v="RON"/>
    <s v="Xaxis Lookalike"/>
    <s v="cpm"/>
    <s v="Selected Sites"/>
    <s v="Ad Bundles"/>
    <n v="0.15"/>
    <n v="1.75"/>
    <n v="500000"/>
    <n v="576500"/>
    <n v="0"/>
    <n v="500000"/>
    <m/>
    <n v="0"/>
    <e v="#DIV/0!"/>
    <n v="75"/>
    <n v="75"/>
    <n v="0"/>
    <n v="875"/>
    <n v="1008.875"/>
    <n v="133.875"/>
    <n v="0"/>
    <n v="933.875"/>
    <n v="0.92565976954528562"/>
  </r>
  <r>
    <s v="Beymen0616_Haziran_LAL_Dogus_MEC"/>
    <n v="2016"/>
    <n v="6"/>
    <s v="Q2"/>
    <d v="2016-06-01T00:00:00"/>
    <d v="2016-06-30T00:00:00"/>
    <n v="0"/>
    <s v="MEC"/>
    <x v="38"/>
    <s v="Beymen0616_Haziran_LAL_MEC"/>
    <s v="Completed"/>
    <s v="Dogus"/>
    <s v="RON"/>
    <s v="Xaxis Lookalike"/>
    <s v="cpm"/>
    <s v="Selected Sites"/>
    <s v="Ad Bundles"/>
    <n v="0.35"/>
    <n v="1.75"/>
    <n v="1000000"/>
    <n v="979775"/>
    <n v="20225"/>
    <n v="979775"/>
    <n v="1655"/>
    <n v="1.6891633283151743E-3"/>
    <n v="1.0360158610271903"/>
    <n v="350"/>
    <n v="342.92124999999999"/>
    <n v="-7.0787500000000136"/>
    <n v="1750"/>
    <n v="1714.60625"/>
    <n v="-35.393749999999955"/>
    <n v="0"/>
    <n v="1371.6849999999999"/>
    <n v="0.79999999999999993"/>
  </r>
  <r>
    <s v="Beymen0616_Haziran_LAL_Digitalm_MEC"/>
    <n v="2016"/>
    <n v="6"/>
    <s v="Q2"/>
    <d v="2016-06-01T00:00:00"/>
    <d v="2016-06-30T00:00:00"/>
    <n v="0"/>
    <s v="MEC"/>
    <x v="38"/>
    <s v="Beymen0616_Haziran_LAL_MEC"/>
    <s v="Completed"/>
    <s v="Digitalm"/>
    <s v="RON"/>
    <s v="Xaxis Lookalike"/>
    <s v="cpm"/>
    <s v="Selected Sites"/>
    <s v="Ad Bundles"/>
    <n v="0.2"/>
    <n v="1.75"/>
    <n v="3000000"/>
    <n v="3011713"/>
    <n v="0"/>
    <n v="3000000"/>
    <n v="1149"/>
    <n v="3.8151045600958659E-4"/>
    <n v="3.6750285030461272"/>
    <n v="600"/>
    <n v="600"/>
    <n v="0"/>
    <n v="5250"/>
    <n v="4222.6077500000001"/>
    <n v="-1027.3922499999999"/>
    <n v="0"/>
    <n v="3622.6077500000001"/>
    <n v="0.85790771117681963"/>
  </r>
  <r>
    <s v="Akbank0616_Mobilin_Bankası_SYNC_Clipkit_MC"/>
    <n v="2016"/>
    <n v="6"/>
    <s v="Q2"/>
    <d v="2016-06-01T00:00:00"/>
    <d v="2016-06-10T00:00:00"/>
    <n v="0"/>
    <s v="MC"/>
    <x v="9"/>
    <s v="Akbank0616_Mobilin_Bankası_SYNC_MC"/>
    <s v="Completed"/>
    <s v="Clipkit"/>
    <s v="RON"/>
    <s v="Xaxis SYNC"/>
    <s v="cpv"/>
    <s v="Pre/Mid/Post Rolls RON"/>
    <s v="Online Video"/>
    <n v="3.5000000000000003E-2"/>
    <n v="0.06"/>
    <n v="500000"/>
    <n v="500158"/>
    <n v="0"/>
    <n v="500000"/>
    <n v="28870"/>
    <n v="5.7721759923864059E-2"/>
    <n v="1.0330100450294424"/>
    <n v="17500"/>
    <n v="17500"/>
    <n v="0"/>
    <n v="30000"/>
    <n v="29823"/>
    <n v="-177"/>
    <n v="0"/>
    <n v="12323"/>
    <n v="0.41320457365120877"/>
  </r>
  <r>
    <s v="Carrefoursa0616_Euro_2016_Sync_Clipkit_MC"/>
    <n v="2016"/>
    <n v="6"/>
    <s v="Q2"/>
    <d v="2016-06-01T00:00:00"/>
    <d v="2016-06-30T00:00:00"/>
    <n v="0"/>
    <s v="MC"/>
    <x v="60"/>
    <s v="Carrefoursa0616_Euro_2016_Sync_MC"/>
    <s v="Completed"/>
    <s v="Clipkit"/>
    <s v="RON"/>
    <s v="Xaxis SYNC"/>
    <s v="cpv"/>
    <s v="Pre/Mid/Post Rolls RON"/>
    <s v="Online Video"/>
    <n v="7.4999999999999997E-2"/>
    <n v="0.1"/>
    <n v="100000"/>
    <n v="85965"/>
    <n v="14035"/>
    <n v="85965"/>
    <m/>
    <n v="0"/>
    <e v="#DIV/0!"/>
    <n v="7500"/>
    <n v="6447.375"/>
    <n v="-1052.625"/>
    <n v="10000"/>
    <n v="6925.6"/>
    <n v="-3074.3999999999996"/>
    <n v="0"/>
    <n v="478.22500000000036"/>
    <n v="6.9051778907242747E-2"/>
  </r>
  <r>
    <s v="Vestel0616_Euro_2016_interstitial_Acunn_MC"/>
    <n v="2016"/>
    <n v="6"/>
    <s v="Q2"/>
    <d v="2016-06-01T00:00:00"/>
    <d v="2016-06-22T00:00:00"/>
    <n v="0"/>
    <s v="MC"/>
    <x v="19"/>
    <s v="Vestel0616_Euro_2016_interstitial_MC"/>
    <s v="Completed"/>
    <s v="Acunn"/>
    <s v="RON"/>
    <s v="Xaxis Rich Media"/>
    <s v="cpm"/>
    <s v="Interstitial"/>
    <s v="Interstitial"/>
    <n v="1.5"/>
    <n v="4.25"/>
    <n v="1000000"/>
    <n v="1000421"/>
    <n v="0"/>
    <n v="1000000"/>
    <n v="386"/>
    <n v="3.8583756238623539E-4"/>
    <n v="11.010362694300518"/>
    <n v="1500"/>
    <n v="1500"/>
    <n v="0"/>
    <n v="4250"/>
    <n v="4250"/>
    <n v="0"/>
    <n v="0"/>
    <n v="2750"/>
    <n v="0.6470588235294118"/>
  </r>
  <r>
    <s v="Vestel0616_Euro_2016_interstitial_Medyanet_MC"/>
    <n v="2016"/>
    <n v="6"/>
    <s v="Q2"/>
    <d v="2016-06-01T00:00:00"/>
    <d v="2016-06-22T00:00:00"/>
    <n v="0"/>
    <s v="MC"/>
    <x v="19"/>
    <s v="Vestel0616_Euro_2016_interstitial_MC"/>
    <s v="Completed"/>
    <s v="Medyanet"/>
    <s v="RON"/>
    <s v="Xaxis Rich Media"/>
    <s v="cpm"/>
    <s v="Interstitial"/>
    <s v="Interstitial"/>
    <n v="0.5"/>
    <n v="4.25"/>
    <n v="1750000"/>
    <n v="1753589"/>
    <n v="0"/>
    <n v="1750000"/>
    <m/>
    <n v="0"/>
    <e v="#DIV/0!"/>
    <n v="875"/>
    <n v="875"/>
    <n v="0"/>
    <n v="7437.5"/>
    <n v="1143.5600000000004"/>
    <n v="-6293.94"/>
    <n v="0"/>
    <n v="268.5600000000004"/>
    <n v="0.23484556997446598"/>
  </r>
  <r>
    <s v="Vestel0616_Euro_2016_interstitial_Admatic_MC"/>
    <n v="2016"/>
    <n v="6"/>
    <s v="Q2"/>
    <d v="2016-06-01T00:00:00"/>
    <d v="2016-06-22T00:00:00"/>
    <n v="0"/>
    <s v="MC"/>
    <x v="19"/>
    <s v="Vestel0616_Euro_2016_interstitial_MC"/>
    <s v="Completed"/>
    <s v="Admatic"/>
    <s v="RON"/>
    <s v="Xaxis Rich Media"/>
    <s v="cpm"/>
    <s v="Interstitial"/>
    <s v="Interstitial"/>
    <n v="3"/>
    <n v="4.25"/>
    <n v="300000"/>
    <n v="333360"/>
    <n v="0"/>
    <n v="300000"/>
    <n v="12820"/>
    <n v="3.8456923446124308E-2"/>
    <n v="9.9453978159126363E-2"/>
    <n v="900"/>
    <n v="900"/>
    <n v="0"/>
    <n v="1275"/>
    <n v="1275"/>
    <n v="0"/>
    <n v="0"/>
    <n v="375"/>
    <n v="0.29411764705882354"/>
  </r>
  <r>
    <s v="Vestel0616_Euro_2016_interstitial_Futbolarena_MC"/>
    <n v="2016"/>
    <n v="6"/>
    <s v="Q2"/>
    <d v="2016-06-01T00:00:00"/>
    <d v="2016-06-22T00:00:00"/>
    <n v="0"/>
    <s v="MC"/>
    <x v="19"/>
    <s v="Vestel0616_Euro_2016_interstitial_MC"/>
    <s v="Completed"/>
    <s v="Sevinc iletisim"/>
    <s v="RON"/>
    <s v="Xaxis Rich Media"/>
    <s v="cpm"/>
    <s v="Interstitial"/>
    <s v="Interstitial"/>
    <n v="2.5"/>
    <n v="4.25"/>
    <n v="250000"/>
    <n v="370560"/>
    <n v="0"/>
    <n v="250000"/>
    <m/>
    <n v="0"/>
    <e v="#DIV/0!"/>
    <n v="625"/>
    <n v="625"/>
    <n v="0"/>
    <n v="1062.5"/>
    <n v="1062.5"/>
    <n v="0"/>
    <n v="0"/>
    <n v="437.5"/>
    <n v="0.41176470588235292"/>
  </r>
  <r>
    <s v="Akbank0616_Emeklilere_Chip_Para_interest_Medyanet_MC"/>
    <n v="2016"/>
    <n v="6"/>
    <s v="Q2"/>
    <d v="2016-06-01T00:00:00"/>
    <d v="2016-06-27T00:00:00"/>
    <n v="0"/>
    <s v="MC"/>
    <x v="9"/>
    <s v="Akbank0616_Emeklilere_Chip_Para_interest_MC"/>
    <s v="Completed"/>
    <s v="Medyanet"/>
    <s v="RON"/>
    <s v="Xaxis Display Plus"/>
    <s v="cpm"/>
    <s v="Selected Sites"/>
    <s v="Ad Bundles"/>
    <n v="0.1"/>
    <n v="1"/>
    <n v="1500000"/>
    <n v="1521197"/>
    <n v="0"/>
    <n v="1500000"/>
    <m/>
    <n v="0"/>
    <e v="#DIV/0!"/>
    <n v="150"/>
    <n v="150"/>
    <n v="0"/>
    <n v="1500"/>
    <n v="1500"/>
    <n v="0"/>
    <n v="0"/>
    <n v="1350"/>
    <n v="0.9"/>
  </r>
  <r>
    <s v="Akbank0616_Emeklilere_Chip_Para_interest_Digitalm_MC"/>
    <n v="2016"/>
    <n v="6"/>
    <s v="Q2"/>
    <d v="2016-06-01T00:00:00"/>
    <d v="2016-06-27T00:00:00"/>
    <n v="0"/>
    <s v="MC"/>
    <x v="9"/>
    <s v="Akbank0616_Emeklilere_Chip_Para_interest_MC"/>
    <s v="Completed"/>
    <s v="Digitalm"/>
    <s v="RON"/>
    <s v="Xaxis Display Plus"/>
    <s v="cpm"/>
    <s v="Selected Sites"/>
    <s v="Ad Bundles"/>
    <n v="0.2"/>
    <n v="1"/>
    <n v="1500000"/>
    <n v="1507723"/>
    <n v="0"/>
    <n v="1500000"/>
    <n v="194"/>
    <n v="1.2867085001687975E-4"/>
    <n v="2.3302061855670102"/>
    <n v="300"/>
    <n v="300"/>
    <n v="0"/>
    <n v="1500"/>
    <n v="452.06"/>
    <n v="-1047.94"/>
    <n v="0"/>
    <n v="152.06"/>
    <n v="0.33637127814891826"/>
  </r>
  <r>
    <s v="Atasay0616_Katalog_interest_Ligatus_MX"/>
    <n v="2016"/>
    <n v="6"/>
    <s v="Q2"/>
    <d v="2016-06-01T00:00:00"/>
    <d v="2016-06-15T00:00:00"/>
    <n v="0"/>
    <s v="MX"/>
    <x v="56"/>
    <s v="Atasay0616_Katalog_interest_MX"/>
    <s v="Completed"/>
    <s v="Ligatus"/>
    <s v="RON"/>
    <s v="Xaxis Display Plus"/>
    <s v="cpc"/>
    <s v="Selected Sites"/>
    <s v="Ad Bundles"/>
    <n v="0.25"/>
    <n v="1.8"/>
    <n v="1500"/>
    <n v="370"/>
    <n v="1130"/>
    <n v="370"/>
    <m/>
    <n v="0"/>
    <e v="#DIV/0!"/>
    <n v="0.375"/>
    <n v="90"/>
    <n v="89.625"/>
    <n v="2.7"/>
    <n v="600"/>
    <n v="597.29999999999995"/>
    <n v="0"/>
    <n v="510"/>
    <n v="0.85"/>
  </r>
  <r>
    <s v="Atasay0616_Katalog_interest_Digitalm_MX"/>
    <n v="2016"/>
    <n v="6"/>
    <s v="Q2"/>
    <d v="2016-06-01T00:00:00"/>
    <d v="2016-06-15T00:00:00"/>
    <n v="0"/>
    <s v="MX"/>
    <x v="56"/>
    <s v="Atasay0616_Katalog_interest_MX"/>
    <s v="Completed"/>
    <s v="Digitalm"/>
    <s v="RON"/>
    <s v="Xaxis Display Plus"/>
    <s v="cpm"/>
    <s v="Selected Sites"/>
    <s v="Ad Bundles"/>
    <n v="0.2"/>
    <n v="1.8"/>
    <n v="750000"/>
    <n v="89499"/>
    <n v="660501"/>
    <n v="89499"/>
    <n v="40"/>
    <n v="4.4693236795941856E-4"/>
    <n v="3.6182499999999997"/>
    <n v="150"/>
    <n v="17.899799999999999"/>
    <n v="-132.1002"/>
    <n v="1350"/>
    <n v="144.72999999999999"/>
    <n v="-1205.27"/>
    <n v="0"/>
    <n v="126.83019999999999"/>
    <n v="0.87632280798728668"/>
  </r>
  <r>
    <s v="Atasay0616_Katalog_interstitial_Medyanet_MX"/>
    <n v="2016"/>
    <n v="6"/>
    <s v="Q2"/>
    <d v="2016-06-01T00:00:00"/>
    <d v="2016-06-15T00:00:00"/>
    <n v="0"/>
    <s v="MX"/>
    <x v="56"/>
    <s v="Atasay0616_Katalog_interstitial_MX"/>
    <s v="Completed"/>
    <s v="Medyanet"/>
    <s v="RON"/>
    <s v="Xaxis Rich Media"/>
    <s v="cpm"/>
    <s v="Interstitial"/>
    <s v="Interstitial"/>
    <n v="0.5"/>
    <n v="6"/>
    <n v="500000"/>
    <n v="74377"/>
    <n v="425623"/>
    <n v="74377"/>
    <m/>
    <n v="0"/>
    <e v="#DIV/0!"/>
    <n v="250"/>
    <n v="37.188499999999998"/>
    <n v="-212.8115"/>
    <n v="3000"/>
    <n v="350.47"/>
    <n v="-2649.5299999999997"/>
    <n v="0"/>
    <n v="313.28150000000005"/>
    <n v="0.89388963392016441"/>
  </r>
  <r>
    <s v="Avon0616_B&amp;M_SYNC_Clipkit_MX"/>
    <n v="2016"/>
    <n v="6"/>
    <s v="Q2"/>
    <d v="2016-06-01T00:00:00"/>
    <d v="2016-06-09T00:00:00"/>
    <n v="0"/>
    <s v="MX"/>
    <x v="34"/>
    <s v="Avon0616_B&amp;M_SYNC_MX"/>
    <s v="Completed"/>
    <s v="Clipkit"/>
    <s v="RON"/>
    <s v="Xaxis SYNC"/>
    <s v="cpv"/>
    <s v="Pre/Mid/Post Rolls RON"/>
    <s v="Online Video"/>
    <n v="3.5000000000000003E-2"/>
    <n v="0.06"/>
    <n v="58333"/>
    <n v="42603"/>
    <n v="15730"/>
    <n v="42603"/>
    <m/>
    <n v="0"/>
    <e v="#DIV/0!"/>
    <n v="2041.6550000000002"/>
    <n v="1491.1050000000002"/>
    <n v="-550.54999999999995"/>
    <n v="3499.98"/>
    <n v="2548.08"/>
    <n v="-951.90000000000009"/>
    <n v="0"/>
    <n v="1056.9749999999997"/>
    <n v="0.41481232928322492"/>
  </r>
  <r>
    <s v="Avon0616_B&amp;M_interstitial_Admatic_MX"/>
    <n v="2016"/>
    <n v="6"/>
    <s v="Q2"/>
    <d v="2016-06-01T00:00:00"/>
    <d v="2016-06-09T00:00:00"/>
    <n v="0"/>
    <s v="MX"/>
    <x v="34"/>
    <s v="Avon0616_B&amp;M_interstitial_MX"/>
    <s v="Completed"/>
    <s v="Admatic"/>
    <s v="RON"/>
    <s v="Xaxis Rich Media"/>
    <s v="cpm"/>
    <s v="Interstitial"/>
    <s v="Interstitial"/>
    <n v="3"/>
    <n v="4.25"/>
    <n v="600000"/>
    <n v="633710"/>
    <n v="0"/>
    <n v="600000"/>
    <m/>
    <n v="0"/>
    <e v="#DIV/0!"/>
    <n v="1800"/>
    <n v="1800"/>
    <n v="0"/>
    <n v="2550"/>
    <n v="1000"/>
    <n v="-1550"/>
    <n v="0"/>
    <n v="-800"/>
    <n v="-0.8"/>
  </r>
  <r>
    <s v="Avon0616_B&amp;M_interstitial_Acunn_MX"/>
    <n v="2016"/>
    <n v="6"/>
    <s v="Q2"/>
    <d v="2016-06-01T00:00:00"/>
    <d v="2016-06-09T00:00:00"/>
    <n v="0"/>
    <s v="MX"/>
    <x v="34"/>
    <s v="Avon0616_B&amp;M_interstitial_MX"/>
    <s v="Completed"/>
    <s v="Acunn"/>
    <s v="RON"/>
    <s v="Xaxis Rich Media"/>
    <s v="cpm"/>
    <s v="Interstitial"/>
    <s v="Interstitial"/>
    <n v="1.25"/>
    <n v="4.25"/>
    <n v="400000"/>
    <n v="401441"/>
    <n v="0"/>
    <n v="400000"/>
    <n v="827"/>
    <n v="2.0600785669625176E-3"/>
    <n v="2.1354292623941959"/>
    <n v="500"/>
    <n v="500"/>
    <n v="0"/>
    <n v="1700"/>
    <n v="1766"/>
    <n v="66"/>
    <n v="0"/>
    <n v="1266"/>
    <n v="0.71687429218573051"/>
  </r>
  <r>
    <s v="Kaplankaya0616_interest_Digitalm_MX"/>
    <n v="2016"/>
    <n v="6"/>
    <s v="Q2"/>
    <d v="2016-06-01T00:00:00"/>
    <d v="2016-06-11T00:00:00"/>
    <n v="0"/>
    <s v="MX"/>
    <x v="62"/>
    <s v="Kaplankaya0616_interest_MX"/>
    <s v="Completed"/>
    <s v="Digitalm"/>
    <s v="RON"/>
    <s v="Xaxis Display Plus"/>
    <s v="cpm"/>
    <s v="Selected Sites"/>
    <s v="Ad Bundles"/>
    <n v="0.2"/>
    <n v="2"/>
    <n v="1100000"/>
    <n v="1101053"/>
    <n v="0"/>
    <n v="1100000"/>
    <n v="182"/>
    <n v="1.6529631180333735E-4"/>
    <n v="10.989010989010989"/>
    <n v="220"/>
    <n v="220"/>
    <n v="0"/>
    <n v="2200"/>
    <n v="2000"/>
    <n v="-200"/>
    <n v="0"/>
    <n v="1780"/>
    <n v="0.89"/>
  </r>
  <r>
    <s v="Vodafone0616_Project_Tolkien_interest_Digitalm_MS"/>
    <n v="2016"/>
    <n v="6"/>
    <s v="Q2"/>
    <d v="2016-06-01T00:00:00"/>
    <d v="2016-06-22T00:00:00"/>
    <n v="0"/>
    <s v="MS"/>
    <x v="14"/>
    <s v="Vodafone0616_Project_Tolkien_interest_MS"/>
    <s v="Completed"/>
    <s v="Digitalm"/>
    <s v="RON"/>
    <s v="Xaxis Display Plus"/>
    <s v="cpm"/>
    <s v="Selected Sites"/>
    <s v="Ad Bundles"/>
    <n v="0.2"/>
    <n v="0.8"/>
    <n v="3000000"/>
    <n v="3002338"/>
    <n v="0"/>
    <n v="3000000"/>
    <n v="1248"/>
    <n v="4.1567604979852367E-4"/>
    <n v="1.9230769230769231"/>
    <n v="600"/>
    <n v="600"/>
    <n v="0"/>
    <n v="2400"/>
    <n v="2400"/>
    <n v="0"/>
    <n v="0"/>
    <n v="1800"/>
    <n v="0.75"/>
  </r>
  <r>
    <s v="Vodafone0616_Project_Tolkien_interest_Medyanet_MS"/>
    <n v="2016"/>
    <n v="6"/>
    <s v="Q2"/>
    <d v="2016-06-01T00:00:00"/>
    <d v="2016-06-22T00:00:00"/>
    <n v="0"/>
    <s v="MS"/>
    <x v="14"/>
    <s v="Vodafone0616_Project_Tolkien_interest_MS"/>
    <s v="Completed"/>
    <s v="Medyanet"/>
    <s v="RON"/>
    <s v="Xaxis Display Plus"/>
    <s v="cpm"/>
    <s v="Selected Sites"/>
    <s v="Ad Bundles"/>
    <n v="0.1"/>
    <n v="0.8"/>
    <n v="1000000"/>
    <n v="1020846"/>
    <n v="0"/>
    <n v="1000000"/>
    <m/>
    <n v="0"/>
    <e v="#DIV/0!"/>
    <n v="100"/>
    <n v="100"/>
    <n v="0"/>
    <n v="800"/>
    <n v="800"/>
    <n v="0"/>
    <n v="0"/>
    <n v="700"/>
    <n v="0.875"/>
  </r>
  <r>
    <s v="Vodafone0616_Project_Tolkien_interest_Medyanet(interstitial)_MS"/>
    <n v="2016"/>
    <n v="6"/>
    <s v="Q2"/>
    <d v="2016-06-01T00:00:00"/>
    <d v="2016-06-22T00:00:00"/>
    <n v="0"/>
    <s v="MS"/>
    <x v="14"/>
    <s v="Vodafone0616_Project_Tolkien_interest_MS"/>
    <s v="Completed"/>
    <s v="Medyanet"/>
    <s v="RON"/>
    <s v="Xaxis Rich Media"/>
    <s v="cpm"/>
    <s v="Interstitial"/>
    <s v="Interstitial"/>
    <n v="0.5"/>
    <n v="0.8"/>
    <n v="500000"/>
    <n v="500313"/>
    <n v="0"/>
    <n v="500000"/>
    <m/>
    <n v="0"/>
    <e v="#DIV/0!"/>
    <n v="250"/>
    <n v="250"/>
    <n v="0"/>
    <n v="400"/>
    <n v="800"/>
    <n v="400"/>
    <n v="0"/>
    <n v="550"/>
    <n v="0.6875"/>
  </r>
  <r>
    <s v="Avon0616_BFAP_preroll_Dogus_MX"/>
    <n v="2016"/>
    <n v="6"/>
    <s v="Q2"/>
    <d v="2016-06-01T00:00:00"/>
    <d v="2016-06-17T00:00:00"/>
    <n v="0"/>
    <s v="MX"/>
    <x v="34"/>
    <s v="Avon0616_BFAP_preroll_MX"/>
    <s v="Completed"/>
    <s v="Dogus"/>
    <s v="RON"/>
    <s v="Xaxis Tv"/>
    <s v="cpv"/>
    <s v="Pre/Mid/Post Rolls RON"/>
    <s v="Online Video"/>
    <n v="0.01"/>
    <n v="3.3000000000000002E-2"/>
    <n v="50000"/>
    <n v="50000"/>
    <n v="0"/>
    <n v="50000"/>
    <n v="9514"/>
    <n v="0.19028"/>
    <n v="0.17342863149043514"/>
    <n v="500"/>
    <n v="500"/>
    <n v="0"/>
    <n v="1650"/>
    <n v="1650"/>
    <n v="0"/>
    <n v="0"/>
    <n v="1150"/>
    <n v="0.69696969696969702"/>
  </r>
  <r>
    <s v="Avon0616_BFAP_preroll_Nokta_MX"/>
    <n v="2016"/>
    <n v="6"/>
    <s v="Q2"/>
    <d v="2016-06-01T00:00:00"/>
    <d v="2016-06-17T00:00:00"/>
    <n v="0"/>
    <s v="MX"/>
    <x v="34"/>
    <s v="Avon0616_BFAP_preroll_MX"/>
    <s v="Completed"/>
    <s v="Nokta"/>
    <s v="RON"/>
    <s v="Xaxis Tv"/>
    <s v="cpv"/>
    <s v="Pre/Mid/Post Rolls RON"/>
    <s v="Online Video"/>
    <n v="1.2E-2"/>
    <n v="3.3000000000000002E-2"/>
    <n v="50000"/>
    <n v="50301"/>
    <n v="0"/>
    <n v="50000"/>
    <n v="1358"/>
    <n v="2.6997475199300212E-2"/>
    <n v="1.215022091310751"/>
    <n v="600"/>
    <n v="600"/>
    <n v="0"/>
    <n v="1650"/>
    <n v="1650"/>
    <n v="0"/>
    <n v="0"/>
    <n v="1050"/>
    <n v="0.63636363636363635"/>
  </r>
  <r>
    <s v="Avon0616_BFAP_preroll_Acunn_MX"/>
    <n v="2016"/>
    <n v="6"/>
    <s v="Q2"/>
    <d v="2016-06-01T00:00:00"/>
    <d v="2016-06-17T00:00:00"/>
    <n v="0"/>
    <s v="MX"/>
    <x v="34"/>
    <s v="Avon0616_BFAP_preroll_MX"/>
    <s v="Completed"/>
    <s v="Acunn"/>
    <s v="RON"/>
    <s v="Xaxis Tv"/>
    <s v="cpv"/>
    <s v="Pre/Mid/Post Rolls RON"/>
    <s v="Online Video"/>
    <n v="1.4999999999999999E-2"/>
    <n v="3.3000000000000002E-2"/>
    <n v="60000"/>
    <n v="62477"/>
    <n v="0"/>
    <n v="60000"/>
    <n v="3115"/>
    <n v="4.98583478720169E-2"/>
    <n v="0.5457463884430177"/>
    <n v="900"/>
    <n v="900"/>
    <n v="0"/>
    <n v="1980"/>
    <n v="1700"/>
    <n v="-280"/>
    <n v="0"/>
    <n v="800"/>
    <n v="0.47058823529411764"/>
  </r>
  <r>
    <s v="Marshall0616_Silpak_preroll_Nokta_MC"/>
    <n v="2016"/>
    <n v="6"/>
    <s v="Q2"/>
    <d v="2016-06-03T00:00:00"/>
    <d v="2016-06-30T00:00:00"/>
    <n v="0"/>
    <s v="MC"/>
    <x v="54"/>
    <s v="Marshall0616_Silpak_preroll_MC"/>
    <s v="Completed"/>
    <s v="Nokta"/>
    <s v="RON"/>
    <s v="Xaxis Tv"/>
    <s v="cpv"/>
    <s v="Pre/Mid/Post Rolls RON"/>
    <s v="Online Video"/>
    <n v="1.2E-2"/>
    <n v="3.3000000000000002E-2"/>
    <n v="80000"/>
    <n v="80996"/>
    <n v="0"/>
    <n v="80000"/>
    <n v="9044"/>
    <n v="0.11165983505358289"/>
    <n v="0.27642636001769127"/>
    <n v="960"/>
    <n v="960"/>
    <n v="0"/>
    <n v="2640"/>
    <n v="2500"/>
    <n v="-140"/>
    <n v="0"/>
    <n v="1540"/>
    <n v="0.61599999999999999"/>
  </r>
  <r>
    <s v="Marshall0616_Silpak_preroll_Dogus_MC"/>
    <n v="2016"/>
    <n v="6"/>
    <s v="Q2"/>
    <d v="2016-06-03T00:00:00"/>
    <d v="2016-06-30T00:00:00"/>
    <n v="0"/>
    <s v="MC"/>
    <x v="54"/>
    <s v="Marshall0616_Silpak_preroll_MC"/>
    <s v="Completed"/>
    <s v="Dogus"/>
    <s v="RON"/>
    <s v="Xaxis Tv"/>
    <s v="cpv"/>
    <s v="Pre/Mid/Post Rolls RON"/>
    <s v="Online Video"/>
    <n v="0.01"/>
    <n v="3.3000000000000002E-2"/>
    <n v="60000"/>
    <n v="60008"/>
    <n v="0"/>
    <n v="60000"/>
    <n v="2807"/>
    <n v="4.677709638714838E-2"/>
    <n v="0.53437833986462413"/>
    <n v="600"/>
    <n v="600"/>
    <n v="0"/>
    <n v="1980"/>
    <n v="1500"/>
    <n v="-480"/>
    <n v="0"/>
    <n v="900"/>
    <n v="0.6"/>
  </r>
  <r>
    <s v="Marshall0616_Silpak_preroll_Acunn_MC"/>
    <n v="2016"/>
    <n v="6"/>
    <s v="Q2"/>
    <d v="2016-06-03T00:00:00"/>
    <d v="2016-06-30T00:00:00"/>
    <n v="0"/>
    <s v="MC"/>
    <x v="54"/>
    <s v="Marshall0616_Silpak_preroll_MC"/>
    <s v="Completed"/>
    <s v="Acunn"/>
    <s v="RON"/>
    <s v="Xaxis Tv"/>
    <s v="cpv"/>
    <s v="Pre/Mid/Post Rolls RON"/>
    <s v="Online Video"/>
    <n v="1.4999999999999999E-2"/>
    <n v="3.3000000000000002E-2"/>
    <n v="70000"/>
    <n v="73793"/>
    <n v="0"/>
    <n v="70000"/>
    <n v="6598"/>
    <n v="8.9412274877020859E-2"/>
    <n v="0.3785995756289785"/>
    <n v="1050"/>
    <n v="1050"/>
    <n v="0"/>
    <n v="2310"/>
    <n v="2498"/>
    <n v="188"/>
    <n v="0"/>
    <n v="1448"/>
    <n v="0.57966373098478785"/>
  </r>
  <r>
    <s v="Marshall0616_silpak_interest_Commedya_MC"/>
    <n v="2016"/>
    <n v="6"/>
    <s v="Q2"/>
    <d v="2016-06-03T00:00:00"/>
    <d v="2016-06-30T00:00:00"/>
    <n v="0"/>
    <s v="MC"/>
    <x v="54"/>
    <s v="Marshall0616_silpak_interest_MC"/>
    <s v="Completed"/>
    <s v="Commedya"/>
    <s v="RON"/>
    <s v="Xaxis Display Plus"/>
    <s v="cpm"/>
    <s v="Selected Sites"/>
    <s v="Ad Bundles"/>
    <n v="0.1"/>
    <n v="1"/>
    <n v="1000000"/>
    <n v="1258095"/>
    <n v="0"/>
    <n v="1000000"/>
    <m/>
    <n v="0"/>
    <e v="#DIV/0!"/>
    <n v="100"/>
    <n v="100"/>
    <n v="0"/>
    <n v="1000"/>
    <n v="1000"/>
    <n v="0"/>
    <n v="0"/>
    <n v="900"/>
    <n v="0.9"/>
  </r>
  <r>
    <s v="Marshall0616_silpak_interest_Digitalm_MC"/>
    <n v="2016"/>
    <n v="6"/>
    <s v="Q2"/>
    <d v="2016-06-03T00:00:00"/>
    <d v="2016-06-30T00:00:00"/>
    <n v="0"/>
    <s v="MC"/>
    <x v="54"/>
    <s v="Marshall0616_silpak_interest_MC"/>
    <s v="Completed"/>
    <s v="Digitalm"/>
    <s v="RON"/>
    <s v="Xaxis Display Plus"/>
    <s v="cpm"/>
    <s v="Selected Sites"/>
    <s v="Ad Bundles"/>
    <n v="0.2"/>
    <n v="1"/>
    <n v="1000000"/>
    <n v="1003516"/>
    <n v="0"/>
    <n v="1000000"/>
    <n v="130"/>
    <n v="1.2954452146253772E-4"/>
    <n v="7.6923076923076925"/>
    <n v="200"/>
    <n v="200"/>
    <n v="0"/>
    <n v="1000"/>
    <n v="1000"/>
    <n v="0"/>
    <n v="0"/>
    <n v="800"/>
    <n v="0.8"/>
  </r>
  <r>
    <s v="Marshall0616_silpak_interest_Hurriyetemlak_MC"/>
    <n v="2016"/>
    <n v="6"/>
    <s v="Q2"/>
    <d v="2016-06-03T00:00:00"/>
    <d v="2016-06-30T00:00:00"/>
    <n v="0"/>
    <s v="MC"/>
    <x v="54"/>
    <s v="Marshall0616_silpak_interest_MC"/>
    <s v="Completed"/>
    <s v="Hurriyetemlak"/>
    <s v="RON"/>
    <s v="Xaxis Display Plus"/>
    <s v="cpm"/>
    <s v="Selected Sites"/>
    <s v="Ad Bundles"/>
    <n v="0.15"/>
    <n v="1"/>
    <n v="1000000"/>
    <n v="1947391"/>
    <n v="0"/>
    <n v="1000000"/>
    <m/>
    <n v="0"/>
    <e v="#DIV/0!"/>
    <n v="150"/>
    <n v="150"/>
    <n v="0"/>
    <n v="1000"/>
    <n v="1000"/>
    <n v="0"/>
    <n v="0"/>
    <n v="850"/>
    <n v="0.85"/>
  </r>
  <r>
    <s v="Marshall0616_silpak_interest_Medyanet_MC"/>
    <n v="2016"/>
    <n v="6"/>
    <s v="Q2"/>
    <d v="2016-06-03T00:00:00"/>
    <d v="2016-06-30T00:00:00"/>
    <n v="0"/>
    <s v="MC"/>
    <x v="54"/>
    <s v="Marshall0616_silpak_interest_MC"/>
    <s v="Completed"/>
    <s v="Medyanet"/>
    <s v="RON"/>
    <s v="Xaxis Display Plus"/>
    <s v="cpm"/>
    <s v="Selected Sites"/>
    <s v="Ad Bundles"/>
    <n v="0.1"/>
    <n v="1"/>
    <n v="2000000"/>
    <n v="2088488"/>
    <n v="0"/>
    <n v="2000000"/>
    <m/>
    <n v="0"/>
    <e v="#DIV/0!"/>
    <n v="200"/>
    <n v="200"/>
    <n v="0"/>
    <n v="2000"/>
    <n v="2000"/>
    <n v="0"/>
    <n v="0"/>
    <n v="1800"/>
    <n v="0.9"/>
  </r>
  <r>
    <s v="KFC0616_2Box_set_interstitial_Medyanet_MX"/>
    <n v="2016"/>
    <n v="6"/>
    <s v="Q2"/>
    <d v="2016-06-01T00:00:00"/>
    <d v="2016-06-01T00:00:00"/>
    <n v="0"/>
    <s v="MX"/>
    <x v="3"/>
    <s v="KFC0616_2Box_set_interstitial_MX"/>
    <s v="Completed"/>
    <s v="Medyanet"/>
    <s v="RON"/>
    <s v="Xaxis Rich Media"/>
    <s v="cpm"/>
    <s v="Interstitial"/>
    <s v="Interstitial"/>
    <n v="0.5"/>
    <n v="0"/>
    <n v="300000"/>
    <n v="301864"/>
    <n v="0"/>
    <n v="300000"/>
    <m/>
    <n v="0"/>
    <e v="#DIV/0!"/>
    <n v="150"/>
    <n v="150"/>
    <n v="0"/>
    <n v="0"/>
    <n v="0"/>
    <n v="0"/>
    <n v="0"/>
    <n v="-150"/>
    <e v="#DIV/0!"/>
  </r>
  <r>
    <s v="Vodafone0616_Cepte_wifi_preroll_Acunn_MS"/>
    <n v="2016"/>
    <n v="6"/>
    <s v="Q2"/>
    <d v="2016-06-01T00:00:00"/>
    <d v="2016-06-01T00:00:00"/>
    <n v="0"/>
    <s v="MS"/>
    <x v="14"/>
    <s v="Vodafone0616_Cepte_wifi_preroll_MS"/>
    <s v="Completed"/>
    <s v="Acunn"/>
    <s v="RON"/>
    <s v="Xaxis Tv"/>
    <s v="cpv"/>
    <s v="Pre/Mid/Post Rolls RON"/>
    <s v="Online Video"/>
    <n v="0.01"/>
    <n v="0"/>
    <n v="30000"/>
    <n v="13582"/>
    <n v="16418"/>
    <n v="13582"/>
    <n v="13582"/>
    <n v="1"/>
    <n v="0"/>
    <n v="300"/>
    <n v="135.82"/>
    <n v="-164.18"/>
    <n v="0"/>
    <n v="0"/>
    <n v="0"/>
    <n v="0"/>
    <n v="-135.82"/>
    <e v="#DIV/0!"/>
  </r>
  <r>
    <s v="Vodafone0616_Cepte_wifi_interest_Medyanet_MS"/>
    <n v="2016"/>
    <n v="6"/>
    <s v="Q2"/>
    <d v="2016-06-01T00:00:00"/>
    <d v="2016-06-01T00:00:00"/>
    <n v="0"/>
    <s v="MS"/>
    <x v="14"/>
    <s v="Vodafone0616_Cepte_wifi_interest_MS"/>
    <s v="Completed"/>
    <s v="Medyanet"/>
    <s v="RON"/>
    <s v="Xaxis Display Plus"/>
    <s v="cpm"/>
    <s v="Selected Sites"/>
    <s v="Ad Bundles"/>
    <n v="0.1"/>
    <n v="0"/>
    <n v="1000000"/>
    <n v="1047673"/>
    <n v="0"/>
    <n v="1000000"/>
    <m/>
    <n v="0"/>
    <e v="#DIV/0!"/>
    <n v="100"/>
    <n v="100"/>
    <n v="0"/>
    <n v="0"/>
    <n v="0"/>
    <n v="0"/>
    <n v="0"/>
    <n v="-100"/>
    <e v="#DIV/0!"/>
  </r>
  <r>
    <s v="GSK0616_Parodontax_preroll_Dogus_MC"/>
    <n v="2016"/>
    <n v="6"/>
    <s v="Q2"/>
    <d v="2016-06-03T00:00:00"/>
    <d v="2016-06-30T00:00:00"/>
    <n v="0"/>
    <s v="MC"/>
    <x v="0"/>
    <s v="GSK0616_Parodontax_preroll_MC"/>
    <s v="Completed"/>
    <s v="Dogus"/>
    <s v="RON"/>
    <s v="Xaxis Tv"/>
    <s v="cpv"/>
    <s v="Pre/Mid/Post Rolls RON"/>
    <s v="Online Video"/>
    <n v="0.01"/>
    <n v="0.04"/>
    <n v="50000"/>
    <n v="50000"/>
    <n v="0"/>
    <n v="50000"/>
    <n v="3651"/>
    <n v="7.3020000000000002E-2"/>
    <n v="0.27389756231169543"/>
    <n v="500"/>
    <n v="500"/>
    <n v="0"/>
    <n v="2000"/>
    <n v="1000"/>
    <n v="-1000"/>
    <n v="0"/>
    <n v="500"/>
    <n v="0.5"/>
  </r>
  <r>
    <s v="GSK0616_Parodontax_preroll_Nokta_MC"/>
    <n v="2016"/>
    <n v="6"/>
    <s v="Q2"/>
    <d v="2016-06-03T00:00:00"/>
    <d v="2016-06-30T00:00:00"/>
    <n v="0"/>
    <s v="MC"/>
    <x v="0"/>
    <s v="GSK0616_Parodontax_preroll_MC"/>
    <s v="Completed"/>
    <s v="Nokta"/>
    <s v="RON"/>
    <s v="Xaxis Tv"/>
    <s v="cpv"/>
    <s v="Pre/Mid/Post Rolls RON"/>
    <s v="Online Video"/>
    <n v="1.2E-2"/>
    <n v="0.04"/>
    <n v="50000"/>
    <n v="50013"/>
    <n v="0"/>
    <n v="50000"/>
    <n v="6081"/>
    <n v="0.12158838701937497"/>
    <n v="0.16444663706627199"/>
    <n v="600"/>
    <n v="600"/>
    <n v="0"/>
    <n v="2000"/>
    <n v="1000"/>
    <n v="-1000"/>
    <n v="0"/>
    <n v="400"/>
    <n v="0.4"/>
  </r>
  <r>
    <s v="GSK0616_Parodontax_preroll_Digitalm_MC"/>
    <n v="2016"/>
    <n v="6"/>
    <s v="Q2"/>
    <d v="2016-06-03T00:00:00"/>
    <d v="2016-06-30T00:00:00"/>
    <n v="0"/>
    <s v="MC"/>
    <x v="0"/>
    <s v="GSK0616_Parodontax_preroll_MC"/>
    <s v="Completed"/>
    <s v="Digitalm"/>
    <s v="RON"/>
    <s v="Xaxis Tv"/>
    <s v="cpv"/>
    <s v="Pre/Mid/Post Rolls RON"/>
    <s v="Online Video"/>
    <n v="6.0000000000000001E-3"/>
    <n v="0.04"/>
    <n v="60000"/>
    <n v="33076"/>
    <n v="26924"/>
    <n v="33076"/>
    <n v="765"/>
    <n v="2.312855242471883E-2"/>
    <n v="0.64575163398692814"/>
    <n v="360"/>
    <n v="198.45600000000002"/>
    <n v="-161.54399999999998"/>
    <n v="2400"/>
    <n v="494"/>
    <n v="-1906"/>
    <n v="0"/>
    <n v="295.54399999999998"/>
    <n v="0.59826720647773279"/>
  </r>
  <r>
    <s v="GSK0616_Parodontax_preroll_Acunn_MC"/>
    <n v="2016"/>
    <n v="6"/>
    <s v="Q2"/>
    <d v="2016-06-03T00:00:00"/>
    <d v="2016-06-30T00:00:00"/>
    <n v="0"/>
    <s v="MC"/>
    <x v="0"/>
    <s v="GSK0616_Parodontax_preroll_MC"/>
    <s v="Completed"/>
    <s v="Acunn"/>
    <s v="RON"/>
    <s v="Xaxis Tv"/>
    <s v="cpv"/>
    <s v="Pre/Mid/Post Rolls RON"/>
    <s v="Online Video"/>
    <n v="1.4999999999999999E-2"/>
    <n v="0.04"/>
    <n v="40000"/>
    <n v="0"/>
    <n v="40000"/>
    <n v="0"/>
    <n v="0"/>
    <e v="#DIV/0!"/>
    <e v="#DIV/0!"/>
    <n v="600"/>
    <n v="0"/>
    <n v="-600"/>
    <n v="1600"/>
    <n v="0"/>
    <n v="-1600"/>
    <n v="0"/>
    <n v="0"/>
    <e v="#DIV/0!"/>
  </r>
  <r>
    <s v="Karcher0616_Basınclı_Temizlik_makinası_interstitial_Medyanet_MX"/>
    <n v="2016"/>
    <n v="6"/>
    <s v="Q2"/>
    <d v="2016-06-01T00:00:00"/>
    <d v="2016-06-30T00:00:00"/>
    <n v="0"/>
    <s v="MX"/>
    <x v="4"/>
    <s v="Karcher0616_Basınclı_Temizlik_makinası_interstitial_MX"/>
    <s v="Completed"/>
    <s v="Medyanet"/>
    <s v="RON"/>
    <s v="Xaxis Rich Media"/>
    <s v="cpm"/>
    <s v="Interstitial"/>
    <s v="Interstitial"/>
    <n v="0.5"/>
    <n v="4.25"/>
    <n v="700000"/>
    <n v="631663"/>
    <n v="68337"/>
    <n v="631663"/>
    <m/>
    <n v="0"/>
    <e v="#DIV/0!"/>
    <n v="350"/>
    <n v="315.83150000000001"/>
    <n v="-34.168499999999995"/>
    <n v="2975"/>
    <n v="2500"/>
    <n v="-475"/>
    <n v="0"/>
    <n v="2184.1684999999998"/>
    <n v="0.87366739999999987"/>
  </r>
  <r>
    <s v="Karcher0616_Basınclı_Temizlik_makinası_interstitial_Bond_MX"/>
    <n v="2016"/>
    <n v="6"/>
    <s v="Q2"/>
    <d v="2016-06-01T00:00:00"/>
    <d v="2016-06-30T00:00:00"/>
    <n v="0"/>
    <s v="MX"/>
    <x v="4"/>
    <s v="Karcher0616_Basınclı_Temizlik_makinası_interstitial_MX"/>
    <s v="Completed"/>
    <s v="Bond Digital"/>
    <s v="RON"/>
    <s v="Xaxis Rich Media"/>
    <s v="cpm"/>
    <s v="Interstitial"/>
    <s v="Interstitial"/>
    <n v="2.5"/>
    <n v="4.25"/>
    <n v="200000"/>
    <n v="200033"/>
    <n v="0"/>
    <n v="200000"/>
    <m/>
    <n v="0"/>
    <e v="#DIV/0!"/>
    <n v="500"/>
    <n v="500"/>
    <n v="0"/>
    <n v="850"/>
    <n v="324.14999999999998"/>
    <n v="-525.85"/>
    <n v="0"/>
    <n v="-175.85000000000002"/>
    <n v="-0.54249575813666528"/>
  </r>
  <r>
    <s v="Karcher0616_Basınclı_Temizlik_Makinası_Mobil_prestitial_Move_MX"/>
    <n v="2016"/>
    <n v="6"/>
    <s v="Q2"/>
    <d v="2016-06-01T00:00:00"/>
    <d v="2016-06-30T00:00:00"/>
    <n v="0"/>
    <s v="MX"/>
    <x v="4"/>
    <s v="Karcher0616_Basınclı_Temizlik_Makinası_Mobil_prestitial_MX"/>
    <s v="Completed"/>
    <s v="Move"/>
    <s v="RON"/>
    <s v="Xaxis Mobil"/>
    <s v="cpm"/>
    <s v="Interstitial"/>
    <s v="Interstitial"/>
    <n v="3"/>
    <n v="8"/>
    <n v="565000"/>
    <n v="219159"/>
    <n v="345841"/>
    <n v="219159"/>
    <m/>
    <n v="0"/>
    <e v="#DIV/0!"/>
    <n v="1695"/>
    <n v="657.47699999999998"/>
    <n v="-1037.5230000000001"/>
    <n v="4520"/>
    <n v="1753.2719999999999"/>
    <n v="-2766.7280000000001"/>
    <n v="0"/>
    <n v="1095.7950000000001"/>
    <n v="0.62500000000000011"/>
  </r>
  <r>
    <s v="Karcher0616_Buharlı_Temizlik_Makinası_interstitial_medyanet_MX"/>
    <n v="2016"/>
    <n v="6"/>
    <s v="Q2"/>
    <d v="2016-06-01T00:00:00"/>
    <d v="2016-06-09T00:00:00"/>
    <n v="0"/>
    <s v="MX"/>
    <x v="4"/>
    <s v="Karcher0616_Buharlı_Temizlik_Makinası_interstitial_MX"/>
    <s v="Completed"/>
    <s v="Medyanet"/>
    <s v="RON"/>
    <s v="Xaxis Rich Media"/>
    <s v="cpm"/>
    <s v="Interstitial"/>
    <s v="Interstitial"/>
    <n v="0.5"/>
    <n v="5"/>
    <n v="450000"/>
    <n v="470254"/>
    <n v="0"/>
    <n v="450000"/>
    <m/>
    <n v="0"/>
    <e v="#DIV/0!"/>
    <n v="225"/>
    <n v="225"/>
    <n v="0"/>
    <n v="2250"/>
    <n v="2122.6"/>
    <n v="-127.40000000000009"/>
    <n v="0"/>
    <n v="1897.6"/>
    <n v="0.89399792707057379"/>
  </r>
  <r>
    <s v="SaxoCapital0616_Trader_Go_interstitial_Dogus_MX"/>
    <n v="2016"/>
    <n v="6"/>
    <s v="Q2"/>
    <d v="2016-06-01T00:00:00"/>
    <d v="2016-06-30T00:00:00"/>
    <n v="0"/>
    <s v="MX"/>
    <x v="20"/>
    <s v="SaxoCapital0616_Trader_Go_interstitial_MX"/>
    <s v="Completed"/>
    <s v="Dogus"/>
    <s v="RON"/>
    <s v="Xaxis Rich Media"/>
    <s v="cpm"/>
    <s v="Interstitial"/>
    <s v="Interstitial"/>
    <n v="2.5"/>
    <n v="4.5"/>
    <n v="250000"/>
    <n v="250011"/>
    <n v="0"/>
    <n v="250000"/>
    <n v="1876"/>
    <n v="7.5036698385271047E-3"/>
    <n v="0.59968017057569301"/>
    <n v="625"/>
    <n v="625"/>
    <n v="0"/>
    <n v="1125"/>
    <n v="1125"/>
    <n v="0"/>
    <n v="0"/>
    <n v="500"/>
    <n v="0.44444444444444442"/>
  </r>
  <r>
    <s v="SaxoCapital0616_Trader_Go_interstitial_Medyanet_MX"/>
    <n v="2016"/>
    <n v="6"/>
    <s v="Q2"/>
    <d v="2016-06-01T00:00:00"/>
    <d v="2016-06-30T00:00:00"/>
    <n v="0"/>
    <s v="MX"/>
    <x v="20"/>
    <s v="SaxoCapital0616_Trader_Go_interstitial_MX"/>
    <s v="Completed"/>
    <s v="Medyanet"/>
    <s v="RON"/>
    <s v="Xaxis Rich Media"/>
    <s v="cpm"/>
    <s v="Interstitial"/>
    <s v="Interstitial"/>
    <n v="0.5"/>
    <n v="4.5"/>
    <n v="250000"/>
    <n v="250376"/>
    <n v="0"/>
    <n v="250000"/>
    <m/>
    <n v="0"/>
    <e v="#DIV/0!"/>
    <n v="125"/>
    <n v="125"/>
    <n v="0"/>
    <n v="1125"/>
    <n v="1125"/>
    <n v="0"/>
    <n v="0"/>
    <n v="1000"/>
    <n v="0.88888888888888884"/>
  </r>
  <r>
    <s v="Teknosa0616_Temlik_mobil_prestitial_Move_MC"/>
    <n v="2016"/>
    <n v="6"/>
    <s v="Q2"/>
    <d v="2016-06-01T00:00:00"/>
    <d v="2016-06-30T00:00:00"/>
    <n v="0"/>
    <s v="MC"/>
    <x v="6"/>
    <s v="Teknosa0616_Temlik_mobil_prestitial_MC"/>
    <s v="Completed"/>
    <s v="Reklamstore"/>
    <s v="RON"/>
    <s v="Xaxis Mobil"/>
    <s v="cpm"/>
    <s v="Interstitial"/>
    <s v="Interstitial"/>
    <n v="3"/>
    <n v="7"/>
    <n v="300000"/>
    <n v="300290"/>
    <n v="0"/>
    <n v="300000"/>
    <n v="6860"/>
    <n v="2.2844583569216426E-2"/>
    <n v="0.42274052478134111"/>
    <n v="900"/>
    <n v="900"/>
    <n v="0"/>
    <n v="2100"/>
    <n v="2900"/>
    <n v="800"/>
    <n v="0"/>
    <n v="2000"/>
    <n v="0.68965517241379315"/>
  </r>
  <r>
    <s v="Teknosa0616_Temlik_mobil_prestitial_Reklamstore_MC"/>
    <n v="2016"/>
    <n v="6"/>
    <s v="Q2"/>
    <d v="2016-06-01T00:00:00"/>
    <d v="2016-06-30T00:00:00"/>
    <n v="0"/>
    <s v="MC"/>
    <x v="6"/>
    <s v="Teknosa0616_Temlik_mobil_prestitial_MC"/>
    <s v="Completed"/>
    <s v="Move"/>
    <s v="RON"/>
    <s v="Xaxis Mobil"/>
    <s v="cpm"/>
    <s v="Interstitial"/>
    <s v="Interstitial"/>
    <n v="4"/>
    <n v="7"/>
    <n v="300000"/>
    <n v="300000"/>
    <n v="0"/>
    <n v="300000"/>
    <m/>
    <n v="0"/>
    <e v="#DIV/0!"/>
    <n v="1200"/>
    <n v="1200"/>
    <n v="0"/>
    <n v="2100"/>
    <n v="2100"/>
    <n v="0"/>
    <n v="0"/>
    <n v="900"/>
    <n v="0.42857142857142855"/>
  </r>
  <r>
    <s v="Teknosa0616_Temlik_interstitial_Medyanet_MC"/>
    <n v="2016"/>
    <n v="6"/>
    <s v="Q2"/>
    <d v="2016-06-03T00:00:00"/>
    <d v="2016-06-30T00:00:00"/>
    <n v="0"/>
    <s v="MC"/>
    <x v="6"/>
    <s v="Teknosa0616_Temlik_interstitial_MC"/>
    <s v="Completed"/>
    <s v="Medyanet"/>
    <s v="RON"/>
    <s v="Xaxis Rich Media"/>
    <s v="cpm"/>
    <s v="Interstitial"/>
    <s v="Interstitial"/>
    <n v="0.5"/>
    <n v="4.25"/>
    <n v="300000"/>
    <n v="305510"/>
    <n v="0"/>
    <n v="300000"/>
    <m/>
    <n v="0"/>
    <e v="#DIV/0!"/>
    <n v="150"/>
    <n v="150"/>
    <n v="0"/>
    <n v="1275"/>
    <n v="1258"/>
    <n v="-17"/>
    <n v="0"/>
    <n v="1108"/>
    <n v="0.88076311605723367"/>
  </r>
  <r>
    <s v="Teknosa0616_Temlik_interstitial_Acunn_MC"/>
    <n v="2016"/>
    <n v="6"/>
    <s v="Q2"/>
    <d v="2016-06-03T00:00:00"/>
    <d v="2016-06-30T00:00:00"/>
    <n v="0"/>
    <s v="MC"/>
    <x v="6"/>
    <s v="Teknosa0616_Temlik_interstitial_MC"/>
    <s v="Completed"/>
    <s v="Acunn"/>
    <s v="RON"/>
    <s v="Xaxis Rich Media"/>
    <s v="cpm"/>
    <s v="Interstitial"/>
    <s v="Interstitial"/>
    <n v="1.25"/>
    <n v="4.25"/>
    <n v="250000"/>
    <n v="252545"/>
    <n v="0"/>
    <n v="250000"/>
    <n v="1024"/>
    <n v="4.054722920667604E-3"/>
    <n v="0.9765625"/>
    <n v="312.5"/>
    <n v="312.5"/>
    <n v="0"/>
    <n v="1062.5"/>
    <n v="1000"/>
    <n v="-62.5"/>
    <n v="0"/>
    <n v="687.5"/>
    <n v="0.6875"/>
  </r>
  <r>
    <s v="ElcaKozmetik0616_Darphin_L'institute_Seeding_Clipkit_MS"/>
    <n v="2016"/>
    <n v="6"/>
    <s v="Q2"/>
    <d v="2016-06-06T00:00:00"/>
    <d v="2016-06-10T00:00:00"/>
    <n v="0"/>
    <s v="MS"/>
    <x v="2"/>
    <s v="ElcaKozmetik0616_Darphin_L'institute_Seeding_MS"/>
    <s v="Completed"/>
    <s v="Clipkit"/>
    <s v="RON"/>
    <s v="Xaxis Seeding"/>
    <s v="cpc"/>
    <s v="Selected Sites"/>
    <s v="Ad Bundles"/>
    <n v="0.04"/>
    <n v="0.6"/>
    <n v="11060"/>
    <n v="11921"/>
    <n v="0"/>
    <n v="11060"/>
    <m/>
    <n v="0"/>
    <e v="#DIV/0!"/>
    <n v="0.44240000000000002"/>
    <n v="4424"/>
    <n v="4423.5576000000001"/>
    <n v="6.6360000000000001"/>
    <n v="6636"/>
    <n v="6629.3639999999996"/>
    <n v="0"/>
    <n v="2212"/>
    <n v="0.33333333333333331"/>
  </r>
  <r>
    <s v="KKB0616_Findeks_TVC_interest_Medyanet_MC"/>
    <n v="2016"/>
    <n v="6"/>
    <s v="Q2"/>
    <d v="2016-06-07T00:00:00"/>
    <d v="2016-06-13T00:00:00"/>
    <n v="0"/>
    <s v="MC"/>
    <x v="36"/>
    <s v="KKB0616_Findeks_TVC_interest_MC"/>
    <s v="Completed"/>
    <s v="Medyanet"/>
    <s v="RON"/>
    <s v="Xaxis Display Plus"/>
    <s v="cpm"/>
    <s v="Selected Sites"/>
    <s v="Ad Bundles"/>
    <n v="0.1"/>
    <n v="1"/>
    <n v="750000"/>
    <n v="250974"/>
    <n v="499026"/>
    <n v="250974"/>
    <m/>
    <n v="0"/>
    <e v="#DIV/0!"/>
    <n v="75"/>
    <n v="25.0974"/>
    <n v="-49.9026"/>
    <n v="750"/>
    <n v="200"/>
    <n v="-550"/>
    <n v="0"/>
    <n v="174.90260000000001"/>
    <n v="0.87451299999999998"/>
  </r>
  <r>
    <s v="KKB0616_Findeks_TVC_interest_Digitalm_MC"/>
    <n v="2016"/>
    <n v="6"/>
    <s v="Q2"/>
    <d v="2016-06-07T00:00:00"/>
    <d v="2016-06-13T00:00:00"/>
    <n v="0"/>
    <s v="MC"/>
    <x v="36"/>
    <s v="KKB0616_Findeks_TVC_interest_MC"/>
    <s v="Completed"/>
    <s v="Digitalm"/>
    <s v="RON"/>
    <s v="Xaxis Display Plus"/>
    <s v="cpm"/>
    <s v="Selected Sites"/>
    <s v="Ad Bundles"/>
    <n v="0.2"/>
    <n v="1"/>
    <n v="750000"/>
    <n v="220363"/>
    <n v="529637"/>
    <n v="220363"/>
    <n v="27"/>
    <n v="1.2252510630187462E-4"/>
    <n v="7.3122222222222222"/>
    <n v="150"/>
    <n v="44.072600000000001"/>
    <n v="-105.92740000000001"/>
    <n v="750"/>
    <n v="197.43"/>
    <n v="-552.56999999999994"/>
    <n v="0"/>
    <n v="153.35740000000001"/>
    <n v="0.77676847490249712"/>
  </r>
  <r>
    <s v="Marshall0616_Antibakteriyel_interest_Medyanet_MC"/>
    <n v="2016"/>
    <n v="6"/>
    <s v="Q2"/>
    <d v="2016-06-07T00:00:00"/>
    <d v="2016-06-30T00:00:00"/>
    <n v="0"/>
    <s v="MC"/>
    <x v="54"/>
    <s v="Marshall0616_Antibakteriyel_interest_MC"/>
    <s v="Completed"/>
    <s v="Medyanet"/>
    <s v="RON"/>
    <s v="Xaxis Display Plus"/>
    <s v="cpm"/>
    <s v="Selected Sites"/>
    <s v="Ad Bundles"/>
    <n v="0.1"/>
    <n v="1"/>
    <n v="5000000"/>
    <n v="5004625"/>
    <n v="0"/>
    <n v="5000000"/>
    <m/>
    <n v="0"/>
    <e v="#DIV/0!"/>
    <n v="500"/>
    <n v="500"/>
    <n v="0"/>
    <n v="5000"/>
    <n v="2500"/>
    <n v="-2500"/>
    <n v="0"/>
    <n v="2000"/>
    <n v="0.8"/>
  </r>
  <r>
    <s v="Marshall0616_Antibakteriyel_interest_Digitalm_MC"/>
    <n v="2016"/>
    <n v="6"/>
    <s v="Q2"/>
    <d v="2016-06-07T00:00:00"/>
    <d v="2016-06-30T00:00:00"/>
    <n v="0"/>
    <s v="MC"/>
    <x v="54"/>
    <s v="Marshall0616_Antibakteriyel_interest_MC"/>
    <s v="Completed"/>
    <s v="Digitalm"/>
    <s v="RON"/>
    <s v="Xaxis Display Plus"/>
    <s v="cpm"/>
    <s v="Selected Sites"/>
    <s v="Ad Bundles"/>
    <n v="0.2"/>
    <n v="1"/>
    <n v="3000000"/>
    <n v="3003489"/>
    <n v="0"/>
    <n v="3000000"/>
    <n v="519"/>
    <n v="1.7279903472261759E-4"/>
    <n v="5.7803468208092488"/>
    <n v="600"/>
    <n v="600"/>
    <n v="0"/>
    <n v="3000"/>
    <n v="3000"/>
    <n v="0"/>
    <n v="0"/>
    <n v="2400"/>
    <n v="0.8"/>
  </r>
  <r>
    <s v="Marshall0616_Antibakteriyel_interest_Dogus_MC"/>
    <n v="2016"/>
    <n v="6"/>
    <s v="Q2"/>
    <d v="2016-06-07T00:00:00"/>
    <d v="2016-06-30T00:00:00"/>
    <n v="0"/>
    <s v="MC"/>
    <x v="54"/>
    <s v="Marshall0616_Antibakteriyel_interest_MC"/>
    <s v="Completed"/>
    <s v="Dogus"/>
    <s v="RON"/>
    <s v="Xaxis Display Plus"/>
    <s v="cpm"/>
    <s v="Selected Sites"/>
    <s v="Ad Bundles"/>
    <n v="0.35"/>
    <n v="1"/>
    <n v="2000000"/>
    <n v="2001991"/>
    <n v="0"/>
    <n v="2000000"/>
    <n v="530"/>
    <n v="2.647364548591877E-4"/>
    <n v="3.7735849056603774"/>
    <n v="700"/>
    <n v="700"/>
    <n v="0"/>
    <n v="2000"/>
    <n v="2000"/>
    <n v="0"/>
    <n v="0"/>
    <n v="1300"/>
    <n v="0.65"/>
  </r>
  <r>
    <s v="Marshall0616_Antibakteriyel_interest_Nokta_MC"/>
    <n v="2016"/>
    <n v="6"/>
    <s v="Q2"/>
    <d v="2016-06-07T00:00:00"/>
    <d v="2016-06-30T00:00:00"/>
    <n v="0"/>
    <s v="MC"/>
    <x v="54"/>
    <s v="Marshall0616_Antibakteriyel_interest_MC"/>
    <s v="Completed"/>
    <s v="Nokta"/>
    <s v="RON"/>
    <s v="Xaxis Display Plus"/>
    <s v="cpm"/>
    <s v="Selected Sites"/>
    <s v="Ad Bundles"/>
    <n v="0.1"/>
    <n v="1"/>
    <n v="1000000"/>
    <n v="1001247"/>
    <n v="0"/>
    <n v="1000000"/>
    <m/>
    <n v="0"/>
    <e v="#DIV/0!"/>
    <n v="100"/>
    <n v="100"/>
    <n v="0"/>
    <n v="1000"/>
    <n v="1000"/>
    <n v="0"/>
    <n v="0"/>
    <n v="900"/>
    <n v="0.9"/>
  </r>
  <r>
    <s v="Marshall0616_Antibakteriyel_interest_Matrouge_MC"/>
    <n v="2016"/>
    <n v="6"/>
    <s v="Q2"/>
    <d v="2016-06-07T00:00:00"/>
    <d v="2016-06-30T00:00:00"/>
    <n v="0"/>
    <s v="MC"/>
    <x v="54"/>
    <s v="Marshall0616_Antibakteriyel_interest_MC"/>
    <s v="Completed"/>
    <s v="Matrouge"/>
    <s v="RON"/>
    <s v="Xaxis Display Plus"/>
    <s v="cpm"/>
    <s v="Selected Sites"/>
    <s v="Ad Bundles"/>
    <n v="0.2"/>
    <n v="1"/>
    <n v="200000"/>
    <n v="0"/>
    <n v="200000"/>
    <n v="0"/>
    <m/>
    <e v="#DIV/0!"/>
    <e v="#DIV/0!"/>
    <n v="40"/>
    <n v="0"/>
    <n v="-40"/>
    <n v="200"/>
    <n v="0"/>
    <n v="-200"/>
    <n v="0"/>
    <n v="0"/>
    <e v="#DIV/0!"/>
  </r>
  <r>
    <s v="Lipton0616_Ice_Tea_Ramazan_Sync_Clipkit_MS"/>
    <n v="2016"/>
    <n v="6"/>
    <s v="Q2"/>
    <d v="2016-06-08T00:00:00"/>
    <d v="2016-06-30T00:00:00"/>
    <n v="0"/>
    <s v="MS"/>
    <x v="64"/>
    <s v="Lipton0616_Ice_Tea_Ramazan_Sync_MS"/>
    <s v="Completed"/>
    <s v="Clipkit"/>
    <s v="RON"/>
    <s v="Xaxis SYNC"/>
    <s v="cpv"/>
    <s v="Pre/Mid/Post Rolls RON"/>
    <s v="Online Video"/>
    <n v="3.5000000000000003E-2"/>
    <n v="7.0000000000000007E-2"/>
    <n v="616000"/>
    <n v="616070"/>
    <n v="0"/>
    <n v="616000"/>
    <n v="25549"/>
    <n v="4.1470936744201145E-2"/>
    <n v="1.5671846256213551"/>
    <n v="21560.000000000004"/>
    <n v="21560.000000000004"/>
    <n v="0"/>
    <n v="43120.000000000007"/>
    <n v="40040"/>
    <n v="-3080.0000000000073"/>
    <n v="0"/>
    <n v="18479.999999999996"/>
    <n v="0.46153846153846145"/>
  </r>
  <r>
    <s v="Akbank0616_Axess_Ramazan_interest_digitalm_MC"/>
    <n v="2016"/>
    <n v="6"/>
    <s v="Q2"/>
    <d v="2016-06-08T00:00:00"/>
    <d v="2016-06-30T00:00:00"/>
    <n v="0"/>
    <s v="MC"/>
    <x v="9"/>
    <s v="Akbank_Axess_Ramazan_interest_MC"/>
    <s v="Completed"/>
    <s v="Digitalm"/>
    <s v="RON"/>
    <s v="Xaxis Display Plus"/>
    <s v="cpm"/>
    <s v="Selected Sites"/>
    <s v="Ad Bundles"/>
    <n v="0.2"/>
    <n v="1"/>
    <n v="3500000"/>
    <n v="2006171"/>
    <n v="1493829"/>
    <n v="2006171"/>
    <n v="241"/>
    <n v="1.2012934091859567E-4"/>
    <n v="8.2987551867219924"/>
    <n v="700"/>
    <n v="401.23420000000004"/>
    <n v="-298.76579999999996"/>
    <n v="3500"/>
    <n v="2000"/>
    <n v="-1500"/>
    <n v="0"/>
    <n v="1598.7657999999999"/>
    <n v="0.7993828999999999"/>
  </r>
  <r>
    <s v="Akbank0616_Axess_Ramazan_interest_medyanet_MC"/>
    <n v="2016"/>
    <n v="6"/>
    <s v="Q2"/>
    <d v="2016-06-08T00:00:00"/>
    <d v="2016-06-30T00:00:00"/>
    <n v="0"/>
    <s v="MC"/>
    <x v="9"/>
    <s v="Akbank_Axess_Ramazan_interest_MC"/>
    <s v="Completed"/>
    <s v="Medyanet"/>
    <s v="RON"/>
    <s v="Xaxis Display Plus"/>
    <s v="cpm"/>
    <s v="Selected Sites"/>
    <s v="Ad Bundles"/>
    <n v="0.1"/>
    <n v="1"/>
    <n v="3500000"/>
    <n v="3010011"/>
    <n v="489989"/>
    <n v="3010011"/>
    <m/>
    <n v="0"/>
    <e v="#DIV/0!"/>
    <n v="350"/>
    <n v="301.00110000000001"/>
    <n v="-48.998899999999992"/>
    <n v="3500"/>
    <n v="1630"/>
    <n v="-1870"/>
    <n v="0"/>
    <n v="1328.9989"/>
    <n v="0.8153367484662577"/>
  </r>
  <r>
    <s v="Michelin0616_8000KM_Offmarket_interest_Bond_MEC"/>
    <n v="2016"/>
    <n v="6"/>
    <s v="Q2"/>
    <d v="2016-06-09T00:00:00"/>
    <d v="2016-06-30T00:00:00"/>
    <n v="0"/>
    <s v="MEC"/>
    <x v="44"/>
    <s v="Michelin0616_8000KM_Offmarket_interest_MEC"/>
    <s v="Completed"/>
    <s v="Bond Digital"/>
    <s v="RON"/>
    <s v="Xaxis Display Plus"/>
    <s v="cpm"/>
    <s v="Selected Sites"/>
    <s v="Ad Bundles"/>
    <n v="0.5"/>
    <n v="1.8"/>
    <n v="1000000"/>
    <n v="1001993"/>
    <n v="0"/>
    <n v="1000000"/>
    <m/>
    <n v="0"/>
    <e v="#DIV/0!"/>
    <n v="500"/>
    <n v="500"/>
    <n v="0"/>
    <n v="1800"/>
    <n v="1826.99"/>
    <n v="26.990000000000009"/>
    <n v="0"/>
    <n v="1326.99"/>
    <n v="0.72632581459121293"/>
  </r>
  <r>
    <s v="Michelin0616_8000KM_Offmarket_interest_Digitalm_MEC"/>
    <n v="2016"/>
    <n v="6"/>
    <s v="Q2"/>
    <d v="2016-06-09T00:00:00"/>
    <d v="2016-06-30T00:00:00"/>
    <n v="0"/>
    <s v="MEC"/>
    <x v="44"/>
    <s v="Michelin0616_8000KM_Offmarket_interest_MEC"/>
    <s v="Completed"/>
    <s v="Digitalm"/>
    <s v="RON"/>
    <s v="Xaxis Display Plus"/>
    <s v="cpm"/>
    <s v="Selected Sites"/>
    <s v="Ad Bundles"/>
    <n v="0.2"/>
    <n v="1.8"/>
    <n v="1000000"/>
    <n v="958827"/>
    <n v="41173"/>
    <n v="958827"/>
    <n v="171"/>
    <n v="1.7834291274651214E-4"/>
    <n v="10.092915789473684"/>
    <n v="200"/>
    <n v="191.7654"/>
    <n v="-8.2346000000000004"/>
    <n v="1800"/>
    <n v="1725.8886"/>
    <n v="-74.111400000000003"/>
    <n v="0"/>
    <n v="1534.1232"/>
    <n v="0.88888888888888884"/>
  </r>
  <r>
    <s v="Michelin0616_8000KM_Offmarket_interest_Medyanet_MEC"/>
    <n v="2016"/>
    <n v="6"/>
    <s v="Q2"/>
    <d v="2016-06-09T00:00:00"/>
    <d v="2016-06-30T00:00:00"/>
    <n v="0"/>
    <s v="MEC"/>
    <x v="44"/>
    <s v="Michelin0616_8000KM_Offmarket_interest_MEC"/>
    <s v="Completed"/>
    <s v="Medyanet"/>
    <s v="RON"/>
    <s v="Xaxis Display Plus"/>
    <s v="cpm"/>
    <s v="Selected Sites"/>
    <s v="Ad Bundles"/>
    <n v="0.1"/>
    <n v="1.8"/>
    <n v="1000000"/>
    <n v="956449"/>
    <n v="43551"/>
    <n v="956449"/>
    <m/>
    <n v="0"/>
    <e v="#DIV/0!"/>
    <n v="100"/>
    <n v="95.644900000000007"/>
    <n v="-4.3550999999999931"/>
    <n v="1800"/>
    <n v="1721.6081999999999"/>
    <n v="-78.391800000000103"/>
    <n v="0"/>
    <n v="1625.9632999999999"/>
    <n v="0.94444444444444442"/>
  </r>
  <r>
    <s v="Michelin0616_8000KM_Offmarket_interest_Dogus_MEC"/>
    <n v="2016"/>
    <n v="6"/>
    <s v="Q2"/>
    <d v="2016-06-09T00:00:00"/>
    <d v="2016-06-30T00:00:00"/>
    <n v="0"/>
    <s v="MEC"/>
    <x v="44"/>
    <s v="Michelin0616_8000KM_Offmarket_interest_MEC"/>
    <s v="Completed"/>
    <s v="Dogus"/>
    <s v="RON"/>
    <s v="Xaxis Display Plus"/>
    <s v="cpm"/>
    <s v="Selected Sites"/>
    <s v="Ad Bundles"/>
    <n v="0.35"/>
    <n v="1.8"/>
    <n v="2000000"/>
    <n v="2000000"/>
    <n v="0"/>
    <n v="2000000"/>
    <n v="384"/>
    <n v="1.92E-4"/>
    <n v="9.375"/>
    <n v="700"/>
    <n v="700"/>
    <n v="0"/>
    <n v="3600"/>
    <n v="3600"/>
    <n v="0"/>
    <n v="0"/>
    <n v="2900"/>
    <n v="0.80555555555555558"/>
  </r>
  <r>
    <s v="Michelin0616_8000KM_Offmarket_interest_Hurriyetemlak_MEC"/>
    <n v="2016"/>
    <n v="6"/>
    <s v="Q2"/>
    <d v="2016-06-09T00:00:00"/>
    <d v="2016-06-30T00:00:00"/>
    <n v="0"/>
    <s v="MEC"/>
    <x v="44"/>
    <s v="Michelin0616_8000KM_Offmarket_interest_MEC"/>
    <s v="Completed"/>
    <s v="Hurriyetemlak"/>
    <s v="RON"/>
    <s v="Xaxis Display Plus"/>
    <s v="cpm"/>
    <s v="Selected Sites"/>
    <s v="Ad Bundles"/>
    <n v="0.15"/>
    <n v="1.8"/>
    <n v="1000000"/>
    <n v="1311962"/>
    <n v="0"/>
    <n v="1000000"/>
    <m/>
    <n v="0"/>
    <e v="#DIV/0!"/>
    <n v="150"/>
    <n v="150"/>
    <n v="0"/>
    <n v="1800"/>
    <n v="2361.5316000000003"/>
    <n v="561.53160000000025"/>
    <n v="0"/>
    <n v="2211.5316000000003"/>
    <n v="0.93648190013633525"/>
  </r>
  <r>
    <s v="Michelin0616_8000KM_Offmarket_interest_Appnexus_MEC"/>
    <n v="2016"/>
    <n v="6"/>
    <s v="Q2"/>
    <d v="2016-06-09T00:00:00"/>
    <d v="2016-06-30T00:00:00"/>
    <n v="0"/>
    <s v="MEC"/>
    <x v="44"/>
    <s v="Michelin0616_8000KM_Offmarket_interest_MEC"/>
    <s v="Completed"/>
    <s v="Appnexus"/>
    <s v="RON"/>
    <s v="Xaxis Display Plus"/>
    <s v="cpm"/>
    <s v="Selected Sites"/>
    <s v="Ad Bundles"/>
    <m/>
    <n v="1.8"/>
    <n v="500000"/>
    <m/>
    <n v="500000"/>
    <n v="0"/>
    <m/>
    <e v="#DIV/0!"/>
    <e v="#DIV/0!"/>
    <n v="0"/>
    <n v="0"/>
    <n v="0"/>
    <n v="900"/>
    <n v="0"/>
    <n v="-900"/>
    <n v="0"/>
    <n v="0"/>
    <e v="#DIV/0!"/>
  </r>
  <r>
    <s v="Arzum0616_Nar_Serisi_interest_Medyanet_MEC"/>
    <n v="2016"/>
    <n v="6"/>
    <s v="Q2"/>
    <d v="2016-06-09T00:00:00"/>
    <d v="2016-06-30T00:00:00"/>
    <n v="0"/>
    <s v="MEC"/>
    <x v="24"/>
    <s v="Arzum0616_Nar_Serisi_interest_MEC"/>
    <s v="Completed"/>
    <s v="Medyanet"/>
    <s v="RON"/>
    <s v="Xaxis Display Plus"/>
    <s v="cpm"/>
    <s v="Selected Sites"/>
    <s v="Ad Bundles"/>
    <n v="0.1"/>
    <n v="1.6"/>
    <n v="750000"/>
    <n v="751454"/>
    <n v="0"/>
    <n v="750000"/>
    <m/>
    <n v="0"/>
    <e v="#DIV/0!"/>
    <n v="75"/>
    <n v="75"/>
    <n v="0"/>
    <n v="1200"/>
    <n v="1200"/>
    <n v="0"/>
    <n v="0"/>
    <n v="1125"/>
    <n v="0.9375"/>
  </r>
  <r>
    <s v="Arzum0616_Nar_Serisi_interest_Commedya_MEC"/>
    <n v="2016"/>
    <n v="6"/>
    <s v="Q2"/>
    <d v="2016-06-09T00:00:00"/>
    <d v="2016-06-30T00:00:00"/>
    <n v="0"/>
    <s v="MEC"/>
    <x v="24"/>
    <s v="Arzum0616_Nar_Serisi_interest_MEC"/>
    <s v="Completed"/>
    <s v="Commedya"/>
    <s v="RON"/>
    <s v="Xaxis Display Plus"/>
    <s v="cpm"/>
    <s v="Selected Sites"/>
    <s v="Ad Bundles"/>
    <n v="0.1"/>
    <n v="1.6"/>
    <n v="750000"/>
    <n v="767479"/>
    <n v="0"/>
    <n v="750000"/>
    <m/>
    <n v="0"/>
    <e v="#DIV/0!"/>
    <n v="75"/>
    <n v="75"/>
    <n v="0"/>
    <n v="1200"/>
    <n v="1200"/>
    <n v="0"/>
    <n v="0"/>
    <n v="1125"/>
    <n v="0.9375"/>
  </r>
  <r>
    <s v="Arzum0616_Nar_Serisi_interest_Digitalm_MEC"/>
    <n v="2016"/>
    <n v="6"/>
    <s v="Q2"/>
    <d v="2016-06-09T00:00:00"/>
    <d v="2016-06-30T00:00:00"/>
    <n v="0"/>
    <s v="MEC"/>
    <x v="24"/>
    <s v="Arzum0616_Nar_Serisi_interest_MEC"/>
    <s v="Completed"/>
    <s v="Digitalm"/>
    <s v="RON"/>
    <s v="Xaxis Display Plus"/>
    <s v="cpm"/>
    <s v="Selected Sites"/>
    <s v="Ad Bundles"/>
    <n v="0.2"/>
    <n v="1.6"/>
    <n v="750000"/>
    <n v="756874"/>
    <n v="0"/>
    <n v="750000"/>
    <n v="114"/>
    <n v="1.5061952187550372E-4"/>
    <n v="10.888508771929825"/>
    <n v="150"/>
    <n v="150"/>
    <n v="0"/>
    <n v="1200"/>
    <n v="1241.29"/>
    <n v="41.289999999999964"/>
    <n v="0"/>
    <n v="1091.29"/>
    <n v="0.87915797275415097"/>
  </r>
  <r>
    <s v="Shell0616_Helix_Pure_Plus_Preroll_Bond_MC"/>
    <n v="2016"/>
    <n v="6"/>
    <s v="Q2"/>
    <d v="2016-06-09T00:00:00"/>
    <d v="2016-06-30T00:00:00"/>
    <n v="0"/>
    <s v="MC"/>
    <x v="52"/>
    <s v="Shell0616_Helix_Pure_Plus_Preroll_MC"/>
    <s v="Completed"/>
    <s v="Bond Digital"/>
    <s v="RON"/>
    <s v="Xaxis Tv"/>
    <s v="cpv"/>
    <s v="Pre/Mid/Post Rolls RON"/>
    <s v="Online Video"/>
    <n v="1.4999999999999999E-2"/>
    <n v="3.3000000000000002E-2"/>
    <n v="40000"/>
    <n v="17777"/>
    <n v="22223"/>
    <n v="17777"/>
    <n v="512"/>
    <n v="2.8801260055127412E-2"/>
    <n v="0.9765625"/>
    <n v="600"/>
    <n v="266.65499999999997"/>
    <n v="-333.34500000000003"/>
    <n v="1320"/>
    <n v="500"/>
    <n v="-820"/>
    <n v="0"/>
    <n v="233.34500000000003"/>
    <n v="0.46669000000000005"/>
  </r>
  <r>
    <s v="Shell0616_Helix_Pure_Plus_Preroll_Digitalm_MC"/>
    <n v="2016"/>
    <n v="6"/>
    <s v="Q2"/>
    <d v="2016-06-09T00:00:00"/>
    <d v="2016-06-30T00:00:00"/>
    <n v="0"/>
    <s v="MC"/>
    <x v="52"/>
    <s v="Shell0616_Helix_Pure_Plus_Preroll_MC"/>
    <s v="Completed"/>
    <s v="Digitalm"/>
    <s v="RON"/>
    <s v="Xaxis Tv"/>
    <s v="cpv"/>
    <s v="Pre/Mid/Post Rolls RON"/>
    <s v="Online Video"/>
    <n v="6.0000000000000001E-3"/>
    <n v="3.3000000000000002E-2"/>
    <n v="30000"/>
    <n v="30051"/>
    <n v="0"/>
    <n v="30000"/>
    <n v="819"/>
    <n v="2.7253668763102725E-2"/>
    <n v="0.94261294261294259"/>
    <n v="180"/>
    <n v="180"/>
    <n v="0"/>
    <n v="990"/>
    <n v="772"/>
    <n v="-218"/>
    <n v="0"/>
    <n v="592"/>
    <n v="0.76683937823834192"/>
  </r>
  <r>
    <s v="Shell0616_Helix_Pure_Plus_Preroll_Midyo_MC"/>
    <n v="2016"/>
    <n v="6"/>
    <s v="Q2"/>
    <d v="2016-06-09T00:00:00"/>
    <d v="2016-06-30T00:00:00"/>
    <n v="0"/>
    <s v="MC"/>
    <x v="52"/>
    <s v="Shell0616_Helix_Pure_Plus_Preroll_MC"/>
    <s v="Completed"/>
    <s v="Midyo"/>
    <s v="RON"/>
    <s v="Xaxis Tv"/>
    <s v="cpv"/>
    <s v="Pre/Mid/Post Rolls RON"/>
    <s v="Online Video"/>
    <n v="5.0000000000000001E-3"/>
    <n v="3.3000000000000002E-2"/>
    <n v="40000"/>
    <n v="40516"/>
    <n v="0"/>
    <n v="40000"/>
    <n v="2043"/>
    <n v="5.0424523644979763E-2"/>
    <n v="0.24473813020068527"/>
    <n v="200"/>
    <n v="200"/>
    <n v="0"/>
    <n v="1320"/>
    <n v="500"/>
    <n v="-820"/>
    <n v="0"/>
    <n v="300"/>
    <n v="0.6"/>
  </r>
  <r>
    <s v="Shell0616_Helix_Pure_Plus_Audio_Recognation_Digitalmarcom_MC"/>
    <n v="2016"/>
    <n v="6"/>
    <s v="Q2"/>
    <d v="2016-06-09T00:00:00"/>
    <d v="2016-06-30T00:00:00"/>
    <n v="0"/>
    <s v="MC"/>
    <x v="52"/>
    <s v="Shell0616_Helix_Pure_Plus_Audio_Recognation_MC"/>
    <s v="Completed"/>
    <s v="Digitalmarcom"/>
    <s v="RON"/>
    <s v="Xaxis Audio Recog"/>
    <s v="cpv"/>
    <s v="Pre/Mid/Post Rolls RON"/>
    <s v="Online Video"/>
    <n v="2.8000000000000001E-2"/>
    <n v="0.06"/>
    <n v="50000"/>
    <n v="56068"/>
    <n v="0"/>
    <n v="50000"/>
    <n v="1551"/>
    <n v="2.7662837982449881E-2"/>
    <n v="1.9342359767891684"/>
    <n v="1400"/>
    <n v="1400"/>
    <n v="0"/>
    <n v="3000"/>
    <n v="3000"/>
    <n v="0"/>
    <n v="0"/>
    <n v="1600"/>
    <n v="0.53333333333333333"/>
  </r>
  <r>
    <s v="Shell0616_Helix_Pure_Plus_Mobile_Prestitial_Medyanet_MC"/>
    <n v="2016"/>
    <n v="6"/>
    <s v="Q2"/>
    <d v="2016-06-09T00:00:00"/>
    <d v="2016-06-30T00:00:00"/>
    <n v="0"/>
    <s v="MC"/>
    <x v="52"/>
    <s v="Shell0616_Helix_Pure_Plus_Mobile_Prestitial_MC"/>
    <s v="Completed"/>
    <s v="Medyanet"/>
    <s v="RON"/>
    <s v="Xaxis Mobil"/>
    <s v="cpm"/>
    <s v="Selected Sites"/>
    <s v="Ad Bundles"/>
    <n v="2.5"/>
    <n v="7.5"/>
    <n v="600000"/>
    <n v="599244"/>
    <n v="756"/>
    <n v="599244"/>
    <m/>
    <n v="0"/>
    <e v="#DIV/0!"/>
    <n v="1500"/>
    <n v="1498.1100000000001"/>
    <n v="-1.8899999999998727"/>
    <n v="4500"/>
    <n v="1150"/>
    <n v="-3350"/>
    <n v="0"/>
    <n v="-348.11000000000013"/>
    <n v="-0.30270434782608707"/>
  </r>
  <r>
    <s v="Shell0616_Helix_Pure_Plus_Mobile_Prestitial_Reklamstore_MC"/>
    <n v="2016"/>
    <n v="6"/>
    <s v="Q2"/>
    <d v="2016-06-09T00:00:00"/>
    <d v="2016-06-30T00:00:00"/>
    <n v="0"/>
    <s v="MC"/>
    <x v="52"/>
    <s v="Shell0616_Helix_Pure_Plus_Mobile_Prestitial_MC"/>
    <s v="Completed"/>
    <s v="Reklamstore"/>
    <s v="RON"/>
    <s v="Xaxis Mobil"/>
    <s v="cpm"/>
    <s v="Selected Sites"/>
    <s v="Ad Bundles"/>
    <n v="3"/>
    <n v="7.5"/>
    <n v="500000"/>
    <n v="502838"/>
    <n v="0"/>
    <n v="500000"/>
    <m/>
    <n v="0"/>
    <e v="#DIV/0!"/>
    <n v="1500"/>
    <n v="1500"/>
    <n v="0"/>
    <n v="3750"/>
    <n v="3750"/>
    <n v="0"/>
    <n v="0"/>
    <n v="2250"/>
    <n v="0.6"/>
  </r>
  <r>
    <s v="Lassa0616_ArdaTuran_Euro_2016_SYNC_Clipkit_MC"/>
    <n v="2016"/>
    <n v="6"/>
    <s v="Q2"/>
    <d v="2016-06-09T00:00:00"/>
    <d v="2016-06-21T00:00:00"/>
    <n v="0"/>
    <s v="MC"/>
    <x v="18"/>
    <s v="Lassa0616_ArdaTuran_Euro_2016_SYNC_MC"/>
    <s v="Completed"/>
    <s v="Clipkit"/>
    <s v="RON"/>
    <s v="Xaxis SYNC"/>
    <s v="cpv"/>
    <s v="Pre/Mid/Post Rolls RON"/>
    <s v="Online Video"/>
    <n v="3.5000000000000003E-2"/>
    <n v="0.06"/>
    <n v="166667"/>
    <n v="155288"/>
    <n v="11379"/>
    <n v="155288"/>
    <n v="8577"/>
    <n v="5.5232857658028954E-2"/>
    <n v="1.0771598461000349"/>
    <n v="5833.3450000000003"/>
    <n v="5435.0800000000008"/>
    <n v="-398.26499999999942"/>
    <n v="10000.02"/>
    <n v="9238.7999999999993"/>
    <n v="-761.22000000000116"/>
    <n v="0"/>
    <n v="3803.7199999999984"/>
    <n v="0.41171147768108396"/>
  </r>
  <r>
    <s v="Teknosa0616_Turuncu_Indirim_10-13Haziran_interstitial_Medyanet_MC"/>
    <n v="2016"/>
    <n v="6"/>
    <s v="Q2"/>
    <d v="2016-06-10T00:00:00"/>
    <d v="2016-06-13T00:00:00"/>
    <n v="0"/>
    <s v="MC"/>
    <x v="6"/>
    <s v="Teknosa0616_Turuncu_Indirim_10-13Haziran_Medyanet_MC"/>
    <s v="Completed"/>
    <s v="Medyanet"/>
    <s v="RON"/>
    <s v="Xaxis Rich Media"/>
    <s v="cpm"/>
    <s v="Interstitial"/>
    <s v="Interstitial"/>
    <n v="0.5"/>
    <n v="4.25"/>
    <n v="500000"/>
    <n v="502569"/>
    <n v="0"/>
    <n v="500000"/>
    <n v="3870"/>
    <n v="7.7004351641267168E-3"/>
    <n v="0.51679586563307489"/>
    <n v="250"/>
    <n v="250"/>
    <n v="0"/>
    <n v="2125"/>
    <n v="2000"/>
    <n v="-125"/>
    <n v="0"/>
    <n v="1750"/>
    <n v="0.875"/>
  </r>
  <r>
    <s v="Teknosa0616_Turuncu_Indirim_10-13Haziran_interstitial_Bond_MC"/>
    <n v="2016"/>
    <n v="6"/>
    <s v="Q2"/>
    <d v="2016-06-10T00:00:00"/>
    <d v="2016-06-13T00:00:00"/>
    <n v="0"/>
    <s v="MC"/>
    <x v="6"/>
    <s v="Teknosa0616_Turuncu_Indirim_10-13Haziran_Medyanet_MC"/>
    <s v="Completed"/>
    <s v="Bond Digital"/>
    <s v="RON"/>
    <s v="Xaxis Rich Media"/>
    <s v="cpm"/>
    <s v="Interstitial"/>
    <s v="Interstitial"/>
    <n v="2.5"/>
    <n v="4.25"/>
    <n v="250000"/>
    <n v="250071"/>
    <n v="0"/>
    <n v="250000"/>
    <n v="4156"/>
    <n v="1.6619280124444656E-2"/>
    <n v="0.24061597690086622"/>
    <n v="625"/>
    <n v="625"/>
    <n v="0"/>
    <n v="1062.5"/>
    <n v="1000"/>
    <n v="-62.5"/>
    <n v="0"/>
    <n v="375"/>
    <n v="0.375"/>
  </r>
  <r>
    <s v="Teknosa0616_Turuncu_Indirim_10-13Haziran_interstitial_Digitalm_MC"/>
    <n v="2016"/>
    <n v="6"/>
    <s v="Q2"/>
    <d v="2016-06-10T00:00:00"/>
    <d v="2016-06-13T00:00:00"/>
    <n v="0"/>
    <s v="MC"/>
    <x v="6"/>
    <s v="Teknosa0616_Turuncu_Indirim_10-13Haziran_MC"/>
    <s v="Completed"/>
    <s v="Digitalm"/>
    <s v="RON"/>
    <s v="Xaxis Rich Media"/>
    <s v="cpm"/>
    <s v="Interstitial"/>
    <s v="Interstitial"/>
    <n v="2.5"/>
    <n v="4.25"/>
    <n v="250000"/>
    <n v="250749"/>
    <n v="0"/>
    <n v="250000"/>
    <n v="3831"/>
    <n v="1.527822643360492E-2"/>
    <n v="0.26102845210127906"/>
    <n v="625"/>
    <n v="625"/>
    <n v="0"/>
    <n v="1062.5"/>
    <n v="1000"/>
    <n v="-62.5"/>
    <n v="0"/>
    <n v="375"/>
    <n v="0.375"/>
  </r>
  <r>
    <s v="Bimeks0616_Onbinlerce_Uründe_Kdv_Kadar_Bi_Para_preroll_Midyo_MEC"/>
    <n v="2016"/>
    <n v="6"/>
    <s v="Q2"/>
    <d v="2016-06-10T00:00:00"/>
    <d v="2016-06-13T00:00:00"/>
    <n v="0"/>
    <s v="MEC"/>
    <x v="10"/>
    <s v="Bimeks0616_Onbinlerce_Uründe_Kdv_Kadar_Bi_Para_preroll_MEC"/>
    <s v="Completed"/>
    <s v="Midyo"/>
    <s v="RON"/>
    <s v="Xaxis Tv"/>
    <s v="cpv"/>
    <s v="Pre/Mid/Post Rolls RON"/>
    <s v="Online Video"/>
    <n v="5.0000000000000001E-3"/>
    <n v="3.3000000000000002E-2"/>
    <n v="30000"/>
    <n v="30539"/>
    <n v="0"/>
    <n v="30000"/>
    <n v="506"/>
    <n v="1.6568977373194932E-2"/>
    <n v="1.9762845849802371"/>
    <n v="150"/>
    <n v="150"/>
    <n v="0"/>
    <n v="990"/>
    <n v="1000"/>
    <n v="10"/>
    <n v="0"/>
    <n v="850"/>
    <n v="0.85"/>
  </r>
  <r>
    <s v="Bimeks0616_Onbinlerce_Uründe_Kdv_Kadar_Bi_Para_preroll_Bond_MEC"/>
    <n v="2016"/>
    <n v="6"/>
    <s v="Q2"/>
    <d v="2016-06-10T00:00:00"/>
    <d v="2016-06-13T00:00:00"/>
    <n v="0"/>
    <s v="MEC"/>
    <x v="10"/>
    <s v="Bimeks0616_Onbinlerce_Uründe_Kdv_Kadar_Bi_Para_preroll_MEC"/>
    <s v="Completed"/>
    <s v="Bond Digital"/>
    <s v="RON"/>
    <s v="Xaxis Tv"/>
    <s v="cpv"/>
    <s v="Pre/Mid/Post Rolls RON"/>
    <s v="Online Video"/>
    <n v="1.4999999999999999E-2"/>
    <n v="3.3000000000000002E-2"/>
    <n v="30000"/>
    <n v="30263"/>
    <n v="0"/>
    <n v="30000"/>
    <m/>
    <n v="0"/>
    <e v="#DIV/0!"/>
    <n v="450"/>
    <n v="450"/>
    <n v="0"/>
    <n v="990"/>
    <n v="1000"/>
    <n v="10"/>
    <n v="0"/>
    <n v="550"/>
    <n v="0.55000000000000004"/>
  </r>
  <r>
    <s v="Akbank0616_Axess_Ramazan_preroll_Digitalm_MC"/>
    <n v="2016"/>
    <n v="6"/>
    <s v="Q2"/>
    <d v="2016-06-10T00:00:00"/>
    <d v="2016-06-30T00:00:00"/>
    <n v="0"/>
    <s v="MC"/>
    <x v="9"/>
    <s v="Akbank0616_Axess_Ramazan_preroll_MC"/>
    <s v="Completed"/>
    <s v="Digitalm"/>
    <s v="RON"/>
    <s v="Xaxis Tv"/>
    <s v="cpv"/>
    <s v="Pre/Mid/Post Rolls RON"/>
    <s v="Online Video"/>
    <n v="6.0000000000000001E-3"/>
    <n v="3.3000000000000002E-2"/>
    <n v="25000"/>
    <n v="25137"/>
    <n v="0"/>
    <n v="25000"/>
    <n v="9679"/>
    <n v="0.38504992640330987"/>
    <n v="0.10920343010641595"/>
    <n v="150"/>
    <n v="150"/>
    <n v="0"/>
    <n v="825"/>
    <n v="1056.98"/>
    <n v="231.98000000000002"/>
    <n v="0"/>
    <n v="906.98"/>
    <n v="0.8580862457189351"/>
  </r>
  <r>
    <s v="Akbank0616_Axess_Ramazan_preroll_Midyo_MC"/>
    <n v="2016"/>
    <n v="6"/>
    <s v="Q2"/>
    <d v="2016-06-10T00:00:00"/>
    <d v="2016-06-30T00:00:00"/>
    <n v="0"/>
    <s v="MC"/>
    <x v="9"/>
    <s v="Akbank0616_Axess_Ramazan_preroll_MC"/>
    <s v="Completed"/>
    <s v="Midyo"/>
    <s v="RON"/>
    <s v="Xaxis Tv"/>
    <s v="cpv"/>
    <s v="Pre/Mid/Post Rolls RON"/>
    <s v="Online Video"/>
    <n v="5.0000000000000001E-3"/>
    <n v="3.3000000000000002E-2"/>
    <n v="30000"/>
    <n v="30514"/>
    <n v="0"/>
    <n v="30000"/>
    <n v="4825"/>
    <n v="0.15812413973913614"/>
    <n v="0.20725388601036268"/>
    <n v="150"/>
    <n v="150"/>
    <n v="0"/>
    <n v="990"/>
    <n v="1000"/>
    <n v="10"/>
    <n v="0"/>
    <n v="850"/>
    <n v="0.85"/>
  </r>
  <r>
    <s v="Akbank0616_Axess_Ramazan_preroll_Acunn_MC"/>
    <n v="2016"/>
    <n v="6"/>
    <s v="Q2"/>
    <d v="2016-06-10T00:00:00"/>
    <d v="2016-06-30T00:00:00"/>
    <n v="0"/>
    <s v="MC"/>
    <x v="9"/>
    <s v="Akbank0616_Axess_Ramazan_preroll_MC"/>
    <s v="Completed"/>
    <s v="Acunn"/>
    <s v="RON"/>
    <s v="Xaxis Tv"/>
    <s v="cpv"/>
    <s v="Pre/Mid/Post Rolls RON"/>
    <s v="Online Video"/>
    <n v="1.4999999999999999E-2"/>
    <n v="3.3000000000000002E-2"/>
    <n v="90000"/>
    <n v="76213"/>
    <n v="13787"/>
    <n v="76213"/>
    <n v="14797"/>
    <n v="0.19415322845183894"/>
    <n v="0.16219503953504089"/>
    <n v="1350"/>
    <n v="1143.1949999999999"/>
    <n v="-206.80500000000006"/>
    <n v="2970"/>
    <n v="2400"/>
    <n v="-570"/>
    <n v="0"/>
    <n v="1256.8050000000001"/>
    <n v="0.52366875000000002"/>
  </r>
  <r>
    <s v="Teknoas0616_Euro_2016_preroll_Bond_MC"/>
    <n v="2016"/>
    <n v="6"/>
    <s v="Q2"/>
    <d v="2016-06-10T00:00:00"/>
    <d v="2016-06-21T00:00:00"/>
    <n v="0"/>
    <s v="MC"/>
    <x v="6"/>
    <s v="Teknoas0616_Euro_2016_preroll_MC"/>
    <s v="Completed"/>
    <s v="Bond Digital"/>
    <s v="RON"/>
    <s v="Xaxis Tv"/>
    <s v="cpv"/>
    <s v="Pre/Mid/Post Rolls RON"/>
    <s v="Online Video"/>
    <n v="1.4999999999999999E-2"/>
    <n v="3.3000000000000002E-2"/>
    <n v="50000"/>
    <n v="24171"/>
    <n v="25829"/>
    <n v="24171"/>
    <n v="656"/>
    <n v="2.7139961110421579E-2"/>
    <n v="0.76219512195121952"/>
    <n v="750"/>
    <n v="362.565"/>
    <n v="-387.435"/>
    <n v="1650"/>
    <n v="500"/>
    <n v="-1150"/>
    <n v="0"/>
    <n v="137.435"/>
    <n v="0.27487"/>
  </r>
  <r>
    <s v="Teknoas0616_Euro_2016_preroll_Crep_MC"/>
    <n v="2016"/>
    <n v="6"/>
    <s v="Q2"/>
    <d v="2016-06-10T00:00:00"/>
    <d v="2016-06-21T00:00:00"/>
    <n v="0"/>
    <s v="MC"/>
    <x v="6"/>
    <s v="Teknoas0616_Euro_2016_preroll_MC"/>
    <s v="Completed"/>
    <s v="Crep Digital"/>
    <s v="RON"/>
    <s v="Xaxis Tv"/>
    <s v="cpv"/>
    <s v="Pre/Mid/Post Rolls RON"/>
    <s v="Online Video"/>
    <n v="2.2499999999999999E-2"/>
    <n v="3.3000000000000002E-2"/>
    <n v="50000"/>
    <n v="52008"/>
    <n v="0"/>
    <n v="50000"/>
    <m/>
    <n v="0"/>
    <e v="#DIV/0!"/>
    <n v="1125"/>
    <n v="1125"/>
    <n v="0"/>
    <n v="1650"/>
    <n v="1149.3800000000001"/>
    <n v="-500.61999999999989"/>
    <n v="0"/>
    <n v="24.380000000000109"/>
    <n v="2.1211435730567878E-2"/>
  </r>
  <r>
    <s v="Teknoas0616_Euro_2016_preroll_Digitalm_MC"/>
    <n v="2016"/>
    <n v="6"/>
    <s v="Q2"/>
    <d v="2016-06-10T00:00:00"/>
    <d v="2016-06-21T00:00:00"/>
    <n v="0"/>
    <s v="MC"/>
    <x v="6"/>
    <s v="Teknoas0616_Euro_2016_preroll_MC"/>
    <s v="Completed"/>
    <s v="Digitalm"/>
    <s v="RON"/>
    <s v="Xaxis Tv"/>
    <s v="cpv"/>
    <s v="Pre/Mid/Post Rolls RON"/>
    <s v="Online Video"/>
    <n v="6.0000000000000001E-3"/>
    <n v="3.3000000000000002E-2"/>
    <n v="50000"/>
    <n v="51105"/>
    <n v="0"/>
    <n v="50000"/>
    <n v="910"/>
    <n v="1.780647686136386E-2"/>
    <n v="1.098901098901099"/>
    <n v="300"/>
    <n v="300"/>
    <n v="0"/>
    <n v="1650"/>
    <n v="1000"/>
    <n v="-650"/>
    <n v="0"/>
    <n v="700"/>
    <n v="0.7"/>
  </r>
  <r>
    <s v="Teknoas0616_Euro_2016_preroll_Midyo_MC"/>
    <n v="2016"/>
    <n v="6"/>
    <s v="Q2"/>
    <d v="2016-06-10T00:00:00"/>
    <d v="2016-06-21T00:00:00"/>
    <n v="0"/>
    <s v="MC"/>
    <x v="6"/>
    <s v="Teknoas0616_Euro_2016_preroll_MC"/>
    <s v="Completed"/>
    <s v="Midyo"/>
    <s v="RON"/>
    <s v="Xaxis Tv"/>
    <s v="cpv"/>
    <s v="Pre/Mid/Post Rolls RON"/>
    <s v="Online Video"/>
    <n v="5.0000000000000001E-3"/>
    <n v="3.3000000000000002E-2"/>
    <n v="40000"/>
    <n v="40469"/>
    <n v="0"/>
    <n v="40000"/>
    <n v="7027"/>
    <n v="0.17363908176629025"/>
    <n v="0.17076988757649067"/>
    <n v="200"/>
    <n v="200"/>
    <n v="0"/>
    <n v="1320"/>
    <n v="1200"/>
    <n v="-120"/>
    <n v="0"/>
    <n v="1000"/>
    <n v="0.83333333333333337"/>
  </r>
  <r>
    <s v="Michelin0616_8000KM_Offmarket_Audio_Recognation_Digitalmarcom_MEC"/>
    <n v="2016"/>
    <n v="6"/>
    <s v="Q2"/>
    <d v="2016-06-10T00:00:00"/>
    <d v="2016-06-30T00:00:00"/>
    <n v="0"/>
    <s v="MEC"/>
    <x v="44"/>
    <s v="Michelin0616_8000KM_Offmarket_Audio_Recognation_MEC"/>
    <s v="Completed"/>
    <s v="Digitalmarcom"/>
    <s v="RON"/>
    <s v="Xaxis Audio Recog"/>
    <s v="cpv"/>
    <s v="Pre/Mid/Post Rolls RON"/>
    <s v="Online Video"/>
    <n v="3.9E-2"/>
    <n v="0.06"/>
    <n v="100000"/>
    <n v="105516"/>
    <n v="0"/>
    <n v="100000"/>
    <n v="1530"/>
    <n v="1.4500170590242238E-2"/>
    <n v="3.9215686274509802"/>
    <n v="3900"/>
    <n v="3900"/>
    <n v="0"/>
    <n v="6000"/>
    <n v="6000"/>
    <n v="0"/>
    <n v="0"/>
    <n v="2100"/>
    <n v="0.35"/>
  </r>
  <r>
    <s v="Michellin0616_8000KM_Offmarket_preroll_Dogus_MEC"/>
    <n v="2016"/>
    <n v="6"/>
    <s v="Q2"/>
    <d v="2016-06-10T00:00:00"/>
    <d v="2016-06-30T00:00:00"/>
    <n v="0"/>
    <s v="MEC"/>
    <x v="44"/>
    <s v="Michellin0616_8000KM_Offmarket_preroll_MEC"/>
    <s v="Completed"/>
    <s v="Dogus"/>
    <s v="RON"/>
    <s v="Xaxis Tv"/>
    <s v="cpv"/>
    <s v="Pre/Mid/Post Rolls RON"/>
    <s v="Online Video"/>
    <n v="0.01"/>
    <n v="3.5000000000000003E-2"/>
    <n v="100000"/>
    <n v="100033"/>
    <n v="0"/>
    <n v="100000"/>
    <n v="10013"/>
    <n v="0.10009696800055981"/>
    <n v="0.3679177069809248"/>
    <n v="1000"/>
    <n v="1000"/>
    <n v="0"/>
    <n v="3500.0000000000005"/>
    <n v="3683.96"/>
    <n v="183.95999999999958"/>
    <n v="0"/>
    <n v="2683.96"/>
    <n v="0.72855297017340037"/>
  </r>
  <r>
    <s v="Michellin0616_8000KM_Offmarket_preroll_Bond_MEC"/>
    <n v="2016"/>
    <n v="6"/>
    <s v="Q2"/>
    <d v="2016-06-10T00:00:00"/>
    <d v="2016-06-30T00:00:00"/>
    <n v="0"/>
    <s v="MEC"/>
    <x v="44"/>
    <s v="Michellin0616_8000KM_Offmarket_preroll_MEC"/>
    <s v="Completed"/>
    <s v="Bond Digital"/>
    <s v="RON"/>
    <s v="Xaxis Tv"/>
    <s v="cpv"/>
    <s v="Pre/Mid/Post Rolls RON"/>
    <s v="Online Video"/>
    <n v="1.4999999999999999E-2"/>
    <n v="3.5000000000000003E-2"/>
    <n v="100000"/>
    <n v="25"/>
    <n v="99975"/>
    <n v="25"/>
    <m/>
    <n v="0"/>
    <e v="#DIV/0!"/>
    <n v="1500"/>
    <n v="0.375"/>
    <n v="-1499.625"/>
    <n v="3500.0000000000005"/>
    <n v="0.87500000000000011"/>
    <n v="-3499.1250000000005"/>
    <n v="0"/>
    <n v="0.50000000000000011"/>
    <n v="0.57142857142857151"/>
  </r>
  <r>
    <s v="Michellin0616_8000KM_Offmarket_preroll_Midyo_MEC"/>
    <n v="2016"/>
    <n v="6"/>
    <s v="Q2"/>
    <d v="2016-06-10T00:00:00"/>
    <d v="2016-06-30T00:00:00"/>
    <n v="0"/>
    <s v="MEC"/>
    <x v="44"/>
    <s v="Michellin0616_8000KM_Offmarket_preroll_MEC"/>
    <s v="Completed"/>
    <s v="Midyo"/>
    <s v="RON"/>
    <s v="Xaxis Tv"/>
    <s v="cpv"/>
    <s v="Pre/Mid/Post Rolls RON"/>
    <s v="Online Video"/>
    <n v="5.0000000000000001E-3"/>
    <n v="3.5000000000000003E-2"/>
    <n v="75000"/>
    <n v="75588"/>
    <n v="0"/>
    <n v="75000"/>
    <m/>
    <n v="0"/>
    <e v="#DIV/0!"/>
    <n v="375"/>
    <n v="375"/>
    <n v="0"/>
    <n v="2625.0000000000005"/>
    <n v="2645.5800000000004"/>
    <n v="20.579999999999927"/>
    <n v="0"/>
    <n v="2270.5800000000004"/>
    <n v="0.85825414464881045"/>
  </r>
  <r>
    <s v="Michellin0616_8000KM_Offmarket_preroll_Acunn_MEC"/>
    <n v="2016"/>
    <n v="6"/>
    <s v="Q2"/>
    <d v="2016-06-10T00:00:00"/>
    <d v="2016-06-30T00:00:00"/>
    <n v="0"/>
    <s v="MEC"/>
    <x v="44"/>
    <s v="Michellin0616_8000KM_Offmarket_preroll_MEC"/>
    <s v="Completed"/>
    <s v="Acunn"/>
    <s v="RON"/>
    <s v="Xaxis Tv"/>
    <s v="cpv"/>
    <s v="Pre/Mid/Post Rolls RON"/>
    <s v="Online Video"/>
    <n v="1.4999999999999999E-2"/>
    <n v="3.5000000000000003E-2"/>
    <n v="75000"/>
    <n v="71196"/>
    <n v="3804"/>
    <n v="71196"/>
    <n v="3927"/>
    <n v="5.515759312320917E-2"/>
    <n v="0.63454545454545452"/>
    <n v="1125"/>
    <n v="1067.94"/>
    <n v="-57.059999999999945"/>
    <n v="2625.0000000000005"/>
    <n v="2491.86"/>
    <n v="-133.14000000000033"/>
    <n v="0"/>
    <n v="1423.92"/>
    <n v="0.5714285714285714"/>
  </r>
  <r>
    <s v="Michellin0616_8000KM_Offmarket_preroll_Digitals_MEC"/>
    <n v="2016"/>
    <n v="6"/>
    <s v="Q2"/>
    <d v="2016-06-10T00:00:00"/>
    <d v="2016-06-30T00:00:00"/>
    <n v="0"/>
    <s v="MEC"/>
    <x v="44"/>
    <s v="Michellin0616_8000KM_Offmarket_preroll_MEC"/>
    <s v="Completed"/>
    <s v="Digitals"/>
    <s v="RON"/>
    <s v="Xaxis Tv"/>
    <s v="cpv"/>
    <s v="Pre/Mid/Post Rolls RON"/>
    <s v="Online Video"/>
    <n v="2.5000000000000001E-2"/>
    <n v="3.5000000000000003E-2"/>
    <n v="30000"/>
    <n v="40469"/>
    <n v="0"/>
    <n v="30000"/>
    <n v="3195"/>
    <n v="7.8949319232004739E-2"/>
    <n v="0.44332237871674496"/>
    <n v="750"/>
    <n v="750"/>
    <n v="0"/>
    <n v="1050"/>
    <n v="1416.4150000000002"/>
    <n v="366.41500000000019"/>
    <n v="0"/>
    <n v="666.41500000000019"/>
    <n v="0.47049417014081329"/>
  </r>
  <r>
    <s v="Michellin0616_8000KM_Offmarket_preroll_Nokta_MEC"/>
    <n v="2016"/>
    <n v="6"/>
    <s v="Q2"/>
    <d v="2016-06-10T00:00:00"/>
    <d v="2016-06-30T00:00:00"/>
    <n v="0"/>
    <s v="MEC"/>
    <x v="44"/>
    <s v="Michellin0616_8000KM_Offmarket_preroll_MEC"/>
    <s v="Completed"/>
    <s v="Nokta"/>
    <s v="RON"/>
    <s v="Xaxis Tv"/>
    <s v="cpv"/>
    <s v="Pre/Mid/Post Rolls RON"/>
    <s v="Online Video"/>
    <n v="1.2E-2"/>
    <n v="3.5000000000000003E-2"/>
    <n v="100000"/>
    <n v="107466"/>
    <n v="0"/>
    <n v="100000"/>
    <n v="24470"/>
    <n v="0.22769992369679712"/>
    <n v="0.1537110747854516"/>
    <n v="1200"/>
    <n v="1200"/>
    <n v="0"/>
    <n v="3500.0000000000005"/>
    <n v="3761.3100000000004"/>
    <n v="261.30999999999995"/>
    <n v="0"/>
    <n v="2561.3100000000004"/>
    <n v="0.68096221795066081"/>
  </r>
  <r>
    <s v="Avon0616_Full_Speed_LAL_Medyanet_MX"/>
    <n v="2016"/>
    <n v="6"/>
    <s v="Q2"/>
    <d v="2016-06-10T00:00:00"/>
    <d v="2016-06-30T00:00:00"/>
    <n v="0"/>
    <s v="MX"/>
    <x v="34"/>
    <s v="Avon0616_Full_Speed_LAL_MX"/>
    <s v="Completed"/>
    <s v="Medyanet"/>
    <s v="RON"/>
    <s v="Xaxis Lookalike"/>
    <s v="cpm"/>
    <s v="Selected Sites"/>
    <s v="Ad Bundles"/>
    <n v="0.1"/>
    <n v="1.4"/>
    <n v="650000"/>
    <n v="600046"/>
    <n v="49954"/>
    <n v="600046"/>
    <m/>
    <n v="0"/>
    <e v="#DIV/0!"/>
    <n v="65"/>
    <n v="60.004600000000011"/>
    <n v="-4.9953999999999894"/>
    <n v="909.99999999999989"/>
    <n v="750"/>
    <n v="-159.99999999999989"/>
    <n v="0"/>
    <n v="689.99540000000002"/>
    <n v="0.91999386666666672"/>
  </r>
  <r>
    <s v="Avon0616_Full_Speed_LAL_Digitalm_MX"/>
    <n v="2016"/>
    <n v="6"/>
    <s v="Q2"/>
    <d v="2016-06-10T00:00:00"/>
    <d v="2016-06-30T00:00:00"/>
    <n v="0"/>
    <s v="MX"/>
    <x v="34"/>
    <s v="Avon0616_Full_Speed_LAL_MX"/>
    <s v="Completed"/>
    <s v="Digitalm"/>
    <s v="RON"/>
    <s v="Xaxis Lookalike"/>
    <s v="cpm"/>
    <s v="Selected Sites"/>
    <s v="Ad Bundles"/>
    <n v="0.2"/>
    <n v="1.4"/>
    <n v="1000000"/>
    <n v="919511"/>
    <n v="80489"/>
    <n v="919511"/>
    <n v="446"/>
    <n v="4.8504041822229426E-4"/>
    <n v="2.8026905829596411"/>
    <n v="200"/>
    <n v="183.90219999999999"/>
    <n v="-16.097800000000007"/>
    <n v="1400"/>
    <n v="1250"/>
    <n v="-150"/>
    <n v="0"/>
    <n v="1066.0978"/>
    <n v="0.85287824000000001"/>
  </r>
  <r>
    <s v="Bayer0616_Supradyn_Preroll_Digitalm_MC"/>
    <n v="2016"/>
    <n v="6"/>
    <s v="Q2"/>
    <d v="2016-06-10T00:00:00"/>
    <d v="2016-06-30T00:00:00"/>
    <n v="0"/>
    <s v="MC"/>
    <x v="7"/>
    <s v="Bayer0616_Supradyn_Preroll_MC"/>
    <s v="Completed"/>
    <s v="Digitalm"/>
    <s v="RON"/>
    <s v="Xaxis Tv"/>
    <s v="cpv"/>
    <s v="Pre/Mid/Post Rolls RON"/>
    <s v="Online Video"/>
    <n v="6.0000000000000001E-3"/>
    <n v="3.3000000000000002E-2"/>
    <n v="30000"/>
    <n v="30144"/>
    <n v="0"/>
    <n v="30000"/>
    <n v="427"/>
    <n v="1.4165339702760085E-2"/>
    <n v="3.3466042154566743E-2"/>
    <n v="180"/>
    <n v="180"/>
    <n v="0"/>
    <n v="990"/>
    <n v="14.29"/>
    <n v="-975.71"/>
    <n v="0"/>
    <n v="-165.71"/>
    <n v="-11.596221133659903"/>
  </r>
  <r>
    <s v="Bayer0616_Supradyn_Preroll_Dogus_MC"/>
    <n v="2016"/>
    <n v="6"/>
    <s v="Q2"/>
    <d v="2016-06-10T00:00:00"/>
    <d v="2016-06-30T00:00:00"/>
    <n v="0"/>
    <s v="MC"/>
    <x v="7"/>
    <s v="Bayer0616_Supradyn_Preroll_MC"/>
    <s v="Completed"/>
    <s v="Dogus"/>
    <s v="RON"/>
    <s v="Xaxis Tv"/>
    <s v="cpv"/>
    <s v="Pre/Mid/Post Rolls RON"/>
    <s v="Online Video"/>
    <n v="0.01"/>
    <n v="3.3000000000000002E-2"/>
    <n v="50000"/>
    <n v="50001"/>
    <n v="0"/>
    <n v="50000"/>
    <n v="3605"/>
    <n v="7.2098558028839424E-2"/>
    <n v="0.4576976421636616"/>
    <n v="500"/>
    <n v="500"/>
    <n v="0"/>
    <n v="1650"/>
    <n v="1650"/>
    <n v="0"/>
    <n v="0"/>
    <n v="1150"/>
    <n v="0.69696969696969702"/>
  </r>
  <r>
    <s v="Bayer0616_Supradyn_Preroll_Matrouge_MC"/>
    <n v="2016"/>
    <n v="6"/>
    <s v="Q2"/>
    <d v="2016-06-10T00:00:00"/>
    <d v="2016-06-30T00:00:00"/>
    <n v="0"/>
    <s v="MC"/>
    <x v="7"/>
    <s v="Bayer0616_Supradyn_Preroll_MC"/>
    <s v="Completed"/>
    <s v="Matrouge"/>
    <s v="RON"/>
    <s v="Xaxis Tv"/>
    <s v="cpv"/>
    <s v="Pre/Mid/Post Rolls RON"/>
    <s v="Online Video"/>
    <n v="0.02"/>
    <n v="3.3000000000000002E-2"/>
    <n v="30000"/>
    <n v="51593"/>
    <n v="0"/>
    <n v="30000"/>
    <m/>
    <n v="0"/>
    <e v="#DIV/0!"/>
    <n v="600"/>
    <n v="600"/>
    <n v="0"/>
    <n v="990"/>
    <n v="990"/>
    <n v="0"/>
    <n v="0"/>
    <n v="390"/>
    <n v="0.39393939393939392"/>
  </r>
  <r>
    <s v="Bayer0616_Supradyn_Preroll_Midyo_MC"/>
    <n v="2016"/>
    <n v="6"/>
    <s v="Q2"/>
    <d v="2016-06-10T00:00:00"/>
    <d v="2016-06-30T00:00:00"/>
    <n v="0"/>
    <s v="MC"/>
    <x v="7"/>
    <s v="Bayer0616_Supradyn_Preroll_MC"/>
    <s v="Completed"/>
    <s v="Midyo"/>
    <s v="RON"/>
    <s v="Xaxis Tv"/>
    <s v="cpv"/>
    <s v="Pre/Mid/Post Rolls RON"/>
    <s v="Online Video"/>
    <n v="5.0000000000000001E-3"/>
    <n v="3.3000000000000002E-2"/>
    <n v="50000"/>
    <n v="50606"/>
    <n v="0"/>
    <n v="50000"/>
    <n v="3496"/>
    <n v="6.9082717464332297E-2"/>
    <n v="0.4719679633867277"/>
    <n v="250"/>
    <n v="250"/>
    <n v="0"/>
    <n v="1650"/>
    <n v="1650"/>
    <n v="0"/>
    <n v="0"/>
    <n v="1400"/>
    <n v="0.84848484848484851"/>
  </r>
  <r>
    <s v="Redbull0616_Cartoon_Theme_SYNC_Clipkit_MEC"/>
    <n v="2016"/>
    <n v="6"/>
    <s v="Q2"/>
    <d v="2016-06-10T00:00:00"/>
    <d v="2016-06-30T00:00:00"/>
    <n v="0"/>
    <s v="MEC"/>
    <x v="11"/>
    <s v="Redbull0616_Cartoon_Theme_SYNC_MEC"/>
    <s v="Completed"/>
    <s v="Clipkit"/>
    <s v="RON"/>
    <s v="Xaxis SYNC"/>
    <s v="cpv"/>
    <s v="Pre/Mid/Post Rolls RON"/>
    <s v="Online Video"/>
    <n v="3.5000000000000003E-2"/>
    <n v="5.5E-2"/>
    <n v="200000"/>
    <n v="202763"/>
    <n v="0"/>
    <n v="200000"/>
    <n v="10875"/>
    <n v="5.3634045659217908E-2"/>
    <n v="1.0114942528735633"/>
    <n v="7000.0000000000009"/>
    <n v="7000.0000000000009"/>
    <n v="0"/>
    <n v="11000"/>
    <n v="11000"/>
    <n v="0"/>
    <n v="0"/>
    <n v="3999.9999999999991"/>
    <n v="0.36363636363636354"/>
  </r>
  <r>
    <s v="GSK0616_Corega_Preroll_Dogus_MC"/>
    <n v="2016"/>
    <n v="6"/>
    <s v="Q2"/>
    <d v="2016-06-10T00:00:00"/>
    <d v="2016-06-30T00:00:00"/>
    <n v="0"/>
    <s v="MC"/>
    <x v="0"/>
    <s v="GSK0616_Corega_Preroll_MC"/>
    <s v="Completed"/>
    <s v="Dogus"/>
    <s v="RON"/>
    <s v="Xaxis Tv"/>
    <s v="cpv"/>
    <s v="Pre/Mid/Post Rolls RON"/>
    <s v="Online Video"/>
    <n v="0.01"/>
    <n v="0.04"/>
    <n v="50000"/>
    <n v="50005"/>
    <n v="0"/>
    <n v="50000"/>
    <n v="3918"/>
    <n v="7.8352164783521652E-2"/>
    <n v="0.25523226135783561"/>
    <n v="500"/>
    <n v="500"/>
    <n v="0"/>
    <n v="2000"/>
    <n v="1000"/>
    <n v="-1000"/>
    <n v="0"/>
    <n v="500"/>
    <n v="0.5"/>
  </r>
  <r>
    <s v="GSK0616_Corega_Preroll_Nokta_MC"/>
    <n v="2016"/>
    <n v="6"/>
    <s v="Q2"/>
    <d v="2016-06-10T00:00:00"/>
    <d v="2016-06-30T00:00:00"/>
    <n v="0"/>
    <s v="MC"/>
    <x v="0"/>
    <s v="GSK0616_Corega_Preroll_MC"/>
    <s v="Completed"/>
    <s v="Nokta"/>
    <s v="RON"/>
    <s v="Xaxis Tv"/>
    <s v="cpv"/>
    <s v="Pre/Mid/Post Rolls RON"/>
    <s v="Online Video"/>
    <n v="1.2E-2"/>
    <n v="0.04"/>
    <n v="50000"/>
    <n v="50012"/>
    <n v="0"/>
    <n v="50000"/>
    <n v="9952"/>
    <n v="0.19899224186195313"/>
    <n v="0.10048231511254019"/>
    <n v="600"/>
    <n v="600"/>
    <n v="0"/>
    <n v="2000"/>
    <n v="1000"/>
    <n v="-1000"/>
    <n v="0"/>
    <n v="400"/>
    <n v="0.4"/>
  </r>
  <r>
    <s v="GSK0616_Corega_Preroll_Dogus_MC"/>
    <n v="2016"/>
    <n v="6"/>
    <s v="Q2"/>
    <d v="2016-06-10T00:00:00"/>
    <d v="2016-06-30T00:00:00"/>
    <n v="0"/>
    <s v="MC"/>
    <x v="0"/>
    <s v="GSK0616_Corega_Preroll_MC"/>
    <s v="Completed"/>
    <s v="Matrouge"/>
    <s v="RON"/>
    <s v="Xaxis Tv"/>
    <s v="cpv"/>
    <s v="Pre/Mid/Post Rolls RON"/>
    <s v="Online Video"/>
    <n v="0.02"/>
    <n v="0.04"/>
    <n v="30000"/>
    <n v="52098"/>
    <n v="0"/>
    <n v="30000"/>
    <m/>
    <n v="0"/>
    <e v="#DIV/0!"/>
    <n v="600"/>
    <n v="600"/>
    <n v="0"/>
    <n v="1200"/>
    <n v="432"/>
    <n v="-768"/>
    <n v="0"/>
    <n v="-168"/>
    <n v="-0.3888888888888889"/>
  </r>
  <r>
    <s v="GSK0616_Otribebe_SYNC_Clipkit_MC"/>
    <n v="2016"/>
    <n v="6"/>
    <s v="Q2"/>
    <d v="2016-06-10T00:00:00"/>
    <d v="2016-06-30T00:00:00"/>
    <n v="0"/>
    <s v="MC"/>
    <x v="0"/>
    <s v="GSK0616_Otribebe_SYNC_MC"/>
    <s v="Completed"/>
    <s v="Clipkit"/>
    <s v="RON"/>
    <s v="Xaxis SYNC"/>
    <s v="cpv"/>
    <s v="Pre/Mid/Post Rolls RON"/>
    <s v="Online Video"/>
    <n v="3.5000000000000003E-2"/>
    <n v="0.06"/>
    <n v="190000"/>
    <n v="220323"/>
    <n v="0"/>
    <n v="190000"/>
    <n v="15133"/>
    <n v="6.868552080354752E-2"/>
    <n v="0.75219850657503473"/>
    <n v="6650.0000000000009"/>
    <n v="6650.0000000000009"/>
    <n v="0"/>
    <n v="11400"/>
    <n v="11383.02"/>
    <n v="-16.979999999999563"/>
    <n v="0"/>
    <n v="4733.0199999999995"/>
    <n v="0.41579651094349296"/>
  </r>
  <r>
    <s v="GSK0616_Otribebe_preroll_Dogus_MC"/>
    <n v="2016"/>
    <n v="6"/>
    <s v="Q2"/>
    <d v="2016-06-10T00:00:00"/>
    <d v="2016-06-30T00:00:00"/>
    <n v="0"/>
    <s v="MC"/>
    <x v="0"/>
    <s v="GSK0616_Otribebe_preroll_MC"/>
    <s v="Completed"/>
    <s v="Dogus"/>
    <s v="RON"/>
    <s v="Xaxis Tv"/>
    <s v="cpv"/>
    <s v="Pre/Mid/Post Rolls RON"/>
    <s v="Online Video"/>
    <n v="0.01"/>
    <n v="0.04"/>
    <n v="70000"/>
    <n v="70008"/>
    <n v="0"/>
    <n v="70000"/>
    <n v="3582"/>
    <n v="5.1165581076448405E-2"/>
    <n v="0.13316582914572864"/>
    <n v="700"/>
    <n v="700"/>
    <n v="0"/>
    <n v="2800"/>
    <n v="477"/>
    <n v="-2323"/>
    <n v="0"/>
    <n v="-223"/>
    <n v="-0.46750524109014674"/>
  </r>
  <r>
    <s v="GSK0616_Otribebe_preroll_matrouge_MC"/>
    <n v="2016"/>
    <n v="6"/>
    <s v="Q2"/>
    <d v="2016-06-10T00:00:00"/>
    <d v="2016-06-30T00:00:00"/>
    <n v="0"/>
    <s v="MC"/>
    <x v="0"/>
    <s v="GSK0616_Otribebe_preroll_MC"/>
    <s v="Completed"/>
    <s v="Matrouge"/>
    <s v="RON"/>
    <s v="Xaxis Tv"/>
    <s v="cpv"/>
    <s v="Pre/Mid/Post Rolls RON"/>
    <s v="Online Video"/>
    <n v="0.02"/>
    <n v="0.04"/>
    <n v="30000"/>
    <n v="51363"/>
    <n v="0"/>
    <n v="30000"/>
    <m/>
    <n v="0"/>
    <e v="#DIV/0!"/>
    <n v="600"/>
    <n v="600"/>
    <n v="0"/>
    <n v="1200"/>
    <n v="1200"/>
    <n v="0"/>
    <n v="0"/>
    <n v="600"/>
    <n v="0.5"/>
  </r>
  <r>
    <s v="GSK0616_Otribebe_preroll_Nokta_MC"/>
    <n v="2016"/>
    <n v="6"/>
    <s v="Q2"/>
    <d v="2016-06-10T00:00:00"/>
    <d v="2016-06-30T00:00:00"/>
    <n v="0"/>
    <s v="MC"/>
    <x v="0"/>
    <s v="GSK0616_Otribebe_preroll_MC"/>
    <s v="Completed"/>
    <s v="Nokta"/>
    <s v="RON"/>
    <s v="Xaxis Tv"/>
    <s v="cpv"/>
    <s v="Pre/Mid/Post Rolls RON"/>
    <s v="Online Video"/>
    <n v="1.2E-2"/>
    <n v="0.04"/>
    <n v="40000"/>
    <n v="36626"/>
    <n v="3374"/>
    <n v="36626"/>
    <n v="8492"/>
    <n v="0.23185715065800253"/>
    <n v="0.18841262364578426"/>
    <n v="480"/>
    <n v="439.512"/>
    <n v="-40.488"/>
    <n v="1600"/>
    <n v="1600"/>
    <n v="0"/>
    <n v="0"/>
    <n v="1160.4880000000001"/>
    <n v="0.72530500000000009"/>
  </r>
  <r>
    <s v="Akbank0616_Multinational_Bank_Contextual_Appnexus_MC"/>
    <n v="2016"/>
    <n v="6"/>
    <s v="Q2"/>
    <d v="2016-06-13T00:00:00"/>
    <d v="2016-06-30T00:00:00"/>
    <n v="0"/>
    <s v="MC"/>
    <x v="9"/>
    <s v="Akbank0616_Multinational_Bank_Contextual_MC"/>
    <s v="Completed"/>
    <s v="Appnexus"/>
    <s v="RON"/>
    <s v="Xaxis Contextual"/>
    <s v="cpm"/>
    <s v="Selected Sites"/>
    <s v="Ad Bundles"/>
    <m/>
    <n v="100"/>
    <n v="106000"/>
    <m/>
    <n v="106000"/>
    <n v="0"/>
    <m/>
    <e v="#DIV/0!"/>
    <e v="#DIV/0!"/>
    <n v="0"/>
    <n v="0"/>
    <n v="0"/>
    <n v="10600"/>
    <n v="7044"/>
    <n v="-3556"/>
    <n v="0"/>
    <n v="7044"/>
    <n v="1"/>
  </r>
  <r>
    <s v="Akbank0616_Ihtiyac_Kredisi_preroll_Digitalm_MC"/>
    <n v="2016"/>
    <n v="6"/>
    <s v="Q2"/>
    <d v="2016-06-13T00:00:00"/>
    <d v="2016-06-30T00:00:00"/>
    <n v="0"/>
    <s v="MC"/>
    <x v="9"/>
    <s v="Akbank0616_Ihtiyac_Kredisi_preroll_MC"/>
    <s v="Completed"/>
    <s v="Digitalm"/>
    <s v="RON"/>
    <s v="Xaxis Tv"/>
    <s v="cpv"/>
    <s v="Pre/Mid/Post Rolls RON"/>
    <s v="Online Video"/>
    <n v="6.0000000000000001E-3"/>
    <n v="3.3000000000000002E-2"/>
    <n v="30000"/>
    <n v="0"/>
    <n v="30000"/>
    <n v="0"/>
    <n v="0"/>
    <e v="#DIV/0!"/>
    <e v="#DIV/0!"/>
    <n v="180"/>
    <n v="0"/>
    <n v="-180"/>
    <n v="990"/>
    <n v="0"/>
    <n v="-990"/>
    <n v="0"/>
    <n v="0"/>
    <e v="#DIV/0!"/>
  </r>
  <r>
    <s v="Akbank0616_Ihtiyac_Kredisi_preroll_Acunn_MC"/>
    <n v="2016"/>
    <n v="6"/>
    <s v="Q2"/>
    <d v="2016-06-13T00:00:00"/>
    <d v="2016-06-30T00:00:00"/>
    <n v="0"/>
    <s v="MC"/>
    <x v="9"/>
    <s v="Akbank0616_Ihtiyac_Kredisi_preroll_MC"/>
    <s v="Completed"/>
    <s v="Acunn"/>
    <s v="RON"/>
    <s v="Xaxis Tv"/>
    <s v="cpv"/>
    <s v="Pre/Mid/Post Rolls RON"/>
    <s v="Online Video"/>
    <n v="1.4999999999999999E-2"/>
    <n v="3.3000000000000002E-2"/>
    <n v="50000"/>
    <n v="49984"/>
    <n v="16"/>
    <n v="49984"/>
    <m/>
    <n v="0"/>
    <e v="#DIV/0!"/>
    <n v="750"/>
    <n v="749.76"/>
    <n v="-0.24000000000000909"/>
    <n v="1650"/>
    <n v="1600"/>
    <n v="-50"/>
    <n v="0"/>
    <n v="850.24"/>
    <n v="0.53139999999999998"/>
  </r>
  <r>
    <s v="Akbank0616_Ihtiyac_Kredisi_preroll_Bond_MC"/>
    <n v="2016"/>
    <n v="6"/>
    <s v="Q2"/>
    <d v="2016-06-13T00:00:00"/>
    <d v="2016-06-30T00:00:00"/>
    <n v="0"/>
    <s v="MC"/>
    <x v="9"/>
    <s v="Akbank0616_Ihtiyac_Kredisi_preroll_MC"/>
    <s v="Completed"/>
    <s v="Bond Digital"/>
    <s v="RON"/>
    <s v="Xaxis Tv"/>
    <s v="cpv"/>
    <s v="Pre/Mid/Post Rolls RON"/>
    <s v="Online Video"/>
    <n v="1.4999999999999999E-2"/>
    <n v="3.3000000000000002E-2"/>
    <n v="40000"/>
    <n v="9869"/>
    <n v="30131"/>
    <n v="9869"/>
    <m/>
    <n v="0"/>
    <e v="#DIV/0!"/>
    <n v="600"/>
    <n v="148.035"/>
    <n v="-451.96500000000003"/>
    <n v="1320"/>
    <n v="200"/>
    <n v="-1120"/>
    <n v="0"/>
    <n v="51.965000000000003"/>
    <n v="0.25982500000000003"/>
  </r>
  <r>
    <s v="Akbank0616_Ihtiyac_Kredisi_preroll_Midyo_MC"/>
    <n v="2016"/>
    <n v="6"/>
    <s v="Q2"/>
    <d v="2016-06-13T00:00:00"/>
    <d v="2016-06-30T00:00:00"/>
    <n v="0"/>
    <s v="MC"/>
    <x v="9"/>
    <s v="Akbank0616_Ihtiyac_Kredisi_preroll_MC"/>
    <s v="Completed"/>
    <s v="Midyo"/>
    <s v="RON"/>
    <s v="Xaxis Tv"/>
    <s v="cpv"/>
    <s v="Pre/Mid/Post Rolls RON"/>
    <s v="Online Video"/>
    <n v="5.0000000000000001E-3"/>
    <n v="3.3000000000000002E-2"/>
    <n v="100000"/>
    <n v="53704"/>
    <n v="46296"/>
    <n v="53704"/>
    <n v="30931"/>
    <n v="0.57595337405035008"/>
    <n v="5.4961042320002589E-2"/>
    <n v="500"/>
    <n v="268.52"/>
    <n v="-231.48000000000002"/>
    <n v="3300"/>
    <n v="1700"/>
    <n v="-1600"/>
    <n v="0"/>
    <n v="1431.48"/>
    <n v="0.84204705882352937"/>
  </r>
  <r>
    <s v="Atasay0616_Babalar_Günü_interstitial_Acunn_MX"/>
    <n v="2016"/>
    <n v="6"/>
    <s v="Q2"/>
    <d v="2016-06-14T00:00:00"/>
    <d v="2016-06-19T00:00:00"/>
    <n v="0"/>
    <s v="MX"/>
    <x v="56"/>
    <s v="Atasay0616_Babalar_Günü_interstitial_MX"/>
    <s v="Completed"/>
    <s v="Acunn"/>
    <s v="RON"/>
    <s v="Xaxis Rich Media"/>
    <s v="cpm"/>
    <s v="Interstitial"/>
    <s v="Interstitial"/>
    <n v="1.25"/>
    <n v="6"/>
    <n v="500000"/>
    <n v="506035"/>
    <n v="0"/>
    <n v="500000"/>
    <n v="1844"/>
    <n v="3.644016718211191E-3"/>
    <n v="1.6268980477223427"/>
    <n v="625"/>
    <n v="625"/>
    <n v="0"/>
    <n v="3000"/>
    <n v="3000"/>
    <n v="0"/>
    <n v="0"/>
    <n v="2375"/>
    <n v="0.79166666666666663"/>
  </r>
  <r>
    <s v="Atasay0616_Babalar_Günü_interstitial_Medyanet_MX"/>
    <n v="2016"/>
    <n v="6"/>
    <s v="Q2"/>
    <d v="2016-06-14T00:00:00"/>
    <d v="2016-06-19T00:00:00"/>
    <n v="0"/>
    <s v="MX"/>
    <x v="56"/>
    <s v="Atasay0616_Babalar_Günü_interstitial_MX"/>
    <s v="Completed"/>
    <s v="Medyanet"/>
    <s v="RON"/>
    <s v="Xaxis Rich Media"/>
    <s v="cpm"/>
    <s v="Interstitial"/>
    <s v="Interstitial"/>
    <n v="0.5"/>
    <n v="6"/>
    <n v="600000"/>
    <n v="535234"/>
    <n v="64766"/>
    <n v="535234"/>
    <m/>
    <n v="0"/>
    <e v="#DIV/0!"/>
    <n v="300"/>
    <n v="267.61700000000002"/>
    <n v="-32.382999999999981"/>
    <n v="3600"/>
    <n v="3000"/>
    <n v="-600"/>
    <n v="0"/>
    <n v="2732.3829999999998"/>
    <n v="0.91079433333333326"/>
  </r>
  <r>
    <s v="GSK0616_Otribebe_interest_Digitalm_MC"/>
    <n v="2016"/>
    <n v="6"/>
    <s v="Q2"/>
    <d v="2016-06-14T00:00:00"/>
    <d v="2016-06-30T00:00:00"/>
    <n v="0"/>
    <s v="MC"/>
    <x v="0"/>
    <s v="GSK0616_Otribebe_interest_MC"/>
    <s v="Completed"/>
    <s v="Digitalm"/>
    <s v="RON"/>
    <s v="Xaxis Display Plus"/>
    <s v="cpm"/>
    <s v="Selected Sites"/>
    <s v="Ad Bundles"/>
    <n v="0.2"/>
    <n v="1"/>
    <n v="1100000"/>
    <n v="641189"/>
    <n v="458811"/>
    <n v="641189"/>
    <n v="159"/>
    <n v="2.4797680559086324E-4"/>
    <n v="3.7735849056603774"/>
    <n v="220"/>
    <n v="128.23779999999999"/>
    <n v="-91.762200000000007"/>
    <n v="1100"/>
    <n v="600"/>
    <n v="-500"/>
    <n v="0"/>
    <n v="471.76220000000001"/>
    <n v="0.78627033333333329"/>
  </r>
  <r>
    <s v="GSK0616_Otribebe_interest_Matrouge_MC"/>
    <n v="2016"/>
    <n v="6"/>
    <s v="Q2"/>
    <d v="2016-06-14T00:00:00"/>
    <d v="2016-06-30T00:00:00"/>
    <n v="0"/>
    <s v="MC"/>
    <x v="0"/>
    <s v="GSK0616_Otribebe_interest_MC"/>
    <s v="Completed"/>
    <s v="Matrouge"/>
    <s v="RON"/>
    <s v="Xaxis Display Plus"/>
    <s v="cpm"/>
    <s v="Selected Sites"/>
    <s v="Ad Bundles"/>
    <n v="0.2"/>
    <n v="1"/>
    <n v="250000"/>
    <n v="0"/>
    <n v="250000"/>
    <n v="0"/>
    <m/>
    <e v="#DIV/0!"/>
    <e v="#DIV/0!"/>
    <n v="50"/>
    <n v="0"/>
    <n v="-50"/>
    <n v="250"/>
    <n v="0"/>
    <n v="-250"/>
    <n v="0"/>
    <n v="0"/>
    <e v="#DIV/0!"/>
  </r>
  <r>
    <s v="GSK0616_Otribebe_interest_Seslisözlük_MC"/>
    <n v="2016"/>
    <n v="6"/>
    <s v="Q2"/>
    <d v="2016-06-14T00:00:00"/>
    <d v="2016-06-30T00:00:00"/>
    <n v="0"/>
    <s v="MC"/>
    <x v="0"/>
    <s v="GSK0616_Otribebe_interest_MC"/>
    <s v="Completed"/>
    <s v="Sevinc iletisim"/>
    <s v="RON"/>
    <s v="Xaxis Display Plus"/>
    <s v="cpm"/>
    <s v="Selected Sites"/>
    <s v="Ad Bundles"/>
    <n v="0.3"/>
    <n v="1"/>
    <n v="1000000"/>
    <n v="367173"/>
    <n v="632827"/>
    <n v="367173"/>
    <m/>
    <n v="0"/>
    <e v="#DIV/0!"/>
    <n v="300"/>
    <n v="260.14999999999998"/>
    <n v="-39.850000000000023"/>
    <n v="1000"/>
    <n v="400"/>
    <n v="-600"/>
    <n v="0"/>
    <n v="139.85000000000002"/>
    <n v="0.34962500000000007"/>
  </r>
  <r>
    <s v="GSK0616_Otribebe_interest_Dogus_MC"/>
    <n v="2016"/>
    <n v="6"/>
    <s v="Q2"/>
    <d v="2016-06-14T00:00:00"/>
    <d v="2016-06-30T00:00:00"/>
    <n v="0"/>
    <s v="MC"/>
    <x v="0"/>
    <s v="GSK0616_Otribebe_interest_MC"/>
    <s v="Completed"/>
    <s v="Dogus"/>
    <s v="RON"/>
    <s v="Xaxis Display Plus"/>
    <s v="cpm"/>
    <s v="Selected Sites"/>
    <s v="Ad Bundles"/>
    <n v="0.35"/>
    <n v="1"/>
    <n v="1000000"/>
    <n v="466770"/>
    <n v="533230"/>
    <n v="466770"/>
    <n v="729"/>
    <n v="1.5617970306574973E-3"/>
    <n v="0.73662551440329216"/>
    <n v="350"/>
    <n v="163.36949999999999"/>
    <n v="-186.63050000000001"/>
    <n v="1000"/>
    <n v="537"/>
    <n v="-463"/>
    <n v="0"/>
    <n v="373.63049999999998"/>
    <n v="0.69577374301675976"/>
  </r>
  <r>
    <s v="Michelin_8000KM_Prepurchase_interest_Dogus_MEC"/>
    <n v="2016"/>
    <n v="6"/>
    <s v="Q2"/>
    <d v="2016-06-14T00:00:00"/>
    <d v="2016-06-30T00:00:00"/>
    <n v="0"/>
    <s v="MEC"/>
    <x v="44"/>
    <s v="Michelin_8000KM_Prepurchase_MEC"/>
    <s v="Completed"/>
    <s v="Dogus"/>
    <s v="RON"/>
    <s v="Xaxis Display Plus"/>
    <s v="cpm"/>
    <s v="Selected Sites"/>
    <s v="Ad Bundles"/>
    <n v="0.35"/>
    <n v="1.8"/>
    <n v="1000000"/>
    <n v="1000000"/>
    <n v="0"/>
    <n v="1000000"/>
    <n v="136"/>
    <n v="1.36E-4"/>
    <n v="13.235294117647058"/>
    <n v="350"/>
    <n v="350"/>
    <n v="0"/>
    <n v="1800"/>
    <n v="1800"/>
    <n v="0"/>
    <n v="0"/>
    <n v="1450"/>
    <n v="0.80555555555555558"/>
  </r>
  <r>
    <s v="Michelin_8000KM_Prepurchase_interest_Bond_MEC"/>
    <n v="2016"/>
    <n v="6"/>
    <s v="Q2"/>
    <d v="2016-06-14T00:00:00"/>
    <d v="2016-06-30T00:00:00"/>
    <n v="0"/>
    <s v="MEC"/>
    <x v="44"/>
    <s v="Michelin_8000KM_Prepurchase_MEC"/>
    <s v="Completed"/>
    <s v="Bond Digital"/>
    <s v="RON"/>
    <s v="Xaxis Display Plus"/>
    <s v="cpm"/>
    <s v="Selected Sites"/>
    <s v="Ad Bundles"/>
    <n v="0.5"/>
    <n v="1.8"/>
    <n v="1500000"/>
    <n v="1504277"/>
    <n v="0"/>
    <n v="1500000"/>
    <m/>
    <n v="0"/>
    <e v="#DIV/0!"/>
    <n v="750"/>
    <n v="750"/>
    <n v="0"/>
    <n v="2700"/>
    <n v="2707.6986000000002"/>
    <n v="7.6986000000001695"/>
    <n v="0"/>
    <n v="1957.6986000000002"/>
    <n v="0.72301200731868753"/>
  </r>
  <r>
    <s v="Michelin_8000KM_Prepurchase_interest_Medyanet_MEC"/>
    <n v="2016"/>
    <n v="6"/>
    <s v="Q2"/>
    <d v="2016-06-14T00:00:00"/>
    <d v="2016-06-30T00:00:00"/>
    <n v="0"/>
    <s v="MEC"/>
    <x v="44"/>
    <s v="Michelin_8000KM_Prepurchase_MEC"/>
    <s v="Completed"/>
    <s v="Medyanet"/>
    <s v="RON"/>
    <s v="Xaxis Display Plus"/>
    <s v="cpm"/>
    <s v="Selected Sites"/>
    <s v="Ad Bundles"/>
    <n v="0.1"/>
    <n v="1.8"/>
    <n v="3000000"/>
    <n v="3000000"/>
    <n v="0"/>
    <n v="3000000"/>
    <m/>
    <n v="0"/>
    <e v="#DIV/0!"/>
    <n v="300"/>
    <n v="300"/>
    <n v="0"/>
    <n v="5400"/>
    <n v="5400"/>
    <n v="0"/>
    <n v="0"/>
    <n v="5100"/>
    <n v="0.94444444444444442"/>
  </r>
  <r>
    <s v="Michelin_8000KM_Prepurchase_Digitalm_MEC"/>
    <n v="2016"/>
    <n v="6"/>
    <s v="Q2"/>
    <d v="2016-06-14T00:00:00"/>
    <d v="2016-06-30T00:00:00"/>
    <n v="0"/>
    <s v="MEC"/>
    <x v="44"/>
    <s v="Michelin_8000KM_Prepurchase_MEC"/>
    <s v="Completed"/>
    <s v="Digitalm"/>
    <s v="RON"/>
    <s v="Xaxis Display Plus"/>
    <s v="cpm"/>
    <s v="Selected Sites"/>
    <s v="Ad Bundles"/>
    <n v="0.2"/>
    <n v="1.8"/>
    <n v="2000000"/>
    <n v="1869020"/>
    <n v="130980"/>
    <n v="1869020"/>
    <n v="235"/>
    <n v="1.2573434206161518E-4"/>
    <n v="14.315897872340425"/>
    <n v="400"/>
    <n v="373.80400000000003"/>
    <n v="-26.19599999999997"/>
    <n v="3600"/>
    <n v="3364.2359999999999"/>
    <n v="-235.76400000000012"/>
    <n v="0"/>
    <n v="2990.4319999999998"/>
    <n v="0.88888888888888884"/>
  </r>
  <r>
    <s v="Bimeks0616_KDV_Kadar_Bipara_interstitial_Medyanet_MEC"/>
    <n v="2016"/>
    <n v="6"/>
    <s v="Q2"/>
    <d v="2016-06-15T00:00:00"/>
    <d v="2016-06-30T00:00:00"/>
    <n v="0"/>
    <s v="MEC"/>
    <x v="10"/>
    <s v="Bimeks0616_KDV_Kadar_Bipara_interstitial_MEC"/>
    <s v="Completed"/>
    <s v="Medyanet"/>
    <s v="RON"/>
    <s v="Xaxis Rich Media"/>
    <s v="cpm"/>
    <s v="Interstitial"/>
    <s v="Interstitial"/>
    <n v="0.5"/>
    <n v="4.5"/>
    <n v="300000"/>
    <n v="303653"/>
    <n v="0"/>
    <n v="300000"/>
    <m/>
    <n v="0"/>
    <e v="#DIV/0!"/>
    <n v="150"/>
    <n v="150"/>
    <n v="0"/>
    <n v="1350"/>
    <n v="1400"/>
    <n v="50"/>
    <n v="0"/>
    <n v="1250"/>
    <n v="0.8928571428571429"/>
  </r>
  <r>
    <s v="Bimeks0616_KDV_Kadar_Bipara_interstitial_Digitalm_MEC"/>
    <n v="2016"/>
    <n v="6"/>
    <s v="Q2"/>
    <d v="2016-06-15T00:00:00"/>
    <d v="2016-06-30T00:00:00"/>
    <n v="0"/>
    <s v="MEC"/>
    <x v="10"/>
    <s v="Bimeks0616_KDV_Kadar_Bipara_interstitial_MEC"/>
    <s v="Completed"/>
    <s v="Digitalm"/>
    <s v="RON"/>
    <s v="Xaxis Rich Media"/>
    <s v="cpm"/>
    <s v="Interstitial"/>
    <s v="Interstitial"/>
    <n v="2.5"/>
    <n v="4.5"/>
    <n v="144444"/>
    <n v="133843"/>
    <n v="10601"/>
    <n v="133843"/>
    <n v="2130"/>
    <n v="1.5914168092466548E-2"/>
    <n v="0.28169014084507044"/>
    <n v="361.10999999999996"/>
    <n v="334.60749999999996"/>
    <n v="-26.502499999999998"/>
    <n v="649.99799999999993"/>
    <n v="600"/>
    <n v="-49.997999999999934"/>
    <n v="0"/>
    <n v="265.39250000000004"/>
    <n v="0.44232083333333339"/>
  </r>
  <r>
    <s v="Vodafone0616_Ramazana_Hürrem_Mobil_Prestitial_Move_MS"/>
    <n v="2016"/>
    <n v="6"/>
    <s v="Q2"/>
    <d v="2016-06-15T00:00:00"/>
    <d v="2016-06-30T00:00:00"/>
    <n v="0"/>
    <s v="MS"/>
    <x v="14"/>
    <s v="Vodafone0616_Ramazana_Hürrem_Mobil_Prestitial_MS"/>
    <s v="Completed"/>
    <s v="Move"/>
    <s v="RON"/>
    <s v="Xaxis Mobil"/>
    <s v="cpm"/>
    <s v="Interstitial"/>
    <s v="Interstitial"/>
    <n v="4"/>
    <n v="7"/>
    <n v="650000"/>
    <n v="750918"/>
    <n v="0"/>
    <n v="650000"/>
    <n v="35318"/>
    <n v="4.7033098154525527E-2"/>
    <n v="0.14157087037771107"/>
    <n v="2600"/>
    <n v="2600"/>
    <n v="0"/>
    <n v="4550"/>
    <n v="5000"/>
    <n v="450"/>
    <n v="0"/>
    <n v="2400"/>
    <n v="0.48"/>
  </r>
  <r>
    <s v="Vodafone0616_Ramazana_Hürrem_Mobil_Prestitial_Medyanet_MS"/>
    <n v="2016"/>
    <n v="6"/>
    <s v="Q2"/>
    <d v="2016-06-15T00:00:00"/>
    <d v="2016-06-30T00:00:00"/>
    <n v="0"/>
    <s v="MS"/>
    <x v="14"/>
    <s v="Vodafone0616_Ramazana_Hürrem_Mobil_Prestitial_MS"/>
    <s v="Completed"/>
    <s v="Medyanet"/>
    <s v="RON"/>
    <s v="Xaxis Mobil"/>
    <s v="cpm"/>
    <s v="Interstitial"/>
    <s v="Interstitial"/>
    <n v="2.5"/>
    <n v="7"/>
    <n v="650000"/>
    <n v="286557"/>
    <n v="363443"/>
    <n v="286557"/>
    <m/>
    <n v="0"/>
    <e v="#DIV/0!"/>
    <n v="1625"/>
    <n v="716.39250000000004"/>
    <n v="-908.60749999999996"/>
    <n v="4550"/>
    <n v="3400"/>
    <n v="-1150"/>
    <n v="0"/>
    <n v="2683.6075000000001"/>
    <n v="0.78929632352941181"/>
  </r>
  <r>
    <s v="Vodafone0616_4.5G_Regional_interest_Digitalm_MS"/>
    <n v="2016"/>
    <n v="6"/>
    <s v="Q2"/>
    <d v="2016-06-15T00:00:00"/>
    <d v="2016-06-30T00:00:00"/>
    <n v="0"/>
    <s v="MS"/>
    <x v="14"/>
    <s v="Vodafone0616_4.5G_Regional_interest_MS"/>
    <s v="Completed"/>
    <s v="Digitalm"/>
    <s v="RON"/>
    <s v="Xaxis Display Plus"/>
    <s v="cpm"/>
    <s v="Selected Sites"/>
    <s v="Ad Bundles"/>
    <n v="0.2"/>
    <n v="1"/>
    <n v="2000000"/>
    <n v="2046218"/>
    <n v="0"/>
    <n v="2000000"/>
    <n v="305"/>
    <n v="1.4905547698241341E-4"/>
    <n v="6.557377049180328"/>
    <n v="400"/>
    <n v="400"/>
    <n v="0"/>
    <n v="2000"/>
    <n v="2000"/>
    <n v="0"/>
    <n v="0"/>
    <n v="1600"/>
    <n v="0.8"/>
  </r>
  <r>
    <s v="Vodafone0616_4.5G_Regional_interest_Bond_MS"/>
    <n v="2016"/>
    <n v="6"/>
    <s v="Q2"/>
    <d v="2016-06-15T00:00:00"/>
    <d v="2016-06-30T00:00:00"/>
    <n v="0"/>
    <s v="MS"/>
    <x v="14"/>
    <s v="Vodafone0616_4.5G_Regional_interest_MS"/>
    <s v="Completed"/>
    <s v="Bond Digital"/>
    <s v="RON"/>
    <s v="Xaxis Display Plus"/>
    <s v="cpm"/>
    <s v="Selected Sites"/>
    <s v="Ad Bundles"/>
    <n v="0.5"/>
    <n v="1"/>
    <n v="2000000"/>
    <n v="1004547"/>
    <n v="995453"/>
    <n v="1004547"/>
    <m/>
    <n v="0"/>
    <e v="#DIV/0!"/>
    <n v="1000"/>
    <n v="502.27350000000001"/>
    <n v="-497.72649999999999"/>
    <n v="2000"/>
    <n v="1000"/>
    <n v="-1000"/>
    <n v="0"/>
    <n v="497.72649999999999"/>
    <n v="0.49772649999999996"/>
  </r>
  <r>
    <s v="Vodafone0616_4.5G_Regional_interest_Medyanet_MS"/>
    <n v="2016"/>
    <n v="6"/>
    <s v="Q2"/>
    <d v="2016-06-15T00:00:00"/>
    <d v="2016-06-30T00:00:00"/>
    <n v="0"/>
    <s v="MS"/>
    <x v="14"/>
    <s v="Vodafone0616_4.5G_Regional_interest_MS"/>
    <s v="Completed"/>
    <s v="Medyanet"/>
    <s v="RON"/>
    <s v="Xaxis Display Plus"/>
    <s v="cpm"/>
    <s v="Selected Sites"/>
    <s v="Ad Bundles"/>
    <n v="0.1"/>
    <n v="1"/>
    <n v="3500000"/>
    <n v="0"/>
    <n v="3500000"/>
    <n v="0"/>
    <m/>
    <e v="#DIV/0!"/>
    <e v="#DIV/0!"/>
    <n v="350"/>
    <n v="0"/>
    <n v="-350"/>
    <n v="3500"/>
    <n v="0"/>
    <n v="-3500"/>
    <n v="0"/>
    <n v="0"/>
    <e v="#DIV/0!"/>
  </r>
  <r>
    <s v="Vodafone0616_4.5G_Regional_interest_Seslisözlğk_MS"/>
    <n v="2016"/>
    <n v="6"/>
    <s v="Q2"/>
    <d v="2016-06-15T00:00:00"/>
    <d v="2016-06-30T00:00:00"/>
    <n v="0"/>
    <s v="MS"/>
    <x v="14"/>
    <s v="Vodafone0616_4.5G_Regional_interest_MS"/>
    <s v="Completed"/>
    <s v="Sevinc iletisim"/>
    <s v="RON"/>
    <s v="Xaxis Display Plus"/>
    <s v="cpm"/>
    <s v="Selected Sites"/>
    <s v="Ad Bundles"/>
    <n v="0.3"/>
    <n v="1"/>
    <n v="1000000"/>
    <n v="1054186"/>
    <n v="0"/>
    <n v="1000000"/>
    <n v="771"/>
    <n v="7.3136998594175982E-4"/>
    <n v="2.4643320363164722"/>
    <n v="300"/>
    <n v="300"/>
    <n v="0"/>
    <n v="1000"/>
    <n v="1900"/>
    <n v="900"/>
    <n v="0"/>
    <n v="1600"/>
    <n v="0.84210526315789469"/>
  </r>
  <r>
    <s v="Atasay0616_Babalar_Günü_preroll_Dogus_MX"/>
    <n v="2016"/>
    <n v="6"/>
    <s v="Q2"/>
    <d v="2016-06-15T00:00:00"/>
    <d v="2016-06-19T00:00:00"/>
    <n v="0"/>
    <s v="MX"/>
    <x v="56"/>
    <s v="Atasay0616_Babalar_Günü_preroll_MX"/>
    <s v="Completed"/>
    <s v="Dogus"/>
    <s v="RON"/>
    <s v="Xaxis Tv"/>
    <s v="cpv"/>
    <s v="Pre/Mid/Post Rolls RON"/>
    <s v="Online Video"/>
    <n v="0.01"/>
    <n v="0.04"/>
    <n v="80000"/>
    <n v="80054"/>
    <n v="0"/>
    <n v="80000"/>
    <n v="5981"/>
    <n v="7.4712069353186597E-2"/>
    <n v="0.53502758735997324"/>
    <n v="800"/>
    <n v="800"/>
    <n v="0"/>
    <n v="3200"/>
    <n v="3200"/>
    <n v="0"/>
    <n v="0"/>
    <n v="2400"/>
    <n v="0.75"/>
  </r>
  <r>
    <s v="Atasay0616_Babalar_Günü_preroll_Acunn_MX"/>
    <n v="2016"/>
    <n v="6"/>
    <s v="Q2"/>
    <d v="2016-06-15T00:00:00"/>
    <d v="2016-06-19T00:00:00"/>
    <n v="0"/>
    <s v="MX"/>
    <x v="56"/>
    <s v="Atasay0616_Babalar_Günü_preroll_MX"/>
    <s v="Completed"/>
    <s v="Acunn"/>
    <s v="RON"/>
    <s v="Xaxis Tv"/>
    <s v="cpv"/>
    <s v="Pre/Mid/Post Rolls RON"/>
    <s v="Online Video"/>
    <n v="1.4999999999999999E-2"/>
    <n v="0.04"/>
    <n v="60000"/>
    <n v="38877"/>
    <n v="21123"/>
    <n v="38877"/>
    <n v="1607"/>
    <n v="4.1335493993878127E-2"/>
    <n v="0.95074051026757933"/>
    <n v="900"/>
    <n v="583.15499999999997"/>
    <n v="-316.84500000000003"/>
    <n v="2400"/>
    <n v="1527.84"/>
    <n v="-872.16000000000008"/>
    <n v="0"/>
    <n v="944.68499999999995"/>
    <n v="0.61831409048067865"/>
  </r>
  <r>
    <s v="Atasay0616_Babalar_Günü_preroll_Midyo_MX"/>
    <n v="2016"/>
    <n v="6"/>
    <s v="Q2"/>
    <d v="2016-06-15T00:00:00"/>
    <d v="2016-06-19T00:00:00"/>
    <n v="0"/>
    <s v="MX"/>
    <x v="56"/>
    <s v="Atasay0616_Babalar_Günü_preroll_MX"/>
    <s v="Completed"/>
    <s v="Midyo"/>
    <s v="RON"/>
    <s v="Xaxis Tv"/>
    <s v="cpv"/>
    <s v="Pre/Mid/Post Rolls RON"/>
    <s v="Online Video"/>
    <n v="5.0000000000000001E-3"/>
    <n v="0.04"/>
    <n v="75000"/>
    <n v="74000"/>
    <n v="1000"/>
    <n v="74000"/>
    <n v="8286"/>
    <n v="0.11197297297297297"/>
    <n v="0.3620564808110065"/>
    <n v="375"/>
    <n v="370"/>
    <n v="-5"/>
    <n v="3000"/>
    <n v="3000"/>
    <n v="0"/>
    <n v="0"/>
    <n v="2630"/>
    <n v="0.87666666666666671"/>
  </r>
  <r>
    <s v="KFC0616_Euro_2016_SYNC_Appnexus_MX"/>
    <n v="2016"/>
    <n v="6"/>
    <s v="Q2"/>
    <d v="2016-06-15T00:00:00"/>
    <d v="2016-06-30T00:00:00"/>
    <n v="0"/>
    <s v="MX"/>
    <x v="3"/>
    <s v="KFC0616_Euro_2016_SYNC_MX"/>
    <s v="Completed"/>
    <s v="Appnexus"/>
    <s v="RON"/>
    <s v="Xaxis SYNC"/>
    <s v="cpm"/>
    <s v="Selected Sites"/>
    <s v="Ad Bundles"/>
    <m/>
    <n v="10"/>
    <n v="1000000"/>
    <m/>
    <n v="1000000"/>
    <n v="0"/>
    <m/>
    <e v="#DIV/0!"/>
    <e v="#DIV/0!"/>
    <n v="0"/>
    <n v="0"/>
    <n v="0"/>
    <n v="10000"/>
    <n v="757.9"/>
    <n v="-9242.1"/>
    <n v="0"/>
    <n v="757.9"/>
    <n v="1"/>
  </r>
  <r>
    <s v="KFC0616_Euro_2016_SYNC_Civolotion_MX"/>
    <n v="2016"/>
    <n v="6"/>
    <s v="Q2"/>
    <d v="2016-06-15T00:00:00"/>
    <d v="2016-06-30T00:00:00"/>
    <n v="0"/>
    <s v="MX"/>
    <x v="3"/>
    <s v="KFC0616_Euro_2016_SYNC_MX"/>
    <s v="Completed"/>
    <s v="Civolotion"/>
    <s v="RON"/>
    <s v="Xaxis SYNC"/>
    <s v="cpm"/>
    <s v="Selected Sites"/>
    <s v="Ad Bundles"/>
    <m/>
    <n v="10"/>
    <m/>
    <m/>
    <n v="0"/>
    <n v="0"/>
    <m/>
    <e v="#DIV/0!"/>
    <e v="#DIV/0!"/>
    <n v="0"/>
    <n v="0"/>
    <n v="0"/>
    <n v="0"/>
    <n v="0"/>
    <n v="0"/>
    <n v="0"/>
    <n v="0"/>
    <e v="#DIV/0!"/>
  </r>
  <r>
    <s v="Zorlu0616_Tasarım_Köyü_interest_Medyanet_MC"/>
    <n v="2016"/>
    <n v="6"/>
    <s v="Q2"/>
    <d v="2016-06-16T00:00:00"/>
    <d v="2016-06-30T00:00:00"/>
    <n v="0"/>
    <s v="MC"/>
    <x v="55"/>
    <s v="Zorlu0616_Tasarım_Köyü_interestMC"/>
    <s v="Completed"/>
    <s v="Medyanet"/>
    <s v="RON"/>
    <s v="Xaxis Display Plus"/>
    <s v="cpm"/>
    <s v="Selected Sites"/>
    <s v="Ad Bundles"/>
    <n v="0.1"/>
    <n v="1"/>
    <n v="2000000"/>
    <n v="2008529"/>
    <n v="0"/>
    <n v="2000000"/>
    <m/>
    <n v="0"/>
    <e v="#DIV/0!"/>
    <n v="200"/>
    <n v="200"/>
    <n v="0"/>
    <n v="2000"/>
    <n v="2000"/>
    <n v="0"/>
    <n v="0"/>
    <n v="1800"/>
    <n v="0.9"/>
  </r>
  <r>
    <s v="Zorlu0616_Tasarım_Köyü_interest_Digitalm_MC"/>
    <n v="2016"/>
    <n v="6"/>
    <s v="Q2"/>
    <d v="2016-06-16T00:00:00"/>
    <d v="2016-06-30T00:00:00"/>
    <n v="0"/>
    <s v="MC"/>
    <x v="55"/>
    <s v="Zorlu0616_Tasarım_Köyü_interestMC"/>
    <s v="Completed"/>
    <s v="Digitalm"/>
    <s v="RON"/>
    <s v="Xaxis Display Plus"/>
    <s v="cpm"/>
    <s v="Selected Sites"/>
    <s v="Ad Bundles"/>
    <n v="0.2"/>
    <n v="1"/>
    <n v="1500000"/>
    <n v="1499826"/>
    <n v="174"/>
    <n v="1499826"/>
    <n v="319"/>
    <n v="2.1269133886197465E-4"/>
    <n v="3.134796238244514"/>
    <n v="300"/>
    <n v="299.96520000000004"/>
    <n v="-3.4799999999961528E-2"/>
    <n v="1500"/>
    <n v="1000"/>
    <n v="-500"/>
    <n v="0"/>
    <n v="700.0347999999999"/>
    <n v="0.70003479999999996"/>
  </r>
  <r>
    <s v="Zorlu0616_Tasarım_Köyü_interest_Commedya_MC"/>
    <n v="2016"/>
    <n v="6"/>
    <s v="Q2"/>
    <d v="2016-06-16T00:00:00"/>
    <d v="2016-06-30T00:00:00"/>
    <n v="0"/>
    <s v="MC"/>
    <x v="55"/>
    <s v="Zorlu0616_Tasarım_Köyü_interestMC"/>
    <s v="Completed"/>
    <s v="Commedya"/>
    <s v="RON"/>
    <s v="Xaxis Display Plus"/>
    <s v="cpm"/>
    <s v="Selected Sites"/>
    <s v="Ad Bundles"/>
    <n v="0.1"/>
    <n v="1"/>
    <n v="1000000"/>
    <n v="671258"/>
    <n v="328742"/>
    <n v="671258"/>
    <m/>
    <n v="0"/>
    <e v="#DIV/0!"/>
    <n v="100"/>
    <n v="67.125800000000012"/>
    <n v="-32.874199999999988"/>
    <n v="1000"/>
    <n v="604.36"/>
    <n v="-395.64"/>
    <n v="0"/>
    <n v="537.23419999999999"/>
    <n v="0.88893076973989005"/>
  </r>
  <r>
    <s v="Bimeks0616_Onbinlerce_Ürüne_%10Kadar_Bi_Para_interstitial_Medyanet_MEC"/>
    <n v="2016"/>
    <n v="6"/>
    <s v="Q2"/>
    <d v="2016-06-16T00:00:00"/>
    <d v="2016-06-17T00:00:00"/>
    <n v="0"/>
    <s v="MEC"/>
    <x v="10"/>
    <s v="Bimeks0616_Onbinlerce_Ürüne_%10Kadar_Bi_Para_interstitial_MEC"/>
    <s v="Completed"/>
    <s v="Medyanet"/>
    <s v="RON"/>
    <s v="Xaxis Rich Media"/>
    <s v="cpm"/>
    <s v="Interstitial"/>
    <s v="Interstitial"/>
    <n v="0.5"/>
    <n v="4.25"/>
    <n v="300000"/>
    <n v="303424"/>
    <n v="0"/>
    <n v="300000"/>
    <m/>
    <n v="0"/>
    <e v="#DIV/0!"/>
    <n v="150"/>
    <n v="150"/>
    <n v="0"/>
    <n v="1275"/>
    <n v="1200"/>
    <n v="-75"/>
    <n v="0"/>
    <n v="1050"/>
    <n v="0.875"/>
  </r>
  <r>
    <s v="Bimeks0616_Onbinlerce_Ürüne_%10Kadar_Bi_Para_interstitial_Bond_MEC"/>
    <n v="2016"/>
    <n v="6"/>
    <s v="Q2"/>
    <d v="2016-06-16T00:00:00"/>
    <d v="2016-06-17T00:00:00"/>
    <n v="0"/>
    <s v="MEC"/>
    <x v="10"/>
    <s v="Bimeks0616_Onbinlerce_Ürüne_%10Kadar_Bi_Para_interstitial_MEC"/>
    <s v="Completed"/>
    <s v="Bond Digital"/>
    <s v="RON"/>
    <s v="Xaxis Rich Media"/>
    <s v="cpm"/>
    <s v="Interstitial"/>
    <s v="Interstitial"/>
    <n v="2.5"/>
    <n v="4.25"/>
    <n v="200000"/>
    <n v="67172"/>
    <n v="132828"/>
    <n v="67172"/>
    <m/>
    <n v="0"/>
    <e v="#DIV/0!"/>
    <n v="500"/>
    <n v="167.93"/>
    <n v="-332.07"/>
    <n v="850"/>
    <n v="226.38"/>
    <n v="-623.62"/>
    <n v="0"/>
    <n v="58.449999999999989"/>
    <n v="0.25819418676561529"/>
  </r>
  <r>
    <s v="Bimeks0616_Onbinlerce_Ürüne_%10Kadar_Bi_Para_interstitial_Digitalm_MEC"/>
    <n v="2016"/>
    <n v="6"/>
    <s v="Q2"/>
    <d v="2016-06-16T00:00:00"/>
    <d v="2016-06-17T00:00:00"/>
    <n v="0"/>
    <s v="MEC"/>
    <x v="10"/>
    <s v="Bimeks0616_Onbinlerce_Ürüne_%10Kadar_Bi_Para_interstitial_MEC"/>
    <s v="Completed"/>
    <s v="Digitalm"/>
    <s v="RON"/>
    <s v="Xaxis Rich Media"/>
    <s v="cpm"/>
    <s v="Interstitial"/>
    <s v="Interstitial"/>
    <n v="2.5"/>
    <n v="4.25"/>
    <n v="166666"/>
    <n v="168609"/>
    <n v="0"/>
    <n v="166666"/>
    <n v="2478"/>
    <n v="1.4696724374143729E-2"/>
    <n v="0.40355125100887812"/>
    <n v="416.66499999999996"/>
    <n v="416.66499999999996"/>
    <n v="0"/>
    <n v="708.33050000000003"/>
    <n v="1000"/>
    <n v="291.66949999999997"/>
    <n v="0"/>
    <n v="583.33500000000004"/>
    <n v="0.58333500000000005"/>
  </r>
  <r>
    <s v="Iklimsa0616_preroll_Acunn_MC"/>
    <n v="2016"/>
    <n v="6"/>
    <s v="Q2"/>
    <d v="2016-06-17T00:00:00"/>
    <d v="2016-06-30T00:00:00"/>
    <n v="0"/>
    <s v="MC"/>
    <x v="65"/>
    <s v="Iklimsa0616_preroll_MC"/>
    <s v="Completed"/>
    <s v="Acunn"/>
    <s v="RON"/>
    <s v="Xaxis Tv"/>
    <s v="cpv"/>
    <s v="Pre/Mid/Post Rolls RON"/>
    <s v="Online Video"/>
    <n v="1.4999999999999999E-2"/>
    <n v="3.3000000000000002E-2"/>
    <n v="85000"/>
    <n v="89221"/>
    <n v="0"/>
    <n v="85000"/>
    <n v="2707"/>
    <n v="3.0340390715190371E-2"/>
    <n v="1.1082379017362394"/>
    <n v="1275"/>
    <n v="1275"/>
    <n v="0"/>
    <n v="2805"/>
    <n v="3000"/>
    <n v="195"/>
    <n v="0"/>
    <n v="1725"/>
    <n v="0.57499999999999996"/>
  </r>
  <r>
    <s v="Iklimsa0616_preroll_Bond_MC"/>
    <n v="2016"/>
    <n v="6"/>
    <s v="Q2"/>
    <d v="2016-06-17T00:00:00"/>
    <d v="2016-06-30T00:00:00"/>
    <n v="0"/>
    <s v="MC"/>
    <x v="65"/>
    <s v="Iklimsa0616_preroll_MC"/>
    <s v="Completed"/>
    <s v="Bond Digital"/>
    <s v="RON"/>
    <s v="Xaxis Tv"/>
    <s v="cpv"/>
    <s v="Pre/Mid/Post Rolls RON"/>
    <s v="Online Video"/>
    <n v="1.4999999999999999E-2"/>
    <n v="3.3000000000000002E-2"/>
    <n v="50000"/>
    <n v="1625"/>
    <n v="48375"/>
    <n v="1625"/>
    <m/>
    <n v="0"/>
    <e v="#DIV/0!"/>
    <n v="750"/>
    <n v="24.375"/>
    <n v="-725.625"/>
    <n v="1650"/>
    <n v="0"/>
    <n v="-1650"/>
    <n v="0"/>
    <n v="-24.375"/>
    <e v="#DIV/0!"/>
  </r>
  <r>
    <s v="Iklimsa0616_preroll_Midyo_MC"/>
    <n v="2016"/>
    <n v="6"/>
    <s v="Q2"/>
    <d v="2016-06-17T00:00:00"/>
    <d v="2016-06-30T00:00:00"/>
    <n v="0"/>
    <s v="MC"/>
    <x v="65"/>
    <s v="Iklimsa0616_preroll_MC"/>
    <s v="Completed"/>
    <s v="Midyo"/>
    <s v="RON"/>
    <s v="Xaxis Tv"/>
    <s v="cpv"/>
    <s v="Pre/Mid/Post Rolls RON"/>
    <s v="Online Video"/>
    <n v="5.0000000000000001E-3"/>
    <n v="3.3000000000000002E-2"/>
    <n v="65000"/>
    <n v="65623"/>
    <n v="0"/>
    <n v="65000"/>
    <n v="4916"/>
    <n v="7.4912759245996066E-2"/>
    <n v="0.40683482506102525"/>
    <n v="325"/>
    <n v="325"/>
    <n v="0"/>
    <n v="2145"/>
    <n v="2000"/>
    <n v="-145"/>
    <n v="0"/>
    <n v="1675"/>
    <n v="0.83750000000000002"/>
  </r>
  <r>
    <s v="IKEA0616_Vitality_Viktigit_interstitial_Acunn_MEC"/>
    <n v="2016"/>
    <n v="6"/>
    <s v="Q2"/>
    <d v="2016-06-17T00:00:00"/>
    <d v="2016-06-24T00:00:00"/>
    <n v="0"/>
    <s v="MEC"/>
    <x v="1"/>
    <s v="IKEA0616_Vitality_Viktigit_interstitial_MEC"/>
    <s v="Completed"/>
    <s v="Acunn"/>
    <s v="RON"/>
    <s v="Xaxis Rich Media"/>
    <s v="cpm"/>
    <s v="Interstitial"/>
    <s v="Interstitial"/>
    <n v="1.25"/>
    <n v="4.25"/>
    <n v="200000"/>
    <n v="200455"/>
    <n v="0"/>
    <n v="200000"/>
    <m/>
    <n v="0"/>
    <e v="#DIV/0!"/>
    <n v="250"/>
    <n v="250"/>
    <n v="0"/>
    <n v="850"/>
    <n v="500"/>
    <n v="-350"/>
    <n v="0"/>
    <n v="250"/>
    <n v="0.5"/>
  </r>
  <r>
    <s v="IKEA0616_Vitality_Viktigit_interstitial_Medyanet_MEC"/>
    <n v="2016"/>
    <n v="6"/>
    <s v="Q2"/>
    <d v="2016-06-17T00:00:00"/>
    <d v="2016-06-24T00:00:00"/>
    <n v="0"/>
    <s v="MEC"/>
    <x v="1"/>
    <s v="IKEA0616_Vitality_Viktigit_interstitial_MEC"/>
    <s v="Completed"/>
    <s v="Medyanet"/>
    <s v="RON"/>
    <s v="Xaxis Rich Media"/>
    <s v="cpm"/>
    <s v="Interstitial"/>
    <s v="Interstitial"/>
    <n v="0.5"/>
    <n v="4.25"/>
    <n v="250000"/>
    <n v="250102"/>
    <n v="0"/>
    <n v="250000"/>
    <m/>
    <n v="0"/>
    <e v="#DIV/0!"/>
    <n v="125"/>
    <n v="125"/>
    <n v="0"/>
    <n v="1062.5"/>
    <n v="1000"/>
    <n v="-62.5"/>
    <n v="0"/>
    <n v="875"/>
    <n v="0.875"/>
  </r>
  <r>
    <s v="Teknosa0616_Babalar_Günü_interstitial_Bond_MC"/>
    <n v="2016"/>
    <n v="6"/>
    <s v="Q2"/>
    <d v="2016-06-17T00:00:00"/>
    <d v="2016-06-20T00:00:00"/>
    <n v="0"/>
    <s v="MC"/>
    <x v="6"/>
    <s v="Teknosa0616_Babalar_Günü_interstitial_MC"/>
    <s v="Completed"/>
    <s v="Bond Digital"/>
    <s v="RON"/>
    <s v="Xaxis Rich Media"/>
    <s v="cpm"/>
    <s v="Interstitial"/>
    <s v="Interstitial"/>
    <n v="2.5"/>
    <n v="4.25"/>
    <n v="200000"/>
    <n v="200024"/>
    <n v="0"/>
    <n v="200000"/>
    <n v="2553"/>
    <n v="1.2763468383793945E-2"/>
    <n v="0.33294163728946335"/>
    <n v="500"/>
    <n v="515"/>
    <n v="15"/>
    <n v="850"/>
    <n v="850"/>
    <n v="0"/>
    <n v="0"/>
    <n v="335"/>
    <n v="0.39411764705882352"/>
  </r>
  <r>
    <s v="Teknosa0616_Babalar_Günü_interstitial_Digitalm_MC"/>
    <n v="2016"/>
    <n v="6"/>
    <s v="Q2"/>
    <d v="2016-06-17T00:00:00"/>
    <d v="2016-06-20T00:00:00"/>
    <n v="0"/>
    <s v="MC"/>
    <x v="6"/>
    <s v="Teknosa0616_Babalar_Günü_interstitial_MC"/>
    <s v="Completed"/>
    <s v="Digitalm"/>
    <s v="RON"/>
    <s v="Xaxis Rich Media"/>
    <s v="cpm"/>
    <s v="Interstitial"/>
    <s v="Interstitial"/>
    <n v="2.5"/>
    <n v="4.25"/>
    <n v="200000"/>
    <n v="206380"/>
    <n v="0"/>
    <n v="200000"/>
    <n v="3295"/>
    <n v="1.5965694350227735E-2"/>
    <n v="0.25796661608497723"/>
    <n v="500"/>
    <n v="500"/>
    <n v="0"/>
    <n v="850"/>
    <n v="850"/>
    <n v="0"/>
    <n v="0"/>
    <n v="350"/>
    <n v="0.41176470588235292"/>
  </r>
  <r>
    <s v="Teknosa0616_Babalar_Günü_interstitial_Medyanet_MC"/>
    <n v="2016"/>
    <n v="6"/>
    <s v="Q2"/>
    <d v="2016-06-17T00:00:00"/>
    <d v="2016-06-20T00:00:00"/>
    <n v="0"/>
    <s v="MC"/>
    <x v="6"/>
    <s v="Teknosa0616_Babalar_Günü_interstitial_MC"/>
    <s v="Completed"/>
    <s v="Medyanet"/>
    <s v="RON"/>
    <s v="Xaxis Rich Media"/>
    <s v="cpm"/>
    <s v="Interstitial"/>
    <s v="Interstitial"/>
    <n v="0.5"/>
    <n v="4.25"/>
    <n v="170000"/>
    <n v="170391"/>
    <n v="0"/>
    <n v="170000"/>
    <n v="1031"/>
    <n v="6.0507890674976967E-3"/>
    <n v="0.53346265761396705"/>
    <n v="85"/>
    <n v="85"/>
    <n v="0"/>
    <n v="722.5"/>
    <n v="550"/>
    <n v="-172.5"/>
    <n v="0"/>
    <n v="465"/>
    <n v="0.84545454545454546"/>
  </r>
  <r>
    <s v="Teknosa0616_Karne_iletisimi_interstitial_Acunn_MC"/>
    <n v="2016"/>
    <n v="6"/>
    <s v="Q2"/>
    <d v="2016-06-17T00:00:00"/>
    <d v="2016-06-20T00:00:00"/>
    <n v="0"/>
    <s v="MC"/>
    <x v="6"/>
    <s v="Teknosa0616_Karne_iletisimi_interstitial_MC"/>
    <s v="Completed"/>
    <s v="Acunn"/>
    <s v="RON"/>
    <s v="Xaxis Rich Media"/>
    <s v="cpm"/>
    <s v="Interstitial"/>
    <s v="Interstitial"/>
    <n v="1.25"/>
    <n v="4.25"/>
    <n v="200000"/>
    <n v="202255"/>
    <n v="0"/>
    <n v="200000"/>
    <n v="1071"/>
    <n v="5.2952955427554328E-3"/>
    <n v="0.79365079365079361"/>
    <n v="250"/>
    <n v="250"/>
    <n v="0"/>
    <n v="850"/>
    <n v="850"/>
    <n v="0"/>
    <n v="0"/>
    <n v="600"/>
    <n v="0.70588235294117652"/>
  </r>
  <r>
    <s v="Teknosa0616_Karne_iletisimi_interstitial_Medyanet_MC"/>
    <n v="2016"/>
    <n v="6"/>
    <s v="Q2"/>
    <d v="2016-06-17T00:00:00"/>
    <d v="2016-06-20T00:00:00"/>
    <n v="0"/>
    <s v="MC"/>
    <x v="6"/>
    <s v="Teknosa0616_Karne_iletisimi_interstitial_MC"/>
    <s v="Completed"/>
    <s v="Medyanet"/>
    <s v="RON"/>
    <s v="Xaxis Rich Media"/>
    <s v="cpm"/>
    <s v="Interstitial"/>
    <s v="Interstitial"/>
    <n v="0.5"/>
    <n v="4.25"/>
    <n v="300000"/>
    <n v="300706"/>
    <n v="0"/>
    <n v="300000"/>
    <n v="1762"/>
    <n v="5.8595438734178901E-3"/>
    <n v="0.65266742338251982"/>
    <n v="150"/>
    <n v="150"/>
    <n v="0"/>
    <n v="1275"/>
    <n v="1150"/>
    <n v="-125"/>
    <n v="0"/>
    <n v="1000"/>
    <n v="0.86956521739130432"/>
  </r>
  <r>
    <s v="Bimeks0616_Onbinlerce_Üründe_%10Kadar_Bi_Para_Preroll_Midyo_MEC"/>
    <n v="2016"/>
    <n v="6"/>
    <s v="Q2"/>
    <d v="2016-06-18T00:00:00"/>
    <d v="2016-06-19T00:00:00"/>
    <n v="0"/>
    <s v="MEC"/>
    <x v="10"/>
    <s v="Bimeks0616_Onbinlerce_Üründe_%10Kadar_Bi_Para_Preroll_MEC"/>
    <s v="Completed"/>
    <s v="Midyo"/>
    <s v="RON"/>
    <s v="Xaxis Tv"/>
    <s v="cpv"/>
    <s v="Pre/Mid/Post Rolls RON"/>
    <s v="Online Video"/>
    <n v="5.0000000000000001E-3"/>
    <n v="3.3000000000000002E-2"/>
    <n v="40000"/>
    <n v="81251"/>
    <n v="0"/>
    <n v="40000"/>
    <m/>
    <n v="0"/>
    <e v="#DIV/0!"/>
    <n v="200"/>
    <n v="200"/>
    <n v="0"/>
    <n v="1320"/>
    <n v="2702.67"/>
    <n v="1382.67"/>
    <n v="0"/>
    <n v="2502.67"/>
    <n v="0.92599910458916557"/>
  </r>
  <r>
    <s v="Akbank0616_Vodafone_Kobi_is_Birligi_interest_Digitalm_MC"/>
    <n v="2016"/>
    <n v="6"/>
    <s v="Q2"/>
    <d v="2016-06-20T00:00:00"/>
    <d v="2016-06-30T00:00:00"/>
    <n v="0"/>
    <s v="MC"/>
    <x v="9"/>
    <s v="Akbank0616_Vodafone_Kobi_is_Birligi_interest_MC"/>
    <s v="Completed"/>
    <s v="Digitalm"/>
    <s v="RON"/>
    <s v="Xaxis Display Plus"/>
    <s v="cpm"/>
    <s v="Selected Sites"/>
    <s v="Ad Bundles"/>
    <n v="0.2"/>
    <n v="1"/>
    <n v="1500000"/>
    <n v="1309825"/>
    <n v="190175"/>
    <n v="1309825"/>
    <n v="87"/>
    <n v="6.6421086786402764E-5"/>
    <n v="14.942528735632184"/>
    <n v="300"/>
    <n v="261.96500000000003"/>
    <n v="-38.034999999999968"/>
    <n v="1500"/>
    <n v="1300"/>
    <n v="-200"/>
    <n v="0"/>
    <n v="1038.0349999999999"/>
    <n v="0.79848846153846142"/>
  </r>
  <r>
    <s v="Akbank0616_Vodafone_Kobi_is_Birligi_interest_Medyanet_MC"/>
    <n v="2016"/>
    <n v="6"/>
    <s v="Q2"/>
    <d v="2016-06-20T00:00:00"/>
    <d v="2016-06-30T00:00:00"/>
    <n v="0"/>
    <s v="MC"/>
    <x v="9"/>
    <s v="Akbank0616_Vodafone_Kobi_is_Birligi_interest_MC"/>
    <s v="Completed"/>
    <s v="Medyanet"/>
    <s v="RON"/>
    <s v="Xaxis Display Plus"/>
    <s v="cpm"/>
    <s v="Selected Sites"/>
    <s v="Ad Bundles"/>
    <n v="0.1"/>
    <n v="1"/>
    <n v="1500000"/>
    <n v="1406880"/>
    <n v="93120"/>
    <n v="1406880"/>
    <m/>
    <n v="0"/>
    <e v="#DIV/0!"/>
    <n v="150"/>
    <n v="140.68800000000002"/>
    <n v="-9.3119999999999834"/>
    <n v="1500"/>
    <n v="2200"/>
    <n v="700"/>
    <n v="0"/>
    <n v="2059.3119999999999"/>
    <n v="0.93605090909090904"/>
  </r>
  <r>
    <s v="Iklimsa0616_interstitial_Futbolarena_MC"/>
    <n v="2016"/>
    <n v="6"/>
    <s v="Q2"/>
    <d v="2016-06-20T00:00:00"/>
    <d v="2016-06-30T00:00:00"/>
    <n v="0"/>
    <s v="MC"/>
    <x v="65"/>
    <s v="Iklimsa0616_interstitial_MC"/>
    <s v="Completed"/>
    <s v="Sevinc iletisim"/>
    <s v="RON"/>
    <s v="Xaxis Rich Media"/>
    <s v="cpm"/>
    <s v="Interstitial"/>
    <s v="Interstitial"/>
    <n v="2.5"/>
    <n v="4.25"/>
    <n v="500000"/>
    <n v="500000"/>
    <n v="0"/>
    <n v="500000"/>
    <m/>
    <n v="0"/>
    <e v="#DIV/0!"/>
    <n v="1250"/>
    <n v="1250"/>
    <n v="0"/>
    <n v="2125"/>
    <n v="1000"/>
    <n v="-1125"/>
    <n v="0"/>
    <n v="-250"/>
    <n v="-0.25"/>
  </r>
  <r>
    <s v="Iklimsa0616_interstitial_Medyanet_MC"/>
    <n v="2016"/>
    <n v="6"/>
    <s v="Q2"/>
    <d v="2016-06-20T00:00:00"/>
    <d v="2016-06-30T00:00:00"/>
    <n v="0"/>
    <s v="MC"/>
    <x v="65"/>
    <s v="Iklimsa0616_interstitial_MC"/>
    <s v="Completed"/>
    <s v="Medyanet"/>
    <s v="RON"/>
    <s v="Xaxis Rich Media"/>
    <s v="cpm"/>
    <s v="Interstitial"/>
    <s v="Interstitial"/>
    <n v="0.5"/>
    <n v="4.25"/>
    <n v="800000"/>
    <n v="723009"/>
    <n v="76991"/>
    <n v="723009"/>
    <m/>
    <n v="0"/>
    <e v="#DIV/0!"/>
    <n v="400"/>
    <n v="361.50450000000001"/>
    <n v="-38.495499999999993"/>
    <n v="3400"/>
    <n v="2000"/>
    <n v="-1400"/>
    <n v="0"/>
    <n v="1638.4955"/>
    <n v="0.81924774999999994"/>
  </r>
  <r>
    <s v="Iklimsa0616_interstitial_Acunn_MC"/>
    <n v="2016"/>
    <n v="6"/>
    <s v="Q2"/>
    <d v="2016-06-20T00:00:00"/>
    <d v="2016-06-30T00:00:00"/>
    <n v="0"/>
    <s v="MC"/>
    <x v="65"/>
    <s v="Iklimsa0616_interstitial_MC"/>
    <s v="Completed"/>
    <s v="Acunn"/>
    <s v="RON"/>
    <s v="Xaxis Rich Media"/>
    <s v="cpm"/>
    <s v="Interstitial"/>
    <s v="Interstitial"/>
    <n v="1.25"/>
    <n v="4.25"/>
    <n v="500000"/>
    <n v="500678"/>
    <n v="0"/>
    <n v="500000"/>
    <n v="1922"/>
    <n v="3.8387945945298177E-3"/>
    <n v="1.1571279916753381"/>
    <n v="625"/>
    <n v="625"/>
    <n v="0"/>
    <n v="2125"/>
    <n v="2224"/>
    <n v="99"/>
    <n v="0"/>
    <n v="1599"/>
    <n v="0.71897482014388492"/>
  </r>
  <r>
    <s v="Vestel0616_Memleketten_Gelsin_interstitial_Acunn_MC"/>
    <n v="2016"/>
    <n v="6"/>
    <s v="Q2"/>
    <d v="2016-06-20T00:00:00"/>
    <d v="2016-06-30T00:00:00"/>
    <n v="0"/>
    <s v="MC"/>
    <x v="19"/>
    <s v="Vestel0616_Memleketten_Gelsin_interstitial_MC"/>
    <s v="Completed"/>
    <s v="Acunn"/>
    <s v="RON"/>
    <s v="Xaxis Rich Media"/>
    <s v="cpm"/>
    <s v="Interstitial"/>
    <s v="Interstitial"/>
    <n v="1.25"/>
    <n v="4.25"/>
    <n v="500000"/>
    <n v="480349"/>
    <n v="19651"/>
    <n v="480349"/>
    <n v="1904"/>
    <n v="3.9637846648998953E-3"/>
    <n v="1.0504201680672269"/>
    <n v="625"/>
    <n v="600.43624999999997"/>
    <n v="-24.563750000000027"/>
    <n v="2125"/>
    <n v="2000"/>
    <n v="-125"/>
    <n v="0"/>
    <n v="1399.56375"/>
    <n v="0.699781875"/>
  </r>
  <r>
    <s v="Vestel0616_Memleketten_Gelsin_interstitial_Medyanet_MC"/>
    <n v="2016"/>
    <n v="6"/>
    <s v="Q2"/>
    <d v="2016-06-20T00:00:00"/>
    <d v="2016-06-30T00:00:00"/>
    <n v="0"/>
    <s v="MC"/>
    <x v="19"/>
    <s v="Vestel0616_Memleketten_Gelsin_interstitial_MC"/>
    <s v="Completed"/>
    <s v="Medyanet"/>
    <s v="RON"/>
    <s v="Xaxis Rich Media"/>
    <s v="cpm"/>
    <s v="Interstitial"/>
    <s v="Interstitial"/>
    <n v="0.5"/>
    <n v="4.25"/>
    <n v="600000"/>
    <n v="600396"/>
    <n v="0"/>
    <n v="600000"/>
    <m/>
    <n v="0"/>
    <e v="#DIV/0!"/>
    <n v="300"/>
    <n v="612"/>
    <n v="312"/>
    <n v="2550"/>
    <n v="2500"/>
    <n v="-50"/>
    <n v="0"/>
    <n v="1888"/>
    <n v="0.75519999999999998"/>
  </r>
  <r>
    <s v="Vestel0616_Memleketten_Gelsin_interstitial_Digitalm_MC"/>
    <n v="2016"/>
    <n v="6"/>
    <s v="Q2"/>
    <d v="2016-06-20T00:00:00"/>
    <d v="2016-06-30T00:00:00"/>
    <n v="0"/>
    <s v="MC"/>
    <x v="19"/>
    <s v="Vestel0616_Memleketten_Gelsin_interstitial_MC"/>
    <s v="Completed"/>
    <s v="Digitalm"/>
    <s v="RON"/>
    <s v="Xaxis Rich Media"/>
    <s v="cpm"/>
    <s v="Interstitial"/>
    <s v="Interstitial"/>
    <n v="2.5"/>
    <n v="4.25"/>
    <n v="150000"/>
    <n v="135631"/>
    <n v="14369"/>
    <n v="135631"/>
    <n v="3394"/>
    <n v="2.5023777749924429E-2"/>
    <n v="0.1473187978786093"/>
    <n v="375"/>
    <n v="339.07749999999999"/>
    <n v="-35.922500000000014"/>
    <n v="637.5"/>
    <n v="500"/>
    <n v="-137.5"/>
    <n v="0"/>
    <n v="160.92250000000001"/>
    <n v="0.32184500000000005"/>
  </r>
  <r>
    <s v="Vestel0616_Memleketten_Gelsin_overlay_Matrouge_MC"/>
    <n v="2016"/>
    <n v="6"/>
    <s v="Q2"/>
    <d v="2016-06-20T00:00:00"/>
    <d v="2016-06-30T00:00:00"/>
    <n v="0"/>
    <s v="MC"/>
    <x v="19"/>
    <s v="Vestel0616_Memleketten_Gelsin_overlay_MC"/>
    <s v="Completed"/>
    <s v="Matrouge"/>
    <s v="RON"/>
    <s v="Xaxis Overlay"/>
    <s v="cpv"/>
    <s v="Pre/Mid/Post Rolls RON"/>
    <s v="Online Video"/>
    <n v="0.02"/>
    <n v="0.05"/>
    <n v="30000"/>
    <n v="44694"/>
    <n v="0"/>
    <n v="30000"/>
    <m/>
    <n v="0"/>
    <e v="#DIV/0!"/>
    <n v="600"/>
    <n v="600"/>
    <n v="0"/>
    <n v="1500"/>
    <n v="1500"/>
    <n v="0"/>
    <n v="0"/>
    <n v="900"/>
    <n v="0.6"/>
  </r>
  <r>
    <s v="Vestel0616_Memleketten_Gelsin_overlay_Acunn_MC"/>
    <n v="2016"/>
    <n v="6"/>
    <s v="Q2"/>
    <d v="2016-06-20T00:00:00"/>
    <d v="2016-06-30T00:00:00"/>
    <n v="0"/>
    <s v="MC"/>
    <x v="19"/>
    <s v="Vestel0616_Memleketten_Gelsin_overlay_MC"/>
    <s v="Completed"/>
    <s v="Acunn"/>
    <s v="RON"/>
    <s v="Xaxis Overlay"/>
    <s v="cpv"/>
    <s v="Pre/Mid/Post Rolls RON"/>
    <s v="Online Video"/>
    <n v="0.02"/>
    <n v="0.05"/>
    <n v="80000"/>
    <n v="84079"/>
    <n v="0"/>
    <n v="80000"/>
    <n v="457"/>
    <n v="5.4353643597093212E-3"/>
    <n v="7.6586433260393871"/>
    <n v="1600"/>
    <n v="1600"/>
    <n v="0"/>
    <n v="4000"/>
    <n v="3500"/>
    <n v="-500"/>
    <n v="0"/>
    <n v="1900"/>
    <n v="0.54285714285714282"/>
  </r>
  <r>
    <s v="Vodafone0616_Project_Tolkien_Karne_Contextual_Appnexus_MS"/>
    <n v="2016"/>
    <n v="6"/>
    <s v="Q2"/>
    <d v="2016-06-20T00:00:00"/>
    <d v="2016-06-30T00:00:00"/>
    <n v="0"/>
    <s v="MS"/>
    <x v="14"/>
    <s v="Vodafone0616_Project_Tolkien_Karne_Contextual_MS"/>
    <s v="Completed"/>
    <s v="Appnexus"/>
    <s v="RON"/>
    <s v="Xaxis Contextual"/>
    <s v="cpm"/>
    <s v="Selected Sites"/>
    <s v="Ad Bundles"/>
    <m/>
    <n v="2"/>
    <n v="1500000"/>
    <n v="4423"/>
    <n v="1495577"/>
    <n v="4423"/>
    <m/>
    <n v="0"/>
    <e v="#DIV/0!"/>
    <n v="0"/>
    <n v="0"/>
    <n v="0"/>
    <n v="3000"/>
    <n v="8.8460000000000001"/>
    <n v="-2991.154"/>
    <n v="0"/>
    <n v="8.8460000000000001"/>
    <n v="1"/>
  </r>
  <r>
    <s v="Vodafone0616_Project_Tolkien_Karne_Contextual_Digitalm_MS"/>
    <n v="2016"/>
    <n v="6"/>
    <s v="Q2"/>
    <d v="2016-06-20T00:00:00"/>
    <d v="2016-06-30T00:00:00"/>
    <n v="0"/>
    <s v="MS"/>
    <x v="14"/>
    <s v="Vodafone0616_Project_Tolkien_Karne_Contextual_MS"/>
    <s v="Completed"/>
    <s v="Digitalm"/>
    <s v="RON"/>
    <s v="Xaxis Contextual"/>
    <s v="cpm"/>
    <s v="Selected Sites"/>
    <s v="Ad Bundles"/>
    <n v="0.2"/>
    <n v="2"/>
    <n v="2500000"/>
    <n v="1403444"/>
    <n v="1096556"/>
    <n v="1403444"/>
    <n v="279"/>
    <n v="1.9879667446652663E-4"/>
    <n v="10.060530465949821"/>
    <n v="500"/>
    <n v="280.68880000000001"/>
    <n v="-219.31119999999999"/>
    <n v="5000"/>
    <n v="2806.8879999999999"/>
    <n v="-2193.1120000000001"/>
    <n v="0"/>
    <n v="2526.1992"/>
    <n v="0.9"/>
  </r>
  <r>
    <s v="Vodafone0616_Project_Tolkien_Karne_Contextual_Nokta_MS"/>
    <n v="2016"/>
    <n v="6"/>
    <s v="Q2"/>
    <d v="2016-06-20T00:00:00"/>
    <d v="2016-06-30T00:00:00"/>
    <n v="0"/>
    <s v="MS"/>
    <x v="14"/>
    <s v="Vodafone0616_Project_Tolkien_Karne_Contextual_MS"/>
    <s v="Completed"/>
    <s v="Medyanet"/>
    <s v="RON"/>
    <s v="Xaxis Rich Media"/>
    <s v="cpm"/>
    <s v="Selected Sites"/>
    <s v="Ad Bundles"/>
    <n v="0.5"/>
    <n v="2"/>
    <n v="750000"/>
    <n v="802221"/>
    <n v="0"/>
    <n v="750000"/>
    <m/>
    <n v="0"/>
    <e v="#DIV/0!"/>
    <n v="375"/>
    <n v="375"/>
    <n v="0"/>
    <n v="1500"/>
    <n v="2210.8000000000002"/>
    <n v="710.80000000000018"/>
    <n v="0"/>
    <n v="1835.8000000000002"/>
    <n v="0.83037814365840423"/>
  </r>
  <r>
    <s v="Vodafone0616_Project_Tolkien_Karne_Contextual_Medyanet(interstitial)_MS"/>
    <n v="2016"/>
    <n v="6"/>
    <s v="Q2"/>
    <d v="2016-06-20T00:00:00"/>
    <d v="2016-06-30T00:00:00"/>
    <n v="0"/>
    <s v="MS"/>
    <x v="14"/>
    <s v="Vodafone0616_Project_Tolkien_Karne_Contextual_MS"/>
    <s v="Completed"/>
    <s v="Nokta"/>
    <s v="RON"/>
    <s v="Xaxis Contextual"/>
    <s v="cpm"/>
    <s v="Selected Sites"/>
    <s v="Ad Bundles"/>
    <n v="0.1"/>
    <n v="2"/>
    <n v="500000"/>
    <n v="339154"/>
    <n v="160846"/>
    <n v="339154"/>
    <m/>
    <n v="0"/>
    <e v="#DIV/0!"/>
    <n v="50"/>
    <n v="33.915399999999998"/>
    <n v="-16.084600000000002"/>
    <n v="1000"/>
    <n v="678.30799999999999"/>
    <n v="-321.69200000000001"/>
    <n v="0"/>
    <n v="644.39260000000002"/>
    <n v="0.95000000000000007"/>
  </r>
  <r>
    <s v="Vodafone0616_Project_Tolkien_Karne_Contextual_Bond_MS"/>
    <n v="2016"/>
    <n v="6"/>
    <s v="Q2"/>
    <d v="2016-06-20T00:00:00"/>
    <d v="2016-06-30T00:00:00"/>
    <n v="0"/>
    <s v="MS"/>
    <x v="14"/>
    <s v="Vodafone0616_Project_Tolkien_Karne_Contextual_MS"/>
    <s v="Completed"/>
    <s v="Bond Digital"/>
    <s v="RON"/>
    <s v="Xaxis Contextual"/>
    <s v="cpm"/>
    <s v="Selected Sites"/>
    <s v="Ad Bundles"/>
    <n v="0.5"/>
    <n v="2"/>
    <n v="1500000"/>
    <n v="1524526"/>
    <n v="0"/>
    <n v="1500000"/>
    <m/>
    <n v="0"/>
    <e v="#DIV/0!"/>
    <n v="750"/>
    <n v="750"/>
    <n v="0"/>
    <n v="3000"/>
    <n v="3049.0520000000001"/>
    <n v="49.052000000000135"/>
    <n v="0"/>
    <n v="2299.0520000000001"/>
    <n v="0.75402190582515483"/>
  </r>
  <r>
    <s v="Vodafone0616_Project_Tolkien_Karne_Contextual_Adhood_MS"/>
    <n v="2016"/>
    <n v="6"/>
    <s v="Q2"/>
    <d v="2016-06-20T00:00:00"/>
    <d v="2016-06-30T00:00:00"/>
    <n v="0"/>
    <s v="MS"/>
    <x v="14"/>
    <s v="Vodafone0616_Project_Tolkien_Karne_Contextual_MS"/>
    <s v="Completed"/>
    <s v="Adhood"/>
    <s v="RON"/>
    <s v="Xaxis Contextual"/>
    <s v="cpm"/>
    <s v="Selected Sites"/>
    <s v="Ad Bundles"/>
    <n v="0.15"/>
    <n v="2"/>
    <n v="500000"/>
    <n v="623053"/>
    <n v="0"/>
    <n v="500000"/>
    <m/>
    <n v="0"/>
    <e v="#DIV/0!"/>
    <n v="75"/>
    <n v="75"/>
    <n v="0"/>
    <n v="1000"/>
    <n v="1246.106"/>
    <n v="246.10599999999999"/>
    <n v="0"/>
    <n v="1171.106"/>
    <n v="0.93981250391218729"/>
  </r>
  <r>
    <s v="Vodafone0616_Project_Tolkien_Karne_interest_Digitalm_MS"/>
    <n v="2016"/>
    <n v="6"/>
    <s v="Q2"/>
    <d v="2016-06-20T00:00:00"/>
    <d v="2016-06-30T00:00:00"/>
    <n v="0"/>
    <s v="MS"/>
    <x v="14"/>
    <s v="Vodafone0616_Project_Tolkien_Karne_interest_MS"/>
    <s v="Completed"/>
    <s v="Digitalm"/>
    <s v="RON"/>
    <s v="Xaxis Display Plus"/>
    <s v="cpm"/>
    <s v="Selected Sites"/>
    <s v="Ad Bundles"/>
    <n v="0.2"/>
    <n v="2"/>
    <n v="3500000"/>
    <n v="2749996"/>
    <n v="750004"/>
    <n v="2749996"/>
    <n v="490"/>
    <n v="1.7818207735574888E-4"/>
    <n v="12.244897959183673"/>
    <n v="700"/>
    <n v="549.99920000000009"/>
    <n v="-150.00079999999991"/>
    <n v="7000"/>
    <n v="6000"/>
    <n v="-1000"/>
    <n v="0"/>
    <n v="5450.0007999999998"/>
    <n v="0.90833346666666659"/>
  </r>
  <r>
    <s v="Vodafone0616_Project_Tolkien_Karne_interest_Medyanet(interstitial)_MS"/>
    <n v="2016"/>
    <n v="6"/>
    <s v="Q2"/>
    <d v="2016-06-20T00:00:00"/>
    <d v="2016-06-30T00:00:00"/>
    <n v="0"/>
    <s v="MS"/>
    <x v="14"/>
    <s v="Vodafone0616_Project_Tolkien_Karne_interest_MS"/>
    <s v="Completed"/>
    <s v="Medyanet"/>
    <s v="RON"/>
    <s v="Xaxis Rich Media"/>
    <s v="cpm"/>
    <s v="Selected Sites"/>
    <s v="Ad Bundles"/>
    <n v="0.5"/>
    <n v="2"/>
    <n v="1200000"/>
    <n v="996730"/>
    <n v="203270"/>
    <n v="996730"/>
    <m/>
    <n v="0"/>
    <e v="#DIV/0!"/>
    <n v="600"/>
    <n v="498.36500000000001"/>
    <n v="-101.63499999999999"/>
    <n v="2400"/>
    <n v="1800"/>
    <n v="-600"/>
    <n v="0"/>
    <n v="1301.635"/>
    <n v="0.7231305555555555"/>
  </r>
  <r>
    <s v="Vodafone0616_Project_Tolkien_Karne_interest_Dogus_MS"/>
    <n v="2016"/>
    <n v="6"/>
    <s v="Q2"/>
    <d v="2016-06-20T00:00:00"/>
    <d v="2016-06-30T00:00:00"/>
    <n v="0"/>
    <s v="MS"/>
    <x v="14"/>
    <s v="Vodafone0616_Project_Tolkien_Karne_interest_MS"/>
    <s v="Completed"/>
    <s v="Dogus"/>
    <s v="RON"/>
    <s v="Xaxis Display Plus"/>
    <s v="cpm"/>
    <s v="Selected Sites"/>
    <s v="Ad Bundles"/>
    <n v="0.35"/>
    <n v="2"/>
    <n v="500000"/>
    <n v="448693"/>
    <n v="51307"/>
    <n v="448693"/>
    <n v="156"/>
    <n v="3.4767647366907884E-4"/>
    <n v="6.4102564102564106"/>
    <n v="175"/>
    <n v="157.04254999999998"/>
    <n v="-17.957450000000023"/>
    <n v="1000"/>
    <n v="1000"/>
    <n v="0"/>
    <n v="0"/>
    <n v="842.95744999999999"/>
    <n v="0.84295745"/>
  </r>
  <r>
    <s v="Vodafone0616_Project_Tolkien_Karne_interest_Diken_MS"/>
    <n v="2016"/>
    <n v="6"/>
    <s v="Q2"/>
    <d v="2016-06-20T00:00:00"/>
    <d v="2016-06-30T00:00:00"/>
    <n v="0"/>
    <s v="MS"/>
    <x v="14"/>
    <s v="Vodafone0616_Project_Tolkien_Karne_interest_MS"/>
    <s v="Completed"/>
    <s v="Sevinc iletisim"/>
    <s v="RON"/>
    <s v="Xaxis Display Plus"/>
    <s v="cpm"/>
    <s v="Selected Sites"/>
    <s v="Ad Bundles"/>
    <n v="0.3"/>
    <n v="2"/>
    <n v="500000"/>
    <n v="2340623"/>
    <n v="0"/>
    <n v="500000"/>
    <m/>
    <n v="0"/>
    <e v="#DIV/0!"/>
    <n v="150"/>
    <n v="150"/>
    <n v="0"/>
    <n v="1000"/>
    <n v="1000"/>
    <n v="0"/>
    <n v="0"/>
    <n v="850"/>
    <n v="0.85"/>
  </r>
  <r>
    <s v="Vodafone0616_Project_Tolkien_Karne_interest_Matrouge_MS"/>
    <n v="2016"/>
    <n v="6"/>
    <s v="Q2"/>
    <d v="2016-06-20T00:00:00"/>
    <d v="2016-06-30T00:00:00"/>
    <n v="0"/>
    <s v="MS"/>
    <x v="14"/>
    <s v="Vodafone0616_Project_Tolkien_Karne_interest_MS"/>
    <s v="Completed"/>
    <s v="Matrouge"/>
    <s v="RON"/>
    <s v="Xaxis Display Plus"/>
    <s v="cpm"/>
    <s v="Selected Sites"/>
    <s v="Ad Bundles"/>
    <n v="0.2"/>
    <n v="2"/>
    <n v="500000"/>
    <n v="970001"/>
    <n v="0"/>
    <n v="500000"/>
    <m/>
    <n v="0"/>
    <e v="#DIV/0!"/>
    <n v="100"/>
    <n v="100"/>
    <n v="0"/>
    <n v="1000"/>
    <n v="1000"/>
    <n v="0"/>
    <n v="0"/>
    <n v="900"/>
    <n v="0.9"/>
  </r>
  <r>
    <s v="Vodafone0616_Project_Tolkien_Karne_interest_Appnexus_MS"/>
    <n v="2016"/>
    <n v="6"/>
    <s v="Q2"/>
    <d v="2016-06-20T00:00:00"/>
    <d v="2016-06-30T00:00:00"/>
    <n v="0"/>
    <s v="MS"/>
    <x v="14"/>
    <s v="Vodafone0616_Project_Tolkien_Karne_interest_MS"/>
    <s v="Completed"/>
    <s v="Appnexus"/>
    <s v="RON"/>
    <s v="Xaxis Display Plus"/>
    <s v="cpm"/>
    <s v="Selected Sites"/>
    <s v="Ad Bundles"/>
    <m/>
    <n v="2"/>
    <n v="1000000"/>
    <n v="263916"/>
    <n v="736084"/>
    <n v="263916"/>
    <m/>
    <n v="0"/>
    <e v="#DIV/0!"/>
    <n v="0"/>
    <n v="0"/>
    <n v="0"/>
    <n v="2000"/>
    <n v="2000"/>
    <n v="0"/>
    <n v="0"/>
    <n v="2000"/>
    <n v="1"/>
  </r>
  <r>
    <s v="Vodafone0616_Project_Tolkien_Karne_Mobile_Presitital_Move_MS"/>
    <n v="2016"/>
    <n v="6"/>
    <s v="Q2"/>
    <d v="2016-06-20T00:00:00"/>
    <d v="2016-06-30T00:00:00"/>
    <n v="0"/>
    <s v="MS"/>
    <x v="14"/>
    <s v="Vodafone0616_Project_Tolkien_Karne_Mobile_Presitital_MS"/>
    <s v="Completed"/>
    <s v="Move"/>
    <s v="RON"/>
    <s v="Xaxis Mobil"/>
    <s v="cpm"/>
    <s v="Interstitial"/>
    <s v="Interstitial"/>
    <n v="3"/>
    <n v="7"/>
    <n v="1000000"/>
    <n v="1011236"/>
    <n v="0"/>
    <n v="1000000"/>
    <m/>
    <n v="0"/>
    <e v="#DIV/0!"/>
    <n v="3000"/>
    <n v="3000"/>
    <n v="0"/>
    <n v="7000"/>
    <n v="6500"/>
    <n v="-500"/>
    <n v="0"/>
    <n v="3500"/>
    <n v="0.53846153846153844"/>
  </r>
  <r>
    <s v="Vodafone0616_Project_Tolkien_Karne_Mobile_Presitital_medyanet_MS"/>
    <n v="2016"/>
    <n v="6"/>
    <s v="Q2"/>
    <d v="2016-06-20T00:00:00"/>
    <d v="2016-06-30T00:00:00"/>
    <n v="0"/>
    <s v="MS"/>
    <x v="14"/>
    <s v="Vodafone0616_Project_Tolkien_Karne_Mobile_Presitital_MS"/>
    <s v="Completed"/>
    <s v="Medyanet"/>
    <s v="RON"/>
    <s v="Xaxis Mobil"/>
    <s v="cpm"/>
    <s v="Interstitial"/>
    <s v="Interstitial"/>
    <n v="2.5"/>
    <n v="7"/>
    <n v="500000"/>
    <n v="496274"/>
    <n v="3726"/>
    <n v="496274"/>
    <m/>
    <n v="0"/>
    <e v="#DIV/0!"/>
    <n v="1250"/>
    <n v="1240.6849999999999"/>
    <n v="-9.3150000000000546"/>
    <n v="3500"/>
    <n v="3500"/>
    <n v="0"/>
    <n v="0"/>
    <n v="2259.3150000000001"/>
    <n v="0.6455185714285715"/>
  </r>
  <r>
    <s v="GSK0616_Sensodyne_toothbrush_Sync_Clipkit_MC"/>
    <n v="2016"/>
    <n v="6"/>
    <s v="Q2"/>
    <d v="2016-06-22T00:00:00"/>
    <d v="2016-06-30T00:00:00"/>
    <n v="0"/>
    <s v="MC"/>
    <x v="0"/>
    <s v="GSK0616_Sensodyne_toothbrush_Sync_MC"/>
    <s v="Completed"/>
    <s v="Clipkit"/>
    <s v="RON"/>
    <s v="Xaxis SYNC"/>
    <s v="cpv"/>
    <s v="Pre/Mid/Post Rolls RON"/>
    <s v="Online Video"/>
    <n v="3.5000000000000003E-2"/>
    <n v="0.06"/>
    <n v="475000"/>
    <n v="359866"/>
    <n v="115134"/>
    <n v="359866"/>
    <n v="57948"/>
    <n v="0.16102660434717367"/>
    <n v="0.37260923586663902"/>
    <n v="16625"/>
    <n v="12595.310000000001"/>
    <n v="-4029.6899999999987"/>
    <n v="28500"/>
    <n v="21591.96"/>
    <n v="-6908.0400000000009"/>
    <n v="0"/>
    <n v="8996.6499999999978"/>
    <n v="0.41666666666666657"/>
  </r>
  <r>
    <s v="GSK616_Sensodyne_tootbrush_preroll_Dogus_MC"/>
    <n v="2016"/>
    <n v="6"/>
    <s v="Q2"/>
    <d v="2016-06-22T00:00:00"/>
    <d v="2016-06-30T00:00:00"/>
    <n v="0"/>
    <s v="MC"/>
    <x v="0"/>
    <s v="GSK616_Sensodyne_tootbrush_preroll_MC"/>
    <s v="Completed"/>
    <s v="Dogus"/>
    <s v="RON"/>
    <s v="Xaxis Tv"/>
    <s v="cpv"/>
    <s v="Pre/Mid/Post Rolls RON"/>
    <s v="Online Video"/>
    <n v="0.01"/>
    <n v="0.04"/>
    <n v="75000"/>
    <n v="75087"/>
    <n v="0"/>
    <n v="75000"/>
    <n v="4713"/>
    <n v="6.276719005953095E-2"/>
    <n v="0.53044769785699131"/>
    <n v="750"/>
    <n v="750"/>
    <n v="0"/>
    <n v="3000"/>
    <n v="2500"/>
    <n v="-500"/>
    <n v="0"/>
    <n v="1750"/>
    <n v="0.7"/>
  </r>
  <r>
    <s v="GSK616_Sensodyne_tootbrush_preroll_Nokta_MC"/>
    <n v="2016"/>
    <n v="6"/>
    <s v="Q2"/>
    <d v="2016-06-22T00:00:00"/>
    <d v="2016-06-30T00:00:00"/>
    <n v="0"/>
    <s v="MC"/>
    <x v="0"/>
    <s v="GSK616_Sensodyne_tootbrush_preroll_MC"/>
    <s v="Completed"/>
    <s v="Nokta"/>
    <s v="RON"/>
    <s v="Xaxis Tv"/>
    <s v="cpv"/>
    <s v="Pre/Mid/Post Rolls RON"/>
    <s v="Online Video"/>
    <n v="1.2E-2"/>
    <n v="0.04"/>
    <n v="75000"/>
    <n v="76187"/>
    <n v="0"/>
    <n v="75000"/>
    <n v="15489"/>
    <n v="0.20330240067203065"/>
    <n v="9.6842920782490793E-2"/>
    <n v="900"/>
    <n v="900"/>
    <n v="0"/>
    <n v="3000"/>
    <n v="1500"/>
    <n v="-1500"/>
    <n v="0"/>
    <n v="600"/>
    <n v="0.4"/>
  </r>
  <r>
    <s v="GSK616_Sensodyne_tootbrush_preroll_Acunn_MC"/>
    <n v="2016"/>
    <n v="6"/>
    <s v="Q2"/>
    <d v="2016-06-22T00:00:00"/>
    <d v="2016-06-30T00:00:00"/>
    <n v="0"/>
    <s v="MC"/>
    <x v="0"/>
    <s v="GSK616_Sensodyne_tootbrush_preroll_MC"/>
    <s v="Completed"/>
    <s v="Acunn"/>
    <s v="RON"/>
    <s v="Xaxis Tv"/>
    <s v="cpv"/>
    <s v="Pre/Mid/Post Rolls RON"/>
    <s v="Online Video"/>
    <n v="0.01"/>
    <n v="0.04"/>
    <n v="140000"/>
    <n v="146914"/>
    <n v="0"/>
    <n v="140000"/>
    <m/>
    <n v="0"/>
    <e v="#DIV/0!"/>
    <n v="1400"/>
    <n v="1400"/>
    <n v="0"/>
    <n v="5600"/>
    <n v="2000"/>
    <n v="-3600"/>
    <n v="0"/>
    <n v="600"/>
    <n v="0.3"/>
  </r>
  <r>
    <s v="GSK616_Sensodyne_tootbrush_preroll_Matrouge_MC"/>
    <n v="2016"/>
    <n v="6"/>
    <s v="Q2"/>
    <d v="2016-06-22T00:00:00"/>
    <d v="2016-06-30T00:00:00"/>
    <n v="0"/>
    <s v="MC"/>
    <x v="0"/>
    <s v="GSK616_Sensodyne_tootbrush_preroll_MC"/>
    <s v="Completed"/>
    <s v="Matrouge"/>
    <s v="RON"/>
    <s v="Xaxis Tv"/>
    <s v="cpv"/>
    <s v="Pre/Mid/Post Rolls RON"/>
    <s v="Online Video"/>
    <n v="0.02"/>
    <n v="0.04"/>
    <n v="50000"/>
    <n v="39958"/>
    <n v="10042"/>
    <n v="39958"/>
    <m/>
    <n v="0"/>
    <e v="#DIV/0!"/>
    <n v="1000"/>
    <n v="799.16"/>
    <n v="-200.84000000000003"/>
    <n v="2000"/>
    <n v="764"/>
    <n v="-1236"/>
    <n v="0"/>
    <n v="-35.159999999999968"/>
    <n v="-4.6020942408376925E-2"/>
  </r>
  <r>
    <s v="GSK616_Sensodyne_tootbrush_preroll_Digitals_MC"/>
    <n v="2016"/>
    <n v="6"/>
    <s v="Q2"/>
    <d v="2016-06-22T00:00:00"/>
    <d v="2016-06-30T00:00:00"/>
    <n v="0"/>
    <s v="MC"/>
    <x v="0"/>
    <s v="GSK616_Sensodyne_tootbrush_preroll_MC"/>
    <s v="Completed"/>
    <s v="Digitals"/>
    <s v="RON"/>
    <s v="Xaxis Tv"/>
    <s v="cpv"/>
    <s v="Pre/Mid/Post Rolls RON"/>
    <s v="Online Video"/>
    <n v="0.02"/>
    <n v="0.04"/>
    <n v="50000"/>
    <n v="0"/>
    <n v="50000"/>
    <n v="0"/>
    <n v="0"/>
    <e v="#DIV/0!"/>
    <e v="#DIV/0!"/>
    <n v="1000"/>
    <n v="0"/>
    <n v="-1000"/>
    <n v="2000"/>
    <n v="0"/>
    <n v="-2000"/>
    <n v="0"/>
    <n v="0"/>
    <e v="#DIV/0!"/>
  </r>
  <r>
    <s v="GSK616_Sensodyne_tootbrush_preroll_Midyo_MC"/>
    <n v="2016"/>
    <n v="6"/>
    <s v="Q2"/>
    <d v="2016-06-22T00:00:00"/>
    <d v="2016-06-30T00:00:00"/>
    <n v="0"/>
    <s v="MC"/>
    <x v="0"/>
    <s v="GSK616_Sensodyne_tootbrush_preroll_MC"/>
    <s v="Completed"/>
    <s v="Midyo"/>
    <s v="RON"/>
    <s v="Xaxis Tv"/>
    <s v="cpv"/>
    <s v="Pre/Mid/Post Rolls RON"/>
    <s v="Online Video"/>
    <n v="5.0000000000000001E-3"/>
    <n v="0.04"/>
    <n v="0"/>
    <m/>
    <n v="0"/>
    <n v="0"/>
    <m/>
    <e v="#DIV/0!"/>
    <e v="#DIV/0!"/>
    <n v="0"/>
    <n v="0"/>
    <n v="0"/>
    <n v="0"/>
    <n v="0"/>
    <n v="0"/>
    <n v="0"/>
    <n v="0"/>
    <e v="#DIV/0!"/>
  </r>
  <r>
    <s v="Huawei0616_P9_Preorder_interest_Adnboost_MX"/>
    <n v="2016"/>
    <n v="6"/>
    <s v="Q2"/>
    <d v="2016-06-10T00:00:00"/>
    <d v="2016-06-15T00:00:00"/>
    <n v="0"/>
    <s v="MX"/>
    <x v="23"/>
    <s v="Huawei0616_P9_Preorder_interest_MX"/>
    <s v="Completed"/>
    <s v="Adnboost"/>
    <s v="RON"/>
    <s v="Xaxis Display Plus"/>
    <s v="cpm"/>
    <s v="Selected Sites"/>
    <s v="Ad Bundles"/>
    <n v="2.75"/>
    <n v="3.75"/>
    <n v="3700000"/>
    <n v="3730389"/>
    <n v="0"/>
    <n v="3700000"/>
    <n v="3949"/>
    <n v="1.058602735532407E-3"/>
    <n v="3.1020511521904282"/>
    <n v="10175"/>
    <n v="10175"/>
    <n v="0"/>
    <n v="13875"/>
    <n v="12250"/>
    <n v="-1625"/>
    <n v="0"/>
    <n v="2075"/>
    <n v="0.16938775510204082"/>
  </r>
  <r>
    <s v="Huawei0616_P9_Preorder_interest_Medyanet_MX"/>
    <n v="2016"/>
    <n v="6"/>
    <s v="Q2"/>
    <d v="2016-06-10T00:00:00"/>
    <d v="2016-06-15T00:00:00"/>
    <n v="0"/>
    <s v="MX"/>
    <x v="23"/>
    <s v="Huawei0616_P9_Preorder_interest_MX"/>
    <s v="Completed"/>
    <s v="Medyanet"/>
    <s v="RON"/>
    <s v="Xaxis Display Plus"/>
    <s v="cpm"/>
    <s v="Selected Sites"/>
    <s v="Ad Bundles"/>
    <n v="0.1"/>
    <n v="3.75"/>
    <n v="1000000"/>
    <n v="1000015"/>
    <n v="0"/>
    <n v="1000000"/>
    <m/>
    <n v="0"/>
    <e v="#DIV/0!"/>
    <n v="100"/>
    <n v="100"/>
    <n v="0"/>
    <n v="3750"/>
    <n v="3750"/>
    <n v="0"/>
    <n v="0"/>
    <n v="3650"/>
    <n v="0.97333333333333338"/>
  </r>
  <r>
    <s v="Huawei0616_P9_Preorder_preroll_Nokta_MX"/>
    <n v="2016"/>
    <n v="6"/>
    <s v="Q2"/>
    <d v="2016-06-10T00:00:00"/>
    <d v="2016-06-15T00:00:00"/>
    <n v="0"/>
    <s v="MX"/>
    <x v="23"/>
    <s v="Huawei0616_P9_Preorder_preroll_MX"/>
    <s v="Completed"/>
    <s v="Nokta"/>
    <s v="RON"/>
    <s v="Xaxis Tv"/>
    <s v="cpv"/>
    <s v="Pre/Mid/Post Rolls RON"/>
    <s v="Online Video"/>
    <n v="1.2E-2"/>
    <n v="0.06"/>
    <n v="70000"/>
    <n v="71750"/>
    <n v="0"/>
    <n v="70000"/>
    <n v="7483"/>
    <n v="0.10429268292682926"/>
    <n v="0.52786315648803961"/>
    <n v="840"/>
    <n v="840"/>
    <n v="0"/>
    <n v="4200"/>
    <n v="3950"/>
    <n v="-250"/>
    <n v="0"/>
    <n v="3110"/>
    <n v="0.78734177215189871"/>
  </r>
  <r>
    <s v="Huawei0616_P9_Preorder_preroll_Dogus_MX"/>
    <n v="2016"/>
    <n v="6"/>
    <s v="Q2"/>
    <d v="2016-06-10T00:00:00"/>
    <d v="2016-06-15T00:00:00"/>
    <n v="0"/>
    <s v="MX"/>
    <x v="23"/>
    <s v="Huawei0616_P9_Preorder_preroll_MX"/>
    <s v="Completed"/>
    <s v="Dogus"/>
    <s v="RON"/>
    <s v="Xaxis Tv"/>
    <s v="cpv"/>
    <s v="Pre/Mid/Post Rolls RON"/>
    <s v="Online Video"/>
    <n v="0.01"/>
    <n v="0.06"/>
    <n v="30000"/>
    <n v="840"/>
    <n v="29160"/>
    <n v="840"/>
    <n v="28"/>
    <n v="3.3333333333333333E-2"/>
    <n v="1.7857142857142858"/>
    <n v="300"/>
    <n v="8.4"/>
    <n v="-291.60000000000002"/>
    <n v="1800"/>
    <n v="50"/>
    <n v="-1750"/>
    <n v="0"/>
    <n v="41.6"/>
    <n v="0.83200000000000007"/>
  </r>
  <r>
    <s v="Burganbank0616_Digital_Kredi_interstitial_medyanet_MEC"/>
    <n v="2016"/>
    <n v="6"/>
    <s v="Q2"/>
    <d v="2016-06-24T00:00:00"/>
    <d v="2016-06-30T00:00:00"/>
    <n v="0"/>
    <s v="MEC"/>
    <x v="35"/>
    <s v="Burganbank0616_Digital_Kredi_interstitial_MEC"/>
    <s v="Completed"/>
    <s v="Medyanet"/>
    <s v="RON"/>
    <s v="Xaxis Rich Media"/>
    <s v="cpm"/>
    <s v="Interstitial"/>
    <s v="Interstitial"/>
    <n v="0.5"/>
    <n v="4"/>
    <n v="500000"/>
    <n v="500000"/>
    <n v="0"/>
    <n v="500000"/>
    <m/>
    <n v="0"/>
    <e v="#DIV/0!"/>
    <n v="250"/>
    <n v="250"/>
    <n v="0"/>
    <n v="2000"/>
    <n v="1723.26"/>
    <n v="-276.74"/>
    <n v="0"/>
    <n v="1473.26"/>
    <n v="0.85492612838457338"/>
  </r>
  <r>
    <s v="Gratis0616_Bayram_Kampanyası_SYNC_clipkit_MS"/>
    <n v="2016"/>
    <n v="6"/>
    <s v="Q2"/>
    <d v="2016-06-24T00:00:00"/>
    <d v="2016-06-24T00:00:00"/>
    <n v="0"/>
    <s v="MS"/>
    <x v="42"/>
    <s v="Gratis0616_Bayram_Kampanyası_SYNC_MS"/>
    <s v="Completed"/>
    <s v="Clipkit"/>
    <s v="RON"/>
    <s v="Xaxis SYNC"/>
    <s v="cpv"/>
    <s v="Pre/Mid/Post Rolls RON"/>
    <s v="Online Video"/>
    <n v="3.5000000000000003E-2"/>
    <n v="6.5000000000000002E-2"/>
    <n v="150000"/>
    <n v="152100"/>
    <n v="0"/>
    <n v="150000"/>
    <n v="10627"/>
    <n v="6.9868507560815252E-2"/>
    <n v="0.84689940717041501"/>
    <n v="5250.0000000000009"/>
    <n v="5250.0000000000009"/>
    <n v="0"/>
    <n v="9750"/>
    <n v="9000"/>
    <n v="-750"/>
    <n v="0"/>
    <n v="3749.9999999999991"/>
    <n v="0.41666666666666657"/>
  </r>
  <r>
    <s v="Gratis0616_Bayram_Kampanyası_SYNC_bond_MS"/>
    <n v="2016"/>
    <n v="6"/>
    <s v="Q2"/>
    <d v="2016-06-24T00:00:00"/>
    <d v="2016-06-24T00:00:00"/>
    <n v="0"/>
    <s v="MS"/>
    <x v="42"/>
    <s v="Gratis0616_Bayram_Kampanyası_SYNC_MS"/>
    <s v="Completed"/>
    <s v="Bond Digital"/>
    <s v="RON"/>
    <s v="Xaxis SYNC"/>
    <s v="cpv"/>
    <s v="Pre/Mid/Post Rolls RON"/>
    <s v="Online Video"/>
    <n v="1.4999999999999999E-2"/>
    <n v="6.5000000000000002E-2"/>
    <n v="30000"/>
    <n v="32454"/>
    <n v="0"/>
    <n v="30000"/>
    <m/>
    <n v="0"/>
    <e v="#DIV/0!"/>
    <n v="450"/>
    <n v="450"/>
    <n v="0"/>
    <n v="1950"/>
    <n v="2000"/>
    <n v="50"/>
    <n v="0"/>
    <n v="1550"/>
    <n v="0.77500000000000002"/>
  </r>
  <r>
    <s v="Gratis0616_Bayram_Kampanyası_SYNC_Acunn_MS"/>
    <n v="2016"/>
    <n v="6"/>
    <s v="Q2"/>
    <d v="2016-06-24T00:00:00"/>
    <d v="2016-06-24T00:00:00"/>
    <n v="0"/>
    <s v="MS"/>
    <x v="42"/>
    <s v="Gratis0616_Bayram_Kampanyası_SYNC_MS"/>
    <s v="Completed"/>
    <s v="Acunn"/>
    <s v="RON"/>
    <s v="Xaxis SYNC"/>
    <s v="cpv"/>
    <s v="Pre/Mid/Post Rolls RON"/>
    <s v="Online Video"/>
    <n v="1.4999999999999999E-2"/>
    <n v="6.5000000000000002E-2"/>
    <n v="50000"/>
    <n v="34667"/>
    <n v="15333"/>
    <n v="34667"/>
    <n v="998"/>
    <n v="2.8788184728992989E-2"/>
    <n v="2.0040080160320639"/>
    <n v="750"/>
    <n v="520.005"/>
    <n v="-229.995"/>
    <n v="3250"/>
    <n v="2000"/>
    <n v="-1250"/>
    <n v="0"/>
    <n v="1479.9949999999999"/>
    <n v="0.73999749999999997"/>
  </r>
  <r>
    <s v="Teknosa0616_Turuncu_İndirim_20-27Haziran_interstitial_Medyanet_MC"/>
    <n v="2016"/>
    <n v="6"/>
    <s v="Q2"/>
    <d v="2016-06-24T00:00:00"/>
    <d v="2016-06-27T00:00:00"/>
    <n v="0"/>
    <s v="MC"/>
    <x v="6"/>
    <s v="Teknosa0616_Turuncu_İndirim_20-27Haziran_interstitial_MC"/>
    <s v="Completed"/>
    <s v="Medyanet"/>
    <s v="RON"/>
    <s v="Xaxis Rich Media"/>
    <s v="cpm"/>
    <s v="Interstitial"/>
    <s v="Interstitial"/>
    <n v="0.5"/>
    <n v="4.25"/>
    <n v="450000"/>
    <n v="451998"/>
    <n v="0"/>
    <n v="450000"/>
    <n v="4002"/>
    <n v="8.8540214779711419E-3"/>
    <n v="0.41229385307346328"/>
    <n v="225"/>
    <n v="225"/>
    <n v="0"/>
    <n v="1912.5"/>
    <n v="1650"/>
    <n v="-262.5"/>
    <n v="0"/>
    <n v="1425"/>
    <n v="0.86363636363636365"/>
  </r>
  <r>
    <s v="Teknosa0616_Turuncu_İndirim_20-27Haziran_interstitial_Acunn_MC"/>
    <n v="2016"/>
    <n v="6"/>
    <s v="Q2"/>
    <d v="2016-06-24T00:00:00"/>
    <d v="2016-06-27T00:00:00"/>
    <n v="0"/>
    <s v="MC"/>
    <x v="6"/>
    <s v="Teknosa0616_Turuncu_İndirim_20-27Haziran_interstitial_MC"/>
    <s v="Completed"/>
    <s v="Acunn"/>
    <s v="RON"/>
    <s v="Xaxis Rich Media"/>
    <s v="cpm"/>
    <s v="Interstitial"/>
    <s v="Interstitial"/>
    <n v="1.25"/>
    <n v="4.25"/>
    <n v="200000"/>
    <n v="202444"/>
    <n v="0"/>
    <n v="200000"/>
    <m/>
    <n v="0"/>
    <e v="#DIV/0!"/>
    <n v="250"/>
    <n v="250"/>
    <n v="0"/>
    <n v="850"/>
    <n v="850"/>
    <n v="0"/>
    <n v="0"/>
    <n v="600"/>
    <n v="0.70588235294117652"/>
  </r>
  <r>
    <s v="TFKB0616_Imaj_kampanyası_Sync_Appnexus_MS"/>
    <n v="2016"/>
    <n v="6"/>
    <s v="Q2"/>
    <d v="2016-06-26T00:00:00"/>
    <d v="2016-06-30T00:00:00"/>
    <n v="0"/>
    <s v="MS"/>
    <x v="59"/>
    <s v="TFKB0616_Imaj_kampanyası_Sync_MS"/>
    <s v="Completed"/>
    <s v="Appnexus"/>
    <s v="RON"/>
    <s v="Xaxis SYNC"/>
    <s v="cpm"/>
    <s v="Selected Sites"/>
    <s v="Ad Bundles"/>
    <m/>
    <n v="10"/>
    <n v="700000"/>
    <m/>
    <n v="700000"/>
    <n v="0"/>
    <m/>
    <e v="#DIV/0!"/>
    <e v="#DIV/0!"/>
    <n v="0"/>
    <n v="0"/>
    <n v="0"/>
    <n v="7000"/>
    <n v="0"/>
    <n v="-7000"/>
    <n v="0"/>
    <n v="0"/>
    <e v="#DIV/0!"/>
  </r>
  <r>
    <s v="Mavi0616_Bayram_Oncesi_interstitial_Medyanet_MS"/>
    <n v="2016"/>
    <n v="6"/>
    <s v="Q2"/>
    <d v="2016-06-26T00:00:00"/>
    <d v="2016-06-30T00:00:00"/>
    <n v="0"/>
    <s v="MS"/>
    <x v="51"/>
    <s v="Mavi0616_Bayram_Oncesi_interstitial_MS"/>
    <s v="Completed"/>
    <s v="Medyanet"/>
    <s v="RON"/>
    <s v="Xaxis Rich Media"/>
    <s v="cpm"/>
    <s v="Interstitial"/>
    <s v="Interstitial"/>
    <n v="0.5"/>
    <n v="4.5"/>
    <n v="600000"/>
    <n v="356885"/>
    <n v="243115"/>
    <n v="356885"/>
    <m/>
    <n v="0"/>
    <e v="#DIV/0!"/>
    <n v="300"/>
    <n v="178.4425"/>
    <n v="-121.5575"/>
    <n v="2700"/>
    <n v="1605.9825000000001"/>
    <n v="-1094.0174999999999"/>
    <n v="0"/>
    <n v="1427.54"/>
    <n v="0.88888888888888884"/>
  </r>
  <r>
    <s v="Mavi0616_Bayram_Oncesi_interstitial_Sem_MS"/>
    <n v="2016"/>
    <n v="6"/>
    <s v="Q2"/>
    <d v="2016-06-26T00:00:00"/>
    <d v="2016-06-30T00:00:00"/>
    <n v="0"/>
    <s v="MS"/>
    <x v="51"/>
    <s v="Mavi0616_Bayram_Oncesi_interstitial_MS"/>
    <s v="Completed"/>
    <s v="Sem Digital"/>
    <s v="RON"/>
    <s v="Xaxis Rich Media"/>
    <s v="cpm"/>
    <s v="Interstitial"/>
    <s v="Interstitial"/>
    <n v="1.5"/>
    <n v="4.5"/>
    <n v="200000"/>
    <n v="204146"/>
    <n v="0"/>
    <n v="200000"/>
    <n v="401"/>
    <n v="1.9642804659410424E-3"/>
    <n v="2.2909152119700749"/>
    <n v="300"/>
    <n v="300"/>
    <n v="0"/>
    <n v="900"/>
    <n v="918.65700000000004"/>
    <n v="18.657000000000039"/>
    <n v="0"/>
    <n v="618.65700000000004"/>
    <n v="0.67343633151437376"/>
  </r>
  <r>
    <s v="Mavi0616_Bayram_Oncesi_interstitial_Matrouge_MS"/>
    <n v="2016"/>
    <n v="6"/>
    <s v="Q2"/>
    <d v="2016-06-26T00:00:00"/>
    <d v="2016-06-30T00:00:00"/>
    <n v="0"/>
    <s v="MS"/>
    <x v="51"/>
    <s v="Mavi0616_Bayram_Oncesi_interstitial_MS"/>
    <s v="Completed"/>
    <s v="Matrouge"/>
    <s v="RON"/>
    <s v="Xaxis Rich Media"/>
    <s v="cpm"/>
    <s v="Interstitial"/>
    <s v="Interstitial"/>
    <n v="2"/>
    <n v="4.5"/>
    <n v="200000"/>
    <n v="53420"/>
    <n v="146580"/>
    <n v="53420"/>
    <m/>
    <n v="0"/>
    <e v="#DIV/0!"/>
    <n v="400"/>
    <n v="106.84"/>
    <n v="-293.15999999999997"/>
    <n v="900"/>
    <n v="240.39"/>
    <n v="-659.61"/>
    <n v="0"/>
    <n v="133.54999999999998"/>
    <n v="0.55555555555555547"/>
  </r>
  <r>
    <s v="Mavi0616_Bayram_Oncesi_interstitial_Digitalm_MS"/>
    <n v="2016"/>
    <n v="6"/>
    <s v="Q2"/>
    <d v="2016-06-26T00:00:00"/>
    <d v="2016-06-30T00:00:00"/>
    <n v="0"/>
    <s v="MS"/>
    <x v="51"/>
    <s v="Mavi0616_Bayram_Oncesi_interstitial_MS"/>
    <s v="Completed"/>
    <s v="Digitalm"/>
    <s v="RON"/>
    <s v="Xaxis Rich Media"/>
    <s v="cpm"/>
    <s v="Interstitial"/>
    <s v="Interstitial"/>
    <n v="2.5"/>
    <n v="4.5"/>
    <n v="170000"/>
    <n v="98383"/>
    <n v="71617"/>
    <n v="98383"/>
    <n v="1959"/>
    <n v="1.9911976662634806E-2"/>
    <n v="0.2259946401225115"/>
    <n v="425"/>
    <n v="245.95749999999998"/>
    <n v="-179.04250000000002"/>
    <n v="765"/>
    <n v="442.7235"/>
    <n v="-322.2765"/>
    <n v="0"/>
    <n v="196.76600000000002"/>
    <n v="0.44444444444444448"/>
  </r>
  <r>
    <s v="Vodafone0616_Red_Budget_interest_Appnexus_MS"/>
    <n v="2016"/>
    <n v="6"/>
    <s v="Q2"/>
    <d v="2016-06-27T00:00:00"/>
    <d v="2016-06-30T00:00:00"/>
    <n v="0"/>
    <s v="MS"/>
    <x v="14"/>
    <s v="Vodafone0616_Red_Budget_interest_MS"/>
    <s v="Completed"/>
    <s v="Appnexus"/>
    <s v="RON"/>
    <s v="Xaxis Display Plus"/>
    <s v="cpm"/>
    <s v="Selected Sites"/>
    <s v="Ad Bundles"/>
    <m/>
    <n v="1.5"/>
    <n v="1600000"/>
    <n v="1019141"/>
    <n v="580859"/>
    <n v="1019141"/>
    <m/>
    <n v="0"/>
    <e v="#DIV/0!"/>
    <n v="0"/>
    <n v="0"/>
    <n v="0"/>
    <n v="2400"/>
    <n v="1558.29"/>
    <n v="-841.71"/>
    <n v="0"/>
    <n v="1558.29"/>
    <n v="1"/>
  </r>
  <r>
    <s v="Huawei0616_P9_Lansman_interstitial_medyanet_MX"/>
    <n v="2016"/>
    <n v="6"/>
    <s v="Q2"/>
    <d v="2016-06-27T00:00:00"/>
    <d v="2016-06-30T00:00:00"/>
    <n v="0"/>
    <s v="MX"/>
    <x v="23"/>
    <s v="Huawei0616_P9_Lansman_interstitial_MX"/>
    <s v="Completed"/>
    <s v="Medyanet"/>
    <s v="RON"/>
    <s v="Xaxis Rich Media"/>
    <s v="cpm"/>
    <s v="Interstitial"/>
    <s v="Interstitial"/>
    <n v="0.5"/>
    <n v="4.25"/>
    <n v="200000"/>
    <n v="103292"/>
    <n v="96708"/>
    <n v="103292"/>
    <m/>
    <n v="0"/>
    <e v="#DIV/0!"/>
    <n v="100"/>
    <n v="51.646000000000001"/>
    <n v="-48.353999999999999"/>
    <n v="850"/>
    <n v="480"/>
    <n v="-370"/>
    <n v="0"/>
    <n v="428.35399999999998"/>
    <n v="0.89240416666666667"/>
  </r>
  <r>
    <s v="Huawei0616_P9_Lansman_interstitial_Digitalm_MX"/>
    <n v="2016"/>
    <n v="6"/>
    <s v="Q2"/>
    <d v="2016-06-27T00:00:00"/>
    <d v="2016-06-30T00:00:00"/>
    <n v="0"/>
    <s v="MX"/>
    <x v="23"/>
    <s v="Huawei0616_P9_Lansman_interstitial_MX"/>
    <s v="Completed"/>
    <s v="Digitalm"/>
    <s v="RON"/>
    <s v="Xaxis Rich Media"/>
    <s v="cpm"/>
    <s v="Interstitial"/>
    <s v="Interstitial"/>
    <n v="2.5"/>
    <n v="4.25"/>
    <n v="100000"/>
    <n v="65281"/>
    <n v="34719"/>
    <n v="65281"/>
    <n v="1486"/>
    <n v="2.2763131692222851E-2"/>
    <n v="0.19111709286675641"/>
    <n v="250"/>
    <n v="163.20250000000001"/>
    <n v="-86.797499999999985"/>
    <n v="425"/>
    <n v="284"/>
    <n v="-141"/>
    <n v="0"/>
    <n v="120.79749999999999"/>
    <n v="0.42534330985915486"/>
  </r>
  <r>
    <s v="Zorlu0616_BirHayalBiroyun_preroll_Matrouge_MC"/>
    <n v="2016"/>
    <n v="6"/>
    <s v="Q2"/>
    <n v="42522"/>
    <n v="42551"/>
    <n v="0"/>
    <s v="MC"/>
    <x v="55"/>
    <s v="Zorlu0616_BirHayalBiroyun_preroll_MC"/>
    <s v="Completed"/>
    <s v="Matrouge"/>
    <s v="RON"/>
    <s v="Xaxis Tv"/>
    <s v="cpv"/>
    <s v="Pre/Mid/Post Rolls RON"/>
    <s v="Online Video"/>
    <n v="0.02"/>
    <n v="3.3000000000000002E-2"/>
    <n v="20000"/>
    <n v="51111"/>
    <n v="0"/>
    <n v="20000"/>
    <m/>
    <n v="0"/>
    <e v="#DIV/0!"/>
    <n v="400"/>
    <n v="400"/>
    <n v="0"/>
    <n v="660"/>
    <n v="300"/>
    <n v="-360"/>
    <n v="0"/>
    <n v="-100"/>
    <n v="-0.33333333333333331"/>
  </r>
  <r>
    <s v="Zorlu0616_BirHayalBiroyun_preroll_Digitalm_MC"/>
    <n v="2016"/>
    <n v="6"/>
    <s v="Q2"/>
    <n v="42522"/>
    <n v="42551"/>
    <n v="0"/>
    <s v="MC"/>
    <x v="55"/>
    <s v="Zorlu0616_BirHayalBiroyun_preroll_MC"/>
    <s v="Completed"/>
    <s v="Digitalm"/>
    <s v="RON"/>
    <s v="Xaxis Tv"/>
    <s v="cpv"/>
    <s v="Pre/Mid/Post Rolls RON"/>
    <s v="Online Video"/>
    <n v="6.0000000000000001E-3"/>
    <n v="3.3000000000000002E-2"/>
    <n v="20000"/>
    <n v="22156"/>
    <n v="0"/>
    <n v="20000"/>
    <m/>
    <n v="0"/>
    <e v="#DIV/0!"/>
    <n v="120"/>
    <n v="120"/>
    <n v="0"/>
    <n v="660"/>
    <n v="442"/>
    <n v="-218"/>
    <n v="0"/>
    <n v="322"/>
    <n v="0.72850678733031671"/>
  </r>
  <r>
    <s v="Zorlu0616_BirHayalBiroyun_interstitial_Acunn_MC"/>
    <n v="2016"/>
    <n v="6"/>
    <s v="Q2"/>
    <d v="2016-06-01T00:00:00"/>
    <d v="2016-06-30T00:00:00"/>
    <n v="0"/>
    <s v="MC"/>
    <x v="55"/>
    <s v="Zorlu0616_BirHayalBiroyun_interstitital_MC"/>
    <s v="Completed"/>
    <s v="Acunn"/>
    <s v="RON"/>
    <s v="Xaxis Rich Media"/>
    <s v="cpm"/>
    <s v="Interstitial"/>
    <s v="Interstitial"/>
    <n v="1.25"/>
    <n v="4.25"/>
    <n v="150000"/>
    <n v="160000"/>
    <n v="0"/>
    <n v="150000"/>
    <m/>
    <n v="0"/>
    <e v="#DIV/0!"/>
    <n v="187.5"/>
    <n v="187.5"/>
    <n v="0"/>
    <n v="637.5"/>
    <n v="622"/>
    <n v="-15.5"/>
    <n v="0"/>
    <n v="434.5"/>
    <n v="0.69855305466237938"/>
  </r>
  <r>
    <s v="Arzum0716_Nar_Serisi_interest_Medyanet_MEC"/>
    <n v="2016"/>
    <n v="7"/>
    <s v="Q3"/>
    <d v="2016-07-01T00:00:00"/>
    <d v="2016-07-05T00:00:00"/>
    <n v="0"/>
    <s v="MEC"/>
    <x v="24"/>
    <s v="Arzum0716_Nar_Serisi_interest__MEC"/>
    <s v="Completed"/>
    <s v="Medyanet"/>
    <s v="RON"/>
    <s v="Xaxis Display Plus"/>
    <s v="cpm"/>
    <s v="Selected Sites"/>
    <s v="Ad Bundles"/>
    <n v="0.1"/>
    <n v="1.6"/>
    <n v="1500000"/>
    <n v="1500000"/>
    <n v="0"/>
    <n v="1500000"/>
    <n v="207"/>
    <n v="1.3799999999999999E-4"/>
    <n v="4.3478260869565215"/>
    <n v="150"/>
    <n v="150"/>
    <n v="0"/>
    <n v="2400"/>
    <n v="900"/>
    <n v="-1500"/>
    <n v="0"/>
    <n v="750"/>
    <n v="0.83333333333333337"/>
  </r>
  <r>
    <s v="Arzum0716_Nar_Serisi_interest_Bond_MEC"/>
    <n v="2016"/>
    <n v="7"/>
    <s v="Q3"/>
    <d v="2016-07-01T00:00:00"/>
    <d v="2016-07-05T00:00:00"/>
    <n v="0"/>
    <s v="MEC"/>
    <x v="24"/>
    <s v="Arzum0716_Nar_Serisi_interest__MEC"/>
    <s v="Completed"/>
    <s v="Bond Digital"/>
    <s v="RON"/>
    <s v="Xaxis Display Plus"/>
    <s v="cpm"/>
    <s v="Selected Sites"/>
    <s v="Ad Bundles"/>
    <n v="0.5"/>
    <n v="1.6"/>
    <n v="500000"/>
    <n v="500072"/>
    <n v="0"/>
    <n v="500000"/>
    <m/>
    <n v="0"/>
    <e v="#DIV/0!"/>
    <n v="250"/>
    <n v="250"/>
    <n v="0"/>
    <n v="800"/>
    <n v="958.71"/>
    <n v="158.71000000000004"/>
    <n v="0"/>
    <n v="708.71"/>
    <n v="0.73923292757976866"/>
  </r>
  <r>
    <s v="Beymen0716_Temmuz_LookaLike_Bond_MEC"/>
    <n v="2016"/>
    <n v="7"/>
    <s v="Q3"/>
    <d v="2016-07-01T00:00:00"/>
    <d v="2016-07-31T00:00:00"/>
    <n v="0"/>
    <s v="MEC"/>
    <x v="38"/>
    <s v="Beymen0716_Temmuz_LookaLike_MEC"/>
    <s v="Completed"/>
    <s v="Bond Digital"/>
    <s v="RON"/>
    <s v="Xaxis Lookalike"/>
    <s v="cpm"/>
    <s v="Selected Sites"/>
    <s v="Ad Bundles"/>
    <n v="0.5"/>
    <n v="1.75"/>
    <n v="2000000"/>
    <n v="1988059"/>
    <n v="11941"/>
    <n v="1988059"/>
    <m/>
    <n v="0"/>
    <e v="#DIV/0!"/>
    <n v="1000"/>
    <n v="994.02949999999998"/>
    <n v="-5.9705000000000155"/>
    <n v="3500"/>
    <n v="3479.1032500000001"/>
    <n v="-20.896749999999884"/>
    <n v="0"/>
    <n v="2485.07375"/>
    <n v="0.7142857142857143"/>
  </r>
  <r>
    <s v="Beymen0716_Temmuz_LookaLike_Digitalm_MEC"/>
    <n v="2016"/>
    <n v="7"/>
    <s v="Q3"/>
    <d v="2016-07-01T00:00:00"/>
    <d v="2016-07-31T00:00:00"/>
    <n v="0"/>
    <s v="MEC"/>
    <x v="38"/>
    <s v="Beymen0716_Temmuz_LookaLike_MEC"/>
    <s v="Completed"/>
    <s v="Digitalm"/>
    <s v="RON"/>
    <s v="Xaxis Lookalike"/>
    <s v="cpm"/>
    <s v="Selected Sites"/>
    <s v="Ad Bundles"/>
    <n v="0.2"/>
    <n v="1.75"/>
    <n v="2000000"/>
    <n v="2000059"/>
    <n v="0"/>
    <n v="2000000"/>
    <n v="918"/>
    <n v="4.5898645989943298E-4"/>
    <n v="3.8127486383442268"/>
    <n v="400"/>
    <n v="400"/>
    <n v="0"/>
    <n v="3500"/>
    <n v="3500.1032500000001"/>
    <n v="0.10325000000011642"/>
    <n v="0"/>
    <n v="3100.1032500000001"/>
    <n v="0.88571765704340288"/>
  </r>
  <r>
    <s v="Beymen0716_Temmuz_LookaLike_Medyanet(interstitial)_MEC"/>
    <n v="2016"/>
    <n v="7"/>
    <s v="Q3"/>
    <d v="2016-07-01T00:00:00"/>
    <d v="2016-07-31T00:00:00"/>
    <n v="0"/>
    <s v="MEC"/>
    <x v="38"/>
    <s v="Beymen0716_Temmuz_LookaLike_MEC"/>
    <s v="Completed"/>
    <s v="Medyanet"/>
    <s v="RON"/>
    <s v="Xaxis Lookalike"/>
    <s v="cpm"/>
    <s v="Selected Sites"/>
    <s v="Ad Bundles"/>
    <n v="0.5"/>
    <n v="1.75"/>
    <n v="2000000"/>
    <n v="2000030"/>
    <n v="0"/>
    <n v="2000000"/>
    <n v="44080"/>
    <n v="2.2039669404958925E-2"/>
    <n v="7.9402279945553531E-2"/>
    <n v="1000"/>
    <n v="1000"/>
    <n v="0"/>
    <n v="3500"/>
    <n v="3500.0524999999998"/>
    <n v="5.2499999999781721E-2"/>
    <n v="0"/>
    <n v="2500.0524999999998"/>
    <n v="0.71428999993571518"/>
  </r>
  <r>
    <s v="Beymen0716_Temmuz_LookaLike_Sözcü_MEC"/>
    <n v="2016"/>
    <n v="7"/>
    <s v="Q3"/>
    <d v="2016-07-01T00:00:00"/>
    <d v="2016-07-31T00:00:00"/>
    <n v="0"/>
    <s v="MEC"/>
    <x v="38"/>
    <s v="Beymen0716_Temmuz_LookaLike_MEC"/>
    <s v="Completed"/>
    <s v="Sözcü"/>
    <s v="RON"/>
    <s v="Xaxis Lookalike"/>
    <s v="cpm"/>
    <s v="Selected Sites"/>
    <s v="Ad Bundles"/>
    <n v="0.25"/>
    <n v="1.75"/>
    <n v="2000000"/>
    <n v="2000698"/>
    <n v="0"/>
    <n v="2000000"/>
    <n v="696"/>
    <n v="3.4787859037196017E-4"/>
    <n v="5.0304906609195408"/>
    <n v="500"/>
    <n v="500"/>
    <n v="0"/>
    <n v="3500"/>
    <n v="3501.2215000000001"/>
    <n v="1.2215000000001055"/>
    <n v="0"/>
    <n v="3001.2215000000001"/>
    <n v="0.85719269689164201"/>
  </r>
  <r>
    <s v="Beymen0716_Temmuz_LookaLike_SesliSözlük_MEC"/>
    <n v="2016"/>
    <n v="7"/>
    <s v="Q3"/>
    <d v="2016-07-01T00:00:00"/>
    <d v="2016-07-31T00:00:00"/>
    <n v="0"/>
    <s v="MEC"/>
    <x v="38"/>
    <s v="Beymen0716_Temmuz_LookaLike_MEC"/>
    <s v="Completed"/>
    <s v="Sevinc iletisim"/>
    <s v="RON"/>
    <s v="Xaxis Lookalike"/>
    <s v="cpm"/>
    <s v="Selected Sites"/>
    <s v="Ad Bundles"/>
    <n v="0.3"/>
    <n v="1.75"/>
    <n v="2000000"/>
    <n v="2100000"/>
    <n v="0"/>
    <n v="2000000"/>
    <n v="655"/>
    <n v="3.1190476190476188E-4"/>
    <n v="5.6106870229007635"/>
    <n v="600"/>
    <n v="600"/>
    <n v="0"/>
    <n v="3500"/>
    <n v="3675"/>
    <n v="175"/>
    <n v="0"/>
    <n v="3075"/>
    <n v="0.83673469387755106"/>
  </r>
  <r>
    <s v="Beymen0716_Temmuz_LookaLike_Ligatus_MEC"/>
    <n v="2016"/>
    <n v="7"/>
    <s v="Q3"/>
    <d v="2016-07-01T00:00:00"/>
    <d v="2016-07-31T00:00:00"/>
    <n v="0"/>
    <s v="MEC"/>
    <x v="38"/>
    <s v="Beymen0716_Temmuz_LookaLike_MEC"/>
    <s v="Completed"/>
    <s v="Ligatus"/>
    <s v="RON"/>
    <s v="Xaxis Lookalike"/>
    <s v="cpc"/>
    <s v="Selected Sites"/>
    <s v="Ad Bundles"/>
    <n v="0.3"/>
    <n v="1.75"/>
    <n v="3333"/>
    <n v="3333"/>
    <n v="0"/>
    <n v="3333"/>
    <m/>
    <n v="0"/>
    <e v="#DIV/0!"/>
    <n v="0.99990000000000001"/>
    <n v="1000"/>
    <n v="999.00009999999997"/>
    <n v="5.8327500000000008"/>
    <n v="5.8327499999999999"/>
    <n v="0"/>
    <n v="0"/>
    <n v="-994.16724999999997"/>
    <n v="-170.44571600017144"/>
  </r>
  <r>
    <s v="Beymen0716_Temmuz_LookaLike_Maxad_MEC"/>
    <n v="2016"/>
    <n v="7"/>
    <s v="Q3"/>
    <d v="2016-07-01T00:00:00"/>
    <d v="2016-07-31T00:00:00"/>
    <n v="0"/>
    <s v="MEC"/>
    <x v="38"/>
    <s v="Beymen0716_Temmuz_LookaLike_MEC"/>
    <s v="Completed"/>
    <s v="Maxad"/>
    <s v="RON"/>
    <s v="Xaxis Lookalike"/>
    <s v="cpc"/>
    <s v="Selected Sites"/>
    <s v="Ad Bundles"/>
    <m/>
    <n v="1.75"/>
    <n v="5000"/>
    <n v="1316"/>
    <n v="3684"/>
    <n v="1316"/>
    <m/>
    <n v="0"/>
    <e v="#DIV/0!"/>
    <n v="0"/>
    <n v="361.15"/>
    <n v="361.15"/>
    <n v="8.75"/>
    <n v="2.3029999999999999"/>
    <n v="-6.4470000000000001"/>
    <n v="0"/>
    <n v="-358.84699999999998"/>
    <n v="-155.81719496309162"/>
  </r>
  <r>
    <s v="Beymen0716_Temmuz_LookaLike_Nokta_MEC"/>
    <n v="2016"/>
    <n v="7"/>
    <s v="Q3"/>
    <d v="2016-07-01T00:00:00"/>
    <d v="2016-07-31T00:00:00"/>
    <n v="0"/>
    <s v="MEC"/>
    <x v="38"/>
    <s v="Beymen0716_Temmuz_LookaLike_MEC"/>
    <s v="Completed"/>
    <s v="Nokta"/>
    <s v="RON"/>
    <s v="Xaxis Lookalike"/>
    <s v="cpm"/>
    <s v="Selected Sites"/>
    <s v="Ad Bundles"/>
    <n v="0.1"/>
    <n v="1.75"/>
    <n v="500000"/>
    <n v="512937"/>
    <n v="0"/>
    <n v="500000"/>
    <m/>
    <n v="0"/>
    <e v="#DIV/0!"/>
    <n v="50"/>
    <n v="50"/>
    <n v="0"/>
    <n v="875"/>
    <n v="5248.54"/>
    <n v="4373.54"/>
    <n v="0"/>
    <n v="5198.54"/>
    <n v="0.99047354121336595"/>
  </r>
  <r>
    <s v="Beymen0716_Temmuz_LookaLike_Dogus_MEC"/>
    <n v="2016"/>
    <n v="7"/>
    <s v="Q3"/>
    <d v="2016-07-01T00:00:00"/>
    <d v="2016-07-31T00:00:00"/>
    <n v="0"/>
    <s v="MEC"/>
    <x v="38"/>
    <s v="Beymen0716_Temmuz_LookaLike_MEC"/>
    <s v="Completed"/>
    <s v="Dogus"/>
    <s v="RON"/>
    <s v="Xaxis Lookalike"/>
    <s v="cpm"/>
    <s v="Selected Sites"/>
    <s v="Ad Bundles"/>
    <n v="0.35"/>
    <n v="1.75"/>
    <n v="2000000"/>
    <n v="2000049"/>
    <n v="0"/>
    <n v="2000000"/>
    <n v="1797"/>
    <n v="8.9847798728931146E-4"/>
    <n v="1.9477383138564275"/>
    <n v="700"/>
    <n v="700"/>
    <n v="0"/>
    <n v="3500"/>
    <n v="3500.0857500000002"/>
    <n v="8.5750000000189175E-2"/>
    <n v="0"/>
    <n v="2800.0857500000002"/>
    <n v="0.80000489987995294"/>
  </r>
  <r>
    <s v="Beymen0716_Temmuz_LookaLike_Appnexus_MEC"/>
    <n v="2016"/>
    <n v="7"/>
    <s v="Q3"/>
    <d v="2016-07-01T00:00:00"/>
    <d v="2016-07-31T00:00:00"/>
    <n v="0"/>
    <s v="MEC"/>
    <x v="38"/>
    <s v="Beymen0716_Temmuz_LookaLike_MEC"/>
    <s v="Completed"/>
    <s v="Appnexus"/>
    <s v="RON"/>
    <s v="Xaxis Lookalike"/>
    <s v="cpm"/>
    <s v="Selected Sites"/>
    <s v="Ad Bundles"/>
    <n v="1"/>
    <n v="1.75"/>
    <n v="2000000"/>
    <n v="50149"/>
    <n v="1949851"/>
    <n v="50149"/>
    <m/>
    <n v="0"/>
    <e v="#DIV/0!"/>
    <n v="2000"/>
    <n v="50.149000000000001"/>
    <n v="-1949.8510000000001"/>
    <n v="3500"/>
    <n v="87.760750000000002"/>
    <n v="-3412.2392500000001"/>
    <n v="0"/>
    <n v="37.611750000000001"/>
    <n v="0.42857142857142855"/>
  </r>
  <r>
    <s v="Beymen0716_Temmuz_LookaLike_Google_MEC"/>
    <n v="2016"/>
    <n v="7"/>
    <s v="Q3"/>
    <d v="2016-07-01T00:00:00"/>
    <d v="2016-07-31T00:00:00"/>
    <n v="0"/>
    <s v="MEC"/>
    <x v="38"/>
    <s v="Beymen0716_Temmuz_LookaLike_MEC"/>
    <s v="Completed"/>
    <s v="Google"/>
    <s v="RON"/>
    <s v="Xaxis Lookalike"/>
    <s v="cpm"/>
    <s v="Selected Sites"/>
    <s v="Ad Bundles"/>
    <m/>
    <n v="1.75"/>
    <n v="0"/>
    <n v="0"/>
    <n v="0"/>
    <n v="0"/>
    <m/>
    <e v="#DIV/0!"/>
    <e v="#DIV/0!"/>
    <n v="0"/>
    <n v="0"/>
    <n v="0"/>
    <n v="0"/>
    <n v="0"/>
    <n v="0"/>
    <n v="0"/>
    <n v="0"/>
    <e v="#DIV/0!"/>
  </r>
  <r>
    <s v="Dormia0716_Temmuz_interest_Hürriyetemlak_MEC"/>
    <n v="2016"/>
    <n v="7"/>
    <s v="Q3"/>
    <d v="2016-07-01T00:00:00"/>
    <d v="2016-07-31T00:00:00"/>
    <n v="0"/>
    <s v="MEC"/>
    <x v="66"/>
    <s v="Dormia0716_Temmuz_interest_MEC"/>
    <s v="Completed"/>
    <s v="Hurriyetemlak"/>
    <s v="RON"/>
    <s v="Xaxis Display Plus"/>
    <s v="cpm"/>
    <s v="Selected Sites"/>
    <s v="Ad Bundles"/>
    <n v="0.15"/>
    <n v="2.5"/>
    <n v="300000"/>
    <n v="3836"/>
    <n v="296164"/>
    <n v="3836"/>
    <m/>
    <n v="0"/>
    <e v="#DIV/0!"/>
    <n v="45"/>
    <n v="0.57539999999999991"/>
    <n v="-44.424599999999998"/>
    <n v="750"/>
    <n v="9.59"/>
    <n v="-740.41"/>
    <n v="0"/>
    <n v="9.0145999999999997"/>
    <n v="0.94"/>
  </r>
  <r>
    <s v="Ikea0716_Glöndade_interstitial_Acunn_MEC"/>
    <n v="2016"/>
    <n v="7"/>
    <s v="Q3"/>
    <d v="2016-07-01T00:00:00"/>
    <d v="2016-07-31T00:00:00"/>
    <n v="0"/>
    <s v="MEC"/>
    <x v="1"/>
    <s v="Ikea0716_Glöndade_interstitial_MEC"/>
    <s v="Completed"/>
    <s v="Acunn"/>
    <s v="RON"/>
    <s v="Xaxis Rich Media"/>
    <s v="cpm"/>
    <s v="Interstitial"/>
    <s v="Interstitial"/>
    <n v="1.25"/>
    <n v="4.25"/>
    <n v="300000"/>
    <n v="274312"/>
    <n v="25688"/>
    <n v="274312"/>
    <m/>
    <n v="0"/>
    <e v="#DIV/0!"/>
    <n v="375"/>
    <n v="342.89"/>
    <n v="-32.110000000000014"/>
    <n v="1275"/>
    <n v="1000"/>
    <n v="-275"/>
    <n v="0"/>
    <n v="657.11"/>
    <n v="0.65710999999999997"/>
  </r>
  <r>
    <s v="Ikea0716_Glöndade_interstitial_Matrouge_MEC"/>
    <n v="2016"/>
    <n v="7"/>
    <s v="Q3"/>
    <d v="2016-07-01T00:00:00"/>
    <d v="2016-07-31T00:00:00"/>
    <n v="0"/>
    <s v="MEC"/>
    <x v="1"/>
    <s v="Ikea0716_Glöndade_interstitial_MEC"/>
    <s v="Completed"/>
    <s v="Matrouge"/>
    <s v="RON"/>
    <s v="Xaxis Rich Media"/>
    <s v="cpm"/>
    <s v="Interstitial"/>
    <s v="Interstitial"/>
    <n v="2"/>
    <n v="4.25"/>
    <n v="30000"/>
    <n v="86423"/>
    <n v="0"/>
    <n v="30000"/>
    <m/>
    <n v="0"/>
    <e v="#DIV/0!"/>
    <n v="60"/>
    <n v="60"/>
    <n v="0"/>
    <n v="127.5"/>
    <n v="500"/>
    <n v="372.5"/>
    <n v="0"/>
    <n v="440"/>
    <n v="0.88"/>
  </r>
  <r>
    <s v="Ikea0716_Glöndade_interstitial_Medyanet_MEC"/>
    <n v="2016"/>
    <n v="7"/>
    <s v="Q3"/>
    <d v="2016-07-01T00:00:00"/>
    <d v="2016-07-31T00:00:00"/>
    <n v="0"/>
    <s v="MEC"/>
    <x v="1"/>
    <s v="Ikea0716_Glöndade_interstitial_MEC"/>
    <s v="Completed"/>
    <s v="Medyanet"/>
    <s v="RON"/>
    <s v="Xaxis Rich Media"/>
    <s v="cpm"/>
    <s v="Interstitial"/>
    <s v="Interstitial"/>
    <n v="0.5"/>
    <n v="4.25"/>
    <n v="300000"/>
    <n v="308184"/>
    <n v="0"/>
    <n v="300000"/>
    <m/>
    <n v="0"/>
    <e v="#DIV/0!"/>
    <n v="150"/>
    <n v="150"/>
    <n v="0"/>
    <n v="1275"/>
    <n v="1000"/>
    <n v="-275"/>
    <n v="0"/>
    <n v="850"/>
    <n v="0.85"/>
  </r>
  <r>
    <s v="Ikea0716_Köfte_Fırsatı_mobil_prestitial_Move_MEC"/>
    <n v="2016"/>
    <n v="7"/>
    <s v="Q3"/>
    <d v="2016-07-01T00:00:00"/>
    <d v="2016-07-31T00:00:00"/>
    <n v="0"/>
    <s v="MEC"/>
    <x v="1"/>
    <s v="Ikea0716_Köfte_Fırsatı_mobil_prestitial_MEC"/>
    <s v="Completed"/>
    <s v="Move"/>
    <s v="RON"/>
    <s v="Xaxis Mobil"/>
    <s v="cpm"/>
    <s v="Interstitial"/>
    <s v="Interstitial"/>
    <n v="4"/>
    <n v="10"/>
    <n v="450000"/>
    <n v="593343"/>
    <n v="0"/>
    <n v="450000"/>
    <m/>
    <n v="0"/>
    <e v="#DIV/0!"/>
    <n v="1800"/>
    <n v="1800"/>
    <n v="0"/>
    <n v="4500"/>
    <n v="4500"/>
    <n v="0"/>
    <n v="0"/>
    <n v="2700"/>
    <n v="0.6"/>
  </r>
  <r>
    <s v="Michelin_0716_Offmarket_Audio_Recognation_Digitalmarcom_MEC"/>
    <n v="2016"/>
    <n v="7"/>
    <s v="Q3"/>
    <d v="2016-07-01T00:00:00"/>
    <d v="2016-07-31T00:00:00"/>
    <n v="0"/>
    <s v="MEC"/>
    <x v="44"/>
    <s v="Michelin_0716_Offmarket_Audio_Recognation_MEC"/>
    <s v="Completed"/>
    <s v="Digitalmarcom"/>
    <s v="RON"/>
    <s v="Xaxis Audio Recog"/>
    <s v="cpv"/>
    <s v="Pre/Mid/Post Rolls RON"/>
    <s v="Online Video"/>
    <n v="0.05"/>
    <n v="0.06"/>
    <n v="100000"/>
    <n v="96947"/>
    <n v="3053"/>
    <n v="96947"/>
    <n v="711"/>
    <n v="7.3339040919265163E-3"/>
    <n v="8.4388185654008439"/>
    <n v="5000"/>
    <n v="4847.3500000000004"/>
    <n v="-152.64999999999964"/>
    <n v="6000"/>
    <n v="6000"/>
    <n v="0"/>
    <n v="0"/>
    <n v="1152.6499999999996"/>
    <n v="0.19210833333333327"/>
  </r>
  <r>
    <s v="Michelin0716_Offmarket_Preroll_Nokta_MEC"/>
    <n v="2016"/>
    <n v="7"/>
    <s v="Q3"/>
    <d v="2016-07-01T00:00:00"/>
    <d v="2016-07-31T00:00:00"/>
    <n v="0"/>
    <s v="MEC"/>
    <x v="44"/>
    <s v="Michelin0716_Offmarket_Preroll_StarMEC"/>
    <s v="Completed"/>
    <s v="Nokta"/>
    <s v="RON"/>
    <s v="Xaxis Tv"/>
    <s v="cpv"/>
    <s v="Pre/Mid/Post Rolls RON"/>
    <s v="Online Video"/>
    <n v="1.2E-2"/>
    <n v="3.5000000000000003E-2"/>
    <n v="150000"/>
    <n v="43452"/>
    <n v="106548"/>
    <n v="43452"/>
    <m/>
    <n v="0"/>
    <e v="#DIV/0!"/>
    <n v="1800"/>
    <n v="521.42399999999998"/>
    <n v="-1278.576"/>
    <n v="5250.0000000000009"/>
    <n v="1520.8200000000002"/>
    <n v="-3729.1800000000007"/>
    <n v="0"/>
    <n v="999.39600000000019"/>
    <n v="0.65714285714285714"/>
  </r>
  <r>
    <s v="Michelin0716_Offmarket_Preroll_Star_MEC"/>
    <n v="2016"/>
    <n v="7"/>
    <s v="Q3"/>
    <d v="2016-07-01T00:00:00"/>
    <d v="2016-07-31T00:00:00"/>
    <n v="0"/>
    <s v="MEC"/>
    <x v="44"/>
    <s v="Michelin0716_Offmarket_Preroll_StarMEC"/>
    <s v="Completed"/>
    <s v="Star"/>
    <s v="RON"/>
    <s v="Xaxis Tv"/>
    <s v="cpv"/>
    <s v="Pre/Mid/Post Rolls RON"/>
    <s v="Online Video"/>
    <n v="0.01"/>
    <n v="3.5000000000000003E-2"/>
    <n v="275000"/>
    <n v="103669"/>
    <n v="171331"/>
    <n v="103669"/>
    <m/>
    <n v="0"/>
    <e v="#DIV/0!"/>
    <n v="2750"/>
    <n v="1036.69"/>
    <n v="-1713.31"/>
    <n v="9625.0000000000018"/>
    <n v="3628.4150000000004"/>
    <n v="-5996.5850000000009"/>
    <n v="0"/>
    <n v="2591.7250000000004"/>
    <n v="0.7142857142857143"/>
  </r>
  <r>
    <s v="Michelin0716_Offmarket_interest_Dogus_MEC"/>
    <n v="2016"/>
    <n v="7"/>
    <s v="Q3"/>
    <d v="2016-07-01T00:00:00"/>
    <d v="2016-07-31T00:00:00"/>
    <n v="0"/>
    <s v="MEC"/>
    <x v="44"/>
    <s v="Michelin0716_Offmarket_interest_MEC"/>
    <s v="Completed"/>
    <s v="Dogus"/>
    <s v="RON"/>
    <s v="Xaxis Display Plus"/>
    <s v="cpm"/>
    <s v="Selected Sites"/>
    <s v="Ad Bundles"/>
    <n v="0.35"/>
    <n v="1.8"/>
    <n v="1500000"/>
    <n v="1500048"/>
    <n v="0"/>
    <n v="1500000"/>
    <n v="155"/>
    <n v="1.0333002677247661E-4"/>
    <n v="17.419935483870969"/>
    <n v="525"/>
    <n v="525"/>
    <n v="0"/>
    <n v="2700"/>
    <n v="2700.09"/>
    <n v="9.0000000000145519E-2"/>
    <n v="0"/>
    <n v="2175.09"/>
    <n v="0.80556203682099492"/>
  </r>
  <r>
    <s v="Michelin0716_Prepurchase_interest_Bond_MEC"/>
    <n v="2016"/>
    <n v="7"/>
    <s v="Q3"/>
    <d v="2016-07-01T00:00:00"/>
    <d v="2016-07-31T00:00:00"/>
    <n v="0"/>
    <s v="MEC"/>
    <x v="44"/>
    <s v="Michelin0716_Prepurchase_interest_MEC"/>
    <s v="Completed"/>
    <s v="Bond Digital"/>
    <s v="RON"/>
    <s v="Xaxis Display Plus"/>
    <s v="cpm"/>
    <s v="Selected Sites"/>
    <s v="Ad Bundles"/>
    <n v="0.5"/>
    <n v="1.8"/>
    <n v="2000000"/>
    <n v="1772320"/>
    <n v="227680"/>
    <n v="1772320"/>
    <m/>
    <n v="0"/>
    <e v="#DIV/0!"/>
    <n v="1000"/>
    <n v="886.16"/>
    <n v="-113.84000000000003"/>
    <n v="3600"/>
    <n v="3190.09"/>
    <n v="-409.90999999999985"/>
    <n v="0"/>
    <n v="2303.9300000000003"/>
    <n v="0.72221473375359324"/>
  </r>
  <r>
    <s v="Michelin0716_Prepurchase_interes_Digitalm_MEC"/>
    <n v="2016"/>
    <n v="7"/>
    <s v="Q3"/>
    <d v="2016-07-01T00:00:00"/>
    <d v="2016-07-31T00:00:00"/>
    <n v="0"/>
    <s v="MEC"/>
    <x v="44"/>
    <s v="Michelin0716_Prepurchase_interest_MEC"/>
    <s v="Completed"/>
    <s v="Digitalm"/>
    <s v="RON"/>
    <s v="Xaxis Display Plus"/>
    <s v="cpm"/>
    <s v="Selected Sites"/>
    <s v="Ad Bundles"/>
    <n v="0.2"/>
    <n v="1.8"/>
    <n v="2000000"/>
    <n v="1988742"/>
    <n v="11258"/>
    <n v="1988742"/>
    <n v="486"/>
    <n v="2.4437559019722016E-4"/>
    <n v="7.3657111111111107"/>
    <n v="400"/>
    <n v="397.7484"/>
    <n v="-2.2515999999999963"/>
    <n v="3600"/>
    <n v="3579.7356"/>
    <n v="-20.264400000000023"/>
    <n v="0"/>
    <n v="3181.9872"/>
    <n v="0.88888888888888895"/>
  </r>
  <r>
    <s v="Michelin0716_Prepurchase_interest_Dogus_MEC"/>
    <n v="2016"/>
    <n v="7"/>
    <s v="Q3"/>
    <d v="2016-07-01T00:00:00"/>
    <d v="2016-07-31T00:00:00"/>
    <n v="0"/>
    <s v="MEC"/>
    <x v="44"/>
    <s v="Michelin0716_Prepurchase_interest_MEC"/>
    <s v="Completed"/>
    <s v="Dogus"/>
    <s v="RON"/>
    <s v="Xaxis Display Plus"/>
    <s v="cpm"/>
    <s v="Selected Sites"/>
    <s v="Ad Bundles"/>
    <n v="0.35"/>
    <n v="1.8"/>
    <n v="2500000"/>
    <n v="2500116"/>
    <n v="0"/>
    <n v="2500000"/>
    <n v="180"/>
    <n v="7.1996659355005931E-5"/>
    <n v="25.001159999999995"/>
    <n v="875"/>
    <n v="875"/>
    <n v="0"/>
    <n v="4500"/>
    <n v="4500.2087999999994"/>
    <n v="0.20879999999942811"/>
    <n v="0"/>
    <n v="3625.2087999999994"/>
    <n v="0.80556457735916609"/>
  </r>
  <r>
    <s v="Akbank0716_EuroMoney_interest_Nokta_MC"/>
    <n v="2016"/>
    <n v="7"/>
    <s v="Q3"/>
    <d v="2016-07-01T00:00:00"/>
    <d v="2016-07-31T00:00:00"/>
    <n v="0"/>
    <s v="MC"/>
    <x v="9"/>
    <s v="Akbank0716_EuroMoney_interest_MC"/>
    <s v="Completed"/>
    <s v="Nokta"/>
    <s v="RON"/>
    <s v="Xaxis Display Plus"/>
    <s v="cpm"/>
    <s v="Selected Sites"/>
    <s v="Ad Bundles"/>
    <n v="0.1"/>
    <n v="1"/>
    <n v="500000"/>
    <n v="529334"/>
    <n v="0"/>
    <n v="500000"/>
    <m/>
    <n v="0"/>
    <e v="#DIV/0!"/>
    <n v="50"/>
    <n v="50"/>
    <n v="0"/>
    <n v="500"/>
    <n v="500"/>
    <n v="0"/>
    <n v="0"/>
    <n v="450"/>
    <n v="0.9"/>
  </r>
  <r>
    <s v="Akbank0716_EuroMoney_interest_Digitalm_MC"/>
    <n v="2016"/>
    <n v="7"/>
    <s v="Q3"/>
    <d v="2016-07-01T00:00:00"/>
    <d v="2016-07-31T00:00:00"/>
    <n v="0"/>
    <s v="MC"/>
    <x v="9"/>
    <s v="Akbank0716_EuroMoney_interest_MC"/>
    <s v="Completed"/>
    <s v="Digitalm"/>
    <s v="RON"/>
    <s v="Xaxis Display Plus"/>
    <s v="cpm"/>
    <s v="Selected Sites"/>
    <s v="Ad Bundles"/>
    <n v="0.2"/>
    <n v="1"/>
    <n v="2000000"/>
    <n v="361093"/>
    <n v="1638907"/>
    <n v="361093"/>
    <n v="47"/>
    <n v="1.3016037419722896E-4"/>
    <n v="3.021276595744681"/>
    <n v="400"/>
    <n v="72.218600000000009"/>
    <n v="-327.78139999999996"/>
    <n v="2000"/>
    <n v="142"/>
    <n v="-1858"/>
    <n v="0"/>
    <n v="69.781399999999991"/>
    <n v="0.49141830985915486"/>
  </r>
  <r>
    <s v="Akbank0716_EuroMoney_interest_Medyanet_MC"/>
    <n v="2016"/>
    <n v="7"/>
    <s v="Q3"/>
    <d v="2016-07-01T00:00:00"/>
    <d v="2016-07-31T00:00:00"/>
    <n v="0"/>
    <s v="MC"/>
    <x v="9"/>
    <s v="Akbank0716_EuroMoney_interest_MC"/>
    <s v="Completed"/>
    <s v="Medyanet"/>
    <s v="RON"/>
    <s v="Xaxis Display Plus"/>
    <s v="cpm"/>
    <s v="Selected Sites"/>
    <s v="Ad Bundles"/>
    <n v="0.1"/>
    <n v="1"/>
    <n v="2500000"/>
    <n v="2500285"/>
    <n v="0"/>
    <n v="2500000"/>
    <n v="897"/>
    <n v="3.5875910146243329E-4"/>
    <n v="2.229654403567447"/>
    <n v="250"/>
    <n v="250"/>
    <n v="0"/>
    <n v="2500"/>
    <n v="2000"/>
    <n v="-500"/>
    <n v="0"/>
    <n v="1750"/>
    <n v="0.875"/>
  </r>
  <r>
    <s v="Akbank0716_Gurbetci_Mevduat_interest_Medyanet_MC"/>
    <n v="2016"/>
    <n v="7"/>
    <s v="Q3"/>
    <d v="2016-07-01T00:00:00"/>
    <d v="2016-07-31T00:00:00"/>
    <n v="0"/>
    <s v="MC"/>
    <x v="9"/>
    <s v="Akbank0716_Gurbetci_Mevduat_interest_MC"/>
    <s v="Completed"/>
    <s v="Medyanet"/>
    <s v="RON"/>
    <s v="Xaxis Display Plus"/>
    <s v="cpm"/>
    <s v="Selected Sites"/>
    <s v="Ad Bundles"/>
    <n v="0.1"/>
    <n v="2"/>
    <n v="2000000"/>
    <n v="2000050"/>
    <n v="0"/>
    <n v="2000000"/>
    <n v="3520"/>
    <n v="1.7599560010999726E-3"/>
    <n v="0.85227272727272729"/>
    <n v="200"/>
    <n v="200"/>
    <n v="0"/>
    <n v="4000"/>
    <n v="3000"/>
    <n v="-1000"/>
    <n v="0"/>
    <n v="2800"/>
    <n v="0.93333333333333335"/>
  </r>
  <r>
    <s v="Akbank0716_Gurbetci_Mevduat_interest_Digitalm_MC"/>
    <n v="2016"/>
    <n v="7"/>
    <s v="Q3"/>
    <d v="2016-07-01T00:00:00"/>
    <d v="2016-07-31T00:00:00"/>
    <n v="0"/>
    <s v="MC"/>
    <x v="9"/>
    <s v="Akbank0716_Gurbetci_Mevduat_interest_MC"/>
    <s v="Completed"/>
    <s v="Digitalm"/>
    <s v="RON"/>
    <s v="Xaxis Display Plus"/>
    <s v="cpm"/>
    <s v="Selected Sites"/>
    <s v="Ad Bundles"/>
    <n v="0.2"/>
    <n v="2"/>
    <n v="1200000"/>
    <n v="480830"/>
    <n v="719170"/>
    <n v="480830"/>
    <n v="60"/>
    <n v="1.2478422727367261E-4"/>
    <n v="8.3333333333333339"/>
    <n v="240"/>
    <n v="96.165999999999997"/>
    <n v="-143.834"/>
    <n v="2400"/>
    <n v="500"/>
    <n v="-1900"/>
    <n v="0"/>
    <n v="403.834"/>
    <n v="0.80766800000000005"/>
  </r>
  <r>
    <s v="Akbank0716_Multinational_contextual_Appnexus_MC"/>
    <n v="2016"/>
    <n v="7"/>
    <s v="Q3"/>
    <d v="2016-07-01T00:00:00"/>
    <d v="2016-07-31T00:00:00"/>
    <n v="0"/>
    <s v="MC"/>
    <x v="9"/>
    <s v="Akbank0716_Multinational_contextual_MC"/>
    <s v="Completed"/>
    <s v="Appnexus"/>
    <s v="RON"/>
    <s v="Xaxis Contextual"/>
    <s v="cpm"/>
    <s v="Selected Sites"/>
    <s v="Ad Bundles"/>
    <n v="1"/>
    <n v="100"/>
    <n v="104800"/>
    <n v="82740"/>
    <n v="22060"/>
    <n v="82740"/>
    <m/>
    <n v="0"/>
    <e v="#DIV/0!"/>
    <n v="104.8"/>
    <n v="82.74"/>
    <n v="-22.060000000000002"/>
    <n v="10480"/>
    <n v="8554.4"/>
    <n v="-1925.6000000000004"/>
    <n v="0"/>
    <n v="8471.66"/>
    <n v="0.99032778453193682"/>
  </r>
  <r>
    <s v="Akbank0716_Multinational_contextual_Google_MC"/>
    <n v="2016"/>
    <n v="7"/>
    <s v="Q3"/>
    <d v="2016-07-01T00:00:00"/>
    <d v="2016-07-31T00:00:00"/>
    <n v="0"/>
    <s v="MC"/>
    <x v="9"/>
    <s v="Akbank0716_Multinational_contextual_MC"/>
    <s v="Completed"/>
    <s v="Google"/>
    <s v="RON"/>
    <s v="Xaxis Contextual"/>
    <s v="cpm"/>
    <s v="Selected Sites"/>
    <s v="Ad Bundles"/>
    <m/>
    <n v="0"/>
    <n v="489"/>
    <n v="489"/>
    <n v="0"/>
    <n v="489"/>
    <m/>
    <n v="0"/>
    <e v="#DIV/0!"/>
    <n v="0"/>
    <n v="0"/>
    <n v="0"/>
    <n v="0"/>
    <n v="0"/>
    <n v="0"/>
    <n v="0"/>
    <n v="0"/>
    <e v="#DIV/0!"/>
  </r>
  <r>
    <s v="GSK0716_Parodontax_preroll_Nokta_MC"/>
    <n v="2016"/>
    <n v="7"/>
    <s v="Q3"/>
    <d v="2016-07-01T00:00:00"/>
    <d v="2016-07-31T00:00:00"/>
    <n v="0"/>
    <s v="MC"/>
    <x v="0"/>
    <s v="GSK0716_Parodontax_preroll_MC"/>
    <s v="Completed"/>
    <s v="Nokta"/>
    <s v="RON"/>
    <s v="Xaxis Tv"/>
    <s v="cpv"/>
    <s v="Pre/Mid/Post Rolls RON"/>
    <s v="Online Video"/>
    <n v="1.2E-2"/>
    <n v="0.04"/>
    <n v="100000"/>
    <n v="2768"/>
    <n v="97232"/>
    <n v="2768"/>
    <m/>
    <n v="0"/>
    <e v="#DIV/0!"/>
    <n v="1200"/>
    <n v="33.216000000000001"/>
    <n v="-1166.7840000000001"/>
    <n v="4000"/>
    <n v="84.08"/>
    <n v="-3915.92"/>
    <n v="0"/>
    <n v="50.863999999999997"/>
    <n v="0.60494766888677443"/>
  </r>
  <r>
    <s v="GSK0716_Parodontax_preroll_Annebebek_MC"/>
    <n v="2016"/>
    <n v="7"/>
    <s v="Q3"/>
    <d v="2016-07-01T00:00:00"/>
    <d v="2016-07-31T00:00:00"/>
    <n v="0"/>
    <s v="MC"/>
    <x v="0"/>
    <s v="GSK0716_Parodontax_preroll_MC"/>
    <s v="Completed"/>
    <s v="Sevinc iletisim"/>
    <s v="RON"/>
    <s v="Xaxis Tv"/>
    <s v="cpv"/>
    <s v="Pre/Mid/Post Rolls RON"/>
    <s v="Online Video"/>
    <n v="0.02"/>
    <n v="0.04"/>
    <n v="60000"/>
    <n v="42955"/>
    <n v="17045"/>
    <n v="42955"/>
    <m/>
    <n v="0"/>
    <e v="#DIV/0!"/>
    <n v="1200"/>
    <n v="859.1"/>
    <n v="-340.9"/>
    <n v="2400"/>
    <n v="1000"/>
    <n v="-1400"/>
    <n v="0"/>
    <n v="140.89999999999998"/>
    <n v="0.14089999999999997"/>
  </r>
  <r>
    <s v="GSK0716_Parodontax_preroll_Star_MC"/>
    <n v="2016"/>
    <n v="7"/>
    <s v="Q3"/>
    <d v="2016-07-01T00:00:00"/>
    <d v="2016-07-31T00:00:00"/>
    <n v="0"/>
    <s v="MC"/>
    <x v="0"/>
    <s v="GSK0716_Parodontax_preroll_MC"/>
    <s v="Completed"/>
    <s v="Star"/>
    <s v="RON"/>
    <s v="Xaxis Tv"/>
    <s v="cpv"/>
    <s v="Pre/Mid/Post Rolls RON"/>
    <s v="Online Video"/>
    <n v="0.01"/>
    <n v="0.04"/>
    <n v="100000"/>
    <n v="69044"/>
    <n v="30956"/>
    <n v="69044"/>
    <m/>
    <n v="0"/>
    <e v="#DIV/0!"/>
    <n v="1000"/>
    <n v="690.44"/>
    <n v="-309.55999999999995"/>
    <n v="4000"/>
    <n v="2000"/>
    <n v="-2000"/>
    <n v="0"/>
    <n v="1309.56"/>
    <n v="0.65477999999999992"/>
  </r>
  <r>
    <s v="GSK0716_Sensondyne_Tootbrush_preroll_Acunn_MC"/>
    <n v="2016"/>
    <n v="7"/>
    <s v="Q3"/>
    <d v="2016-07-01T00:00:00"/>
    <d v="2016-07-31T00:00:00"/>
    <n v="0"/>
    <s v="MC"/>
    <x v="0"/>
    <s v="GSK0716_Sensondyne_Tootbrush_preroll_MC"/>
    <s v="Completed"/>
    <s v="Acunn"/>
    <s v="RON"/>
    <s v="Xaxis Tv"/>
    <s v="cpv"/>
    <s v="Pre/Mid/Post Rolls RON"/>
    <s v="Online Video"/>
    <n v="1.4999999999999999E-2"/>
    <n v="0.04"/>
    <n v="50000"/>
    <n v="11168"/>
    <n v="38832"/>
    <n v="11168"/>
    <n v="1516"/>
    <n v="0.13574498567335244"/>
    <n v="0.41598944591029025"/>
    <n v="750"/>
    <n v="167.51999999999998"/>
    <n v="-582.48"/>
    <n v="2000"/>
    <n v="630.64"/>
    <n v="-1369.3600000000001"/>
    <n v="0"/>
    <n v="463.12"/>
    <n v="0.73436508943295697"/>
  </r>
  <r>
    <s v="GSK0716_Sensondyne_Tootbrush_preroll_Star_MC"/>
    <n v="2016"/>
    <n v="7"/>
    <s v="Q3"/>
    <d v="2016-07-01T00:00:00"/>
    <d v="2016-07-31T00:00:00"/>
    <n v="0"/>
    <s v="MC"/>
    <x v="0"/>
    <s v="GSK0716_Sensondyne_Tootbrush_preroll_MC"/>
    <s v="Completed"/>
    <s v="Star"/>
    <s v="RON"/>
    <s v="Xaxis Tv"/>
    <s v="cpv"/>
    <s v="Pre/Mid/Post Rolls RON"/>
    <s v="Online Video"/>
    <n v="0.01"/>
    <n v="0.04"/>
    <n v="100000"/>
    <n v="100009"/>
    <n v="0"/>
    <n v="100000"/>
    <m/>
    <n v="0"/>
    <e v="#DIV/0!"/>
    <n v="1000"/>
    <n v="1000"/>
    <n v="0"/>
    <n v="4000"/>
    <n v="2000"/>
    <n v="-2000"/>
    <n v="0"/>
    <n v="1000"/>
    <n v="0.5"/>
  </r>
  <r>
    <s v="GSK0716_Sensondyne_Tootbrush_preroll_Annebebek_MC"/>
    <n v="2016"/>
    <n v="7"/>
    <s v="Q3"/>
    <d v="2016-07-01T00:00:00"/>
    <d v="2016-07-31T00:00:00"/>
    <n v="0"/>
    <s v="MC"/>
    <x v="0"/>
    <s v="GSK0716_Sensondyne_Tootbrush_preroll_MC"/>
    <s v="Completed"/>
    <s v="Sevinc iletisim"/>
    <s v="RON"/>
    <s v="Xaxis Tv"/>
    <s v="cpv"/>
    <s v="Pre/Mid/Post Rolls RON"/>
    <s v="Online Video"/>
    <n v="0.02"/>
    <n v="0.04"/>
    <n v="30000"/>
    <n v="31302"/>
    <n v="0"/>
    <n v="30000"/>
    <m/>
    <n v="0"/>
    <e v="#DIV/0!"/>
    <n v="600"/>
    <n v="600"/>
    <n v="0"/>
    <n v="1200"/>
    <n v="1000"/>
    <n v="-200"/>
    <n v="0"/>
    <n v="400"/>
    <n v="0.4"/>
  </r>
  <r>
    <s v="Iklimsa0716_Temmuz_interstitial_Medyanet_MC"/>
    <n v="2016"/>
    <n v="7"/>
    <s v="Q3"/>
    <d v="2016-07-01T00:00:00"/>
    <d v="2016-07-31T00:00:00"/>
    <n v="0"/>
    <s v="MC"/>
    <x v="65"/>
    <s v="Iklimsa0716_Temmuz_interstitial_MC"/>
    <s v="Completed"/>
    <s v="Medyanet"/>
    <s v="RON"/>
    <s v="Xaxis Rich Media"/>
    <s v="cpm"/>
    <s v="Interstitial"/>
    <s v="Interstitial"/>
    <n v="0.5"/>
    <n v="4.25"/>
    <n v="2000000"/>
    <n v="2001236"/>
    <n v="0"/>
    <n v="2000000"/>
    <n v="18420"/>
    <n v="9.2043117353475552E-3"/>
    <n v="0.43431053203040176"/>
    <n v="1000"/>
    <n v="1000"/>
    <n v="0"/>
    <n v="8500"/>
    <n v="8000"/>
    <n v="-500"/>
    <n v="0"/>
    <n v="7000"/>
    <n v="0.875"/>
  </r>
  <r>
    <s v="Iklimsa0716_Temmuz_interstitial_Digitalm_MC"/>
    <n v="2016"/>
    <n v="7"/>
    <s v="Q3"/>
    <d v="2016-07-01T00:00:00"/>
    <d v="2016-07-31T00:00:00"/>
    <n v="0"/>
    <s v="MC"/>
    <x v="65"/>
    <s v="Iklimsa0716_Temmuz_interstitial_MC"/>
    <s v="Completed"/>
    <s v="Digitalm"/>
    <s v="RON"/>
    <s v="Xaxis Rich Media"/>
    <s v="cpm"/>
    <s v="Interstitial"/>
    <s v="Interstitial"/>
    <n v="2.5"/>
    <n v="4.25"/>
    <n v="600000"/>
    <n v="587774"/>
    <n v="12226"/>
    <n v="587774"/>
    <n v="8881"/>
    <n v="1.5109548908253853E-2"/>
    <n v="0.33779979732012161"/>
    <n v="1500"/>
    <n v="1469.4349999999999"/>
    <n v="-30.565000000000055"/>
    <n v="2550"/>
    <n v="3000"/>
    <n v="450"/>
    <n v="0"/>
    <n v="1530.5650000000001"/>
    <n v="0.51018833333333335"/>
  </r>
  <r>
    <s v="Iklimsa0716_Temmuz_interstitial_Acunn_MC"/>
    <n v="2016"/>
    <n v="7"/>
    <s v="Q3"/>
    <d v="2016-07-01T00:00:00"/>
    <d v="2016-07-31T00:00:00"/>
    <n v="0"/>
    <s v="MC"/>
    <x v="65"/>
    <s v="Iklimsa0716_Temmuz_interstitial_MC"/>
    <s v="Completed"/>
    <s v="Acunn"/>
    <s v="RON"/>
    <s v="Xaxis Rich Media"/>
    <s v="cpm"/>
    <s v="Interstitial"/>
    <s v="Interstitial"/>
    <n v="1.25"/>
    <n v="4.25"/>
    <n v="450000"/>
    <n v="186049"/>
    <n v="263951"/>
    <n v="186049"/>
    <n v="1373"/>
    <n v="7.3797762954920477E-3"/>
    <n v="0.58048069919883472"/>
    <n v="562.5"/>
    <n v="232.56125"/>
    <n v="-329.93875000000003"/>
    <n v="1912.5"/>
    <n v="797"/>
    <n v="-1115.5"/>
    <n v="0"/>
    <n v="564.43875000000003"/>
    <n v="0.70820420326223343"/>
  </r>
  <r>
    <s v="Iklimsa0716_Temmuz_interstitial_Futbolarena_MC"/>
    <n v="2016"/>
    <n v="7"/>
    <s v="Q3"/>
    <d v="2016-07-01T00:00:00"/>
    <d v="2016-07-31T00:00:00"/>
    <n v="0"/>
    <s v="MC"/>
    <x v="65"/>
    <s v="Iklimsa0716_Temmuz_interstitial_MC"/>
    <s v="Completed"/>
    <s v="Sevinc iletisim"/>
    <s v="RON"/>
    <s v="Xaxis Rich Media"/>
    <s v="cpm"/>
    <s v="Interstitial"/>
    <s v="Interstitial"/>
    <n v="2.5"/>
    <n v="4.25"/>
    <n v="1000000"/>
    <n v="0"/>
    <n v="1000000"/>
    <n v="0"/>
    <m/>
    <e v="#DIV/0!"/>
    <e v="#DIV/0!"/>
    <n v="2500"/>
    <n v="0"/>
    <n v="-2500"/>
    <n v="4250"/>
    <n v="0"/>
    <n v="-4250"/>
    <n v="0"/>
    <n v="0"/>
    <e v="#DIV/0!"/>
  </r>
  <r>
    <s v="Iklimsa0716_Temmuz_Preroll_Acunn_MC"/>
    <n v="2016"/>
    <n v="7"/>
    <s v="Q3"/>
    <d v="2016-07-01T00:00:00"/>
    <d v="2016-07-31T00:00:00"/>
    <n v="0"/>
    <s v="MC"/>
    <x v="65"/>
    <s v="Iklimsa0716_Temmuz_Preroll_MC"/>
    <s v="Completed"/>
    <s v="Acunn"/>
    <s v="RON"/>
    <s v="Xaxis Tv"/>
    <s v="cpv"/>
    <s v="Pre/Mid/Post Rolls RON"/>
    <s v="Online Video"/>
    <n v="1.4999999999999999E-2"/>
    <n v="3.3000000000000002E-2"/>
    <n v="40000"/>
    <n v="17838"/>
    <n v="22162"/>
    <n v="17838"/>
    <n v="519"/>
    <n v="2.9095190043726876E-2"/>
    <n v="0.97549132947976869"/>
    <n v="600"/>
    <n v="267.57"/>
    <n v="-332.43"/>
    <n v="1320"/>
    <n v="506.28"/>
    <n v="-813.72"/>
    <n v="0"/>
    <n v="238.70999999999998"/>
    <n v="0.47149798530457454"/>
  </r>
  <r>
    <s v="Iklimsa0716_Temmuz_Preroll_Digitalm_MC"/>
    <n v="2016"/>
    <n v="7"/>
    <s v="Q3"/>
    <d v="2016-07-01T00:00:00"/>
    <d v="2016-07-31T00:00:00"/>
    <n v="0"/>
    <s v="MC"/>
    <x v="65"/>
    <s v="Iklimsa0716_Temmuz_Preroll_MC"/>
    <s v="Completed"/>
    <s v="Digitalm"/>
    <s v="RON"/>
    <s v="Xaxis Tv"/>
    <s v="cpv"/>
    <s v="Pre/Mid/Post Rolls RON"/>
    <s v="Online Video"/>
    <n v="6.0000000000000001E-3"/>
    <n v="3.3000000000000002E-2"/>
    <n v="40000"/>
    <n v="40007"/>
    <n v="0"/>
    <n v="40000"/>
    <n v="397"/>
    <n v="9.9232634288999432E-3"/>
    <n v="3.5264483627204029"/>
    <n v="240"/>
    <n v="240"/>
    <n v="0"/>
    <n v="1320"/>
    <n v="1400"/>
    <n v="80"/>
    <n v="0"/>
    <n v="1160"/>
    <n v="0.82857142857142863"/>
  </r>
  <r>
    <s v="Shell0716_WTS_Preroll_Acunn_MC"/>
    <n v="2016"/>
    <n v="7"/>
    <s v="Q3"/>
    <d v="2016-07-01T00:00:00"/>
    <d v="2016-07-31T00:00:00"/>
    <n v="0"/>
    <s v="MC"/>
    <x v="52"/>
    <s v="Shell0716_WTS_Preroll_MC"/>
    <s v="Completed"/>
    <s v="Acunn"/>
    <s v="RON"/>
    <s v="Xaxis Tv"/>
    <s v="cpv"/>
    <s v="Pre/Mid/Post Rolls RON"/>
    <s v="Online Video"/>
    <n v="1.4999999999999999E-2"/>
    <n v="3.3000000000000002E-2"/>
    <n v="80000"/>
    <n v="12434"/>
    <n v="67566"/>
    <n v="12434"/>
    <n v="478"/>
    <n v="3.8442978928743765E-2"/>
    <n v="0.48920502092050211"/>
    <n v="1200"/>
    <n v="186.51"/>
    <n v="-1013.49"/>
    <n v="2640"/>
    <n v="233.84"/>
    <n v="-2406.16"/>
    <n v="0"/>
    <n v="47.330000000000013"/>
    <n v="0.20240335271980847"/>
  </r>
  <r>
    <s v="Shell0716_WTS_Preroll_Digitalm_MC"/>
    <n v="2016"/>
    <n v="7"/>
    <s v="Q3"/>
    <d v="2016-07-01T00:00:00"/>
    <d v="2016-07-31T00:00:00"/>
    <n v="0"/>
    <s v="MC"/>
    <x v="52"/>
    <s v="Shell0716_WTS_Preroll_MC"/>
    <s v="Completed"/>
    <s v="Digitalm"/>
    <s v="RON"/>
    <s v="Xaxis Tv"/>
    <s v="cpv"/>
    <s v="Pre/Mid/Post Rolls RON"/>
    <s v="Online Video"/>
    <n v="6.0000000000000001E-3"/>
    <n v="3.3000000000000002E-2"/>
    <n v="75000"/>
    <n v="28897"/>
    <n v="46103"/>
    <n v="28897"/>
    <n v="1201"/>
    <n v="4.1561407758590858E-2"/>
    <n v="0.74937552039966693"/>
    <n v="450"/>
    <n v="173.38200000000001"/>
    <n v="-276.61799999999999"/>
    <n v="2475"/>
    <n v="900"/>
    <n v="-1575"/>
    <n v="0"/>
    <n v="726.61799999999994"/>
    <n v="0.80735333333333326"/>
  </r>
  <r>
    <s v="Shell0716_WTS_Preroll_Nokta_MC"/>
    <n v="2016"/>
    <n v="7"/>
    <s v="Q2"/>
    <d v="2016-07-01T00:00:00"/>
    <d v="2016-07-31T00:00:00"/>
    <n v="0"/>
    <s v="MC"/>
    <x v="52"/>
    <s v="Shell0716_WTS_Preroll_MC"/>
    <s v="Completed"/>
    <s v="Nokta"/>
    <s v="RON"/>
    <s v="Xaxis Tv"/>
    <s v="cpv"/>
    <s v="Pre/Mid/Post Rolls RON"/>
    <s v="Online Video"/>
    <n v="1.2E-2"/>
    <n v="3.3000000000000002E-2"/>
    <n v="80000"/>
    <n v="53791"/>
    <n v="26209"/>
    <n v="53791"/>
    <m/>
    <n v="0"/>
    <e v="#DIV/0!"/>
    <n v="960"/>
    <n v="645.49199999999996"/>
    <n v="-314.50800000000004"/>
    <n v="2640"/>
    <n v="1700"/>
    <n v="-940"/>
    <n v="0"/>
    <n v="1054.508"/>
    <n v="0.62029882352941179"/>
  </r>
  <r>
    <s v="Teknosa0716_Bayram_iletisimi_İnterstitial_Medyanet_MC"/>
    <n v="2016"/>
    <n v="7"/>
    <s v="Q3"/>
    <d v="2016-07-01T00:00:00"/>
    <d v="2016-07-10T00:00:00"/>
    <n v="0"/>
    <s v="MC"/>
    <x v="6"/>
    <s v="Teknosa0716_Bayram_iletisimi_İnterstitial_MC"/>
    <s v="Completed"/>
    <s v="Medyanet"/>
    <s v="RON"/>
    <s v="Xaxis Rich Media"/>
    <s v="cpm"/>
    <s v="Interstitial"/>
    <s v="Interstitial"/>
    <n v="0.5"/>
    <n v="4.25"/>
    <n v="1350000"/>
    <n v="1351049"/>
    <n v="0"/>
    <n v="1350000"/>
    <n v="3574"/>
    <n v="2.6453518710276235E-3"/>
    <n v="1.3989927252378287"/>
    <n v="675"/>
    <n v="675"/>
    <n v="0"/>
    <n v="5737.5"/>
    <n v="5000"/>
    <n v="-737.5"/>
    <n v="0"/>
    <n v="4325"/>
    <n v="0.86499999999999999"/>
  </r>
  <r>
    <s v="Teknosa0716_Bayram_iletisimi_İnterstitial_Bond_MC"/>
    <n v="2016"/>
    <n v="7"/>
    <s v="Q3"/>
    <d v="2016-07-01T00:00:00"/>
    <d v="2016-07-10T00:00:00"/>
    <n v="0"/>
    <s v="MC"/>
    <x v="6"/>
    <s v="Teknosa0716_Bayram_iletisimi_İnterstitial_MC"/>
    <s v="Completed"/>
    <s v="Bond Digital"/>
    <s v="RON"/>
    <s v="Xaxis Rich Media"/>
    <s v="cpm"/>
    <s v="Interstitial"/>
    <s v="Interstitial"/>
    <n v="2.5"/>
    <n v="4.25"/>
    <n v="300000"/>
    <n v="234294"/>
    <n v="65706"/>
    <n v="234294"/>
    <m/>
    <n v="0"/>
    <e v="#DIV/0!"/>
    <n v="750"/>
    <n v="585.73500000000001"/>
    <n v="-164.26499999999999"/>
    <n v="1275"/>
    <n v="700"/>
    <n v="-575"/>
    <n v="0"/>
    <n v="114.26499999999999"/>
    <n v="0.16323571428571426"/>
  </r>
  <r>
    <s v="Teknosa0716_Bayram_iletisimi_İnterstitial_Acunn_MC"/>
    <n v="2016"/>
    <n v="7"/>
    <s v="Q3"/>
    <d v="2016-07-01T00:00:00"/>
    <d v="2016-07-10T00:00:00"/>
    <n v="0"/>
    <s v="MC"/>
    <x v="6"/>
    <s v="Teknosa0716_Bayram_iletisimi_İnterstitial_MC"/>
    <s v="Completed"/>
    <s v="Acunn"/>
    <s v="RON"/>
    <s v="Xaxis Rich Media"/>
    <s v="cpm"/>
    <s v="Interstitial"/>
    <s v="Interstitial"/>
    <n v="1.25"/>
    <n v="4.25"/>
    <n v="600000"/>
    <n v="315914"/>
    <n v="284086"/>
    <n v="315914"/>
    <n v="3578"/>
    <n v="1.1325867166380723E-2"/>
    <n v="0.36333147009502514"/>
    <n v="750"/>
    <n v="394.89249999999998"/>
    <n v="-355.10750000000002"/>
    <n v="2550"/>
    <n v="1300"/>
    <n v="-1250"/>
    <n v="0"/>
    <n v="905.10750000000007"/>
    <n v="0.69623653846153855"/>
  </r>
  <r>
    <s v="Teknosa0716_Temlik_interstitial_Medyanet_MC"/>
    <n v="2016"/>
    <n v="7"/>
    <s v="Q3"/>
    <d v="2016-07-01T00:00:00"/>
    <d v="2016-07-05T00:00:00"/>
    <n v="0"/>
    <s v="MC"/>
    <x v="6"/>
    <s v="Teknosa0716_Temlik_interstitial_MC"/>
    <s v="Completed"/>
    <s v="Medyanet"/>
    <s v="RON"/>
    <s v="Xaxis Rich Media"/>
    <s v="cpm"/>
    <s v="Interstitial"/>
    <s v="Interstitial"/>
    <n v="0.5"/>
    <n v="4.25"/>
    <n v="100000"/>
    <n v="101479"/>
    <n v="0"/>
    <n v="100000"/>
    <n v="664"/>
    <n v="6.5432256920150969E-3"/>
    <n v="0.36346385542168674"/>
    <n v="50"/>
    <n v="50"/>
    <n v="0"/>
    <n v="425"/>
    <n v="241.34"/>
    <n v="-183.66"/>
    <n v="0"/>
    <n v="191.34"/>
    <n v="0.79282340266843454"/>
  </r>
  <r>
    <s v="Teknosa0716_Temlik_interstitial_Acunn_MC"/>
    <n v="2016"/>
    <n v="7"/>
    <s v="Q3"/>
    <d v="2016-07-01T00:00:00"/>
    <d v="2016-07-05T00:00:00"/>
    <n v="0"/>
    <s v="MC"/>
    <x v="6"/>
    <s v="Teknosa0716_Temlik_interstitial_MC"/>
    <s v="Completed"/>
    <s v="Acunn"/>
    <s v="RON"/>
    <s v="Xaxis Rich Media"/>
    <s v="cpm"/>
    <s v="Interstitial"/>
    <s v="Interstitial"/>
    <n v="1.25"/>
    <n v="4.25"/>
    <n v="170000"/>
    <n v="170377"/>
    <n v="0"/>
    <n v="170000"/>
    <n v="1724"/>
    <n v="1.0118736683942081E-2"/>
    <n v="0.29002320185614849"/>
    <n v="212.5"/>
    <n v="212.5"/>
    <n v="0"/>
    <n v="722.5"/>
    <n v="500"/>
    <n v="-222.5"/>
    <n v="0"/>
    <n v="287.5"/>
    <n v="0.57499999999999996"/>
  </r>
  <r>
    <s v="Teknosa0716_turuncu_indirim_15-18Temmuz_interstitial_Medyanet_MC"/>
    <n v="2016"/>
    <n v="7"/>
    <s v="Q3"/>
    <d v="2016-07-15T00:00:00"/>
    <d v="2016-07-18T00:00:00"/>
    <n v="0"/>
    <s v="MC"/>
    <x v="6"/>
    <s v="Teknosa0716_turuncu_indirim_15-18Temmuz_interstitial_MC"/>
    <s v="Completed"/>
    <s v="Medyanet"/>
    <s v="RON"/>
    <s v="Xaxis Rich Media"/>
    <s v="cpm"/>
    <s v="Interstitial"/>
    <s v="Interstitial"/>
    <n v="0.5"/>
    <n v="4.25"/>
    <n v="300000"/>
    <n v="224417"/>
    <n v="75583"/>
    <n v="224417"/>
    <n v="1742"/>
    <n v="7.7623352954544443E-3"/>
    <n v="0.51664753157290466"/>
    <n v="150"/>
    <n v="112.2085"/>
    <n v="-37.791499999999999"/>
    <n v="1275"/>
    <n v="900"/>
    <n v="-375"/>
    <n v="0"/>
    <n v="787.79150000000004"/>
    <n v="0.8753238888888889"/>
  </r>
  <r>
    <s v="Teknosa0716_turuncu_indirim_15-18Temmuz_interstitial_Digitalm_MC"/>
    <n v="2016"/>
    <n v="7"/>
    <s v="Q3"/>
    <d v="2016-07-15T00:00:00"/>
    <d v="2016-07-18T00:00:00"/>
    <n v="0"/>
    <s v="MC"/>
    <x v="6"/>
    <s v="Teknosa0716_turuncu_indirim_15-18Temmuz_interstitial_MC"/>
    <s v="Completed"/>
    <s v="Digitalm"/>
    <s v="RON"/>
    <s v="Xaxis Rich Media"/>
    <s v="cpm"/>
    <s v="Interstitial"/>
    <s v="Interstitial"/>
    <n v="2.5"/>
    <n v="4.25"/>
    <n v="160000"/>
    <n v="151904"/>
    <n v="8096"/>
    <n v="151904"/>
    <n v="2264"/>
    <n v="1.4904149989467031E-2"/>
    <n v="0.26501766784452296"/>
    <n v="400"/>
    <n v="379.76"/>
    <n v="-20.240000000000009"/>
    <n v="680"/>
    <n v="600"/>
    <n v="-80"/>
    <n v="0"/>
    <n v="220.24"/>
    <n v="0.36706666666666671"/>
  </r>
  <r>
    <s v="Teknosa0716_turuncu_indirim_15-18Temmuz_interstitial_Bond_MC"/>
    <n v="2016"/>
    <n v="7"/>
    <s v="Q3"/>
    <d v="2016-07-15T00:00:00"/>
    <d v="2016-07-18T00:00:00"/>
    <n v="0"/>
    <s v="MC"/>
    <x v="6"/>
    <s v="Teknosa0716_turuncu_indirim_15-18Temmuz_interstitial_MC"/>
    <s v="Completed"/>
    <s v="Bond Digital"/>
    <s v="RON"/>
    <s v="Xaxis Rich Media"/>
    <s v="cpm"/>
    <s v="Interstitial"/>
    <s v="Interstitial"/>
    <n v="2.5"/>
    <n v="4.25"/>
    <n v="200000"/>
    <n v="144028"/>
    <n v="55972"/>
    <n v="144028"/>
    <m/>
    <n v="0"/>
    <e v="#DIV/0!"/>
    <n v="500"/>
    <n v="360.07"/>
    <n v="-139.93"/>
    <n v="850"/>
    <n v="656.24"/>
    <n v="-193.76"/>
    <n v="0"/>
    <n v="296.17"/>
    <n v="0.45131354382542976"/>
  </r>
  <r>
    <s v="Zorlu0716_Bir_Hayal_Bir_Oyun_interstitial_Acunn_MC"/>
    <n v="2016"/>
    <n v="7"/>
    <s v="Q3"/>
    <d v="2016-07-01T00:00:00"/>
    <d v="2016-07-31T00:00:00"/>
    <n v="0"/>
    <s v="MC"/>
    <x v="55"/>
    <s v="Zorlu0716_Bir_Hayal_Bir_Oyun_interstitial_MC"/>
    <s v="Completed"/>
    <s v="Acunn"/>
    <s v="RON"/>
    <s v="Xaxis Rich Media"/>
    <s v="cpm"/>
    <s v="Interstitial"/>
    <s v="Interstitial"/>
    <n v="1.25"/>
    <n v="4.75"/>
    <n v="300000"/>
    <n v="31215"/>
    <n v="268785"/>
    <n v="31215"/>
    <n v="177"/>
    <n v="5.670350792888035E-3"/>
    <n v="0.84745762711864403"/>
    <n v="375"/>
    <n v="39.018749999999997"/>
    <n v="-335.98124999999999"/>
    <n v="1425"/>
    <n v="150"/>
    <n v="-1275"/>
    <n v="0"/>
    <n v="110.98125"/>
    <n v="0.73987500000000006"/>
  </r>
  <r>
    <s v="Zorlu0716_Bir_Hayal_Bir_Oyun_interstitial_Digitalm_MC"/>
    <n v="2016"/>
    <n v="7"/>
    <s v="Q3"/>
    <d v="2016-07-01T00:00:00"/>
    <d v="2016-07-31T00:00:00"/>
    <n v="0"/>
    <s v="MC"/>
    <x v="55"/>
    <s v="Zorlu0716_Bir_Hayal_Bir_Oyun_interstitial_MC"/>
    <s v="Completed"/>
    <s v="Digitalm"/>
    <s v="RON"/>
    <s v="Xaxis Rich Media"/>
    <s v="cpm"/>
    <s v="Interstitial"/>
    <s v="Interstitial"/>
    <n v="2.5"/>
    <n v="4.75"/>
    <n v="300000"/>
    <n v="300053"/>
    <n v="0"/>
    <n v="300000"/>
    <n v="5759"/>
    <n v="1.9193275854599019E-2"/>
    <n v="0.25177982288591771"/>
    <n v="750"/>
    <n v="750"/>
    <n v="0"/>
    <n v="1425"/>
    <n v="1450"/>
    <n v="25"/>
    <n v="0"/>
    <n v="700"/>
    <n v="0.48275862068965519"/>
  </r>
  <r>
    <s v="Zorlu0716_Bir_Hayal_Bir_Oyun_interstitial_Matrouge_MC"/>
    <n v="2016"/>
    <n v="7"/>
    <s v="Q3"/>
    <d v="2016-07-01T00:00:00"/>
    <d v="2016-07-31T00:00:00"/>
    <n v="0"/>
    <s v="MC"/>
    <x v="55"/>
    <s v="Zorlu0716_Bir_Hayal_Bir_Oyun_interstitial_MC"/>
    <s v="Completed"/>
    <s v="Matrouge"/>
    <s v="RON"/>
    <s v="Xaxis Rich Media"/>
    <s v="cpm"/>
    <s v="Interstitial"/>
    <s v="Interstitial"/>
    <n v="2"/>
    <n v="4.75"/>
    <n v="100000"/>
    <n v="237830"/>
    <n v="0"/>
    <n v="100000"/>
    <m/>
    <n v="0"/>
    <e v="#DIV/0!"/>
    <n v="200"/>
    <n v="200"/>
    <n v="0"/>
    <n v="475"/>
    <n v="1250"/>
    <n v="775"/>
    <n v="0"/>
    <n v="1050"/>
    <n v="0.84"/>
  </r>
  <r>
    <s v="Zorlu0716_Bir_Hayal_Bir_Oyun_interstitial_Medyanet_MC"/>
    <n v="2016"/>
    <n v="7"/>
    <s v="Q3"/>
    <d v="2016-07-01T00:00:00"/>
    <d v="2016-07-31T00:00:00"/>
    <n v="0"/>
    <s v="MC"/>
    <x v="55"/>
    <s v="Zorlu0716_Bir_Hayal_Bir_Oyun_interstitial_MC"/>
    <s v="Completed"/>
    <s v="Medyanet"/>
    <s v="RON"/>
    <s v="Xaxis Rich Media"/>
    <s v="cpm"/>
    <s v="Interstitial"/>
    <s v="Interstitial"/>
    <n v="0.5"/>
    <n v="4.75"/>
    <n v="500000"/>
    <n v="500048"/>
    <n v="0"/>
    <n v="500000"/>
    <n v="13054"/>
    <n v="2.6105493872588231E-2"/>
    <n v="8.9863643327715639E-2"/>
    <n v="250"/>
    <n v="250"/>
    <n v="0"/>
    <n v="2375"/>
    <n v="1173.08"/>
    <n v="-1201.92"/>
    <n v="0"/>
    <n v="923.07999999999993"/>
    <n v="0.78688580488969206"/>
  </r>
  <r>
    <s v="Zorlu0716_Bir_Hayal_Bir_Oyun_preroll_Digitalm_MC"/>
    <n v="2016"/>
    <n v="7"/>
    <s v="Q3"/>
    <d v="2016-07-01T00:00:00"/>
    <d v="2016-07-31T00:00:00"/>
    <n v="0"/>
    <s v="MC"/>
    <x v="55"/>
    <s v="Zorlu0716_Bir_Hayal_Bir_Oyun_preroll_MC"/>
    <s v="Completed"/>
    <s v="Digitalm"/>
    <s v="RON"/>
    <s v="Xaxis Tv"/>
    <s v="cpv"/>
    <s v="Pre/Mid/Post Rolls RON"/>
    <s v="Online Video"/>
    <n v="6.0000000000000001E-3"/>
    <n v="0.03"/>
    <n v="60000"/>
    <n v="60000"/>
    <n v="0"/>
    <n v="60000"/>
    <n v="904"/>
    <n v="1.5066666666666667E-2"/>
    <n v="1.9911504424778761"/>
    <n v="360"/>
    <n v="360"/>
    <n v="0"/>
    <n v="1800"/>
    <n v="1800"/>
    <n v="0"/>
    <n v="0"/>
    <n v="1440"/>
    <n v="0.8"/>
  </r>
  <r>
    <s v="Zorlu0716_Bir_Hayal_Bir_Oyun_preroll_Acunn_MC"/>
    <n v="2016"/>
    <n v="7"/>
    <s v="Q3"/>
    <d v="2016-07-01T00:00:00"/>
    <d v="2016-07-31T00:00:00"/>
    <n v="0"/>
    <s v="MC"/>
    <x v="55"/>
    <s v="Zorlu0716_Bir_Hayal_Bir_Oyun_preroll_MC"/>
    <s v="Completed"/>
    <s v="Acunn"/>
    <s v="RON"/>
    <s v="Xaxis Tv"/>
    <s v="cpv"/>
    <s v="Pre/Mid/Post Rolls RON"/>
    <s v="Online Video"/>
    <n v="1.4999999999999999E-2"/>
    <n v="0.03"/>
    <n v="40000"/>
    <n v="25253"/>
    <n v="14747"/>
    <n v="25253"/>
    <n v="1024"/>
    <n v="4.0549637666811862E-2"/>
    <n v="1.0526660156250001"/>
    <n v="600"/>
    <n v="378.79499999999996"/>
    <n v="-221.20500000000004"/>
    <n v="1200"/>
    <n v="1077.93"/>
    <n v="-122.06999999999994"/>
    <n v="0"/>
    <n v="699.1350000000001"/>
    <n v="0.6485903537335449"/>
  </r>
  <r>
    <s v="Zorlu0716_Bir_Hayal_Bir_Oyun_mobil_prestitial_Move_MC"/>
    <n v="2016"/>
    <n v="7"/>
    <s v="Q3"/>
    <d v="2016-07-01T00:00:00"/>
    <d v="2016-07-31T00:00:00"/>
    <n v="0"/>
    <s v="MC"/>
    <x v="55"/>
    <s v="Zorlu0716_Bir_Hayal_Bir_Oyun_mobil_prestitial_MC"/>
    <s v="Completed"/>
    <s v="Move"/>
    <s v="RON"/>
    <s v="Xaxis Mobil"/>
    <s v="cpm"/>
    <s v="Interstitial"/>
    <s v="Interstitial"/>
    <n v="4"/>
    <n v="8"/>
    <n v="625000"/>
    <n v="690772"/>
    <n v="0"/>
    <n v="625000"/>
    <m/>
    <n v="0"/>
    <e v="#DIV/0!"/>
    <n v="2500"/>
    <n v="2500"/>
    <n v="0"/>
    <n v="5000"/>
    <n v="5000"/>
    <n v="0"/>
    <n v="0"/>
    <n v="2500"/>
    <n v="0.5"/>
  </r>
  <r>
    <s v="Lipton0716_Double_Ice_Tea_SYNC_Clipkit_MS"/>
    <n v="2016"/>
    <n v="7"/>
    <s v="Q3"/>
    <d v="2016-07-01T00:00:00"/>
    <d v="2016-07-31T00:00:00"/>
    <n v="0"/>
    <s v="MS"/>
    <x v="64"/>
    <s v="Lipton0716_Double_Ice_Tea_SYNC"/>
    <s v="Completed"/>
    <s v="Clipkit"/>
    <s v="RON"/>
    <s v="Xaxis SYNC"/>
    <s v="cpv"/>
    <s v="Pre/Mid/Post Rolls RON"/>
    <s v="Online Video"/>
    <n v="4.4999999999999998E-2"/>
    <n v="6.5000000000000002E-2"/>
    <n v="61538"/>
    <n v="114922"/>
    <n v="0"/>
    <n v="61538"/>
    <n v="2388"/>
    <n v="2.0779311184977636E-2"/>
    <n v="1.6750293132328309"/>
    <n v="2769.21"/>
    <n v="2769.21"/>
    <n v="0"/>
    <n v="3999.9700000000003"/>
    <n v="3999.9700000000003"/>
    <n v="0"/>
    <n v="0"/>
    <n v="1230.7600000000002"/>
    <n v="0.30769230769230771"/>
  </r>
  <r>
    <s v="Mavi0716_Bayram_Kampanyası_interstitial_matrouge_MS"/>
    <n v="2016"/>
    <n v="7"/>
    <s v="Q3"/>
    <d v="2016-07-14T00:00:00"/>
    <d v="2016-07-21T00:00:00"/>
    <n v="0"/>
    <s v="MS"/>
    <x v="51"/>
    <s v="Mavi0716_Bayram_Kampanyası_interstitial_MS"/>
    <s v="Completed"/>
    <s v="Matrouge"/>
    <s v="RON"/>
    <s v="Xaxis Rich Media"/>
    <s v="cpm"/>
    <s v="Interstitial"/>
    <s v="Interstitial"/>
    <n v="2"/>
    <n v="4.5"/>
    <n v="100000"/>
    <n v="141544"/>
    <n v="0"/>
    <n v="100000"/>
    <m/>
    <n v="0"/>
    <e v="#DIV/0!"/>
    <n v="200"/>
    <n v="200"/>
    <n v="0"/>
    <n v="450"/>
    <n v="600"/>
    <n v="150"/>
    <n v="0"/>
    <n v="400"/>
    <n v="0.66666666666666663"/>
  </r>
  <r>
    <s v="Mavi0716_Bayram_Kampanyası_interstitial_medyanet_MS"/>
    <n v="2016"/>
    <n v="7"/>
    <s v="Q3"/>
    <d v="2016-07-14T00:00:00"/>
    <d v="2016-07-21T00:00:00"/>
    <n v="0"/>
    <s v="MS"/>
    <x v="51"/>
    <s v="Mavi0716_Bayram_Kampanyası_interstitial_MS"/>
    <s v="Completed"/>
    <s v="Medyanet"/>
    <s v="RON"/>
    <s v="Xaxis Rich Media"/>
    <s v="cpm"/>
    <s v="Interstitial"/>
    <s v="Interstitial"/>
    <n v="0.5"/>
    <n v="4.5"/>
    <n v="400000"/>
    <n v="331862"/>
    <n v="68138"/>
    <n v="331862"/>
    <n v="11437"/>
    <n v="3.4463120212618499E-2"/>
    <n v="0.12240972282941331"/>
    <n v="200"/>
    <n v="165.93100000000001"/>
    <n v="-34.068999999999988"/>
    <n v="1800"/>
    <n v="1400"/>
    <n v="-400"/>
    <n v="0"/>
    <n v="1234.069"/>
    <n v="0.88147785714285709"/>
  </r>
  <r>
    <s v="Mavi0716_Bayram_Kampanyası_interstitial_Acunn_MS"/>
    <n v="2016"/>
    <n v="7"/>
    <s v="Q3"/>
    <d v="2016-07-14T00:00:00"/>
    <d v="2016-07-21T00:00:00"/>
    <n v="0"/>
    <s v="MS"/>
    <x v="51"/>
    <s v="Mavi0716_Bayram_Kampanyası_interstitial_MS"/>
    <s v="Completed"/>
    <s v="Acunn"/>
    <s v="RON"/>
    <s v="Xaxis Rich Media"/>
    <s v="cpm"/>
    <s v="Interstitial"/>
    <s v="Interstitial"/>
    <n v="1.25"/>
    <n v="4.5"/>
    <n v="200000"/>
    <n v="77329"/>
    <n v="122671"/>
    <n v="77329"/>
    <n v="964"/>
    <n v="1.2466215779332462E-2"/>
    <n v="6.1462655601659748E-2"/>
    <n v="250"/>
    <n v="96.661249999999995"/>
    <n v="-153.33875"/>
    <n v="900"/>
    <n v="59.25"/>
    <n v="-840.75"/>
    <n v="0"/>
    <n v="-37.411249999999995"/>
    <n v="-0.63141350210970459"/>
  </r>
  <r>
    <s v="TFKB0716_imaj_Kampanyası_interest_medyanet_MS"/>
    <n v="2016"/>
    <n v="7"/>
    <s v="Q3"/>
    <d v="2016-07-14T00:00:00"/>
    <d v="2016-07-31T00:00:00"/>
    <n v="0"/>
    <s v="MS"/>
    <x v="59"/>
    <s v="TFKB0716_imaj_Kampanyası_interest_MS"/>
    <s v="Completed"/>
    <s v="Medyanet"/>
    <s v="RON"/>
    <s v="Xaxis Display Plus"/>
    <s v="cpm"/>
    <s v="Selected Sites"/>
    <s v="Ad Bundles"/>
    <n v="0.1"/>
    <n v="1.6"/>
    <n v="2500000"/>
    <n v="1090545"/>
    <n v="1409455"/>
    <n v="1090545"/>
    <n v="821"/>
    <n v="7.5283459187837278E-4"/>
    <n v="2.199196102314251"/>
    <n v="250"/>
    <n v="109.05450000000002"/>
    <n v="-140.94549999999998"/>
    <n v="4000"/>
    <n v="1805.54"/>
    <n v="-2194.46"/>
    <n v="0"/>
    <n v="1696.4855"/>
    <n v="0.93960006424670739"/>
  </r>
  <r>
    <s v="TFKB0716_imaj_Kampanyası_interest_digitalm_MS"/>
    <n v="2016"/>
    <n v="7"/>
    <s v="Q3"/>
    <d v="2016-07-14T00:00:00"/>
    <d v="2016-07-31T00:00:00"/>
    <n v="0"/>
    <s v="MS"/>
    <x v="59"/>
    <s v="TFKB0716_imaj_Kampanyası_interest_MS"/>
    <s v="Completed"/>
    <s v="Digitalm"/>
    <s v="RON"/>
    <s v="Xaxis Display Plus"/>
    <s v="cpm"/>
    <s v="Selected Sites"/>
    <s v="Ad Bundles"/>
    <n v="0.2"/>
    <n v="1.6"/>
    <n v="2500000"/>
    <n v="1002313"/>
    <n v="1497687"/>
    <n v="1002313"/>
    <n v="415"/>
    <n v="4.1404232011357729E-4"/>
    <n v="2.4096385542168677"/>
    <n v="500"/>
    <n v="200.46260000000001"/>
    <n v="-299.53739999999999"/>
    <n v="4000"/>
    <n v="1000"/>
    <n v="-3000"/>
    <n v="0"/>
    <n v="799.53739999999993"/>
    <n v="0.79953739999999995"/>
  </r>
  <r>
    <s v="Vodafone0716_Overdose_interest_Appnexus_MS"/>
    <n v="2016"/>
    <n v="7"/>
    <s v="Q3"/>
    <d v="2016-07-01T00:00:00"/>
    <d v="2016-07-31T00:00:00"/>
    <n v="0"/>
    <s v="MS"/>
    <x v="14"/>
    <s v="Vodafone0716_Overdose_interest_MS"/>
    <s v="Completed"/>
    <s v="Appnexus"/>
    <s v="RON"/>
    <s v="Xaxis Display Plus"/>
    <s v="cpm"/>
    <s v="Selected Sites"/>
    <s v="Ad Bundles"/>
    <n v="1"/>
    <n v="1.5"/>
    <n v="5000000"/>
    <n v="1221847"/>
    <n v="3778153"/>
    <n v="1221847"/>
    <n v="221"/>
    <n v="1.8087371004716629E-4"/>
    <n v="8.1447963800904972"/>
    <n v="5000"/>
    <n v="1221.847"/>
    <n v="-3778.1530000000002"/>
    <n v="7500"/>
    <n v="1800"/>
    <n v="-5700"/>
    <n v="0"/>
    <n v="578.15300000000002"/>
    <n v="0.32119611111111113"/>
  </r>
  <r>
    <s v="Vodafone0716_Overdose_interest_Google_MS"/>
    <n v="2016"/>
    <n v="7"/>
    <s v="Q3"/>
    <d v="2016-07-01T00:00:00"/>
    <d v="2016-07-31T00:00:00"/>
    <n v="0"/>
    <s v="MS"/>
    <x v="14"/>
    <s v="Vodafone0716_Overdose_interest_MS"/>
    <s v="Completed"/>
    <s v="Google"/>
    <s v="RON"/>
    <s v="Xaxis Display Plus"/>
    <s v="cpm"/>
    <s v="Selected Sites"/>
    <s v="Ad Bundles"/>
    <m/>
    <n v="1.5"/>
    <n v="2958"/>
    <n v="2958"/>
    <n v="0"/>
    <n v="2958"/>
    <m/>
    <n v="0"/>
    <e v="#DIV/0!"/>
    <n v="0"/>
    <n v="0"/>
    <n v="0"/>
    <n v="4.4370000000000003"/>
    <n v="26.21"/>
    <n v="21.773"/>
    <n v="0"/>
    <n v="26.21"/>
    <n v="1"/>
  </r>
  <r>
    <s v="Vodafone0716_Prepaid_contextual_Appnexus_MS"/>
    <n v="2016"/>
    <n v="7"/>
    <s v="Q3"/>
    <d v="2016-07-01T00:00:00"/>
    <d v="2016-07-31T00:00:00"/>
    <n v="0"/>
    <s v="MS"/>
    <x v="14"/>
    <s v="Vodafone0716_Prepaid_contextual_MS"/>
    <s v="Completed"/>
    <s v="Appnexus"/>
    <s v="RON"/>
    <s v="Xaxis Contextual"/>
    <s v="cpm"/>
    <s v="Selected Sites"/>
    <s v="Ad Bundles"/>
    <n v="1"/>
    <n v="2.5"/>
    <n v="9480"/>
    <n v="9480"/>
    <n v="0"/>
    <n v="9480"/>
    <n v="1"/>
    <n v="1.0548523206751055E-4"/>
    <n v="23.08"/>
    <n v="9.48"/>
    <n v="9.48"/>
    <n v="0"/>
    <n v="23.700000000000003"/>
    <n v="23.08"/>
    <n v="-0.62000000000000455"/>
    <n v="0"/>
    <n v="13.599999999999998"/>
    <n v="0.58925476603119575"/>
  </r>
  <r>
    <s v="Vodafone0716_Prepaid_contextual_Google_MS"/>
    <n v="2016"/>
    <n v="7"/>
    <s v="Q3"/>
    <d v="2016-07-01T00:00:00"/>
    <d v="2016-07-31T00:00:00"/>
    <n v="0"/>
    <s v="MS"/>
    <x v="14"/>
    <s v="Vodafone0716_Prepaid_contextual_MS"/>
    <s v="Completed"/>
    <s v="Google"/>
    <s v="RON"/>
    <s v="Xaxis Contextual"/>
    <s v="cpm"/>
    <s v="Selected Sites"/>
    <s v="Ad Bundles"/>
    <m/>
    <n v="2.5"/>
    <n v="0"/>
    <n v="0"/>
    <n v="0"/>
    <n v="0"/>
    <m/>
    <e v="#DIV/0!"/>
    <e v="#DIV/0!"/>
    <n v="0"/>
    <n v="0"/>
    <n v="0"/>
    <n v="0"/>
    <n v="0"/>
    <n v="0"/>
    <n v="0"/>
    <n v="0"/>
    <e v="#DIV/0!"/>
  </r>
  <r>
    <s v="Vodafone0716_Red_Budget_interest_Appnexus_MS"/>
    <n v="2016"/>
    <n v="7"/>
    <s v="Q3"/>
    <d v="2016-07-01T00:00:00"/>
    <d v="2016-07-31T00:00:00"/>
    <n v="0"/>
    <s v="MS"/>
    <x v="14"/>
    <s v="Vodafone0716_Red_Budget_interest_MS"/>
    <s v="Completed"/>
    <s v="Appnexus"/>
    <s v="RON"/>
    <s v="Xaxis Display Plus"/>
    <s v="cpm"/>
    <s v="Selected Sites"/>
    <s v="Ad Bundles"/>
    <n v="1"/>
    <n v="1.8"/>
    <n v="1150000"/>
    <n v="757823"/>
    <n v="392177"/>
    <n v="757823"/>
    <m/>
    <n v="0"/>
    <e v="#DIV/0!"/>
    <n v="1150"/>
    <n v="757.82299999999998"/>
    <n v="-392.17700000000002"/>
    <n v="2070"/>
    <n v="1000"/>
    <n v="-1070"/>
    <n v="0"/>
    <n v="242.17700000000002"/>
    <n v="0.24217700000000003"/>
  </r>
  <r>
    <s v="Vodafone0716_Red_Budget_interest_Appnexus_MS"/>
    <n v="2016"/>
    <n v="7"/>
    <s v="Q3"/>
    <d v="2016-07-01T00:00:00"/>
    <d v="2016-07-31T00:00:00"/>
    <n v="0"/>
    <s v="MS"/>
    <x v="14"/>
    <s v="Vodafone0716_Red_Budget_interest_MS"/>
    <s v="Completed"/>
    <s v="Google"/>
    <s v="RON"/>
    <s v="Xaxis Display Plus"/>
    <s v="cpm"/>
    <s v="Selected Sites"/>
    <s v="Ad Bundles"/>
    <m/>
    <n v="1.8"/>
    <n v="1172"/>
    <n v="1172"/>
    <n v="0"/>
    <n v="1172"/>
    <m/>
    <n v="0"/>
    <e v="#DIV/0!"/>
    <n v="0"/>
    <n v="0"/>
    <n v="0"/>
    <n v="2.1095999999999999"/>
    <n v="0.45"/>
    <n v="-1.6596"/>
    <n v="0"/>
    <n v="0.45"/>
    <n v="1"/>
  </r>
  <r>
    <s v="Vodafone0716_Red_Budget_interest_Digitalm_MS"/>
    <n v="2016"/>
    <n v="7"/>
    <s v="Q3"/>
    <d v="2016-07-01T00:00:00"/>
    <d v="2016-07-31T00:00:00"/>
    <n v="0"/>
    <s v="MS"/>
    <x v="14"/>
    <s v="Vodafone0716_Red_Budget_interest_MS"/>
    <s v="Completed"/>
    <s v="Digitalm"/>
    <s v="RON"/>
    <s v="Xaxis Display Plus"/>
    <s v="cpm"/>
    <s v="Selected Sites"/>
    <s v="Ad Bundles"/>
    <n v="0.2"/>
    <n v="1.8"/>
    <n v="1500000"/>
    <n v="689191"/>
    <n v="810809"/>
    <n v="689191"/>
    <n v="119"/>
    <n v="1.7266621299465604E-4"/>
    <n v="8.1848739495798313"/>
    <n v="300"/>
    <n v="137.8382"/>
    <n v="-162.1618"/>
    <n v="2700"/>
    <n v="974"/>
    <n v="-1726"/>
    <n v="0"/>
    <n v="836.16179999999997"/>
    <n v="0.85848234086242292"/>
  </r>
  <r>
    <s v="Vodafone0716_Red_Business_interest_Appnexus_MS"/>
    <n v="2016"/>
    <n v="7"/>
    <s v="Q3"/>
    <d v="2016-07-01T00:00:00"/>
    <d v="2016-07-31T00:00:00"/>
    <n v="0"/>
    <s v="MS"/>
    <x v="14"/>
    <s v="Vodafone0716_Red_Business_interest_MS"/>
    <s v="Completed"/>
    <s v="Appnexus"/>
    <s v="RON"/>
    <s v="Xaxis Display Plus"/>
    <s v="cpm"/>
    <s v="Selected Sites"/>
    <s v="Ad Bundles"/>
    <n v="1"/>
    <n v="1.8"/>
    <n v="1500000"/>
    <n v="583489"/>
    <n v="916511"/>
    <n v="583489"/>
    <m/>
    <n v="0"/>
    <e v="#DIV/0!"/>
    <n v="1500"/>
    <n v="583.48900000000003"/>
    <n v="-916.51099999999997"/>
    <n v="2700"/>
    <n v="1000"/>
    <n v="-1700"/>
    <n v="0"/>
    <n v="416.51099999999997"/>
    <n v="0.41651099999999996"/>
  </r>
  <r>
    <s v="Vodafone0716_Red_Business_interest_Google_MS"/>
    <n v="2016"/>
    <n v="7"/>
    <s v="Q3"/>
    <d v="2016-07-01T00:00:00"/>
    <d v="2016-07-31T00:00:00"/>
    <n v="0"/>
    <s v="MS"/>
    <x v="14"/>
    <s v="Vodafone0716_Red_Business_interest_MS"/>
    <s v="Completed"/>
    <s v="Google"/>
    <s v="RON"/>
    <s v="Xaxis Display Plus"/>
    <s v="cpm"/>
    <s v="Selected Sites"/>
    <s v="Ad Bundles"/>
    <m/>
    <n v="1.8"/>
    <n v="769"/>
    <n v="769"/>
    <n v="0"/>
    <n v="769"/>
    <m/>
    <n v="0"/>
    <e v="#DIV/0!"/>
    <n v="0"/>
    <n v="0"/>
    <n v="0"/>
    <n v="1.3842000000000001"/>
    <n v="7.0000000000000007E-2"/>
    <n v="-1.3142"/>
    <n v="0"/>
    <n v="7.0000000000000007E-2"/>
    <n v="1"/>
  </r>
  <r>
    <s v="Vodafone0716_Red_Business_interest_Digitalm_MS"/>
    <n v="2016"/>
    <n v="7"/>
    <s v="Q3"/>
    <d v="2016-07-01T00:00:00"/>
    <d v="2016-07-31T00:00:00"/>
    <n v="0"/>
    <s v="MS"/>
    <x v="14"/>
    <s v="Vodafone0716_Red_Business_interest_MS"/>
    <s v="Completed"/>
    <s v="Digitalm"/>
    <s v="RON"/>
    <s v="Xaxis Display Plus"/>
    <s v="cpm"/>
    <s v="Selected Sites"/>
    <s v="Ad Bundles"/>
    <n v="0.2"/>
    <n v="1.8"/>
    <n v="2500000"/>
    <n v="1560493"/>
    <n v="939507"/>
    <n v="1560493"/>
    <n v="249"/>
    <n v="1.5956495799724829E-4"/>
    <n v="10.040160642570282"/>
    <n v="500"/>
    <n v="312.09860000000003"/>
    <n v="-187.90139999999997"/>
    <n v="4500"/>
    <n v="2500"/>
    <n v="-2000"/>
    <n v="0"/>
    <n v="2187.9013999999997"/>
    <n v="0.87516055999999987"/>
  </r>
  <r>
    <s v="Vodafone0716_Red_Business_interest_Medyanet(interstitial)_MS"/>
    <n v="2016"/>
    <n v="7"/>
    <s v="Q3"/>
    <d v="2016-07-01T00:00:00"/>
    <d v="2016-07-31T00:00:00"/>
    <n v="0"/>
    <s v="MS"/>
    <x v="14"/>
    <s v="Vodafone0716_Red_Business_interest_MS"/>
    <s v="Completed"/>
    <s v="Medyanet"/>
    <s v="RON"/>
    <s v="Xaxis Display Plus"/>
    <s v="cpm"/>
    <s v="Selected Sites"/>
    <s v="Ad Bundles"/>
    <n v="0.5"/>
    <n v="1.8"/>
    <n v="500000"/>
    <n v="293285"/>
    <n v="206715"/>
    <n v="293285"/>
    <m/>
    <n v="0"/>
    <e v="#DIV/0!"/>
    <n v="250"/>
    <n v="146.64250000000001"/>
    <n v="-103.35749999999999"/>
    <n v="900"/>
    <n v="500"/>
    <n v="-400"/>
    <n v="0"/>
    <n v="353.35749999999996"/>
    <n v="0.70671499999999987"/>
  </r>
  <r>
    <s v="Vodafone0716_Red_Business_interest_Bond_MS"/>
    <n v="2016"/>
    <n v="7"/>
    <s v="Q3"/>
    <d v="2016-07-01T00:00:00"/>
    <d v="2016-07-31T00:00:00"/>
    <n v="0"/>
    <s v="MS"/>
    <x v="14"/>
    <s v="Vodafone0716_Red_Business_interest_MS"/>
    <s v="Completed"/>
    <s v="Bond Digital"/>
    <s v="RON"/>
    <s v="Xaxis Display Plus"/>
    <s v="cpm"/>
    <s v="Selected Sites"/>
    <s v="Ad Bundles"/>
    <n v="0.5"/>
    <n v="1.8"/>
    <n v="1000000"/>
    <n v="589428"/>
    <n v="410572"/>
    <n v="589428"/>
    <m/>
    <n v="0"/>
    <e v="#DIV/0!"/>
    <n v="500"/>
    <n v="294.714"/>
    <n v="-205.286"/>
    <n v="1800"/>
    <n v="733"/>
    <n v="-1067"/>
    <n v="0"/>
    <n v="438.286"/>
    <n v="0.59793451568894951"/>
  </r>
  <r>
    <s v="Vodafone0716_Red_Business_Contextual_Appnexus_MS"/>
    <n v="2016"/>
    <n v="7"/>
    <s v="Q3"/>
    <d v="2016-07-01T00:00:00"/>
    <d v="2016-07-31T00:00:00"/>
    <n v="0"/>
    <s v="MS"/>
    <x v="14"/>
    <s v="Vodafone0716_Red_Business_Contextual_MS"/>
    <s v="Completed"/>
    <s v="Appnexus"/>
    <s v="RON"/>
    <s v="Xaxis Contextual"/>
    <s v="cpm"/>
    <s v="Selected Sites"/>
    <s v="Ad Bundles"/>
    <n v="1"/>
    <n v="1.8"/>
    <n v="1000000"/>
    <n v="5137"/>
    <n v="994863"/>
    <n v="5137"/>
    <m/>
    <n v="0"/>
    <e v="#DIV/0!"/>
    <n v="1000"/>
    <n v="5.1369999999999996"/>
    <n v="-994.86300000000006"/>
    <n v="1800"/>
    <n v="17"/>
    <n v="-1783"/>
    <n v="0"/>
    <n v="11.863"/>
    <n v="0.69782352941176473"/>
  </r>
  <r>
    <s v="Vodafone0716_Red_Business_Contextual_Google_MS"/>
    <n v="2016"/>
    <n v="7"/>
    <s v="Q3"/>
    <d v="2016-07-01T00:00:00"/>
    <d v="2016-07-31T00:00:00"/>
    <n v="0"/>
    <s v="MS"/>
    <x v="14"/>
    <s v="Vodafone0716_Red_Business_Contextual_MS"/>
    <s v="Completed"/>
    <s v="Google"/>
    <s v="RON"/>
    <s v="Xaxis Contextual"/>
    <s v="cpm"/>
    <s v="Selected Sites"/>
    <s v="Ad Bundles"/>
    <m/>
    <n v="1.8"/>
    <n v="769"/>
    <n v="769"/>
    <n v="0"/>
    <n v="769"/>
    <m/>
    <n v="0"/>
    <e v="#DIV/0!"/>
    <n v="0"/>
    <n v="0"/>
    <n v="0"/>
    <n v="1.3842000000000001"/>
    <n v="1"/>
    <n v="-0.3842000000000001"/>
    <n v="0"/>
    <n v="1"/>
    <n v="1"/>
  </r>
  <r>
    <s v="Vodafone0716_Red_Business_Contextual_Digitalm_MS"/>
    <n v="2016"/>
    <n v="7"/>
    <s v="Q3"/>
    <d v="2016-07-01T00:00:00"/>
    <d v="2016-07-31T00:00:00"/>
    <n v="0"/>
    <s v="MS"/>
    <x v="14"/>
    <s v="Vodafone0716_Red_Business_Contextual_MS"/>
    <s v="Completed"/>
    <s v="Digitalm"/>
    <s v="RON"/>
    <s v="Xaxis Contextual"/>
    <s v="cpm"/>
    <s v="Selected Sites"/>
    <s v="Ad Bundles"/>
    <n v="0.2"/>
    <n v="1.8"/>
    <n v="1500000"/>
    <n v="951668"/>
    <n v="548332"/>
    <n v="951668"/>
    <n v="151"/>
    <n v="1.5866877944829499E-4"/>
    <n v="9.4713245033112585"/>
    <n v="300"/>
    <n v="190.33360000000002"/>
    <n v="-109.66639999999998"/>
    <n v="2700"/>
    <n v="1430.17"/>
    <n v="-1269.83"/>
    <n v="0"/>
    <n v="1239.8364000000001"/>
    <n v="0.86691540166553627"/>
  </r>
  <r>
    <s v="Vodafone0716_Red_Yazlık_Mekanlar_interest_Appnexus_MS"/>
    <n v="2016"/>
    <n v="7"/>
    <s v="Q3"/>
    <d v="2016-07-01T00:00:00"/>
    <d v="2016-07-31T00:00:00"/>
    <n v="0"/>
    <s v="MS"/>
    <x v="14"/>
    <s v="Vodafone0716_Red_Yazlık_Mekanlar_interest_MS"/>
    <s v="Completed"/>
    <s v="Appnexus"/>
    <s v="RON"/>
    <s v="Xaxis Display Plus"/>
    <s v="cpm"/>
    <s v="Selected Sites"/>
    <s v="Ad Bundles"/>
    <n v="1"/>
    <n v="2"/>
    <n v="1000000"/>
    <n v="490286"/>
    <n v="509714"/>
    <n v="490286"/>
    <m/>
    <n v="0"/>
    <e v="#DIV/0!"/>
    <n v="1000"/>
    <n v="490.286"/>
    <n v="-509.714"/>
    <n v="2000"/>
    <n v="980.48"/>
    <n v="-1019.52"/>
    <n v="0"/>
    <n v="490.19400000000002"/>
    <n v="0.49995308420365536"/>
  </r>
  <r>
    <s v="Vodafone0716_Red_Yazlık_Mekanlar_interest_Google_MS"/>
    <n v="2016"/>
    <n v="7"/>
    <s v="Q3"/>
    <d v="2016-07-01T00:00:00"/>
    <d v="2016-07-31T00:00:00"/>
    <n v="0"/>
    <s v="MS"/>
    <x v="14"/>
    <s v="Vodafone0716_Red_Yazlık_Mekanlar_interest_MS"/>
    <s v="Completed"/>
    <s v="Google"/>
    <s v="RON"/>
    <s v="Xaxis Display Plus"/>
    <s v="cpm"/>
    <s v="Selected Sites"/>
    <s v="Ad Bundles"/>
    <m/>
    <n v="2"/>
    <n v="681"/>
    <n v="681"/>
    <n v="0"/>
    <n v="681"/>
    <m/>
    <n v="0"/>
    <e v="#DIV/0!"/>
    <n v="0"/>
    <n v="30"/>
    <n v="30"/>
    <n v="1.3620000000000001"/>
    <n v="1"/>
    <n v="-0.3620000000000001"/>
    <n v="0"/>
    <n v="-29"/>
    <n v="-29"/>
  </r>
  <r>
    <s v="Vodafone0716_Red_Yazlık_Mekanlar_interest_Digitalm_MS"/>
    <n v="2016"/>
    <n v="7"/>
    <s v="Q3"/>
    <d v="2016-07-01T00:00:00"/>
    <d v="2016-07-31T00:00:00"/>
    <n v="0"/>
    <s v="MS"/>
    <x v="14"/>
    <s v="Vodafone0716_Red_Yazlık_Mekanlar_interest_MS"/>
    <s v="Completed"/>
    <s v="Digitalm"/>
    <s v="RON"/>
    <s v="Xaxis Display Plus"/>
    <s v="cpm"/>
    <s v="Selected Sites"/>
    <s v="Ad Bundles"/>
    <n v="0.2"/>
    <n v="2"/>
    <n v="1500000"/>
    <n v="922343"/>
    <n v="577657"/>
    <n v="922343"/>
    <n v="164"/>
    <s v="%"/>
    <n v="9.2987804878048781"/>
    <n v="300"/>
    <n v="184.46860000000001"/>
    <n v="-115.53139999999999"/>
    <n v="3000"/>
    <n v="1525"/>
    <n v="-1475"/>
    <n v="0"/>
    <n v="1340.5314000000001"/>
    <n v="0.87903698360655746"/>
  </r>
  <r>
    <s v="Vodafone0716_4.5G_interest_bond_MS"/>
    <n v="2016"/>
    <n v="7"/>
    <s v="Q3"/>
    <d v="2016-07-01T00:00:00"/>
    <d v="2016-07-15T00:00:00"/>
    <n v="0"/>
    <s v="MS"/>
    <x v="14"/>
    <s v="Vodafone0716_4.5_interest_MS"/>
    <s v="Completed"/>
    <s v="Bond Digital"/>
    <s v="RON"/>
    <s v="Xaxis Display Plus"/>
    <s v="cpm"/>
    <s v="Selected Sites"/>
    <s v="Ad Bundles"/>
    <n v="0.5"/>
    <n v="0.8"/>
    <n v="250000"/>
    <n v="250056"/>
    <n v="0"/>
    <n v="250000"/>
    <m/>
    <n v="0"/>
    <e v="#DIV/0!"/>
    <n v="125"/>
    <n v="125"/>
    <n v="0"/>
    <n v="200"/>
    <n v="40.68"/>
    <n v="-159.32"/>
    <n v="0"/>
    <n v="-84.32"/>
    <n v="-2.072763028515241"/>
  </r>
  <r>
    <s v="Vodafone0716_4.5G_interest_Medyanet_MS"/>
    <n v="2016"/>
    <n v="7"/>
    <s v="Q3"/>
    <d v="2016-07-01T00:00:00"/>
    <d v="2016-07-15T00:00:00"/>
    <n v="0"/>
    <s v="MS"/>
    <x v="14"/>
    <s v="Vodafone0716_4.5_interest_MS"/>
    <s v="Completed"/>
    <s v="Medyanet"/>
    <s v="RON"/>
    <s v="Xaxis Display Plus"/>
    <s v="cpm"/>
    <s v="Selected Sites"/>
    <s v="Ad Bundles"/>
    <n v="0.1"/>
    <n v="0.8"/>
    <n v="500000"/>
    <n v="504591"/>
    <n v="0"/>
    <n v="500000"/>
    <m/>
    <n v="0"/>
    <e v="#DIV/0!"/>
    <n v="50"/>
    <n v="50"/>
    <n v="0"/>
    <n v="400"/>
    <n v="59"/>
    <n v="-341"/>
    <n v="0"/>
    <n v="9"/>
    <n v="0.15254237288135594"/>
  </r>
  <r>
    <s v="Vodafone0716_apollo_interest_digitalm_MS"/>
    <n v="2016"/>
    <n v="7"/>
    <s v="Q3"/>
    <d v="2016-07-01T00:00:00"/>
    <d v="2016-07-31T00:00:00"/>
    <n v="0"/>
    <s v="MS"/>
    <x v="14"/>
    <s v="Vodafone0716_apollo_interest_MS"/>
    <s v="Completed"/>
    <s v="Digitalm"/>
    <s v="RON"/>
    <s v="Xaxis Display Plus"/>
    <s v="cpm"/>
    <s v="Selected Sites"/>
    <s v="Ad Bundles"/>
    <n v="0.2"/>
    <n v="0.8"/>
    <n v="2500000"/>
    <n v="1063878"/>
    <n v="1436122"/>
    <n v="1063878"/>
    <m/>
    <n v="0"/>
    <e v="#DIV/0!"/>
    <n v="500"/>
    <n v="212.7756"/>
    <n v="-287.2244"/>
    <n v="2000"/>
    <n v="850"/>
    <n v="-1150"/>
    <n v="0"/>
    <n v="637.22440000000006"/>
    <n v="0.74967576470588237"/>
  </r>
  <r>
    <s v="Vodafone0716_apollo_interest_medyanet_MS"/>
    <n v="2016"/>
    <n v="7"/>
    <s v="Q3"/>
    <d v="2016-07-01T00:00:00"/>
    <d v="2016-07-31T00:00:00"/>
    <n v="0"/>
    <s v="MS"/>
    <x v="14"/>
    <s v="Vodafone0716_apollo_interest_MS"/>
    <s v="Completed"/>
    <s v="Medyanet"/>
    <s v="RON"/>
    <s v="Xaxis Display Plus"/>
    <s v="cpm"/>
    <s v="Selected Sites"/>
    <s v="Ad Bundles"/>
    <n v="0.1"/>
    <n v="0.8"/>
    <n v="1000000"/>
    <n v="304317"/>
    <n v="695683"/>
    <n v="304317"/>
    <m/>
    <n v="0"/>
    <e v="#DIV/0!"/>
    <n v="100"/>
    <n v="250"/>
    <n v="150"/>
    <n v="800"/>
    <n v="777.31"/>
    <n v="-22.690000000000055"/>
    <n v="0"/>
    <n v="527.30999999999995"/>
    <n v="0.67837799590896808"/>
  </r>
  <r>
    <s v="Vodafone0716_apollo_preroll_Acunn_MS"/>
    <n v="2016"/>
    <n v="7"/>
    <s v="Q3"/>
    <d v="2016-07-01T00:00:00"/>
    <d v="2016-07-31T00:00:00"/>
    <n v="0"/>
    <s v="MS"/>
    <x v="14"/>
    <s v="Vodafone0716_apollo_preroll_MS"/>
    <s v="Completed"/>
    <s v="Acunn"/>
    <s v="RON"/>
    <s v="Xaxis Tv"/>
    <s v="cpv"/>
    <s v="Pre/Mid/Post Rolls RON"/>
    <s v="Online Video"/>
    <n v="1.4999999999999999E-2"/>
    <n v="0.03"/>
    <n v="50000"/>
    <n v="16630"/>
    <n v="33370"/>
    <n v="16630"/>
    <m/>
    <n v="10.19"/>
    <e v="#DIV/0!"/>
    <n v="750"/>
    <n v="249.45"/>
    <n v="-500.55"/>
    <n v="1500"/>
    <n v="499.08"/>
    <n v="-1000.9200000000001"/>
    <n v="0"/>
    <n v="249.63"/>
    <n v="0.50018033181053134"/>
  </r>
  <r>
    <s v="Arcelik0716_Belgesel_Seeding_Clipktit_ZER"/>
    <n v="2016"/>
    <n v="7"/>
    <s v="Q3"/>
    <d v="2016-07-01T00:00:00"/>
    <d v="2016-07-31T00:00:00"/>
    <n v="0"/>
    <s v="MS"/>
    <x v="67"/>
    <s v="Arcelik0716_Belgesel_Seeding_ZER"/>
    <s v="Completed"/>
    <s v="Clipkit"/>
    <s v="RON"/>
    <s v="Xaxis Seeding"/>
    <s v="cpc"/>
    <s v="Pre/Mid/Post Rolls RON"/>
    <s v="Online Video"/>
    <n v="0.4"/>
    <n v="0.65"/>
    <n v="15385"/>
    <n v="15385"/>
    <n v="0"/>
    <n v="15385"/>
    <m/>
    <n v="0"/>
    <e v="#DIV/0!"/>
    <n v="6.1539999999999999"/>
    <n v="6150"/>
    <n v="6143.8459999999995"/>
    <n v="10.000249999999999"/>
    <n v="10000"/>
    <n v="9989.9997500000009"/>
    <n v="0"/>
    <n v="3850"/>
    <n v="0.38500000000000001"/>
  </r>
  <r>
    <s v="Huawei0716_P9_Lansman_interstitial_Medyanet_MX"/>
    <n v="2016"/>
    <n v="7"/>
    <s v="Q3"/>
    <d v="2016-07-01T00:00:00"/>
    <d v="2016-07-10T00:00:00"/>
    <n v="0"/>
    <s v="MX"/>
    <x v="23"/>
    <s v="Huawei0716_P9_Lansman_interest_MX"/>
    <s v="Completed"/>
    <s v="Medyanet"/>
    <s v="RON"/>
    <s v="Xaxis Rich Media"/>
    <s v="cpm"/>
    <s v="Interstitial"/>
    <s v="Interstitial"/>
    <n v="0.5"/>
    <n v="4.25"/>
    <n v="500000"/>
    <n v="501156"/>
    <n v="0"/>
    <n v="500000"/>
    <n v="5327"/>
    <n v="1.0629424769931917E-2"/>
    <n v="0.37544584193730052"/>
    <n v="250"/>
    <n v="250"/>
    <n v="0"/>
    <n v="2125"/>
    <n v="2000"/>
    <n v="-125"/>
    <n v="0"/>
    <n v="1750"/>
    <n v="0.875"/>
  </r>
  <r>
    <s v="Huawei0716_P9_Lansman_interstitial_Digitalm_MX"/>
    <n v="2016"/>
    <n v="7"/>
    <s v="Q3"/>
    <d v="2016-07-01T00:00:00"/>
    <d v="2016-07-10T00:00:00"/>
    <n v="0"/>
    <s v="MX"/>
    <x v="23"/>
    <s v="Huawei0716_P9_Lansman_interest_MX"/>
    <s v="Completed"/>
    <s v="Digitalm"/>
    <s v="RON"/>
    <s v="Xaxis Rich Media"/>
    <s v="cpm"/>
    <s v="Interstitial"/>
    <s v="Interstitial"/>
    <n v="2.5"/>
    <n v="4.25"/>
    <n v="100000"/>
    <n v="103079"/>
    <n v="0"/>
    <n v="100000"/>
    <n v="2125"/>
    <n v="2.0615256259761929E-2"/>
    <n v="0.2635294117647059"/>
    <n v="250"/>
    <n v="250"/>
    <n v="0"/>
    <n v="425"/>
    <n v="560"/>
    <n v="135"/>
    <n v="0"/>
    <n v="310"/>
    <n v="0.5535714285714286"/>
  </r>
  <r>
    <s v="Huawei0716_P9_Lansman_interstitial_Acunn_MX"/>
    <n v="2016"/>
    <n v="7"/>
    <s v="Q3"/>
    <d v="2016-07-01T00:00:00"/>
    <d v="2016-07-10T00:00:00"/>
    <n v="0"/>
    <s v="MX"/>
    <x v="23"/>
    <s v="Huawei0716_P9_Lansman_interest_MX"/>
    <s v="Completed"/>
    <s v="Acunn"/>
    <s v="RON"/>
    <s v="Xaxis Rich Media"/>
    <s v="cpm"/>
    <s v="Interstitial"/>
    <s v="Interstitial"/>
    <n v="1.25"/>
    <n v="4.25"/>
    <n v="300000"/>
    <n v="243912"/>
    <n v="56088"/>
    <n v="243912"/>
    <n v="3014"/>
    <n v="1.235691560890813E-2"/>
    <n v="0.33178500331785005"/>
    <n v="375"/>
    <n v="304.89"/>
    <n v="-70.110000000000014"/>
    <n v="1275"/>
    <n v="1000"/>
    <n v="-275"/>
    <n v="0"/>
    <n v="695.11"/>
    <n v="0.69511000000000001"/>
  </r>
  <r>
    <s v="Huawei0716_P9_Lansman_interest_Appnexus_MX"/>
    <n v="2016"/>
    <n v="7"/>
    <s v="Q3"/>
    <d v="2016-07-01T00:00:00"/>
    <d v="2016-07-10T00:00:00"/>
    <n v="0"/>
    <s v="MX"/>
    <x v="23"/>
    <s v="Huawei0716_P9_Lansman_interest_MX"/>
    <s v="Completed"/>
    <s v="Appnexus"/>
    <s v="RON"/>
    <s v="Xaxis Display Plus"/>
    <s v="cpm"/>
    <s v="Selected Sites"/>
    <s v="Ad Bundles"/>
    <n v="1"/>
    <n v="4.25"/>
    <n v="682098"/>
    <n v="682098"/>
    <n v="0"/>
    <n v="682098"/>
    <m/>
    <n v="0"/>
    <e v="#DIV/0!"/>
    <n v="682.09799999999996"/>
    <n v="682.09799999999996"/>
    <n v="0"/>
    <n v="2898.9164999999998"/>
    <n v="2000"/>
    <n v="-898.91649999999981"/>
    <n v="0"/>
    <n v="1317.902"/>
    <n v="0.65895100000000006"/>
  </r>
  <r>
    <s v="Huawei0716_P9_Lansman_interest_google_MX"/>
    <n v="2016"/>
    <n v="7"/>
    <s v="Q3"/>
    <d v="2016-07-01T00:00:00"/>
    <d v="2016-07-10T00:00:00"/>
    <n v="0"/>
    <s v="MX"/>
    <x v="23"/>
    <s v="Huawei0716_P9_Lansman_interest_MX"/>
    <s v="Completed"/>
    <s v="Google"/>
    <s v="RON"/>
    <s v="Xaxis Display Plus"/>
    <s v="cpm"/>
    <s v="Selected Sites"/>
    <s v="Ad Bundles"/>
    <m/>
    <n v="4.25"/>
    <n v="776"/>
    <n v="776"/>
    <n v="0"/>
    <n v="776"/>
    <m/>
    <n v="0"/>
    <e v="#DIV/0!"/>
    <n v="0"/>
    <n v="0"/>
    <n v="0"/>
    <n v="3.298"/>
    <n v="3"/>
    <n v="-0.29800000000000004"/>
    <n v="0"/>
    <n v="3"/>
    <n v="1"/>
  </r>
  <r>
    <s v="Karcher0716_Basınclı_Yıkama_Mobil_prestitial_Move_MX"/>
    <n v="2016"/>
    <n v="7"/>
    <s v="Q3"/>
    <d v="2016-07-01T00:00:00"/>
    <d v="2016-07-31T00:00:00"/>
    <n v="0"/>
    <s v="MX"/>
    <x v="4"/>
    <s v="Karcher0716_Basınclı_Yıkama_Mobil_prestitial_MX"/>
    <s v="Completed"/>
    <s v="Move"/>
    <s v="RON"/>
    <s v="Xaxis Display Plus"/>
    <s v="cpm"/>
    <s v="Selected Sites"/>
    <s v="Ad Bundles"/>
    <n v="3"/>
    <n v="8"/>
    <n v="303625"/>
    <n v="387602"/>
    <n v="0"/>
    <n v="303625"/>
    <m/>
    <n v="0"/>
    <e v="#DIV/0!"/>
    <n v="910.875"/>
    <n v="910.875"/>
    <n v="0"/>
    <n v="2429"/>
    <n v="2429"/>
    <n v="0"/>
    <n v="0"/>
    <n v="1518.125"/>
    <n v="0.625"/>
  </r>
  <r>
    <s v="SaxoCapital0716_Trader_Go_interstitial_Medyanet_MX"/>
    <n v="2016"/>
    <n v="7"/>
    <s v="Q3"/>
    <d v="2016-07-01T00:00:00"/>
    <d v="2016-07-31T00:00:00"/>
    <n v="0"/>
    <s v="MX"/>
    <x v="20"/>
    <s v="SaxoCapital0716_Trader_Go_interstitial_MX"/>
    <s v="Completed"/>
    <s v="Medyanet"/>
    <s v="RON"/>
    <s v="Xaxis Rich Media"/>
    <s v="cpm"/>
    <s v="Interstitial"/>
    <s v="Interstitial"/>
    <n v="0.5"/>
    <n v="4.5"/>
    <n v="350000"/>
    <n v="352951"/>
    <n v="0"/>
    <n v="350000"/>
    <n v="1710"/>
    <n v="4.8448651512532897E-3"/>
    <n v="0.73099415204678364"/>
    <n v="175"/>
    <n v="175"/>
    <n v="0"/>
    <n v="1575"/>
    <n v="1250"/>
    <n v="-325"/>
    <n v="0"/>
    <n v="1075"/>
    <n v="0.86"/>
  </r>
  <r>
    <s v="SaxoCapital0716_Trader_Go_interstitial_Digitalm_MX"/>
    <n v="2016"/>
    <n v="7"/>
    <s v="Q3"/>
    <d v="2016-07-01T00:00:00"/>
    <d v="2016-07-31T00:00:00"/>
    <n v="0"/>
    <s v="MX"/>
    <x v="20"/>
    <s v="SaxoCapital0716_Trader_Go_interstitial_MX"/>
    <s v="Completed"/>
    <s v="Digitalm"/>
    <s v="RON"/>
    <s v="Xaxis Rich Media"/>
    <s v="cpm"/>
    <s v="Interstitial"/>
    <s v="Interstitial"/>
    <n v="2.5"/>
    <n v="4.5"/>
    <n v="250000"/>
    <n v="213324"/>
    <n v="36676"/>
    <n v="213324"/>
    <n v="3910"/>
    <n v="1.8328926890551461E-2"/>
    <n v="0.25575447570332482"/>
    <n v="625"/>
    <n v="533.31000000000006"/>
    <n v="-91.689999999999941"/>
    <n v="1125"/>
    <n v="1000"/>
    <n v="-125"/>
    <n v="0"/>
    <n v="466.68999999999994"/>
    <n v="0.46668999999999994"/>
  </r>
  <r>
    <s v="Akbank0716_MTV_interest_Bond_MC"/>
    <n v="2016"/>
    <n v="7"/>
    <s v="Q3"/>
    <d v="2016-07-01T00:00:00"/>
    <d v="2016-07-31T00:00:00"/>
    <n v="0"/>
    <s v="MC"/>
    <x v="9"/>
    <s v="Akbank0716_MTV_interest_MC"/>
    <s v="Completed"/>
    <s v="Bond Digital"/>
    <s v="RON"/>
    <s v="Xaxis Display Plus"/>
    <s v="cpm"/>
    <s v="Selected Sites"/>
    <s v="Ad Bundles"/>
    <n v="0.5"/>
    <n v="0.8"/>
    <n v="1000000"/>
    <n v="927590"/>
    <n v="72410"/>
    <n v="927590"/>
    <m/>
    <n v="0"/>
    <e v="#DIV/0!"/>
    <n v="500"/>
    <n v="463.79500000000002"/>
    <n v="-36.204999999999984"/>
    <n v="800"/>
    <n v="800"/>
    <n v="0"/>
    <n v="0"/>
    <n v="336.20499999999998"/>
    <n v="0.42025625"/>
  </r>
  <r>
    <s v="Akbank0716_MTV_interest_Medyanet_MC"/>
    <n v="2016"/>
    <n v="7"/>
    <s v="Q3"/>
    <d v="2016-07-01T00:00:00"/>
    <d v="2016-07-31T00:00:00"/>
    <n v="0"/>
    <s v="MC"/>
    <x v="9"/>
    <s v="Akbank0716_MTV_interest_MC"/>
    <s v="Completed"/>
    <s v="Medyanet"/>
    <s v="RON"/>
    <s v="Xaxis Display Plus"/>
    <s v="cpm"/>
    <s v="Selected Sites"/>
    <s v="Ad Bundles"/>
    <n v="0.1"/>
    <n v="0.8"/>
    <n v="2000000"/>
    <n v="2000860"/>
    <n v="0"/>
    <n v="2000000"/>
    <n v="455"/>
    <n v="2.2740221704666992E-4"/>
    <n v="2.197802197802198"/>
    <n v="200"/>
    <n v="200"/>
    <n v="0"/>
    <n v="1600"/>
    <n v="1000"/>
    <n v="-600"/>
    <n v="0"/>
    <n v="800"/>
    <n v="0.8"/>
  </r>
  <r>
    <s v="Akbank0716_MTV_interest_Digitalm_MC"/>
    <n v="2016"/>
    <n v="7"/>
    <s v="Q2"/>
    <d v="2016-07-01T00:00:00"/>
    <d v="2016-07-31T00:00:00"/>
    <n v="0"/>
    <s v="MC"/>
    <x v="9"/>
    <s v="Akbank0716_MTV_interest_MC"/>
    <s v="Completed"/>
    <s v="Digitalm"/>
    <s v="RON"/>
    <s v="Xaxis Display Plus"/>
    <s v="cpm"/>
    <s v="Selected Sites"/>
    <s v="Ad Bundles"/>
    <n v="0.2"/>
    <n v="0.8"/>
    <n v="2000000"/>
    <n v="2000060"/>
    <n v="0"/>
    <n v="2000000"/>
    <m/>
    <n v="2.63"/>
    <e v="#DIV/0!"/>
    <n v="400"/>
    <n v="400"/>
    <n v="0"/>
    <n v="1600"/>
    <n v="1000"/>
    <n v="-600"/>
    <n v="0"/>
    <n v="600"/>
    <n v="0.6"/>
  </r>
  <r>
    <s v="Vestel0716_Klima_İnterest_Bond_MC"/>
    <n v="2016"/>
    <n v="7"/>
    <s v="Q3"/>
    <d v="2016-07-01T00:00:00"/>
    <d v="2016-07-31T00:00:00"/>
    <n v="0"/>
    <s v="MC"/>
    <x v="19"/>
    <s v="Vestel0716_Klima_İnterest_MC"/>
    <s v="Completed"/>
    <s v="Bond Digital"/>
    <s v="RON"/>
    <s v="Xaxis Display Plus"/>
    <s v="cpm"/>
    <s v="Selected Sites"/>
    <s v="Ad Bundles"/>
    <n v="0.5"/>
    <n v="1"/>
    <n v="2000000"/>
    <n v="2003319"/>
    <n v="0"/>
    <n v="2000000"/>
    <m/>
    <n v="0"/>
    <e v="#DIV/0!"/>
    <n v="1000"/>
    <n v="1000"/>
    <n v="0"/>
    <n v="2000"/>
    <n v="2000"/>
    <n v="0"/>
    <n v="0"/>
    <n v="1000"/>
    <n v="0.5"/>
  </r>
  <r>
    <s v="Vestel0716_Klima_İnterest_Digitalm_MC"/>
    <n v="2016"/>
    <n v="7"/>
    <s v="Q3"/>
    <d v="2016-07-01T00:00:00"/>
    <d v="2016-07-31T00:00:00"/>
    <n v="0"/>
    <s v="MC"/>
    <x v="19"/>
    <s v="Vestel0716_Klima_İnterest_MC"/>
    <s v="Completed"/>
    <s v="Digitalm"/>
    <s v="RON"/>
    <s v="Xaxis Display Plus"/>
    <s v="cpm"/>
    <s v="Selected Sites"/>
    <s v="Ad Bundles"/>
    <n v="0.2"/>
    <n v="1"/>
    <n v="3500000"/>
    <n v="3445655"/>
    <n v="54345"/>
    <n v="3445655"/>
    <n v="1187"/>
    <n v="3.4449183101616386E-4"/>
    <n v="2.527379949452401"/>
    <n v="700"/>
    <n v="689.13100000000009"/>
    <n v="-10.868999999999915"/>
    <n v="3500"/>
    <n v="3000"/>
    <n v="-500"/>
    <n v="0"/>
    <n v="2310.8689999999997"/>
    <n v="0.77028966666666654"/>
  </r>
  <r>
    <s v="Vestel0716_Klima_İnterest_Sevinc_MC"/>
    <n v="2016"/>
    <n v="7"/>
    <s v="Q3"/>
    <d v="2016-07-01T00:00:00"/>
    <d v="2016-07-31T00:00:00"/>
    <n v="0"/>
    <s v="MC"/>
    <x v="19"/>
    <s v="Vestel0716_Klima_İnterest_MC"/>
    <s v="Completed"/>
    <s v="Sevinc iletisim"/>
    <s v="RON"/>
    <s v="Xaxis Display Plus"/>
    <s v="cpm"/>
    <s v="Selected Sites"/>
    <s v="Ad Bundles"/>
    <n v="0.3"/>
    <n v="1"/>
    <n v="2000000"/>
    <n v="1210133"/>
    <n v="789867"/>
    <n v="1210133"/>
    <m/>
    <n v="0"/>
    <e v="#DIV/0!"/>
    <n v="600"/>
    <n v="363.03989999999999"/>
    <n v="-236.96010000000001"/>
    <n v="2000"/>
    <n v="1000"/>
    <n v="-1000"/>
    <n v="0"/>
    <n v="636.96010000000001"/>
    <n v="0.63696010000000003"/>
  </r>
  <r>
    <s v="Vestel0716_Klima_İnterest_Medyanet_MC"/>
    <n v="2016"/>
    <n v="7"/>
    <s v="Q3"/>
    <d v="2016-07-01T00:00:00"/>
    <d v="2016-07-31T00:00:00"/>
    <n v="0"/>
    <s v="MC"/>
    <x v="19"/>
    <s v="Vestel0716_Klima_İnterest_MC"/>
    <s v="Completed"/>
    <s v="Medyanet"/>
    <s v="RON"/>
    <s v="Xaxis Display Plus"/>
    <s v="cpm"/>
    <s v="Selected Sites"/>
    <s v="Ad Bundles"/>
    <n v="0.1"/>
    <n v="1"/>
    <n v="1800000"/>
    <n v="1800103"/>
    <n v="0"/>
    <n v="1800000"/>
    <m/>
    <n v="0"/>
    <e v="#DIV/0!"/>
    <n v="180"/>
    <n v="180"/>
    <n v="0"/>
    <n v="1800"/>
    <n v="2000"/>
    <n v="200"/>
    <n v="0"/>
    <n v="1820"/>
    <n v="0.91"/>
  </r>
  <r>
    <s v="Teknosa0716_Turuncu_indirim_22-25Temmuz_interstitial_acunn_MC"/>
    <n v="2016"/>
    <n v="7"/>
    <s v="Q3"/>
    <d v="2016-07-22T00:00:00"/>
    <d v="2016-07-25T00:00:00"/>
    <n v="0"/>
    <s v="MC"/>
    <x v="6"/>
    <s v="Teknosa0716_Turuncu_indirim_22-25Temmuz_interstitial_MC"/>
    <s v="Completed"/>
    <s v="Acunn"/>
    <s v="RON"/>
    <s v="Xaxis Rich Media"/>
    <s v="cpm"/>
    <s v="Interstitial"/>
    <s v="Interstitial"/>
    <n v="1.25"/>
    <n v="4.25"/>
    <n v="250000"/>
    <n v="167480"/>
    <n v="82520"/>
    <n v="167480"/>
    <n v="1090"/>
    <n v="6.5082397898256509E-3"/>
    <n v="0.64220183486238536"/>
    <n v="312.5"/>
    <n v="209.35"/>
    <n v="-103.15"/>
    <n v="1062.5"/>
    <n v="700"/>
    <n v="-362.5"/>
    <n v="0"/>
    <n v="490.65"/>
    <n v="0.70092857142857135"/>
  </r>
  <r>
    <s v="Teknosa0716_Turuncu_indirim_22-25Temmuz_interstitial_bond_MC"/>
    <n v="2016"/>
    <n v="7"/>
    <s v="Q3"/>
    <d v="2016-07-22T00:00:00"/>
    <d v="2016-07-25T00:00:00"/>
    <n v="0"/>
    <s v="MC"/>
    <x v="6"/>
    <s v="Teknosa0716_Turuncu_indirim_22-25Temmuz_interstitial_MC"/>
    <s v="Completed"/>
    <s v="Bond Digital"/>
    <s v="RON"/>
    <s v="Xaxis Rich Media"/>
    <s v="cpm"/>
    <s v="Interstitial"/>
    <s v="Interstitial"/>
    <n v="2.5"/>
    <n v="4.25"/>
    <n v="150000"/>
    <n v="150010"/>
    <n v="0"/>
    <n v="150000"/>
    <m/>
    <n v="0"/>
    <e v="#DIV/0!"/>
    <n v="375"/>
    <n v="375"/>
    <n v="0"/>
    <n v="637.5"/>
    <n v="600"/>
    <n v="-37.5"/>
    <n v="0"/>
    <n v="225"/>
    <n v="0.375"/>
  </r>
  <r>
    <s v="Teknosa0716_Turuncu_indirim_22-25Temmuz_interstitial_medyanet_MC"/>
    <n v="2016"/>
    <n v="7"/>
    <s v="Q3"/>
    <d v="2016-07-22T00:00:00"/>
    <d v="2016-07-25T00:00:00"/>
    <n v="0"/>
    <s v="MC"/>
    <x v="6"/>
    <s v="Teknosa0716_Turuncu_indirim_22-25Temmuz_interstitial_MC"/>
    <s v="Completed"/>
    <s v="Medyanet"/>
    <s v="RON"/>
    <s v="Xaxis Rich Media"/>
    <s v="cpm"/>
    <s v="Interstitial"/>
    <s v="Interstitial"/>
    <n v="0.5"/>
    <n v="4.25"/>
    <n v="350000"/>
    <n v="350032"/>
    <n v="0"/>
    <n v="350000"/>
    <m/>
    <n v="0"/>
    <e v="#DIV/0!"/>
    <n v="175"/>
    <n v="175"/>
    <n v="0"/>
    <n v="1487.5"/>
    <n v="1275"/>
    <n v="-212.5"/>
    <n v="0"/>
    <n v="1100"/>
    <n v="0.86274509803921573"/>
  </r>
  <r>
    <s v="Huawei0716_Preorder_Lansman_Preroll_Nokta_MX"/>
    <n v="2016"/>
    <n v="7"/>
    <s v="Q3"/>
    <d v="2016-07-26T00:00:00"/>
    <d v="2016-07-29T00:00:00"/>
    <n v="0"/>
    <s v="MX"/>
    <x v="23"/>
    <s v="Huawei0716_Preorder_Lansman_Preroll_MX"/>
    <s v="Completed"/>
    <s v="Nokta"/>
    <s v="RON"/>
    <s v="Xaxis Tv"/>
    <s v="cpv"/>
    <s v="Pre/Mid/Post Rolls RON"/>
    <s v="Online Video"/>
    <n v="1.2E-2"/>
    <n v="0.06"/>
    <n v="70000"/>
    <n v="70514"/>
    <n v="0"/>
    <n v="70000"/>
    <m/>
    <n v="0"/>
    <e v="#DIV/0!"/>
    <n v="840"/>
    <n v="840"/>
    <n v="0"/>
    <n v="4200"/>
    <n v="4000"/>
    <n v="-200"/>
    <n v="0"/>
    <n v="3160"/>
    <n v="0.79"/>
  </r>
  <r>
    <s v="Visa0716_Crossborder_Almanca_Contextual_Appnexus_MEC"/>
    <n v="2016"/>
    <n v="7"/>
    <s v="Q3"/>
    <d v="2016-07-26T00:00:00"/>
    <d v="2016-07-31T00:00:00"/>
    <n v="0"/>
    <s v="MEC"/>
    <x v="50"/>
    <s v="Visa0716_Crossborder_Almanca_Contextual_MEC"/>
    <s v="Completed"/>
    <s v="Appnexus"/>
    <s v="RON"/>
    <s v="Xaxis Contextual"/>
    <s v="cpm"/>
    <s v="Selected Sites"/>
    <s v="Ad Bundles"/>
    <n v="1"/>
    <n v="80"/>
    <n v="21291"/>
    <n v="21291"/>
    <n v="0"/>
    <n v="21291"/>
    <m/>
    <n v="0"/>
    <e v="#DIV/0!"/>
    <n v="21.291"/>
    <n v="521"/>
    <n v="499.709"/>
    <n v="1703.28"/>
    <n v="1700"/>
    <n v="-3.2799999999999727"/>
    <n v="0"/>
    <n v="1179"/>
    <n v="0.69352941176470584"/>
  </r>
  <r>
    <s v="Visa0716_Crossborder_Almanca_Contextual_Google_MEC"/>
    <n v="2016"/>
    <n v="7"/>
    <s v="Q3"/>
    <d v="2016-07-26T00:00:00"/>
    <d v="2016-07-31T00:00:00"/>
    <n v="0"/>
    <s v="MEC"/>
    <x v="50"/>
    <s v="Visa0716_Crossborder_Almanca_Contextual_MEC"/>
    <s v="Completed"/>
    <s v="Google"/>
    <s v="RON"/>
    <s v="Xaxis Contextual"/>
    <s v="cpm"/>
    <s v="Selected Sites"/>
    <s v="Ad Bundles"/>
    <m/>
    <n v="80"/>
    <n v="2079"/>
    <n v="2079"/>
    <n v="0"/>
    <n v="2079"/>
    <m/>
    <n v="0"/>
    <e v="#DIV/0!"/>
    <n v="0"/>
    <n v="0"/>
    <n v="0"/>
    <n v="166.32000000000002"/>
    <n v="169.6"/>
    <n v="3.2799999999999727"/>
    <n v="0"/>
    <n v="169.6"/>
    <n v="1"/>
  </r>
  <r>
    <s v="Redbull0716_Cartoon_Theme_SYNC_Clipkit_MEC"/>
    <n v="2016"/>
    <n v="7"/>
    <s v="Q3"/>
    <d v="2016-07-28T00:00:00"/>
    <d v="2016-07-31T00:00:00"/>
    <n v="0"/>
    <s v="MEC"/>
    <x v="11"/>
    <s v="Redbull0716_Cartoon_Theme_SYNC_MEC"/>
    <s v="Completed"/>
    <s v="Clipkit"/>
    <s v="RON"/>
    <s v="Xaxis SYNC"/>
    <s v="cpv"/>
    <s v="Pre/Mid/Post Rolls RON"/>
    <s v="Online Video"/>
    <n v="4.4999999999999998E-2"/>
    <n v="0.06"/>
    <n v="100000"/>
    <n v="100000"/>
    <n v="0"/>
    <n v="100000"/>
    <m/>
    <n v="0"/>
    <e v="#DIV/0!"/>
    <n v="4500"/>
    <n v="4500"/>
    <n v="0"/>
    <n v="6000"/>
    <n v="6000"/>
    <n v="0"/>
    <n v="0"/>
    <n v="1500"/>
    <n v="0.25"/>
  </r>
  <r>
    <s v="Gratis_0716_Yil_Dönümü_interstitial_matrogue_MS"/>
    <n v="2016"/>
    <n v="7"/>
    <s v="Q3"/>
    <d v="2016-07-28T00:00:00"/>
    <d v="2016-07-30T00:00:00"/>
    <n v="0"/>
    <s v="MS"/>
    <x v="42"/>
    <s v="Gratis_0716_Yil_Dönümü_interstitial_MS"/>
    <s v="Completed"/>
    <s v="Matrouge"/>
    <s v="RON"/>
    <s v="Xaxis Rich Media"/>
    <s v="cpm"/>
    <s v="Interstitial"/>
    <s v="Interstitial"/>
    <n v="2"/>
    <n v="6"/>
    <n v="100000"/>
    <n v="86423"/>
    <n v="13577"/>
    <n v="86423"/>
    <m/>
    <n v="0"/>
    <e v="#DIV/0!"/>
    <n v="200"/>
    <n v="172.846"/>
    <n v="-27.153999999999996"/>
    <n v="600"/>
    <n v="500"/>
    <n v="-100"/>
    <n v="0"/>
    <n v="327.154"/>
    <n v="0.654308"/>
  </r>
  <r>
    <s v="Gratis_0716_Yil_Dönümü_interstitial_Acunn_MS"/>
    <n v="2016"/>
    <n v="7"/>
    <s v="Q3"/>
    <d v="2016-07-28T00:00:00"/>
    <d v="2016-07-30T00:00:00"/>
    <n v="0"/>
    <s v="MS"/>
    <x v="42"/>
    <s v="Gratis_0716_Yil_Dönümü_interstitial_MS"/>
    <s v="Completed"/>
    <s v="Acunn"/>
    <s v="RON"/>
    <s v="Xaxis Rich Media"/>
    <s v="cpm"/>
    <s v="Interstitial"/>
    <s v="Interstitial"/>
    <n v="1.25"/>
    <n v="6"/>
    <n v="300000"/>
    <n v="99086"/>
    <n v="200914"/>
    <n v="99086"/>
    <n v="890"/>
    <n v="8.9820963607371383E-3"/>
    <n v="0.6741573033707865"/>
    <n v="375"/>
    <n v="123.8575"/>
    <n v="-251.14249999999998"/>
    <n v="1800"/>
    <n v="600"/>
    <n v="-1200"/>
    <n v="0"/>
    <n v="476.14249999999998"/>
    <n v="0.79357083333333334"/>
  </r>
  <r>
    <s v="Gratis_0716_Yil_Dönümü_interstitial_Bond_MS"/>
    <n v="2016"/>
    <n v="7"/>
    <s v="Q3"/>
    <d v="2016-07-28T00:00:00"/>
    <d v="2016-07-30T00:00:00"/>
    <n v="0"/>
    <s v="MS"/>
    <x v="42"/>
    <s v="Gratis_0716_Yil_Dönümü_interstitial_MS"/>
    <s v="Completed"/>
    <s v="Bond Digital"/>
    <s v="RON"/>
    <s v="Xaxis Rich Media"/>
    <s v="cpm"/>
    <s v="Interstitial"/>
    <s v="Interstitial"/>
    <n v="2.5"/>
    <n v="6"/>
    <n v="200000"/>
    <n v="91524"/>
    <n v="108476"/>
    <n v="91524"/>
    <m/>
    <n v="0"/>
    <e v="#DIV/0!"/>
    <n v="500"/>
    <n v="228.81"/>
    <n v="-271.19"/>
    <n v="1200"/>
    <n v="550"/>
    <n v="-650"/>
    <n v="0"/>
    <n v="321.19"/>
    <n v="0.58398181818181816"/>
  </r>
  <r>
    <s v="Gratis_0716_Yil_Dönümü_interstitial_medyanet_MS"/>
    <n v="2016"/>
    <n v="7"/>
    <s v="Q3"/>
    <d v="2016-07-28T00:00:00"/>
    <d v="2016-07-30T00:00:00"/>
    <n v="0"/>
    <s v="MS"/>
    <x v="42"/>
    <s v="Gratis_0716_Yil_Dönümü_interstitial_MS"/>
    <s v="Completed"/>
    <s v="Medyanet"/>
    <s v="RON"/>
    <s v="Xaxis Rich Media"/>
    <s v="cpm"/>
    <s v="Interstitial"/>
    <s v="Interstitial"/>
    <n v="0.5"/>
    <n v="6"/>
    <n v="1500000"/>
    <n v="1500025"/>
    <n v="0"/>
    <n v="1500000"/>
    <n v="34303"/>
    <n v="2.2868285528574523E-2"/>
    <n v="0.36745561612686939"/>
    <n v="750"/>
    <n v="750"/>
    <n v="0"/>
    <n v="9000"/>
    <n v="12604.83"/>
    <n v="3604.83"/>
    <n v="0"/>
    <n v="11854.83"/>
    <n v="0.94049899919316637"/>
  </r>
  <r>
    <s v="Teknosa0716_Turuncu_indirim_29Temmuz_1Ağustos_Acunn_MC"/>
    <n v="2016"/>
    <n v="7"/>
    <s v="Q3"/>
    <d v="2016-07-29T00:00:00"/>
    <d v="2016-08-01T00:00:00"/>
    <n v="0"/>
    <s v="MC"/>
    <x v="6"/>
    <s v="Teknosa0716_Turuncu_indirim_29Temmuz_1Ağustos_MC"/>
    <s v="Completed"/>
    <s v="Acunn"/>
    <s v="RON"/>
    <s v="Xaxis Rich Media"/>
    <s v="cpm"/>
    <s v="Interstitial"/>
    <s v="Interstitial"/>
    <n v="1.25"/>
    <n v="4.25"/>
    <n v="250000"/>
    <n v="165481"/>
    <n v="84519"/>
    <n v="165481"/>
    <n v="1622"/>
    <n v="9.8017295036892452E-3"/>
    <n v="0.43156596794081381"/>
    <n v="312.5"/>
    <n v="206.85124999999999"/>
    <n v="-105.64875000000001"/>
    <n v="1062.5"/>
    <n v="700"/>
    <n v="-362.5"/>
    <n v="0"/>
    <n v="493.14875000000001"/>
    <n v="0.70449821428571424"/>
  </r>
  <r>
    <s v="Teknosa0716_Turuncu_indirim_29Temmuz_1Ağustos_Medyanet_MC"/>
    <n v="2016"/>
    <n v="7"/>
    <s v="Q3"/>
    <d v="2016-07-29T00:00:00"/>
    <d v="2016-08-01T00:00:00"/>
    <n v="0"/>
    <s v="MC"/>
    <x v="6"/>
    <s v="Teknosa0716_Turuncu_indirim_29Temmuz_1Ağustos_MC"/>
    <s v="Completed"/>
    <s v="Medyanet"/>
    <s v="RON"/>
    <s v="Xaxis Rich Media"/>
    <s v="cpm"/>
    <s v="Interstitial"/>
    <s v="Interstitial"/>
    <n v="0.5"/>
    <n v="4.25"/>
    <n v="300000"/>
    <n v="300000"/>
    <n v="0"/>
    <n v="300000"/>
    <n v="3574"/>
    <n v="1.1913333333333333E-2"/>
    <n v="0.35674314493564635"/>
    <n v="150"/>
    <n v="150"/>
    <n v="0"/>
    <n v="1275"/>
    <n v="1275"/>
    <n v="0"/>
    <n v="0"/>
    <n v="1125"/>
    <n v="0.88235294117647056"/>
  </r>
  <r>
    <s v="Teknosa0716_Turuncu_indirim_29Temmuz_1Ağustos_Digitalm_MC"/>
    <n v="2016"/>
    <n v="7"/>
    <s v="Q3"/>
    <d v="2016-07-29T00:00:00"/>
    <d v="2016-08-01T00:00:00"/>
    <n v="0"/>
    <s v="MC"/>
    <x v="6"/>
    <s v="Teknosa0716_Turuncu_indirim_29Temmuz_1Ağustos_MC"/>
    <s v="Completed"/>
    <s v="Digitalm"/>
    <s v="RON"/>
    <s v="Xaxis Rich Media"/>
    <s v="cpm"/>
    <s v="Interstitial"/>
    <s v="Interstitial"/>
    <n v="2.5"/>
    <n v="4.25"/>
    <n v="150000"/>
    <n v="100704"/>
    <n v="49296"/>
    <n v="100704"/>
    <n v="1557"/>
    <n v="1.546115347950429E-2"/>
    <n v="0.38535645472061658"/>
    <n v="375"/>
    <n v="251.76"/>
    <n v="-123.24000000000001"/>
    <n v="637.5"/>
    <n v="600"/>
    <n v="-37.5"/>
    <n v="0"/>
    <n v="348.24"/>
    <n v="0.58040000000000003"/>
  </r>
  <r>
    <s v="Ikea0716_Yatak_Odası_interstitial_Medyanet_MEC"/>
    <n v="2016"/>
    <n v="7"/>
    <s v="Q3"/>
    <d v="2016-07-29T00:00:00"/>
    <d v="2016-07-31T00:00:00"/>
    <n v="0"/>
    <s v="MEC"/>
    <x v="1"/>
    <s v="Ikea0716_Yatak_Odası_interstitial_MEC"/>
    <s v="Completed"/>
    <s v="Medyanet"/>
    <s v="RON"/>
    <s v="Xaxis Rich Media"/>
    <s v="cpm"/>
    <s v="Interstitial"/>
    <s v="Interstitial"/>
    <n v="0.5"/>
    <n v="6"/>
    <n v="500000"/>
    <n v="500179"/>
    <n v="0"/>
    <n v="500000"/>
    <n v="6981"/>
    <n v="1.3957003392785383E-2"/>
    <n v="0.42973785990545765"/>
    <n v="250"/>
    <n v="250"/>
    <n v="0"/>
    <n v="3000"/>
    <n v="3000"/>
    <n v="0"/>
    <n v="0"/>
    <n v="2750"/>
    <n v="0.91666666666666663"/>
  </r>
  <r>
    <s v="Ikea0716_Yatak_Odası_Mobil_prestitial_Move_MEC"/>
    <n v="2016"/>
    <n v="7"/>
    <s v="Q3"/>
    <d v="2016-07-29T00:00:00"/>
    <d v="2016-07-31T00:00:00"/>
    <n v="0"/>
    <s v="MEC"/>
    <x v="1"/>
    <s v="Ikea0716_Yatak_Odası_mobil_prestitial_MEC"/>
    <s v="Completed"/>
    <s v="Move"/>
    <s v="RON"/>
    <s v="Xaxis Mobil"/>
    <s v="cpm"/>
    <s v="Selected Sites"/>
    <s v="Ad Bundles"/>
    <n v="3"/>
    <n v="7.5"/>
    <n v="500000"/>
    <n v="525330"/>
    <n v="0"/>
    <n v="500000"/>
    <m/>
    <n v="0"/>
    <e v="#DIV/0!"/>
    <n v="1500"/>
    <n v="1500"/>
    <n v="0"/>
    <n v="3750"/>
    <n v="3750"/>
    <n v="0"/>
    <n v="0"/>
    <n v="2250"/>
    <n v="0.6"/>
  </r>
  <r>
    <s v="GSK0716_Otribebe_Preroll_Dogus_MC"/>
    <n v="2016"/>
    <n v="7"/>
    <s v="Q3"/>
    <d v="2016-07-21T00:00:00"/>
    <d v="2016-07-31T00:00:00"/>
    <n v="0"/>
    <s v="MC"/>
    <x v="0"/>
    <s v="GSK0716_Otribebe_Preroll_MC"/>
    <s v="Completed"/>
    <s v="Star"/>
    <s v="RON"/>
    <s v="Xaxis Tv"/>
    <s v="cpv"/>
    <s v="Pre/Mid/Post Rolls RON"/>
    <s v="Online Video"/>
    <n v="0.01"/>
    <n v="0.04"/>
    <n v="70000"/>
    <n v="70000"/>
    <n v="0"/>
    <n v="70000"/>
    <m/>
    <n v="0"/>
    <e v="#DIV/0!"/>
    <n v="700"/>
    <n v="700"/>
    <n v="0"/>
    <n v="2800"/>
    <n v="2000"/>
    <n v="-800"/>
    <n v="0"/>
    <n v="1300"/>
    <n v="0.65"/>
  </r>
  <r>
    <s v="GSK0716_Otribebe_Preroll_Nokta_MC"/>
    <n v="2016"/>
    <n v="7"/>
    <s v="Q3"/>
    <d v="2016-07-21T00:00:00"/>
    <d v="2016-07-31T00:00:00"/>
    <n v="0"/>
    <s v="MC"/>
    <x v="0"/>
    <s v="GSK0716_Otribebe_Preroll_MC"/>
    <s v="Completed"/>
    <s v="Nokta"/>
    <s v="RON"/>
    <s v="Xaxis Tv"/>
    <s v="cpv"/>
    <s v="Pre/Mid/Post Rolls RON"/>
    <s v="Online Video"/>
    <n v="1.2E-2"/>
    <n v="0.04"/>
    <n v="50000"/>
    <n v="42884"/>
    <n v="7116"/>
    <n v="42884"/>
    <n v="900"/>
    <n v="2.0986848241768493E-2"/>
    <n v="1.076888888888889"/>
    <n v="600"/>
    <n v="514.60800000000006"/>
    <n v="-85.391999999999939"/>
    <n v="2000"/>
    <n v="969.2"/>
    <n v="-1030.8"/>
    <n v="0"/>
    <n v="454.59199999999998"/>
    <n v="0.46903838217086252"/>
  </r>
  <r>
    <s v="GSK0716_Otribebe_interest_Annebebek_MC"/>
    <n v="2016"/>
    <n v="7"/>
    <s v="Q3"/>
    <d v="2016-07-21T00:00:00"/>
    <d v="2016-07-31T00:00:00"/>
    <n v="0"/>
    <s v="MC"/>
    <x v="0"/>
    <s v="GSK0716_Otribebe_interest_MC"/>
    <s v="Completed"/>
    <s v="Sevinc iletisim"/>
    <s v="RON"/>
    <s v="Xaxis Display Plus"/>
    <s v="cpm"/>
    <s v="Selected Sites"/>
    <s v="Ad Bundles"/>
    <n v="0.3"/>
    <n v="1"/>
    <n v="1000000"/>
    <n v="895252"/>
    <n v="104748"/>
    <n v="895252"/>
    <m/>
    <n v="0"/>
    <e v="#DIV/0!"/>
    <n v="300"/>
    <n v="268.57559999999995"/>
    <n v="-31.424400000000048"/>
    <n v="1000"/>
    <n v="500"/>
    <n v="-500"/>
    <n v="0"/>
    <n v="231.42440000000005"/>
    <n v="0.46284880000000012"/>
  </r>
  <r>
    <s v="GSK0716_Otribebe_interest_BondMC"/>
    <n v="2016"/>
    <n v="7"/>
    <s v="Q3"/>
    <d v="2016-07-21T00:00:00"/>
    <d v="2016-07-31T00:00:00"/>
    <n v="0"/>
    <s v="MC"/>
    <x v="0"/>
    <s v="GSK0716_Otribebe_interest_MC"/>
    <s v="Completed"/>
    <s v="Bond Digital"/>
    <s v="RON"/>
    <s v="Xaxis Display Plus"/>
    <s v="cpm"/>
    <s v="Selected Sites"/>
    <s v="Ad Bundles"/>
    <n v="0.5"/>
    <n v="1"/>
    <n v="500000"/>
    <n v="500059"/>
    <n v="0"/>
    <n v="500000"/>
    <m/>
    <n v="0"/>
    <e v="#DIV/0!"/>
    <n v="250"/>
    <n v="250"/>
    <n v="0"/>
    <n v="500"/>
    <n v="500"/>
    <n v="0"/>
    <n v="0"/>
    <n v="250"/>
    <n v="0.5"/>
  </r>
  <r>
    <s v="GSK0716_Otribebe_interest_Digitalm_MC"/>
    <n v="2016"/>
    <n v="7"/>
    <s v="Q3"/>
    <d v="2016-07-21T00:00:00"/>
    <d v="2016-07-31T00:00:00"/>
    <n v="0"/>
    <s v="MC"/>
    <x v="0"/>
    <s v="GSK0716_Otribebe_interest_MC"/>
    <s v="Completed"/>
    <s v="Digitalm"/>
    <s v="RON"/>
    <s v="Xaxis Display Plus"/>
    <s v="cpm"/>
    <s v="Selected Sites"/>
    <s v="Ad Bundles"/>
    <n v="0.2"/>
    <n v="1"/>
    <n v="2000000"/>
    <n v="2001301"/>
    <n v="0"/>
    <n v="2000000"/>
    <n v="289"/>
    <n v="1.4440606385546201E-4"/>
    <n v="2.7147058823529409"/>
    <n v="400"/>
    <n v="400"/>
    <n v="0"/>
    <n v="2000"/>
    <n v="784.55"/>
    <n v="-1215.45"/>
    <n v="0"/>
    <n v="384.54999999999995"/>
    <n v="0.49015359123064173"/>
  </r>
  <r>
    <s v="GSK0716_Otribebe_interest_Dogus_MC"/>
    <n v="2016"/>
    <n v="7"/>
    <s v="Q3"/>
    <d v="2016-07-21T00:00:00"/>
    <d v="2016-07-31T00:00:00"/>
    <n v="0"/>
    <s v="MC"/>
    <x v="0"/>
    <s v="GSK0716_Otribebe_interest_MC"/>
    <s v="Completed"/>
    <s v="Dogus"/>
    <s v="RON"/>
    <s v="Xaxis Display Plus"/>
    <s v="cpm"/>
    <s v="Selected Sites"/>
    <s v="Ad Bundles"/>
    <n v="0.35"/>
    <n v="1"/>
    <n v="500000"/>
    <n v="500110"/>
    <n v="0"/>
    <n v="500000"/>
    <n v="128"/>
    <n v="2.5594369238767471E-4"/>
    <n v="3.90625"/>
    <n v="175"/>
    <n v="175"/>
    <n v="0"/>
    <n v="500"/>
    <n v="500"/>
    <n v="0"/>
    <n v="0"/>
    <n v="325"/>
    <n v="0.65"/>
  </r>
  <r>
    <s v="Visa0716_Crossborder_Arapca_Contextual_Appnexus_MEC"/>
    <n v="2016"/>
    <n v="7"/>
    <s v="Q3"/>
    <d v="2016-07-28T00:00:00"/>
    <d v="2016-07-31T00:00:00"/>
    <n v="0"/>
    <s v="MEC"/>
    <x v="50"/>
    <s v="Visa0716_Crossborder_Arapca_Contextual_MEC"/>
    <s v="Completed"/>
    <s v="Appnexus"/>
    <s v="RON"/>
    <s v="Xaxis Contextual"/>
    <s v="cpm"/>
    <s v="Selected Sites"/>
    <s v="Ad Bundles"/>
    <n v="1"/>
    <n v="60"/>
    <n v="2454"/>
    <n v="2454"/>
    <n v="0"/>
    <n v="2454"/>
    <m/>
    <n v="0"/>
    <e v="#DIV/0!"/>
    <n v="2.4540000000000002"/>
    <n v="301"/>
    <n v="298.54599999999999"/>
    <n v="147.24"/>
    <n v="148"/>
    <n v="0.75999999999999091"/>
    <n v="0"/>
    <n v="-153"/>
    <n v="-1.0337837837837838"/>
  </r>
  <r>
    <s v="Visa0716_Crossborder_Arapca_Contextual_google_MEC"/>
    <n v="2016"/>
    <n v="7"/>
    <s v="Q3"/>
    <d v="2016-07-28T00:00:00"/>
    <d v="2016-07-31T00:00:00"/>
    <n v="0"/>
    <s v="MEC"/>
    <x v="50"/>
    <s v="Visa0716_Crossborder_Arapca_Contextual_MEC"/>
    <s v="Completed"/>
    <s v="Google"/>
    <s v="RON"/>
    <s v="Xaxis Contextual"/>
    <s v="cpm"/>
    <s v="Selected Sites"/>
    <s v="Ad Bundles"/>
    <m/>
    <n v="60"/>
    <n v="15"/>
    <n v="15"/>
    <n v="0"/>
    <n v="15"/>
    <m/>
    <n v="0"/>
    <e v="#DIV/0!"/>
    <n v="0"/>
    <n v="0"/>
    <n v="0"/>
    <n v="0.89999999999999991"/>
    <n v="0.14000000000000001"/>
    <n v="-0.7599999999999999"/>
    <n v="0"/>
    <n v="0.14000000000000001"/>
    <n v="1"/>
  </r>
  <r>
    <s v="Lipton0716_Ramazan_Kampanyası_SYNC_acunn_0716"/>
    <n v="2016"/>
    <n v="7"/>
    <s v="Q3"/>
    <d v="2016-07-01T00:00:00"/>
    <d v="2016-07-31T00:00:00"/>
    <n v="0"/>
    <s v="MS"/>
    <x v="64"/>
    <s v="Lipton0716_Ramazan_Kampanyası_SYNC__0716"/>
    <s v="Completed"/>
    <s v="Acunn"/>
    <s v="RON"/>
    <s v="Xaxis SYNC"/>
    <s v="cpv"/>
    <s v="Selected Sites"/>
    <s v="Ad Bundles"/>
    <n v="1.4999999999999999E-2"/>
    <n v="6.5000000000000002E-2"/>
    <n v="35932"/>
    <n v="35932"/>
    <n v="0"/>
    <n v="35932"/>
    <m/>
    <n v="0"/>
    <e v="#DIV/0!"/>
    <n v="538.98"/>
    <n v="538.98"/>
    <n v="0"/>
    <n v="2335.58"/>
    <n v="0"/>
    <n v="-2335.58"/>
    <n v="0"/>
    <n v="-538.98"/>
    <e v="#DIV/0!"/>
  </r>
  <r>
    <s v="Lipton0716_Ramazan_Kampanyası_SYNC__bond_0716"/>
    <n v="2016"/>
    <n v="7"/>
    <s v="Q3"/>
    <d v="2016-07-01T00:00:00"/>
    <d v="2016-07-31T00:00:00"/>
    <n v="0"/>
    <s v="MS"/>
    <x v="64"/>
    <s v="Lipton0716_Ramazan_Kampanyası_SYNC__0716"/>
    <s v="Completed"/>
    <s v="Bond Digital"/>
    <s v="RON"/>
    <s v="Xaxis SYNC"/>
    <s v="cpv"/>
    <s v="Selected Sites"/>
    <s v="Ad Bundles"/>
    <n v="1.4999999999999999E-2"/>
    <n v="0.65"/>
    <n v="35000"/>
    <n v="36495"/>
    <n v="0"/>
    <n v="35000"/>
    <m/>
    <n v="0"/>
    <e v="#DIV/0!"/>
    <n v="525"/>
    <n v="525"/>
    <n v="0"/>
    <n v="22750"/>
    <n v="0"/>
    <n v="-22750"/>
    <n v="0"/>
    <n v="-525"/>
    <e v="#DIV/0!"/>
  </r>
  <r>
    <s v="Redbull0716_Cartoon_Theme_SYNC_Acunn_MEC"/>
    <n v="2016"/>
    <n v="7"/>
    <s v="Q3"/>
    <d v="2016-07-01T00:00:00"/>
    <d v="2016-07-05T00:00:00"/>
    <n v="0"/>
    <s v="MEC"/>
    <x v="11"/>
    <s v="Redbull0716_Cartoon_Theme_SYNC_MEC"/>
    <s v="Completed"/>
    <s v="Acunn"/>
    <s v="RON"/>
    <s v="Xaxis SYNC"/>
    <s v="cpv"/>
    <s v="Selected Sites"/>
    <s v="Ad Bundles"/>
    <n v="1.4999999999999999E-2"/>
    <n v="5.5E-2"/>
    <n v="38767"/>
    <n v="38767"/>
    <n v="0"/>
    <n v="38767"/>
    <m/>
    <n v="0"/>
    <e v="#DIV/0!"/>
    <n v="581.505"/>
    <n v="581.505"/>
    <n v="0"/>
    <n v="2132.1849999999999"/>
    <n v="2000"/>
    <n v="-132.18499999999995"/>
    <n v="0"/>
    <n v="1418.4949999999999"/>
    <n v="0.70924749999999992"/>
  </r>
  <r>
    <s v="Redbull0716_Cartoon_Theme_SYNC_Star_MEC"/>
    <n v="2016"/>
    <n v="7"/>
    <s v="Q3"/>
    <d v="2016-07-01T00:00:00"/>
    <d v="2016-07-05T00:00:00"/>
    <n v="0"/>
    <s v="MEC"/>
    <x v="11"/>
    <s v="Redbull0716_Cartoon_Theme_SYNC_MEC"/>
    <s v="Completed"/>
    <s v="Star"/>
    <s v="RON"/>
    <s v="Xaxis SYNC"/>
    <s v="cpv"/>
    <s v="Selected Sites"/>
    <s v="Ad Bundles"/>
    <n v="0.01"/>
    <n v="5.5E-2"/>
    <n v="75000"/>
    <n v="75045"/>
    <n v="0"/>
    <n v="75000"/>
    <n v="5439"/>
    <n v="7.2476514091545069E-2"/>
    <n v="0.36771465342893916"/>
    <n v="750"/>
    <n v="750"/>
    <n v="0"/>
    <n v="4125"/>
    <n v="2000"/>
    <n v="-2125"/>
    <n v="0"/>
    <n v="1250"/>
    <n v="0.625"/>
  </r>
  <r>
    <s v="Teknosa0716_Euro2016_HazirandanKalan_Preroll_MC"/>
    <n v="2016"/>
    <n v="7"/>
    <s v="Q3"/>
    <d v="2016-07-01T00:00:00"/>
    <d v="2016-07-01T00:00:00"/>
    <n v="0"/>
    <s v="MC"/>
    <x v="6"/>
    <s v="Teknosa0716_Euro2016_HazirandanKalan_Preroll_MC"/>
    <s v="Completed"/>
    <m/>
    <m/>
    <m/>
    <m/>
    <m/>
    <m/>
    <m/>
    <m/>
    <m/>
    <m/>
    <n v="0"/>
    <n v="0"/>
    <m/>
    <e v="#DIV/0!"/>
    <e v="#DIV/0!"/>
    <n v="0"/>
    <n v="0"/>
    <n v="0"/>
    <n v="0"/>
    <n v="150"/>
    <n v="150"/>
    <n v="0"/>
    <n v="150"/>
    <n v="1"/>
  </r>
  <r>
    <s v="HeroBaby0816_KavanozMama_Annebebek_interest_MX"/>
    <n v="2016"/>
    <n v="8"/>
    <s v="Q3"/>
    <d v="2016-08-01T00:00:00"/>
    <d v="2016-08-15T00:00:00"/>
    <n v="0"/>
    <s v="MX"/>
    <x v="68"/>
    <s v="HeroBaby0816_KavanozMama_interest_MX"/>
    <s v="Completed"/>
    <s v="Sevinc iletisim"/>
    <s v="RON"/>
    <s v="Xaxis Display Plus"/>
    <s v="cpm"/>
    <s v="Selected Sites"/>
    <s v="Ad Bundles"/>
    <n v="0.2"/>
    <n v="3"/>
    <n v="650000"/>
    <n v="0"/>
    <n v="650000"/>
    <n v="0"/>
    <n v="0"/>
    <e v="#DIV/0!"/>
    <e v="#DIV/0!"/>
    <n v="130"/>
    <n v="0"/>
    <n v="-130"/>
    <n v="1950"/>
    <n v="0"/>
    <n v="-1950"/>
    <n v="0"/>
    <n v="0"/>
    <e v="#DIV/0!"/>
  </r>
  <r>
    <s v="HeroBaby0816_KavanozMama_Adnboost_interest_MX"/>
    <n v="2016"/>
    <n v="8"/>
    <s v="Q3"/>
    <d v="2016-08-01T00:00:00"/>
    <d v="2016-08-15T00:00:00"/>
    <n v="0"/>
    <s v="MX"/>
    <x v="68"/>
    <s v="HeroBaby0816_KavanozMama_interest_MX"/>
    <s v="Completed"/>
    <s v="Adnboost"/>
    <s v="RON"/>
    <s v="Xaxis Display Plus"/>
    <s v="cpm"/>
    <s v="Selected Sites"/>
    <s v="Ad Bundles"/>
    <n v="1.65"/>
    <n v="3"/>
    <n v="1350000"/>
    <n v="1541480"/>
    <n v="0"/>
    <n v="1350000"/>
    <n v="4281"/>
    <n v="2.7772011313802322E-3"/>
    <n v="1.051156271899089"/>
    <n v="2227.5"/>
    <n v="2227.5"/>
    <n v="0"/>
    <n v="4050"/>
    <n v="4500"/>
    <n v="450"/>
    <n v="0"/>
    <n v="2272.5"/>
    <n v="0.505"/>
  </r>
  <r>
    <s v="Beymen0816_Agustos_Sözcü_LAL_MEC"/>
    <n v="2016"/>
    <n v="8"/>
    <s v="Q3"/>
    <d v="2016-08-01T00:00:00"/>
    <d v="2016-08-31T00:00:00"/>
    <n v="0"/>
    <s v="MEC"/>
    <x v="38"/>
    <s v="Beymen0816_Agustos_LAL_MEC"/>
    <s v="Completed"/>
    <s v="Sözcü"/>
    <s v="RON"/>
    <s v="Xaxis Display Plus"/>
    <s v="cpm"/>
    <s v="Selected Sites"/>
    <s v="Ad Bundles"/>
    <n v="0.25"/>
    <n v="1.75"/>
    <n v="2000000"/>
    <n v="2000036"/>
    <n v="0"/>
    <n v="2000000"/>
    <n v="1162"/>
    <n v="5.8098954218824066E-4"/>
    <n v="3.0120481927710845"/>
    <n v="500"/>
    <n v="500"/>
    <n v="0"/>
    <n v="3500"/>
    <n v="3500"/>
    <n v="0"/>
    <n v="0"/>
    <n v="3000"/>
    <n v="0.8571428571428571"/>
  </r>
  <r>
    <s v="Beymen0816_Agustos_Medyanet(interstitial)_LAL_MEC"/>
    <n v="2016"/>
    <n v="8"/>
    <s v="Q3"/>
    <d v="2016-08-01T00:00:00"/>
    <d v="2016-08-31T00:00:00"/>
    <n v="0"/>
    <s v="MEC"/>
    <x v="38"/>
    <s v="Beymen0816_Agustos_LAL_MEC"/>
    <s v="Completed"/>
    <s v="Medyanet"/>
    <s v="RON"/>
    <s v="Xaxis Rich Media"/>
    <s v="cpm"/>
    <s v="Selected Sites"/>
    <s v="Ad Bundles"/>
    <n v="0.5"/>
    <n v="1.75"/>
    <n v="3500000"/>
    <n v="3500000"/>
    <n v="0"/>
    <n v="3500000"/>
    <n v="72070"/>
    <n v="2.0591428571428573E-2"/>
    <n v="8.4986818371028172E-2"/>
    <n v="1750"/>
    <n v="1750"/>
    <n v="0"/>
    <n v="6125"/>
    <n v="6125"/>
    <n v="0"/>
    <n v="0"/>
    <n v="4375"/>
    <n v="0.7142857142857143"/>
  </r>
  <r>
    <s v="Beymen0816_Agustos_Bond_LAL_MEC"/>
    <n v="2016"/>
    <n v="8"/>
    <s v="Q3"/>
    <d v="2016-08-01T00:00:00"/>
    <d v="2016-08-31T00:00:00"/>
    <n v="0"/>
    <s v="MEC"/>
    <x v="38"/>
    <s v="Beymen0816_Agustos_LAL_MEC"/>
    <s v="Completed"/>
    <s v="Bond Digital"/>
    <s v="RON"/>
    <s v="Xaxis Display Plus"/>
    <s v="cpm"/>
    <s v="Selected Sites"/>
    <s v="Ad Bundles"/>
    <n v="0.5"/>
    <n v="1.75"/>
    <n v="2000000"/>
    <n v="2000295"/>
    <n v="0"/>
    <n v="2000000"/>
    <n v="1456"/>
    <n v="7.2789263583621414E-4"/>
    <n v="2.4038461538461537"/>
    <n v="1000"/>
    <n v="1000"/>
    <n v="0"/>
    <n v="3500"/>
    <n v="3500"/>
    <n v="0"/>
    <n v="0"/>
    <n v="2500"/>
    <n v="0.7142857142857143"/>
  </r>
  <r>
    <s v="Beymen0816_Agustos_Dogus_LAL_MEC"/>
    <n v="2016"/>
    <n v="8"/>
    <s v="Q3"/>
    <d v="2016-08-01T00:00:00"/>
    <d v="2016-08-31T00:00:00"/>
    <n v="0"/>
    <s v="MEC"/>
    <x v="38"/>
    <s v="Beymen0816_Agustos_LAL_MEC"/>
    <s v="Completed"/>
    <s v="Dogus"/>
    <s v="RON"/>
    <s v="Xaxis Display Plus"/>
    <s v="cpm"/>
    <s v="Selected Sites"/>
    <s v="Ad Bundles"/>
    <n v="0.35"/>
    <n v="1.75"/>
    <n v="2000000"/>
    <n v="2000011"/>
    <n v="0"/>
    <n v="2000000"/>
    <n v="1309"/>
    <n v="6.544964002697985E-4"/>
    <n v="2.6737967914438503"/>
    <n v="700"/>
    <n v="700"/>
    <n v="0"/>
    <n v="3500"/>
    <n v="3500"/>
    <n v="0"/>
    <n v="0"/>
    <n v="2800"/>
    <n v="0.8"/>
  </r>
  <r>
    <s v="Beymen0816_Agustos_Digitalm_LAL_MEC"/>
    <n v="2016"/>
    <n v="8"/>
    <s v="Q3"/>
    <d v="2016-08-01T00:00:00"/>
    <d v="2016-08-31T00:00:00"/>
    <n v="0"/>
    <s v="MEC"/>
    <x v="38"/>
    <s v="Beymen0816_Agustos_LAL_MEC"/>
    <s v="Completed"/>
    <s v="Digitalm"/>
    <s v="RON"/>
    <s v="Xaxis Display Plus"/>
    <s v="cpm"/>
    <s v="Selected Sites"/>
    <s v="Ad Bundles"/>
    <n v="0.2"/>
    <n v="1.75"/>
    <n v="2000000"/>
    <n v="1508381"/>
    <n v="491619"/>
    <n v="1508381"/>
    <n v="2793"/>
    <n v="1.8516541908178371E-3"/>
    <n v="1.2531328320802004"/>
    <n v="400"/>
    <n v="301.67620000000005"/>
    <n v="-98.323799999999949"/>
    <n v="3500"/>
    <n v="3500"/>
    <n v="0"/>
    <n v="0"/>
    <n v="3198.3238000000001"/>
    <n v="0.91380680000000003"/>
  </r>
  <r>
    <s v="Beymen0816_Agustos_Maxad_LAL_MEC"/>
    <n v="2016"/>
    <n v="8"/>
    <s v="Q3"/>
    <d v="2016-08-01T00:00:00"/>
    <d v="2016-08-31T00:00:00"/>
    <n v="0"/>
    <s v="MEC"/>
    <x v="38"/>
    <s v="Beymen0816_Agustos_LAL_MEC"/>
    <s v="Completed"/>
    <s v="Maxad"/>
    <s v="RON"/>
    <s v="Xaxis Display Plus"/>
    <s v="cpc"/>
    <s v="Selected Sites"/>
    <s v="Ad Bundles"/>
    <n v="0.35"/>
    <n v="1.75"/>
    <n v="5000"/>
    <n v="5041"/>
    <n v="0"/>
    <n v="5000"/>
    <m/>
    <n v="0"/>
    <e v="#DIV/0!"/>
    <n v="1.75"/>
    <n v="1750"/>
    <n v="1748.25"/>
    <n v="8.75"/>
    <n v="8.75"/>
    <n v="0"/>
    <n v="0"/>
    <n v="-1741.25"/>
    <n v="-199"/>
  </r>
  <r>
    <s v="Beymen0816_Agustos_Ligatus_LAL_MEC"/>
    <n v="2016"/>
    <n v="8"/>
    <s v="Q3"/>
    <d v="2016-08-01T00:00:00"/>
    <d v="2016-08-31T00:00:00"/>
    <n v="0"/>
    <s v="MEC"/>
    <x v="38"/>
    <s v="Beymen0816_Agustos_LAL_MEC"/>
    <s v="Completed"/>
    <s v="Ligatus"/>
    <s v="RON"/>
    <s v="Xaxis Display Plus"/>
    <s v="cpc"/>
    <s v="Selected Sites"/>
    <s v="Ad Bundles"/>
    <n v="0.3"/>
    <n v="1.75"/>
    <n v="3333"/>
    <n v="3335"/>
    <n v="0"/>
    <n v="3333"/>
    <m/>
    <n v="0"/>
    <e v="#DIV/0!"/>
    <n v="0.99990000000000001"/>
    <n v="0.99990000000000001"/>
    <n v="0"/>
    <n v="5.8327500000000008"/>
    <n v="1366.25"/>
    <n v="1360.41725"/>
    <n v="0"/>
    <n v="1365.2501"/>
    <n v="0.99926814272644093"/>
  </r>
  <r>
    <s v="Beymen0816_Agustos_Seslisözlük_LAL_MEC"/>
    <n v="2016"/>
    <n v="8"/>
    <s v="Q3"/>
    <d v="2016-08-01T00:00:00"/>
    <d v="2016-08-31T00:00:00"/>
    <n v="0"/>
    <s v="MEC"/>
    <x v="38"/>
    <s v="Beymen0816_Agustos_LAL_MEC"/>
    <s v="Completed"/>
    <s v="Sevinc iletisim"/>
    <s v="RON"/>
    <s v="Xaxis Display Plus"/>
    <s v="cpm"/>
    <s v="Selected Sites"/>
    <s v="Ad Bundles"/>
    <n v="0.2"/>
    <n v="1.75"/>
    <n v="2000000"/>
    <n v="6573895"/>
    <n v="0"/>
    <n v="2000000"/>
    <n v="316"/>
    <n v="4.8068915003966443E-5"/>
    <n v="11.075949367088608"/>
    <n v="400"/>
    <n v="400"/>
    <n v="0"/>
    <n v="3500"/>
    <n v="3500"/>
    <n v="0"/>
    <n v="0"/>
    <n v="3100"/>
    <n v="0.88571428571428568"/>
  </r>
  <r>
    <s v="Beymen0816_Agustos_Appnexus_Contextual_MEC"/>
    <n v="2016"/>
    <n v="8"/>
    <s v="Q3"/>
    <d v="2016-08-01T00:00:00"/>
    <d v="2016-08-31T00:00:00"/>
    <n v="0"/>
    <s v="MEC"/>
    <x v="38"/>
    <s v="Beymen0816_Agustos_Contextual_MEC"/>
    <s v="Completed"/>
    <s v="Appnexus"/>
    <s v="RON"/>
    <s v="Xaxis Contextual"/>
    <s v="cpm"/>
    <s v="Selected Sites"/>
    <s v="Ad Bundles"/>
    <m/>
    <n v="1.75"/>
    <n v="1666666"/>
    <n v="1107197"/>
    <n v="559469"/>
    <n v="1107197"/>
    <n v="555"/>
    <n v="5.0126580906559542E-4"/>
    <n v="6.256306306306306"/>
    <n v="0"/>
    <n v="361"/>
    <n v="361"/>
    <n v="2916.6655000000001"/>
    <n v="3472.25"/>
    <n v="555.58449999999993"/>
    <n v="0"/>
    <n v="3111.25"/>
    <n v="0.89603283173734605"/>
  </r>
  <r>
    <s v="Beymen0816_Agustos_Google_Contextual_MEC"/>
    <n v="2016"/>
    <n v="8"/>
    <s v="Q3"/>
    <d v="2016-08-01T00:00:00"/>
    <d v="2016-08-31T00:00:00"/>
    <n v="0"/>
    <s v="MEC"/>
    <x v="38"/>
    <s v="Beymen0816_Agustos_Contextual_MEC"/>
    <s v="Completed"/>
    <s v="Google"/>
    <s v="RON"/>
    <s v="Xaxis Contextual"/>
    <s v="cpm"/>
    <s v="Selected Sites"/>
    <s v="Ad Bundles"/>
    <m/>
    <n v="1.75"/>
    <n v="0"/>
    <m/>
    <n v="0"/>
    <n v="0"/>
    <m/>
    <e v="#DIV/0!"/>
    <e v="#DIV/0!"/>
    <n v="0"/>
    <n v="0"/>
    <n v="0"/>
    <n v="0"/>
    <n v="0"/>
    <n v="0"/>
    <n v="0"/>
    <n v="0"/>
    <e v="#DIV/0!"/>
  </r>
  <r>
    <s v="Beymen0816_Agustos_Grapeshot_Contextual_MEC"/>
    <n v="2016"/>
    <n v="8"/>
    <s v="Q3"/>
    <d v="2016-08-01T00:00:00"/>
    <d v="2016-08-31T00:00:00"/>
    <n v="0"/>
    <s v="MEC"/>
    <x v="38"/>
    <s v="Beymen0816_Agustos_Contextual_MEC"/>
    <s v="Completed"/>
    <s v="Grapeshot"/>
    <s v="RON"/>
    <s v="Xaxis Contextual"/>
    <s v="cpm"/>
    <s v="Selected Sites"/>
    <s v="Ad Bundles"/>
    <m/>
    <n v="1.75"/>
    <n v="0"/>
    <m/>
    <n v="0"/>
    <n v="0"/>
    <m/>
    <e v="#DIV/0!"/>
    <e v="#DIV/0!"/>
    <n v="0"/>
    <n v="0"/>
    <n v="0"/>
    <n v="0"/>
    <n v="0"/>
    <n v="0"/>
    <n v="0"/>
    <n v="0"/>
    <e v="#DIV/0!"/>
  </r>
  <r>
    <s v="Dormia0816_Temmuz_interest_Hürriyetemlak_MEC"/>
    <n v="2016"/>
    <n v="8"/>
    <s v="Q3"/>
    <d v="2016-08-01T00:00:00"/>
    <d v="2016-08-31T00:00:00"/>
    <n v="0"/>
    <s v="MEC"/>
    <x v="66"/>
    <s v="Dormia0816_Temmuz_interest_MEC"/>
    <s v="Completed"/>
    <s v="Hurriyetemlak"/>
    <s v="RON"/>
    <s v="Xaxis Display Plus"/>
    <s v="cpm"/>
    <s v="Selected Sites"/>
    <s v="Ad Bundles"/>
    <n v="0.15"/>
    <n v="2.5"/>
    <n v="700000"/>
    <n v="15510"/>
    <n v="684490"/>
    <n v="15510"/>
    <m/>
    <n v="0"/>
    <e v="#DIV/0!"/>
    <n v="105"/>
    <n v="2.3264999999999998"/>
    <n v="-102.6735"/>
    <n v="1750"/>
    <n v="38.774999999999999"/>
    <n v="-1711.2249999999999"/>
    <n v="0"/>
    <n v="36.448499999999996"/>
    <n v="0.94"/>
  </r>
  <r>
    <s v="Dormia0816_Temmuz_interest_Appnexus_MEC"/>
    <n v="2016"/>
    <n v="8"/>
    <s v="Q3"/>
    <d v="2016-08-01T00:00:00"/>
    <d v="2016-08-31T00:00:00"/>
    <n v="0"/>
    <s v="MEC"/>
    <x v="66"/>
    <s v="Dormia0816_Temmuz_interest_MEC"/>
    <s v="Completed"/>
    <s v="Appnexus"/>
    <s v="RON"/>
    <s v="Xaxis Display Plus"/>
    <s v="cpm"/>
    <s v="Selected Sites"/>
    <s v="Ad Bundles"/>
    <m/>
    <n v="2.5"/>
    <n v="1000000"/>
    <n v="1250363"/>
    <n v="0"/>
    <n v="1000000"/>
    <n v="114"/>
    <n v="9.1173523208860151E-5"/>
    <n v="27.420241228070175"/>
    <n v="0"/>
    <n v="300"/>
    <n v="300"/>
    <n v="2500"/>
    <n v="3125.9074999999998"/>
    <n v="625.9074999999998"/>
    <n v="0"/>
    <n v="2825.9074999999998"/>
    <n v="0.90402787030646303"/>
  </r>
  <r>
    <s v="Dormia0816_Temmuz_interest_google_MEC"/>
    <n v="2016"/>
    <n v="8"/>
    <s v="Q3"/>
    <d v="2016-08-01T00:00:00"/>
    <d v="2016-08-31T00:00:00"/>
    <n v="0"/>
    <s v="MEC"/>
    <x v="66"/>
    <s v="Dormia0816_Temmuz_interest_MEC"/>
    <s v="Completed"/>
    <s v="Google"/>
    <s v="RON"/>
    <s v="Xaxis Display Plus"/>
    <s v="cpm"/>
    <s v="Selected Sites"/>
    <s v="Ad Bundles"/>
    <m/>
    <n v="2.5"/>
    <n v="0"/>
    <m/>
    <n v="0"/>
    <n v="0"/>
    <m/>
    <e v="#DIV/0!"/>
    <e v="#DIV/0!"/>
    <n v="0"/>
    <n v="0"/>
    <n v="0"/>
    <n v="0"/>
    <n v="0"/>
    <n v="0"/>
    <n v="0"/>
    <n v="0"/>
    <e v="#DIV/0!"/>
  </r>
  <r>
    <s v="IKEA0816_Yatak_Odası_interstitial_Acunn_MEC"/>
    <n v="2016"/>
    <n v="8"/>
    <s v="Q3"/>
    <d v="2016-08-01T00:00:00"/>
    <d v="2016-08-31T00:00:00"/>
    <n v="0"/>
    <s v="MEC"/>
    <x v="1"/>
    <s v="IKEA0816_Yatak_Odası_interstitial_MEC"/>
    <s v="Completed"/>
    <s v="Acunn"/>
    <s v="RON"/>
    <s v="Xaxis Rich Media"/>
    <s v="cpm"/>
    <s v="Interstitial"/>
    <s v="Interstitial"/>
    <n v="1.25"/>
    <n v="6"/>
    <n v="300000"/>
    <n v="300012"/>
    <n v="0"/>
    <n v="300000"/>
    <n v="2679"/>
    <n v="8.9296428142874289E-3"/>
    <n v="0.55991041433370659"/>
    <n v="375"/>
    <n v="375"/>
    <n v="0"/>
    <n v="1800"/>
    <n v="1500"/>
    <n v="-300"/>
    <n v="0"/>
    <n v="1125"/>
    <n v="0.75"/>
  </r>
  <r>
    <s v="IKEA0816_Yatak_Odası_interstitial_Digitalm_MEC"/>
    <n v="2016"/>
    <n v="8"/>
    <s v="Q3"/>
    <d v="2016-08-01T00:00:00"/>
    <d v="2016-08-31T00:00:00"/>
    <n v="0"/>
    <s v="MEC"/>
    <x v="1"/>
    <s v="IKEA0816_Yatak_Odası_interstitial_MEC"/>
    <s v="Completed"/>
    <s v="Digitalm"/>
    <s v="RON"/>
    <s v="Xaxis Rich Media"/>
    <s v="cpm"/>
    <s v="Interstitial"/>
    <s v="Interstitial"/>
    <n v="2.5"/>
    <n v="6"/>
    <n v="300000"/>
    <n v="300092"/>
    <n v="0"/>
    <n v="300000"/>
    <n v="5089"/>
    <n v="1.6958132839262625E-2"/>
    <n v="0.29475338966398112"/>
    <n v="750"/>
    <n v="750"/>
    <n v="0"/>
    <n v="1800"/>
    <n v="1500"/>
    <n v="-300"/>
    <n v="0"/>
    <n v="750"/>
    <n v="0.5"/>
  </r>
  <r>
    <s v="IKEA0816_Yatak_Odası_interstitial_Medyanet_MEC"/>
    <n v="2016"/>
    <n v="8"/>
    <s v="Q3"/>
    <d v="2016-08-01T00:00:00"/>
    <d v="2016-08-31T00:00:00"/>
    <n v="0"/>
    <s v="MEC"/>
    <x v="1"/>
    <s v="IKEA0816_Yatak_Odası_interstitial_MEC"/>
    <s v="Completed"/>
    <s v="Medyanet"/>
    <s v="RON"/>
    <s v="Xaxis Rich Media"/>
    <s v="cpm"/>
    <s v="Interstitial"/>
    <s v="Interstitial"/>
    <n v="0.5"/>
    <n v="6"/>
    <n v="1500000"/>
    <n v="1500153"/>
    <n v="0"/>
    <n v="1500000"/>
    <m/>
    <n v="0"/>
    <e v="#DIV/0!"/>
    <n v="750"/>
    <n v="750"/>
    <n v="0"/>
    <n v="9000"/>
    <n v="8000"/>
    <n v="-1000"/>
    <n v="0"/>
    <n v="7250"/>
    <n v="0.90625"/>
  </r>
  <r>
    <s v="IKEA0816_Yatak_Odası_interstitial_Matrouge_MEC"/>
    <n v="2016"/>
    <n v="8"/>
    <s v="Q3"/>
    <d v="2016-08-01T00:00:00"/>
    <d v="2016-08-31T00:00:00"/>
    <n v="0"/>
    <s v="MEC"/>
    <x v="1"/>
    <s v="IKEA0816_Yatak_Odası_interstitial_MEC"/>
    <s v="Completed"/>
    <s v="Matrouge"/>
    <s v="RON"/>
    <s v="Xaxis Rich Media"/>
    <s v="cpm"/>
    <s v="Interstitial"/>
    <s v="Interstitial"/>
    <n v="2"/>
    <n v="6"/>
    <n v="200000"/>
    <n v="263806"/>
    <n v="0"/>
    <n v="200000"/>
    <m/>
    <n v="0"/>
    <e v="#DIV/0!"/>
    <n v="400"/>
    <n v="400"/>
    <n v="0"/>
    <n v="1200"/>
    <n v="1000"/>
    <n v="-200"/>
    <n v="0"/>
    <n v="600"/>
    <n v="0.6"/>
  </r>
  <r>
    <s v="IKEA0816_Yatak_Odası_Mobil_prestitial_Move_MEC"/>
    <n v="2016"/>
    <n v="8"/>
    <s v="Q3"/>
    <d v="2016-08-01T00:00:00"/>
    <d v="2016-08-31T00:00:00"/>
    <n v="0"/>
    <s v="MEC"/>
    <x v="1"/>
    <s v="IKEA0816_Yatak_Odası_Mobil_prestitial_MEC"/>
    <s v="Completed"/>
    <s v="Move"/>
    <s v="RON"/>
    <s v="Xaxis Mobil"/>
    <s v="cpm"/>
    <s v="Interstitial"/>
    <s v="Interstitial"/>
    <n v="3"/>
    <n v="7.5"/>
    <n v="650000"/>
    <n v="690250"/>
    <n v="0"/>
    <n v="650000"/>
    <m/>
    <n v="0"/>
    <e v="#DIV/0!"/>
    <n v="1950"/>
    <n v="1950"/>
    <n v="0"/>
    <n v="4875"/>
    <n v="6000"/>
    <n v="1125"/>
    <n v="0"/>
    <n v="4050"/>
    <n v="0.67500000000000004"/>
  </r>
  <r>
    <s v="IKEA0816_Yatak_Odası_Mobil_prestitial_Medyanet_MEC"/>
    <n v="2016"/>
    <n v="8"/>
    <s v="Q3"/>
    <d v="2016-08-01T00:00:00"/>
    <d v="2016-08-31T00:00:00"/>
    <n v="0"/>
    <s v="MEC"/>
    <x v="1"/>
    <s v="IKEA0816_Yatak_Odası_Mobil_prestitial_MEC"/>
    <s v="Completed"/>
    <s v="Medyanet"/>
    <s v="RON"/>
    <s v="Xaxis Mobil"/>
    <s v="cpm"/>
    <s v="Interstitial"/>
    <s v="Interstitial"/>
    <n v="2.5"/>
    <n v="7.5"/>
    <n v="1000000"/>
    <n v="1110208"/>
    <n v="0"/>
    <n v="1000000"/>
    <m/>
    <n v="0"/>
    <e v="#DIV/0!"/>
    <n v="2500"/>
    <n v="2500"/>
    <n v="0"/>
    <n v="7500"/>
    <n v="9000"/>
    <n v="1500"/>
    <n v="0"/>
    <n v="6500"/>
    <n v="0.72222222222222221"/>
  </r>
  <r>
    <s v="IKEA0816_Yatak_Odası_Mobil_prestitial_Admatic_MEC"/>
    <n v="2016"/>
    <n v="8"/>
    <s v="Q3"/>
    <d v="2016-08-01T00:00:00"/>
    <d v="2016-08-31T00:00:00"/>
    <n v="0"/>
    <s v="MEC"/>
    <x v="1"/>
    <s v="IKEA0816_Yatak_Odası_Mobil_prestitial_MEC"/>
    <s v="Completed"/>
    <s v="Admatic"/>
    <s v="RON"/>
    <s v="Xaxis Mobil"/>
    <s v="cpm"/>
    <s v="Interstitial"/>
    <s v="Interstitial"/>
    <n v="2"/>
    <n v="7.5"/>
    <n v="400000"/>
    <n v="80567"/>
    <n v="319433"/>
    <n v="80567"/>
    <m/>
    <n v="0"/>
    <e v="#DIV/0!"/>
    <n v="800"/>
    <n v="161.13399999999999"/>
    <n v="-638.86599999999999"/>
    <n v="3000"/>
    <n v="350"/>
    <n v="-2650"/>
    <n v="0"/>
    <n v="188.86600000000001"/>
    <n v="0.53961714285714291"/>
  </r>
  <r>
    <s v="IKEA0816_Yatak_Odası_Mobil_prestitial_Matrouge_MEC"/>
    <n v="2016"/>
    <n v="8"/>
    <s v="Q3"/>
    <d v="2016-08-01T00:00:00"/>
    <d v="2016-08-31T00:00:00"/>
    <n v="0"/>
    <s v="MEC"/>
    <x v="1"/>
    <s v="IKEA0816_Yatak_Odası_Mobil_prestitial_MEC"/>
    <s v="Completed"/>
    <s v="Matrouge"/>
    <s v="RON"/>
    <s v="Xaxis Mobil"/>
    <s v="cpm"/>
    <s v="Interstitial"/>
    <s v="Interstitial"/>
    <n v="2"/>
    <n v="7.5"/>
    <n v="600000"/>
    <n v="120459"/>
    <n v="479541"/>
    <n v="120459"/>
    <m/>
    <n v="0"/>
    <e v="#DIV/0!"/>
    <n v="1200"/>
    <n v="240.91800000000001"/>
    <n v="-959.08199999999999"/>
    <n v="4500"/>
    <n v="900"/>
    <n v="-3600"/>
    <n v="0"/>
    <n v="659.08199999999999"/>
    <n v="0.73231333333333337"/>
  </r>
  <r>
    <s v="Michelin0816_Offmarket_interest_Dogus_MEC"/>
    <n v="2016"/>
    <n v="8"/>
    <s v="Q3"/>
    <d v="2016-08-01T00:00:00"/>
    <d v="2016-08-05T00:00:00"/>
    <n v="0"/>
    <s v="MEC"/>
    <x v="44"/>
    <s v="Michelin0816_Offmarket_interest_MEC"/>
    <s v="Completed"/>
    <s v="Dogus"/>
    <s v="RON"/>
    <s v="Xaxis Display Plus"/>
    <s v="cpm"/>
    <s v="Selected Sites"/>
    <s v="Ad Bundles"/>
    <n v="0.35"/>
    <n v="1.8"/>
    <n v="1000000"/>
    <n v="1079018"/>
    <n v="0"/>
    <n v="1000000"/>
    <n v="65"/>
    <n v="6.0239958925615702E-5"/>
    <n v="7.6923076923076925"/>
    <n v="350"/>
    <n v="350"/>
    <n v="0"/>
    <n v="1800"/>
    <n v="500"/>
    <n v="-1300"/>
    <n v="0"/>
    <n v="150"/>
    <n v="0.3"/>
  </r>
  <r>
    <s v="Michelin0816_Offmarket_interest_Medyanet_MEC"/>
    <n v="2016"/>
    <n v="8"/>
    <s v="Q3"/>
    <d v="2016-08-01T00:00:00"/>
    <d v="2016-08-05T00:00:00"/>
    <n v="0"/>
    <s v="MEC"/>
    <x v="44"/>
    <s v="Michelin0816_Offmarket_interest_MEC"/>
    <s v="Completed"/>
    <s v="Medyanet"/>
    <s v="RON"/>
    <s v="Xaxis Display Plus"/>
    <s v="cpm"/>
    <s v="Selected Sites"/>
    <s v="Ad Bundles"/>
    <n v="0.1"/>
    <n v="1.8"/>
    <n v="1000000"/>
    <n v="1003442"/>
    <n v="0"/>
    <n v="1000000"/>
    <m/>
    <n v="0"/>
    <e v="#DIV/0!"/>
    <n v="100"/>
    <n v="100"/>
    <n v="0"/>
    <n v="1800"/>
    <n v="563.9"/>
    <n v="-1236.0999999999999"/>
    <n v="0"/>
    <n v="463.9"/>
    <n v="0.82266359283560919"/>
  </r>
  <r>
    <s v="Michelin0816_Prepurchase_interest_Dogus_MEC"/>
    <n v="2016"/>
    <n v="8"/>
    <s v="Q3"/>
    <d v="2016-08-01T00:00:00"/>
    <d v="2016-08-05T00:00:00"/>
    <n v="0"/>
    <s v="MEC"/>
    <x v="44"/>
    <s v="Michelin0816_Prepurchase_interest_MEC"/>
    <s v="Completed"/>
    <s v="Dogus"/>
    <s v="RON"/>
    <s v="Xaxis Display Plus"/>
    <s v="cpm"/>
    <s v="Selected Sites"/>
    <s v="Ad Bundles"/>
    <n v="0.35"/>
    <n v="1.8"/>
    <n v="1000000"/>
    <n v="999647"/>
    <n v="353"/>
    <n v="999647"/>
    <n v="76"/>
    <n v="7.6026837473628186E-5"/>
    <n v="1.3157894736842106"/>
    <n v="350"/>
    <n v="349.87644999999998"/>
    <n v="-0.12355000000002292"/>
    <n v="1800"/>
    <n v="100"/>
    <n v="-1700"/>
    <n v="0"/>
    <n v="-249.87644999999998"/>
    <n v="-2.4987644999999996"/>
  </r>
  <r>
    <s v="Michelin0816_Prepurchase_interest_Bond_MEC"/>
    <n v="2016"/>
    <n v="8"/>
    <s v="Q3"/>
    <d v="2016-08-01T00:00:00"/>
    <d v="2016-08-05T00:00:00"/>
    <n v="0"/>
    <s v="MEC"/>
    <x v="44"/>
    <s v="Michelin0816_Prepurchase_interest_MEC"/>
    <s v="Completed"/>
    <s v="Bond Digital"/>
    <s v="RON"/>
    <s v="Xaxis Display Plus"/>
    <s v="cpm"/>
    <s v="Selected Sites"/>
    <s v="Ad Bundles"/>
    <n v="0.5"/>
    <n v="1.8"/>
    <n v="300000"/>
    <n v="300029"/>
    <n v="0"/>
    <n v="300000"/>
    <n v="52"/>
    <n v="1.7331657939732492E-4"/>
    <n v="3.8461538461538463"/>
    <n v="150"/>
    <n v="150"/>
    <n v="0"/>
    <n v="540"/>
    <n v="200"/>
    <n v="-340"/>
    <n v="0"/>
    <n v="50"/>
    <n v="0.25"/>
  </r>
  <r>
    <s v="Michelin0816_Prepurchase_interest_Digitalm_MEC"/>
    <n v="2016"/>
    <n v="8"/>
    <s v="Q3"/>
    <d v="2016-08-01T00:00:00"/>
    <d v="2016-08-05T00:00:00"/>
    <n v="0"/>
    <s v="MEC"/>
    <x v="44"/>
    <s v="Michelin0816_Prepurchase_interest_MEC"/>
    <s v="Completed"/>
    <s v="Digitalm"/>
    <s v="RON"/>
    <s v="Xaxis Display Plus"/>
    <s v="cpm"/>
    <s v="Selected Sites"/>
    <s v="Ad Bundles"/>
    <n v="0.2"/>
    <n v="1.8"/>
    <n v="300000"/>
    <n v="299087"/>
    <n v="913"/>
    <n v="299087"/>
    <n v="52"/>
    <n v="1.7386245473725037E-4"/>
    <n v="3.0390384615384614"/>
    <n v="60"/>
    <n v="59.817399999999999"/>
    <n v="-0.18260000000000076"/>
    <n v="540"/>
    <n v="158.03"/>
    <n v="-381.97"/>
    <n v="0"/>
    <n v="98.212600000000009"/>
    <n v="0.62148073150667604"/>
  </r>
  <r>
    <s v="Michelin0816_Prepurchase_interest_Medyanet_MEC"/>
    <n v="2016"/>
    <n v="8"/>
    <s v="Q3"/>
    <d v="2016-08-01T00:00:00"/>
    <d v="2016-08-05T00:00:00"/>
    <n v="0"/>
    <s v="MEC"/>
    <x v="44"/>
    <s v="Michelin0816_Prepurchase_interest_MEC"/>
    <s v="Completed"/>
    <s v="Medyanet"/>
    <s v="RON"/>
    <s v="Xaxis Display Plus"/>
    <s v="cpm"/>
    <s v="Selected Sites"/>
    <s v="Ad Bundles"/>
    <n v="0.1"/>
    <n v="1.8"/>
    <n v="300000"/>
    <n v="0"/>
    <n v="300000"/>
    <n v="0"/>
    <m/>
    <e v="#DIV/0!"/>
    <e v="#DIV/0!"/>
    <n v="30"/>
    <n v="0"/>
    <n v="-30"/>
    <n v="540"/>
    <n v="0"/>
    <n v="-540"/>
    <n v="0"/>
    <n v="0"/>
    <e v="#DIV/0!"/>
  </r>
  <r>
    <s v="Michelin0816_Offmarket_Preroll_Nokta_MEC"/>
    <n v="2016"/>
    <n v="8"/>
    <s v="Q3"/>
    <d v="2016-08-01T00:00:00"/>
    <d v="2016-08-05T00:00:00"/>
    <n v="0"/>
    <s v="MEC"/>
    <x v="44"/>
    <s v="Michelin0816_Offmarket_Preroll_MEC"/>
    <s v="Completed"/>
    <s v="Nokta"/>
    <s v="RON"/>
    <s v="Xaxis Tv"/>
    <s v="cpv"/>
    <s v="Pre/Mid/Post Rolls RON"/>
    <s v="Online Video"/>
    <n v="1.2E-2"/>
    <n v="3.5000000000000003E-2"/>
    <n v="140000"/>
    <n v="160619"/>
    <n v="0"/>
    <n v="140000"/>
    <n v="7468"/>
    <n v="4.6495121996774975E-2"/>
    <n v="0.64274236743438673"/>
    <n v="1680"/>
    <n v="1680"/>
    <n v="0"/>
    <n v="4900.0000000000009"/>
    <n v="4800"/>
    <n v="-100.00000000000091"/>
    <n v="0"/>
    <n v="3120"/>
    <n v="0.65"/>
  </r>
  <r>
    <s v="Michelin0816_Offmarket_Preroll_Star_MEC"/>
    <n v="2016"/>
    <n v="8"/>
    <s v="Q3"/>
    <d v="2016-08-01T00:00:00"/>
    <d v="2016-08-05T00:00:00"/>
    <n v="0"/>
    <s v="MEC"/>
    <x v="44"/>
    <s v="Michelin0816_Offmarket_Preroll_MEC"/>
    <s v="Completed"/>
    <s v="Star"/>
    <s v="RON"/>
    <s v="Xaxis Tv"/>
    <s v="cpv"/>
    <s v="Pre/Mid/Post Rolls RON"/>
    <s v="Online Video"/>
    <n v="0.01"/>
    <n v="3.5000000000000003E-2"/>
    <n v="30184"/>
    <n v="30184"/>
    <n v="0"/>
    <n v="30184"/>
    <n v="2811"/>
    <n v="9.3128809965544665E-2"/>
    <n v="0.37381003201707574"/>
    <n v="301.84000000000003"/>
    <n v="301.84000000000003"/>
    <n v="0"/>
    <n v="1056.44"/>
    <n v="1050.78"/>
    <n v="-5.6600000000000819"/>
    <n v="0"/>
    <n v="748.93999999999994"/>
    <n v="0.71274672148308871"/>
  </r>
  <r>
    <s v="Redbull0816_Cartoon_Theme_SYNC_Clipkit_MEC"/>
    <n v="2016"/>
    <n v="8"/>
    <s v="Q3"/>
    <d v="2016-08-01T00:00:00"/>
    <d v="2016-08-21T00:00:00"/>
    <n v="0"/>
    <s v="MEC"/>
    <x v="11"/>
    <s v="Redbull0816_Cartoon_Theme_SYNC_MEC"/>
    <s v="Completed"/>
    <s v="Clipkit"/>
    <s v="RON"/>
    <s v="Xaxis SYNC"/>
    <s v="cpv"/>
    <s v="Pre/Mid/Post Rolls RON"/>
    <s v="Online Video"/>
    <n v="4.4999999999999998E-2"/>
    <n v="0.06"/>
    <n v="283000"/>
    <n v="285469"/>
    <n v="0"/>
    <n v="283000"/>
    <m/>
    <n v="0"/>
    <e v="#DIV/0!"/>
    <n v="12735"/>
    <n v="12735"/>
    <n v="0"/>
    <n v="16980"/>
    <n v="17000"/>
    <n v="20"/>
    <n v="0"/>
    <n v="4265"/>
    <n v="0.25088235294117645"/>
  </r>
  <r>
    <s v="Visa0816_Crossborder_Almanca_Contextual_Appnexus_MEC"/>
    <n v="2016"/>
    <n v="8"/>
    <s v="Q3"/>
    <d v="2016-08-01T00:00:00"/>
    <d v="2016-08-31T00:00:00"/>
    <n v="0"/>
    <s v="MEC"/>
    <x v="50"/>
    <s v="Visa0816_Crossborder_Almanca_Contextual_MEC"/>
    <s v="Completed"/>
    <s v="Appnexus"/>
    <s v="RON"/>
    <s v="Xaxis Contextual"/>
    <s v="cpm"/>
    <s v="Selected Sites"/>
    <s v="Ad Bundles"/>
    <m/>
    <n v="80"/>
    <n v="664748"/>
    <n v="664748"/>
    <n v="0"/>
    <n v="664748"/>
    <n v="321"/>
    <n v="4.8288975671983969E-4"/>
    <n v="165.66928348909656"/>
    <n v="0"/>
    <n v="1000"/>
    <n v="1000"/>
    <n v="53179.840000000004"/>
    <n v="53179.839999999997"/>
    <n v="0"/>
    <n v="0"/>
    <n v="52179.839999999997"/>
    <n v="0.98119588174766981"/>
  </r>
  <r>
    <s v="Visa0816_Crossborder_Almanca_Contextual_Google_MEC"/>
    <n v="2016"/>
    <n v="8"/>
    <s v="Q3"/>
    <d v="2016-08-01T00:00:00"/>
    <d v="2016-08-31T00:00:00"/>
    <n v="0"/>
    <s v="MEC"/>
    <x v="50"/>
    <s v="Visa0816_Crossborder_Almanca_Contextual_MEC"/>
    <s v="Completed"/>
    <s v="Google"/>
    <s v="RON"/>
    <s v="Xaxis Contextual"/>
    <s v="cpm"/>
    <s v="Selected Sites"/>
    <s v="Ad Bundles"/>
    <m/>
    <n v="80"/>
    <n v="0"/>
    <m/>
    <n v="0"/>
    <n v="0"/>
    <m/>
    <e v="#DIV/0!"/>
    <e v="#DIV/0!"/>
    <n v="0"/>
    <n v="0"/>
    <n v="0"/>
    <n v="0"/>
    <n v="0"/>
    <n v="0"/>
    <n v="0"/>
    <n v="0"/>
    <e v="#DIV/0!"/>
  </r>
  <r>
    <s v="Visa0816_Crossborder_Almanca_Contextual_Grapshot_MEC"/>
    <n v="2016"/>
    <n v="8"/>
    <s v="Q3"/>
    <d v="2016-08-01T00:00:00"/>
    <d v="2016-08-31T00:00:00"/>
    <n v="0"/>
    <s v="MEC"/>
    <x v="50"/>
    <s v="Visa0816_Crossborder_Almanca_Contextual_MEC"/>
    <s v="Completed"/>
    <s v="Grapeshot"/>
    <s v="RON"/>
    <s v="Xaxis Contextual"/>
    <s v="cpm"/>
    <s v="Selected Sites"/>
    <s v="Ad Bundles"/>
    <m/>
    <n v="80"/>
    <n v="0"/>
    <m/>
    <n v="0"/>
    <n v="0"/>
    <m/>
    <e v="#DIV/0!"/>
    <e v="#DIV/0!"/>
    <n v="0"/>
    <n v="0"/>
    <n v="0"/>
    <n v="0"/>
    <n v="0"/>
    <n v="0"/>
    <n v="0"/>
    <n v="0"/>
    <e v="#DIV/0!"/>
  </r>
  <r>
    <s v="Visa0816_Crossborder_Arapca_Contextual_Appnexus_MEC"/>
    <n v="2016"/>
    <n v="8"/>
    <s v="Q3"/>
    <d v="2016-08-01T00:00:00"/>
    <d v="2016-08-31T00:00:00"/>
    <n v="0"/>
    <s v="MEC"/>
    <x v="50"/>
    <s v="Visa0816_Crossborder_Arapca_Contextual_MEC"/>
    <s v="Completed"/>
    <s v="Appnexus"/>
    <s v="RON"/>
    <s v="Xaxis Contextual"/>
    <s v="cpm"/>
    <s v="Selected Sites"/>
    <s v="Ad Bundles"/>
    <m/>
    <n v="60"/>
    <n v="33391"/>
    <n v="33391"/>
    <n v="0"/>
    <n v="33391"/>
    <m/>
    <n v="0"/>
    <e v="#DIV/0!"/>
    <n v="0"/>
    <n v="0"/>
    <n v="0"/>
    <n v="2003.4599999999998"/>
    <n v="2000"/>
    <n v="-3.459999999999809"/>
    <n v="0"/>
    <n v="2000"/>
    <n v="1"/>
  </r>
  <r>
    <s v="Visa0816_Crossborder_Arapca_Contextual_Google_MEC"/>
    <n v="2016"/>
    <n v="8"/>
    <s v="Q3"/>
    <d v="2016-08-01T00:00:00"/>
    <d v="2016-08-31T00:00:00"/>
    <n v="0"/>
    <s v="MEC"/>
    <x v="50"/>
    <s v="Visa0816_Crossborder_Arapca_Contextual_MEC"/>
    <s v="Completed"/>
    <s v="Google"/>
    <s v="RON"/>
    <s v="Xaxis Contextual"/>
    <s v="cpm"/>
    <s v="Selected Sites"/>
    <s v="Ad Bundles"/>
    <m/>
    <n v="60"/>
    <n v="0"/>
    <m/>
    <n v="0"/>
    <n v="0"/>
    <m/>
    <e v="#DIV/0!"/>
    <e v="#DIV/0!"/>
    <n v="0"/>
    <n v="362"/>
    <n v="362"/>
    <n v="0"/>
    <n v="0"/>
    <n v="0"/>
    <n v="0"/>
    <n v="-362"/>
    <e v="#DIV/0!"/>
  </r>
  <r>
    <s v="Visa0816_Crossborder_Arapca_Contextual_Grapeshot_MEC"/>
    <n v="2016"/>
    <n v="8"/>
    <s v="Q3"/>
    <d v="2016-08-01T00:00:00"/>
    <d v="2016-08-31T00:00:00"/>
    <n v="0"/>
    <s v="MEC"/>
    <x v="50"/>
    <s v="Visa0816_Crossborder_Arapca_Contextual_MEC"/>
    <s v="Completed"/>
    <s v="Grapeshot"/>
    <s v="RON"/>
    <s v="Xaxis Contextual"/>
    <s v="cpm"/>
    <s v="Selected Sites"/>
    <s v="Ad Bundles"/>
    <m/>
    <n v="60"/>
    <n v="0"/>
    <m/>
    <n v="0"/>
    <n v="0"/>
    <m/>
    <e v="#DIV/0!"/>
    <e v="#DIV/0!"/>
    <n v="0"/>
    <n v="0"/>
    <n v="0"/>
    <n v="0"/>
    <n v="0"/>
    <n v="0"/>
    <n v="0"/>
    <n v="0"/>
    <e v="#DIV/0!"/>
  </r>
  <r>
    <s v="Visa0816_Crossborder_Arapca_Contextual_MENA_MEC"/>
    <n v="2016"/>
    <n v="8"/>
    <s v="Q3"/>
    <d v="2016-08-01T00:00:00"/>
    <d v="2016-08-31T00:00:00"/>
    <n v="0"/>
    <s v="MEC"/>
    <x v="50"/>
    <s v="Visa0816_Crossborder_Arapca_Contextual_MEC"/>
    <s v="Completed"/>
    <s v="MENA"/>
    <s v="RON"/>
    <s v="Xaxis Contextual"/>
    <s v="cpm"/>
    <s v="Selected Sites"/>
    <s v="Ad Bundles"/>
    <m/>
    <n v="60"/>
    <n v="0"/>
    <m/>
    <n v="0"/>
    <n v="0"/>
    <m/>
    <e v="#DIV/0!"/>
    <e v="#DIV/0!"/>
    <n v="0"/>
    <n v="32678"/>
    <n v="32678"/>
    <n v="0"/>
    <n v="76000"/>
    <n v="76000"/>
    <n v="0"/>
    <n v="43322"/>
    <n v="0.57002631578947371"/>
  </r>
  <r>
    <s v="Akbank0816_Multinational_Contextual_Appnexus_MEC"/>
    <n v="2016"/>
    <n v="8"/>
    <s v="Q3"/>
    <d v="2016-08-01T00:00:00"/>
    <d v="2016-08-31T00:00:00"/>
    <n v="0"/>
    <s v="MC"/>
    <x v="9"/>
    <s v="Akbank0816_Multinational_Contextual_MEC"/>
    <s v="Completed"/>
    <s v="Appnexus"/>
    <s v="RON"/>
    <s v="Xaxis Contextual"/>
    <s v="cpm"/>
    <s v="Selected Sites"/>
    <s v="Ad Bundles"/>
    <m/>
    <n v="100"/>
    <n v="70440"/>
    <n v="71962"/>
    <n v="0"/>
    <n v="70440"/>
    <n v="27"/>
    <n v="3.7519802117784386E-4"/>
    <n v="260.88888888888891"/>
    <n v="0"/>
    <n v="2000"/>
    <n v="2000"/>
    <n v="7044"/>
    <n v="7044"/>
    <n v="0"/>
    <n v="0"/>
    <n v="5044"/>
    <n v="0.71607041453719478"/>
  </r>
  <r>
    <s v="Akbank0816_Multinational_Contextual_Google_MEC"/>
    <n v="2016"/>
    <n v="8"/>
    <s v="Q3"/>
    <d v="2016-08-01T00:00:00"/>
    <d v="2016-08-31T00:00:00"/>
    <n v="0"/>
    <s v="MC"/>
    <x v="9"/>
    <s v="Akbank0816_Multinational_Contextual_MEC"/>
    <s v="Completed"/>
    <s v="Google"/>
    <s v="RON"/>
    <s v="Xaxis Contextual"/>
    <s v="cpm"/>
    <s v="Selected Sites"/>
    <s v="Ad Bundles"/>
    <m/>
    <n v="100"/>
    <n v="0"/>
    <m/>
    <n v="0"/>
    <n v="0"/>
    <m/>
    <e v="#DIV/0!"/>
    <e v="#DIV/0!"/>
    <n v="0"/>
    <n v="400"/>
    <n v="400"/>
    <n v="0"/>
    <n v="0"/>
    <n v="0"/>
    <n v="0"/>
    <n v="-400"/>
    <e v="#DIV/0!"/>
  </r>
  <r>
    <s v="Akbank0816_Multinational_Contextual_Grapshot_MEC"/>
    <n v="2016"/>
    <n v="8"/>
    <s v="Q3"/>
    <d v="2016-08-01T00:00:00"/>
    <d v="2016-08-31T00:00:00"/>
    <n v="0"/>
    <s v="MC"/>
    <x v="9"/>
    <s v="Akbank0816_Multinational_Contextual_MEC"/>
    <s v="Completed"/>
    <s v="Grapeshot"/>
    <s v="RON"/>
    <s v="Xaxis Contextual"/>
    <s v="cpm"/>
    <s v="Selected Sites"/>
    <s v="Ad Bundles"/>
    <m/>
    <n v="100"/>
    <n v="0"/>
    <m/>
    <n v="0"/>
    <n v="0"/>
    <m/>
    <e v="#DIV/0!"/>
    <e v="#DIV/0!"/>
    <n v="0"/>
    <n v="0"/>
    <n v="0"/>
    <n v="0"/>
    <n v="0"/>
    <n v="0"/>
    <n v="0"/>
    <n v="0"/>
    <e v="#DIV/0!"/>
  </r>
  <r>
    <s v="Iklimsa0816_Agustos_interstitial_Medyanet_MC"/>
    <n v="2016"/>
    <n v="8"/>
    <s v="Q3"/>
    <d v="2016-08-01T00:00:00"/>
    <d v="2016-08-31T00:00:00"/>
    <n v="0"/>
    <s v="MC"/>
    <x v="65"/>
    <s v="Iklimsa0816_Agustos_interstitial_MC"/>
    <s v="Completed"/>
    <s v="Medyanet"/>
    <s v="RON"/>
    <s v="Xaxis Rich Media"/>
    <s v="cpm"/>
    <s v="Interstitial"/>
    <s v="Interstitial"/>
    <n v="0.5"/>
    <n v="4.25"/>
    <n v="300000"/>
    <n v="300026"/>
    <n v="0"/>
    <n v="300000"/>
    <m/>
    <n v="0"/>
    <e v="#DIV/0!"/>
    <n v="150"/>
    <n v="150"/>
    <n v="0"/>
    <n v="1275"/>
    <n v="1000"/>
    <n v="-275"/>
    <n v="0"/>
    <n v="850"/>
    <n v="0.85"/>
  </r>
  <r>
    <s v="Iklimsa0816_Agustos_interstitial_Digitalm_MC"/>
    <n v="2016"/>
    <n v="8"/>
    <s v="Q3"/>
    <d v="2016-08-01T00:00:00"/>
    <d v="2016-08-31T00:00:00"/>
    <n v="0"/>
    <s v="MC"/>
    <x v="65"/>
    <s v="Iklimsa0816_Agustos_interstitial_MC"/>
    <s v="Completed"/>
    <s v="Digitalm"/>
    <s v="RON"/>
    <s v="Xaxis Rich Media"/>
    <s v="cpm"/>
    <s v="Interstitial"/>
    <s v="Interstitial"/>
    <n v="2.5"/>
    <n v="4.25"/>
    <n v="200000"/>
    <n v="200321"/>
    <n v="0"/>
    <n v="200000"/>
    <n v="3379"/>
    <n v="1.6867926977201592E-2"/>
    <n v="0.28351583308671202"/>
    <n v="500"/>
    <n v="500"/>
    <n v="0"/>
    <n v="850"/>
    <n v="958"/>
    <n v="108"/>
    <n v="0"/>
    <n v="458"/>
    <n v="0.47807933194154489"/>
  </r>
  <r>
    <s v="Iklimsa0816_Agustos_interstitial_Acunn_MC"/>
    <n v="2016"/>
    <n v="8"/>
    <s v="Q3"/>
    <d v="2016-08-01T00:00:00"/>
    <d v="2016-08-31T00:00:00"/>
    <n v="0"/>
    <s v="MC"/>
    <x v="65"/>
    <s v="Iklimsa0816_Agustos_interstitial_MC"/>
    <s v="Completed"/>
    <s v="Acunn"/>
    <s v="RON"/>
    <s v="Xaxis Rich Media"/>
    <s v="cpm"/>
    <s v="Interstitial"/>
    <s v="Interstitial"/>
    <n v="1.25"/>
    <n v="4.25"/>
    <n v="250000"/>
    <n v="250012"/>
    <n v="0"/>
    <n v="250000"/>
    <n v="2097"/>
    <n v="8.3875973953250246E-3"/>
    <n v="0.47687172150691465"/>
    <n v="312.5"/>
    <n v="312.5"/>
    <n v="0"/>
    <n v="1062.5"/>
    <n v="1000"/>
    <n v="-62.5"/>
    <n v="0"/>
    <n v="687.5"/>
    <n v="0.6875"/>
  </r>
  <r>
    <s v="Zorlu0816_Bir_Hayal_Bir_Oyun_interstitial_Acunn_MC"/>
    <n v="2016"/>
    <n v="8"/>
    <s v="Q3"/>
    <d v="2016-08-01T00:00:00"/>
    <d v="2016-08-12T00:00:00"/>
    <n v="0"/>
    <s v="MC"/>
    <x v="55"/>
    <s v="Zorlu0816_Bir_Hayal_Bir_Oyun_interstitial_MC"/>
    <s v="Completed"/>
    <s v="Acunn"/>
    <s v="RON"/>
    <s v="Xaxis Rich Media"/>
    <s v="cpm"/>
    <s v="Interstitial"/>
    <s v="Interstitial"/>
    <n v="1.25"/>
    <n v="4.75"/>
    <n v="150000"/>
    <n v="150005"/>
    <n v="0"/>
    <n v="150000"/>
    <n v="1149"/>
    <n v="7.6597446751774942E-3"/>
    <n v="0.52219321148825071"/>
    <n v="187.5"/>
    <n v="187.5"/>
    <n v="0"/>
    <n v="712.5"/>
    <n v="600"/>
    <n v="-112.5"/>
    <n v="0"/>
    <n v="412.5"/>
    <n v="0.6875"/>
  </r>
  <r>
    <s v="Zorlu0816_Bir_Hayal_Bir_Oyun_interstitial_Digitalm_MC"/>
    <n v="2016"/>
    <n v="8"/>
    <s v="Q3"/>
    <d v="2016-08-01T00:00:00"/>
    <d v="2016-08-12T00:00:00"/>
    <n v="0"/>
    <s v="MC"/>
    <x v="55"/>
    <s v="Zorlu0816_Bir_Hayal_Bir_Oyun_interstitial_MC"/>
    <s v="Completed"/>
    <s v="Digitalm"/>
    <s v="RON"/>
    <s v="Xaxis Rich Media"/>
    <s v="cpm"/>
    <s v="Interstitial"/>
    <s v="Interstitial"/>
    <n v="2.5"/>
    <n v="4.75"/>
    <n v="150000"/>
    <n v="150110"/>
    <n v="0"/>
    <n v="150000"/>
    <n v="2829"/>
    <n v="1.8846179468389849E-2"/>
    <n v="0.22446094026157654"/>
    <n v="375"/>
    <n v="375"/>
    <n v="0"/>
    <n v="712.5"/>
    <n v="635"/>
    <n v="-77.5"/>
    <n v="0"/>
    <n v="260"/>
    <n v="0.40944881889763779"/>
  </r>
  <r>
    <s v="Zorlu0816_Bir_Hayal_Bir_Oyun_Mobil_Prestitial_Move_MC"/>
    <n v="2016"/>
    <n v="8"/>
    <s v="Q3"/>
    <d v="2016-08-01T00:00:00"/>
    <d v="2016-08-12T00:00:00"/>
    <n v="0"/>
    <s v="MC"/>
    <x v="55"/>
    <s v="Zorlu0816_Bir_Hayal_Bir_Oyun_Mobil_Prestitial_MC"/>
    <s v="Completed"/>
    <s v="Move"/>
    <s v="RON"/>
    <s v="Xaxis Mobil"/>
    <s v="cpm"/>
    <s v="Interstitial"/>
    <s v="Interstitial"/>
    <n v="3"/>
    <n v="8"/>
    <n v="125000"/>
    <n v="147067"/>
    <n v="0"/>
    <n v="125000"/>
    <m/>
    <n v="0"/>
    <e v="#DIV/0!"/>
    <n v="375"/>
    <n v="375"/>
    <n v="0"/>
    <n v="1000"/>
    <n v="1000"/>
    <n v="0"/>
    <n v="0"/>
    <n v="625"/>
    <n v="0.625"/>
  </r>
  <r>
    <s v="Vodafone0816_Gandalf_interest_Digitalm_MS"/>
    <n v="2016"/>
    <n v="8"/>
    <s v="Q3"/>
    <d v="2016-08-03T00:00:00"/>
    <d v="2016-08-31T00:00:00"/>
    <n v="0"/>
    <s v="MS"/>
    <x v="14"/>
    <s v="Vodafone0816_Gandalf_interest_MS"/>
    <s v="Completed"/>
    <s v="Digitalm"/>
    <s v="RON"/>
    <s v="Xaxis Display Plus"/>
    <s v="cpm"/>
    <s v="Selected Sites"/>
    <s v="Ad Bundles"/>
    <n v="0.2"/>
    <n v="0.8"/>
    <n v="3500000"/>
    <n v="3500068"/>
    <n v="0"/>
    <n v="3500000"/>
    <n v="2262"/>
    <n v="6.4627315812149934E-4"/>
    <n v="1.237842617152962"/>
    <n v="700"/>
    <n v="700"/>
    <n v="0"/>
    <n v="2800"/>
    <n v="2800"/>
    <n v="0"/>
    <n v="0"/>
    <n v="2100"/>
    <n v="0.75"/>
  </r>
  <r>
    <s v="Vodafone0816_Gandalf_interest_Bond_MS"/>
    <n v="2016"/>
    <n v="8"/>
    <s v="Q3"/>
    <d v="2016-08-03T00:00:00"/>
    <d v="2016-08-31T00:00:00"/>
    <n v="0"/>
    <s v="MS"/>
    <x v="14"/>
    <s v="Vodafone0816_Gandalf_interest_MS"/>
    <s v="Completed"/>
    <s v="Bond Digital"/>
    <s v="RON"/>
    <s v="Xaxis Display Plus"/>
    <s v="cpm"/>
    <s v="Selected Sites"/>
    <s v="Ad Bundles"/>
    <n v="0.5"/>
    <n v="0.8"/>
    <n v="1500000"/>
    <n v="1500028"/>
    <n v="0"/>
    <n v="1500000"/>
    <m/>
    <n v="0"/>
    <e v="#DIV/0!"/>
    <n v="750"/>
    <n v="750"/>
    <n v="0"/>
    <n v="1200"/>
    <n v="1200"/>
    <n v="0"/>
    <n v="0"/>
    <n v="450"/>
    <n v="0.375"/>
  </r>
  <r>
    <s v="Vodafone0816_Gandalf_interest_Dogus_MS"/>
    <n v="2016"/>
    <n v="8"/>
    <s v="Q3"/>
    <d v="2016-08-03T00:00:00"/>
    <d v="2016-08-31T00:00:00"/>
    <n v="0"/>
    <s v="MS"/>
    <x v="14"/>
    <s v="Vodafone0816_Gandalf_interest_MS"/>
    <s v="Completed"/>
    <s v="Dogus"/>
    <s v="RON"/>
    <s v="Xaxis Display Plus"/>
    <s v="cpm"/>
    <s v="Selected Sites"/>
    <s v="Ad Bundles"/>
    <n v="0.35"/>
    <n v="0.8"/>
    <n v="1500000"/>
    <n v="999971"/>
    <n v="500029"/>
    <n v="999971"/>
    <n v="189"/>
    <n v="1.8900548115895362E-4"/>
    <n v="4.2328042328042326"/>
    <n v="525"/>
    <n v="349.98984999999999"/>
    <n v="-175.01015000000001"/>
    <n v="1200"/>
    <n v="800"/>
    <n v="-400"/>
    <n v="0"/>
    <n v="450.01015000000001"/>
    <n v="0.56251268750000005"/>
  </r>
  <r>
    <s v="Vodafone0816_Gandalf_interest_Medyanet(interstitial)_MS"/>
    <n v="2016"/>
    <n v="8"/>
    <s v="Q3"/>
    <d v="2016-08-03T00:00:00"/>
    <d v="2016-08-31T00:00:00"/>
    <n v="0"/>
    <s v="MS"/>
    <x v="14"/>
    <s v="Vodafone0816_Gandalf_interest_MS"/>
    <s v="Completed"/>
    <s v="Medyanet"/>
    <s v="RON"/>
    <s v="Xaxis Display Plus"/>
    <s v="cpm"/>
    <s v="Selected Sites"/>
    <s v="Ad Bundles"/>
    <n v="0.5"/>
    <n v="0.8"/>
    <n v="500000"/>
    <n v="500343"/>
    <n v="0"/>
    <n v="500000"/>
    <m/>
    <n v="0"/>
    <e v="#DIV/0!"/>
    <n v="250"/>
    <n v="250"/>
    <n v="0"/>
    <n v="400"/>
    <n v="400"/>
    <n v="0"/>
    <n v="0"/>
    <n v="150"/>
    <n v="0.375"/>
  </r>
  <r>
    <s v="Vodafone0816_Gandalf_interest_Seslisözlük_MS"/>
    <n v="2016"/>
    <n v="8"/>
    <s v="Q3"/>
    <d v="2016-08-03T00:00:00"/>
    <d v="2016-08-31T00:00:00"/>
    <n v="0"/>
    <s v="MS"/>
    <x v="14"/>
    <s v="Vodafone0816_Gandalf_interest_MS"/>
    <s v="Completed"/>
    <s v="Sevinc iletisim"/>
    <s v="RON"/>
    <s v="Xaxis Display Plus"/>
    <s v="cpm"/>
    <s v="Selected Sites"/>
    <s v="Ad Bundles"/>
    <n v="0.2"/>
    <n v="0.8"/>
    <n v="1000000"/>
    <n v="1002997"/>
    <n v="0"/>
    <n v="1000000"/>
    <m/>
    <n v="0"/>
    <e v="#DIV/0!"/>
    <n v="200"/>
    <n v="200"/>
    <n v="0"/>
    <n v="800"/>
    <n v="800"/>
    <n v="0"/>
    <n v="0"/>
    <n v="600"/>
    <n v="0.75"/>
  </r>
  <r>
    <s v="Vodafone0816_Gandalf_interest_Appnexus_MS"/>
    <n v="2016"/>
    <n v="8"/>
    <s v="Q3"/>
    <d v="2016-08-03T00:00:00"/>
    <d v="2016-08-31T00:00:00"/>
    <n v="0"/>
    <s v="MS"/>
    <x v="14"/>
    <s v="Vodafone0816_Gandalf_interest_MS"/>
    <s v="Completed"/>
    <s v="Appnexus"/>
    <s v="RON"/>
    <s v="Xaxis Display Plus"/>
    <s v="cpm"/>
    <s v="Selected Sites"/>
    <s v="Ad Bundles"/>
    <m/>
    <n v="0.8"/>
    <n v="1000000"/>
    <n v="200009"/>
    <n v="799991"/>
    <n v="200009"/>
    <n v="16"/>
    <n v="7.9996400161992705E-5"/>
    <n v="25"/>
    <n v="0"/>
    <n v="0"/>
    <n v="0"/>
    <n v="800"/>
    <n v="400"/>
    <n v="-400"/>
    <n v="0"/>
    <n v="400"/>
    <n v="1"/>
  </r>
  <r>
    <s v="Vodafone0816_Gandalf_interest_Google_MS"/>
    <n v="2016"/>
    <n v="8"/>
    <s v="Q3"/>
    <d v="2016-08-03T00:00:00"/>
    <d v="2016-08-31T00:00:00"/>
    <n v="0"/>
    <s v="MS"/>
    <x v="14"/>
    <s v="Vodafone0816_Gandalf_interest_MS"/>
    <s v="Completed"/>
    <s v="Google"/>
    <s v="RON"/>
    <s v="Xaxis Display Plus"/>
    <s v="cpm"/>
    <s v="Selected Sites"/>
    <s v="Ad Bundles"/>
    <m/>
    <n v="0.8"/>
    <n v="0"/>
    <m/>
    <n v="0"/>
    <n v="0"/>
    <m/>
    <e v="#DIV/0!"/>
    <e v="#DIV/0!"/>
    <n v="0"/>
    <n v="0"/>
    <n v="0"/>
    <n v="0"/>
    <n v="0"/>
    <n v="0"/>
    <n v="0"/>
    <n v="0"/>
    <e v="#DIV/0!"/>
  </r>
  <r>
    <s v="Vodafone0816_Gandalf_Preroll_Acunn_MS"/>
    <n v="2016"/>
    <n v="8"/>
    <s v="Q3"/>
    <d v="2016-08-03T00:00:00"/>
    <d v="2016-08-31T00:00:00"/>
    <n v="0"/>
    <s v="MS"/>
    <x v="14"/>
    <s v="Vodafone0816_Gandalf_Preroll_MS"/>
    <s v="Completed"/>
    <s v="Acunn"/>
    <s v="RON"/>
    <s v="Xaxis Tv"/>
    <s v="cpv"/>
    <s v="Pre/Mid/Post Rolls RON"/>
    <s v="Online Video"/>
    <n v="1.4999999999999999E-2"/>
    <n v="0.03"/>
    <n v="30000"/>
    <n v="32258"/>
    <n v="0"/>
    <n v="30000"/>
    <n v="1077"/>
    <n v="3.3387066774133549E-2"/>
    <n v="0.55710306406685239"/>
    <n v="450"/>
    <n v="450"/>
    <n v="0"/>
    <n v="900"/>
    <n v="600"/>
    <n v="-300"/>
    <n v="0"/>
    <n v="150"/>
    <n v="0.25"/>
  </r>
  <r>
    <s v="Vodafone0816_Gandalf_Preroll_Bond_MS"/>
    <n v="2016"/>
    <n v="8"/>
    <s v="Q3"/>
    <d v="2016-08-03T00:00:00"/>
    <d v="2016-08-31T00:00:00"/>
    <n v="0"/>
    <s v="MS"/>
    <x v="14"/>
    <s v="Vodafone0816_Gandalf_Preroll_MS"/>
    <s v="Completed"/>
    <s v="Bond Digital"/>
    <s v="RON"/>
    <s v="Xaxis Tv"/>
    <s v="cpv"/>
    <s v="Pre/Mid/Post Rolls RON"/>
    <s v="Online Video"/>
    <n v="1.4999999999999999E-2"/>
    <n v="0.03"/>
    <n v="80000"/>
    <n v="79838"/>
    <n v="162"/>
    <n v="79838"/>
    <n v="6791"/>
    <n v="8.5059745985620883E-2"/>
    <n v="0.35340892357532028"/>
    <n v="1200"/>
    <n v="1197.57"/>
    <n v="-2.4300000000000637"/>
    <n v="2400"/>
    <n v="2400"/>
    <n v="0"/>
    <n v="0"/>
    <n v="1202.43"/>
    <n v="0.50101249999999997"/>
  </r>
  <r>
    <s v="IKEA0816_Nakliye_interstitial_Medyanet_MEC"/>
    <n v="2016"/>
    <n v="8"/>
    <s v="Q3"/>
    <d v="2016-08-04T00:00:00"/>
    <d v="2016-08-05T00:00:00"/>
    <n v="0"/>
    <s v="MEC"/>
    <x v="1"/>
    <s v="IKEA0816_Nakliye_interstitial_MEC"/>
    <s v="Completed"/>
    <s v="Medyanet"/>
    <s v="RON"/>
    <s v="Xaxis Rich Media"/>
    <s v="cpm"/>
    <s v="Interstitial"/>
    <s v="Interstitial"/>
    <n v="0.5"/>
    <n v="6"/>
    <n v="400000"/>
    <n v="400524"/>
    <n v="0"/>
    <n v="400000"/>
    <m/>
    <n v="0"/>
    <e v="#DIV/0!"/>
    <n v="200"/>
    <n v="200"/>
    <n v="0"/>
    <n v="2400"/>
    <n v="2410"/>
    <n v="10"/>
    <n v="0"/>
    <n v="2210"/>
    <n v="0.91701244813278004"/>
  </r>
  <r>
    <s v="IKEA0816_Nakliye_interstitial_Digitalm_MEC"/>
    <n v="2016"/>
    <n v="8"/>
    <s v="Q3"/>
    <d v="2016-08-04T00:00:00"/>
    <d v="2016-08-05T00:00:00"/>
    <n v="0"/>
    <s v="MEC"/>
    <x v="1"/>
    <s v="IKEA0816_Nakliye_interstitial_MEC"/>
    <s v="Completed"/>
    <s v="Digitalm"/>
    <s v="RON"/>
    <s v="Xaxis Rich Media"/>
    <s v="cpm"/>
    <s v="Interstitial"/>
    <s v="Interstitial"/>
    <n v="2.5"/>
    <n v="6"/>
    <n v="250000"/>
    <n v="198850"/>
    <n v="51150"/>
    <n v="198850"/>
    <n v="2793"/>
    <n v="1.4045763138043751E-2"/>
    <n v="0.42606516290726815"/>
    <n v="625"/>
    <n v="497.125"/>
    <n v="-127.875"/>
    <n v="1500"/>
    <n v="1190"/>
    <n v="-310"/>
    <n v="0"/>
    <n v="692.875"/>
    <n v="0.58224789915966391"/>
  </r>
  <r>
    <s v="IKEA0816_Nakliye_interstitial_Matrouge_MEC"/>
    <n v="2016"/>
    <n v="8"/>
    <s v="Q3"/>
    <d v="2016-08-04T00:00:00"/>
    <d v="2016-08-05T00:00:00"/>
    <n v="0"/>
    <s v="MEC"/>
    <x v="1"/>
    <s v="IKEA0816_Nakliye_interstitial_MEC"/>
    <s v="Completed"/>
    <s v="Matrouge"/>
    <s v="RON"/>
    <s v="Xaxis Rich Media"/>
    <s v="cpm"/>
    <s v="Interstitial"/>
    <s v="Interstitial"/>
    <n v="2"/>
    <n v="6"/>
    <n v="70000"/>
    <n v="72418"/>
    <n v="0"/>
    <n v="70000"/>
    <m/>
    <n v="0"/>
    <e v="#DIV/0!"/>
    <n v="140"/>
    <n v="140"/>
    <n v="0"/>
    <n v="420"/>
    <n v="400"/>
    <n v="-20"/>
    <n v="0"/>
    <n v="260"/>
    <n v="0.65"/>
  </r>
  <r>
    <s v="IKEA0816_Nakliye_Mobil_Prestitial_Move_MEC"/>
    <n v="2016"/>
    <n v="8"/>
    <s v="Q3"/>
    <d v="2016-08-04T00:00:00"/>
    <d v="2016-08-05T00:00:00"/>
    <n v="0"/>
    <s v="MEC"/>
    <x v="1"/>
    <s v="IKEA0816_Nakliye_Mobil_Prestitial_MEC"/>
    <s v="Completed"/>
    <s v="Move"/>
    <s v="RON"/>
    <s v="Xaxis Mobil"/>
    <s v="cpm"/>
    <s v="Interstitial"/>
    <s v="Interstitial"/>
    <n v="3"/>
    <n v="10"/>
    <n v="600000"/>
    <n v="620261"/>
    <n v="0"/>
    <n v="600000"/>
    <m/>
    <n v="0"/>
    <e v="#DIV/0!"/>
    <n v="1800"/>
    <n v="1800"/>
    <n v="0"/>
    <n v="6000"/>
    <n v="6000"/>
    <n v="0"/>
    <n v="0"/>
    <n v="4200"/>
    <n v="0.7"/>
  </r>
  <r>
    <s v="Vodafone0816_Red_Yazlık_Mekanlar_interest_Appnexus_MS"/>
    <n v="2016"/>
    <n v="8"/>
    <s v="Q3"/>
    <d v="2016-08-04T00:00:00"/>
    <d v="2016-08-31T00:00:00"/>
    <n v="0"/>
    <s v="MS"/>
    <x v="14"/>
    <s v="Vodafone0816_Red_Yazlık_Mekanlar_interest_MS"/>
    <s v="Completed"/>
    <s v="Appnexus"/>
    <s v="RON"/>
    <s v="Xaxis Display Plus"/>
    <s v="cpm"/>
    <s v="Selected Sites"/>
    <s v="Ad Bundles"/>
    <n v="1"/>
    <n v="2"/>
    <n v="2000000"/>
    <n v="34362"/>
    <n v="1965638"/>
    <n v="34362"/>
    <m/>
    <n v="0"/>
    <e v="#DIV/0!"/>
    <n v="2000"/>
    <n v="34.362000000000002"/>
    <n v="-1965.6379999999999"/>
    <n v="4000"/>
    <n v="50"/>
    <n v="-3950"/>
    <n v="0"/>
    <n v="15.637999999999998"/>
    <n v="0.31275999999999998"/>
  </r>
  <r>
    <s v="Vodafone0816_Red_Yazlık_Mekanlar_interest_Google_MS"/>
    <n v="2016"/>
    <n v="8"/>
    <s v="Q3"/>
    <d v="2016-08-04T00:00:00"/>
    <d v="2016-08-31T00:00:00"/>
    <n v="0"/>
    <s v="MS"/>
    <x v="14"/>
    <s v="Vodafone0816_Red_Yazlık_Mekanlar_interest_MS"/>
    <s v="Completed"/>
    <s v="Google"/>
    <s v="RON"/>
    <s v="Xaxis Display Plus"/>
    <s v="cpm"/>
    <s v="Selected Sites"/>
    <s v="Ad Bundles"/>
    <n v="0"/>
    <n v="2"/>
    <n v="0"/>
    <m/>
    <n v="0"/>
    <n v="0"/>
    <m/>
    <e v="#DIV/0!"/>
    <e v="#DIV/0!"/>
    <n v="0"/>
    <n v="0"/>
    <n v="0"/>
    <n v="0"/>
    <n v="0"/>
    <n v="0"/>
    <n v="0"/>
    <n v="0"/>
    <e v="#DIV/0!"/>
  </r>
  <r>
    <s v="Vodafone0816_Red_Yazlık_Mekanlar_interest_Digitalm_MS"/>
    <n v="2016"/>
    <n v="8"/>
    <s v="Q3"/>
    <d v="2016-08-04T00:00:00"/>
    <d v="2016-08-31T00:00:00"/>
    <n v="0"/>
    <s v="MS"/>
    <x v="14"/>
    <s v="Vodafone0816_Red_Yazlık_Mekanlar_interest_MS"/>
    <s v="Completed"/>
    <s v="Digitalm"/>
    <s v="RON"/>
    <s v="Xaxis Display Plus"/>
    <s v="cpm"/>
    <s v="Selected Sites"/>
    <s v="Ad Bundles"/>
    <n v="0.2"/>
    <n v="2"/>
    <n v="3700000"/>
    <n v="3700163"/>
    <n v="0"/>
    <n v="3700000"/>
    <n v="729"/>
    <n v="1.9701834757009353E-4"/>
    <n v="10.150891632373114"/>
    <n v="740"/>
    <n v="740"/>
    <n v="0"/>
    <n v="7400"/>
    <n v="7400"/>
    <n v="0"/>
    <n v="0"/>
    <n v="6660"/>
    <n v="0.9"/>
  </r>
  <r>
    <s v="Vodafone0816_Red_Yazlık_Mekanlar_interest_Sahibinden_MS"/>
    <n v="2016"/>
    <n v="8"/>
    <s v="Q3"/>
    <d v="2016-08-04T00:00:00"/>
    <d v="2016-08-31T00:00:00"/>
    <n v="0"/>
    <s v="MS"/>
    <x v="14"/>
    <s v="Vodafone0816_Red_Yazlık_Mekanlar_interest_MS"/>
    <s v="Completed"/>
    <s v="Sahibinden"/>
    <s v="RON"/>
    <s v="Xaxis Display Plus"/>
    <s v="cpm"/>
    <s v="Selected Sites"/>
    <s v="Ad Bundles"/>
    <n v="0.3"/>
    <n v="2"/>
    <n v="1000000"/>
    <n v="1100083"/>
    <n v="0"/>
    <n v="1000000"/>
    <n v="104"/>
    <n v="9.4538321199400406E-5"/>
    <n v="11.538461538461538"/>
    <n v="300"/>
    <n v="300"/>
    <n v="0"/>
    <n v="2000"/>
    <n v="1200"/>
    <n v="-800"/>
    <n v="0"/>
    <n v="900"/>
    <n v="0.75"/>
  </r>
  <r>
    <s v="Vodafone0816_Red_Yazlık_Mekanlar_interest_Admatic_MS"/>
    <n v="2016"/>
    <n v="8"/>
    <s v="Q3"/>
    <d v="2016-08-04T00:00:00"/>
    <d v="2016-08-31T00:00:00"/>
    <n v="0"/>
    <s v="MS"/>
    <x v="14"/>
    <s v="Vodafone0816_Red_Yazlık_Mekanlar_interest_MS"/>
    <s v="Completed"/>
    <s v="Admatic"/>
    <s v="RON"/>
    <s v="Xaxis Display Plus"/>
    <s v="cpc"/>
    <s v="Selected Sites"/>
    <s v="Ad Bundles"/>
    <n v="0.2"/>
    <n v="2"/>
    <n v="5000"/>
    <n v="5145"/>
    <n v="0"/>
    <n v="5000"/>
    <m/>
    <n v="0"/>
    <e v="#DIV/0!"/>
    <n v="1"/>
    <n v="1000"/>
    <n v="999"/>
    <n v="10"/>
    <n v="9.5"/>
    <n v="-0.5"/>
    <n v="0"/>
    <n v="-990.5"/>
    <n v="-104.26315789473684"/>
  </r>
  <r>
    <s v="Vodafone0816_Red_Budget_interest_Appnexus_MS"/>
    <n v="2016"/>
    <n v="8"/>
    <s v="Q3"/>
    <d v="2016-08-04T00:00:00"/>
    <d v="2016-08-31T00:00:00"/>
    <n v="0"/>
    <s v="MS"/>
    <x v="14"/>
    <s v="Vodafone0816_Red_Budget_interest_MS"/>
    <s v="Completed"/>
    <s v="Appnexus"/>
    <s v="RON"/>
    <s v="Xaxis Display Plus"/>
    <s v="cpm"/>
    <s v="Selected Sites"/>
    <s v="Ad Bundles"/>
    <n v="1"/>
    <n v="2"/>
    <n v="1600000"/>
    <n v="1757873"/>
    <n v="0"/>
    <n v="1600000"/>
    <n v="378"/>
    <n v="2.1503259905579072E-4"/>
    <n v="6.3492063492063489"/>
    <n v="1600"/>
    <n v="1600"/>
    <n v="0"/>
    <n v="3200"/>
    <n v="2400"/>
    <n v="-800"/>
    <n v="0"/>
    <n v="800"/>
    <n v="0.33333333333333331"/>
  </r>
  <r>
    <s v="Vodafone0816_Red_Budget_interest_Google_MS"/>
    <n v="2016"/>
    <n v="8"/>
    <s v="Q3"/>
    <d v="2016-08-04T00:00:00"/>
    <d v="2016-08-31T00:00:00"/>
    <n v="0"/>
    <s v="MS"/>
    <x v="14"/>
    <s v="Vodafone0816_Red_Budget_interest_MS"/>
    <s v="Completed"/>
    <s v="Google"/>
    <s v="RON"/>
    <s v="Xaxis Display Plus"/>
    <s v="cpm"/>
    <s v="Selected Sites"/>
    <s v="Ad Bundles"/>
    <n v="0"/>
    <n v="2"/>
    <n v="0"/>
    <m/>
    <n v="0"/>
    <n v="0"/>
    <m/>
    <e v="#DIV/0!"/>
    <e v="#DIV/0!"/>
    <n v="0"/>
    <n v="900"/>
    <n v="900"/>
    <n v="0"/>
    <n v="0"/>
    <n v="0"/>
    <n v="0"/>
    <n v="-900"/>
    <e v="#DIV/0!"/>
  </r>
  <r>
    <s v="Teknosa0816_Turuncu_indirim_5-8Agustos_interstitial_Medyanet_MC"/>
    <n v="2016"/>
    <n v="8"/>
    <s v="Q3"/>
    <d v="2016-08-05T00:00:00"/>
    <d v="2016-08-08T00:00:00"/>
    <n v="0"/>
    <s v="MC"/>
    <x v="6"/>
    <s v="Teknosa0816_Turuncu_indirim_5-8Agustos_interstitial_MC"/>
    <s v="Completed"/>
    <s v="Medyanet"/>
    <s v="RON"/>
    <s v="Xaxis Rich Media"/>
    <s v="cpm"/>
    <s v="Interstitial"/>
    <s v="Interstitial"/>
    <n v="0.5"/>
    <n v="4.25"/>
    <n v="400000"/>
    <n v="220123"/>
    <n v="179877"/>
    <n v="220123"/>
    <m/>
    <n v="0"/>
    <e v="#DIV/0!"/>
    <n v="200"/>
    <n v="110.0615"/>
    <n v="-89.938500000000005"/>
    <n v="1700"/>
    <n v="900"/>
    <n v="-800"/>
    <n v="0"/>
    <n v="789.93849999999998"/>
    <n v="0.87770944444444443"/>
  </r>
  <r>
    <s v="Teknosa0816_Turuncu_indirim_5-8Agustos_interstitial_Bond_MC"/>
    <n v="2016"/>
    <n v="8"/>
    <s v="Q3"/>
    <d v="2016-08-05T00:00:00"/>
    <d v="2016-08-08T00:00:00"/>
    <n v="0"/>
    <s v="MC"/>
    <x v="6"/>
    <s v="Teknosa0816_Turuncu_indirim_5-8Agustos_interstitial_MC"/>
    <s v="Completed"/>
    <s v="Bond Digital"/>
    <s v="RON"/>
    <s v="Xaxis Rich Media"/>
    <s v="cpm"/>
    <s v="Interstitial"/>
    <s v="Interstitial"/>
    <n v="2.5"/>
    <n v="4.25"/>
    <n v="100000"/>
    <n v="100079"/>
    <n v="0"/>
    <n v="100000"/>
    <n v="1618"/>
    <n v="1.6167227889966926E-2"/>
    <n v="0.24721878862793573"/>
    <n v="250"/>
    <n v="250"/>
    <n v="0"/>
    <n v="425"/>
    <n v="400"/>
    <n v="-25"/>
    <n v="0"/>
    <n v="150"/>
    <n v="0.375"/>
  </r>
  <r>
    <s v="Teknosa0816_Turuncu_indirim_5-8Agustos_interstitial_Digitalm_MC"/>
    <n v="2016"/>
    <n v="8"/>
    <s v="Q3"/>
    <d v="2016-08-05T00:00:00"/>
    <d v="2016-08-08T00:00:00"/>
    <n v="0"/>
    <s v="MC"/>
    <x v="6"/>
    <s v="Teknosa0816_Turuncu_indirim_5-8Agustos_interstitial_MC"/>
    <s v="Completed"/>
    <s v="Digitalm"/>
    <s v="RON"/>
    <s v="Xaxis Rich Media"/>
    <s v="cpm"/>
    <s v="Interstitial"/>
    <s v="Interstitial"/>
    <n v="2.5"/>
    <n v="4.25"/>
    <n v="180000"/>
    <n v="180055"/>
    <n v="0"/>
    <n v="180000"/>
    <n v="3673"/>
    <n v="2.0399322429257728E-2"/>
    <n v="0.19057990743261638"/>
    <n v="450"/>
    <n v="450"/>
    <n v="0"/>
    <n v="765"/>
    <n v="700"/>
    <n v="-65"/>
    <n v="0"/>
    <n v="250"/>
    <n v="0.35714285714285715"/>
  </r>
  <r>
    <s v="Teknosa0816_Turuncu_indirim_5-8Agustos_interstitial_Sevinciletisim_MC"/>
    <n v="2016"/>
    <n v="8"/>
    <s v="Q3"/>
    <d v="2016-08-05T00:00:00"/>
    <d v="2016-08-08T00:00:00"/>
    <n v="0"/>
    <s v="MC"/>
    <x v="6"/>
    <s v="Teknosa0816_Turuncu_indirim_5-8Agustos_interstitial_MC"/>
    <s v="Completed"/>
    <s v="Sevinc iletisim"/>
    <s v="RON"/>
    <s v="Xaxis Rich Media"/>
    <s v="cpm"/>
    <s v="Interstitial"/>
    <s v="Interstitial"/>
    <n v="2"/>
    <n v="4.25"/>
    <n v="60000"/>
    <n v="61546"/>
    <n v="0"/>
    <n v="60000"/>
    <m/>
    <n v="0"/>
    <e v="#DIV/0!"/>
    <n v="120"/>
    <n v="120"/>
    <n v="0"/>
    <n v="255"/>
    <n v="120.16"/>
    <n v="-134.84"/>
    <n v="0"/>
    <n v="0.15999999999999659"/>
    <n v="1.3315579227696122E-3"/>
  </r>
  <r>
    <s v="Teknosa016_Turuncu_indirim_5-8Agustos_Preroll_Acunn_MC"/>
    <n v="2016"/>
    <n v="8"/>
    <s v="Q3"/>
    <d v="2016-08-05T00:00:00"/>
    <d v="2016-08-08T00:00:00"/>
    <n v="0"/>
    <s v="MC"/>
    <x v="6"/>
    <s v="Teknosa016_Turuncu_indirim_5-8Agustos_Preroll_MC"/>
    <s v="Completed"/>
    <s v="Acunn"/>
    <s v="RON"/>
    <s v="Xaxis Tv"/>
    <s v="cpv"/>
    <s v="Pre/Mid/Post Rolls RON"/>
    <s v="Online Video"/>
    <n v="1.4999999999999999E-2"/>
    <n v="3.3000000000000002E-2"/>
    <n v="20000"/>
    <n v="5076"/>
    <n v="14924"/>
    <n v="5076"/>
    <n v="163"/>
    <n v="3.2111899133175727E-2"/>
    <n v="1.0122699386503067"/>
    <n v="300"/>
    <n v="76.14"/>
    <n v="-223.86"/>
    <n v="660"/>
    <n v="165"/>
    <n v="-495"/>
    <n v="0"/>
    <n v="88.86"/>
    <n v="0.53854545454545455"/>
  </r>
  <r>
    <s v="Teknosa016_Turuncu_indirim_5-8Agustos_Preroll_Bond_MC"/>
    <n v="2016"/>
    <n v="8"/>
    <s v="Q3"/>
    <d v="2016-08-05T00:00:00"/>
    <d v="2016-08-08T00:00:00"/>
    <n v="0"/>
    <s v="MC"/>
    <x v="6"/>
    <s v="Teknosa016_Turuncu_indirim_5-8Agustos_Preroll_MC"/>
    <s v="Completed"/>
    <s v="Bond Digital"/>
    <s v="RON"/>
    <s v="Xaxis Tv"/>
    <s v="cpv"/>
    <s v="Pre/Mid/Post Rolls RON"/>
    <s v="Online Video"/>
    <n v="1.4999999999999999E-2"/>
    <n v="3.3000000000000002E-2"/>
    <n v="20000"/>
    <n v="18574"/>
    <n v="1426"/>
    <n v="18574"/>
    <n v="341"/>
    <n v="1.8358996446645848E-2"/>
    <n v="1.7595307917888563"/>
    <n v="300"/>
    <n v="278.61"/>
    <n v="-21.389999999999986"/>
    <n v="660"/>
    <n v="600"/>
    <n v="-60"/>
    <n v="0"/>
    <n v="321.39"/>
    <n v="0.53564999999999996"/>
  </r>
  <r>
    <s v="Teknosa016_Turuncu_indirim_5-8Agustos_Preroll_Digitalm_MC"/>
    <n v="2016"/>
    <n v="8"/>
    <s v="Q3"/>
    <d v="2016-08-05T00:00:00"/>
    <d v="2016-08-08T00:00:00"/>
    <n v="0"/>
    <s v="MC"/>
    <x v="6"/>
    <s v="Teknosa016_Turuncu_indirim_5-8Agustos_Preroll_MC"/>
    <s v="Completed"/>
    <s v="Digitalm"/>
    <s v="RON"/>
    <s v="Xaxis Tv"/>
    <s v="cpv"/>
    <s v="Pre/Mid/Post Rolls RON"/>
    <s v="Online Video"/>
    <n v="6.0000000000000001E-3"/>
    <n v="3.3000000000000002E-2"/>
    <n v="20000"/>
    <n v="18107"/>
    <n v="1893"/>
    <n v="18107"/>
    <n v="279"/>
    <n v="1.540840558899873E-2"/>
    <n v="1.7921146953405018"/>
    <n v="120"/>
    <n v="108.642"/>
    <n v="-11.358000000000004"/>
    <n v="660"/>
    <n v="500"/>
    <n v="-160"/>
    <n v="0"/>
    <n v="391.358"/>
    <n v="0.78271599999999997"/>
  </r>
  <r>
    <s v="Teknosa016_Turuncu_indirim_5-8Agustos_Preroll_Midyo_MC"/>
    <n v="2016"/>
    <n v="8"/>
    <s v="Q3"/>
    <d v="2016-08-05T00:00:00"/>
    <d v="2016-08-08T00:00:00"/>
    <n v="0"/>
    <s v="MC"/>
    <x v="6"/>
    <s v="Teknosa016_Turuncu_indirim_5-8Agustos_Preroll_MC"/>
    <s v="Completed"/>
    <s v="Midyo"/>
    <s v="RON"/>
    <s v="Xaxis Tv"/>
    <s v="cpv"/>
    <s v="Pre/Mid/Post Rolls RON"/>
    <s v="Online Video"/>
    <n v="5.0000000000000001E-3"/>
    <n v="3.3000000000000002E-2"/>
    <n v="35000"/>
    <n v="35000"/>
    <n v="0"/>
    <n v="35000"/>
    <m/>
    <n v="0"/>
    <e v="#DIV/0!"/>
    <n v="175"/>
    <n v="175"/>
    <n v="0"/>
    <n v="1155"/>
    <n v="435"/>
    <n v="-720"/>
    <n v="0"/>
    <n v="260"/>
    <n v="0.5977011494252874"/>
  </r>
  <r>
    <s v="Vodafone0816_Red_Roaming_interest_Appnexus_MS"/>
    <n v="2016"/>
    <n v="8"/>
    <s v="Q3"/>
    <d v="2016-08-05T00:00:00"/>
    <d v="2016-08-31T00:00:00"/>
    <n v="0"/>
    <s v="MS"/>
    <x v="14"/>
    <s v="Vodafone0816_Red_Roaming_interest_MS"/>
    <s v="Completed"/>
    <s v="Appnexus"/>
    <s v="RON"/>
    <s v="Xaxis Display Plus"/>
    <s v="cpm"/>
    <s v="Selected Sites"/>
    <s v="Ad Bundles"/>
    <n v="1"/>
    <n v="2"/>
    <n v="3000000"/>
    <n v="2401284"/>
    <n v="598716"/>
    <n v="2401284"/>
    <n v="448"/>
    <n v="1.8656685340009762E-4"/>
    <n v="7.0648660714285709"/>
    <n v="3000"/>
    <n v="2401.2840000000001"/>
    <n v="-598.71599999999989"/>
    <n v="6000"/>
    <n v="3165.06"/>
    <n v="-2834.94"/>
    <n v="0"/>
    <n v="763.77599999999984"/>
    <n v="0.24131485659039634"/>
  </r>
  <r>
    <s v="Vodafone0816_Red_Roaming_interest_Google_MS"/>
    <n v="2016"/>
    <n v="8"/>
    <s v="Q3"/>
    <d v="2016-08-05T00:00:00"/>
    <d v="2016-08-31T00:00:00"/>
    <n v="0"/>
    <s v="MS"/>
    <x v="14"/>
    <s v="Vodafone0816_Red_Roaming_interest_MS"/>
    <s v="Completed"/>
    <s v="Google"/>
    <s v="RON"/>
    <s v="Xaxis Display Plus"/>
    <s v="cpm"/>
    <s v="Selected Sites"/>
    <s v="Ad Bundles"/>
    <n v="0"/>
    <n v="2"/>
    <n v="0"/>
    <m/>
    <n v="0"/>
    <n v="0"/>
    <m/>
    <e v="#DIV/0!"/>
    <e v="#DIV/0!"/>
    <n v="0"/>
    <n v="0"/>
    <n v="0"/>
    <n v="0"/>
    <n v="0"/>
    <n v="0"/>
    <n v="0"/>
    <n v="0"/>
    <e v="#DIV/0!"/>
  </r>
  <r>
    <s v="Vodafone0816_Red_Roaming_interest_Digitalm_MS"/>
    <n v="2016"/>
    <n v="8"/>
    <s v="Q3"/>
    <d v="2016-08-05T00:00:00"/>
    <d v="2016-08-31T00:00:00"/>
    <n v="0"/>
    <s v="MS"/>
    <x v="14"/>
    <s v="Vodafone0816_Red_Roaming_interest_MS"/>
    <s v="Completed"/>
    <s v="Digitalm"/>
    <s v="RON"/>
    <s v="Xaxis Display Plus"/>
    <s v="cpm"/>
    <s v="Selected Sites"/>
    <s v="Ad Bundles"/>
    <n v="0.2"/>
    <n v="2"/>
    <n v="4700000"/>
    <n v="4500116"/>
    <n v="199884"/>
    <n v="4500116"/>
    <n v="983"/>
    <n v="2.1843881357725E-4"/>
    <n v="9.1556459816887088"/>
    <n v="940"/>
    <n v="900.02320000000009"/>
    <n v="-39.976799999999912"/>
    <n v="9400"/>
    <n v="9000"/>
    <n v="-400"/>
    <n v="0"/>
    <n v="8099.9768000000004"/>
    <n v="0.89999742222222223"/>
  </r>
  <r>
    <s v="Vodafone0816_Red_Roaming_Mobil_Prestitial_SesliSözlük_MS"/>
    <n v="2016"/>
    <n v="8"/>
    <s v="Q3"/>
    <d v="2016-08-05T00:00:00"/>
    <d v="2016-08-31T00:00:00"/>
    <n v="0"/>
    <s v="MS"/>
    <x v="14"/>
    <s v="Vodafone0816_Red_Roaming_Mobil_Prestitial_MS"/>
    <s v="Completed"/>
    <s v="Sevinc iletisim"/>
    <s v="RON"/>
    <s v="Xaxis Mobil"/>
    <s v="cpm"/>
    <s v="Interstitial"/>
    <s v="Interstitial"/>
    <n v="2"/>
    <n v="7"/>
    <n v="750000"/>
    <m/>
    <n v="750000"/>
    <n v="0"/>
    <m/>
    <e v="#DIV/0!"/>
    <e v="#DIV/0!"/>
    <n v="1500"/>
    <n v="0"/>
    <n v="-1500"/>
    <n v="5250"/>
    <n v="0"/>
    <n v="-5250"/>
    <n v="0"/>
    <n v="0"/>
    <e v="#DIV/0!"/>
  </r>
  <r>
    <s v="Vodafone0816_Red_Roaming_Mobil_Prestitial_Adnboost_MS"/>
    <n v="2016"/>
    <n v="8"/>
    <s v="Q3"/>
    <d v="2016-08-05T00:00:00"/>
    <d v="2016-08-31T00:00:00"/>
    <n v="0"/>
    <s v="MS"/>
    <x v="14"/>
    <s v="Vodafone0816_Red_Roaming_Mobil_Prestitial_MS"/>
    <s v="Completed"/>
    <s v="Adnboost"/>
    <s v="RON"/>
    <s v="Xaxis Mobil"/>
    <s v="cpm"/>
    <s v="Interstitial"/>
    <s v="Interstitial"/>
    <n v="2.25"/>
    <n v="7"/>
    <n v="750000"/>
    <n v="762593"/>
    <n v="0"/>
    <n v="750000"/>
    <n v="19553"/>
    <n v="2.5640151430710745E-2"/>
    <n v="0.25571523551373193"/>
    <n v="1687.5"/>
    <n v="1687.5"/>
    <n v="0"/>
    <n v="5250"/>
    <n v="5000"/>
    <n v="-250"/>
    <n v="0"/>
    <n v="3312.5"/>
    <n v="0.66249999999999998"/>
  </r>
  <r>
    <s v="Vodafone0816_Red_Roaming_Mobil_Prestitial_Admatic_MS"/>
    <n v="2016"/>
    <n v="8"/>
    <s v="Q3"/>
    <d v="2016-08-05T00:00:00"/>
    <d v="2016-08-31T00:00:00"/>
    <n v="0"/>
    <s v="MS"/>
    <x v="14"/>
    <s v="Vodafone0816_Red_Roaming_Mobil_Prestitial_MS"/>
    <s v="Completed"/>
    <s v="Admatic"/>
    <s v="RON"/>
    <s v="Xaxis Mobil"/>
    <s v="cpm"/>
    <s v="Interstitial"/>
    <s v="Interstitial"/>
    <n v="2"/>
    <n v="7"/>
    <n v="900000"/>
    <n v="981965"/>
    <n v="0"/>
    <n v="900000"/>
    <n v="53359"/>
    <n v="5.4339003935985501E-2"/>
    <n v="0.10307539496617253"/>
    <n v="1800"/>
    <n v="1800"/>
    <n v="0"/>
    <n v="6300"/>
    <n v="5500"/>
    <n v="-800"/>
    <n v="0"/>
    <n v="3700"/>
    <n v="0.67272727272727273"/>
  </r>
  <r>
    <s v="Xerox0816_Agustos_interest_Bond_MEC"/>
    <n v="2016"/>
    <n v="8"/>
    <s v="Q3"/>
    <d v="2016-08-05T00:00:00"/>
    <d v="2016-08-31T00:00:00"/>
    <n v="0"/>
    <s v="MEC"/>
    <x v="27"/>
    <s v="Xerox0816_Agustos_interest_MEC"/>
    <s v="Completed"/>
    <s v="Bond Digital"/>
    <s v="RON"/>
    <s v="Xaxis Display Plus"/>
    <s v="cpm"/>
    <s v="Selected Sites"/>
    <s v="Ad Bundles"/>
    <n v="0.5"/>
    <n v="1.2"/>
    <n v="2000000"/>
    <n v="1988582"/>
    <n v="11418"/>
    <n v="1988582"/>
    <m/>
    <n v="0"/>
    <e v="#DIV/0!"/>
    <n v="1000"/>
    <n v="994.29100000000005"/>
    <n v="-5.7089999999999463"/>
    <n v="2400"/>
    <n v="2000"/>
    <n v="-400"/>
    <n v="0"/>
    <n v="1005.7089999999999"/>
    <n v="0.50285449999999998"/>
  </r>
  <r>
    <s v="Xerox0816_Agustos_interest_Medyanet_MEC"/>
    <n v="2016"/>
    <n v="8"/>
    <s v="Q3"/>
    <d v="2016-08-05T00:00:00"/>
    <d v="2016-08-31T00:00:00"/>
    <n v="0"/>
    <s v="MEC"/>
    <x v="27"/>
    <s v="Xerox0816_Agustos_interest_MEC"/>
    <s v="Completed"/>
    <s v="Medyanet"/>
    <s v="RON"/>
    <s v="Xaxis Display Plus"/>
    <s v="cpm"/>
    <s v="Selected Sites"/>
    <s v="Ad Bundles"/>
    <n v="0.1"/>
    <n v="1.2"/>
    <n v="2500000"/>
    <n v="2503902"/>
    <n v="0"/>
    <n v="2500000"/>
    <m/>
    <n v="0"/>
    <e v="#DIV/0!"/>
    <n v="250"/>
    <n v="250"/>
    <n v="0"/>
    <n v="3000"/>
    <n v="3000"/>
    <n v="0"/>
    <n v="0"/>
    <n v="2750"/>
    <n v="0.91666666666666663"/>
  </r>
  <r>
    <s v="Xerox0816_Agustos_interest_Digitalm_MEC"/>
    <n v="2016"/>
    <n v="8"/>
    <s v="Q3"/>
    <d v="2016-08-05T00:00:00"/>
    <d v="2016-08-31T00:00:00"/>
    <n v="0"/>
    <s v="MEC"/>
    <x v="27"/>
    <s v="Xerox0816_Agustos_interest_MEC"/>
    <s v="Completed"/>
    <s v="Digitalm"/>
    <s v="RON"/>
    <s v="Xaxis Display Plus"/>
    <s v="cpm"/>
    <s v="Selected Sites"/>
    <s v="Ad Bundles"/>
    <n v="0.2"/>
    <n v="1.2"/>
    <n v="1200000"/>
    <n v="1200286"/>
    <n v="0"/>
    <n v="1200000"/>
    <n v="200"/>
    <n v="1.6662695390931828E-4"/>
    <n v="3.1949999999999998"/>
    <n v="240"/>
    <n v="240"/>
    <n v="0"/>
    <n v="1440"/>
    <n v="639"/>
    <n v="-801"/>
    <n v="0"/>
    <n v="399"/>
    <n v="0.62441314553990612"/>
  </r>
  <r>
    <s v="Vodafone0816_Overdose_interest_Appnexus_MS"/>
    <n v="2016"/>
    <n v="8"/>
    <s v="Q3"/>
    <d v="2016-08-08T00:00:00"/>
    <d v="2016-08-15T00:00:00"/>
    <n v="0"/>
    <s v="MS"/>
    <x v="14"/>
    <s v="Vodafone0816_Overdose_interest_MS"/>
    <s v="Completed"/>
    <s v="Appnexus"/>
    <s v="RON"/>
    <s v="Xaxis Display Plus"/>
    <s v="cpm"/>
    <s v="Selected Sites"/>
    <s v="Ad Bundles"/>
    <n v="1"/>
    <n v="1.5"/>
    <n v="780000"/>
    <n v="1149785"/>
    <n v="0"/>
    <n v="780000"/>
    <n v="175"/>
    <n v="1.5220236826885027E-4"/>
    <n v="5.7142857142857144"/>
    <n v="780"/>
    <n v="780"/>
    <n v="0"/>
    <n v="1170"/>
    <n v="1000"/>
    <n v="-170"/>
    <n v="0"/>
    <n v="220"/>
    <n v="0.22"/>
  </r>
  <r>
    <s v="Vodafone0816_Overdose_interest_Google_MS"/>
    <n v="2016"/>
    <n v="8"/>
    <s v="Q3"/>
    <d v="2016-08-08T00:00:00"/>
    <d v="2016-08-15T00:00:00"/>
    <n v="0"/>
    <s v="MS"/>
    <x v="14"/>
    <s v="Vodafone0816_Overdose_interest_MS"/>
    <s v="Completed"/>
    <s v="Google"/>
    <s v="RON"/>
    <s v="Xaxis Display Plus"/>
    <s v="cpm"/>
    <s v="Selected Sites"/>
    <s v="Ad Bundles"/>
    <n v="0"/>
    <n v="1.5"/>
    <n v="0"/>
    <m/>
    <n v="0"/>
    <n v="0"/>
    <m/>
    <e v="#DIV/0!"/>
    <e v="#DIV/0!"/>
    <n v="0"/>
    <n v="0"/>
    <n v="0"/>
    <n v="0"/>
    <n v="0"/>
    <n v="0"/>
    <n v="0"/>
    <n v="0"/>
    <e v="#DIV/0!"/>
  </r>
  <r>
    <s v="Vodafone0816_Overdose_interest_Sahibinden_MS"/>
    <n v="2016"/>
    <n v="8"/>
    <s v="Q3"/>
    <d v="2016-08-08T00:00:00"/>
    <d v="2016-08-15T00:00:00"/>
    <n v="0"/>
    <s v="MS"/>
    <x v="14"/>
    <s v="Vodafone0816_Overdose_interest_MS"/>
    <s v="Completed"/>
    <s v="Sahibinden"/>
    <s v="RON"/>
    <s v="Xaxis Display Plus"/>
    <s v="cpm"/>
    <s v="Selected Sites"/>
    <s v="Ad Bundles"/>
    <n v="0.3"/>
    <n v="1.5"/>
    <n v="1500000"/>
    <n v="1300077"/>
    <n v="199923"/>
    <n v="1300077"/>
    <n v="149"/>
    <n v="1.1460859626006767E-4"/>
    <n v="13.422818791946309"/>
    <n v="450"/>
    <n v="390.0231"/>
    <n v="-59.976900000000001"/>
    <n v="2250"/>
    <n v="2000"/>
    <n v="-250"/>
    <n v="0"/>
    <n v="1609.9769000000001"/>
    <n v="0.80498845000000008"/>
  </r>
  <r>
    <s v="Vodafone0816_Overdose_interest_Digitalms_MS"/>
    <n v="2016"/>
    <n v="8"/>
    <s v="Q3"/>
    <d v="2016-08-08T00:00:00"/>
    <d v="2016-08-15T00:00:00"/>
    <n v="0"/>
    <s v="MS"/>
    <x v="14"/>
    <s v="Vodafone0816_Overdose_interest_MS"/>
    <s v="Completed"/>
    <s v="Digitalm"/>
    <s v="RON"/>
    <s v="Xaxis Display Plus"/>
    <s v="cpm"/>
    <s v="Selected Sites"/>
    <s v="Ad Bundles"/>
    <n v="0.2"/>
    <n v="1.5"/>
    <n v="2000000"/>
    <n v="1983600"/>
    <n v="16400"/>
    <n v="1983600"/>
    <n v="372"/>
    <n v="1.8753781004234724E-4"/>
    <n v="7.1876075268817203"/>
    <n v="400"/>
    <n v="396.72"/>
    <n v="-3.2799999999999727"/>
    <n v="3000"/>
    <n v="2673.79"/>
    <n v="-326.21000000000004"/>
    <n v="0"/>
    <n v="2277.0699999999997"/>
    <n v="0.85162634313091146"/>
  </r>
  <r>
    <s v="IKEA0816_Yaz_ürünleri_Mobil_Prestitial_Move_MEC"/>
    <n v="2016"/>
    <n v="8"/>
    <s v="Q3"/>
    <d v="2016-08-08T00:00:00"/>
    <d v="2016-08-21T00:00:00"/>
    <n v="0"/>
    <s v="MEC"/>
    <x v="1"/>
    <s v="IKEA0816_Yaz_ürünleri_Mobil_Prestitial_MEC"/>
    <s v="Completed"/>
    <s v="Move"/>
    <s v="RON"/>
    <s v="Xaxis Mobil"/>
    <s v="cpm"/>
    <s v="Selected Sites"/>
    <s v="Ad Bundles"/>
    <n v="3"/>
    <n v="10"/>
    <n v="500000"/>
    <n v="560040"/>
    <n v="0"/>
    <n v="500000"/>
    <m/>
    <n v="0"/>
    <e v="#DIV/0!"/>
    <n v="1500"/>
    <n v="1500"/>
    <n v="0"/>
    <n v="5000"/>
    <n v="5600"/>
    <n v="600"/>
    <n v="0"/>
    <n v="4100"/>
    <n v="0.7321428571428571"/>
  </r>
  <r>
    <s v="IKEA0816_Yaz_ürünleri_Mobil_Prestitial_Seslisözlük_MEC"/>
    <n v="2016"/>
    <n v="8"/>
    <s v="Q3"/>
    <d v="2016-08-08T00:00:00"/>
    <d v="2016-08-21T00:00:00"/>
    <n v="0"/>
    <s v="MEC"/>
    <x v="1"/>
    <s v="IKEA0816_Yaz_ürünleri_Mobil_Prestitial_MEC"/>
    <s v="Completed"/>
    <s v="Sevinc iletisim"/>
    <s v="RON"/>
    <s v="Xaxis Mobil"/>
    <s v="cpm"/>
    <s v="Selected Sites"/>
    <s v="Ad Bundles"/>
    <n v="2"/>
    <n v="10"/>
    <n v="300000"/>
    <n v="57260"/>
    <n v="242740"/>
    <n v="57260"/>
    <m/>
    <n v="0"/>
    <e v="#DIV/0!"/>
    <n v="600"/>
    <n v="114.52"/>
    <n v="-485.48"/>
    <n v="3000"/>
    <n v="400"/>
    <n v="-2600"/>
    <n v="0"/>
    <n v="285.48"/>
    <n v="0.7137"/>
  </r>
  <r>
    <s v="IKEA0816_Yaz_ürünleri_Mobil_Prestitial_Admatic_MEC"/>
    <n v="2016"/>
    <n v="8"/>
    <s v="Q3"/>
    <d v="2016-08-08T00:00:00"/>
    <d v="2016-08-21T00:00:00"/>
    <n v="0"/>
    <s v="MEC"/>
    <x v="1"/>
    <s v="IKEA0816_Yaz_ürünleri_Mobil_Prestitial_MEC"/>
    <s v="Completed"/>
    <s v="Admatic"/>
    <s v="RON"/>
    <s v="Xaxis Mobil"/>
    <s v="cpm"/>
    <s v="Selected Sites"/>
    <s v="Ad Bundles"/>
    <n v="2"/>
    <n v="10"/>
    <n v="350000"/>
    <n v="400021"/>
    <n v="0"/>
    <n v="350000"/>
    <n v="55860"/>
    <n v="0.13964266875989009"/>
    <n v="3.580379520229144E-2"/>
    <n v="700"/>
    <n v="700"/>
    <n v="0"/>
    <n v="3500"/>
    <n v="2000"/>
    <n v="-1500"/>
    <n v="0"/>
    <n v="1300"/>
    <n v="0.65"/>
  </r>
  <r>
    <s v="IKEA0816_Yaz_ürünleri_contextual_Appnexus_MEC"/>
    <n v="2016"/>
    <n v="8"/>
    <s v="Q3"/>
    <d v="2016-08-01T00:00:00"/>
    <d v="2016-08-31T00:00:00"/>
    <n v="0"/>
    <s v="MEC"/>
    <x v="1"/>
    <s v="IKEA0816_Yaz_ürünleri_contextual_MEC"/>
    <s v="Completed"/>
    <s v="Appnexus"/>
    <s v="RON"/>
    <s v="Xaxis Contextual"/>
    <s v="cpm"/>
    <s v="Selected Sites"/>
    <s v="Ad Bundles"/>
    <n v="1"/>
    <n v="2.5"/>
    <n v="500000"/>
    <n v="8150"/>
    <n v="491850"/>
    <n v="8150"/>
    <n v="3"/>
    <n v="3.6809815950920248E-4"/>
    <n v="6.666666666666667"/>
    <n v="500"/>
    <n v="8.15"/>
    <n v="-491.85"/>
    <n v="1250"/>
    <n v="20"/>
    <n v="-1230"/>
    <n v="0"/>
    <n v="11.85"/>
    <n v="0.59250000000000003"/>
  </r>
  <r>
    <s v="IKEA0816_Yaz_ürünleri_contextual_Google_MEC"/>
    <n v="2016"/>
    <n v="8"/>
    <s v="Q3"/>
    <d v="2016-08-01T00:00:00"/>
    <d v="2016-08-31T00:00:00"/>
    <n v="0"/>
    <s v="MEC"/>
    <x v="1"/>
    <s v="IKEA0816_Yaz_ürünleri_contextual_MEC"/>
    <s v="Completed"/>
    <s v="Google"/>
    <s v="RON"/>
    <s v="Xaxis Contextual"/>
    <s v="cpm"/>
    <s v="Selected Sites"/>
    <s v="Ad Bundles"/>
    <n v="0"/>
    <n v="2.5"/>
    <n v="0"/>
    <m/>
    <n v="0"/>
    <n v="0"/>
    <m/>
    <e v="#DIV/0!"/>
    <e v="#DIV/0!"/>
    <n v="0"/>
    <n v="0"/>
    <n v="0"/>
    <n v="0"/>
    <n v="0"/>
    <n v="0"/>
    <n v="0"/>
    <n v="0"/>
    <e v="#DIV/0!"/>
  </r>
  <r>
    <s v="IKEA0816_Yaz_ürünleri_contextual_Grapeshot_MEC"/>
    <n v="2016"/>
    <n v="8"/>
    <s v="Q3"/>
    <d v="2016-08-01T00:00:00"/>
    <d v="2016-08-31T00:00:00"/>
    <n v="0"/>
    <s v="MEC"/>
    <x v="1"/>
    <s v="IKEA0816_Yaz_ürünleri_contextual_MEC"/>
    <s v="Completed"/>
    <s v="Grapeshot"/>
    <s v="RON"/>
    <s v="Xaxis Contextual"/>
    <s v="cpm"/>
    <s v="Selected Sites"/>
    <s v="Ad Bundles"/>
    <n v="0"/>
    <n v="2.5"/>
    <n v="0"/>
    <m/>
    <n v="0"/>
    <n v="0"/>
    <m/>
    <e v="#DIV/0!"/>
    <e v="#DIV/0!"/>
    <n v="0"/>
    <n v="0"/>
    <n v="0"/>
    <n v="0"/>
    <n v="0"/>
    <n v="0"/>
    <n v="0"/>
    <n v="0"/>
    <e v="#DIV/0!"/>
  </r>
  <r>
    <s v="IKEA0816_Yaz_ürünleri_contextual_Medyanet_MEC"/>
    <n v="2016"/>
    <n v="8"/>
    <s v="Q3"/>
    <d v="2016-08-01T00:00:00"/>
    <d v="2016-08-31T00:00:00"/>
    <n v="0"/>
    <s v="MEC"/>
    <x v="1"/>
    <s v="IKEA0816_Yaz_ürünleri_contextual_MEC"/>
    <s v="Completed"/>
    <s v="Medyanet"/>
    <s v="RON"/>
    <s v="Xaxis Contextual"/>
    <s v="cpm"/>
    <s v="Selected Sites"/>
    <s v="Ad Bundles"/>
    <n v="0.1"/>
    <n v="2.5"/>
    <n v="1000000"/>
    <n v="1001870"/>
    <n v="0"/>
    <n v="1000000"/>
    <m/>
    <n v="0"/>
    <e v="#DIV/0!"/>
    <n v="100"/>
    <n v="100"/>
    <n v="0"/>
    <n v="2500"/>
    <n v="1980"/>
    <n v="-520"/>
    <n v="0"/>
    <n v="1880"/>
    <n v="0.9494949494949495"/>
  </r>
  <r>
    <s v="IKEA0816_Köfte_Fırsatı_Mobil_Prestitial_Move_MEC"/>
    <n v="2016"/>
    <n v="8"/>
    <s v="Q3"/>
    <d v="2016-08-09T00:00:00"/>
    <d v="2016-08-31T00:00:00"/>
    <n v="0"/>
    <s v="MEC"/>
    <x v="1"/>
    <s v="IKEA0816_Köfte_Fırsatı_Mobil_Prestitial_MEC"/>
    <s v="Completed"/>
    <s v="Move"/>
    <s v="RON"/>
    <s v="Xaxis Mobil"/>
    <s v="cpm"/>
    <s v="Interstitial"/>
    <s v="Interstitial"/>
    <n v="4"/>
    <n v="10"/>
    <n v="450000"/>
    <n v="510056"/>
    <n v="0"/>
    <n v="450000"/>
    <m/>
    <n v="0"/>
    <e v="#DIV/0!"/>
    <n v="1800"/>
    <n v="1800"/>
    <n v="0"/>
    <n v="4500"/>
    <n v="4540"/>
    <n v="40"/>
    <n v="0"/>
    <n v="2740"/>
    <n v="0.6035242290748899"/>
  </r>
  <r>
    <s v="IKEA0816_Köfte_Fırsatı_Mobil_Prestitial_Medyanet_MEC"/>
    <n v="2016"/>
    <n v="8"/>
    <s v="Q3"/>
    <d v="2016-08-09T00:00:00"/>
    <d v="2016-08-31T00:00:00"/>
    <n v="0"/>
    <s v="MEC"/>
    <x v="1"/>
    <s v="IKEA0816_Köfte_Fırsatı_Mobil_Prestitial_MEC"/>
    <s v="Completed"/>
    <s v="Medyanet"/>
    <s v="RON"/>
    <s v="Xaxis Mobil"/>
    <s v="cpm"/>
    <s v="Interstitial"/>
    <s v="Interstitial"/>
    <n v="2.5"/>
    <n v="10"/>
    <n v="1100000"/>
    <n v="1100102"/>
    <n v="0"/>
    <n v="1100000"/>
    <m/>
    <n v="0"/>
    <e v="#DIV/0!"/>
    <n v="2750"/>
    <n v="2750"/>
    <n v="0"/>
    <n v="11000"/>
    <n v="10000"/>
    <n v="-1000"/>
    <n v="0"/>
    <n v="7250"/>
    <n v="0.72499999999999998"/>
  </r>
  <r>
    <s v="Nike0816_Audio_Recognation_Digitalmarcom_MS"/>
    <n v="2016"/>
    <n v="8"/>
    <s v="Q3"/>
    <d v="2016-08-09T00:00:00"/>
    <d v="2016-08-15T00:00:00"/>
    <n v="0"/>
    <s v="MS"/>
    <x v="28"/>
    <s v="Nike0816_Audio_Recognation_MS"/>
    <s v="Completed"/>
    <s v="Digitalmarcom"/>
    <s v="RON"/>
    <s v="Xaxis Audio Recog"/>
    <s v="cpv"/>
    <s v="Pre/Mid/Post Rolls RON"/>
    <s v="Online Video"/>
    <n v="0.05"/>
    <n v="6.5000000000000002E-2"/>
    <n v="180000"/>
    <n v="229221"/>
    <n v="0"/>
    <n v="180000"/>
    <n v="14890"/>
    <n v="6.4959144231985719E-2"/>
    <n v="0.78576225654801879"/>
    <n v="9000"/>
    <n v="9000"/>
    <n v="0"/>
    <n v="11700"/>
    <n v="11700"/>
    <n v="0"/>
    <n v="0"/>
    <n v="2700"/>
    <n v="0.23076923076923078"/>
  </r>
  <r>
    <s v="Nike0816_Audio_Recognation_Digitalm_MS"/>
    <n v="2016"/>
    <n v="8"/>
    <s v="Q3"/>
    <d v="2016-08-09T00:00:00"/>
    <d v="2016-08-15T00:00:00"/>
    <n v="0"/>
    <s v="MS"/>
    <x v="28"/>
    <s v="Nike0816_Audio_Recognation_MS"/>
    <s v="Completed"/>
    <s v="Digitalm"/>
    <s v="RON"/>
    <s v="Xaxis Audio Recog"/>
    <s v="cpv"/>
    <s v="Pre/Mid/Post Rolls RON"/>
    <s v="Online Video"/>
    <n v="6.0000000000000001E-3"/>
    <n v="6.5000000000000002E-2"/>
    <n v="60000"/>
    <n v="60000"/>
    <n v="0"/>
    <n v="60000"/>
    <m/>
    <n v="0"/>
    <e v="#DIV/0!"/>
    <n v="360"/>
    <n v="360"/>
    <n v="0"/>
    <n v="3900"/>
    <n v="3300"/>
    <n v="-600"/>
    <n v="0"/>
    <n v="2940"/>
    <n v="0.89090909090909087"/>
  </r>
  <r>
    <s v="Vodafone0816_DigitalShop_interest_Sahibinden_MS"/>
    <n v="2016"/>
    <n v="8"/>
    <s v="Q3"/>
    <d v="2016-08-09T00:00:00"/>
    <d v="2016-08-31T00:00:00"/>
    <n v="0"/>
    <s v="MS"/>
    <x v="14"/>
    <s v="Vodafone0816_DigitalShop_interest_MS"/>
    <s v="Completed"/>
    <s v="Sahibinden"/>
    <s v="RON"/>
    <s v="Xaxis Display Plus"/>
    <s v="cpm"/>
    <s v="Selected Sites"/>
    <s v="Ad Bundles"/>
    <n v="0.3"/>
    <n v="2"/>
    <n v="2000000"/>
    <n v="2202181"/>
    <n v="0"/>
    <n v="2000000"/>
    <n v="425"/>
    <n v="1.929904944234829E-4"/>
    <n v="7.0588235294117645"/>
    <n v="600"/>
    <n v="600"/>
    <n v="0"/>
    <n v="4000"/>
    <n v="3000"/>
    <n v="-1000"/>
    <n v="0"/>
    <n v="2400"/>
    <n v="0.8"/>
  </r>
  <r>
    <s v="Vodafone0816_DigitalShop_interest_Digitalm_MS"/>
    <n v="2016"/>
    <n v="8"/>
    <s v="Q3"/>
    <d v="2016-08-09T00:00:00"/>
    <d v="2016-08-31T00:00:00"/>
    <n v="0"/>
    <s v="MS"/>
    <x v="14"/>
    <s v="Vodafone0816_DigitalShop_interest_MS"/>
    <s v="Completed"/>
    <s v="Digitalm"/>
    <s v="RON"/>
    <s v="Xaxis Display Plus"/>
    <s v="cpm"/>
    <s v="Selected Sites"/>
    <s v="Ad Bundles"/>
    <n v="0.2"/>
    <n v="2"/>
    <n v="3500000"/>
    <n v="3500687"/>
    <n v="0"/>
    <n v="3500000"/>
    <n v="376"/>
    <n v="1.0740748887289838E-4"/>
    <n v="15.957446808510639"/>
    <n v="700"/>
    <n v="700"/>
    <n v="0"/>
    <n v="7000"/>
    <n v="6000"/>
    <n v="-1000"/>
    <n v="0"/>
    <n v="5300"/>
    <n v="0.8833333333333333"/>
  </r>
  <r>
    <s v="Vodafone0816_DigitalShop_interest_Appnexus_MS"/>
    <n v="2016"/>
    <n v="8"/>
    <s v="Q3"/>
    <d v="2016-08-09T00:00:00"/>
    <d v="2016-08-31T00:00:00"/>
    <n v="0"/>
    <s v="MS"/>
    <x v="14"/>
    <s v="Vodafone0816_DigitalShop_interest_MS"/>
    <s v="Completed"/>
    <s v="Appnexus"/>
    <s v="RON"/>
    <s v="Xaxis Display Plus"/>
    <s v="cpm"/>
    <s v="Selected Sites"/>
    <s v="Ad Bundles"/>
    <n v="1"/>
    <n v="2"/>
    <n v="1000000"/>
    <n v="599224"/>
    <n v="400776"/>
    <n v="599224"/>
    <m/>
    <n v="0"/>
    <e v="#DIV/0!"/>
    <n v="1000"/>
    <n v="599.22400000000005"/>
    <n v="-400.77599999999995"/>
    <n v="2000"/>
    <n v="1000"/>
    <n v="-1000"/>
    <n v="0"/>
    <n v="400.77599999999995"/>
    <n v="0.40077599999999997"/>
  </r>
  <r>
    <s v="Vodafone0816_DigitalShop_interest_Google_MS"/>
    <n v="2016"/>
    <n v="8"/>
    <s v="Q3"/>
    <d v="2016-08-09T00:00:00"/>
    <d v="2016-08-31T00:00:00"/>
    <n v="0"/>
    <s v="MS"/>
    <x v="14"/>
    <s v="Vodafone0816_DigitalShop_interest_MS"/>
    <s v="Completed"/>
    <s v="Google"/>
    <s v="RON"/>
    <s v="Xaxis Display Plus"/>
    <s v="cpm"/>
    <s v="Selected Sites"/>
    <s v="Ad Bundles"/>
    <n v="0"/>
    <n v="2"/>
    <n v="0"/>
    <m/>
    <n v="0"/>
    <n v="0"/>
    <m/>
    <e v="#DIV/0!"/>
    <e v="#DIV/0!"/>
    <n v="0"/>
    <n v="0"/>
    <n v="0"/>
    <n v="0"/>
    <n v="0"/>
    <n v="0"/>
    <n v="0"/>
    <n v="0"/>
    <e v="#DIV/0!"/>
  </r>
  <r>
    <s v="Altınbas0816_Alyans_interstitial_Medyanet_MEC"/>
    <n v="2016"/>
    <n v="8"/>
    <s v="Q3"/>
    <d v="2016-08-09T00:00:00"/>
    <d v="2016-08-31T00:00:00"/>
    <n v="0"/>
    <s v="MEC"/>
    <x v="25"/>
    <s v="Altınbas0816_Alyans_interstitial_MEC"/>
    <s v="Completed"/>
    <s v="Medyanet"/>
    <s v="RON"/>
    <s v="Xaxis Rich Media"/>
    <s v="cpm"/>
    <s v="Interstitial"/>
    <s v="Interstitial"/>
    <n v="0.5"/>
    <n v="4.5"/>
    <n v="200000"/>
    <n v="200036"/>
    <n v="0"/>
    <n v="200000"/>
    <m/>
    <n v="0"/>
    <e v="#DIV/0!"/>
    <n v="100"/>
    <n v="100"/>
    <n v="0"/>
    <n v="900"/>
    <n v="900"/>
    <n v="0"/>
    <n v="0"/>
    <n v="800"/>
    <n v="0.88888888888888884"/>
  </r>
  <r>
    <s v="Altınbas0816_Alyans_interstitial_Acunn_MEC"/>
    <n v="2016"/>
    <n v="8"/>
    <s v="Q3"/>
    <d v="2016-08-09T00:00:00"/>
    <d v="2016-08-31T00:00:00"/>
    <n v="0"/>
    <s v="MEC"/>
    <x v="25"/>
    <s v="Altınbas0816_Alyans_interstitial_MEC"/>
    <s v="Completed"/>
    <s v="Acunn"/>
    <s v="RON"/>
    <s v="Xaxis Rich Media"/>
    <s v="cpm"/>
    <s v="Interstitial"/>
    <s v="Interstitial"/>
    <n v="1.25"/>
    <n v="4.5"/>
    <n v="200000"/>
    <n v="200022"/>
    <n v="0"/>
    <n v="200000"/>
    <n v="1998"/>
    <n v="9.9889012208657056E-3"/>
    <n v="0.45045045045045046"/>
    <n v="250"/>
    <n v="250"/>
    <n v="0"/>
    <n v="900"/>
    <n v="900"/>
    <n v="0"/>
    <n v="0"/>
    <n v="650"/>
    <n v="0.72222222222222221"/>
  </r>
  <r>
    <s v="Altınbas0816_Alyans_interstitial_Digitalm_MEC"/>
    <n v="2016"/>
    <n v="8"/>
    <s v="Q3"/>
    <d v="2016-08-09T00:00:00"/>
    <d v="2016-08-31T00:00:00"/>
    <n v="0"/>
    <s v="MEC"/>
    <x v="25"/>
    <s v="Altınbas0816_Alyans_interstitial_MEC"/>
    <s v="Completed"/>
    <s v="Digitalm"/>
    <s v="RON"/>
    <s v="Xaxis Rich Media"/>
    <s v="cpm"/>
    <s v="Interstitial"/>
    <s v="Interstitial"/>
    <n v="2.5"/>
    <n v="4.5"/>
    <n v="100000"/>
    <n v="100026"/>
    <n v="0"/>
    <n v="100000"/>
    <n v="1448"/>
    <n v="1.4476236178593565E-2"/>
    <n v="0.31077348066298344"/>
    <n v="250"/>
    <n v="250"/>
    <n v="0"/>
    <n v="450"/>
    <n v="450"/>
    <n v="0"/>
    <n v="0"/>
    <n v="200"/>
    <n v="0.44444444444444442"/>
  </r>
  <r>
    <s v="Altınbas0816_Alyans_interstitial_Matrouge_MEC"/>
    <n v="2016"/>
    <n v="8"/>
    <s v="Q3"/>
    <d v="2016-08-09T00:00:00"/>
    <d v="2016-08-31T00:00:00"/>
    <n v="0"/>
    <s v="MEC"/>
    <x v="25"/>
    <s v="Altınbas0816_Alyans_interstitial_MEC"/>
    <s v="Completed"/>
    <s v="Matrouge"/>
    <s v="RON"/>
    <s v="Xaxis Rich Media"/>
    <s v="cpm"/>
    <s v="Interstitial"/>
    <s v="Interstitial"/>
    <n v="2"/>
    <n v="4.5"/>
    <n v="100000"/>
    <n v="129375"/>
    <n v="0"/>
    <n v="100000"/>
    <m/>
    <n v="0"/>
    <e v="#DIV/0!"/>
    <n v="200"/>
    <n v="200"/>
    <n v="0"/>
    <n v="450"/>
    <n v="401.46"/>
    <n v="-48.54000000000002"/>
    <n v="0"/>
    <n v="201.45999999999998"/>
    <n v="0.50181836297514071"/>
  </r>
  <r>
    <s v="Altınbas0816_Alyans_interstitial_Star_MEC"/>
    <n v="2016"/>
    <n v="8"/>
    <s v="Q3"/>
    <d v="2016-08-09T00:00:00"/>
    <d v="2016-08-31T00:00:00"/>
    <n v="0"/>
    <s v="MEC"/>
    <x v="25"/>
    <s v="Altınbas0816_Alyans_interstitial_MEC"/>
    <s v="Completed"/>
    <s v="Star"/>
    <s v="RON"/>
    <s v="Xaxis Rich Media"/>
    <s v="cpm"/>
    <s v="Interstitial"/>
    <s v="Interstitial"/>
    <n v="2.5"/>
    <n v="4.5"/>
    <n v="100000"/>
    <n v="100000"/>
    <n v="0"/>
    <n v="100000"/>
    <n v="1096"/>
    <n v="1.0959999999999999E-2"/>
    <n v="0.41058394160583944"/>
    <n v="250"/>
    <n v="250"/>
    <n v="0"/>
    <n v="450"/>
    <n v="450"/>
    <n v="0"/>
    <n v="0"/>
    <n v="200"/>
    <n v="0.44444444444444442"/>
  </r>
  <r>
    <s v="Altınbas0816_Elmas_interstitial_Medyanet_MEC"/>
    <n v="2016"/>
    <n v="8"/>
    <s v="Q3"/>
    <d v="2016-08-09T00:00:00"/>
    <d v="2016-08-31T00:00:00"/>
    <n v="0"/>
    <s v="MEC"/>
    <x v="25"/>
    <s v="Altınbas0816_Elmas_interstitial_MEC"/>
    <s v="Completed"/>
    <s v="Medyanet"/>
    <s v="RON"/>
    <s v="Xaxis Rich Media"/>
    <s v="cpm"/>
    <s v="Interstitial"/>
    <s v="Interstitial"/>
    <n v="0.5"/>
    <n v="4.5"/>
    <n v="200000"/>
    <n v="200040"/>
    <n v="0"/>
    <n v="200000"/>
    <m/>
    <n v="0"/>
    <e v="#DIV/0!"/>
    <n v="100"/>
    <n v="100"/>
    <n v="0"/>
    <n v="900"/>
    <n v="900"/>
    <n v="0"/>
    <n v="0"/>
    <n v="800"/>
    <n v="0.88888888888888884"/>
  </r>
  <r>
    <s v="Altınbas0816_Elmas_interstitial_Acunn_MEC"/>
    <n v="2016"/>
    <n v="8"/>
    <s v="Q3"/>
    <d v="2016-08-09T00:00:00"/>
    <d v="2016-08-31T00:00:00"/>
    <n v="0"/>
    <s v="MEC"/>
    <x v="25"/>
    <s v="Altınbas0816_Elmas_interstitial_MEC"/>
    <s v="Completed"/>
    <s v="Acunn"/>
    <s v="RON"/>
    <s v="Xaxis Rich Media"/>
    <s v="cpm"/>
    <s v="Interstitial"/>
    <s v="Interstitial"/>
    <n v="1.25"/>
    <n v="4.5"/>
    <n v="200000"/>
    <n v="200028"/>
    <n v="0"/>
    <n v="200000"/>
    <n v="1965"/>
    <n v="9.8236246925430433E-3"/>
    <n v="0.4580152671755725"/>
    <n v="250"/>
    <n v="250"/>
    <n v="0"/>
    <n v="900"/>
    <n v="900"/>
    <n v="0"/>
    <n v="0"/>
    <n v="650"/>
    <n v="0.72222222222222221"/>
  </r>
  <r>
    <s v="Altınbas0816_Elmas_interstitial_Digitalm_MEC"/>
    <n v="2016"/>
    <n v="8"/>
    <s v="Q3"/>
    <d v="2016-08-09T00:00:00"/>
    <d v="2016-08-31T00:00:00"/>
    <n v="0"/>
    <s v="MEC"/>
    <x v="25"/>
    <s v="Altınbas0816_Elmas_interstitial_MEC"/>
    <s v="Completed"/>
    <s v="Digitalm"/>
    <s v="RON"/>
    <s v="Xaxis Rich Media"/>
    <s v="cpm"/>
    <s v="Interstitial"/>
    <s v="Interstitial"/>
    <n v="2.5"/>
    <n v="4.5"/>
    <n v="100000"/>
    <n v="100605"/>
    <n v="0"/>
    <n v="100000"/>
    <n v="1543"/>
    <n v="1.5337209880224641E-2"/>
    <n v="0.29163966299416721"/>
    <n v="250"/>
    <n v="250"/>
    <n v="0"/>
    <n v="450"/>
    <n v="450"/>
    <n v="0"/>
    <n v="0"/>
    <n v="200"/>
    <n v="0.44444444444444442"/>
  </r>
  <r>
    <s v="Altınbas0816_Elmas_interstitial_Matrouge_MEC"/>
    <n v="2016"/>
    <n v="8"/>
    <s v="Q3"/>
    <d v="2016-08-09T00:00:00"/>
    <d v="2016-08-31T00:00:00"/>
    <n v="0"/>
    <s v="MEC"/>
    <x v="25"/>
    <s v="Altınbas0816_Elmas_interstitial_MEC"/>
    <s v="Completed"/>
    <s v="Matrouge"/>
    <s v="RON"/>
    <s v="Xaxis Rich Media"/>
    <s v="cpm"/>
    <s v="Interstitial"/>
    <s v="Interstitial"/>
    <n v="2"/>
    <n v="4.5"/>
    <n v="100000"/>
    <n v="129323"/>
    <n v="0"/>
    <n v="100000"/>
    <m/>
    <n v="0"/>
    <e v="#DIV/0!"/>
    <n v="200"/>
    <n v="200"/>
    <n v="0"/>
    <n v="450"/>
    <n v="392.01"/>
    <n v="-57.990000000000009"/>
    <n v="0"/>
    <n v="192.01"/>
    <n v="0.48980893344557536"/>
  </r>
  <r>
    <s v="Altınbas0816_Elmas_interstitial_Star_MEC"/>
    <n v="2016"/>
    <n v="8"/>
    <s v="Q3"/>
    <d v="2016-08-09T00:00:00"/>
    <d v="2016-08-31T00:00:00"/>
    <n v="0"/>
    <s v="MEC"/>
    <x v="25"/>
    <s v="Altınbas0816_Elmas_interstitial_MEC"/>
    <s v="Completed"/>
    <s v="Star"/>
    <s v="RON"/>
    <s v="Xaxis Rich Media"/>
    <s v="cpm"/>
    <s v="Interstitial"/>
    <s v="Interstitial"/>
    <n v="2.5"/>
    <n v="4.5"/>
    <n v="100000"/>
    <n v="100003"/>
    <n v="0"/>
    <n v="100000"/>
    <n v="1246"/>
    <n v="1.2459626211213664E-2"/>
    <n v="0.3611556982343499"/>
    <n v="250"/>
    <n v="250"/>
    <n v="0"/>
    <n v="450"/>
    <n v="450"/>
    <n v="0"/>
    <n v="0"/>
    <n v="200"/>
    <n v="0.44444444444444442"/>
  </r>
  <r>
    <s v="GSK0816_Otribebe_Preroll_Star_MC"/>
    <n v="2016"/>
    <n v="8"/>
    <s v="Q3"/>
    <d v="2016-08-09T00:00:00"/>
    <d v="2016-08-31T00:00:00"/>
    <n v="0"/>
    <s v="MC"/>
    <x v="0"/>
    <s v="GSK0816_Otribebe_Preroll_MC"/>
    <s v="Completed"/>
    <s v="Star"/>
    <s v="RON"/>
    <s v="Xaxis Tv"/>
    <s v="cpv"/>
    <s v="Pre/Mid/Post Rolls RON"/>
    <s v="Online Video"/>
    <n v="0.01"/>
    <n v="0.04"/>
    <n v="80000"/>
    <n v="80003"/>
    <n v="0"/>
    <n v="80000"/>
    <n v="2743"/>
    <n v="3.4286214266964987E-2"/>
    <n v="0.91141086401749904"/>
    <n v="800"/>
    <n v="800"/>
    <n v="0"/>
    <n v="3200"/>
    <n v="2500"/>
    <n v="-700"/>
    <n v="0"/>
    <n v="1700"/>
    <n v="0.68"/>
  </r>
  <r>
    <s v="GSK0816_Otribebe_Preroll_Nokta_MC"/>
    <n v="2016"/>
    <n v="8"/>
    <s v="Q3"/>
    <d v="2016-08-09T00:00:00"/>
    <d v="2016-08-31T00:00:00"/>
    <n v="0"/>
    <s v="MC"/>
    <x v="0"/>
    <s v="GSK0816_Otribebe_Preroll_MC"/>
    <s v="Completed"/>
    <s v="Nokta"/>
    <s v="RON"/>
    <s v="Xaxis Tv"/>
    <s v="cpv"/>
    <s v="Pre/Mid/Post Rolls RON"/>
    <s v="Online Video"/>
    <n v="1.2E-2"/>
    <n v="0.04"/>
    <n v="35000"/>
    <n v="43794"/>
    <n v="0"/>
    <n v="35000"/>
    <n v="2237"/>
    <n v="5.108005662876193E-2"/>
    <n v="0.28935181046043806"/>
    <n v="420"/>
    <n v="420"/>
    <n v="0"/>
    <n v="1400"/>
    <n v="647.28"/>
    <n v="-752.72"/>
    <n v="0"/>
    <n v="227.27999999999997"/>
    <n v="0.3511308861698183"/>
  </r>
  <r>
    <s v="GSK0816_Otribebe_interest_Digitalm_MC"/>
    <n v="2016"/>
    <n v="8"/>
    <s v="Q3"/>
    <d v="2016-08-10T00:00:00"/>
    <d v="2016-08-31T00:00:00"/>
    <n v="0"/>
    <s v="MC"/>
    <x v="0"/>
    <s v="GSK0816_Otribebe_interest_MC"/>
    <s v="Completed"/>
    <s v="Digitalm"/>
    <s v="RON"/>
    <s v="Xaxis Display Plus"/>
    <s v="cpm"/>
    <s v="Selected Sites"/>
    <s v="Ad Bundles"/>
    <n v="0.2"/>
    <n v="1"/>
    <n v="1500000"/>
    <n v="1500225"/>
    <n v="0"/>
    <n v="1500000"/>
    <n v="270"/>
    <n v="1.799730040493926E-4"/>
    <n v="3.7037037037037037"/>
    <n v="300"/>
    <n v="300"/>
    <n v="0"/>
    <n v="1500"/>
    <n v="1000"/>
    <n v="-500"/>
    <n v="0"/>
    <n v="700"/>
    <n v="0.7"/>
  </r>
  <r>
    <s v="GSK0816_Otribebe_interest_Dogus_MC"/>
    <n v="2016"/>
    <n v="8"/>
    <s v="Q3"/>
    <d v="2016-08-10T00:00:00"/>
    <d v="2016-08-31T00:00:00"/>
    <n v="0"/>
    <s v="MC"/>
    <x v="0"/>
    <s v="GSK0816_Otribebe_interest_MC"/>
    <s v="Completed"/>
    <s v="Dogus"/>
    <s v="RON"/>
    <s v="Xaxis Display Plus"/>
    <s v="cpm"/>
    <s v="Selected Sites"/>
    <s v="Ad Bundles"/>
    <n v="0.35"/>
    <n v="1"/>
    <n v="3500000"/>
    <n v="3500063"/>
    <n v="0"/>
    <n v="3500000"/>
    <n v="483"/>
    <n v="1.379975160447112E-4"/>
    <n v="2.9878260869565216"/>
    <n v="1225"/>
    <n v="1225"/>
    <n v="0"/>
    <n v="3500"/>
    <n v="1443.12"/>
    <n v="-2056.88"/>
    <n v="0"/>
    <n v="218.11999999999989"/>
    <n v="0.15114474194800148"/>
  </r>
  <r>
    <s v="GSK0816_Otribebe_interest_Seslisözlük_MC"/>
    <n v="2016"/>
    <n v="8"/>
    <s v="Q3"/>
    <d v="2016-08-10T00:00:00"/>
    <d v="2016-08-31T00:00:00"/>
    <n v="0"/>
    <s v="MC"/>
    <x v="0"/>
    <s v="GSK0816_Otribebe_interest_MC"/>
    <s v="Completed"/>
    <s v="Sevinc iletisim"/>
    <s v="RON"/>
    <s v="Xaxis Display Plus"/>
    <s v="cpm"/>
    <s v="Selected Sites"/>
    <s v="Ad Bundles"/>
    <n v="0.2"/>
    <n v="1"/>
    <n v="750000"/>
    <m/>
    <n v="750000"/>
    <n v="0"/>
    <m/>
    <e v="#DIV/0!"/>
    <e v="#DIV/0!"/>
    <n v="150"/>
    <n v="0"/>
    <n v="-150"/>
    <n v="750"/>
    <n v="0"/>
    <n v="-750"/>
    <n v="0"/>
    <n v="0"/>
    <e v="#DIV/0!"/>
  </r>
  <r>
    <s v="Bayer0816_Supradyn_interest_Digitalm_MC"/>
    <n v="2016"/>
    <n v="8"/>
    <s v="Q3"/>
    <d v="2016-08-10T00:00:00"/>
    <d v="2016-08-31T00:00:00"/>
    <n v="0"/>
    <s v="MC"/>
    <x v="7"/>
    <s v="Bayer0816_Supradyn_interest_MC"/>
    <s v="Completed"/>
    <s v="Digitalm"/>
    <s v="RON"/>
    <s v="Xaxis Display Plus"/>
    <s v="cpm"/>
    <s v="Selected Sites"/>
    <s v="Ad Bundles"/>
    <n v="0.2"/>
    <n v="2"/>
    <n v="3000000"/>
    <n v="2236154"/>
    <n v="763846"/>
    <n v="2236154"/>
    <n v="357"/>
    <n v="1.5964911182324653E-4"/>
    <n v="11.204481792717086"/>
    <n v="600"/>
    <n v="447.23080000000004"/>
    <n v="-152.76919999999996"/>
    <n v="6000"/>
    <n v="4000"/>
    <n v="-2000"/>
    <n v="0"/>
    <n v="3552.7691999999997"/>
    <n v="0.88819229999999993"/>
  </r>
  <r>
    <s v="Bayer0816_Supradyn_interest_Appnexus_MC"/>
    <n v="2016"/>
    <n v="8"/>
    <s v="Q3"/>
    <d v="2016-08-10T00:00:00"/>
    <d v="2016-08-31T00:00:00"/>
    <n v="0"/>
    <s v="MC"/>
    <x v="7"/>
    <s v="Bayer0816_Supradyn_interest_MC"/>
    <s v="Completed"/>
    <s v="Appnexus"/>
    <s v="RON"/>
    <s v="Xaxis Display Plus"/>
    <s v="cpm"/>
    <s v="Selected Sites"/>
    <s v="Ad Bundles"/>
    <n v="0"/>
    <n v="2"/>
    <n v="3000000"/>
    <n v="2206796"/>
    <n v="793204"/>
    <n v="2206796"/>
    <n v="181"/>
    <n v="8.2019362007181449E-5"/>
    <n v="22.099447513812155"/>
    <n v="0"/>
    <n v="300"/>
    <n v="300"/>
    <n v="6000"/>
    <n v="4000"/>
    <n v="-2000"/>
    <n v="0"/>
    <n v="3700"/>
    <n v="0.92500000000000004"/>
  </r>
  <r>
    <s v="Bayer0816_Supradyn_interest_Sahibinden_MC"/>
    <n v="2016"/>
    <n v="8"/>
    <s v="Q3"/>
    <d v="2016-08-10T00:00:00"/>
    <d v="2016-08-31T00:00:00"/>
    <n v="0"/>
    <s v="MC"/>
    <x v="7"/>
    <s v="Bayer0816_Supradyn_interest_MC"/>
    <s v="Completed"/>
    <s v="Sahibinden"/>
    <s v="RON"/>
    <s v="Xaxis Display Plus"/>
    <s v="cpm"/>
    <s v="Selected Sites"/>
    <s v="Ad Bundles"/>
    <n v="0.3"/>
    <n v="2"/>
    <n v="3000000"/>
    <n v="2851766"/>
    <n v="148234"/>
    <n v="2851766"/>
    <n v="325"/>
    <n v="1.1396446973559541E-4"/>
    <n v="15.384615384615385"/>
    <n v="900"/>
    <n v="855.52980000000002"/>
    <n v="-44.470199999999977"/>
    <n v="6000"/>
    <n v="5000"/>
    <n v="-1000"/>
    <n v="0"/>
    <n v="4144.4701999999997"/>
    <n v="0.82889404"/>
  </r>
  <r>
    <s v="Bayer0816_Supradyn_interest_Bond_MC"/>
    <n v="2016"/>
    <n v="8"/>
    <s v="Q3"/>
    <d v="2016-08-10T00:00:00"/>
    <d v="2016-08-31T00:00:00"/>
    <n v="0"/>
    <s v="MC"/>
    <x v="7"/>
    <s v="Bayer0816_Supradyn_interest_MC"/>
    <s v="Completed"/>
    <s v="Bond Digital"/>
    <s v="RON"/>
    <s v="Xaxis Display Plus"/>
    <s v="cpm"/>
    <s v="Selected Sites"/>
    <s v="Ad Bundles"/>
    <n v="0.5"/>
    <n v="2"/>
    <n v="2000000"/>
    <n v="608666"/>
    <n v="1391334"/>
    <n v="608666"/>
    <m/>
    <n v="0"/>
    <e v="#DIV/0!"/>
    <n v="1000"/>
    <n v="304.33300000000003"/>
    <n v="-695.66699999999992"/>
    <n v="4000"/>
    <n v="1000"/>
    <n v="-3000"/>
    <n v="0"/>
    <n v="695.66699999999992"/>
    <n v="0.69566699999999992"/>
  </r>
  <r>
    <s v="Bayer0816_Supradyn_interest_Dogus_MC"/>
    <n v="2016"/>
    <n v="8"/>
    <s v="Q3"/>
    <d v="2016-08-10T00:00:00"/>
    <d v="2016-08-31T00:00:00"/>
    <n v="0"/>
    <s v="MC"/>
    <x v="7"/>
    <s v="Bayer0816_Supradyn_interest_MC"/>
    <s v="Completed"/>
    <s v="Dogus"/>
    <s v="RON"/>
    <s v="Xaxis Display Plus"/>
    <s v="cpm"/>
    <s v="Selected Sites"/>
    <s v="Ad Bundles"/>
    <n v="0.35"/>
    <n v="2"/>
    <n v="3000000"/>
    <n v="2448033"/>
    <n v="551967"/>
    <n v="2448033"/>
    <n v="787"/>
    <n v="3.2148259439313112E-4"/>
    <n v="4.2727954256670904"/>
    <n v="1050"/>
    <n v="856.8115499999999"/>
    <n v="-193.1884500000001"/>
    <n v="6000"/>
    <n v="3362.69"/>
    <n v="-2637.31"/>
    <n v="0"/>
    <n v="2505.8784500000002"/>
    <n v="0.74520055372335847"/>
  </r>
  <r>
    <s v="Akbank0816_Yatırım_Hizmetleri_interest_sahibinden_MC"/>
    <n v="2016"/>
    <n v="8"/>
    <s v="Q3"/>
    <d v="2016-08-10T00:00:00"/>
    <d v="2016-08-31T00:00:00"/>
    <n v="0"/>
    <s v="MC"/>
    <x v="9"/>
    <s v="Akbank0816_Yatırım_Hizmetleri_interest_MC"/>
    <s v="Completed"/>
    <s v="Sahibinden"/>
    <s v="RON"/>
    <s v="Xaxis Display Plus"/>
    <s v="cpm"/>
    <s v="Selected Sites"/>
    <s v="Ad Bundles"/>
    <n v="0.3"/>
    <n v="1"/>
    <n v="2000000"/>
    <n v="2202465"/>
    <n v="0"/>
    <n v="2000000"/>
    <n v="159"/>
    <n v="7.2191839597905076E-5"/>
    <n v="11.0062893081761"/>
    <n v="600"/>
    <n v="600"/>
    <n v="0"/>
    <n v="2000"/>
    <n v="1750"/>
    <n v="-250"/>
    <n v="0"/>
    <n v="1150"/>
    <n v="0.65714285714285714"/>
  </r>
  <r>
    <s v="Akbank0816_Yatırım_Hizmetleri_interest_Medyanet_MC"/>
    <n v="2016"/>
    <n v="8"/>
    <s v="Q3"/>
    <d v="2016-08-10T00:00:00"/>
    <d v="2016-08-31T00:00:00"/>
    <n v="0"/>
    <s v="MC"/>
    <x v="9"/>
    <s v="Akbank0816_Yatırım_Hizmetleri_interest_MC"/>
    <s v="Completed"/>
    <s v="Medyanet"/>
    <s v="RON"/>
    <s v="Xaxis Display Plus"/>
    <s v="cpm"/>
    <s v="Selected Sites"/>
    <s v="Ad Bundles"/>
    <n v="0.1"/>
    <n v="1"/>
    <n v="4000000"/>
    <n v="4001018"/>
    <n v="0"/>
    <n v="4000000"/>
    <m/>
    <n v="0"/>
    <e v="#DIV/0!"/>
    <n v="400"/>
    <n v="400"/>
    <n v="0"/>
    <n v="4000"/>
    <n v="3500"/>
    <n v="-500"/>
    <n v="0"/>
    <n v="3100"/>
    <n v="0.88571428571428568"/>
  </r>
  <r>
    <s v="Akbank0816_Yatırım_Hizmetleri_interest_Digitalm_MC"/>
    <n v="2016"/>
    <n v="8"/>
    <s v="Q3"/>
    <d v="2016-08-10T00:00:00"/>
    <d v="2016-08-31T00:00:00"/>
    <n v="0"/>
    <s v="MC"/>
    <x v="9"/>
    <s v="Akbank0816_Yatırım_Hizmetleri_interest_MC"/>
    <s v="Completed"/>
    <s v="Digitalm"/>
    <s v="RON"/>
    <s v="Xaxis Display Plus"/>
    <s v="cpm"/>
    <s v="Selected Sites"/>
    <s v="Ad Bundles"/>
    <n v="0.2"/>
    <n v="1"/>
    <n v="2000000"/>
    <n v="2000493"/>
    <n v="0"/>
    <n v="2000000"/>
    <n v="244"/>
    <n v="1.2196993441116765E-4"/>
    <n v="7.1721311475409832"/>
    <n v="400"/>
    <n v="400"/>
    <n v="0"/>
    <n v="2000"/>
    <n v="1750"/>
    <n v="-250"/>
    <n v="0"/>
    <n v="1350"/>
    <n v="0.77142857142857146"/>
  </r>
  <r>
    <s v="Akbank0816_Yatırım_Hizmetleri_interest_Bond_MC"/>
    <n v="2016"/>
    <n v="8"/>
    <s v="Q3"/>
    <d v="2016-08-10T00:00:00"/>
    <d v="2016-08-31T00:00:00"/>
    <n v="0"/>
    <s v="MC"/>
    <x v="9"/>
    <s v="Akbank0816_Yatırım_Hizmetleri_interest_MC"/>
    <s v="Completed"/>
    <s v="Bond Digital"/>
    <s v="RON"/>
    <s v="Xaxis Display Plus"/>
    <s v="cpm"/>
    <s v="Selected Sites"/>
    <s v="Ad Bundles"/>
    <n v="0.5"/>
    <n v="1"/>
    <n v="1000000"/>
    <n v="1000059"/>
    <n v="0"/>
    <n v="1000000"/>
    <m/>
    <n v="0"/>
    <e v="#DIV/0!"/>
    <n v="500"/>
    <n v="500"/>
    <n v="0"/>
    <n v="1000"/>
    <n v="1000"/>
    <n v="0"/>
    <n v="0"/>
    <n v="500"/>
    <n v="0.5"/>
  </r>
  <r>
    <s v="Akbank0816_Yatırım_Hizmetleri_Preroll_Nokta_MC"/>
    <n v="2016"/>
    <n v="8"/>
    <s v="Q3"/>
    <d v="2016-08-10T00:00:00"/>
    <d v="2016-08-31T00:00:00"/>
    <n v="0"/>
    <s v="MC"/>
    <x v="9"/>
    <s v="Akbank0816_Yatırım_Hizmetleri_Preroll_MC"/>
    <s v="Completed"/>
    <s v="Nokta"/>
    <s v="RON"/>
    <s v="Xaxis Tv"/>
    <s v="cpv"/>
    <s v="Pre/Mid/Post Rolls RON"/>
    <s v="Online Video"/>
    <n v="1.2E-2"/>
    <n v="3.2500000000000001E-2"/>
    <n v="150000"/>
    <n v="177776"/>
    <n v="0"/>
    <n v="150000"/>
    <n v="8615"/>
    <n v="4.8459859598595986E-2"/>
    <n v="0.50783517121300059"/>
    <n v="1800"/>
    <n v="1800"/>
    <n v="0"/>
    <n v="4875"/>
    <n v="4375"/>
    <n v="-500"/>
    <n v="0"/>
    <n v="2575"/>
    <n v="0.58857142857142852"/>
  </r>
  <r>
    <s v="Akbank0816_Yatırım_Hizmetleri_Preroll_Dogus_MC"/>
    <n v="2016"/>
    <n v="8"/>
    <s v="Q3"/>
    <d v="2016-08-10T00:00:00"/>
    <d v="2016-08-31T00:00:00"/>
    <n v="0"/>
    <s v="MC"/>
    <x v="9"/>
    <s v="Akbank0816_Yatırım_Hizmetleri_Preroll_MC"/>
    <s v="Completed"/>
    <s v="Dogus"/>
    <s v="RON"/>
    <s v="Xaxis Tv"/>
    <s v="cpv"/>
    <s v="Pre/Mid/Post Rolls RON"/>
    <s v="Online Video"/>
    <n v="0.01"/>
    <n v="3.2500000000000001E-2"/>
    <n v="60000"/>
    <n v="32312"/>
    <n v="27688"/>
    <n v="32312"/>
    <n v="3629"/>
    <n v="0.11231121564743748"/>
    <n v="0.38578120694406171"/>
    <n v="600"/>
    <n v="323.12"/>
    <n v="-276.88"/>
    <n v="1950"/>
    <n v="1400"/>
    <n v="-550"/>
    <n v="0"/>
    <n v="1076.8800000000001"/>
    <n v="0.76920000000000011"/>
  </r>
  <r>
    <s v="Akbank0816_Yatırım_Hizmetleri_Preroll_Star_MC"/>
    <n v="2016"/>
    <n v="8"/>
    <s v="Q3"/>
    <d v="2016-08-10T00:00:00"/>
    <d v="2016-08-31T00:00:00"/>
    <n v="0"/>
    <s v="MC"/>
    <x v="9"/>
    <s v="Akbank0816_Yatırım_Hizmetleri_Preroll_MC"/>
    <s v="Completed"/>
    <s v="Star"/>
    <s v="RON"/>
    <s v="Xaxis Tv"/>
    <s v="cpv"/>
    <s v="Pre/Mid/Post Rolls RON"/>
    <s v="Online Video"/>
    <n v="0.01"/>
    <n v="3.2500000000000001E-2"/>
    <n v="60000"/>
    <n v="60021"/>
    <n v="0"/>
    <n v="60000"/>
    <n v="4977"/>
    <n v="8.2920977657819764E-2"/>
    <n v="0.39180229053646776"/>
    <n v="600"/>
    <n v="600"/>
    <n v="0"/>
    <n v="1950"/>
    <n v="1950"/>
    <n v="0"/>
    <n v="0"/>
    <n v="1350"/>
    <n v="0.69230769230769229"/>
  </r>
  <r>
    <s v="Akbank0816_Yatırım_Hizmetleri_Preroll_Bond_MC"/>
    <n v="2016"/>
    <n v="8"/>
    <s v="Q3"/>
    <d v="2016-08-10T00:00:00"/>
    <d v="2016-08-31T00:00:00"/>
    <n v="0"/>
    <s v="MC"/>
    <x v="9"/>
    <s v="Akbank0816_Yatırım_Hizmetleri_Preroll_MC"/>
    <s v="Completed"/>
    <s v="Bond Digital"/>
    <s v="RON"/>
    <s v="Xaxis Tv"/>
    <s v="cpv"/>
    <s v="Pre/Mid/Post Rolls RON"/>
    <s v="Online Video"/>
    <n v="1.4999999999999999E-2"/>
    <n v="3.2500000000000001E-2"/>
    <n v="80000"/>
    <n v="80952"/>
    <n v="0"/>
    <n v="80000"/>
    <n v="11665"/>
    <n v="0.14409773693052674"/>
    <n v="0.22288898414059152"/>
    <n v="1200"/>
    <n v="1200"/>
    <n v="0"/>
    <n v="2600"/>
    <n v="2600"/>
    <n v="0"/>
    <n v="0"/>
    <n v="1400"/>
    <n v="0.53846153846153844"/>
  </r>
  <r>
    <s v="Akbank0816_Yatırım_Hizmetleri_Preroll_Midyo_MC"/>
    <n v="2016"/>
    <n v="8"/>
    <s v="Q3"/>
    <d v="2016-08-10T00:00:00"/>
    <d v="2016-08-31T00:00:00"/>
    <n v="0"/>
    <s v="MC"/>
    <x v="9"/>
    <s v="Akbank0816_Yatırım_Hizmetleri_Preroll_MC"/>
    <s v="Completed"/>
    <s v="Midyo"/>
    <s v="RON"/>
    <s v="Xaxis Tv"/>
    <s v="cpv"/>
    <s v="Pre/Mid/Post Rolls RON"/>
    <s v="Online Video"/>
    <n v="5.0000000000000001E-3"/>
    <n v="3.2500000000000001E-2"/>
    <n v="80000"/>
    <n v="80000"/>
    <n v="0"/>
    <n v="80000"/>
    <m/>
    <n v="0"/>
    <e v="#DIV/0!"/>
    <n v="400"/>
    <n v="400"/>
    <n v="0"/>
    <n v="2600"/>
    <n v="2100"/>
    <n v="-500"/>
    <n v="0"/>
    <n v="1700"/>
    <n v="0.80952380952380953"/>
  </r>
  <r>
    <s v="Akbank0816_Yatırım_Hizmetleri_Preroll_Sözcü_MC"/>
    <n v="2016"/>
    <n v="8"/>
    <s v="Q3"/>
    <d v="2016-08-10T00:00:00"/>
    <d v="2016-08-31T00:00:00"/>
    <n v="0"/>
    <s v="MC"/>
    <x v="9"/>
    <s v="Akbank0816_Yatırım_Hizmetleri_Preroll_MC"/>
    <s v="Completed"/>
    <s v="Sözcü"/>
    <s v="RON"/>
    <s v="Xaxis Tv"/>
    <s v="cpv"/>
    <s v="Pre/Mid/Post Rolls RON"/>
    <s v="Online Video"/>
    <n v="0.01"/>
    <n v="3.2500000000000001E-2"/>
    <n v="80000"/>
    <n v="88008"/>
    <n v="0"/>
    <n v="80000"/>
    <n v="9082"/>
    <n v="0.10319516407599309"/>
    <n v="0.28628055494384497"/>
    <n v="800"/>
    <n v="800"/>
    <n v="0"/>
    <n v="2600"/>
    <n v="2600"/>
    <n v="0"/>
    <n v="0"/>
    <n v="1800"/>
    <n v="0.69230769230769229"/>
  </r>
  <r>
    <s v="Akbank0816_Yatırım_Hizmetleri_Preroll_Acunn_MC"/>
    <n v="2016"/>
    <n v="8"/>
    <s v="Q3"/>
    <d v="2016-08-10T00:00:00"/>
    <d v="2016-08-31T00:00:00"/>
    <n v="0"/>
    <s v="MC"/>
    <x v="9"/>
    <s v="Akbank0816_Yatırım_Hizmetleri_Preroll_MC"/>
    <s v="Completed"/>
    <s v="Acunn"/>
    <s v="RON"/>
    <s v="Xaxis Tv"/>
    <s v="cpv"/>
    <s v="Pre/Mid/Post Rolls RON"/>
    <s v="Online Video"/>
    <n v="1.4999999999999999E-2"/>
    <n v="3.2500000000000001E-2"/>
    <n v="30000"/>
    <n v="30003"/>
    <n v="0"/>
    <n v="30000"/>
    <n v="1819"/>
    <n v="6.0627270606272703E-2"/>
    <n v="0.5360087960417812"/>
    <n v="450"/>
    <n v="450"/>
    <n v="0"/>
    <n v="975"/>
    <n v="975"/>
    <n v="0"/>
    <n v="0"/>
    <n v="525"/>
    <n v="0.53846153846153844"/>
  </r>
  <r>
    <s v="GSK0816_Toothbrush_Preroll_Star_MC"/>
    <n v="2016"/>
    <n v="8"/>
    <s v="Q3"/>
    <d v="2016-08-10T00:00:00"/>
    <d v="2016-08-31T00:00:00"/>
    <n v="0"/>
    <s v="MC"/>
    <x v="0"/>
    <s v="GSK0816_Toothbrush_Preroll_MC"/>
    <s v="Completed"/>
    <s v="Star"/>
    <s v="RON"/>
    <s v="Xaxis Tv"/>
    <s v="cpv"/>
    <s v="Pre/Mid/Post Rolls RON"/>
    <s v="Online Video"/>
    <n v="0.01"/>
    <n v="0.04"/>
    <n v="60000"/>
    <n v="60000"/>
    <n v="0"/>
    <n v="60000"/>
    <n v="3312"/>
    <n v="5.5199999999999999E-2"/>
    <n v="0.64291364734299516"/>
    <n v="600"/>
    <n v="600"/>
    <n v="0"/>
    <n v="2400"/>
    <n v="2129.33"/>
    <n v="-270.67000000000007"/>
    <n v="0"/>
    <n v="1529.33"/>
    <n v="0.71822122451663195"/>
  </r>
  <r>
    <s v="GSK0816_Toothbrush_Preroll_Nokta_MC"/>
    <n v="2016"/>
    <n v="8"/>
    <s v="Q3"/>
    <d v="2016-08-10T00:00:00"/>
    <d v="2016-08-31T00:00:00"/>
    <n v="0"/>
    <s v="MC"/>
    <x v="0"/>
    <s v="GSK0816_Toothbrush_Preroll_MC"/>
    <s v="Completed"/>
    <s v="Nokta"/>
    <s v="RON"/>
    <s v="Xaxis Tv"/>
    <s v="cpv"/>
    <s v="Pre/Mid/Post Rolls RON"/>
    <s v="Online Video"/>
    <n v="1.2E-2"/>
    <n v="0.04"/>
    <n v="35000"/>
    <n v="0"/>
    <n v="35000"/>
    <n v="0"/>
    <m/>
    <e v="#DIV/0!"/>
    <e v="#DIV/0!"/>
    <n v="420"/>
    <n v="0"/>
    <n v="-420"/>
    <n v="1400"/>
    <n v="0"/>
    <n v="-1400"/>
    <n v="0"/>
    <n v="0"/>
    <e v="#DIV/0!"/>
  </r>
  <r>
    <s v="Akbank0816_Vodafone_Kobi_iletisimi_interest_Medyanet_MC"/>
    <n v="2016"/>
    <n v="8"/>
    <s v="Q3"/>
    <d v="2016-08-10T00:00:00"/>
    <d v="2016-08-25T00:00:00"/>
    <n v="0"/>
    <s v="MC"/>
    <x v="9"/>
    <s v="Akbank0816_Vodafone_Kobi_iletisimi_interest_MC"/>
    <s v="Completed"/>
    <s v="Medyanet"/>
    <s v="RON"/>
    <s v="Xaxis Display Plus"/>
    <s v="cpm"/>
    <s v="Selected Sites"/>
    <s v="Ad Bundles"/>
    <n v="0.1"/>
    <n v="1"/>
    <n v="2000000"/>
    <n v="2000032"/>
    <n v="0"/>
    <n v="2000000"/>
    <m/>
    <n v="0"/>
    <e v="#DIV/0!"/>
    <n v="200"/>
    <n v="200"/>
    <n v="0"/>
    <n v="2000"/>
    <n v="1750"/>
    <n v="-250"/>
    <n v="0"/>
    <n v="1550"/>
    <n v="0.88571428571428568"/>
  </r>
  <r>
    <s v="Akbank0816_Vodafone_Kobi_iletisimi_interest_Mynet_MC"/>
    <n v="2016"/>
    <n v="8"/>
    <s v="Q3"/>
    <d v="2016-08-10T00:00:00"/>
    <d v="2016-08-25T00:00:00"/>
    <n v="0"/>
    <s v="MC"/>
    <x v="9"/>
    <s v="Akbank0816_Vodafone_Kobi_iletisimi_interest_MC"/>
    <s v="Completed"/>
    <s v="Digitalm"/>
    <s v="RON"/>
    <s v="Xaxis Display Plus"/>
    <s v="cpm"/>
    <s v="Selected Sites"/>
    <s v="Ad Bundles"/>
    <n v="0.2"/>
    <n v="1"/>
    <n v="2000000"/>
    <n v="2000189"/>
    <n v="0"/>
    <n v="2000000"/>
    <n v="355"/>
    <n v="1.7748322783496959E-4"/>
    <n v="4.929577464788732"/>
    <n v="400"/>
    <n v="400"/>
    <n v="0"/>
    <n v="2000"/>
    <n v="1750"/>
    <n v="-250"/>
    <n v="0"/>
    <n v="1350"/>
    <n v="0.77142857142857146"/>
  </r>
  <r>
    <s v="Gratis0816_11-13Agustos_interstitial_Medyanet_MS"/>
    <n v="2016"/>
    <n v="8"/>
    <s v="Q3"/>
    <d v="2016-08-11T00:00:00"/>
    <d v="2016-08-13T00:00:00"/>
    <n v="0"/>
    <s v="MS"/>
    <x v="42"/>
    <s v="Gratis0816_11-13Agustos_interstitial_MS"/>
    <s v="Completed"/>
    <s v="Medyanet"/>
    <s v="RON"/>
    <s v="Xaxis Rich Media"/>
    <s v="cpm"/>
    <s v="Interstitial"/>
    <s v="Interstitial"/>
    <n v="0.5"/>
    <n v="4.25"/>
    <n v="600000"/>
    <n v="600067"/>
    <n v="0"/>
    <n v="600000"/>
    <m/>
    <n v="0"/>
    <e v="#DIV/0!"/>
    <n v="300"/>
    <n v="300"/>
    <n v="0"/>
    <n v="2550"/>
    <n v="2550.2847499999998"/>
    <n v="0.28474999999980355"/>
    <n v="0"/>
    <n v="2250.2847499999998"/>
    <n v="0.88236607696454283"/>
  </r>
  <r>
    <s v="Gratis0816_11-13Agustos_interstitial_Digitalm_MS"/>
    <n v="2016"/>
    <n v="8"/>
    <s v="Q3"/>
    <d v="2016-08-11T00:00:00"/>
    <d v="2016-08-13T00:00:00"/>
    <n v="0"/>
    <s v="MS"/>
    <x v="42"/>
    <s v="Gratis0816_11-13Agustos_interstitial_MS"/>
    <s v="Completed"/>
    <s v="Digitalm"/>
    <s v="RON"/>
    <s v="Xaxis Rich Media"/>
    <s v="cpm"/>
    <s v="Interstitial"/>
    <s v="Interstitial"/>
    <n v="2.5"/>
    <n v="4.25"/>
    <n v="300000"/>
    <n v="300067"/>
    <n v="0"/>
    <n v="300000"/>
    <n v="4843"/>
    <n v="1.6139728793902696E-2"/>
    <n v="0.26332536650836258"/>
    <n v="750"/>
    <n v="750"/>
    <n v="0"/>
    <n v="1275"/>
    <n v="1275.28475"/>
    <n v="0.28475000000003092"/>
    <n v="0"/>
    <n v="525.28475000000003"/>
    <n v="0.41189604909805438"/>
  </r>
  <r>
    <s v="Gratis0816_11-13Agustos_interstitial_Dogus_MS"/>
    <n v="2016"/>
    <n v="8"/>
    <s v="Q3"/>
    <d v="2016-08-11T00:00:00"/>
    <d v="2016-08-13T00:00:00"/>
    <n v="0"/>
    <s v="MS"/>
    <x v="42"/>
    <s v="Gratis0816_11-13Agustos_interstitial_MS"/>
    <s v="Completed"/>
    <s v="Dogus"/>
    <s v="RON"/>
    <s v="Xaxis Rich Media"/>
    <s v="cpm"/>
    <s v="Interstitial"/>
    <s v="Interstitial"/>
    <n v="2.5"/>
    <n v="4.25"/>
    <n v="100000"/>
    <n v="100038"/>
    <n v="0"/>
    <n v="100000"/>
    <n v="1130"/>
    <n v="1.1295707631100181E-2"/>
    <n v="0.37624911504424779"/>
    <n v="250"/>
    <n v="250"/>
    <n v="0"/>
    <n v="425"/>
    <n v="425.16149999999999"/>
    <n v="0.16149999999998954"/>
    <n v="0"/>
    <n v="175.16149999999999"/>
    <n v="0.41198815038520653"/>
  </r>
  <r>
    <s v="Gratis0816_11-13Agustos_interstitial_Acunn_MS"/>
    <n v="2016"/>
    <n v="8"/>
    <s v="Q3"/>
    <d v="2016-08-11T00:00:00"/>
    <d v="2016-08-13T00:00:00"/>
    <n v="0"/>
    <s v="MS"/>
    <x v="42"/>
    <s v="Gratis0816_11-13Agustos_interstitial_MS"/>
    <s v="Completed"/>
    <s v="Acunn"/>
    <s v="RON"/>
    <s v="Xaxis Rich Media"/>
    <s v="cpm"/>
    <s v="Interstitial"/>
    <s v="Interstitial"/>
    <n v="1.25"/>
    <n v="4.25"/>
    <n v="60000"/>
    <n v="21150"/>
    <n v="38850"/>
    <n v="21150"/>
    <n v="510"/>
    <n v="2.4113475177304965E-2"/>
    <n v="0.17641176470588235"/>
    <n v="75"/>
    <n v="26.4375"/>
    <n v="-48.5625"/>
    <n v="255"/>
    <n v="89.97"/>
    <n v="-165.03"/>
    <n v="0"/>
    <n v="63.532499999999999"/>
    <n v="0.70615205068356124"/>
  </r>
  <r>
    <s v="Gratis0816_11-13Agustos_interstitial_Matrouge_MS"/>
    <n v="2016"/>
    <n v="8"/>
    <s v="Q3"/>
    <d v="2016-08-11T00:00:00"/>
    <d v="2016-08-13T00:00:00"/>
    <n v="0"/>
    <s v="MS"/>
    <x v="42"/>
    <s v="Gratis0816_11-13Agustos_interstitial_MS"/>
    <s v="Completed"/>
    <s v="Matrouge"/>
    <s v="RON"/>
    <s v="Xaxis Rich Media"/>
    <s v="cpm"/>
    <s v="Interstitial"/>
    <s v="Interstitial"/>
    <n v="2"/>
    <n v="4.25"/>
    <n v="60000"/>
    <n v="63871"/>
    <n v="0"/>
    <n v="60000"/>
    <m/>
    <n v="0"/>
    <e v="#DIV/0!"/>
    <n v="120"/>
    <n v="120"/>
    <n v="0"/>
    <n v="255"/>
    <n v="271.45175"/>
    <n v="16.451750000000004"/>
    <n v="0"/>
    <n v="151.45175"/>
    <n v="0.55793248708103738"/>
  </r>
  <r>
    <s v="Akbank0816_NeoKart_interest_Medyanet_MC"/>
    <n v="2016"/>
    <n v="8"/>
    <s v="Q3"/>
    <d v="2016-08-11T00:00:00"/>
    <d v="2016-08-31T00:00:00"/>
    <n v="0"/>
    <s v="MC"/>
    <x v="9"/>
    <s v="Akbank0816_NeoKart_interest_MC"/>
    <s v="Completed"/>
    <s v="Medyanet"/>
    <s v="RON"/>
    <s v="Xaxis Display Plus"/>
    <s v="cpm"/>
    <s v="Selected Sites"/>
    <s v="Ad Bundles"/>
    <n v="0.1"/>
    <n v="1"/>
    <n v="2000000"/>
    <n v="205086"/>
    <n v="1794914"/>
    <n v="205086"/>
    <m/>
    <n v="0"/>
    <e v="#DIV/0!"/>
    <n v="200"/>
    <n v="20.508600000000001"/>
    <n v="-179.4914"/>
    <n v="2000"/>
    <n v="1850"/>
    <n v="-150"/>
    <n v="0"/>
    <n v="1829.4913999999999"/>
    <n v="0.98891427027027023"/>
  </r>
  <r>
    <s v="Akbank0816_NeoKart_interest_Digitalm_MC"/>
    <n v="2016"/>
    <n v="8"/>
    <s v="Q3"/>
    <d v="2016-08-11T00:00:00"/>
    <d v="2016-08-31T00:00:00"/>
    <n v="0"/>
    <s v="MC"/>
    <x v="9"/>
    <s v="Akbank0816_NeoKart_interest_MC"/>
    <s v="Completed"/>
    <s v="Digitalm"/>
    <s v="RON"/>
    <s v="Xaxis Display Plus"/>
    <s v="cpm"/>
    <s v="Selected Sites"/>
    <s v="Ad Bundles"/>
    <n v="0.2"/>
    <n v="1"/>
    <n v="4000000"/>
    <n v="4000491"/>
    <n v="0"/>
    <n v="4000000"/>
    <n v="398"/>
    <n v="9.9487787874038463E-5"/>
    <n v="4.6482412060301508"/>
    <n v="800"/>
    <n v="800"/>
    <n v="0"/>
    <n v="4000"/>
    <n v="1850"/>
    <n v="-2150"/>
    <n v="0"/>
    <n v="1050"/>
    <n v="0.56756756756756754"/>
  </r>
  <r>
    <s v="Akbank0816_NeoKart_interest_Nokta_MC"/>
    <n v="2016"/>
    <n v="8"/>
    <s v="Q3"/>
    <d v="2016-08-11T00:00:00"/>
    <d v="2016-08-31T00:00:00"/>
    <n v="0"/>
    <s v="MC"/>
    <x v="9"/>
    <s v="Akbank0816_NeoKart_interest_MC"/>
    <s v="Completed"/>
    <s v="Nokta"/>
    <s v="RON"/>
    <s v="Xaxis Display Plus"/>
    <s v="cpm"/>
    <s v="Selected Sites"/>
    <s v="Ad Bundles"/>
    <n v="0.1"/>
    <n v="1"/>
    <n v="500000"/>
    <n v="551236"/>
    <n v="0"/>
    <n v="500000"/>
    <m/>
    <n v="0"/>
    <e v="#DIV/0!"/>
    <n v="50"/>
    <n v="50"/>
    <n v="0"/>
    <n v="500"/>
    <n v="400"/>
    <n v="-100"/>
    <n v="0"/>
    <n v="350"/>
    <n v="0.875"/>
  </r>
  <r>
    <s v="Akbank0816_NeoKart_interest_Bond_MC"/>
    <n v="2016"/>
    <n v="8"/>
    <s v="Q3"/>
    <d v="2016-08-11T00:00:00"/>
    <d v="2016-08-31T00:00:00"/>
    <n v="0"/>
    <s v="MC"/>
    <x v="9"/>
    <s v="Akbank0816_NeoKart_interest_MC"/>
    <s v="Completed"/>
    <s v="Bond Digital"/>
    <s v="RON"/>
    <s v="Xaxis Display Plus"/>
    <s v="cpm"/>
    <s v="Selected Sites"/>
    <s v="Ad Bundles"/>
    <n v="0.5"/>
    <n v="1"/>
    <n v="600000"/>
    <n v="627638"/>
    <n v="0"/>
    <n v="600000"/>
    <m/>
    <n v="0"/>
    <e v="#DIV/0!"/>
    <n v="300"/>
    <n v="300"/>
    <n v="0"/>
    <n v="600"/>
    <n v="500"/>
    <n v="-100"/>
    <n v="0"/>
    <n v="200"/>
    <n v="0.4"/>
  </r>
  <r>
    <s v="Akbank0816_NeoKart_interest_Hürriyetemlak_MC"/>
    <n v="2016"/>
    <n v="8"/>
    <s v="Q3"/>
    <d v="2016-08-11T00:00:00"/>
    <d v="2016-08-31T00:00:00"/>
    <n v="0"/>
    <s v="MC"/>
    <x v="9"/>
    <s v="Akbank0816_NeoKart_interest_MC"/>
    <s v="Completed"/>
    <s v="Hurriyetemlak"/>
    <s v="RON"/>
    <s v="Xaxis Display Plus"/>
    <s v="cpm"/>
    <s v="Selected Sites"/>
    <s v="Ad Bundles"/>
    <n v="0.15"/>
    <n v="1"/>
    <n v="700000"/>
    <n v="2504229"/>
    <n v="0"/>
    <n v="700000"/>
    <m/>
    <n v="0"/>
    <e v="#DIV/0!"/>
    <n v="105"/>
    <n v="105"/>
    <n v="0"/>
    <n v="700"/>
    <n v="600"/>
    <n v="-100"/>
    <n v="0"/>
    <n v="495"/>
    <n v="0.82499999999999996"/>
  </r>
  <r>
    <s v="Teknosa0816_Turuncu_Indirim_12-15Agustos_interstitial_Medyanet_MC"/>
    <n v="2016"/>
    <n v="8"/>
    <s v="Q3"/>
    <d v="2016-08-12T00:00:00"/>
    <d v="2016-08-15T00:00:00"/>
    <n v="0"/>
    <s v="MC"/>
    <x v="6"/>
    <s v="Teknosa0816_Turuncu_Indirim_12-15Agustos_interstitial_MC"/>
    <s v="Completed"/>
    <s v="Medyanet"/>
    <s v="RON"/>
    <s v="Xaxis Rich Media"/>
    <s v="cpm"/>
    <s v="Interstitial"/>
    <s v="Interstitial"/>
    <n v="0.5"/>
    <n v="4.25"/>
    <n v="400000"/>
    <n v="400265"/>
    <n v="0"/>
    <n v="400000"/>
    <m/>
    <n v="0"/>
    <e v="#DIV/0!"/>
    <n v="200"/>
    <n v="200"/>
    <n v="0"/>
    <n v="1700"/>
    <n v="1900"/>
    <n v="200"/>
    <n v="0"/>
    <n v="1700"/>
    <n v="0.89473684210526316"/>
  </r>
  <r>
    <s v="Teknosa0816_Turuncu_Indirim_12-15Agustos_interstitial_Digitalm_MC"/>
    <n v="2016"/>
    <n v="8"/>
    <s v="Q3"/>
    <d v="2016-08-12T00:00:00"/>
    <d v="2016-08-15T00:00:00"/>
    <n v="0"/>
    <s v="MC"/>
    <x v="6"/>
    <s v="Teknosa0816_Turuncu_Indirim_12-15Agustos_interstitial_MC"/>
    <s v="Completed"/>
    <s v="Digitalm"/>
    <s v="RON"/>
    <s v="Xaxis Rich Media"/>
    <s v="cpm"/>
    <s v="Interstitial"/>
    <s v="Interstitial"/>
    <n v="2.5"/>
    <n v="4.25"/>
    <n v="300000"/>
    <n v="300068"/>
    <n v="0"/>
    <n v="300000"/>
    <n v="5438"/>
    <n v="1.812255888665236E-2"/>
    <n v="0.34939315924972414"/>
    <n v="750"/>
    <n v="750"/>
    <n v="0"/>
    <n v="1275"/>
    <n v="1900"/>
    <n v="625"/>
    <n v="0"/>
    <n v="1150"/>
    <n v="0.60526315789473684"/>
  </r>
  <r>
    <s v="Teknosa0816_Turuncu_Indirim_12-15Agustos_interstitial_Acunn_MC"/>
    <n v="2016"/>
    <n v="8"/>
    <s v="Q3"/>
    <d v="2016-08-12T00:00:00"/>
    <d v="2016-08-15T00:00:00"/>
    <n v="0"/>
    <s v="MC"/>
    <x v="6"/>
    <s v="Teknosa0816_Turuncu_Indirim_12-15Agustos_interstitial_MC"/>
    <s v="Completed"/>
    <s v="Acunn"/>
    <s v="RON"/>
    <s v="Xaxis Rich Media"/>
    <s v="cpm"/>
    <s v="Interstitial"/>
    <s v="Interstitial"/>
    <n v="1.25"/>
    <n v="4.25"/>
    <n v="80000"/>
    <n v="61251"/>
    <n v="18749"/>
    <n v="61251"/>
    <n v="646"/>
    <n v="1.0546766583402719E-2"/>
    <n v="0.30959752321981426"/>
    <n v="100"/>
    <n v="742"/>
    <n v="642"/>
    <n v="340"/>
    <n v="200"/>
    <n v="-140"/>
    <n v="0"/>
    <n v="-542"/>
    <n v="-2.71"/>
  </r>
  <r>
    <s v="Vodafone0816_Coastal_Arac_Kiralama_interest_Appnexus_MS"/>
    <n v="2016"/>
    <n v="8"/>
    <s v="Q3"/>
    <d v="2016-08-12T00:00:00"/>
    <d v="2016-08-31T00:00:00"/>
    <n v="0"/>
    <s v="MS"/>
    <x v="14"/>
    <s v="Vodafone0816_Coastal_Arac_Kiralama_interest_MS"/>
    <s v="Completed"/>
    <s v="Appnexus"/>
    <s v="RON"/>
    <s v="Xaxis Display Plus"/>
    <s v="cpm"/>
    <s v="Selected Sites"/>
    <s v="Ad Bundles"/>
    <n v="1"/>
    <n v="2"/>
    <n v="500000"/>
    <n v="599408"/>
    <n v="0"/>
    <n v="500000"/>
    <n v="98"/>
    <n v="1.6349464805274537E-4"/>
    <n v="7.6530612244897958"/>
    <n v="500"/>
    <n v="500"/>
    <n v="0"/>
    <n v="1000"/>
    <n v="750"/>
    <n v="-250"/>
    <n v="0"/>
    <n v="250"/>
    <n v="0.33333333333333331"/>
  </r>
  <r>
    <s v="Vodafone0816_Coastal_Arac_Kiralama_interest_Google_MS"/>
    <n v="2016"/>
    <n v="8"/>
    <s v="Q3"/>
    <d v="2016-08-12T00:00:00"/>
    <d v="2016-08-31T00:00:00"/>
    <n v="0"/>
    <s v="MS"/>
    <x v="14"/>
    <s v="Vodafone0816_Coastal_Arac_Kiralama_interest_MS"/>
    <s v="Completed"/>
    <s v="Google"/>
    <s v="RON"/>
    <s v="Xaxis Display Plus"/>
    <s v="cpm"/>
    <s v="Selected Sites"/>
    <s v="Ad Bundles"/>
    <n v="0"/>
    <n v="2"/>
    <n v="0"/>
    <m/>
    <n v="0"/>
    <n v="0"/>
    <m/>
    <e v="#DIV/0!"/>
    <e v="#DIV/0!"/>
    <n v="0"/>
    <n v="0"/>
    <n v="0"/>
    <n v="0"/>
    <n v="0"/>
    <n v="0"/>
    <n v="0"/>
    <n v="0"/>
    <e v="#DIV/0!"/>
  </r>
  <r>
    <s v="Vodafone0816_Coastal_Arac_Kiralama_interest_Hurriyetemlak_MS"/>
    <n v="2016"/>
    <n v="8"/>
    <s v="Q3"/>
    <d v="2016-08-12T00:00:00"/>
    <d v="2016-08-31T00:00:00"/>
    <n v="0"/>
    <s v="MS"/>
    <x v="14"/>
    <s v="Vodafone0816_Coastal_Arac_Kiralama_interest_MS"/>
    <s v="Completed"/>
    <s v="Hurriyetemlak"/>
    <s v="RON"/>
    <s v="Xaxis Display Plus"/>
    <s v="cpm"/>
    <s v="Selected Sites"/>
    <s v="Ad Bundles"/>
    <n v="0.15"/>
    <n v="2"/>
    <n v="500000"/>
    <n v="528695"/>
    <n v="0"/>
    <n v="500000"/>
    <m/>
    <n v="0"/>
    <e v="#DIV/0!"/>
    <n v="75"/>
    <n v="75"/>
    <n v="0"/>
    <n v="1000"/>
    <n v="750"/>
    <n v="-250"/>
    <n v="0"/>
    <n v="675"/>
    <n v="0.9"/>
  </r>
  <r>
    <s v="Vodafone0816_Coastal_Arac_Kiralama_interest_Digitalm_MS"/>
    <n v="2016"/>
    <n v="8"/>
    <s v="Q3"/>
    <d v="2016-08-12T00:00:00"/>
    <d v="2016-08-31T00:00:00"/>
    <n v="0"/>
    <s v="MS"/>
    <x v="14"/>
    <s v="Vodafone0816_Coastal_Arac_Kiralama_interest_MS"/>
    <s v="Completed"/>
    <s v="Digitalm"/>
    <s v="RON"/>
    <s v="Xaxis Display Plus"/>
    <s v="cpm"/>
    <s v="Selected Sites"/>
    <s v="Ad Bundles"/>
    <n v="0.2"/>
    <n v="2"/>
    <n v="1000000"/>
    <n v="1000572"/>
    <n v="0"/>
    <n v="1000000"/>
    <n v="137"/>
    <n v="1.369216807985832E-4"/>
    <n v="10.948905109489051"/>
    <n v="200"/>
    <n v="200"/>
    <n v="0"/>
    <n v="2000"/>
    <n v="1500"/>
    <n v="-500"/>
    <n v="0"/>
    <n v="1300"/>
    <n v="0.8666666666666667"/>
  </r>
  <r>
    <s v="Vodafone0816_Coastal_Ege_tatil_interest_Digitalm_MS"/>
    <n v="2016"/>
    <n v="8"/>
    <s v="Q3"/>
    <d v="2016-08-12T00:00:00"/>
    <d v="2016-08-31T00:00:00"/>
    <n v="0"/>
    <s v="MS"/>
    <x v="14"/>
    <s v="Vodafone0816_Coastal_Ege_tatil_interest_MS"/>
    <s v="Completed"/>
    <s v="Digitalm"/>
    <s v="RON"/>
    <s v="Xaxis Display Plus"/>
    <s v="cpm"/>
    <s v="Selected Sites"/>
    <s v="Ad Bundles"/>
    <n v="0.2"/>
    <n v="2"/>
    <n v="1500000"/>
    <n v="1500420"/>
    <n v="0"/>
    <n v="1500000"/>
    <n v="194"/>
    <n v="1.29297130136895E-4"/>
    <n v="12.88659793814433"/>
    <n v="300"/>
    <n v="300"/>
    <n v="0"/>
    <n v="3000"/>
    <n v="2500"/>
    <n v="-500"/>
    <n v="0"/>
    <n v="2200"/>
    <n v="0.88"/>
  </r>
  <r>
    <s v="Vodafone0816_Coastal_Ege_tatil_interest_Appnexus_MS"/>
    <n v="2016"/>
    <n v="8"/>
    <s v="Q3"/>
    <d v="2016-08-12T00:00:00"/>
    <d v="2016-08-31T00:00:00"/>
    <n v="0"/>
    <s v="MS"/>
    <x v="14"/>
    <s v="Vodafone0816_Coastal_Ege_tatil_interest_MS"/>
    <s v="Completed"/>
    <s v="Appnexus"/>
    <s v="RON"/>
    <s v="Xaxis Display Plus"/>
    <s v="cpm"/>
    <s v="Selected Sites"/>
    <s v="Ad Bundles"/>
    <n v="1"/>
    <n v="2"/>
    <n v="1000000"/>
    <n v="1016772"/>
    <n v="0"/>
    <n v="1000000"/>
    <n v="27"/>
    <n v="2.6554625815817117E-5"/>
    <n v="64.81481481481481"/>
    <n v="1000"/>
    <n v="1000"/>
    <n v="0"/>
    <n v="2000"/>
    <n v="1750"/>
    <n v="-250"/>
    <n v="0"/>
    <n v="750"/>
    <n v="0.42857142857142855"/>
  </r>
  <r>
    <s v="Vodafone0816_Coastal_Ege_tatil_interest_Google_MS"/>
    <n v="2016"/>
    <n v="8"/>
    <s v="Q3"/>
    <d v="2016-08-12T00:00:00"/>
    <d v="2016-08-31T00:00:00"/>
    <n v="0"/>
    <s v="MS"/>
    <x v="14"/>
    <s v="Vodafone0816_Coastal_Ege_tatil_interest_MS"/>
    <s v="Completed"/>
    <s v="Google"/>
    <s v="RON"/>
    <s v="Xaxis Display Plus"/>
    <s v="cpm"/>
    <s v="Selected Sites"/>
    <s v="Ad Bundles"/>
    <n v="0"/>
    <n v="2"/>
    <n v="0"/>
    <m/>
    <n v="0"/>
    <n v="0"/>
    <m/>
    <e v="#DIV/0!"/>
    <e v="#DIV/0!"/>
    <n v="0"/>
    <n v="0"/>
    <n v="0"/>
    <n v="0"/>
    <n v="0"/>
    <n v="0"/>
    <n v="0"/>
    <n v="0"/>
    <e v="#DIV/0!"/>
  </r>
  <r>
    <s v="Vodafone0816_Coastal_Ege_tatil_interest_Bond_MS"/>
    <n v="2016"/>
    <n v="8"/>
    <s v="Q3"/>
    <d v="2016-08-12T00:00:00"/>
    <d v="2016-08-31T00:00:00"/>
    <n v="0"/>
    <s v="MS"/>
    <x v="14"/>
    <s v="Vodafone0816_Coastal_Ege_tatil_interest_MS"/>
    <s v="Completed"/>
    <s v="Bond Digital"/>
    <s v="RON"/>
    <s v="Xaxis Display Plus"/>
    <s v="cpm"/>
    <s v="Selected Sites"/>
    <s v="Ad Bundles"/>
    <n v="0.5"/>
    <n v="2"/>
    <n v="1000000"/>
    <n v="1000155"/>
    <n v="0"/>
    <n v="1000000"/>
    <m/>
    <n v="0"/>
    <e v="#DIV/0!"/>
    <n v="500"/>
    <n v="500"/>
    <n v="0"/>
    <n v="2000"/>
    <n v="1750"/>
    <n v="-250"/>
    <n v="0"/>
    <n v="1250"/>
    <n v="0.7142857142857143"/>
  </r>
  <r>
    <s v="Vodafone0816_Coastal_Akdeniz_tatil_interest_Digitalm_MS"/>
    <n v="2016"/>
    <n v="8"/>
    <s v="Q3"/>
    <d v="2016-08-12T00:00:00"/>
    <d v="2016-08-31T00:00:00"/>
    <n v="0"/>
    <s v="MS"/>
    <x v="14"/>
    <s v="Vodafone0816_Coastal_Akdeniz_tatil_interest_MS"/>
    <s v="Completed"/>
    <s v="Digitalm"/>
    <s v="RON"/>
    <s v="Xaxis Display Plus"/>
    <s v="cpm"/>
    <s v="Selected Sites"/>
    <s v="Ad Bundles"/>
    <n v="0.2"/>
    <n v="2"/>
    <n v="1500000"/>
    <n v="1500572"/>
    <n v="0"/>
    <n v="1500000"/>
    <n v="207"/>
    <n v="1.3794739605963593E-4"/>
    <n v="12.077294685990339"/>
    <n v="300"/>
    <n v="300"/>
    <n v="0"/>
    <n v="3000"/>
    <n v="2500"/>
    <n v="-500"/>
    <n v="0"/>
    <n v="2200"/>
    <n v="0.88"/>
  </r>
  <r>
    <s v="Vodafone0816_Coastal_Akdeniz_tatil_interest_Appnexus_MS"/>
    <n v="2016"/>
    <n v="8"/>
    <s v="Q3"/>
    <d v="2016-08-12T00:00:00"/>
    <d v="2016-08-31T00:00:00"/>
    <n v="0"/>
    <s v="MS"/>
    <x v="14"/>
    <s v="Vodafone0816_Coastal_Akdeniz_tatil_interest_MS"/>
    <s v="Completed"/>
    <s v="Appnexus"/>
    <s v="RON"/>
    <s v="Xaxis Display Plus"/>
    <s v="cpm"/>
    <s v="Selected Sites"/>
    <s v="Ad Bundles"/>
    <n v="1"/>
    <n v="2"/>
    <n v="1000000"/>
    <n v="1600259"/>
    <n v="0"/>
    <n v="1000000"/>
    <n v="202"/>
    <n v="1.2622956658890841E-4"/>
    <n v="8.6633663366336631"/>
    <n v="1000"/>
    <n v="1000"/>
    <n v="0"/>
    <n v="2000"/>
    <n v="1750"/>
    <n v="-250"/>
    <n v="0"/>
    <n v="750"/>
    <n v="0.42857142857142855"/>
  </r>
  <r>
    <s v="Vodafone0816_Coastal_Akdeniz_tatil_interest_Google_MS"/>
    <n v="2016"/>
    <n v="8"/>
    <s v="Q3"/>
    <d v="2016-08-12T00:00:00"/>
    <d v="2016-08-31T00:00:00"/>
    <n v="0"/>
    <s v="MS"/>
    <x v="14"/>
    <s v="Vodafone0816_Coastal_Akdeniz_tatil_interest_MS"/>
    <s v="Completed"/>
    <s v="Google"/>
    <s v="RON"/>
    <s v="Xaxis Display Plus"/>
    <s v="cpm"/>
    <s v="Selected Sites"/>
    <s v="Ad Bundles"/>
    <n v="0"/>
    <n v="2"/>
    <n v="0"/>
    <m/>
    <n v="0"/>
    <n v="0"/>
    <m/>
    <e v="#DIV/0!"/>
    <e v="#DIV/0!"/>
    <n v="0"/>
    <n v="0"/>
    <n v="0"/>
    <n v="0"/>
    <n v="0"/>
    <n v="0"/>
    <n v="0"/>
    <n v="0"/>
    <e v="#DIV/0!"/>
  </r>
  <r>
    <s v="Vodafone0816_Coastal_Akdeniz_tatil_interest_Medyanet_MS"/>
    <n v="2016"/>
    <n v="8"/>
    <s v="Q3"/>
    <d v="2016-08-12T00:00:00"/>
    <d v="2016-08-31T00:00:00"/>
    <n v="0"/>
    <s v="MS"/>
    <x v="14"/>
    <s v="Vodafone0816_Coastal_Akdeniz_tatil_interest_MS"/>
    <s v="Completed"/>
    <s v="Medyanet"/>
    <s v="RON"/>
    <s v="Xaxis Display Plus"/>
    <s v="cpm"/>
    <s v="Selected Sites"/>
    <s v="Ad Bundles"/>
    <n v="0.1"/>
    <n v="2"/>
    <n v="1000000"/>
    <n v="1005746"/>
    <n v="0"/>
    <n v="1000000"/>
    <m/>
    <n v="0"/>
    <e v="#DIV/0!"/>
    <n v="100"/>
    <n v="100"/>
    <n v="0"/>
    <n v="2000"/>
    <n v="1750"/>
    <n v="-250"/>
    <n v="0"/>
    <n v="1650"/>
    <n v="0.94285714285714284"/>
  </r>
  <r>
    <s v="GSK0816_Sensodyne_Check_Up_interest_Digitalm_MC"/>
    <n v="2016"/>
    <n v="8"/>
    <s v="Q3"/>
    <d v="2016-08-12T00:00:00"/>
    <d v="2016-08-31T00:00:00"/>
    <n v="0"/>
    <s v="MC"/>
    <x v="0"/>
    <s v="GSK0816_Sensodyne_Check_Up_interest_MC"/>
    <s v="Completed"/>
    <s v="Digitalm"/>
    <s v="RON"/>
    <s v="Xaxis Display Plus"/>
    <s v="cpm"/>
    <s v="Selected Sites"/>
    <s v="Ad Bundles"/>
    <n v="0.2"/>
    <n v="1"/>
    <n v="3000000"/>
    <n v="3000406"/>
    <n v="0"/>
    <n v="3000000"/>
    <n v="563"/>
    <n v="1.8764127254778187E-4"/>
    <n v="3.5523978685612789"/>
    <n v="600"/>
    <n v="600"/>
    <n v="0"/>
    <n v="3000"/>
    <n v="2000"/>
    <n v="-1000"/>
    <n v="0"/>
    <n v="1400"/>
    <n v="0.7"/>
  </r>
  <r>
    <s v="GSK0816_Sensodyne_Check_Up_interest_Appnexus_MC"/>
    <n v="2016"/>
    <n v="8"/>
    <s v="Q3"/>
    <d v="2016-08-12T00:00:00"/>
    <d v="2016-08-31T00:00:00"/>
    <n v="0"/>
    <s v="MC"/>
    <x v="0"/>
    <s v="GSK0816_Sensodyne_Check_Up_interest_MC"/>
    <s v="Completed"/>
    <s v="Appnexus"/>
    <s v="RON"/>
    <s v="Xaxis Display Plus"/>
    <s v="cpm"/>
    <s v="Selected Sites"/>
    <s v="Ad Bundles"/>
    <n v="0"/>
    <n v="1"/>
    <n v="3000000"/>
    <n v="0"/>
    <n v="3000000"/>
    <n v="0"/>
    <m/>
    <e v="#DIV/0!"/>
    <e v="#DIV/0!"/>
    <n v="0"/>
    <n v="0"/>
    <n v="0"/>
    <n v="3000"/>
    <n v="0"/>
    <n v="-3000"/>
    <n v="0"/>
    <n v="0"/>
    <e v="#DIV/0!"/>
  </r>
  <r>
    <s v="GSK0816_Sensodyne_Check_Up_interest_Sahibinden_MC"/>
    <n v="2016"/>
    <n v="8"/>
    <s v="Q3"/>
    <d v="2016-08-12T00:00:00"/>
    <d v="2016-08-31T00:00:00"/>
    <n v="0"/>
    <s v="MC"/>
    <x v="0"/>
    <s v="GSK0816_Sensodyne_Check_Up_interest_MC"/>
    <s v="Completed"/>
    <s v="Sahibinden"/>
    <s v="RON"/>
    <s v="Xaxis Display Plus"/>
    <s v="cpm"/>
    <s v="Selected Sites"/>
    <s v="Ad Bundles"/>
    <n v="0.3"/>
    <n v="1"/>
    <n v="2000000"/>
    <n v="2202496"/>
    <n v="0"/>
    <n v="2000000"/>
    <n v="314"/>
    <n v="1.4256552565816239E-4"/>
    <n v="4.3046496815286623"/>
    <n v="600"/>
    <n v="600"/>
    <n v="0"/>
    <n v="2000"/>
    <n v="1351.66"/>
    <n v="-648.33999999999992"/>
    <n v="0"/>
    <n v="751.66000000000008"/>
    <n v="0.5561013864433364"/>
  </r>
  <r>
    <s v="GSK0816_Paradontax_Preroll_Star_MC"/>
    <n v="2016"/>
    <n v="8"/>
    <s v="Q3"/>
    <d v="2016-08-15T00:00:00"/>
    <d v="2016-08-31T00:00:00"/>
    <n v="0"/>
    <s v="MC"/>
    <x v="0"/>
    <s v="GSK0816_Paradontax_Preroll_MC"/>
    <s v="Completed"/>
    <s v="Star"/>
    <s v="RON"/>
    <s v="Xaxis Tv"/>
    <s v="cpv"/>
    <s v="Pre/Mid/Post Rolls RON"/>
    <s v="Online Video"/>
    <n v="0.01"/>
    <n v="0.04"/>
    <n v="140000"/>
    <n v="101349"/>
    <n v="38651"/>
    <n v="101349"/>
    <n v="4719"/>
    <n v="4.6561880235621467E-2"/>
    <n v="0.52977325704598432"/>
    <n v="1400"/>
    <n v="1013.49"/>
    <n v="-386.51"/>
    <n v="5600"/>
    <n v="2500"/>
    <n v="-3100"/>
    <n v="0"/>
    <n v="1486.51"/>
    <n v="0.59460400000000002"/>
  </r>
  <r>
    <s v="GSK0816_Paradontax_Preroll_Nokta_MC"/>
    <n v="2016"/>
    <n v="8"/>
    <s v="Q3"/>
    <d v="2016-08-15T00:00:00"/>
    <d v="2016-08-31T00:00:00"/>
    <n v="0"/>
    <s v="MC"/>
    <x v="0"/>
    <s v="GSK0816_Paradontax_Preroll_MC"/>
    <s v="Completed"/>
    <s v="Nokta"/>
    <s v="RON"/>
    <s v="Xaxis Tv"/>
    <s v="cpv"/>
    <s v="Pre/Mid/Post Rolls RON"/>
    <s v="Online Video"/>
    <n v="1.2E-2"/>
    <n v="0.04"/>
    <n v="80000"/>
    <n v="95472"/>
    <n v="0"/>
    <n v="80000"/>
    <n v="3501"/>
    <n v="3.6670437405731525E-2"/>
    <n v="0.28563267637817769"/>
    <n v="960"/>
    <n v="960"/>
    <n v="0"/>
    <n v="3200"/>
    <n v="1000"/>
    <n v="-2200"/>
    <n v="0"/>
    <n v="40"/>
    <n v="0.04"/>
  </r>
  <r>
    <s v="GSK0816_Paradontax_Preroll_Digitalm_MC"/>
    <n v="2016"/>
    <n v="8"/>
    <s v="Q3"/>
    <d v="2016-08-15T00:00:00"/>
    <d v="2016-08-31T00:00:00"/>
    <n v="0"/>
    <s v="MC"/>
    <x v="0"/>
    <s v="GSK0816_Paradontax_Preroll_MC"/>
    <s v="Completed"/>
    <s v="Digitalm"/>
    <s v="RON"/>
    <s v="Xaxis Tv"/>
    <s v="cpv"/>
    <s v="Pre/Mid/Post Rolls RON"/>
    <s v="Online Video"/>
    <n v="6.0000000000000001E-3"/>
    <n v="0.04"/>
    <n v="50000"/>
    <n v="49657"/>
    <n v="343"/>
    <n v="49657"/>
    <n v="1089"/>
    <n v="2.1930442837867773E-2"/>
    <n v="0.54865013774104687"/>
    <n v="300"/>
    <n v="297.94200000000001"/>
    <n v="-2.0579999999999927"/>
    <n v="2000"/>
    <n v="597.48"/>
    <n v="-1402.52"/>
    <n v="0"/>
    <n v="299.53800000000001"/>
    <n v="0.50133560956015266"/>
  </r>
  <r>
    <s v="Teknosa0816_Turuncu_Indirim_16-18Agustos_Preroll_Midyo_MC"/>
    <n v="2016"/>
    <n v="8"/>
    <s v="Q3"/>
    <d v="2016-08-16T00:00:00"/>
    <d v="2016-08-18T00:00:00"/>
    <n v="0"/>
    <s v="MC"/>
    <x v="6"/>
    <s v="Teknosa0816_Turuncu_Indirim_16-18Agustos_Preroll_MC"/>
    <s v="Completed"/>
    <s v="Midyo"/>
    <s v="RON"/>
    <s v="Xaxis Tv"/>
    <s v="cpv"/>
    <s v="Pre/Mid/Post Rolls RON"/>
    <s v="Online Video"/>
    <n v="5.0000000000000001E-3"/>
    <n v="3.3000000000000002E-2"/>
    <n v="35000"/>
    <n v="35000"/>
    <n v="0"/>
    <n v="35000"/>
    <m/>
    <n v="0"/>
    <e v="#DIV/0!"/>
    <n v="175"/>
    <n v="175"/>
    <n v="0"/>
    <n v="1155"/>
    <n v="1100"/>
    <n v="-55"/>
    <n v="0"/>
    <n v="925"/>
    <n v="0.84090909090909094"/>
  </r>
  <r>
    <s v="Teknosa0816_Turuncu_Indirim_16-18Agustos_Preroll_Digitalm_MC"/>
    <n v="2016"/>
    <n v="8"/>
    <s v="Q3"/>
    <d v="2016-08-16T00:00:00"/>
    <d v="2016-08-18T00:00:00"/>
    <n v="0"/>
    <s v="MC"/>
    <x v="6"/>
    <s v="Teknosa0816_Turuncu_Indirim_16-18Agustos_Preroll_MC"/>
    <s v="Completed"/>
    <s v="Digitalm"/>
    <s v="RON"/>
    <s v="Xaxis Tv"/>
    <s v="cpv"/>
    <s v="Pre/Mid/Post Rolls RON"/>
    <s v="Online Video"/>
    <n v="6.0000000000000001E-3"/>
    <n v="3.3000000000000002E-2"/>
    <n v="20000"/>
    <n v="20004"/>
    <n v="0"/>
    <n v="20000"/>
    <n v="305"/>
    <n v="1.5246950609878025E-2"/>
    <n v="1.9672131147540983"/>
    <n v="120"/>
    <n v="120"/>
    <n v="0"/>
    <n v="660"/>
    <n v="600"/>
    <n v="-60"/>
    <n v="0"/>
    <n v="480"/>
    <n v="0.8"/>
  </r>
  <r>
    <s v="Teknosa0816_Turuncu_Indirim_16-18Agustos_Preroll_Bond_MC"/>
    <n v="2016"/>
    <n v="8"/>
    <s v="Q3"/>
    <d v="2016-08-16T00:00:00"/>
    <d v="2016-08-18T00:00:00"/>
    <n v="0"/>
    <s v="MC"/>
    <x v="6"/>
    <s v="Teknosa0816_Turuncu_Indirim_16-18Agustos_Preroll_MC"/>
    <s v="Completed"/>
    <s v="Bond Digital"/>
    <s v="RON"/>
    <s v="Xaxis Tv"/>
    <s v="cpv"/>
    <s v="Pre/Mid/Post Rolls RON"/>
    <s v="Online Video"/>
    <n v="1.4999999999999999E-2"/>
    <n v="3.3000000000000002E-2"/>
    <n v="20000"/>
    <n v="20013"/>
    <n v="0"/>
    <n v="20000"/>
    <n v="390"/>
    <n v="1.9487333233398293E-2"/>
    <n v="1.5384615384615385"/>
    <n v="300"/>
    <n v="300"/>
    <n v="0"/>
    <n v="660"/>
    <n v="600"/>
    <n v="-60"/>
    <n v="0"/>
    <n v="300"/>
    <n v="0.5"/>
  </r>
  <r>
    <s v="Teknosa0816_Turuncu_Indirim_16-18Agustos_Preroll_Acunn_MC"/>
    <n v="2016"/>
    <n v="8"/>
    <s v="Q3"/>
    <d v="2016-08-16T00:00:00"/>
    <d v="2016-08-18T00:00:00"/>
    <n v="0"/>
    <s v="MC"/>
    <x v="6"/>
    <s v="Teknosa0816_Turuncu_Indirim_16-18Agustos_Preroll_MC"/>
    <s v="Completed"/>
    <s v="Acunn"/>
    <s v="RON"/>
    <s v="Xaxis Tv"/>
    <s v="cpv"/>
    <s v="Pre/Mid/Post Rolls RON"/>
    <s v="Online Video"/>
    <n v="1.4999999999999999E-2"/>
    <n v="3.3000000000000002E-2"/>
    <n v="10000"/>
    <n v="13558"/>
    <n v="0"/>
    <n v="10000"/>
    <n v="789"/>
    <n v="5.8194423956335742E-2"/>
    <n v="0.38022813688212925"/>
    <n v="150"/>
    <n v="150"/>
    <n v="0"/>
    <n v="330"/>
    <n v="300"/>
    <n v="-30"/>
    <n v="0"/>
    <n v="150"/>
    <n v="0.5"/>
  </r>
  <r>
    <s v="Shell0816_YKB_interest_Bond_MC"/>
    <n v="2016"/>
    <n v="8"/>
    <s v="Q3"/>
    <d v="2016-08-16T00:00:00"/>
    <d v="2016-08-31T00:00:00"/>
    <n v="0"/>
    <s v="MC"/>
    <x v="52"/>
    <s v="Shell0816_YKB_interest_MC"/>
    <s v="Completed"/>
    <s v="Bond Digital"/>
    <s v="RON"/>
    <s v="Xaxis Display Plus"/>
    <s v="cpm"/>
    <s v="Selected Sites"/>
    <s v="Ad Bundles"/>
    <n v="0.5"/>
    <n v="1"/>
    <n v="1000000"/>
    <n v="1000090"/>
    <n v="0"/>
    <n v="1000000"/>
    <m/>
    <n v="0"/>
    <e v="#DIV/0!"/>
    <n v="500"/>
    <n v="500"/>
    <n v="0"/>
    <n v="1000"/>
    <n v="1000"/>
    <n v="0"/>
    <n v="0"/>
    <n v="500"/>
    <n v="0.5"/>
  </r>
  <r>
    <s v="Shell0816_YKB_interest_Digitalm_MC"/>
    <n v="2016"/>
    <n v="8"/>
    <s v="Q3"/>
    <d v="2016-08-16T00:00:00"/>
    <d v="2016-08-31T00:00:00"/>
    <n v="0"/>
    <s v="MC"/>
    <x v="52"/>
    <s v="Shell0816_YKB_interest_MC"/>
    <s v="Completed"/>
    <s v="Digitalm"/>
    <s v="RON"/>
    <s v="Xaxis Display Plus"/>
    <s v="cpm"/>
    <s v="Selected Sites"/>
    <s v="Ad Bundles"/>
    <n v="0.2"/>
    <n v="1"/>
    <n v="1000000"/>
    <n v="1000031"/>
    <n v="0"/>
    <n v="1000000"/>
    <n v="191"/>
    <n v="1.9099407918354532E-4"/>
    <n v="5.2356020942408374"/>
    <n v="200"/>
    <n v="200"/>
    <n v="0"/>
    <n v="1000"/>
    <n v="1000"/>
    <n v="0"/>
    <n v="0"/>
    <n v="800"/>
    <n v="0.8"/>
  </r>
  <r>
    <s v="Shell0816_YKB_interest_Appnexus_MC"/>
    <n v="2016"/>
    <n v="8"/>
    <s v="Q3"/>
    <d v="2016-08-16T00:00:00"/>
    <d v="2016-08-31T00:00:00"/>
    <n v="0"/>
    <s v="MC"/>
    <x v="52"/>
    <s v="Shell0816_YKB_interest_MC"/>
    <s v="Completed"/>
    <s v="Appnexus"/>
    <s v="RON"/>
    <s v="Xaxis Display Plus"/>
    <s v="cpm"/>
    <s v="Selected Sites"/>
    <s v="Ad Bundles"/>
    <n v="0"/>
    <n v="1"/>
    <n v="1000000"/>
    <n v="0"/>
    <n v="1000000"/>
    <n v="0"/>
    <m/>
    <e v="#DIV/0!"/>
    <e v="#DIV/0!"/>
    <n v="0"/>
    <n v="0"/>
    <n v="0"/>
    <n v="1000"/>
    <n v="1000"/>
    <n v="0"/>
    <n v="0"/>
    <n v="1000"/>
    <n v="1"/>
  </r>
  <r>
    <s v="Shell0816_YKB_interest_Sahibinden_MC"/>
    <n v="2016"/>
    <n v="8"/>
    <s v="Q3"/>
    <d v="2016-08-16T00:00:00"/>
    <d v="2016-08-31T00:00:00"/>
    <n v="0"/>
    <s v="MC"/>
    <x v="52"/>
    <s v="Shell0816_YKB_interest_MC"/>
    <s v="Completed"/>
    <s v="Sahibinden"/>
    <s v="RON"/>
    <s v="Xaxis Display Plus"/>
    <s v="cpm"/>
    <s v="Selected Sites"/>
    <s v="Ad Bundles"/>
    <n v="0.3"/>
    <n v="1"/>
    <n v="1000000"/>
    <n v="2200720"/>
    <n v="0"/>
    <n v="1000000"/>
    <n v="361"/>
    <n v="1.6403722418117708E-4"/>
    <n v="3.3264265927977839"/>
    <n v="300"/>
    <n v="300"/>
    <n v="0"/>
    <n v="1000"/>
    <n v="1200.8399999999999"/>
    <n v="200.83999999999992"/>
    <n v="0"/>
    <n v="900.83999999999992"/>
    <n v="0.75017487758569001"/>
  </r>
  <r>
    <s v="Akbank0816_Aile_Akademisi_interest_Medyanet_MC"/>
    <n v="2016"/>
    <n v="8"/>
    <s v="Q3"/>
    <d v="2016-08-17T00:00:00"/>
    <d v="2016-08-31T00:00:00"/>
    <n v="0"/>
    <s v="MC"/>
    <x v="9"/>
    <s v="Akbank0816_Aile_Akademisi_interest_MC"/>
    <s v="Completed"/>
    <s v="Medyanet"/>
    <s v="RON"/>
    <s v="Xaxis Display Plus"/>
    <s v="cpm"/>
    <s v="Selected Sites"/>
    <s v="Ad Bundles"/>
    <n v="0.1"/>
    <n v="1"/>
    <n v="2400000"/>
    <n v="2400096"/>
    <n v="0"/>
    <n v="2400000"/>
    <m/>
    <n v="0"/>
    <e v="#DIV/0!"/>
    <n v="240"/>
    <n v="240"/>
    <n v="0"/>
    <n v="2400"/>
    <n v="1400"/>
    <n v="-1000"/>
    <n v="0"/>
    <n v="1160"/>
    <n v="0.82857142857142863"/>
  </r>
  <r>
    <s v="Akbank0816_Aile_Akademisi_interest_Digitalm_MC"/>
    <n v="2016"/>
    <n v="8"/>
    <s v="Q3"/>
    <d v="2016-08-17T00:00:00"/>
    <d v="2016-08-31T00:00:00"/>
    <n v="0"/>
    <s v="MC"/>
    <x v="9"/>
    <s v="Akbank0816_Aile_Akademisi_interest_MC"/>
    <s v="Completed"/>
    <s v="Digitalm"/>
    <s v="RON"/>
    <s v="Xaxis Display Plus"/>
    <s v="cpm"/>
    <s v="Selected Sites"/>
    <s v="Ad Bundles"/>
    <n v="0.2"/>
    <n v="1"/>
    <n v="1000000"/>
    <n v="1000302"/>
    <n v="0"/>
    <n v="1000000"/>
    <n v="119"/>
    <n v="1.189640728499993E-4"/>
    <n v="5.0420168067226889"/>
    <n v="200"/>
    <n v="200"/>
    <n v="0"/>
    <n v="1000"/>
    <n v="600"/>
    <n v="-400"/>
    <n v="0"/>
    <n v="400"/>
    <n v="0.66666666666666663"/>
  </r>
  <r>
    <s v="IKEA0816_Ankara_Kahvaltı_Tabagı_Mobil_Prestitial_Medyanet_MEC"/>
    <n v="2016"/>
    <n v="8"/>
    <s v="Q3"/>
    <d v="2016-08-18T00:00:00"/>
    <d v="2016-08-31T00:00:00"/>
    <n v="0"/>
    <s v="MEC"/>
    <x v="1"/>
    <s v="IKEA0816_Ankara_Kahvaltı_Tabagı_Mobil_Prestitial_MEC"/>
    <s v="Completed"/>
    <s v="Medyanet"/>
    <s v="RON"/>
    <s v="Xaxis Mobil"/>
    <s v="cpm"/>
    <s v="Interstitial"/>
    <s v="Interstitial"/>
    <n v="2.5"/>
    <n v="10"/>
    <n v="400000"/>
    <n v="440036"/>
    <n v="0"/>
    <n v="400000"/>
    <m/>
    <n v="0"/>
    <e v="#DIV/0!"/>
    <n v="1000"/>
    <n v="1000"/>
    <n v="0"/>
    <n v="4000"/>
    <n v="4000"/>
    <n v="0"/>
    <n v="0"/>
    <n v="3000"/>
    <n v="0.75"/>
  </r>
  <r>
    <s v="IKEA0816_Ankara_Kahvaltı_Tabagı_Mobil_Prestitial_Admatic_MEC"/>
    <n v="2016"/>
    <n v="8"/>
    <s v="Q3"/>
    <d v="2016-08-18T00:00:00"/>
    <d v="2016-08-31T00:00:00"/>
    <n v="0"/>
    <s v="MEC"/>
    <x v="1"/>
    <s v="IKEA0816_Ankara_Kahvaltı_Tabagı_Mobil_Prestitial_MEC"/>
    <s v="Completed"/>
    <s v="Admatic"/>
    <s v="RON"/>
    <s v="Xaxis Mobil"/>
    <s v="cpm"/>
    <s v="Interstitial"/>
    <s v="Interstitial"/>
    <n v="2"/>
    <n v="10"/>
    <n v="750000"/>
    <n v="580307"/>
    <n v="169693"/>
    <n v="580307"/>
    <n v="0"/>
    <n v="0"/>
    <e v="#DIV/0!"/>
    <n v="1500"/>
    <n v="1160.614"/>
    <n v="-339.38599999999997"/>
    <n v="7500"/>
    <n v="5650"/>
    <n v="-1850"/>
    <n v="0"/>
    <n v="4489.3860000000004"/>
    <n v="0.79458159292035402"/>
  </r>
  <r>
    <s v="Teknosa0816_Turuncu_Indirim_19-22Agustos_interstitial_Medyanet_MC"/>
    <n v="2016"/>
    <n v="8"/>
    <s v="Q3"/>
    <d v="2016-08-19T00:00:00"/>
    <d v="2016-08-22T00:00:00"/>
    <n v="0"/>
    <s v="MC"/>
    <x v="6"/>
    <s v="Teknosa0816_Turuncu_Indirim_19-22Agustos_interstitial_MC"/>
    <s v="Completed"/>
    <s v="Medyanet"/>
    <s v="RON"/>
    <s v="Xaxis Rich Media"/>
    <s v="cpm"/>
    <s v="Interstitial"/>
    <s v="Interstitial"/>
    <n v="0.5"/>
    <n v="4.25"/>
    <n v="650000"/>
    <n v="600224"/>
    <n v="49776"/>
    <n v="600224"/>
    <m/>
    <n v="0"/>
    <e v="#DIV/0!"/>
    <n v="325"/>
    <n v="300.11200000000002"/>
    <n v="-24.887999999999977"/>
    <n v="2762.5"/>
    <n v="2550"/>
    <n v="-212.5"/>
    <n v="0"/>
    <n v="2249.8879999999999"/>
    <n v="0.88230901960784314"/>
  </r>
  <r>
    <s v="Teknosa0816_Turuncu_Indirim_19-22Agustos_interstitial_Digitalm_MC"/>
    <n v="2016"/>
    <n v="8"/>
    <s v="Q3"/>
    <d v="2016-08-19T00:00:00"/>
    <d v="2016-08-22T00:00:00"/>
    <n v="0"/>
    <s v="MC"/>
    <x v="6"/>
    <s v="Teknosa0816_Turuncu_Indirim_19-22Agustos_interstitial_MC"/>
    <s v="Completed"/>
    <s v="Digitalm"/>
    <s v="RON"/>
    <s v="Xaxis Rich Media"/>
    <s v="cpm"/>
    <s v="Interstitial"/>
    <s v="Interstitial"/>
    <n v="2.5"/>
    <n v="4.25"/>
    <n v="300000"/>
    <n v="300065"/>
    <n v="0"/>
    <n v="300000"/>
    <n v="5198"/>
    <n v="1.73229133687701E-2"/>
    <n v="0.19238168526356292"/>
    <n v="750"/>
    <n v="750"/>
    <n v="0"/>
    <n v="1275"/>
    <n v="1000"/>
    <n v="-275"/>
    <n v="0"/>
    <n v="250"/>
    <n v="0.25"/>
  </r>
  <r>
    <s v="Teknosa0816_Turuncu_Indirim_19-22Agustos_interstitial_Bond_MC"/>
    <n v="2016"/>
    <n v="8"/>
    <s v="Q3"/>
    <d v="2016-08-19T00:00:00"/>
    <d v="2016-08-22T00:00:00"/>
    <n v="0"/>
    <s v="MC"/>
    <x v="6"/>
    <s v="Teknosa0816_Turuncu_Indirim_19-22Agustos_interstitial_MC"/>
    <s v="Completed"/>
    <s v="Bond Digital"/>
    <s v="RON"/>
    <s v="Xaxis Rich Media"/>
    <s v="cpm"/>
    <s v="Interstitial"/>
    <s v="Interstitial"/>
    <n v="2.5"/>
    <n v="4.25"/>
    <n v="100000"/>
    <n v="100027"/>
    <n v="0"/>
    <n v="100000"/>
    <n v="115"/>
    <n v="1.1496895838123706E-3"/>
    <n v="3.9130434782608696"/>
    <n v="250"/>
    <n v="250"/>
    <n v="0"/>
    <n v="425"/>
    <n v="450"/>
    <n v="25"/>
    <n v="0"/>
    <n v="200"/>
    <n v="0.44444444444444442"/>
  </r>
  <r>
    <s v="Avon0816_Muyom_LAL_Appnexus_MX"/>
    <n v="2016"/>
    <n v="8"/>
    <s v="Q3"/>
    <d v="2016-08-19T00:00:00"/>
    <d v="2016-08-31T00:00:00"/>
    <n v="0"/>
    <s v="MX"/>
    <x v="34"/>
    <s v="Avon0816_Muyom_LAL_MX"/>
    <s v="Completed"/>
    <s v="Appnexus"/>
    <s v="RON"/>
    <s v="Xaxis Lookalike"/>
    <s v="cpm"/>
    <s v="Selected Sites"/>
    <s v="Ad Bundles"/>
    <n v="1"/>
    <n v="1.4"/>
    <n v="500000"/>
    <n v="1441050"/>
    <n v="0"/>
    <n v="500000"/>
    <m/>
    <n v="0"/>
    <e v="#DIV/0!"/>
    <n v="500"/>
    <n v="500"/>
    <n v="0"/>
    <n v="700"/>
    <n v="1000"/>
    <n v="300"/>
    <n v="0"/>
    <n v="500"/>
    <n v="0.5"/>
  </r>
  <r>
    <s v="Avon0816_Muyom_LAL_Google_MX"/>
    <n v="2016"/>
    <n v="8"/>
    <s v="Q3"/>
    <d v="2016-08-19T00:00:00"/>
    <d v="2016-08-31T00:00:00"/>
    <n v="0"/>
    <s v="MX"/>
    <x v="34"/>
    <s v="Avon0816_Muyom_LAL_MX"/>
    <s v="Completed"/>
    <s v="Google"/>
    <s v="RON"/>
    <s v="Xaxis Lookalike"/>
    <s v="cpm"/>
    <s v="Selected Sites"/>
    <s v="Ad Bundles"/>
    <n v="0"/>
    <n v="1.4"/>
    <n v="800000"/>
    <m/>
    <n v="800000"/>
    <n v="0"/>
    <m/>
    <e v="#DIV/0!"/>
    <e v="#DIV/0!"/>
    <n v="0"/>
    <n v="0"/>
    <n v="0"/>
    <n v="1120"/>
    <n v="1067.52"/>
    <n v="-52.480000000000018"/>
    <n v="0"/>
    <n v="1067.52"/>
    <n v="1"/>
  </r>
  <r>
    <s v="Avon0816_Muyom_LAL_Digitalm_MX"/>
    <n v="2016"/>
    <n v="8"/>
    <s v="Q3"/>
    <d v="2016-08-19T00:00:00"/>
    <d v="2016-08-31T00:00:00"/>
    <n v="0"/>
    <s v="MX"/>
    <x v="34"/>
    <s v="Avon0816_Muyom_LAL_MX"/>
    <s v="Completed"/>
    <s v="Digitalm"/>
    <s v="RON"/>
    <s v="Xaxis Lookalike"/>
    <s v="cpm"/>
    <s v="Selected Sites"/>
    <s v="Ad Bundles"/>
    <n v="0.2"/>
    <n v="1.4"/>
    <n v="750000"/>
    <n v="750037"/>
    <n v="0"/>
    <n v="750000"/>
    <n v="279"/>
    <n v="3.7198164890532066E-4"/>
    <n v="3.5842293906810037"/>
    <n v="150"/>
    <n v="150"/>
    <n v="0"/>
    <n v="1050"/>
    <n v="1000"/>
    <n v="-50"/>
    <n v="0"/>
    <n v="850"/>
    <n v="0.85"/>
  </r>
  <r>
    <s v="Avon0816_Muyom_Audio_Recognation_Digitalmarcom_MX"/>
    <n v="2016"/>
    <n v="8"/>
    <s v="Q3"/>
    <d v="2016-08-19T00:00:00"/>
    <d v="2016-08-31T00:00:00"/>
    <n v="0"/>
    <s v="MX"/>
    <x v="34"/>
    <s v="Avon0816_Muyom_Audio_Recognation_MX"/>
    <s v="Completed"/>
    <s v="Digitalmarcom"/>
    <s v="RON"/>
    <s v="Xaxis Audio Recog"/>
    <s v="cpv"/>
    <s v="Pre/Mid/Post Rolls RON"/>
    <s v="Online Video"/>
    <n v="3.7999999999999999E-2"/>
    <n v="0.06"/>
    <n v="30000"/>
    <n v="30000"/>
    <n v="0"/>
    <n v="30000"/>
    <m/>
    <n v="0"/>
    <e v="#DIV/0!"/>
    <n v="1140"/>
    <n v="1140"/>
    <n v="0"/>
    <n v="1800"/>
    <n v="1800"/>
    <n v="0"/>
    <n v="0"/>
    <n v="660"/>
    <n v="0.36666666666666664"/>
  </r>
  <r>
    <s v="Avon0816_Muyom_Audio_Recognation_Startv_MX"/>
    <n v="2016"/>
    <n v="8"/>
    <s v="Q3"/>
    <d v="2016-08-19T00:00:00"/>
    <d v="2016-08-31T00:00:00"/>
    <n v="0"/>
    <s v="MX"/>
    <x v="34"/>
    <s v="Avon0816_Muyom_Audio_Recognation_MX"/>
    <s v="Completed"/>
    <s v="Star"/>
    <s v="RON"/>
    <s v="Xaxis Audio Recog"/>
    <s v="cpv"/>
    <s v="Pre/Mid/Post Rolls RON"/>
    <s v="Online Video"/>
    <n v="0.01"/>
    <n v="0.06"/>
    <n v="20000"/>
    <n v="20003"/>
    <n v="0"/>
    <n v="20000"/>
    <n v="583"/>
    <n v="2.9145628155776634E-2"/>
    <n v="2.0586277873070329"/>
    <n v="200"/>
    <n v="200"/>
    <n v="0"/>
    <n v="1200"/>
    <n v="1200.18"/>
    <n v="0.18000000000006366"/>
    <n v="0"/>
    <n v="1000.1800000000001"/>
    <n v="0.83335832958389577"/>
  </r>
  <r>
    <s v="Vestel0816_Beyaz_Esya_Degisim_Kampanyası_interstitial_Medyanet_MC"/>
    <n v="2016"/>
    <n v="8"/>
    <s v="Q3"/>
    <d v="2016-08-23T00:00:00"/>
    <d v="2016-08-31T00:00:00"/>
    <n v="0"/>
    <s v="MC"/>
    <x v="19"/>
    <s v="Vestel0816_Beyaz_Esya_Degisim_Kampanyası_Bond_MC"/>
    <s v="Completed"/>
    <s v="Medyanet"/>
    <s v="RON"/>
    <s v="Xaxis Rich Media"/>
    <s v="cpm"/>
    <s v="Interstitial"/>
    <s v="Interstitial"/>
    <n v="0.5"/>
    <n v="4.25"/>
    <n v="250000"/>
    <n v="250090"/>
    <n v="0"/>
    <n v="250000"/>
    <m/>
    <n v="0"/>
    <e v="#DIV/0!"/>
    <n v="125"/>
    <n v="125"/>
    <n v="0"/>
    <n v="1062.5"/>
    <n v="900"/>
    <n v="-162.5"/>
    <n v="0"/>
    <n v="775"/>
    <n v="0.86111111111111116"/>
  </r>
  <r>
    <s v="Vestel0816_Beyaz_Esya_Degisim_Kampanyası_interstitial_Digitalm_MC"/>
    <n v="2016"/>
    <n v="8"/>
    <s v="Q3"/>
    <d v="2016-08-23T00:00:00"/>
    <d v="2016-08-31T00:00:00"/>
    <n v="0"/>
    <s v="MC"/>
    <x v="19"/>
    <s v="Vestel0816_Beyaz_Esya_Degisim_Kampanyası_Bond_MC"/>
    <s v="Completed"/>
    <s v="Digitalm"/>
    <s v="RON"/>
    <s v="Xaxis Rich Media"/>
    <s v="cpm"/>
    <s v="Interstitial"/>
    <s v="Interstitial"/>
    <n v="2.5"/>
    <n v="4.25"/>
    <n v="150000"/>
    <n v="150488"/>
    <n v="0"/>
    <n v="150000"/>
    <n v="2325"/>
    <n v="1.5449736856094838E-2"/>
    <n v="0.25806451612903225"/>
    <n v="375"/>
    <n v="375"/>
    <n v="0"/>
    <n v="637.5"/>
    <n v="600"/>
    <n v="-37.5"/>
    <n v="0"/>
    <n v="225"/>
    <n v="0.375"/>
  </r>
  <r>
    <s v="Vestel0816_Beyaz_Esya_Degisim_Kampanyası_interstitial_Bond_MC"/>
    <n v="2016"/>
    <n v="8"/>
    <s v="Q3"/>
    <d v="2016-08-23T00:00:00"/>
    <d v="2016-08-31T00:00:00"/>
    <n v="0"/>
    <s v="MC"/>
    <x v="19"/>
    <s v="Vestel0816_Beyaz_Esya_Degisim_Kampanyası_Bond_MC"/>
    <s v="Completed"/>
    <s v="Bond Digital"/>
    <s v="RON"/>
    <s v="Xaxis Rich Media"/>
    <s v="cpm"/>
    <s v="Interstitial"/>
    <s v="Interstitial"/>
    <n v="2.5"/>
    <n v="4.25"/>
    <n v="100000"/>
    <n v="100204"/>
    <n v="0"/>
    <n v="100000"/>
    <n v="1832"/>
    <n v="1.8282703285297991E-2"/>
    <n v="0.25068231441048033"/>
    <n v="250"/>
    <n v="250"/>
    <n v="0"/>
    <n v="425"/>
    <n v="459.25"/>
    <n v="34.25"/>
    <n v="0"/>
    <n v="209.25"/>
    <n v="0.4556341861731083"/>
  </r>
  <r>
    <s v="Teknosa0816_Disney_iletisimi_interstitial_Medyanet_MC"/>
    <n v="2016"/>
    <n v="8"/>
    <s v="Q3"/>
    <d v="2016-08-24T00:00:00"/>
    <d v="2016-08-31T00:00:00"/>
    <n v="0"/>
    <s v="MC"/>
    <x v="6"/>
    <s v="Teknosa0816_Disney_iletisimi_interstitial_MC"/>
    <s v="Completed"/>
    <s v="Medyanet"/>
    <s v="RON"/>
    <s v="Xaxis Rich Media"/>
    <s v="cpm"/>
    <s v="Interstitial"/>
    <s v="Interstitial"/>
    <n v="0.5"/>
    <n v="4.25"/>
    <n v="650000"/>
    <n v="650119"/>
    <n v="0"/>
    <n v="650000"/>
    <m/>
    <n v="0"/>
    <e v="#DIV/0!"/>
    <n v="325"/>
    <n v="325"/>
    <n v="0"/>
    <n v="2762.5"/>
    <n v="2650"/>
    <n v="-112.5"/>
    <n v="0"/>
    <n v="2325"/>
    <n v="0.87735849056603776"/>
  </r>
  <r>
    <s v="Teknosa0816_Disney_iletisimi_interstitial_Digitalm_MC"/>
    <n v="2016"/>
    <n v="8"/>
    <s v="Q3"/>
    <d v="2016-08-24T00:00:00"/>
    <d v="2016-08-31T00:00:00"/>
    <n v="0"/>
    <s v="MC"/>
    <x v="6"/>
    <s v="Teknosa0816_Disney_iletisimi_interstitial_MC"/>
    <s v="Completed"/>
    <s v="Digitalm"/>
    <s v="RON"/>
    <s v="Xaxis Rich Media"/>
    <s v="cpm"/>
    <s v="Interstitial"/>
    <s v="Interstitial"/>
    <n v="2.5"/>
    <n v="4.25"/>
    <n v="400000"/>
    <n v="400087"/>
    <n v="0"/>
    <n v="400000"/>
    <n v="6829"/>
    <n v="1.7068787538710332E-2"/>
    <n v="0.24893835114950943"/>
    <n v="1000"/>
    <n v="1000"/>
    <n v="0"/>
    <n v="1700"/>
    <n v="1700"/>
    <n v="0"/>
    <n v="0"/>
    <n v="700"/>
    <n v="0.41176470588235292"/>
  </r>
  <r>
    <s v="Teknosa0816_Disney_iletisimi_interstitial_Acunn_MC"/>
    <n v="2016"/>
    <n v="8"/>
    <s v="Q3"/>
    <d v="2016-08-24T00:00:00"/>
    <d v="2016-08-31T00:00:00"/>
    <n v="0"/>
    <s v="MC"/>
    <x v="6"/>
    <s v="Teknosa0816_Disney_iletisimi_interstitial_MC"/>
    <s v="Completed"/>
    <s v="Acunn"/>
    <s v="RON"/>
    <s v="Xaxis Rich Media"/>
    <s v="cpm"/>
    <s v="Interstitial"/>
    <s v="Interstitial"/>
    <n v="1.25"/>
    <n v="4.25"/>
    <n v="150000"/>
    <n v="150013"/>
    <n v="0"/>
    <n v="150000"/>
    <n v="1543"/>
    <n v="1.0285775232813156E-2"/>
    <n v="0.38885288399222295"/>
    <n v="187.5"/>
    <n v="187.5"/>
    <n v="0"/>
    <n v="637.5"/>
    <n v="600"/>
    <n v="-37.5"/>
    <n v="0"/>
    <n v="412.5"/>
    <n v="0.6875"/>
  </r>
  <r>
    <s v="Teknosa0816_Disney_iletisimi_interstitial_Star_MC"/>
    <n v="2016"/>
    <n v="8"/>
    <s v="Q3"/>
    <d v="2016-08-24T00:00:00"/>
    <d v="2016-08-31T00:00:00"/>
    <n v="0"/>
    <s v="MC"/>
    <x v="6"/>
    <s v="Teknosa0816_Disney_iletisimi_interstitial_MC"/>
    <s v="Completed"/>
    <s v="Star"/>
    <s v="RON"/>
    <s v="Xaxis Rich Media"/>
    <s v="cpm"/>
    <s v="Interstitial"/>
    <s v="Interstitial"/>
    <n v="2.5"/>
    <n v="4.25"/>
    <n v="100000"/>
    <n v="100012"/>
    <n v="0"/>
    <n v="100000"/>
    <n v="1314"/>
    <n v="1.3138423389193297E-2"/>
    <n v="0.22831050228310501"/>
    <n v="250"/>
    <n v="250"/>
    <n v="0"/>
    <n v="425"/>
    <n v="300"/>
    <n v="-125"/>
    <n v="0"/>
    <n v="50"/>
    <n v="0.16666666666666666"/>
  </r>
  <r>
    <s v="Gratis0816_26-28Agustos_interstitial_Medyanet_MS"/>
    <n v="2016"/>
    <n v="8"/>
    <s v="Q3"/>
    <d v="2016-08-26T00:00:00"/>
    <d v="2016-08-31T00:00:00"/>
    <n v="0"/>
    <s v="MS"/>
    <x v="42"/>
    <s v="Gratis0816_26-28Agustos_interstitial_MS"/>
    <s v="Completed"/>
    <s v="Medyanet"/>
    <s v="RON"/>
    <s v="Xaxis Rich Media"/>
    <s v="cpm"/>
    <s v="Interstitial"/>
    <s v="Interstitial"/>
    <n v="0.5"/>
    <n v="4.25"/>
    <n v="1850000"/>
    <n v="616589"/>
    <n v="1233411"/>
    <n v="616589"/>
    <m/>
    <n v="0"/>
    <e v="#DIV/0!"/>
    <n v="925"/>
    <n v="308.29450000000003"/>
    <n v="-616.70550000000003"/>
    <n v="7862.5"/>
    <n v="2600"/>
    <n v="-5262.5"/>
    <n v="0"/>
    <n v="2291.7055"/>
    <n v="0.88142519230769234"/>
  </r>
  <r>
    <s v="Gratis0816_26-28Agustos_interstitial_Digitalm_MS"/>
    <n v="2016"/>
    <n v="8"/>
    <s v="Q3"/>
    <d v="2016-08-26T00:00:00"/>
    <d v="2016-08-31T00:00:00"/>
    <n v="0"/>
    <s v="MS"/>
    <x v="42"/>
    <s v="Gratis0816_26-28Agustos_interstitial_MS"/>
    <s v="Completed"/>
    <s v="Digitalm"/>
    <s v="RON"/>
    <s v="Xaxis Rich Media"/>
    <s v="cpm"/>
    <s v="Interstitial"/>
    <s v="Interstitial"/>
    <n v="2.5"/>
    <n v="4.25"/>
    <n v="750000"/>
    <n v="750059"/>
    <n v="0"/>
    <n v="750000"/>
    <n v="11255"/>
    <n v="1.5005486235082841E-2"/>
    <n v="0.26654820079964459"/>
    <n v="1875"/>
    <n v="1875"/>
    <n v="0"/>
    <n v="3187.5"/>
    <n v="3000"/>
    <n v="-187.5"/>
    <n v="0"/>
    <n v="1125"/>
    <n v="0.375"/>
  </r>
  <r>
    <s v="Gratis0816_26-28Agustos_interstitial_Star_MS"/>
    <n v="2016"/>
    <n v="8"/>
    <s v="Q3"/>
    <d v="2016-08-26T00:00:00"/>
    <d v="2016-08-31T00:00:00"/>
    <n v="0"/>
    <s v="MS"/>
    <x v="42"/>
    <s v="Gratis0816_26-28Agustos_interstitial_MS"/>
    <s v="Completed"/>
    <s v="Star"/>
    <s v="RON"/>
    <s v="Xaxis Rich Media"/>
    <s v="cpm"/>
    <s v="Interstitial"/>
    <s v="Interstitial"/>
    <n v="2.5"/>
    <n v="4.25"/>
    <n v="200000"/>
    <n v="200006"/>
    <n v="0"/>
    <n v="200000"/>
    <n v="2447"/>
    <n v="1.223463296101117E-2"/>
    <n v="0.40866366979975483"/>
    <n v="500"/>
    <n v="500"/>
    <n v="0"/>
    <n v="850"/>
    <n v="1000"/>
    <n v="150"/>
    <n v="0"/>
    <n v="500"/>
    <n v="0.5"/>
  </r>
  <r>
    <s v="Gratis0816_26-28Agustos_interstitial_Acunn_MS"/>
    <n v="2016"/>
    <n v="8"/>
    <s v="Q3"/>
    <d v="2016-08-26T00:00:00"/>
    <d v="2016-08-31T00:00:00"/>
    <n v="0"/>
    <s v="MS"/>
    <x v="42"/>
    <s v="Gratis0816_26-28Agustos_interstitial_MS"/>
    <s v="Completed"/>
    <s v="Acunn"/>
    <s v="RON"/>
    <s v="Xaxis Rich Media"/>
    <s v="cpm"/>
    <s v="Interstitial"/>
    <s v="Interstitial"/>
    <n v="1.25"/>
    <n v="4.25"/>
    <n v="100000"/>
    <n v="100044"/>
    <n v="0"/>
    <n v="100000"/>
    <n v="1078"/>
    <n v="1.0775258886090121E-2"/>
    <n v="0.44848794063079778"/>
    <n v="125"/>
    <n v="125"/>
    <n v="0"/>
    <n v="425"/>
    <n v="483.47"/>
    <n v="58.470000000000027"/>
    <n v="0"/>
    <n v="358.47"/>
    <n v="0.74145241690280683"/>
  </r>
  <r>
    <s v="Teknosa0816_Turuncu_Indirim_26-29Agustos_interstitial_Medyanet_MC"/>
    <n v="2016"/>
    <n v="8"/>
    <s v="Q3"/>
    <d v="2016-08-26T00:00:00"/>
    <d v="2016-08-29T00:00:00"/>
    <n v="0"/>
    <s v="MC"/>
    <x v="6"/>
    <s v="Teknosa0816_Turuncu_Indirim_26-29Agustos_interstitial_MC"/>
    <s v="Completed"/>
    <s v="Medyanet"/>
    <s v="RON"/>
    <s v="Xaxis Rich Media"/>
    <s v="cpm"/>
    <s v="Interstitial"/>
    <s v="Interstitial"/>
    <n v="0.5"/>
    <n v="4.25"/>
    <n v="400000"/>
    <n v="400100"/>
    <n v="0"/>
    <n v="400000"/>
    <m/>
    <n v="0"/>
    <e v="#DIV/0!"/>
    <n v="200"/>
    <n v="200"/>
    <n v="0"/>
    <n v="1700"/>
    <n v="1600"/>
    <n v="-100"/>
    <n v="0"/>
    <n v="1400"/>
    <n v="0.875"/>
  </r>
  <r>
    <s v="Teknosa0816_Turuncu_Indirim_26-29Agustos_interstitial_Digitalm_MC"/>
    <n v="2016"/>
    <n v="8"/>
    <s v="Q3"/>
    <d v="2016-08-26T00:00:00"/>
    <d v="2016-08-29T00:00:00"/>
    <n v="0"/>
    <s v="MC"/>
    <x v="6"/>
    <s v="Teknosa0816_Turuncu_Indirim_26-29Agustos_interstitial_MC"/>
    <s v="Completed"/>
    <s v="Digitalm"/>
    <s v="RON"/>
    <s v="Xaxis Rich Media"/>
    <s v="cpm"/>
    <s v="Interstitial"/>
    <s v="Interstitial"/>
    <n v="2.5"/>
    <n v="4.25"/>
    <n v="300000"/>
    <n v="300030"/>
    <n v="0"/>
    <n v="300000"/>
    <n v="5560"/>
    <n v="1.8531480185314801E-2"/>
    <n v="0.21582733812949639"/>
    <n v="750"/>
    <n v="750"/>
    <n v="0"/>
    <n v="1275"/>
    <n v="1200"/>
    <n v="-75"/>
    <n v="0"/>
    <n v="450"/>
    <n v="0.375"/>
  </r>
  <r>
    <s v="Teknosa0816_Turuncu_Indirim_26-29Agustos_interstitial_Bond_MC"/>
    <n v="2016"/>
    <n v="8"/>
    <s v="Q3"/>
    <d v="2016-08-26T00:00:00"/>
    <d v="2016-08-29T00:00:00"/>
    <n v="0"/>
    <s v="MC"/>
    <x v="6"/>
    <s v="Teknosa0816_Turuncu_Indirim_26-29Agustos_interstitial_MC"/>
    <s v="Completed"/>
    <s v="Bond Digital"/>
    <s v="RON"/>
    <s v="Xaxis Rich Media"/>
    <s v="cpm"/>
    <s v="Interstitial"/>
    <s v="Interstitial"/>
    <n v="2.5"/>
    <n v="4.25"/>
    <n v="100000"/>
    <n v="100097"/>
    <n v="0"/>
    <n v="100000"/>
    <n v="1325"/>
    <n v="1.3237159954843801E-2"/>
    <n v="0.15126037735849054"/>
    <n v="250"/>
    <n v="250"/>
    <n v="0"/>
    <n v="425"/>
    <n v="200.42"/>
    <n v="-224.58"/>
    <n v="0"/>
    <n v="-49.580000000000013"/>
    <n v="-0.24738050094800926"/>
  </r>
  <r>
    <s v="Tac0816_Hayaller_Yattıgın_Yerden_Baslar_Preroll_Acunn_MC"/>
    <n v="2016"/>
    <n v="8"/>
    <s v="Q3"/>
    <d v="2016-08-29T00:00:00"/>
    <d v="2016-08-31T00:00:00"/>
    <n v="0"/>
    <s v="MC"/>
    <x v="69"/>
    <s v="Tac0816_Hayaller_Yattıgın_Yerden_Baslar_Preroll_MC"/>
    <s v="Completed"/>
    <s v="Acunn"/>
    <s v="RON"/>
    <s v="Xaxis Tv"/>
    <s v="cpv"/>
    <s v="Pre/Mid/Post Rolls RON"/>
    <s v="Online Video"/>
    <n v="1.4999999999999999E-2"/>
    <n v="3.3000000000000002E-2"/>
    <n v="15000"/>
    <n v="15018"/>
    <n v="0"/>
    <n v="15000"/>
    <n v="882"/>
    <n v="5.8729524570515383E-2"/>
    <n v="0.56122448979591832"/>
    <n v="225"/>
    <n v="225"/>
    <n v="0"/>
    <n v="495"/>
    <n v="495"/>
    <n v="0"/>
    <n v="0"/>
    <n v="270"/>
    <n v="0.54545454545454541"/>
  </r>
  <r>
    <s v="Danone0816_ProjectS_interest_Appnexus_MEC"/>
    <n v="2016"/>
    <n v="8"/>
    <s v="Q3"/>
    <d v="2016-08-29T00:00:00"/>
    <d v="2016-08-31T00:00:00"/>
    <n v="0"/>
    <s v="MEC"/>
    <x v="17"/>
    <s v="Danone0816_ProjectS_interest_MC"/>
    <s v="Completed"/>
    <s v="Appnexus"/>
    <s v="RON"/>
    <s v="Xaxis Display Plus"/>
    <s v="cpm"/>
    <s v="Selected Sites"/>
    <s v="Ad Bundles"/>
    <n v="2.5"/>
    <n v="3"/>
    <n v="350000"/>
    <n v="27392"/>
    <n v="322608"/>
    <n v="27392"/>
    <n v="17"/>
    <n v="6.2061915887850463E-4"/>
    <n v="4.8338823529411767"/>
    <n v="875"/>
    <n v="68.48"/>
    <n v="-806.52"/>
    <n v="1050"/>
    <n v="82.176000000000002"/>
    <n v="-967.82399999999996"/>
    <n v="0"/>
    <n v="13.695999999999998"/>
    <n v="0.16666666666666663"/>
  </r>
  <r>
    <s v="Danone0816_ProjectS_interest_Google_MEC"/>
    <n v="2016"/>
    <n v="8"/>
    <s v="Q3"/>
    <d v="2016-08-29T00:00:00"/>
    <d v="2016-08-31T00:00:00"/>
    <n v="0"/>
    <s v="MEC"/>
    <x v="17"/>
    <s v="Danone0816_ProjectS_interest_MC"/>
    <s v="Completed"/>
    <s v="Google"/>
    <s v="RON"/>
    <s v="Xaxis Display Plus"/>
    <s v="cpm"/>
    <s v="Selected Sites"/>
    <s v="Ad Bundles"/>
    <n v="0"/>
    <n v="3"/>
    <m/>
    <m/>
    <n v="0"/>
    <n v="0"/>
    <m/>
    <e v="#DIV/0!"/>
    <e v="#DIV/0!"/>
    <n v="0"/>
    <n v="0"/>
    <n v="0"/>
    <n v="0"/>
    <n v="0"/>
    <n v="0"/>
    <n v="0"/>
    <n v="0"/>
    <e v="#DIV/0!"/>
  </r>
  <r>
    <s v="Teknosa0816_Kucuk_Ev_Aletleri_Preroll_Midyo_MC"/>
    <n v="2016"/>
    <n v="8"/>
    <s v="Q3"/>
    <d v="2016-08-29T00:00:00"/>
    <d v="2016-09-01T00:00:00"/>
    <n v="0"/>
    <s v="MC"/>
    <x v="6"/>
    <s v="Teknosa0816_Kucuk_Ev_Aletleri_Preroll_MC"/>
    <s v="Completed"/>
    <s v="Midyo"/>
    <s v="RON"/>
    <s v="Xaxis Tv"/>
    <s v="cpv"/>
    <s v="Pre/Mid/Post Rolls RON"/>
    <s v="Online Video"/>
    <n v="5.0000000000000001E-3"/>
    <n v="3.3000000000000002E-2"/>
    <n v="35000"/>
    <m/>
    <n v="35000"/>
    <n v="0"/>
    <m/>
    <e v="#DIV/0!"/>
    <e v="#DIV/0!"/>
    <n v="175"/>
    <n v="0"/>
    <n v="-175"/>
    <n v="1155"/>
    <n v="1000"/>
    <n v="-155"/>
    <n v="0"/>
    <n v="1000"/>
    <n v="1"/>
  </r>
  <r>
    <s v="Teknosa0816_Kucuk_Ev_Aletleri_Preroll_Acunn_MC"/>
    <n v="2016"/>
    <n v="8"/>
    <s v="Q3"/>
    <d v="2016-08-29T00:00:00"/>
    <d v="2016-09-01T00:00:00"/>
    <n v="0"/>
    <s v="MC"/>
    <x v="6"/>
    <s v="Teknosa0816_Kucuk_Ev_Aletleri_Preroll_MC"/>
    <s v="Completed"/>
    <s v="Acunn"/>
    <s v="RON"/>
    <s v="Xaxis Tv"/>
    <s v="cpv"/>
    <s v="Pre/Mid/Post Rolls RON"/>
    <s v="Online Video"/>
    <n v="1.4999999999999999E-2"/>
    <n v="3.3000000000000002E-2"/>
    <n v="30000"/>
    <n v="16130"/>
    <n v="13870"/>
    <n v="16130"/>
    <n v="555"/>
    <n v="3.4407935523868567E-2"/>
    <n v="0.91171171171171173"/>
    <n v="450"/>
    <n v="241.95"/>
    <n v="-208.05"/>
    <n v="990"/>
    <n v="506"/>
    <n v="-484"/>
    <n v="0"/>
    <n v="264.05"/>
    <n v="0.52183794466403166"/>
  </r>
  <r>
    <s v="Teknosa0816_Kucuk_Ev_Aletleri_Preroll_Digitalm_MC"/>
    <n v="2016"/>
    <n v="8"/>
    <s v="Q3"/>
    <d v="2016-08-29T00:00:00"/>
    <d v="2016-09-01T00:00:00"/>
    <n v="0"/>
    <s v="MC"/>
    <x v="6"/>
    <s v="Teknosa0816_Kucuk_Ev_Aletleri_Preroll_MC"/>
    <s v="Completed"/>
    <s v="Digitalm"/>
    <s v="RON"/>
    <s v="Xaxis Tv"/>
    <s v="cpv"/>
    <s v="Pre/Mid/Post Rolls RON"/>
    <s v="Online Video"/>
    <n v="6.0000000000000001E-3"/>
    <n v="3.3000000000000002E-2"/>
    <n v="35000"/>
    <n v="49421"/>
    <n v="0"/>
    <n v="35000"/>
    <n v="708"/>
    <n v="1.4325893850792174E-2"/>
    <n v="2.1186440677966103"/>
    <n v="210"/>
    <n v="210"/>
    <n v="0"/>
    <n v="1155"/>
    <n v="1500"/>
    <n v="345"/>
    <n v="0"/>
    <n v="1290"/>
    <n v="0.86"/>
  </r>
  <r>
    <s v="Akbank0916_Back_To_School_Preroll_Acunn_MC"/>
    <n v="2016"/>
    <n v="9"/>
    <s v="Q3"/>
    <d v="2016-09-08T00:00:00"/>
    <d v="2016-09-25T00:00:00"/>
    <n v="0"/>
    <s v="MC"/>
    <x v="9"/>
    <s v="Akbank0916_Back_To_School_Preroll_MC"/>
    <s v="Completed"/>
    <s v="Acunn"/>
    <s v="RON"/>
    <s v="Xaxis Tv"/>
    <s v="cpv"/>
    <s v="Pre/Mid/Post Rolls RON"/>
    <s v="Online Video"/>
    <n v="1.4999999999999999E-2"/>
    <n v="3.3000000000000002E-2"/>
    <n v="50000"/>
    <n v="50016"/>
    <n v="0"/>
    <n v="50000"/>
    <m/>
    <n v="0"/>
    <e v="#DIV/0!"/>
    <n v="750"/>
    <n v="750"/>
    <n v="0"/>
    <n v="1650"/>
    <n v="1890"/>
    <n v="240"/>
    <n v="0"/>
    <n v="1140"/>
    <n v="0.60317460317460314"/>
  </r>
  <r>
    <s v="Akbank0916_Back_To_School_Preroll_Nokta_MC"/>
    <n v="2016"/>
    <n v="9"/>
    <s v="Q3"/>
    <d v="2016-09-08T00:00:00"/>
    <d v="2016-09-25T00:00:00"/>
    <n v="0"/>
    <s v="MC"/>
    <x v="9"/>
    <s v="Akbank0916_Back_To_School_Preroll_MC"/>
    <s v="Completed"/>
    <s v="Nokta"/>
    <s v="RON"/>
    <s v="Xaxis Tv"/>
    <s v="cpv"/>
    <s v="Pre/Mid/Post Rolls RON"/>
    <s v="Online Video"/>
    <n v="1.2E-2"/>
    <n v="3.3000000000000002E-2"/>
    <n v="70000"/>
    <n v="75749"/>
    <n v="0"/>
    <n v="70000"/>
    <n v="4724"/>
    <n v="6.2363859588905467E-2"/>
    <n v="0.48899237933954276"/>
    <n v="840"/>
    <n v="840"/>
    <n v="0"/>
    <n v="2310"/>
    <n v="2310"/>
    <n v="0"/>
    <n v="0"/>
    <n v="1470"/>
    <n v="0.63636363636363635"/>
  </r>
  <r>
    <s v="Akbank0916_Back_To_School_Preroll_Sözcü_MC"/>
    <n v="2016"/>
    <n v="9"/>
    <s v="Q3"/>
    <d v="2016-09-08T00:00:00"/>
    <d v="2016-09-25T00:00:00"/>
    <n v="0"/>
    <s v="MC"/>
    <x v="9"/>
    <s v="Akbank0916_Back_To_School_Preroll_MC"/>
    <s v="Completed"/>
    <s v="Sözcü"/>
    <s v="RON"/>
    <s v="Xaxis Tv"/>
    <s v="cpv"/>
    <s v="Pre/Mid/Post Rolls RON"/>
    <s v="Online Video"/>
    <n v="0.01"/>
    <n v="3.3000000000000002E-2"/>
    <n v="50000"/>
    <n v="55003"/>
    <n v="0"/>
    <n v="50000"/>
    <n v="11726"/>
    <n v="0.21318837154337036"/>
    <n v="0.14071294559099437"/>
    <n v="500"/>
    <n v="500"/>
    <n v="0"/>
    <n v="1650"/>
    <n v="1650"/>
    <n v="0"/>
    <n v="0"/>
    <n v="1150"/>
    <n v="0.6969696969696970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256">
  <r>
    <s v="GSK0116_Sensodyne_Hypernova_interest_Bonddigital_MC"/>
    <x v="0"/>
    <x v="0"/>
    <s v="Q1"/>
    <d v="2016-01-01T00:00:00"/>
    <d v="2016-01-14T00:00:00"/>
    <n v="0"/>
    <x v="0"/>
    <x v="0"/>
    <s v="GSK0116_Sensodyne_Hypernova_interest_MC"/>
    <s v="Completed"/>
    <s v="Bond Digital"/>
    <s v="RON"/>
    <s v="Xaxis Display Plus"/>
    <s v="cpm"/>
    <s v="Selected Sites"/>
    <s v="Ad Bundles"/>
    <n v="0.5"/>
    <n v="1"/>
    <n v="2500000"/>
    <n v="1875000"/>
    <n v="625000"/>
    <n v="1875000"/>
    <m/>
    <n v="0"/>
    <e v="#DIV/0!"/>
    <n v="1250"/>
    <n v="937.5"/>
    <n v="-312.5"/>
    <n v="2500"/>
    <n v="1875"/>
    <n v="-625"/>
    <n v="0"/>
    <n v="937.5"/>
    <n v="0.5"/>
  </r>
  <r>
    <s v="GSK0116_Sensodyne_Hypernova_interest_Digitalm_MC"/>
    <x v="0"/>
    <x v="0"/>
    <s v="Q1"/>
    <d v="2016-01-01T00:00:00"/>
    <d v="2016-01-14T00:00:00"/>
    <n v="0"/>
    <x v="0"/>
    <x v="0"/>
    <s v="GSK0116_Sensodyne_Hypernova_interest_MC"/>
    <s v="Completed"/>
    <s v="Digitalm"/>
    <s v="RON"/>
    <s v="Xaxis Display Plus"/>
    <s v="cpm"/>
    <s v="Selected Sites"/>
    <s v="Ad Bundles"/>
    <n v="0.2"/>
    <n v="1"/>
    <n v="3000000"/>
    <n v="691322"/>
    <n v="2308678"/>
    <n v="691322"/>
    <m/>
    <n v="0"/>
    <e v="#DIV/0!"/>
    <n v="600"/>
    <n v="138.26439999999999"/>
    <n v="-461.73559999999998"/>
    <n v="3000"/>
    <n v="691.322"/>
    <n v="-2308.6779999999999"/>
    <n v="0"/>
    <n v="553.05759999999998"/>
    <n v="0.79999999999999993"/>
  </r>
  <r>
    <s v="GSK0116_Sensodyne_Hypernova_interest_Memuruz_MC"/>
    <x v="0"/>
    <x v="0"/>
    <s v="Q1"/>
    <d v="2016-01-01T00:00:00"/>
    <d v="2016-01-14T00:00:00"/>
    <n v="0"/>
    <x v="0"/>
    <x v="0"/>
    <s v="GSK0116_Sensodyne_Hypernova_interest_MC"/>
    <s v="Completed"/>
    <s v="Memuruz"/>
    <s v="RON"/>
    <s v="Xaxis Display Plus"/>
    <s v="cpm"/>
    <s v="Selected Sites"/>
    <s v="Ad Bundles"/>
    <n v="0.25"/>
    <n v="1"/>
    <n v="2500000"/>
    <n v="987584"/>
    <n v="1512416"/>
    <n v="987584"/>
    <m/>
    <n v="0"/>
    <e v="#DIV/0!"/>
    <n v="625"/>
    <n v="246.89599999999999"/>
    <n v="-378.10400000000004"/>
    <n v="2500"/>
    <n v="987.58399999999995"/>
    <n v="-1512.4160000000002"/>
    <n v="0"/>
    <n v="740.68799999999999"/>
    <n v="0.75"/>
  </r>
  <r>
    <s v="GSK0116_Sensodyne_Hypernova_interest_Popmarker_MC"/>
    <x v="0"/>
    <x v="0"/>
    <s v="Q1"/>
    <d v="2016-01-01T00:00:00"/>
    <d v="2016-01-14T00:00:00"/>
    <n v="0"/>
    <x v="0"/>
    <x v="0"/>
    <s v="GSK0116_Sensodyne_Hypernova_interest_MC"/>
    <s v="Completed"/>
    <s v="Popmarker"/>
    <s v="RON"/>
    <s v="Xaxis Display Plus"/>
    <s v="cpm"/>
    <s v="Selected Sites"/>
    <s v="Ad Bundles"/>
    <n v="1"/>
    <n v="1"/>
    <n v="2000000"/>
    <n v="1172027"/>
    <n v="827973"/>
    <n v="1172027"/>
    <m/>
    <n v="0"/>
    <e v="#DIV/0!"/>
    <n v="2000"/>
    <n v="1172.027"/>
    <n v="-827.97299999999996"/>
    <n v="2000"/>
    <n v="1172.027"/>
    <n v="-827.97299999999996"/>
    <n v="0"/>
    <n v="0"/>
    <n v="0"/>
  </r>
  <r>
    <s v="GSK0116_Sensodyne_Hypernova_interest_Reklamz_MC"/>
    <x v="0"/>
    <x v="0"/>
    <s v="Q1"/>
    <d v="2016-01-01T00:00:00"/>
    <d v="2016-01-14T00:00:00"/>
    <n v="0"/>
    <x v="0"/>
    <x v="0"/>
    <s v="GSK0116_Sensodyne_Hypernova_interest_MC"/>
    <s v="Completed"/>
    <s v="Reklamz"/>
    <s v="RON"/>
    <s v="Xaxis Display Plus"/>
    <s v="cpm"/>
    <s v="Selected Sites"/>
    <s v="Ad Bundles"/>
    <n v="0.1"/>
    <n v="1"/>
    <n v="2000000"/>
    <n v="483959"/>
    <n v="1516041"/>
    <n v="483959"/>
    <m/>
    <n v="0"/>
    <e v="#DIV/0!"/>
    <n v="200"/>
    <n v="48.395900000000005"/>
    <n v="-151.60409999999999"/>
    <n v="2000"/>
    <n v="483.959"/>
    <n v="-1516.0409999999999"/>
    <n v="0"/>
    <n v="435.56310000000002"/>
    <n v="0.9"/>
  </r>
  <r>
    <s v="GSK0116_Sensodyne_Hypernova_interest_SemDigital_MC"/>
    <x v="0"/>
    <x v="0"/>
    <s v="Q1"/>
    <d v="2016-01-01T00:00:00"/>
    <d v="2016-01-14T00:00:00"/>
    <n v="0"/>
    <x v="0"/>
    <x v="0"/>
    <s v="GSK0116_Sensodyne_Hypernova_interest_MC"/>
    <s v="Completed"/>
    <s v="Sem Digital"/>
    <s v="RON"/>
    <s v="Xaxis Display Plus"/>
    <s v="cpm"/>
    <s v="Selected Sites"/>
    <s v="Ad Bundles"/>
    <n v="0.2"/>
    <n v="1"/>
    <n v="500000"/>
    <n v="551286"/>
    <n v="0"/>
    <n v="500000"/>
    <m/>
    <n v="0"/>
    <e v="#DIV/0!"/>
    <n v="100"/>
    <n v="100"/>
    <n v="0"/>
    <n v="500"/>
    <n v="551.28599999999994"/>
    <n v="51.285999999999945"/>
    <n v="0"/>
    <n v="451.28599999999994"/>
    <n v="0.81860595045040141"/>
  </r>
  <r>
    <s v="Ikea0116_Kis_Indirimi_Interstitial_Acunn_MEC"/>
    <x v="0"/>
    <x v="0"/>
    <s v="Q1"/>
    <d v="2016-01-01T00:00:00"/>
    <d v="2016-01-24T00:00:00"/>
    <n v="0"/>
    <x v="1"/>
    <x v="1"/>
    <s v="Ikea0116_Kis_Indirimi_Interstitial_MEC"/>
    <s v="Completed"/>
    <s v="Acunn"/>
    <s v="RON"/>
    <s v="Xaxis Rich Media"/>
    <s v="cpm"/>
    <s v="Interstitial"/>
    <s v="Interstitial"/>
    <n v="1.5"/>
    <n v="4.25"/>
    <n v="200000"/>
    <n v="215357"/>
    <n v="0"/>
    <n v="200000"/>
    <n v="1078"/>
    <n v="5.0056417947872602E-3"/>
    <n v="0.84904197588126162"/>
    <n v="300"/>
    <n v="0"/>
    <n v="-300"/>
    <n v="850"/>
    <n v="915.26724999999999"/>
    <n v="65.26724999999999"/>
    <n v="0"/>
    <n v="915.26724999999999"/>
    <n v="1"/>
  </r>
  <r>
    <s v="Ikea0116_Kis_Indirimi_Interstitial_Digitalm_MEC"/>
    <x v="0"/>
    <x v="0"/>
    <s v="Q1"/>
    <d v="2016-01-01T00:00:00"/>
    <d v="2016-01-24T00:00:00"/>
    <n v="0"/>
    <x v="1"/>
    <x v="1"/>
    <s v="Ikea0116_Kis_Indirimi_Interstitial_MEC"/>
    <s v="Completed"/>
    <s v="Digitalm"/>
    <s v="RON"/>
    <s v="Xaxis Rich Media"/>
    <s v="cpm"/>
    <s v="Interstitial"/>
    <s v="Interstitial"/>
    <n v="2.5"/>
    <n v="4.25"/>
    <n v="300000"/>
    <n v="276439"/>
    <n v="23561"/>
    <n v="276439"/>
    <n v="7047"/>
    <n v="2.5492061539797207E-2"/>
    <n v="0.16671856818504327"/>
    <n v="750"/>
    <n v="691.09750000000008"/>
    <n v="-58.902499999999918"/>
    <n v="1275"/>
    <n v="1174.8657499999999"/>
    <n v="-100.13425000000007"/>
    <n v="0"/>
    <n v="483.76824999999985"/>
    <n v="0.41176470588235287"/>
  </r>
  <r>
    <s v="Ikea0116_Kis_Indirimi_Interstitial_Medyanet_MEC"/>
    <x v="0"/>
    <x v="0"/>
    <s v="Q1"/>
    <d v="2016-01-01T00:00:00"/>
    <d v="2016-01-24T00:00:00"/>
    <n v="0"/>
    <x v="1"/>
    <x v="1"/>
    <s v="Ikea0116_Kis_Indirimi_Interstitial_MEC"/>
    <s v="Completed"/>
    <s v="Medyanet"/>
    <s v="RON"/>
    <s v="Xaxis Rich Media"/>
    <s v="cpm"/>
    <s v="Interstitial"/>
    <s v="Interstitial"/>
    <n v="0.5"/>
    <n v="4.25"/>
    <n v="200000"/>
    <n v="204010"/>
    <n v="0"/>
    <n v="200000"/>
    <n v="1815"/>
    <n v="8.8966227145728157E-3"/>
    <n v="0.47770936639118461"/>
    <n v="100"/>
    <n v="100"/>
    <n v="0"/>
    <n v="850"/>
    <n v="867.04250000000002"/>
    <n v="17.042500000000018"/>
    <n v="0"/>
    <n v="767.04250000000002"/>
    <n v="0.88466539990830895"/>
  </r>
  <r>
    <s v="ElcaKozmetik0116_Michael_Kors_Pin_Popmarker_MS"/>
    <x v="0"/>
    <x v="0"/>
    <s v="Q1"/>
    <d v="2016-01-01T00:00:00"/>
    <d v="2016-01-07T00:00:00"/>
    <n v="0"/>
    <x v="2"/>
    <x v="2"/>
    <s v="ElcaKozmetik0116_Michael_Kors_Pin_MS"/>
    <s v="Completed"/>
    <s v="Popmarker"/>
    <s v="RON"/>
    <s v="Xaxis Pin"/>
    <s v="cpm"/>
    <s v="Selected Sites"/>
    <s v="Ad Bundles"/>
    <n v="1"/>
    <n v="3"/>
    <n v="533333"/>
    <n v="536098"/>
    <n v="0"/>
    <n v="533333"/>
    <m/>
    <n v="0"/>
    <e v="#DIV/0!"/>
    <n v="533.33299999999997"/>
    <n v="533.33299999999997"/>
    <n v="0"/>
    <n v="1599.9989999999998"/>
    <n v="1599.9989999999998"/>
    <n v="0"/>
    <n v="0"/>
    <n v="1066.6659999999997"/>
    <n v="0.66666666666666652"/>
  </r>
  <r>
    <s v="ElcaKozmetik0116_Michael_Kors_interest_Commedya_MS"/>
    <x v="0"/>
    <x v="0"/>
    <s v="Q1"/>
    <d v="2016-01-01T00:00:00"/>
    <d v="2016-01-07T00:00:00"/>
    <n v="0"/>
    <x v="2"/>
    <x v="2"/>
    <s v="ElcaKozmetik0116_Michael_Kors_interest_MS"/>
    <s v="Completed"/>
    <s v="Commedya"/>
    <s v="RON"/>
    <s v="Xaxis Display Plus"/>
    <s v="cpm"/>
    <s v="Selected Sites"/>
    <s v="Ad Bundles"/>
    <n v="0.1"/>
    <n v="1.3"/>
    <n v="360000"/>
    <n v="368322"/>
    <n v="0"/>
    <n v="360000"/>
    <m/>
    <n v="0"/>
    <e v="#DIV/0!"/>
    <n v="36"/>
    <n v="36"/>
    <n v="0"/>
    <n v="468"/>
    <n v="478.81860000000006"/>
    <n v="10.81860000000006"/>
    <n v="0"/>
    <n v="442.81860000000006"/>
    <n v="0.92481495079765075"/>
  </r>
  <r>
    <s v="ElcaKozmetik0116_Michael_Kors_interest_Medyanet_MS"/>
    <x v="0"/>
    <x v="0"/>
    <s v="Q1"/>
    <d v="2016-01-01T00:00:00"/>
    <d v="2016-01-07T00:00:00"/>
    <n v="0"/>
    <x v="2"/>
    <x v="2"/>
    <s v="ElcaKozmetik0116_Michael_Kors_interest_MS"/>
    <s v="Completed"/>
    <s v="Medyanet"/>
    <s v="RON"/>
    <s v="Xaxis Display Plus"/>
    <s v="cpm"/>
    <s v="Selected Sites"/>
    <s v="Ad Bundles"/>
    <n v="0.1"/>
    <n v="1.3"/>
    <n v="2000000"/>
    <n v="2006571"/>
    <n v="0"/>
    <n v="2000000"/>
    <m/>
    <n v="0"/>
    <e v="#DIV/0!"/>
    <n v="200"/>
    <n v="200"/>
    <n v="0"/>
    <n v="2600"/>
    <n v="2132"/>
    <n v="-468"/>
    <n v="0"/>
    <n v="1932"/>
    <n v="0.90619136960600377"/>
  </r>
  <r>
    <s v="ElcaKozmetik0116_Michael_Kors_interest_Nokta_MS"/>
    <x v="0"/>
    <x v="0"/>
    <s v="Q1"/>
    <d v="2016-01-01T00:00:00"/>
    <d v="2016-01-07T00:00:00"/>
    <n v="0"/>
    <x v="2"/>
    <x v="2"/>
    <s v="ElcaKozmetik0116_Michael_Kors_interest_MS"/>
    <s v="Completed"/>
    <s v="Nokta"/>
    <s v="RON"/>
    <s v="Xaxis Display Plus"/>
    <s v="cpm"/>
    <s v="Selected Sites"/>
    <s v="Ad Bundles"/>
    <n v="0.1"/>
    <n v="1.3"/>
    <n v="360000"/>
    <n v="362844"/>
    <n v="0"/>
    <n v="360000"/>
    <m/>
    <n v="0"/>
    <e v="#DIV/0!"/>
    <n v="36"/>
    <n v="36"/>
    <n v="0"/>
    <n v="468"/>
    <n v="471.69720000000001"/>
    <n v="3.6972000000000094"/>
    <n v="0"/>
    <n v="435.69720000000001"/>
    <n v="0.92367985224419391"/>
  </r>
  <r>
    <s v="ElcaKozmetik0116_Michael_Kors_interest_Reklamz_MS"/>
    <x v="0"/>
    <x v="0"/>
    <s v="Q1"/>
    <d v="2016-01-01T00:00:00"/>
    <d v="2016-01-07T00:00:00"/>
    <n v="0"/>
    <x v="2"/>
    <x v="2"/>
    <s v="ElcaKozmetik0116_Michael_Kors_interest_MS"/>
    <s v="Completed"/>
    <s v="Reklamz"/>
    <s v="RON"/>
    <s v="Xaxis Display Plus"/>
    <s v="cpm"/>
    <s v="Selected Sites"/>
    <s v="Ad Bundles"/>
    <n v="0.1"/>
    <n v="1.3"/>
    <n v="300000"/>
    <n v="73080"/>
    <n v="226920"/>
    <n v="73080"/>
    <m/>
    <n v="0"/>
    <e v="#DIV/0!"/>
    <n v="30"/>
    <n v="7.3079999999999998"/>
    <n v="-22.692"/>
    <n v="390"/>
    <n v="95.004000000000005"/>
    <n v="-294.99599999999998"/>
    <n v="0"/>
    <n v="87.695999999999998"/>
    <n v="0.92307692307692302"/>
  </r>
  <r>
    <s v="KFC0116_Dips_Seeding_Clipcit_MX"/>
    <x v="0"/>
    <x v="0"/>
    <s v="Q1"/>
    <d v="2016-01-01T00:00:00"/>
    <d v="2016-01-18T00:00:00"/>
    <n v="0"/>
    <x v="3"/>
    <x v="3"/>
    <s v="KFC0116_Dips_Seeding_MX"/>
    <s v="Completed"/>
    <s v="Clipkit"/>
    <s v="RON"/>
    <s v="Xaxis Seeding"/>
    <s v="cpc"/>
    <s v="Pre/Mid/Post Rolls RON"/>
    <s v="Online Video"/>
    <n v="0.45"/>
    <n v="0.6"/>
    <n v="30000"/>
    <n v="33591"/>
    <n v="0"/>
    <n v="30000"/>
    <m/>
    <n v="0"/>
    <e v="#DIV/0!"/>
    <n v="13.5"/>
    <n v="13500"/>
    <n v="13486.5"/>
    <n v="18"/>
    <n v="0"/>
    <n v="-18"/>
    <n v="0"/>
    <n v="-13500"/>
    <e v="#DIV/0!"/>
  </r>
  <r>
    <s v="Karcher0116_Ocak_Interstitial_Acunn_MX"/>
    <x v="0"/>
    <x v="0"/>
    <s v="Q1"/>
    <d v="2016-01-08T00:00:00"/>
    <d v="2016-01-18T00:00:00"/>
    <n v="0"/>
    <x v="3"/>
    <x v="4"/>
    <s v="Karcher0116_Ocak_Interstitial_MX"/>
    <s v="Completed"/>
    <s v="Acunn"/>
    <s v="RON"/>
    <s v="Xaxis Rich Media"/>
    <s v="cpm"/>
    <s v="Interstitial"/>
    <s v="Interstitial"/>
    <n v="1.5"/>
    <n v="4.25"/>
    <n v="200000"/>
    <n v="200208"/>
    <n v="0"/>
    <n v="200000"/>
    <n v="739"/>
    <n v="3.6911611923599458E-3"/>
    <n v="0"/>
    <n v="300"/>
    <n v="0"/>
    <n v="-300"/>
    <n v="850"/>
    <n v="0"/>
    <n v="-850"/>
    <n v="0"/>
    <n v="0"/>
    <e v="#DIV/0!"/>
  </r>
  <r>
    <s v="Karcher0116_Ocak_Interstitial_Digitalm_MX"/>
    <x v="0"/>
    <x v="0"/>
    <s v="Q1"/>
    <d v="2016-01-08T00:00:00"/>
    <d v="2016-01-18T00:00:00"/>
    <n v="0"/>
    <x v="3"/>
    <x v="4"/>
    <s v="Karcher0116_Ocak_Interstitial_MX"/>
    <s v="Completed"/>
    <s v="Digitalm"/>
    <s v="RON"/>
    <s v="Xaxis Rich Media"/>
    <s v="cpm"/>
    <s v="Interstitial"/>
    <s v="Interstitial"/>
    <n v="2.5"/>
    <n v="4.25"/>
    <n v="85000"/>
    <n v="85294"/>
    <n v="0"/>
    <n v="85000"/>
    <n v="1526"/>
    <n v="1.7891059160081602E-2"/>
    <n v="0"/>
    <n v="212.5"/>
    <n v="212.5"/>
    <n v="0"/>
    <n v="361.25"/>
    <n v="0"/>
    <n v="-361.25"/>
    <n v="0"/>
    <n v="-212.5"/>
    <e v="#DIV/0!"/>
  </r>
  <r>
    <s v="Karcher_0116_Ocak_Preroll_Acunn_MX"/>
    <x v="0"/>
    <x v="0"/>
    <s v="Q1"/>
    <d v="2016-01-08T00:00:00"/>
    <d v="2016-01-18T00:00:00"/>
    <n v="0"/>
    <x v="3"/>
    <x v="4"/>
    <s v="Karcher_0116_Ocak_Preroll_MX"/>
    <s v="Completed"/>
    <s v="Acunn"/>
    <s v="RON"/>
    <s v="Xaxis Tv"/>
    <s v="cpv"/>
    <s v="Pre/Mid/Post Rolls RON"/>
    <s v="Online Video"/>
    <n v="0.01"/>
    <n v="3.3000000000000002E-2"/>
    <n v="20000"/>
    <n v="21004"/>
    <n v="0"/>
    <n v="20000"/>
    <n v="3013"/>
    <n v="0.14344886688249858"/>
    <n v="0"/>
    <n v="200"/>
    <n v="0"/>
    <n v="-200"/>
    <n v="660"/>
    <n v="0"/>
    <n v="-660"/>
    <n v="0"/>
    <n v="0"/>
    <e v="#DIV/0!"/>
  </r>
  <r>
    <s v="Avivasa_0116_Ocak_Interstitial_Acunn_MC"/>
    <x v="0"/>
    <x v="0"/>
    <s v="Q1"/>
    <d v="2016-01-01T00:00:00"/>
    <d v="2016-01-10T00:00:00"/>
    <n v="0"/>
    <x v="0"/>
    <x v="5"/>
    <s v="Avivasa_0116_Ocak_Interstitial_MC"/>
    <s v="Completed"/>
    <s v="Acunn"/>
    <s v="RON"/>
    <s v="Xaxis Rich Media"/>
    <s v="cpm"/>
    <s v="Interstitial"/>
    <s v="Interstitial"/>
    <n v="1.5"/>
    <n v="4.25"/>
    <n v="281000"/>
    <n v="95387"/>
    <n v="185613"/>
    <n v="95387"/>
    <n v="439"/>
    <n v="4.6023042972312793E-3"/>
    <n v="0"/>
    <n v="421.5"/>
    <n v="0"/>
    <n v="-421.5"/>
    <n v="1194.25"/>
    <n v="0"/>
    <n v="-1194.25"/>
    <n v="0"/>
    <n v="0"/>
    <e v="#DIV/0!"/>
  </r>
  <r>
    <s v="Avivasa_0116_Ocak_Interstitial_Medyanet_MC"/>
    <x v="0"/>
    <x v="0"/>
    <s v="Q1"/>
    <d v="2016-01-01T00:00:00"/>
    <d v="2016-01-10T00:00:00"/>
    <n v="0"/>
    <x v="0"/>
    <x v="5"/>
    <s v="Avivasa_0116_Ocak_Interstitial_MC"/>
    <s v="Completed"/>
    <s v="Medyanet"/>
    <s v="RON"/>
    <s v="Xaxis Rich Media"/>
    <s v="cpm"/>
    <s v="Interstitial"/>
    <s v="Interstitial"/>
    <n v="0.5"/>
    <n v="4.25"/>
    <n v="281000"/>
    <n v="286076"/>
    <n v="0"/>
    <n v="281000"/>
    <n v="1700"/>
    <n v="5.9424768243403854E-3"/>
    <n v="0"/>
    <n v="140.5"/>
    <n v="140.5"/>
    <n v="0"/>
    <n v="1194.25"/>
    <n v="0"/>
    <n v="-1194.25"/>
    <n v="0"/>
    <n v="-140.5"/>
    <e v="#DIV/0!"/>
  </r>
  <r>
    <s v="Teknosa_0116_Turuncu_Indirim_Faz1_Interstitial_Digitalm_MC"/>
    <x v="0"/>
    <x v="0"/>
    <s v="Q1"/>
    <d v="2016-01-01T00:00:00"/>
    <d v="2016-01-04T00:00:00"/>
    <n v="0"/>
    <x v="0"/>
    <x v="6"/>
    <s v="Teknosa_0116_Turuncu_Indirim_Faz1_Interstitial_MC"/>
    <s v="Completed"/>
    <s v="Digitalm"/>
    <s v="RON"/>
    <s v="Xaxis Rich Media"/>
    <s v="cpm"/>
    <s v="Interstitial"/>
    <s v="Interstitial"/>
    <n v="2.5"/>
    <n v="4.25"/>
    <n v="500000"/>
    <n v="502464"/>
    <n v="0"/>
    <n v="500000"/>
    <n v="10571"/>
    <n v="2.1038323143548591E-2"/>
    <n v="0.20102166304039354"/>
    <n v="1250"/>
    <n v="1250"/>
    <n v="0"/>
    <n v="2125"/>
    <n v="2125"/>
    <n v="0"/>
    <n v="0"/>
    <n v="875"/>
    <n v="0.41176470588235292"/>
  </r>
  <r>
    <s v="Teknosa_0116_Turuncu_Indirim_Faz1_Interstitial_Medyanet_MC"/>
    <x v="0"/>
    <x v="0"/>
    <s v="Q1"/>
    <d v="2016-01-01T00:00:00"/>
    <d v="2016-01-04T00:00:00"/>
    <n v="0"/>
    <x v="0"/>
    <x v="6"/>
    <s v="Teknosa_0116_Turuncu_Indirim_Faz1_Interstitial_MC"/>
    <s v="Completed"/>
    <s v="Medyanet"/>
    <s v="RON"/>
    <s v="Xaxis Rich Media"/>
    <s v="cpm"/>
    <s v="Interstitial"/>
    <s v="Interstitial"/>
    <n v="0.5"/>
    <n v="4.25"/>
    <n v="500000"/>
    <n v="502495"/>
    <n v="0"/>
    <n v="500000"/>
    <n v="2825"/>
    <n v="5.6219464870297213E-3"/>
    <n v="0.75221238938053092"/>
    <n v="250"/>
    <n v="450"/>
    <n v="200"/>
    <n v="2125"/>
    <n v="2125"/>
    <n v="0"/>
    <n v="0"/>
    <n v="1675"/>
    <n v="0.78823529411764703"/>
  </r>
  <r>
    <s v="Teknosa_0116_Turuncu_Indirim_Faz2_Intersitital_Bond_MC"/>
    <x v="0"/>
    <x v="0"/>
    <s v="Q1"/>
    <d v="2016-01-08T00:00:00"/>
    <d v="2016-01-11T00:00:00"/>
    <n v="0"/>
    <x v="0"/>
    <x v="6"/>
    <s v="Teknosa_0116_Turuncu_Indirim_Faz2_Intersitital_MC"/>
    <s v="Completed"/>
    <s v="Bond Digital"/>
    <s v="RON"/>
    <s v="Xaxis Rich Media"/>
    <s v="cpm"/>
    <s v="Interstitial"/>
    <s v="Interstitial"/>
    <n v="2.25"/>
    <n v="4.25"/>
    <n v="250000"/>
    <n v="161838"/>
    <n v="88162"/>
    <n v="161838"/>
    <n v="3861"/>
    <n v="2.3857190523857191E-2"/>
    <n v="0.17814335664335665"/>
    <n v="562.5"/>
    <n v="364.13549999999998"/>
    <n v="-198.36450000000002"/>
    <n v="1062.5"/>
    <n v="687.81150000000002"/>
    <n v="-374.68849999999998"/>
    <n v="0"/>
    <n v="323.67600000000004"/>
    <n v="0.4705882352941177"/>
  </r>
  <r>
    <s v="Teknosa_0116_Turuncu_Indirim_Faz2_Intersitital_Medyanet_MC"/>
    <x v="0"/>
    <x v="0"/>
    <s v="Q1"/>
    <d v="2016-01-08T00:00:00"/>
    <d v="2016-01-11T00:00:00"/>
    <n v="0"/>
    <x v="0"/>
    <x v="6"/>
    <s v="Teknosa_0116_Turuncu_Indirim_Faz2_Intersitital_MC"/>
    <s v="Completed"/>
    <s v="Medyanet"/>
    <s v="RON"/>
    <s v="Xaxis Rich Media"/>
    <s v="cpm"/>
    <s v="Interstitial"/>
    <s v="Interstitial"/>
    <n v="0.5"/>
    <n v="4.25"/>
    <n v="400000"/>
    <n v="182527"/>
    <n v="217473"/>
    <n v="182527"/>
    <n v="1125"/>
    <n v="6.16347170555589E-3"/>
    <n v="0.68954644444444446"/>
    <n v="200"/>
    <n v="91.263499999999993"/>
    <n v="-108.73650000000001"/>
    <n v="1700"/>
    <n v="775.73974999999996"/>
    <n v="-924.26025000000004"/>
    <n v="0"/>
    <n v="684.47624999999994"/>
    <n v="0.88235294117647056"/>
  </r>
  <r>
    <s v="GSK0116_Paradontax_SYNC_Clipkit_MC"/>
    <x v="0"/>
    <x v="0"/>
    <s v="Q1"/>
    <d v="2016-01-12T00:00:00"/>
    <d v="2016-01-31T00:00:00"/>
    <n v="0"/>
    <x v="0"/>
    <x v="0"/>
    <s v="GSK0116_Paradontax_SYNC_MC"/>
    <s v="Completed"/>
    <s v="Clipkit"/>
    <s v="RON"/>
    <s v="Xaxis SYNC"/>
    <s v="cpv"/>
    <s v="Pre/Mid/Post Rolls RON"/>
    <s v="Online Video"/>
    <n v="3.9E-2"/>
    <n v="0.06"/>
    <n v="250000"/>
    <n v="250973"/>
    <n v="0"/>
    <n v="250000"/>
    <n v="21732"/>
    <n v="8.6590987875189762E-2"/>
    <n v="0.69022639425731636"/>
    <n v="9750"/>
    <n v="9750"/>
    <n v="0"/>
    <n v="15000"/>
    <n v="15000"/>
    <n v="0"/>
    <n v="0"/>
    <n v="5250"/>
    <n v="0.35"/>
  </r>
  <r>
    <s v="GSK0116_Sensodyne_Hypernova_Preroll_Acunn_MC"/>
    <x v="0"/>
    <x v="0"/>
    <s v="Q1"/>
    <d v="2016-01-01T00:00:00"/>
    <d v="2016-01-31T00:00:00"/>
    <n v="0"/>
    <x v="0"/>
    <x v="0"/>
    <s v="GSK0116_Sensodyne_Hypernova_Preroll_MC"/>
    <s v="Completed"/>
    <s v="Acunn"/>
    <s v="RON"/>
    <s v="Xaxis Tv"/>
    <s v="cpv"/>
    <s v="Pre/Mid/Post Rolls RON"/>
    <s v="Online Video"/>
    <n v="0.01"/>
    <n v="3.3000000000000002E-2"/>
    <n v="100000"/>
    <n v="101606"/>
    <n v="0"/>
    <n v="100000"/>
    <n v="7509"/>
    <n v="7.3903115957719034E-2"/>
    <n v="0.27733386602743376"/>
    <n v="1000"/>
    <n v="0"/>
    <n v="-1000"/>
    <n v="3300"/>
    <n v="2082.5"/>
    <n v="-1217.5"/>
    <n v="0"/>
    <n v="2082.5"/>
    <n v="1"/>
  </r>
  <r>
    <s v="GSK0116_Sensodyne_Hypernova_Preroll_Bond_MC"/>
    <x v="0"/>
    <x v="0"/>
    <s v="Q1"/>
    <d v="2016-01-01T00:00:00"/>
    <d v="2016-01-31T00:00:00"/>
    <n v="0"/>
    <x v="0"/>
    <x v="0"/>
    <s v="GSK0116_Sensodyne_Hypernova_Preroll_MC"/>
    <s v="Completed"/>
    <s v="Bond Digital"/>
    <s v="RON"/>
    <s v="Xaxis Tv"/>
    <s v="cpv"/>
    <s v="Pre/Mid/Post Rolls RON"/>
    <s v="Online Video"/>
    <n v="0.01"/>
    <n v="3.3000000000000002E-2"/>
    <n v="40000"/>
    <n v="1326"/>
    <n v="38674"/>
    <n v="1326"/>
    <m/>
    <n v="0"/>
    <e v="#DIV/0!"/>
    <n v="400"/>
    <n v="13.26"/>
    <n v="-386.74"/>
    <n v="1320"/>
    <n v="43.758000000000003"/>
    <n v="-1276.242"/>
    <n v="0"/>
    <n v="30.498000000000005"/>
    <n v="0.69696969696969702"/>
  </r>
  <r>
    <s v="GSK0116_Sensodyne_Hypernova_Preroll_Nokta_MC"/>
    <x v="0"/>
    <x v="0"/>
    <s v="Q1"/>
    <d v="2016-01-01T00:00:00"/>
    <d v="2016-01-31T00:00:00"/>
    <n v="0"/>
    <x v="0"/>
    <x v="0"/>
    <s v="GSK0116_Sensodyne_Hypernova_Preroll_MC"/>
    <s v="Completed"/>
    <s v="Nokta"/>
    <s v="RON"/>
    <s v="Xaxis Tv"/>
    <s v="cpv"/>
    <s v="Pre/Mid/Post Rolls RON"/>
    <s v="Online Video"/>
    <n v="1.2E-2"/>
    <n v="3.3000000000000002E-2"/>
    <n v="70000"/>
    <n v="70198"/>
    <n v="0"/>
    <n v="70000"/>
    <n v="10779"/>
    <n v="0.15355138323029147"/>
    <n v="0.21491177289173394"/>
    <n v="840"/>
    <n v="840"/>
    <n v="0"/>
    <n v="2310"/>
    <n v="2316.5340000000001"/>
    <n v="6.5340000000001055"/>
    <n v="0"/>
    <n v="1476.5340000000001"/>
    <n v="0.63738930661065196"/>
  </r>
  <r>
    <s v="Bayer0116_Redoxon_Preroll_Acunn_MC"/>
    <x v="0"/>
    <x v="0"/>
    <s v="Q1"/>
    <d v="2016-01-01T00:00:00"/>
    <d v="2016-01-20T00:00:00"/>
    <n v="0"/>
    <x v="0"/>
    <x v="7"/>
    <s v="Bayer0116_Redoxon_Preroll_MC"/>
    <s v="Completed"/>
    <s v="Acunn"/>
    <s v="RON"/>
    <s v="Xaxis Tv"/>
    <s v="cpv"/>
    <s v="Pre/Mid/Post Rolls RON"/>
    <s v="Online Video"/>
    <n v="0.01"/>
    <n v="3.3000000000000002E-2"/>
    <n v="80000"/>
    <n v="81821"/>
    <n v="0"/>
    <n v="80000"/>
    <n v="1317"/>
    <n v="1.6096112245022672E-2"/>
    <n v="1.791951404707669"/>
    <n v="800"/>
    <n v="0"/>
    <n v="-800"/>
    <n v="2640"/>
    <n v="2360"/>
    <n v="-280"/>
    <n v="0"/>
    <n v="2360"/>
    <n v="1"/>
  </r>
  <r>
    <s v="Bayer0116_Redoxon_Preroll_Digitalm_MC"/>
    <x v="0"/>
    <x v="0"/>
    <s v="Q1"/>
    <d v="2016-01-01T00:00:00"/>
    <d v="2016-01-20T00:00:00"/>
    <n v="0"/>
    <x v="0"/>
    <x v="7"/>
    <s v="Bayer0116_Redoxon_Preroll_MC"/>
    <s v="Completed"/>
    <s v="Digitalm"/>
    <s v="RON"/>
    <s v="Xaxis Tv"/>
    <s v="cpv"/>
    <s v="Pre/Mid/Post Rolls RON"/>
    <s v="Online Video"/>
    <n v="6.0000000000000001E-3"/>
    <n v="3.3000000000000002E-2"/>
    <n v="50000"/>
    <n v="51760"/>
    <n v="0"/>
    <n v="50000"/>
    <n v="895"/>
    <n v="1.7291344667697064E-2"/>
    <n v="1.8435754189944134"/>
    <n v="300"/>
    <n v="300"/>
    <n v="0"/>
    <n v="1650"/>
    <n v="1650"/>
    <n v="0"/>
    <n v="0"/>
    <n v="1350"/>
    <n v="0.81818181818181823"/>
  </r>
  <r>
    <s v="Bayer0116_Redoxon_Preroll_Midyo_MC"/>
    <x v="0"/>
    <x v="0"/>
    <s v="Q1"/>
    <d v="2016-01-01T00:00:00"/>
    <d v="2016-01-20T00:00:00"/>
    <n v="0"/>
    <x v="0"/>
    <x v="7"/>
    <s v="Bayer0116_Redoxon_Preroll_MC"/>
    <s v="Completed"/>
    <s v="Midyo"/>
    <s v="RON"/>
    <s v="Xaxis Tv"/>
    <s v="cpv"/>
    <s v="Pre/Mid/Post Rolls RON"/>
    <s v="Online Video"/>
    <n v="5.0000000000000001E-3"/>
    <n v="3.3000000000000002E-2"/>
    <n v="30000"/>
    <n v="26944"/>
    <n v="3056"/>
    <n v="26944"/>
    <m/>
    <n v="0"/>
    <e v="#DIV/0!"/>
    <n v="150"/>
    <n v="150"/>
    <n v="0"/>
    <n v="990"/>
    <n v="990"/>
    <n v="0"/>
    <n v="0"/>
    <n v="840"/>
    <n v="0.84848484848484851"/>
  </r>
  <r>
    <s v="Bridgestone0116_Kis_Plani_Interstitial_Acunn_MC"/>
    <x v="0"/>
    <x v="0"/>
    <s v="Q1"/>
    <d v="2016-01-01T00:00:00"/>
    <d v="2016-01-31T00:00:00"/>
    <n v="0"/>
    <x v="0"/>
    <x v="8"/>
    <s v="Bridgestone0116_Kis_Plani_Interstitial_MC"/>
    <s v="Completed"/>
    <s v="Acunn"/>
    <s v="RON"/>
    <s v="Xaxis Rich Media"/>
    <s v="cpm"/>
    <s v="Interstitial"/>
    <s v="Interstitial"/>
    <n v="1.5"/>
    <n v="4.25"/>
    <n v="400000"/>
    <n v="434689"/>
    <n v="0"/>
    <n v="400000"/>
    <n v="1872"/>
    <n v="4.3065271953051489E-3"/>
    <n v="0.90811965811965811"/>
    <n v="600"/>
    <n v="0"/>
    <n v="-600"/>
    <n v="1700"/>
    <n v="1700"/>
    <n v="0"/>
    <n v="0"/>
    <n v="1700"/>
    <n v="1"/>
  </r>
  <r>
    <s v="Bridgestone0116_Kis_Plani_Interstitial_Digitalm_MC"/>
    <x v="0"/>
    <x v="0"/>
    <s v="Q1"/>
    <d v="2016-01-01T00:00:00"/>
    <d v="2016-01-31T00:00:00"/>
    <n v="0"/>
    <x v="0"/>
    <x v="8"/>
    <s v="Bridgestone0116_Kis_Plani_Interstitial_MC"/>
    <s v="Completed"/>
    <s v="Digitalm"/>
    <s v="RON"/>
    <s v="Xaxis Rich Media"/>
    <s v="cpm"/>
    <s v="Interstitial"/>
    <s v="Interstitial"/>
    <n v="2.5"/>
    <n v="4.25"/>
    <n v="300000"/>
    <n v="300167"/>
    <n v="0"/>
    <n v="300000"/>
    <n v="3778"/>
    <n v="1.2586326944667468E-2"/>
    <n v="0.33748014822657491"/>
    <n v="750"/>
    <n v="750"/>
    <n v="0"/>
    <n v="1275"/>
    <n v="1275"/>
    <n v="0"/>
    <n v="0"/>
    <n v="525"/>
    <n v="0.41176470588235292"/>
  </r>
  <r>
    <s v="Bridgestone0116_Kis_Plani_Interstitial_Medyanet_MC"/>
    <x v="0"/>
    <x v="0"/>
    <s v="Q1"/>
    <d v="2016-01-01T00:00:00"/>
    <d v="2016-01-31T00:00:00"/>
    <n v="0"/>
    <x v="0"/>
    <x v="8"/>
    <s v="Bridgestone0116_Kis_Plani_Interstitial_MC"/>
    <s v="Completed"/>
    <s v="Medyanet"/>
    <s v="RON"/>
    <s v="Xaxis Rich Media"/>
    <s v="cpm"/>
    <s v="Interstitial"/>
    <s v="Interstitial"/>
    <n v="0.5"/>
    <n v="4.25"/>
    <n v="240000"/>
    <n v="241420"/>
    <n v="0"/>
    <n v="240000"/>
    <n v="2361"/>
    <n v="9.7796371468809543E-3"/>
    <n v="0.43413807708598051"/>
    <n v="120"/>
    <n v="120"/>
    <n v="0"/>
    <n v="1020"/>
    <n v="1025"/>
    <n v="5"/>
    <n v="0"/>
    <n v="905"/>
    <n v="0.88292682926829269"/>
  </r>
  <r>
    <s v="Akbank0116_MTV_Interest_Bond_MC"/>
    <x v="0"/>
    <x v="0"/>
    <s v="Q1"/>
    <d v="2016-01-01T00:00:00"/>
    <d v="2016-01-31T00:00:00"/>
    <n v="0"/>
    <x v="0"/>
    <x v="9"/>
    <s v="Akbank0115_MTV_Interest_MC"/>
    <s v="Completed"/>
    <s v="Bond Digital"/>
    <s v="RON"/>
    <s v="Xaxis Display Plus"/>
    <s v="cpm"/>
    <s v="Selected Sites"/>
    <s v="Ad Bundles"/>
    <n v="0.5"/>
    <n v="0.8"/>
    <n v="1000000"/>
    <n v="901558"/>
    <n v="98442"/>
    <n v="901558"/>
    <m/>
    <n v="0"/>
    <e v="#DIV/0!"/>
    <n v="500"/>
    <n v="450.779"/>
    <n v="-49.221000000000004"/>
    <n v="800"/>
    <n v="721.24639999999999"/>
    <n v="-78.753600000000006"/>
    <n v="0"/>
    <n v="270.4674"/>
    <n v="0.375"/>
  </r>
  <r>
    <s v="Akbank0116_MTV_Interest_Digitalm_MC"/>
    <x v="0"/>
    <x v="0"/>
    <s v="Q1"/>
    <d v="2016-01-01T00:00:00"/>
    <d v="2016-01-31T00:00:00"/>
    <n v="0"/>
    <x v="0"/>
    <x v="9"/>
    <s v="Akbank0115_MTV_Interest_MC"/>
    <s v="Completed"/>
    <s v="Digitalm"/>
    <s v="RON"/>
    <s v="Xaxis Display Plus"/>
    <s v="cpm"/>
    <s v="Selected Sites"/>
    <s v="Ad Bundles"/>
    <n v="0.2"/>
    <n v="0.8"/>
    <n v="2000000"/>
    <n v="1890883"/>
    <n v="109117"/>
    <n v="1890883"/>
    <n v="896"/>
    <n v="4.7385269210204969E-4"/>
    <n v="1.3258928571428572"/>
    <n v="400"/>
    <n v="378.17660000000001"/>
    <n v="-21.823399999999992"/>
    <n v="1600"/>
    <n v="1188"/>
    <n v="-412"/>
    <n v="0"/>
    <n v="809.82339999999999"/>
    <n v="0.68166952861952856"/>
  </r>
  <r>
    <s v="Akbank0116_MTV_Interest_Medyanet_MC"/>
    <x v="0"/>
    <x v="0"/>
    <s v="Q1"/>
    <d v="2016-01-01T00:00:00"/>
    <d v="2016-01-31T00:00:00"/>
    <n v="0"/>
    <x v="0"/>
    <x v="9"/>
    <s v="Akbank0115_MTV_Interest_MC"/>
    <s v="Completed"/>
    <s v="Medyanet"/>
    <s v="RON"/>
    <s v="Xaxis Display Plus"/>
    <s v="cpm"/>
    <s v="Selected Sites"/>
    <s v="Ad Bundles"/>
    <n v="0.1"/>
    <n v="0.8"/>
    <n v="1000000"/>
    <n v="1002985"/>
    <n v="0"/>
    <n v="1000000"/>
    <m/>
    <n v="0"/>
    <e v="#DIV/0!"/>
    <n v="100"/>
    <n v="100"/>
    <n v="0"/>
    <n v="800"/>
    <n v="802.38800000000003"/>
    <n v="2.3880000000000337"/>
    <n v="0"/>
    <n v="702.38800000000003"/>
    <n v="0.87537201453660818"/>
  </r>
  <r>
    <s v="Bimeks0116_En_Son_Nolur_Faz1_Interstitial_Acunn_MEC"/>
    <x v="0"/>
    <x v="0"/>
    <s v="Q1"/>
    <d v="2016-01-08T00:00:00"/>
    <d v="2016-01-11T00:00:00"/>
    <n v="0"/>
    <x v="1"/>
    <x v="10"/>
    <s v="Bimeks0116_En_Son_Nolur_Faz1_Interstitial_MEC"/>
    <s v="Completed"/>
    <s v="Acunn"/>
    <s v="RON"/>
    <s v="Xaxis Rich Media"/>
    <s v="cpm"/>
    <s v="Interstitial"/>
    <s v="Interstitial"/>
    <n v="1.5"/>
    <n v="4.5"/>
    <n v="400000"/>
    <n v="402485"/>
    <n v="0"/>
    <n v="400000"/>
    <n v="1217"/>
    <n v="3.0237151695094227E-3"/>
    <n v="1.4790468364831553"/>
    <n v="600"/>
    <n v="0"/>
    <n v="-600"/>
    <n v="1800"/>
    <n v="1800"/>
    <n v="0"/>
    <n v="0"/>
    <n v="1800"/>
    <n v="1"/>
  </r>
  <r>
    <s v="Bimeks0116_En_Son_Nolur_Faz1_Interstitial_Bond_MEC"/>
    <x v="0"/>
    <x v="0"/>
    <s v="Q1"/>
    <d v="2016-01-08T00:00:00"/>
    <d v="2016-01-11T00:00:00"/>
    <n v="0"/>
    <x v="1"/>
    <x v="10"/>
    <s v="Bimeks0116_En_Son_Nolur_Faz1_Interstitial_MEC"/>
    <s v="Completed"/>
    <s v="Bond Digital"/>
    <s v="RON"/>
    <s v="Xaxis Rich Media"/>
    <s v="cpm"/>
    <s v="Interstitial"/>
    <s v="Interstitial"/>
    <n v="2.25"/>
    <n v="4.5"/>
    <n v="100000"/>
    <n v="110008"/>
    <n v="0"/>
    <n v="100000"/>
    <n v="2248"/>
    <n v="2.0434877463457204E-2"/>
    <n v="0.22241992882562278"/>
    <n v="225"/>
    <n v="225"/>
    <n v="0"/>
    <n v="450"/>
    <n v="500"/>
    <n v="50"/>
    <n v="0"/>
    <n v="275"/>
    <n v="0.55000000000000004"/>
  </r>
  <r>
    <s v="Bimeks0116_En_Son_Nolur_Faz1_Interstitial_Digitalm_MEC"/>
    <x v="0"/>
    <x v="0"/>
    <s v="Q1"/>
    <d v="2016-01-08T00:00:00"/>
    <d v="2016-01-11T00:00:00"/>
    <n v="0"/>
    <x v="1"/>
    <x v="10"/>
    <s v="Bimeks0116_En_Son_Nolur_Faz1_Interstitial_MEC"/>
    <s v="Completed"/>
    <s v="Digitalm"/>
    <s v="RON"/>
    <s v="Xaxis Rich Media"/>
    <s v="cpm"/>
    <s v="Interstitial"/>
    <s v="Interstitial"/>
    <n v="2.5"/>
    <n v="4.5"/>
    <n v="200000"/>
    <n v="201160"/>
    <n v="0"/>
    <n v="200000"/>
    <n v="3967"/>
    <n v="1.9720620401670313E-2"/>
    <n v="0.22687169145449962"/>
    <n v="500"/>
    <n v="500"/>
    <n v="0"/>
    <n v="900"/>
    <n v="900"/>
    <n v="0"/>
    <n v="0"/>
    <n v="400"/>
    <n v="0.44444444444444442"/>
  </r>
  <r>
    <s v="Bimeks0116_En_Son_Nolur_Faz1_Interstitial_Medyanet_MEC"/>
    <x v="0"/>
    <x v="0"/>
    <s v="Q1"/>
    <d v="2016-01-08T00:00:00"/>
    <d v="2016-01-11T00:00:00"/>
    <n v="0"/>
    <x v="1"/>
    <x v="10"/>
    <s v="Bimeks0116_En_Son_Nolur_Faz1_Interstitial_MEC"/>
    <s v="Completed"/>
    <s v="Medyanet"/>
    <s v="RON"/>
    <s v="Xaxis Rich Media"/>
    <s v="cpm"/>
    <s v="Interstitial"/>
    <s v="Interstitial"/>
    <n v="0.5"/>
    <n v="4.5"/>
    <n v="400000"/>
    <n v="401026"/>
    <n v="0"/>
    <n v="400000"/>
    <n v="3828"/>
    <n v="9.5455157520958744E-3"/>
    <n v="0.47021943573667713"/>
    <n v="200"/>
    <n v="200"/>
    <n v="0"/>
    <n v="1800"/>
    <n v="1800"/>
    <n v="0"/>
    <n v="0"/>
    <n v="1600"/>
    <n v="0.88888888888888884"/>
  </r>
  <r>
    <s v="RedBull0116_Theme_SYNC_Clipkit_MEC"/>
    <x v="0"/>
    <x v="0"/>
    <s v="Q1"/>
    <d v="2016-01-07T00:00:00"/>
    <d v="2016-01-24T00:00:00"/>
    <n v="0"/>
    <x v="1"/>
    <x v="11"/>
    <s v="RedBull0116_Theme_SYNC_MEC"/>
    <s v="Completed"/>
    <s v="Clipkit"/>
    <s v="RON"/>
    <s v="Xaxis SYNC"/>
    <s v="cpv"/>
    <s v="Pre/Mid/Post Rolls RON"/>
    <s v="Online Video"/>
    <n v="3.9E-2"/>
    <n v="5.5E-2"/>
    <n v="181818"/>
    <n v="194357"/>
    <n v="0"/>
    <n v="181818"/>
    <n v="21473"/>
    <n v="0.11048225687780733"/>
    <n v="0.46570064732454708"/>
    <n v="7090.902"/>
    <n v="7090.902"/>
    <n v="0"/>
    <n v="9999.99"/>
    <n v="9999.99"/>
    <n v="0"/>
    <n v="0"/>
    <n v="2909.0879999999997"/>
    <n v="0.29090909090909089"/>
  </r>
  <r>
    <s v="Clinique0116_Ocak_interest_Ligatus_MS"/>
    <x v="0"/>
    <x v="0"/>
    <s v="Q1"/>
    <d v="2016-01-06T00:00:00"/>
    <d v="2016-01-31T00:00:00"/>
    <n v="0"/>
    <x v="2"/>
    <x v="2"/>
    <s v="Clinique0116_Ocak_interest_MS"/>
    <s v="Completed"/>
    <s v="Ligatus"/>
    <s v="RON"/>
    <s v="Xaxis Display Plus"/>
    <s v="cpc"/>
    <s v="Selected Sites"/>
    <s v="Ad Bundles"/>
    <n v="0.3"/>
    <n v="1.6"/>
    <s v="3333 click"/>
    <n v="18617595"/>
    <e v="#VALUE!"/>
    <n v="18617595"/>
    <n v="3333"/>
    <n v="1.7902419727145209E-4"/>
    <n v="0.26282628262826285"/>
    <e v="#VALUE!"/>
    <n v="1000"/>
    <e v="#VALUE!"/>
    <e v="#VALUE!"/>
    <n v="876"/>
    <e v="#VALUE!"/>
    <n v="0"/>
    <n v="-124"/>
    <n v="-0.14155251141552511"/>
  </r>
  <r>
    <s v="Clinique0116_Ocak_interest_Medyanet_MS"/>
    <x v="0"/>
    <x v="0"/>
    <s v="Q1"/>
    <d v="2016-01-06T00:00:00"/>
    <d v="2016-01-31T00:00:00"/>
    <n v="0"/>
    <x v="2"/>
    <x v="2"/>
    <s v="Clinique0116_Ocak_interest_MS"/>
    <s v="Completed"/>
    <s v="Medyanet"/>
    <s v="RON"/>
    <s v="Xaxis Display Plus"/>
    <s v="cpm"/>
    <s v="Selected Sites"/>
    <s v="Ad Bundles"/>
    <n v="0.1"/>
    <n v="1.6"/>
    <n v="1250000"/>
    <n v="1254960"/>
    <n v="0"/>
    <n v="1250000"/>
    <n v="608"/>
    <n v="4.8447759291132787E-4"/>
    <n v="1.6447368421052631"/>
    <n v="125"/>
    <n v="175"/>
    <n v="50"/>
    <n v="2000"/>
    <n v="1000"/>
    <n v="-1000"/>
    <n v="0"/>
    <n v="825"/>
    <n v="0.82499999999999996"/>
  </r>
  <r>
    <s v="Clinique0116_Ocak_interest_Popmarker_MS"/>
    <x v="0"/>
    <x v="0"/>
    <s v="Q1"/>
    <d v="2016-01-06T00:00:00"/>
    <d v="2016-01-31T00:00:00"/>
    <n v="0"/>
    <x v="2"/>
    <x v="2"/>
    <s v="Clinique0116_Ocak_interest_MS"/>
    <s v="Completed"/>
    <s v="Popmarker"/>
    <s v="RON"/>
    <s v="Xaxis Display Plus"/>
    <s v="cpm"/>
    <s v="Selected Sites"/>
    <s v="Ad Bundles"/>
    <n v="1"/>
    <n v="1.6"/>
    <n v="1000000"/>
    <n v="1000925"/>
    <n v="0"/>
    <n v="1000000"/>
    <n v="2641"/>
    <n v="2.638559332617329E-3"/>
    <n v="0.60583112457402499"/>
    <n v="1000"/>
    <n v="1000"/>
    <n v="0"/>
    <n v="1600"/>
    <n v="1600"/>
    <n v="0"/>
    <n v="0"/>
    <n v="600"/>
    <n v="0.375"/>
  </r>
  <r>
    <s v="Clinique0116_Ocak_interest_Reklamz_MS"/>
    <x v="0"/>
    <x v="0"/>
    <s v="Q1"/>
    <d v="2016-01-06T00:00:00"/>
    <d v="2016-01-31T00:00:00"/>
    <n v="0"/>
    <x v="2"/>
    <x v="2"/>
    <s v="Clinique0116_Ocak_interest_MS"/>
    <s v="Completed"/>
    <s v="Reklamz"/>
    <s v="RON"/>
    <s v="Xaxis Display Plus"/>
    <s v="cpm"/>
    <s v="Selected Sites"/>
    <s v="Ad Bundles"/>
    <n v="0.1"/>
    <n v="1.6"/>
    <n v="100000"/>
    <n v="80252"/>
    <n v="19748"/>
    <n v="80252"/>
    <n v="141"/>
    <n v="1.7569655584907542E-3"/>
    <n v="1.1347517730496455"/>
    <n v="10"/>
    <n v="8.0251999999999999"/>
    <n v="-1.9748000000000001"/>
    <n v="160"/>
    <n v="160"/>
    <n v="0"/>
    <n v="0"/>
    <n v="151.97479999999999"/>
    <n v="0.94984249999999992"/>
  </r>
  <r>
    <s v="Clinique_0116_Ocak_interstitial_Acunn_MS"/>
    <x v="0"/>
    <x v="0"/>
    <s v="Q1"/>
    <d v="2016-01-06T00:00:00"/>
    <d v="2016-01-31T00:00:00"/>
    <n v="0"/>
    <x v="2"/>
    <x v="2"/>
    <s v="Clinique_0116_Ocak_interstitial_MS"/>
    <s v="Completed"/>
    <s v="Acunn"/>
    <s v="RON"/>
    <s v="Xaxis Rich Media"/>
    <s v="cpm"/>
    <s v="Interstitial"/>
    <s v="Interstitial"/>
    <n v="1.5"/>
    <n v="0"/>
    <n v="200000"/>
    <n v="200029"/>
    <n v="0"/>
    <n v="200000"/>
    <n v="916"/>
    <n v="4.5793359962805393E-3"/>
    <n v="0"/>
    <n v="300"/>
    <n v="0"/>
    <n v="-300"/>
    <n v="0"/>
    <n v="0"/>
    <n v="0"/>
    <n v="0"/>
    <n v="0"/>
    <e v="#DIV/0!"/>
  </r>
  <r>
    <s v="Clinique_0116_Ocak_interstitial_Medyanet_MS"/>
    <x v="0"/>
    <x v="0"/>
    <s v="Q1"/>
    <d v="2016-01-06T00:00:00"/>
    <d v="2016-01-31T00:00:00"/>
    <n v="0"/>
    <x v="2"/>
    <x v="2"/>
    <s v="Clinique_0116_Ocak_interstitial_MS"/>
    <s v="Completed"/>
    <s v="Medyanet"/>
    <s v="RON"/>
    <s v="Xaxis Rich Media"/>
    <s v="cpm"/>
    <s v="Interstitial"/>
    <s v="Interstitial"/>
    <n v="0.5"/>
    <n v="0"/>
    <n v="200000"/>
    <n v="201615"/>
    <n v="0"/>
    <n v="200000"/>
    <n v="1464"/>
    <n v="7.2613644818093894E-3"/>
    <n v="0"/>
    <n v="100"/>
    <n v="100"/>
    <n v="0"/>
    <n v="0"/>
    <n v="0"/>
    <n v="0"/>
    <n v="0"/>
    <n v="-100"/>
    <e v="#DIV/0!"/>
  </r>
  <r>
    <s v="Clinique_0116_Ocak_interstitial_Sem_MS"/>
    <x v="0"/>
    <x v="0"/>
    <s v="Q1"/>
    <d v="2016-01-06T00:00:00"/>
    <d v="2016-01-31T00:00:00"/>
    <n v="0"/>
    <x v="2"/>
    <x v="2"/>
    <s v="Clinique_0116_Ocak_interstitial_MS"/>
    <s v="Completed"/>
    <s v="Sem Digital"/>
    <s v="RON"/>
    <s v="Xaxis Rich Media"/>
    <s v="cpm"/>
    <s v="Interstitial"/>
    <s v="Interstitial"/>
    <n v="0.2"/>
    <n v="0"/>
    <n v="50000"/>
    <n v="81125"/>
    <n v="0"/>
    <n v="50000"/>
    <n v="502"/>
    <n v="6.1879815100154079E-3"/>
    <n v="0"/>
    <n v="10"/>
    <n v="10"/>
    <n v="0"/>
    <n v="0"/>
    <n v="0"/>
    <n v="0"/>
    <n v="0"/>
    <n v="-10"/>
    <e v="#DIV/0!"/>
  </r>
  <r>
    <s v="HesKablo_0116_Ocak_interstitial_Acunn_MS"/>
    <x v="0"/>
    <x v="0"/>
    <s v="Q1"/>
    <d v="2016-01-01T00:00:00"/>
    <d v="2016-01-01T00:00:00"/>
    <n v="0"/>
    <x v="2"/>
    <x v="12"/>
    <s v="HesKablo_0116_Ocak_interstitial_MS"/>
    <s v="Completed"/>
    <s v="Acunn"/>
    <s v="RON"/>
    <s v="Xaxis Rich Media"/>
    <s v="cpm"/>
    <s v="Interstitial"/>
    <s v="Interstitial"/>
    <n v="1.5"/>
    <n v="4.25"/>
    <n v="300000"/>
    <n v="324127"/>
    <n v="0"/>
    <n v="300000"/>
    <n v="1143"/>
    <n v="3.5263955178062921E-3"/>
    <n v="1.0874890638670167"/>
    <n v="450"/>
    <n v="0"/>
    <n v="-450"/>
    <n v="1275"/>
    <n v="1243"/>
    <n v="-32"/>
    <n v="0"/>
    <n v="1243"/>
    <n v="1"/>
  </r>
  <r>
    <s v="HesKablo_0116_Ocak_interstitial_Digitalm_MS"/>
    <x v="0"/>
    <x v="0"/>
    <s v="Q1"/>
    <d v="2016-01-01T00:00:00"/>
    <d v="2016-01-01T00:00:00"/>
    <n v="0"/>
    <x v="2"/>
    <x v="12"/>
    <s v="HesKablo_0116_Ocak_interstitial_MS"/>
    <s v="Completed"/>
    <s v="Digitalm"/>
    <s v="RON"/>
    <s v="Xaxis Rich Media"/>
    <s v="cpm"/>
    <s v="Interstitial"/>
    <s v="Interstitial"/>
    <n v="2.5"/>
    <n v="4.25"/>
    <n v="300000"/>
    <n v="301276"/>
    <n v="0"/>
    <n v="300000"/>
    <n v="4998"/>
    <n v="1.6589439583637594E-2"/>
    <n v="0.25510204081632654"/>
    <n v="750"/>
    <n v="750"/>
    <n v="0"/>
    <n v="1275"/>
    <n v="1275"/>
    <n v="0"/>
    <n v="0"/>
    <n v="525"/>
    <n v="0.41176470588235292"/>
  </r>
  <r>
    <s v="HesKablo_0116_Ocak_interstitial_Medyanet_MS"/>
    <x v="0"/>
    <x v="0"/>
    <s v="Q1"/>
    <d v="2016-01-01T00:00:00"/>
    <d v="2016-01-01T00:00:00"/>
    <n v="0"/>
    <x v="2"/>
    <x v="12"/>
    <s v="HesKablo_0116_Ocak_interstitial_MS"/>
    <s v="Completed"/>
    <s v="Medyanet"/>
    <s v="RON"/>
    <s v="Xaxis Rich Media"/>
    <s v="cpm"/>
    <s v="Interstitial"/>
    <s v="Interstitial"/>
    <n v="0.5"/>
    <n v="4.25"/>
    <n v="400000"/>
    <n v="408549"/>
    <n v="0"/>
    <n v="400000"/>
    <n v="5083"/>
    <n v="1.2441592073411023E-2"/>
    <n v="0.33444816053511706"/>
    <n v="200"/>
    <n v="200"/>
    <n v="0"/>
    <n v="1700"/>
    <n v="1700"/>
    <n v="0"/>
    <n v="0"/>
    <n v="1500"/>
    <n v="0.88235294117647056"/>
  </r>
  <r>
    <s v="Vodafone_0116_CropCozumler_LAL_Adhood_MS"/>
    <x v="0"/>
    <x v="0"/>
    <s v="Q1"/>
    <d v="2016-01-05T00:00:00"/>
    <d v="2016-01-31T00:00:00"/>
    <n v="0"/>
    <x v="2"/>
    <x v="13"/>
    <s v="Vodafone_0116_CropCozumler_LAL_MS"/>
    <s v="Completed"/>
    <s v="Adhood"/>
    <s v="RON"/>
    <s v="Xaxis Lookalike"/>
    <s v="cpm"/>
    <s v="Selected Sites"/>
    <s v="Ad Bundles"/>
    <n v="0.15"/>
    <n v="1.3"/>
    <n v="750000"/>
    <n v="945450"/>
    <n v="0"/>
    <n v="750000"/>
    <m/>
    <n v="0"/>
    <e v="#DIV/0!"/>
    <n v="112.5"/>
    <n v="112.5"/>
    <n v="0"/>
    <n v="975"/>
    <n v="975"/>
    <n v="0"/>
    <n v="0"/>
    <n v="862.5"/>
    <n v="0.88461538461538458"/>
  </r>
  <r>
    <s v="Vodafone_0116_CropCozumler_LAL_Appnexus_MS"/>
    <x v="0"/>
    <x v="0"/>
    <s v="Q1"/>
    <d v="2016-01-05T00:00:00"/>
    <d v="2016-01-31T00:00:00"/>
    <n v="0"/>
    <x v="2"/>
    <x v="13"/>
    <s v="Vodafone_0116_CropCozumler_LAL_MS"/>
    <s v="Completed"/>
    <s v="Appnexus"/>
    <s v="RON"/>
    <s v="Xaxis Lookalike"/>
    <s v="cpm"/>
    <s v="Selected Sites"/>
    <s v="Ad Bundles"/>
    <m/>
    <n v="1.3"/>
    <n v="500000"/>
    <n v="500462"/>
    <n v="0"/>
    <n v="500000"/>
    <n v="80"/>
    <n v="1.5985229647805428E-4"/>
    <n v="11.762499999999999"/>
    <n v="0"/>
    <n v="811"/>
    <n v="811"/>
    <n v="650"/>
    <n v="941"/>
    <n v="291"/>
    <n v="0"/>
    <n v="130"/>
    <n v="0.13815090329436769"/>
  </r>
  <r>
    <s v="Vodafone_0116_CropCozumler_LAL_Commedya_MS"/>
    <x v="0"/>
    <x v="0"/>
    <s v="Q1"/>
    <d v="2016-01-05T00:00:00"/>
    <d v="2016-01-31T00:00:00"/>
    <n v="0"/>
    <x v="2"/>
    <x v="13"/>
    <s v="Vodafone_0116_CropCozumler_LAL_MS"/>
    <s v="Completed"/>
    <s v="Commedya"/>
    <s v="RON"/>
    <s v="Xaxis Lookalike"/>
    <s v="cpm"/>
    <s v="Selected Sites"/>
    <s v="Ad Bundles"/>
    <n v="0.1"/>
    <n v="1.3"/>
    <n v="500000"/>
    <n v="525746"/>
    <n v="0"/>
    <n v="500000"/>
    <n v="0"/>
    <n v="0"/>
    <e v="#DIV/0!"/>
    <n v="50"/>
    <n v="50"/>
    <n v="0"/>
    <n v="650"/>
    <n v="3284"/>
    <n v="2634"/>
    <n v="0"/>
    <n v="3234"/>
    <n v="0.98477466504263089"/>
  </r>
  <r>
    <s v="Vodafone_0116_CropCozumler_LAL_Digitalm_MS"/>
    <x v="0"/>
    <x v="0"/>
    <s v="Q1"/>
    <d v="2016-01-05T00:00:00"/>
    <d v="2016-01-31T00:00:00"/>
    <n v="0"/>
    <x v="2"/>
    <x v="13"/>
    <s v="Vodafone_0116_CropCozumler_LAL_MS"/>
    <s v="Completed"/>
    <s v="Digitalm"/>
    <s v="RON"/>
    <s v="Xaxis Lookalike"/>
    <s v="cpm"/>
    <s v="Selected Sites"/>
    <s v="Ad Bundles"/>
    <n v="0.2"/>
    <n v="1.3"/>
    <n v="1000000"/>
    <n v="1000946"/>
    <n v="0"/>
    <n v="1000000"/>
    <n v="153"/>
    <n v="1.5285539879274207E-4"/>
    <n v="8.4967320261437909"/>
    <n v="200"/>
    <n v="200"/>
    <n v="0"/>
    <n v="1300"/>
    <n v="1300"/>
    <n v="0"/>
    <n v="0"/>
    <n v="1100"/>
    <n v="0.84615384615384615"/>
  </r>
  <r>
    <s v="Vodafone_0116_CropCozumler_LAL_Popmarker_MS"/>
    <x v="0"/>
    <x v="0"/>
    <s v="Q1"/>
    <d v="2016-01-05T00:00:00"/>
    <d v="2016-01-31T00:00:00"/>
    <n v="0"/>
    <x v="2"/>
    <x v="13"/>
    <s v="Vodafone_0116_CropCozumler_LAL_MS"/>
    <s v="Completed"/>
    <s v="Popmarker"/>
    <s v="RON"/>
    <s v="Xaxis Lookalike"/>
    <s v="cpm"/>
    <s v="Selected Sites"/>
    <s v="Ad Bundles"/>
    <n v="1"/>
    <n v="1.3"/>
    <n v="1000000"/>
    <n v="1001250"/>
    <n v="0"/>
    <n v="1000000"/>
    <m/>
    <n v="0"/>
    <e v="#DIV/0!"/>
    <n v="1000"/>
    <n v="1000"/>
    <n v="0"/>
    <n v="1300"/>
    <n v="1300"/>
    <n v="0"/>
    <n v="0"/>
    <n v="300"/>
    <n v="0.23076923076923078"/>
  </r>
  <r>
    <s v="Vodafone0116_Project_Falcon_Interest_Digitalm_MS"/>
    <x v="0"/>
    <x v="0"/>
    <s v="Q1"/>
    <d v="2016-01-04T00:00:00"/>
    <d v="2016-01-15T00:00:00"/>
    <n v="0"/>
    <x v="2"/>
    <x v="13"/>
    <s v="Vodafone0116_Project_Falcon_Interest_MS"/>
    <s v="Completed"/>
    <s v="Digitalm"/>
    <s v="RON"/>
    <s v="Xaxis Display Plus"/>
    <s v="cpm"/>
    <s v="Selected Sites"/>
    <s v="Ad Bundles"/>
    <n v="0.2"/>
    <n v="1.4"/>
    <n v="2000000"/>
    <n v="2054519"/>
    <n v="0"/>
    <n v="2000000"/>
    <n v="294"/>
    <n v="1.4309918769308047E-4"/>
    <n v="9.7834238095238071"/>
    <n v="400"/>
    <n v="400"/>
    <n v="0"/>
    <n v="2800"/>
    <n v="2876.3265999999994"/>
    <n v="76.326599999999416"/>
    <n v="0"/>
    <n v="2476.3265999999994"/>
    <n v="0.86093373402032991"/>
  </r>
  <r>
    <s v="Vodafone0116_Project_Falcon_Interest_Medyanet_MS"/>
    <x v="0"/>
    <x v="0"/>
    <s v="Q1"/>
    <d v="2016-01-04T00:00:00"/>
    <d v="2016-01-15T00:00:00"/>
    <n v="0"/>
    <x v="2"/>
    <x v="13"/>
    <s v="Vodafone0116_Project_Falcon_Interest_MS"/>
    <s v="Completed"/>
    <s v="Medyanet"/>
    <s v="RON"/>
    <s v="Xaxis Display Plus"/>
    <s v="cpm"/>
    <s v="Selected Sites"/>
    <s v="Ad Bundles"/>
    <n v="0.1"/>
    <n v="1.4"/>
    <n v="3600000"/>
    <n v="3719428"/>
    <n v="0"/>
    <n v="3600000"/>
    <m/>
    <n v="0"/>
    <e v="#DIV/0!"/>
    <n v="360"/>
    <n v="360"/>
    <n v="0"/>
    <n v="5040"/>
    <n v="3307"/>
    <n v="-1733"/>
    <n v="0"/>
    <n v="2947"/>
    <n v="0.89114000604777743"/>
  </r>
  <r>
    <s v="Vodafone0116_Project_Falcon_Interest_Nokta_MS"/>
    <x v="0"/>
    <x v="0"/>
    <s v="Q1"/>
    <d v="2016-01-04T00:00:00"/>
    <d v="2016-01-15T00:00:00"/>
    <n v="0"/>
    <x v="2"/>
    <x v="13"/>
    <s v="Vodafone0116_Project_Falcon_Interest_MS"/>
    <s v="Completed"/>
    <s v="Nokta"/>
    <s v="RON"/>
    <s v="Xaxis Display Plus"/>
    <s v="cpm"/>
    <s v="Selected Sites"/>
    <s v="Ad Bundles"/>
    <n v="0.1"/>
    <n v="1.4"/>
    <n v="2500000"/>
    <n v="2598585"/>
    <n v="0"/>
    <n v="2500000"/>
    <m/>
    <n v="0"/>
    <e v="#DIV/0!"/>
    <n v="250"/>
    <n v="250"/>
    <n v="0"/>
    <n v="3500"/>
    <n v="3638.0189999999998"/>
    <n v="138.01899999999978"/>
    <n v="0"/>
    <n v="3388.0189999999998"/>
    <n v="0.93128128247818387"/>
  </r>
  <r>
    <s v="Vodafone0116_Project_Falcon_Interest_Reklamz_MS"/>
    <x v="0"/>
    <x v="0"/>
    <s v="Q1"/>
    <d v="2016-01-04T00:00:00"/>
    <d v="2016-01-15T00:00:00"/>
    <n v="0"/>
    <x v="2"/>
    <x v="13"/>
    <s v="Vodafone0116_Project_Falcon_Interest_MS"/>
    <s v="Completed"/>
    <s v="Reklamz"/>
    <s v="RON"/>
    <s v="Xaxis Display Plus"/>
    <s v="cpm"/>
    <s v="Selected Sites"/>
    <s v="Ad Bundles"/>
    <n v="0.1"/>
    <n v="1.4"/>
    <n v="500000"/>
    <n v="128129"/>
    <n v="371871"/>
    <n v="128129"/>
    <m/>
    <n v="0"/>
    <e v="#DIV/0!"/>
    <n v="50"/>
    <n v="12.812899999999999"/>
    <n v="-37.187100000000001"/>
    <n v="700"/>
    <n v="179.38059999999999"/>
    <n v="-520.61940000000004"/>
    <n v="0"/>
    <n v="166.5677"/>
    <n v="0.9285714285714286"/>
  </r>
  <r>
    <s v="Vodafone0116_Red_Dil_Testi_Interest_Adinteraction_MS"/>
    <x v="0"/>
    <x v="0"/>
    <s v="Q1"/>
    <d v="2016-01-05T00:00:00"/>
    <d v="2016-01-20T00:00:00"/>
    <n v="0"/>
    <x v="2"/>
    <x v="13"/>
    <s v="Vodafone0116_Red_Dil_Testi_Interest_MS"/>
    <s v="Completed"/>
    <s v="Adinteraction"/>
    <s v="RON"/>
    <s v="Xaxis Display Plus"/>
    <s v="cpm"/>
    <s v="Selected Sites"/>
    <s v="Ad Bundles"/>
    <n v="0.15"/>
    <n v="1.4"/>
    <n v="500000"/>
    <n v="500641"/>
    <n v="0"/>
    <n v="500000"/>
    <n v="536"/>
    <n v="1.0706274556019184E-3"/>
    <n v="1.3076444029850744"/>
    <n v="75"/>
    <n v="75"/>
    <n v="0"/>
    <n v="700"/>
    <n v="700.89739999999995"/>
    <n v="0.8973999999999478"/>
    <n v="0"/>
    <n v="625.89739999999995"/>
    <n v="0.89299432413360358"/>
  </r>
  <r>
    <s v="Vodafone0116_Red_Dil_Testi_Interest_Appnexus_MS"/>
    <x v="0"/>
    <x v="0"/>
    <s v="Q1"/>
    <d v="2016-01-05T00:00:00"/>
    <d v="2016-01-20T00:00:00"/>
    <n v="0"/>
    <x v="2"/>
    <x v="13"/>
    <s v="Vodafone0116_Red_Dil_Testi_Interest_MS"/>
    <s v="Completed"/>
    <s v="Appnexus"/>
    <s v="RON"/>
    <s v="Xaxis Display Plus"/>
    <s v="cpm"/>
    <s v="Selected Sites"/>
    <s v="Ad Bundles"/>
    <m/>
    <n v="1.4"/>
    <n v="200000"/>
    <n v="0"/>
    <n v="200000"/>
    <n v="0"/>
    <m/>
    <e v="#DIV/0!"/>
    <e v="#DIV/0!"/>
    <n v="0"/>
    <n v="0"/>
    <n v="0"/>
    <n v="280"/>
    <n v="0"/>
    <n v="-280"/>
    <n v="0"/>
    <n v="0"/>
    <e v="#DIV/0!"/>
  </r>
  <r>
    <s v="Vodafone0116_Red_Dil_Testi_Interest_Medyanet_MS"/>
    <x v="0"/>
    <x v="0"/>
    <s v="Q1"/>
    <d v="2016-01-05T00:00:00"/>
    <d v="2016-01-20T00:00:00"/>
    <n v="0"/>
    <x v="2"/>
    <x v="13"/>
    <s v="Vodafone0116_Red_Dil_Testi_Interest_MS"/>
    <s v="Completed"/>
    <s v="Medyanet"/>
    <s v="RON"/>
    <s v="Xaxis Display Plus"/>
    <s v="cpm"/>
    <s v="Selected Sites"/>
    <s v="Ad Bundles"/>
    <n v="0.1"/>
    <n v="1.4"/>
    <n v="2000000"/>
    <n v="2123424"/>
    <n v="0"/>
    <n v="2000000"/>
    <m/>
    <n v="0"/>
    <e v="#DIV/0!"/>
    <n v="200"/>
    <n v="200"/>
    <n v="0"/>
    <n v="2800"/>
    <n v="1958"/>
    <n v="-842"/>
    <n v="0"/>
    <n v="1758"/>
    <n v="0.89785495403472937"/>
  </r>
  <r>
    <s v="Vodafone0116_Red_Dil_Testi_Interest_Nokta_MS"/>
    <x v="0"/>
    <x v="0"/>
    <s v="Q1"/>
    <d v="2016-01-05T00:00:00"/>
    <d v="2016-01-20T00:00:00"/>
    <n v="0"/>
    <x v="2"/>
    <x v="13"/>
    <s v="Vodafone0116_Red_Dil_Testi_Interest_MS"/>
    <s v="Completed"/>
    <s v="Nokta"/>
    <s v="RON"/>
    <s v="Xaxis Display Plus"/>
    <s v="cpm"/>
    <s v="Selected Sites"/>
    <s v="Ad Bundles"/>
    <n v="0.1"/>
    <n v="1.4"/>
    <n v="500000"/>
    <n v="537930"/>
    <n v="0"/>
    <n v="500000"/>
    <m/>
    <n v="0"/>
    <e v="#DIV/0!"/>
    <n v="50"/>
    <n v="50"/>
    <n v="0"/>
    <n v="700"/>
    <n v="753.10199999999998"/>
    <n v="53.101999999999975"/>
    <n v="0"/>
    <n v="703.10199999999998"/>
    <n v="0.93360793093100269"/>
  </r>
  <r>
    <s v="Vodafone0116_Red_Dil_Testi_Interest_Popmarker_MS"/>
    <x v="0"/>
    <x v="0"/>
    <s v="Q1"/>
    <d v="2016-01-05T00:00:00"/>
    <d v="2016-01-20T00:00:00"/>
    <n v="0"/>
    <x v="2"/>
    <x v="13"/>
    <s v="Vodafone0116_Red_Dil_Testi_Interest_MS"/>
    <s v="Completed"/>
    <s v="Popmarker"/>
    <s v="RON"/>
    <s v="Xaxis Display Plus"/>
    <s v="cpm"/>
    <s v="Selected Sites"/>
    <s v="Ad Bundles"/>
    <n v="1"/>
    <n v="1.4"/>
    <n v="1000000"/>
    <n v="1007382"/>
    <n v="0"/>
    <n v="1000000"/>
    <n v="0"/>
    <n v="0"/>
    <e v="#DIV/0!"/>
    <n v="1000"/>
    <n v="1000"/>
    <n v="0"/>
    <n v="1400"/>
    <n v="1410.3347999999999"/>
    <n v="10.334799999999859"/>
    <n v="0"/>
    <n v="410.33479999999986"/>
    <n v="0.2909485038588"/>
  </r>
  <r>
    <s v="Vodafone0116_Red_Dil_Testi_Interest_Sem_MS"/>
    <x v="0"/>
    <x v="0"/>
    <s v="Q1"/>
    <d v="2016-01-05T00:00:00"/>
    <d v="2016-01-20T00:00:00"/>
    <n v="0"/>
    <x v="2"/>
    <x v="13"/>
    <s v="Vodafone0116_Red_Dil_Testi_Interest_MS"/>
    <s v="Completed"/>
    <s v="Sem Digital"/>
    <s v="RON"/>
    <s v="Xaxis Display Plus"/>
    <s v="cpm"/>
    <s v="Selected Sites"/>
    <s v="Ad Bundles"/>
    <n v="0.2"/>
    <n v="1.4"/>
    <n v="100000"/>
    <n v="127563"/>
    <n v="0"/>
    <n v="100000"/>
    <m/>
    <n v="0"/>
    <e v="#DIV/0!"/>
    <n v="20"/>
    <n v="20"/>
    <n v="0"/>
    <n v="140"/>
    <n v="178.58819999999997"/>
    <n v="38.588199999999972"/>
    <n v="0"/>
    <n v="158.58819999999997"/>
    <n v="0.88801051805214448"/>
  </r>
  <r>
    <s v="Ford0116_EkoServis_Interest_Adhood_MS"/>
    <x v="0"/>
    <x v="0"/>
    <s v="Q1"/>
    <d v="2016-01-08T00:00:00"/>
    <d v="2016-01-31T00:00:00"/>
    <n v="0"/>
    <x v="2"/>
    <x v="14"/>
    <s v="Ford0116_EkoServis_Interest_MS"/>
    <s v="Completed"/>
    <s v="Adhood"/>
    <s v="RON"/>
    <s v="Xaxis Display Plus"/>
    <s v="cpm"/>
    <s v="Selected Sites"/>
    <s v="Ad Bundles"/>
    <n v="0.15"/>
    <n v="1.4"/>
    <n v="400000"/>
    <n v="400740"/>
    <n v="0"/>
    <n v="400000"/>
    <n v="0"/>
    <n v="0"/>
    <e v="#DIV/0!"/>
    <n v="60"/>
    <n v="60"/>
    <n v="0"/>
    <n v="560"/>
    <n v="561.03599999999994"/>
    <n v="1.0359999999999445"/>
    <n v="0"/>
    <n v="501.03599999999994"/>
    <n v="0.89305499112356423"/>
  </r>
  <r>
    <s v="Ford0116_EkoServis_Interest_Appnexus_MS"/>
    <x v="0"/>
    <x v="0"/>
    <s v="Q1"/>
    <d v="2016-01-08T00:00:00"/>
    <d v="2016-01-31T00:00:00"/>
    <n v="0"/>
    <x v="2"/>
    <x v="14"/>
    <s v="Ford0116_EkoServis_Interest_MS"/>
    <s v="Completed"/>
    <s v="Appnexus"/>
    <s v="RON"/>
    <s v="Xaxis Display Plus"/>
    <s v="cpm"/>
    <s v="Selected Sites"/>
    <s v="Ad Bundles"/>
    <m/>
    <n v="1.4"/>
    <n v="200000"/>
    <n v="50395"/>
    <n v="149605"/>
    <n v="50395"/>
    <n v="12"/>
    <n v="2.381188609981149E-4"/>
    <n v="5.8794166666666667"/>
    <n v="0"/>
    <n v="250"/>
    <n v="250"/>
    <n v="280"/>
    <n v="70.552999999999997"/>
    <n v="-209.447"/>
    <n v="0"/>
    <n v="-179.447"/>
    <n v="-2.5434354315195669"/>
  </r>
  <r>
    <s v="Ford0116_EkoServis_Interest_Bond_MS"/>
    <x v="0"/>
    <x v="0"/>
    <s v="Q1"/>
    <d v="2016-01-08T00:00:00"/>
    <d v="2016-01-31T00:00:00"/>
    <n v="0"/>
    <x v="2"/>
    <x v="14"/>
    <s v="Ford0116_EkoServis_Interest_MS"/>
    <s v="Completed"/>
    <s v="Bond Digital"/>
    <s v="RON"/>
    <s v="Xaxis Display Plus"/>
    <s v="cpm"/>
    <s v="Selected Sites"/>
    <s v="Ad Bundles"/>
    <n v="0.5"/>
    <n v="1.4"/>
    <n v="500000"/>
    <n v="350539"/>
    <n v="149461"/>
    <n v="350539"/>
    <m/>
    <n v="0"/>
    <e v="#DIV/0!"/>
    <n v="250"/>
    <n v="175.26949999999999"/>
    <n v="-74.730500000000006"/>
    <n v="700"/>
    <n v="290.75"/>
    <n v="-409.25"/>
    <n v="0"/>
    <n v="115.48050000000001"/>
    <n v="0.39718142734307826"/>
  </r>
  <r>
    <s v="Ford0116_EkoServis_Interest_Digitalm_MS"/>
    <x v="0"/>
    <x v="0"/>
    <s v="Q1"/>
    <d v="2016-01-08T00:00:00"/>
    <d v="2016-01-31T00:00:00"/>
    <n v="0"/>
    <x v="2"/>
    <x v="14"/>
    <s v="Ford0116_EkoServis_Interest_MS"/>
    <s v="Completed"/>
    <s v="Digitalm"/>
    <s v="RON"/>
    <s v="Xaxis Display Plus"/>
    <s v="cpm"/>
    <s v="Selected Sites"/>
    <s v="Ad Bundles"/>
    <n v="0.2"/>
    <n v="1.4"/>
    <n v="500000"/>
    <n v="302725"/>
    <n v="197275"/>
    <n v="302725"/>
    <n v="103"/>
    <n v="3.402427946155752E-4"/>
    <n v="2.1730097087378639"/>
    <n v="100"/>
    <n v="60.545000000000009"/>
    <n v="-39.454999999999991"/>
    <n v="700"/>
    <n v="223.82"/>
    <n v="-476.18"/>
    <n v="0"/>
    <n v="163.27499999999998"/>
    <n v="0.72949244928960766"/>
  </r>
  <r>
    <s v="LAV0116_Ocak_Interstitial_Acunn_MX"/>
    <x v="0"/>
    <x v="0"/>
    <s v="Q1"/>
    <d v="2016-01-07T00:00:00"/>
    <d v="2016-01-31T00:00:00"/>
    <n v="0"/>
    <x v="3"/>
    <x v="15"/>
    <s v="LAV0116_Ocak_Interstitial_MX"/>
    <s v="Completed"/>
    <s v="Acunn"/>
    <s v="RON"/>
    <s v="Xaxis Rich Media"/>
    <s v="cpm"/>
    <s v="Interstitial"/>
    <s v="Interstitial"/>
    <n v="1.5"/>
    <n v="4"/>
    <n v="400000"/>
    <n v="440165"/>
    <n v="0"/>
    <n v="400000"/>
    <n v="2480"/>
    <n v="5.6342507923165175E-3"/>
    <n v="0.64516129032258063"/>
    <n v="600"/>
    <n v="0"/>
    <n v="-600"/>
    <n v="1600"/>
    <n v="1600"/>
    <n v="0"/>
    <n v="0"/>
    <n v="1600"/>
    <n v="1"/>
  </r>
  <r>
    <s v="LAV0116_Ocak_Interstitial_Digitalm_MX"/>
    <x v="0"/>
    <x v="0"/>
    <s v="Q1"/>
    <d v="2016-01-07T00:00:00"/>
    <d v="2016-01-31T00:00:00"/>
    <n v="0"/>
    <x v="3"/>
    <x v="15"/>
    <s v="LAV0116_Ocak_Interstitial_MX"/>
    <s v="Completed"/>
    <s v="Digitalm"/>
    <s v="RON"/>
    <s v="Xaxis Rich Media"/>
    <s v="cpm"/>
    <s v="Interstitial"/>
    <s v="Interstitial"/>
    <n v="2.5"/>
    <n v="4"/>
    <n v="320000"/>
    <n v="320667"/>
    <n v="0"/>
    <n v="320000"/>
    <n v="4918"/>
    <n v="1.5336782394197095E-2"/>
    <n v="0.26128507523383487"/>
    <n v="800"/>
    <n v="800"/>
    <n v="0"/>
    <n v="1280"/>
    <n v="1285"/>
    <n v="5"/>
    <n v="0"/>
    <n v="485"/>
    <n v="0.37743190661478598"/>
  </r>
  <r>
    <s v="ElcaKozmetik0116_Dorphin8_Interstitial_Acunn_MS"/>
    <x v="0"/>
    <x v="0"/>
    <s v="Q1"/>
    <d v="2016-01-11T00:00:00"/>
    <d v="2016-01-31T00:00:00"/>
    <n v="0"/>
    <x v="2"/>
    <x v="2"/>
    <s v="ElcaKozmetik0116_Dorphin8_Interstitial_MS"/>
    <s v="Completed"/>
    <s v="Acunn"/>
    <s v="RON"/>
    <s v="Xaxis Rich Media"/>
    <s v="cpm"/>
    <s v="Interstitial"/>
    <s v="Interstitial"/>
    <n v="1.5"/>
    <n v="4"/>
    <n v="800000"/>
    <n v="807424"/>
    <n v="0"/>
    <n v="800000"/>
    <n v="5035"/>
    <n v="6.2358810240963859E-3"/>
    <n v="0.6355511420059583"/>
    <n v="1200"/>
    <n v="0"/>
    <n v="-1200"/>
    <n v="3200"/>
    <n v="3200"/>
    <n v="0"/>
    <n v="0"/>
    <n v="3200"/>
    <n v="1"/>
  </r>
  <r>
    <s v="ElcaKozmetik0116_Dorphin8_Interstitial_Digitalm_MS"/>
    <x v="0"/>
    <x v="0"/>
    <s v="Q1"/>
    <d v="2016-01-11T00:00:00"/>
    <d v="2016-01-31T00:00:00"/>
    <n v="0"/>
    <x v="2"/>
    <x v="2"/>
    <s v="ElcaKozmetik0116_Dorphin8_Interstitial_MS"/>
    <s v="Completed"/>
    <s v="Digitalm"/>
    <s v="RON"/>
    <s v="Xaxis Rich Media"/>
    <s v="cpm"/>
    <s v="Interstitial"/>
    <s v="Interstitial"/>
    <n v="2.5"/>
    <n v="4"/>
    <n v="500000"/>
    <n v="501039"/>
    <n v="0"/>
    <n v="500000"/>
    <n v="4832"/>
    <n v="9.6439598514287319E-3"/>
    <n v="0.41390728476821192"/>
    <n v="1250"/>
    <n v="1250"/>
    <n v="0"/>
    <n v="2000"/>
    <n v="2000"/>
    <n v="0"/>
    <n v="0"/>
    <n v="750"/>
    <n v="0.375"/>
  </r>
  <r>
    <s v="ElcaKozmetik0116_Dorphin8_Interstitial_Medyanet_MS"/>
    <x v="0"/>
    <x v="0"/>
    <s v="Q1"/>
    <d v="2016-01-11T00:00:00"/>
    <d v="2016-01-31T00:00:00"/>
    <n v="0"/>
    <x v="2"/>
    <x v="2"/>
    <s v="ElcaKozmetik0116_Dorphin8_Interstitial_MS"/>
    <s v="Completed"/>
    <s v="Medyanet"/>
    <s v="RON"/>
    <s v="Xaxis Rich Media"/>
    <s v="cpm"/>
    <s v="Interstitial"/>
    <s v="Interstitial"/>
    <n v="0.5"/>
    <n v="4"/>
    <n v="700000"/>
    <n v="711186"/>
    <n v="0"/>
    <n v="700000"/>
    <n v="5084"/>
    <n v="7.148622160728698E-3"/>
    <n v="0.55074744295830058"/>
    <n v="350"/>
    <n v="350"/>
    <n v="0"/>
    <n v="2800"/>
    <n v="2800"/>
    <n v="0"/>
    <n v="0"/>
    <n v="2450"/>
    <n v="0.875"/>
  </r>
  <r>
    <s v="ElcaKozmetik0116_Dorphin8_Pin_Popmarker_MS"/>
    <x v="0"/>
    <x v="0"/>
    <s v="Q1"/>
    <d v="2016-01-07T00:00:00"/>
    <d v="2016-01-31T00:00:00"/>
    <n v="0"/>
    <x v="2"/>
    <x v="2"/>
    <s v="ElcaKozmetik0116_Dorphin8_Pin_MS"/>
    <s v="Completed"/>
    <s v="Popmarker"/>
    <s v="RON"/>
    <s v="Xaxis Pin"/>
    <s v="cpm"/>
    <s v="Selected Sites"/>
    <s v="Ad Bundles"/>
    <n v="1"/>
    <n v="3"/>
    <n v="2000000"/>
    <n v="2003244"/>
    <n v="0"/>
    <n v="2000000"/>
    <n v="4969"/>
    <n v="2.4804766668463751E-3"/>
    <n v="0.60374320788891123"/>
    <n v="2000"/>
    <n v="2000"/>
    <n v="0"/>
    <n v="6000"/>
    <n v="3000"/>
    <n v="-3000"/>
    <n v="0"/>
    <n v="1000"/>
    <n v="0.33333333333333331"/>
  </r>
  <r>
    <s v="ElcaKozmetik0116_Doprhin8_Interest_Adinteraction_MS"/>
    <x v="0"/>
    <x v="0"/>
    <s v="Q1"/>
    <d v="2016-01-07T00:00:00"/>
    <d v="2016-01-31T00:00:00"/>
    <n v="0"/>
    <x v="2"/>
    <x v="2"/>
    <s v="ElcaKozmetik0116_Doprhin8_Interest_MS"/>
    <s v="Completed"/>
    <s v="Adinteraction"/>
    <s v="RON"/>
    <s v="Xaxis Display Plus"/>
    <s v="cpm"/>
    <s v="Selected Sites"/>
    <s v="Ad Bundles"/>
    <n v="0.15"/>
    <n v="1.3"/>
    <n v="1000000"/>
    <n v="1170902"/>
    <n v="0"/>
    <n v="1000000"/>
    <n v="0"/>
    <n v="0"/>
    <e v="#DIV/0!"/>
    <n v="150"/>
    <n v="150"/>
    <n v="0"/>
    <n v="1300"/>
    <n v="556"/>
    <n v="-744"/>
    <n v="0"/>
    <n v="406"/>
    <n v="0.73021582733812951"/>
  </r>
  <r>
    <s v="ElcaKozmetik0116_Doprhin8_Interest_Bond_MS"/>
    <x v="0"/>
    <x v="0"/>
    <s v="Q1"/>
    <d v="2016-01-07T00:00:00"/>
    <d v="2016-01-31T00:00:00"/>
    <n v="0"/>
    <x v="2"/>
    <x v="2"/>
    <s v="ElcaKozmetik0116_Doprhin8_Interest_MS"/>
    <s v="Completed"/>
    <s v="Bond Digital"/>
    <s v="RON"/>
    <s v="Xaxis Display Plus"/>
    <s v="cpm"/>
    <s v="Selected Sites"/>
    <s v="Ad Bundles"/>
    <n v="0.5"/>
    <n v="1.3"/>
    <n v="500000"/>
    <n v="500020"/>
    <n v="0"/>
    <n v="500000"/>
    <m/>
    <n v="0"/>
    <e v="#DIV/0!"/>
    <n v="250"/>
    <n v="250"/>
    <n v="0"/>
    <n v="650"/>
    <n v="650"/>
    <n v="0"/>
    <n v="0"/>
    <n v="400"/>
    <n v="0.61538461538461542"/>
  </r>
  <r>
    <s v="ElcaKozmetik0116_Doprhin8_Interest_Medyanet_MS"/>
    <x v="0"/>
    <x v="0"/>
    <s v="Q1"/>
    <d v="2016-01-07T00:00:00"/>
    <d v="2016-01-31T00:00:00"/>
    <n v="0"/>
    <x v="2"/>
    <x v="2"/>
    <s v="ElcaKozmetik0116_Doprhin8_Interest_MS"/>
    <s v="Completed"/>
    <s v="Medyanet"/>
    <s v="RON"/>
    <s v="Xaxis Display Plus"/>
    <s v="cpm"/>
    <s v="Selected Sites"/>
    <s v="Ad Bundles"/>
    <n v="0.1"/>
    <n v="1.3"/>
    <n v="500000"/>
    <n v="505658"/>
    <n v="0"/>
    <n v="500000"/>
    <n v="212"/>
    <n v="4.1925570247083996E-4"/>
    <n v="3.0660377358490565"/>
    <n v="50"/>
    <n v="50"/>
    <n v="0"/>
    <n v="650"/>
    <n v="650"/>
    <n v="0"/>
    <n v="0"/>
    <n v="600"/>
    <n v="0.92307692307692313"/>
  </r>
  <r>
    <s v="ElcaKozmetik0116_Doprhin8_Interest_Nokta_MS"/>
    <x v="0"/>
    <x v="0"/>
    <s v="Q1"/>
    <d v="2016-01-07T00:00:00"/>
    <d v="2016-01-31T00:00:00"/>
    <n v="0"/>
    <x v="2"/>
    <x v="2"/>
    <s v="ElcaKozmetik0116_Doprhin8_Interest_MS"/>
    <s v="Completed"/>
    <s v="Nokta"/>
    <s v="RON"/>
    <s v="Xaxis Display Plus"/>
    <s v="cpm"/>
    <s v="Selected Sites"/>
    <s v="Ad Bundles"/>
    <n v="0.1"/>
    <n v="1.3"/>
    <n v="500000"/>
    <n v="507591"/>
    <n v="0"/>
    <n v="500000"/>
    <n v="700"/>
    <n v="1.3790630645539421E-3"/>
    <n v="0.9285714285714286"/>
    <n v="50"/>
    <n v="50"/>
    <n v="0"/>
    <n v="650"/>
    <n v="650"/>
    <n v="0"/>
    <n v="0"/>
    <n v="600"/>
    <n v="0.92307692307692313"/>
  </r>
  <r>
    <s v="ElcaKozmetik0116_Doprhin8_Interest_Reklamz_MS"/>
    <x v="0"/>
    <x v="0"/>
    <s v="Q1"/>
    <d v="2016-01-07T00:00:00"/>
    <d v="2016-01-31T00:00:00"/>
    <n v="0"/>
    <x v="2"/>
    <x v="2"/>
    <s v="ElcaKozmetik0116_Doprhin8_Interest_MS"/>
    <s v="Completed"/>
    <s v="Reklamz"/>
    <s v="RON"/>
    <s v="Xaxis Display Plus"/>
    <s v="cpm"/>
    <s v="Selected Sites"/>
    <s v="Ad Bundles"/>
    <n v="0.1"/>
    <n v="1.3"/>
    <n v="100000"/>
    <n v="63775"/>
    <n v="36225"/>
    <n v="63775"/>
    <n v="135"/>
    <n v="2.1168169345354764E-3"/>
    <n v="0.96296296296296291"/>
    <n v="10"/>
    <n v="6.3775000000000004"/>
    <n v="-3.6224999999999996"/>
    <n v="130"/>
    <n v="130"/>
    <n v="0"/>
    <n v="0"/>
    <n v="123.6225"/>
    <n v="0.9509423076923077"/>
  </r>
  <r>
    <s v="Vodafone0116_Tabata_Mcare_Preroll_Acunn_MS"/>
    <x v="0"/>
    <x v="0"/>
    <s v="Q1"/>
    <d v="2016-01-09T00:00:00"/>
    <d v="2016-01-31T00:00:00"/>
    <n v="0"/>
    <x v="2"/>
    <x v="13"/>
    <s v="Vodafone0116_Tabata_Mcare_Preroll_MS"/>
    <s v="Completed"/>
    <s v="Acunn"/>
    <s v="RON"/>
    <s v="Xaxis Tv"/>
    <s v="cpv"/>
    <s v="Pre/Mid/Post Rolls RON"/>
    <s v="Online Video"/>
    <n v="0.01"/>
    <n v="0.03"/>
    <n v="66000"/>
    <n v="65270"/>
    <n v="730"/>
    <n v="65270"/>
    <n v="1261"/>
    <n v="1.9319748736019611E-2"/>
    <n v="0.98651863600317213"/>
    <n v="660"/>
    <n v="0"/>
    <n v="-660"/>
    <n v="1980"/>
    <n v="1244"/>
    <n v="-736"/>
    <n v="0"/>
    <n v="1244"/>
    <n v="1"/>
  </r>
  <r>
    <s v="Vodafone0116_Tabata_Mcare_Preroll_Bond_MS"/>
    <x v="0"/>
    <x v="0"/>
    <s v="Q1"/>
    <d v="2016-01-09T00:00:00"/>
    <d v="2016-01-31T00:00:00"/>
    <n v="0"/>
    <x v="2"/>
    <x v="13"/>
    <s v="Vodafone0116_Tabata_Mcare_Preroll_MS"/>
    <s v="Completed"/>
    <s v="Bond Digital"/>
    <s v="RON"/>
    <s v="Xaxis Tv"/>
    <s v="cpv"/>
    <s v="Pre/Mid/Post Rolls RON"/>
    <s v="Online Video"/>
    <n v="0.01"/>
    <n v="0.03"/>
    <n v="50000"/>
    <n v="50013"/>
    <n v="0"/>
    <n v="50000"/>
    <m/>
    <n v="0"/>
    <e v="#DIV/0!"/>
    <n v="500"/>
    <n v="545"/>
    <n v="45"/>
    <n v="1500"/>
    <n v="1500.3899999999999"/>
    <n v="0.38999999999987267"/>
    <n v="0"/>
    <n v="955.38999999999987"/>
    <n v="0.63676110877838421"/>
  </r>
  <r>
    <s v="Vodafone0116_Tabata_Mcare_Preroll_Digitalm_MS"/>
    <x v="0"/>
    <x v="0"/>
    <s v="Q1"/>
    <d v="2016-01-09T00:00:00"/>
    <d v="2016-01-31T00:00:00"/>
    <n v="0"/>
    <x v="2"/>
    <x v="13"/>
    <s v="Vodafone0116_Tabata_Mcare_Preroll_MS"/>
    <s v="Completed"/>
    <s v="Digitalm"/>
    <s v="RON"/>
    <s v="Xaxis Tv"/>
    <s v="cpv"/>
    <s v="Pre/Mid/Post Rolls RON"/>
    <s v="Online Video"/>
    <n v="6.0000000000000001E-3"/>
    <n v="0.03"/>
    <n v="75000"/>
    <n v="75189"/>
    <n v="0"/>
    <n v="75000"/>
    <n v="1001"/>
    <n v="1.3313117610288739E-2"/>
    <n v="2.2534165834165836"/>
    <n v="450"/>
    <n v="450"/>
    <n v="0"/>
    <n v="2250"/>
    <n v="2255.67"/>
    <n v="5.6700000000000728"/>
    <n v="0"/>
    <n v="1805.67"/>
    <n v="0.80050273311255637"/>
  </r>
  <r>
    <s v="GSK0116_Breath_Right_Preroll_Acunn_MC"/>
    <x v="0"/>
    <x v="0"/>
    <s v="Q1"/>
    <d v="2016-01-08T00:00:00"/>
    <d v="2016-01-31T00:00:00"/>
    <n v="0"/>
    <x v="0"/>
    <x v="0"/>
    <s v="GSK0116_Breath_Right_Preroll_MC"/>
    <s v="Completed"/>
    <s v="Acunn"/>
    <s v="RON"/>
    <s v="Xaxis Tv"/>
    <s v="cpv"/>
    <s v="Pre/Mid/Post Rolls RON"/>
    <s v="Online Video"/>
    <n v="0.01"/>
    <n v="3.3000000000000002E-2"/>
    <n v="150000"/>
    <n v="152193"/>
    <n v="0"/>
    <n v="150000"/>
    <n v="23605"/>
    <n v="0.15509911756782507"/>
    <n v="0.18385935183223892"/>
    <n v="1500"/>
    <n v="0"/>
    <n v="-1500"/>
    <n v="4950"/>
    <n v="4340"/>
    <n v="-610"/>
    <n v="0"/>
    <n v="4340"/>
    <n v="1"/>
  </r>
  <r>
    <s v="GSK0116_Breath_Right_Preroll_Bond_MC"/>
    <x v="0"/>
    <x v="0"/>
    <s v="Q1"/>
    <d v="2016-01-08T00:00:00"/>
    <d v="2016-01-31T00:00:00"/>
    <n v="0"/>
    <x v="0"/>
    <x v="0"/>
    <s v="GSK0116_Breath_Right_Preroll_MC"/>
    <s v="Completed"/>
    <s v="Bond Digital"/>
    <s v="RON"/>
    <s v="Xaxis Tv"/>
    <s v="cpv"/>
    <s v="Pre/Mid/Post Rolls RON"/>
    <s v="Online Video"/>
    <n v="0.01"/>
    <n v="3.3000000000000002E-2"/>
    <n v="20000"/>
    <n v="0"/>
    <n v="20000"/>
    <n v="0"/>
    <m/>
    <e v="#DIV/0!"/>
    <e v="#DIV/0!"/>
    <n v="200"/>
    <n v="0"/>
    <n v="-200"/>
    <n v="660"/>
    <n v="0"/>
    <n v="-660"/>
    <n v="0"/>
    <n v="0"/>
    <e v="#DIV/0!"/>
  </r>
  <r>
    <s v="GSK0116_Breath_Right_Preroll_Nokta_MC"/>
    <x v="0"/>
    <x v="0"/>
    <s v="Q1"/>
    <d v="2016-01-08T00:00:00"/>
    <d v="2016-01-31T00:00:00"/>
    <n v="0"/>
    <x v="0"/>
    <x v="0"/>
    <s v="GSK0116_Breath_Right_Preroll_MC"/>
    <s v="Completed"/>
    <s v="Nokta"/>
    <s v="RON"/>
    <s v="Xaxis Tv"/>
    <s v="cpv"/>
    <s v="Pre/Mid/Post Rolls RON"/>
    <s v="Online Video"/>
    <n v="1.2E-2"/>
    <n v="3.3000000000000002E-2"/>
    <n v="50000"/>
    <n v="50346"/>
    <n v="0"/>
    <n v="50000"/>
    <n v="7809"/>
    <n v="0.15510666189965439"/>
    <n v="0.21275681905493662"/>
    <n v="600"/>
    <n v="600"/>
    <n v="0"/>
    <n v="1650"/>
    <n v="1661.4180000000001"/>
    <n v="11.41800000000012"/>
    <n v="0"/>
    <n v="1061.4180000000001"/>
    <n v="0.63886270643510545"/>
  </r>
  <r>
    <s v="GSK0116_Corega_Preroll_Acunn_MC"/>
    <x v="0"/>
    <x v="0"/>
    <s v="Q1"/>
    <d v="2016-01-08T00:00:00"/>
    <d v="2016-01-31T00:00:00"/>
    <n v="0"/>
    <x v="0"/>
    <x v="0"/>
    <s v="GSK0116_Corega_Preroll_MC"/>
    <s v="Completed"/>
    <s v="Acunn"/>
    <s v="RON"/>
    <s v="Xaxis Tv"/>
    <s v="cpv"/>
    <s v="Pre/Mid/Post Rolls RON"/>
    <s v="Online Video"/>
    <n v="0.01"/>
    <n v="3.3000000000000002E-2"/>
    <n v="100000"/>
    <n v="102988"/>
    <n v="0"/>
    <n v="100000"/>
    <n v="18683"/>
    <n v="0.18140948460014758"/>
    <n v="0.16164427554461275"/>
    <n v="1000"/>
    <n v="0"/>
    <n v="-1000"/>
    <n v="3300"/>
    <n v="3020"/>
    <n v="-280"/>
    <n v="0"/>
    <n v="3020"/>
    <n v="1"/>
  </r>
  <r>
    <s v="GSK0116_Corega_Preroll_Adinteraction_MC"/>
    <x v="0"/>
    <x v="0"/>
    <s v="Q1"/>
    <d v="2016-01-08T00:00:00"/>
    <d v="2016-01-31T00:00:00"/>
    <n v="0"/>
    <x v="0"/>
    <x v="0"/>
    <s v="GSK0116_Corega_Preroll_MC"/>
    <s v="Completed"/>
    <s v="Adinteraction"/>
    <s v="RON"/>
    <s v="Xaxis Tv"/>
    <s v="cpv"/>
    <s v="Pre/Mid/Post Rolls RON"/>
    <s v="Online Video"/>
    <n v="1.0999999999999999E-2"/>
    <n v="3.3000000000000002E-2"/>
    <n v="30000"/>
    <n v="40430"/>
    <n v="0"/>
    <n v="30000"/>
    <n v="4134"/>
    <n v="0.10225080385852089"/>
    <n v="0.23947750362844702"/>
    <n v="330"/>
    <n v="330"/>
    <n v="0"/>
    <n v="990"/>
    <n v="990"/>
    <n v="0"/>
    <n v="0"/>
    <n v="660"/>
    <n v="0.66666666666666663"/>
  </r>
  <r>
    <s v="GSK0116_Corega_Preroll_Nokta_MC"/>
    <x v="0"/>
    <x v="0"/>
    <s v="Q1"/>
    <d v="2016-01-08T00:00:00"/>
    <d v="2016-01-31T00:00:00"/>
    <n v="0"/>
    <x v="0"/>
    <x v="0"/>
    <s v="GSK0116_Corega_Preroll_MC"/>
    <s v="Completed"/>
    <s v="Nokta"/>
    <s v="RON"/>
    <s v="Xaxis Tv"/>
    <s v="cpv"/>
    <s v="Pre/Mid/Post Rolls RON"/>
    <s v="Online Video"/>
    <n v="1.2E-2"/>
    <n v="3.3000000000000002E-2"/>
    <n v="30000"/>
    <n v="30176"/>
    <n v="0"/>
    <n v="30000"/>
    <n v="5444"/>
    <n v="0.18040827147401908"/>
    <n v="0.18185157972079352"/>
    <n v="360"/>
    <n v="360"/>
    <n v="0"/>
    <n v="990"/>
    <n v="990"/>
    <n v="0"/>
    <n v="0"/>
    <n v="630"/>
    <n v="0.63636363636363635"/>
  </r>
  <r>
    <s v="Bayer0116_Bepanthol_Skin_Care_Preroll_Acunn_MC"/>
    <x v="0"/>
    <x v="0"/>
    <s v="Q1"/>
    <d v="2016-01-11T00:00:00"/>
    <d v="2016-01-31T00:00:00"/>
    <n v="0"/>
    <x v="0"/>
    <x v="7"/>
    <s v="Bayer0116_Bepanthol_Skin_Care_Preroll_MC"/>
    <s v="Completed"/>
    <s v="Acunn"/>
    <s v="RON"/>
    <s v="Xaxis Tv"/>
    <s v="cpv"/>
    <s v="Pre/Mid/Post Rolls RON"/>
    <s v="Online Video"/>
    <n v="0.01"/>
    <n v="3.3000000000000002E-2"/>
    <n v="150000"/>
    <n v="83688"/>
    <n v="66312"/>
    <n v="83688"/>
    <n v="1979"/>
    <n v="2.3647356849249592E-2"/>
    <n v="1.3955048004042447"/>
    <n v="1500"/>
    <n v="0"/>
    <n v="-1500"/>
    <n v="4950"/>
    <n v="2761.7040000000002"/>
    <n v="-2188.2959999999998"/>
    <n v="0"/>
    <n v="2761.7040000000002"/>
    <n v="1"/>
  </r>
  <r>
    <s v="Bayer0116_Bepanthol_Skin_Care_Preroll_Adinteraction_MC"/>
    <x v="0"/>
    <x v="0"/>
    <s v="Q1"/>
    <d v="2016-01-11T00:00:00"/>
    <d v="2016-01-31T00:00:00"/>
    <n v="0"/>
    <x v="0"/>
    <x v="7"/>
    <s v="Bayer0116_Bepanthol_Skin_Care_Preroll_MC"/>
    <s v="Completed"/>
    <s v="Adinteraction"/>
    <s v="RON"/>
    <s v="Xaxis Tv"/>
    <s v="cpv"/>
    <s v="Pre/Mid/Post Rolls RON"/>
    <s v="Online Video"/>
    <n v="1.0999999999999999E-2"/>
    <n v="3.3000000000000002E-2"/>
    <n v="25000"/>
    <n v="28313"/>
    <n v="0"/>
    <n v="25000"/>
    <n v="1949"/>
    <n v="6.8837636421431855E-2"/>
    <n v="0.47938891739353517"/>
    <n v="275"/>
    <n v="275"/>
    <n v="0"/>
    <n v="825"/>
    <n v="934.32900000000006"/>
    <n v="109.32900000000006"/>
    <n v="0"/>
    <n v="659.32900000000006"/>
    <n v="0.70567112869235571"/>
  </r>
  <r>
    <s v="Bayer0116_Bepanthol_Skin_Care_Preroll_Digitalm_MC"/>
    <x v="0"/>
    <x v="0"/>
    <s v="Q1"/>
    <d v="2016-01-11T00:00:00"/>
    <d v="2016-01-31T00:00:00"/>
    <n v="0"/>
    <x v="0"/>
    <x v="7"/>
    <s v="Bayer0116_Bepanthol_Skin_Care_Preroll_MC"/>
    <s v="Completed"/>
    <s v="Digitalm"/>
    <s v="RON"/>
    <s v="Xaxis Tv"/>
    <s v="cpv"/>
    <s v="Pre/Mid/Post Rolls RON"/>
    <s v="Online Video"/>
    <n v="6.0000000000000001E-3"/>
    <n v="3.3000000000000002E-2"/>
    <n v="50000"/>
    <n v="51618"/>
    <n v="0"/>
    <n v="50000"/>
    <n v="796"/>
    <n v="1.5420977178503622E-2"/>
    <n v="2.1399422110552764"/>
    <n v="300"/>
    <n v="300"/>
    <n v="0"/>
    <n v="1650"/>
    <n v="1703.394"/>
    <n v="53.394000000000005"/>
    <n v="0"/>
    <n v="1403.394"/>
    <n v="0.82388102811211028"/>
  </r>
  <r>
    <s v="Bayer0116_Bepanthol_Skin_Care_Preroll_Nokta_MC"/>
    <x v="0"/>
    <x v="0"/>
    <s v="Q1"/>
    <d v="2016-01-11T00:00:00"/>
    <d v="2016-01-31T00:00:00"/>
    <n v="0"/>
    <x v="0"/>
    <x v="7"/>
    <s v="Bayer0116_Bepanthol_Skin_Care_Preroll_MC"/>
    <s v="Completed"/>
    <s v="Nokta"/>
    <s v="RON"/>
    <s v="Xaxis Tv"/>
    <s v="cpv"/>
    <s v="Pre/Mid/Post Rolls RON"/>
    <s v="Online Video"/>
    <n v="1.2E-2"/>
    <n v="3.3000000000000002E-2"/>
    <n v="50000"/>
    <n v="50664"/>
    <n v="0"/>
    <n v="50000"/>
    <n v="3819"/>
    <n v="7.5378967314069165E-2"/>
    <n v="0.43778790259230166"/>
    <n v="600"/>
    <n v="600"/>
    <n v="0"/>
    <n v="1650"/>
    <n v="1671.912"/>
    <n v="21.912000000000035"/>
    <n v="0"/>
    <n v="1071.912"/>
    <n v="0.64112943743450612"/>
  </r>
  <r>
    <s v="Akbank0116_Wings_Interest_Medyanet_MC"/>
    <x v="0"/>
    <x v="0"/>
    <s v="Q1"/>
    <d v="2016-01-11T00:00:00"/>
    <d v="2016-01-31T00:00:00"/>
    <n v="0"/>
    <x v="0"/>
    <x v="9"/>
    <s v="Akbank0116_Wings_Interest_MC"/>
    <s v="Completed"/>
    <s v="Medyanet"/>
    <s v="RON"/>
    <s v="Xaxis Display Plus"/>
    <s v="cpm"/>
    <s v="Selected Sites"/>
    <s v="Ad Bundles"/>
    <n v="0.1"/>
    <n v="1"/>
    <n v="2000000"/>
    <n v="2011859"/>
    <n v="0"/>
    <n v="2000000"/>
    <m/>
    <n v="0"/>
    <e v="#DIV/0!"/>
    <n v="200"/>
    <n v="200"/>
    <n v="0"/>
    <n v="2000"/>
    <n v="1500"/>
    <n v="-500"/>
    <n v="0"/>
    <n v="1300"/>
    <n v="0.8666666666666667"/>
  </r>
  <r>
    <s v="Akbank0116_Wings_Interest_Nokta_MC"/>
    <x v="0"/>
    <x v="0"/>
    <s v="Q1"/>
    <d v="2016-01-11T00:00:00"/>
    <d v="2016-01-31T00:00:00"/>
    <n v="0"/>
    <x v="0"/>
    <x v="9"/>
    <s v="Akbank0116_Wings_Interest_MC"/>
    <s v="Completed"/>
    <s v="Nokta"/>
    <s v="RON"/>
    <s v="Xaxis Display Plus"/>
    <s v="cpm"/>
    <s v="Selected Sites"/>
    <s v="Ad Bundles"/>
    <n v="0.1"/>
    <n v="1"/>
    <n v="500000"/>
    <n v="507480"/>
    <n v="0"/>
    <n v="500000"/>
    <m/>
    <n v="0"/>
    <e v="#DIV/0!"/>
    <n v="50"/>
    <n v="50"/>
    <n v="0"/>
    <n v="500"/>
    <n v="500"/>
    <n v="0"/>
    <n v="0"/>
    <n v="450"/>
    <n v="0.9"/>
  </r>
  <r>
    <s v="Akbank0116_Kobi_Danismanlik_Interest_Digitalm_MC"/>
    <x v="0"/>
    <x v="0"/>
    <s v="Q1"/>
    <d v="2016-01-11T00:00:00"/>
    <d v="2016-01-31T00:00:00"/>
    <n v="0"/>
    <x v="0"/>
    <x v="9"/>
    <s v="Akbank0116_Kobi_Danismanlik_Interest_MC"/>
    <s v="Completed"/>
    <s v="Medyanet"/>
    <s v="RON"/>
    <s v="Xaxis Display Plus"/>
    <s v="cpm"/>
    <s v="Selected Sites"/>
    <s v="Ad Bundles"/>
    <n v="0.1"/>
    <n v="1"/>
    <n v="1000000"/>
    <n v="1008516"/>
    <n v="0"/>
    <n v="1000000"/>
    <m/>
    <n v="0"/>
    <e v="#DIV/0!"/>
    <n v="100"/>
    <n v="100"/>
    <n v="0"/>
    <n v="1000"/>
    <n v="1000"/>
    <n v="0"/>
    <n v="0"/>
    <n v="900"/>
    <n v="0.9"/>
  </r>
  <r>
    <s v="Akbank0116_Kobi_Danismanlik_Interest_Medyanet_MC"/>
    <x v="0"/>
    <x v="0"/>
    <s v="Q1"/>
    <d v="2016-01-11T00:00:00"/>
    <d v="2016-01-31T00:00:00"/>
    <n v="0"/>
    <x v="0"/>
    <x v="9"/>
    <s v="Akbank0116_Kobi_Danismanlik_Interest_MC"/>
    <s v="Completed"/>
    <s v="Digitalm"/>
    <s v="RON"/>
    <s v="Xaxis Display Plus"/>
    <s v="cpm"/>
    <s v="Selected Sites"/>
    <s v="Ad Bundles"/>
    <n v="0.2"/>
    <n v="1"/>
    <n v="1500000"/>
    <n v="1578143"/>
    <n v="0"/>
    <n v="1500000"/>
    <n v="155"/>
    <n v="9.8216701528315239E-5"/>
    <n v="6.4516129032258061"/>
    <n v="300"/>
    <n v="300"/>
    <n v="0"/>
    <n v="1500"/>
    <n v="1000"/>
    <n v="-500"/>
    <n v="0"/>
    <n v="700"/>
    <n v="0.7"/>
  </r>
  <r>
    <s v="Akbank0116_Multinational_Best_Locak_Interest_Appnexus_MC"/>
    <x v="0"/>
    <x v="0"/>
    <s v="Q1"/>
    <d v="2016-01-11T00:00:00"/>
    <d v="2016-01-31T00:00:00"/>
    <n v="0"/>
    <x v="0"/>
    <x v="9"/>
    <s v="Akbank0116_Multinational_Best_Locak_Interest_MC"/>
    <s v="Completed"/>
    <s v="Appnexus"/>
    <s v="RON"/>
    <s v="Xaxis Display Plus"/>
    <s v="cpm"/>
    <s v="Selected Sites"/>
    <s v="Ad Bundles"/>
    <m/>
    <n v="100"/>
    <n v="104800"/>
    <n v="63637"/>
    <n v="41163"/>
    <n v="63637"/>
    <m/>
    <n v="0"/>
    <e v="#DIV/0!"/>
    <n v="0"/>
    <n v="900"/>
    <n v="900"/>
    <n v="10480"/>
    <n v="0"/>
    <n v="-10480"/>
    <n v="0"/>
    <n v="-900"/>
    <e v="#DIV/0!"/>
  </r>
  <r>
    <s v="Danone0116_Bebelac_Gold_Preroll_Acunn_MEC"/>
    <x v="0"/>
    <x v="0"/>
    <s v="Q1"/>
    <d v="2016-01-12T00:00:00"/>
    <d v="2016-01-31T00:00:00"/>
    <n v="0"/>
    <x v="1"/>
    <x v="16"/>
    <s v="Danone0116_Bebelac_Gold_Preroll_MEC"/>
    <s v="Completed"/>
    <s v="Acunn"/>
    <s v="RON"/>
    <s v="Xaxis Tv"/>
    <s v="cpv"/>
    <s v="Pre/Mid/Post Rolls RON"/>
    <s v="Online Video"/>
    <n v="0.01"/>
    <n v="0.03"/>
    <n v="25000"/>
    <n v="38804"/>
    <n v="0"/>
    <n v="25000"/>
    <n v="6877"/>
    <n v="0.17722399752602824"/>
    <n v="3.6353060927730114E-2"/>
    <n v="250"/>
    <n v="0"/>
    <n v="-250"/>
    <n v="750"/>
    <n v="250"/>
    <n v="-500"/>
    <n v="0"/>
    <n v="250"/>
    <n v="1"/>
  </r>
  <r>
    <s v="Danone0116_Bebelac_Gold_Preroll_Bond_MEC"/>
    <x v="0"/>
    <x v="0"/>
    <s v="Q1"/>
    <d v="2016-01-12T00:00:00"/>
    <d v="2016-01-31T00:00:00"/>
    <n v="0"/>
    <x v="1"/>
    <x v="16"/>
    <s v="Danone0116_Bebelac_Gold_Preroll_MEC"/>
    <s v="Completed"/>
    <s v="Bond Digital"/>
    <s v="RON"/>
    <s v="Xaxis Tv"/>
    <s v="cpv"/>
    <s v="Pre/Mid/Post Rolls RON"/>
    <s v="Online Video"/>
    <n v="0.01"/>
    <n v="0.03"/>
    <n v="10000"/>
    <n v="0"/>
    <n v="10000"/>
    <n v="0"/>
    <m/>
    <e v="#DIV/0!"/>
    <e v="#DIV/0!"/>
    <n v="100"/>
    <n v="0"/>
    <n v="-100"/>
    <n v="300"/>
    <n v="300"/>
    <n v="0"/>
    <n v="0"/>
    <n v="300"/>
    <n v="1"/>
  </r>
  <r>
    <s v="Danone0116_Bebelac_Gold_Preroll_Digitalm_MEC"/>
    <x v="0"/>
    <x v="0"/>
    <s v="Q1"/>
    <d v="2016-01-12T00:00:00"/>
    <d v="2016-01-31T00:00:00"/>
    <n v="0"/>
    <x v="1"/>
    <x v="16"/>
    <s v="Danone0116_Bebelac_Gold_Preroll_MEC"/>
    <s v="Completed"/>
    <s v="Digitalm"/>
    <s v="RON"/>
    <s v="Xaxis Tv"/>
    <s v="cpv"/>
    <s v="Pre/Mid/Post Rolls RON"/>
    <s v="Online Video"/>
    <n v="6.0000000000000001E-3"/>
    <n v="0.03"/>
    <n v="15000"/>
    <n v="15018"/>
    <n v="0"/>
    <n v="15000"/>
    <n v="461"/>
    <n v="3.0696497536289787E-2"/>
    <n v="0.97613882863340562"/>
    <n v="90"/>
    <n v="90"/>
    <n v="0"/>
    <n v="450"/>
    <n v="450"/>
    <n v="0"/>
    <n v="0"/>
    <n v="360"/>
    <n v="0.8"/>
  </r>
  <r>
    <s v="Akbank0116_Serbest_Hesap_Interest_Bond_MC"/>
    <x v="0"/>
    <x v="0"/>
    <s v="Q1"/>
    <d v="2016-01-12T00:00:00"/>
    <d v="2016-01-27T00:00:00"/>
    <n v="0"/>
    <x v="0"/>
    <x v="9"/>
    <s v="Akbank0116_Serbest_Hesap_Interest_MC"/>
    <s v="Completed"/>
    <s v="Bond Digital"/>
    <s v="RON"/>
    <s v="Xaxis Display Plus"/>
    <s v="cpm"/>
    <s v="Selected Sites"/>
    <s v="Ad Bundles"/>
    <n v="0.5"/>
    <n v="0.8"/>
    <n v="566666"/>
    <n v="566044"/>
    <n v="622"/>
    <n v="566044"/>
    <m/>
    <n v="0"/>
    <e v="#DIV/0!"/>
    <n v="283.33300000000003"/>
    <n v="283.02199999999999"/>
    <n v="-0.31100000000003547"/>
    <n v="453.33280000000008"/>
    <n v="453.33280000000008"/>
    <n v="0"/>
    <n v="0"/>
    <n v="170.31080000000009"/>
    <n v="0.37568603021885921"/>
  </r>
  <r>
    <s v="Akbank0116_Serbest_Hesap_Interest_Digitalm_MC"/>
    <x v="0"/>
    <x v="0"/>
    <s v="Q1"/>
    <d v="2016-01-12T00:00:00"/>
    <d v="2016-01-27T00:00:00"/>
    <n v="0"/>
    <x v="0"/>
    <x v="9"/>
    <s v="Akbank0116_Serbest_Hesap_Interest_MC"/>
    <s v="Completed"/>
    <s v="Digitalm"/>
    <s v="RON"/>
    <s v="Xaxis Display Plus"/>
    <s v="cpm"/>
    <s v="Selected Sites"/>
    <s v="Ad Bundles"/>
    <n v="0.2"/>
    <n v="0.8"/>
    <n v="2000000"/>
    <n v="2070390"/>
    <n v="0"/>
    <n v="2000000"/>
    <n v="321"/>
    <n v="1.5504325272050194E-4"/>
    <n v="3.9875389408099688"/>
    <n v="400"/>
    <n v="400"/>
    <n v="0"/>
    <n v="1600"/>
    <n v="1280"/>
    <n v="-320"/>
    <n v="0"/>
    <n v="880"/>
    <n v="0.6875"/>
  </r>
  <r>
    <s v="Akbank0116_Serbest_Hesap_Interest_Medyanet_MC"/>
    <x v="0"/>
    <x v="0"/>
    <s v="Q1"/>
    <d v="2016-01-12T00:00:00"/>
    <d v="2016-01-27T00:00:00"/>
    <n v="0"/>
    <x v="0"/>
    <x v="9"/>
    <s v="Akbank0116_Serbest_Hesap_Interest_MC"/>
    <s v="Completed"/>
    <s v="Medyanet"/>
    <s v="RON"/>
    <s v="Xaxis Display Plus"/>
    <s v="cpm"/>
    <s v="Selected Sites"/>
    <s v="Ad Bundles"/>
    <n v="0.1"/>
    <n v="0.8"/>
    <n v="2000000"/>
    <n v="2011859"/>
    <n v="0"/>
    <n v="2000000"/>
    <m/>
    <n v="0"/>
    <e v="#DIV/0!"/>
    <n v="200"/>
    <n v="200"/>
    <n v="0"/>
    <n v="1600"/>
    <n v="1600"/>
    <n v="0"/>
    <n v="0"/>
    <n v="1400"/>
    <n v="0.875"/>
  </r>
  <r>
    <s v="GSK0116_Hypernova_SYNC_Clipkit_MC"/>
    <x v="0"/>
    <x v="0"/>
    <s v="Q1"/>
    <d v="2016-01-12T00:00:00"/>
    <d v="2016-01-31T00:00:00"/>
    <n v="0"/>
    <x v="0"/>
    <x v="0"/>
    <s v="GSK0116_Paradontax_SYNC_MC"/>
    <s v="Completed"/>
    <s v="Clipkit"/>
    <s v="RON"/>
    <s v="Xaxis SYNC"/>
    <s v="cpv"/>
    <s v="Pre/Mid/Post Rolls RON"/>
    <s v="Online Video"/>
    <n v="3.9E-2"/>
    <n v="0.06"/>
    <n v="333333"/>
    <n v="334482"/>
    <n v="0"/>
    <n v="333333"/>
    <n v="21839"/>
    <n v="6.5292003755060057E-2"/>
    <n v="0.91579193186501207"/>
    <n v="12999.986999999999"/>
    <n v="12999.986999999999"/>
    <n v="0"/>
    <n v="19999.98"/>
    <n v="19999.98"/>
    <n v="0"/>
    <n v="0"/>
    <n v="6999.9930000000004"/>
    <n v="0.35000000000000003"/>
  </r>
  <r>
    <s v="GSK0116_Paradontax_Preroll_Acunn_MC"/>
    <x v="0"/>
    <x v="0"/>
    <s v="Q1"/>
    <d v="2016-01-12T00:00:00"/>
    <d v="2016-01-31T00:00:00"/>
    <n v="0"/>
    <x v="0"/>
    <x v="0"/>
    <s v="GSK0116_Paradontax_Preroll_MC"/>
    <s v="Completed"/>
    <s v="Acunn"/>
    <s v="RON"/>
    <s v="Xaxis Tv"/>
    <s v="cpv"/>
    <s v="Pre/Mid/Post Rolls RON"/>
    <s v="Online Video"/>
    <n v="0.01"/>
    <n v="3.3000000000000002E-2"/>
    <n v="175000"/>
    <n v="176906"/>
    <n v="0"/>
    <n v="175000"/>
    <n v="11099"/>
    <n v="6.273953398980249E-2"/>
    <n v="0.23650779349490944"/>
    <n v="1750"/>
    <n v="0"/>
    <n v="-1750"/>
    <n v="5775"/>
    <n v="2625"/>
    <n v="-3150"/>
    <n v="0"/>
    <n v="2625"/>
    <n v="1"/>
  </r>
  <r>
    <s v="GSK0116_Paradontax_Preroll_Nokta_MC"/>
    <x v="0"/>
    <x v="0"/>
    <s v="Q1"/>
    <d v="2016-01-12T00:00:00"/>
    <d v="2016-01-31T00:00:00"/>
    <n v="0"/>
    <x v="0"/>
    <x v="0"/>
    <s v="GSK0116_Paradontax_Preroll_MC"/>
    <s v="Completed"/>
    <s v="Nokta"/>
    <s v="RON"/>
    <s v="Xaxis Tv"/>
    <s v="cpv"/>
    <s v="Pre/Mid/Post Rolls RON"/>
    <s v="Online Video"/>
    <n v="1.2E-2"/>
    <n v="3.3000000000000002E-2"/>
    <n v="75000"/>
    <n v="75291"/>
    <n v="0"/>
    <n v="75000"/>
    <n v="11414"/>
    <n v="0.15159846462392584"/>
    <n v="0.21450411775013142"/>
    <n v="900"/>
    <n v="900"/>
    <n v="0"/>
    <n v="2475"/>
    <n v="2448.35"/>
    <n v="-26.650000000000091"/>
    <n v="0"/>
    <n v="1548.35"/>
    <n v="0.63240549758000286"/>
  </r>
  <r>
    <s v="Danone0116_Uzmana_Sor_Preroll_Acunn_MEC"/>
    <x v="0"/>
    <x v="0"/>
    <s v="Q1"/>
    <d v="2016-01-14T00:00:00"/>
    <d v="2016-01-27T00:00:00"/>
    <n v="0"/>
    <x v="1"/>
    <x v="16"/>
    <s v="Danone0116_Uzmana_Sor_Preroll_MEC"/>
    <s v="Completed"/>
    <s v="Acunn"/>
    <s v="RON"/>
    <s v="Xaxis Tv"/>
    <s v="cpv"/>
    <s v="Pre/Mid/Post Rolls RON"/>
    <s v="Online Video"/>
    <n v="0.01"/>
    <n v="3.3000000000000002E-2"/>
    <n v="75000"/>
    <n v="71578"/>
    <n v="3422"/>
    <n v="71578"/>
    <n v="11585"/>
    <n v="0.16185140685685545"/>
    <n v="0.17065170479067759"/>
    <n v="750"/>
    <n v="0"/>
    <n v="-750"/>
    <n v="2475"/>
    <n v="1977"/>
    <n v="-498"/>
    <n v="0"/>
    <n v="1977"/>
    <n v="1"/>
  </r>
  <r>
    <s v="Danone0116_Uzmana_Sor_Preroll_Clickvol_MEC"/>
    <x v="0"/>
    <x v="0"/>
    <s v="Q1"/>
    <d v="2016-01-14T00:00:00"/>
    <d v="2016-01-27T00:00:00"/>
    <n v="0"/>
    <x v="1"/>
    <x v="16"/>
    <s v="Danone0116_Uzmana_Sor_Preroll_MEC"/>
    <s v="Completed"/>
    <s v="Clickvol"/>
    <s v="RON"/>
    <s v="Xaxis Tv"/>
    <s v="cpv"/>
    <s v="Pre/Mid/Post Rolls RON"/>
    <s v="Online Video"/>
    <n v="1.4999999999999999E-2"/>
    <n v="3.3000000000000002E-2"/>
    <n v="25000"/>
    <n v="704"/>
    <n v="24296"/>
    <n v="704"/>
    <n v="214"/>
    <n v="0.30397727272727271"/>
    <n v="0.10856074766355139"/>
    <n v="375"/>
    <n v="10.559999999999999"/>
    <n v="-364.44"/>
    <n v="825"/>
    <n v="23.231999999999999"/>
    <n v="-801.76800000000003"/>
    <n v="0"/>
    <n v="12.672000000000001"/>
    <n v="0.54545454545454553"/>
  </r>
  <r>
    <s v="Danone0116_Uzmana_Sor_Interest_Appnexus_MEC"/>
    <x v="0"/>
    <x v="0"/>
    <s v="Q1"/>
    <d v="2016-01-14T00:00:00"/>
    <d v="2016-01-27T00:00:00"/>
    <n v="0"/>
    <x v="1"/>
    <x v="16"/>
    <s v="Danone0116_Uzmana_Sor_Interest_MEC"/>
    <s v="Completed"/>
    <s v="Appnexus"/>
    <s v="RON"/>
    <s v="Xaxis Display Plus"/>
    <s v="cpm"/>
    <s v="Selected Sites"/>
    <s v="Ad Bundles"/>
    <m/>
    <n v="1.5"/>
    <n v="200000"/>
    <n v="110681"/>
    <n v="89319"/>
    <n v="110681"/>
    <m/>
    <n v="0"/>
    <e v="#DIV/0!"/>
    <n v="0"/>
    <n v="240"/>
    <n v="240"/>
    <n v="300"/>
    <n v="166.0215"/>
    <n v="-133.9785"/>
    <n v="0"/>
    <n v="-73.978499999999997"/>
    <n v="-0.44559590173561853"/>
  </r>
  <r>
    <s v="Danone0116_Uzmana_Sor_Interest_Bond_MEC"/>
    <x v="0"/>
    <x v="0"/>
    <s v="Q1"/>
    <d v="2016-01-14T00:00:00"/>
    <d v="2016-01-27T00:00:00"/>
    <n v="0"/>
    <x v="1"/>
    <x v="16"/>
    <s v="Danone0116_Uzmana_Sor_Interest_MEC"/>
    <s v="Completed"/>
    <s v="Bond Digital"/>
    <s v="RON"/>
    <s v="Xaxis Display Plus"/>
    <s v="cpm"/>
    <s v="Selected Sites"/>
    <s v="Ad Bundles"/>
    <n v="0.5"/>
    <n v="1.5"/>
    <n v="250000"/>
    <n v="250039"/>
    <n v="0"/>
    <n v="250000"/>
    <m/>
    <n v="0"/>
    <e v="#DIV/0!"/>
    <n v="125"/>
    <n v="125"/>
    <n v="0"/>
    <n v="375"/>
    <n v="375.05849999999998"/>
    <n v="5.8499999999980901E-2"/>
    <n v="0"/>
    <n v="250.05849999999998"/>
    <n v="0.66671865855593193"/>
  </r>
  <r>
    <s v="Danone0116_Uzmana_Sor_Interest_Clickvol_MEC"/>
    <x v="0"/>
    <x v="0"/>
    <s v="Q1"/>
    <d v="2016-01-14T00:00:00"/>
    <d v="2016-01-27T00:00:00"/>
    <n v="0"/>
    <x v="1"/>
    <x v="16"/>
    <s v="Danone0116_Uzmana_Sor_Interest_MEC"/>
    <s v="Completed"/>
    <s v="Clickvol"/>
    <s v="RON"/>
    <s v="Xaxis Display Plus"/>
    <s v="cpm"/>
    <s v="Selected Sites"/>
    <s v="Ad Bundles"/>
    <n v="0.5"/>
    <n v="1.5"/>
    <n v="500000"/>
    <n v="138046"/>
    <n v="361954"/>
    <n v="138046"/>
    <m/>
    <n v="0"/>
    <e v="#DIV/0!"/>
    <n v="250"/>
    <n v="69.022999999999996"/>
    <n v="-180.977"/>
    <n v="750"/>
    <n v="207.06899999999999"/>
    <n v="-542.93100000000004"/>
    <n v="0"/>
    <n v="138.04599999999999"/>
    <n v="0.66666666666666663"/>
  </r>
  <r>
    <s v="Danone0116_Uzmana_Sor_Interest_Digitalm_MEC"/>
    <x v="0"/>
    <x v="0"/>
    <s v="Q1"/>
    <d v="2016-01-14T00:00:00"/>
    <d v="2016-01-27T00:00:00"/>
    <n v="0"/>
    <x v="1"/>
    <x v="16"/>
    <s v="Danone0116_Uzmana_Sor_Interest_MEC"/>
    <s v="Completed"/>
    <s v="Digitalm"/>
    <s v="RON"/>
    <s v="Xaxis Display Plus"/>
    <s v="cpm"/>
    <s v="Selected Sites"/>
    <s v="Ad Bundles"/>
    <n v="0.2"/>
    <n v="1.5"/>
    <n v="1000000"/>
    <n v="1116495"/>
    <n v="0"/>
    <n v="1000000"/>
    <n v="197"/>
    <n v="1.7644503558009663E-4"/>
    <n v="7.1675126903553297"/>
    <n v="200"/>
    <n v="200"/>
    <n v="0"/>
    <n v="1500"/>
    <n v="1412"/>
    <n v="-88"/>
    <n v="0"/>
    <n v="1212"/>
    <n v="0.85835694050991507"/>
  </r>
  <r>
    <s v="Danone0116_Uzmana_Sor_Interest_Nokta_MEC"/>
    <x v="0"/>
    <x v="0"/>
    <s v="Q1"/>
    <d v="2016-01-14T00:00:00"/>
    <d v="2016-01-27T00:00:00"/>
    <n v="0"/>
    <x v="1"/>
    <x v="16"/>
    <s v="Danone0116_Uzmana_Sor_Interest_MEC"/>
    <s v="Completed"/>
    <s v="Nokta"/>
    <s v="RON"/>
    <s v="Xaxis Display Plus"/>
    <s v="cpm"/>
    <s v="Selected Sites"/>
    <s v="Ad Bundles"/>
    <n v="0.1"/>
    <n v="1.5"/>
    <n v="300000"/>
    <n v="300135"/>
    <n v="0"/>
    <n v="300000"/>
    <m/>
    <n v="0"/>
    <e v="#DIV/0!"/>
    <n v="30"/>
    <n v="30"/>
    <n v="0"/>
    <n v="450"/>
    <n v="450.20249999999999"/>
    <n v="0.20249999999998636"/>
    <n v="0"/>
    <n v="420.20249999999999"/>
    <n v="0.93336331983940557"/>
  </r>
  <r>
    <s v="Lassa0116_El_Classico_Preroll_Acunn_MC"/>
    <x v="0"/>
    <x v="0"/>
    <s v="Q1"/>
    <d v="2016-01-14T00:00:00"/>
    <d v="2016-01-31T00:00:00"/>
    <n v="0"/>
    <x v="0"/>
    <x v="17"/>
    <s v="Lassa0116_El_Classico_Preroll_MC"/>
    <s v="Completed"/>
    <s v="Acunn"/>
    <s v="RON"/>
    <s v="Xaxis Tv"/>
    <s v="cpv"/>
    <s v="Pre/Mid/Post Rolls RON"/>
    <s v="Online Video"/>
    <n v="0.01"/>
    <n v="0.06"/>
    <n v="40000"/>
    <n v="42541"/>
    <n v="0"/>
    <n v="40000"/>
    <n v="1234"/>
    <n v="2.900731059448532E-2"/>
    <n v="1.9448946515397083"/>
    <n v="400"/>
    <n v="0"/>
    <n v="-400"/>
    <n v="2400"/>
    <n v="2400"/>
    <n v="0"/>
    <n v="0"/>
    <n v="2400"/>
    <n v="1"/>
  </r>
  <r>
    <s v="Lassa0116_El_Classico_Preroll_Bond_MC"/>
    <x v="0"/>
    <x v="0"/>
    <s v="Q1"/>
    <d v="2016-01-14T00:00:00"/>
    <d v="2016-01-31T00:00:00"/>
    <n v="0"/>
    <x v="0"/>
    <x v="17"/>
    <s v="Lassa0116_El_Classico_Preroll_MC"/>
    <s v="Completed"/>
    <s v="Bond Digital"/>
    <s v="RON"/>
    <s v="Xaxis Tv"/>
    <s v="cpv"/>
    <s v="Pre/Mid/Post Rolls RON"/>
    <s v="Online Video"/>
    <n v="0.01"/>
    <n v="0.06"/>
    <n v="40000"/>
    <n v="40007"/>
    <n v="0"/>
    <n v="40000"/>
    <m/>
    <n v="0"/>
    <e v="#DIV/0!"/>
    <n v="400"/>
    <n v="400"/>
    <n v="0"/>
    <n v="2400"/>
    <n v="1200"/>
    <n v="-1200"/>
    <n v="0"/>
    <n v="800"/>
    <n v="0.66666666666666663"/>
  </r>
  <r>
    <s v="Lassa0116_El_Classico_Preroll_Digitalm_MC"/>
    <x v="0"/>
    <x v="0"/>
    <s v="Q1"/>
    <d v="2016-01-14T00:00:00"/>
    <d v="2016-01-31T00:00:00"/>
    <n v="0"/>
    <x v="0"/>
    <x v="17"/>
    <s v="Lassa0116_El_Classico_Preroll_MC"/>
    <s v="Completed"/>
    <s v="Digitalm"/>
    <s v="RON"/>
    <s v="Xaxis Tv"/>
    <s v="cpv"/>
    <s v="Pre/Mid/Post Rolls RON"/>
    <s v="Online Video"/>
    <n v="6.0000000000000001E-3"/>
    <n v="0.06"/>
    <n v="20000"/>
    <n v="21188"/>
    <n v="0"/>
    <n v="20000"/>
    <n v="246"/>
    <n v="1.1610345478572776E-2"/>
    <n v="4.8780487804878048"/>
    <n v="120"/>
    <n v="120"/>
    <n v="0"/>
    <n v="1200"/>
    <n v="1200"/>
    <n v="0"/>
    <n v="0"/>
    <n v="1080"/>
    <n v="0.9"/>
  </r>
  <r>
    <s v="Lassa0116_El_Classico_Preroll_Midyo_MC"/>
    <x v="0"/>
    <x v="0"/>
    <s v="Q1"/>
    <d v="2016-01-14T00:00:00"/>
    <d v="2016-01-31T00:00:00"/>
    <n v="0"/>
    <x v="0"/>
    <x v="17"/>
    <s v="Lassa0116_El_Classico_Preroll_MC"/>
    <s v="Completed"/>
    <s v="Midyo"/>
    <s v="RON"/>
    <s v="Xaxis Tv"/>
    <s v="cpv"/>
    <s v="Pre/Mid/Post Rolls RON"/>
    <s v="Online Video"/>
    <n v="5.0000000000000001E-3"/>
    <n v="0.06"/>
    <n v="20000"/>
    <n v="23088"/>
    <n v="0"/>
    <n v="20000"/>
    <n v="2620"/>
    <n v="0.11347886347886348"/>
    <n v="0.4580152671755725"/>
    <n v="100"/>
    <n v="100"/>
    <n v="0"/>
    <n v="1200"/>
    <n v="1200"/>
    <n v="0"/>
    <n v="0"/>
    <n v="1100"/>
    <n v="0.91666666666666663"/>
  </r>
  <r>
    <s v="GSK0116_Sensodyne_Hypernova_Faz2_interest_Bond_MC"/>
    <x v="0"/>
    <x v="0"/>
    <s v="Q1"/>
    <d v="2016-01-14T00:00:00"/>
    <d v="2016-01-31T00:00:00"/>
    <n v="0"/>
    <x v="0"/>
    <x v="0"/>
    <s v="GSK0116_Sensodyne_Hypernova_Faz2_interest_MC"/>
    <s v="Completed"/>
    <s v="Bond Digital"/>
    <s v="RON"/>
    <s v="Xaxis Display Plus"/>
    <s v="cpm"/>
    <s v="Selected Sites"/>
    <s v="Ad Bundles"/>
    <n v="0.5"/>
    <n v="1"/>
    <n v="3000000"/>
    <n v="512378"/>
    <n v="2487622"/>
    <n v="512378"/>
    <m/>
    <n v="0"/>
    <e v="#DIV/0!"/>
    <n v="1500"/>
    <n v="256.18900000000002"/>
    <n v="-1243.8109999999999"/>
    <n v="3000"/>
    <n v="512.37800000000004"/>
    <n v="-2487.6219999999998"/>
    <n v="0"/>
    <n v="256.18900000000002"/>
    <n v="0.5"/>
  </r>
  <r>
    <s v="GSK0116_Sensodyne_Hypernova_Faz2_interest_Clickvol_MC"/>
    <x v="0"/>
    <x v="0"/>
    <s v="Q1"/>
    <d v="2016-01-14T00:00:00"/>
    <d v="2016-01-31T00:00:00"/>
    <n v="0"/>
    <x v="0"/>
    <x v="0"/>
    <s v="GSK0116_Sensodyne_Hypernova_Faz2_interest_MC"/>
    <s v="Completed"/>
    <s v="Clickvol"/>
    <s v="RON"/>
    <s v="Xaxis Display Plus"/>
    <s v="cpm"/>
    <s v="Selected Sites"/>
    <s v="Ad Bundles"/>
    <n v="0.5"/>
    <n v="1"/>
    <n v="500000"/>
    <n v="137550"/>
    <n v="362450"/>
    <n v="137550"/>
    <m/>
    <n v="0"/>
    <e v="#DIV/0!"/>
    <n v="250"/>
    <n v="68.775000000000006"/>
    <n v="-181.22499999999999"/>
    <n v="500"/>
    <n v="137.55000000000001"/>
    <n v="-362.45"/>
    <n v="0"/>
    <n v="68.775000000000006"/>
    <n v="0.5"/>
  </r>
  <r>
    <s v="GSK0116_Sensodyne_Hypernova_Faz2_interest_Digitalm_MC"/>
    <x v="0"/>
    <x v="0"/>
    <s v="Q1"/>
    <d v="2016-01-14T00:00:00"/>
    <d v="2016-01-31T00:00:00"/>
    <n v="0"/>
    <x v="0"/>
    <x v="0"/>
    <s v="GSK0116_Sensodyne_Hypernova_Faz2_interest_MC"/>
    <s v="Completed"/>
    <s v="Digitalm"/>
    <s v="RON"/>
    <s v="Xaxis Display Plus"/>
    <s v="cpm"/>
    <s v="Selected Sites"/>
    <s v="Ad Bundles"/>
    <n v="0.2"/>
    <n v="1"/>
    <n v="2000000"/>
    <n v="3202619"/>
    <n v="0"/>
    <n v="2000000"/>
    <m/>
    <n v="0"/>
    <e v="#DIV/0!"/>
    <n v="400"/>
    <n v="400"/>
    <n v="0"/>
    <n v="2000"/>
    <n v="3202.6190000000001"/>
    <n v="1202.6190000000001"/>
    <n v="0"/>
    <n v="2802.6190000000001"/>
    <n v="0.87510222102597901"/>
  </r>
  <r>
    <s v="GSK0116_Sensodyne_Hypernova_Faz2_interest_Ligatus_MC"/>
    <x v="0"/>
    <x v="0"/>
    <s v="Q1"/>
    <d v="2016-01-14T00:00:00"/>
    <d v="2016-01-31T00:00:00"/>
    <n v="0"/>
    <x v="0"/>
    <x v="0"/>
    <s v="GSK0116_Sensodyne_Hypernova_Faz2_interest_MC"/>
    <s v="Completed"/>
    <s v="Ligatus"/>
    <s v="RON"/>
    <s v="Xaxis Display Plus"/>
    <s v="cpc"/>
    <s v="Selected Sites"/>
    <s v="Ad Bundles"/>
    <n v="0.3"/>
    <n v="1"/>
    <n v="5000"/>
    <m/>
    <n v="5000"/>
    <n v="0"/>
    <n v="5000"/>
    <e v="#DIV/0!"/>
    <n v="0"/>
    <n v="1.5"/>
    <n v="1500"/>
    <n v="1498.5"/>
    <n v="5"/>
    <n v="0"/>
    <n v="-5"/>
    <n v="0"/>
    <n v="-1500"/>
    <e v="#DIV/0!"/>
  </r>
  <r>
    <s v="GSK0116_Sensodyne_Hypernova_Faz2_interest_Reklamz_MC"/>
    <x v="0"/>
    <x v="0"/>
    <s v="Q1"/>
    <d v="2016-01-14T00:00:00"/>
    <d v="2016-01-31T00:00:00"/>
    <n v="0"/>
    <x v="0"/>
    <x v="0"/>
    <s v="GSK0116_Sensodyne_Hypernova_Faz2_interest_MC"/>
    <s v="Completed"/>
    <s v="Reklamz"/>
    <s v="RON"/>
    <s v="Xaxis Display Plus"/>
    <s v="cpm"/>
    <s v="Selected Sites"/>
    <s v="Ad Bundles"/>
    <n v="0.1"/>
    <n v="1"/>
    <n v="2000000"/>
    <n v="1215102"/>
    <n v="784898"/>
    <n v="1215102"/>
    <m/>
    <n v="0"/>
    <e v="#DIV/0!"/>
    <n v="200"/>
    <n v="121.51020000000001"/>
    <n v="-78.489799999999988"/>
    <n v="2000"/>
    <n v="1215.1020000000001"/>
    <n v="-784.89799999999991"/>
    <n v="0"/>
    <n v="1093.5918000000001"/>
    <n v="0.9"/>
  </r>
  <r>
    <s v="Bimeks0116_Kdv_Bi_Para_Interstitial_Acunn_MEC"/>
    <x v="0"/>
    <x v="0"/>
    <s v="Q1"/>
    <d v="2016-01-15T00:00:00"/>
    <d v="2016-01-17T00:00:00"/>
    <n v="0"/>
    <x v="1"/>
    <x v="10"/>
    <s v="Bimeks0116_Kdv_Bi_Para_Interstitial_MEC"/>
    <s v="Completed"/>
    <s v="Acunn"/>
    <s v="RON"/>
    <s v="Xaxis Rich Media"/>
    <s v="cpm"/>
    <s v="Interstitial"/>
    <s v="Interstitial"/>
    <n v="1.5"/>
    <n v="4.5"/>
    <n v="400000"/>
    <n v="479577"/>
    <n v="0"/>
    <n v="400000"/>
    <n v="2124"/>
    <n v="4.4289029707429671E-3"/>
    <n v="0.84745762711864403"/>
    <n v="600"/>
    <n v="0"/>
    <n v="-600"/>
    <n v="1800"/>
    <n v="1800"/>
    <n v="0"/>
    <n v="0"/>
    <n v="1800"/>
    <n v="1"/>
  </r>
  <r>
    <s v="Bimeks0116_Kdv_Bi_Para_Interstitial_Bond_MEC"/>
    <x v="0"/>
    <x v="0"/>
    <s v="Q1"/>
    <d v="2016-01-15T00:00:00"/>
    <d v="2016-01-17T00:00:00"/>
    <n v="0"/>
    <x v="1"/>
    <x v="10"/>
    <s v="Bimeks0116_Kdv_Bi_Para_Interstitial_MEC"/>
    <s v="Completed"/>
    <s v="Bond Digital"/>
    <s v="RON"/>
    <s v="Xaxis Rich Media"/>
    <s v="cpm"/>
    <s v="Interstitial"/>
    <s v="Interstitial"/>
    <n v="2.25"/>
    <n v="4.5"/>
    <n v="100000"/>
    <n v="111839"/>
    <n v="0"/>
    <n v="100000"/>
    <n v="9500"/>
    <n v="8.494353490285142E-2"/>
    <n v="5.2631578947368418E-2"/>
    <n v="225"/>
    <n v="225"/>
    <n v="0"/>
    <n v="450"/>
    <n v="500"/>
    <n v="50"/>
    <n v="0"/>
    <n v="275"/>
    <n v="0.55000000000000004"/>
  </r>
  <r>
    <s v="Bimeks0116_Kdv_Bi_Para_Interstitial_Digitalm_MEC"/>
    <x v="0"/>
    <x v="0"/>
    <s v="Q1"/>
    <d v="2016-01-15T00:00:00"/>
    <d v="2016-01-17T00:00:00"/>
    <n v="0"/>
    <x v="1"/>
    <x v="10"/>
    <s v="Bimeks0116_Kdv_Bi_Para_Interstitial_MEC"/>
    <s v="Completed"/>
    <s v="Digitalm"/>
    <s v="RON"/>
    <s v="Xaxis Rich Media"/>
    <s v="cpm"/>
    <s v="Interstitial"/>
    <s v="Interstitial"/>
    <n v="2.5"/>
    <n v="4.5"/>
    <n v="200000"/>
    <n v="200436"/>
    <n v="0"/>
    <n v="200000"/>
    <n v="1686"/>
    <n v="8.4116625755852239E-3"/>
    <n v="0.53380782918149461"/>
    <n v="500"/>
    <n v="500"/>
    <n v="0"/>
    <n v="900"/>
    <n v="900"/>
    <n v="0"/>
    <n v="0"/>
    <n v="400"/>
    <n v="0.44444444444444442"/>
  </r>
  <r>
    <s v="Bimeks0116_Kdv_Bi_Para_Interstitial_Medyanet_MEC"/>
    <x v="0"/>
    <x v="0"/>
    <s v="Q1"/>
    <d v="2016-01-15T00:00:00"/>
    <d v="2016-01-17T00:00:00"/>
    <n v="0"/>
    <x v="1"/>
    <x v="10"/>
    <s v="Bimeks0116_Kdv_Bi_Para_Interstitial_MEC"/>
    <s v="Completed"/>
    <s v="Medyanet"/>
    <s v="RON"/>
    <s v="Xaxis Rich Media"/>
    <s v="cpm"/>
    <s v="Interstitial"/>
    <s v="Interstitial"/>
    <n v="0.5"/>
    <n v="4.5"/>
    <n v="400000"/>
    <n v="421167"/>
    <n v="0"/>
    <n v="400000"/>
    <n v="3855"/>
    <n v="9.1531387786792408E-3"/>
    <n v="0.46692607003891051"/>
    <n v="200"/>
    <n v="200"/>
    <n v="0"/>
    <n v="1800"/>
    <n v="1800"/>
    <n v="0"/>
    <n v="0"/>
    <n v="1600"/>
    <n v="0.88888888888888884"/>
  </r>
  <r>
    <s v="Bayer0116_Bepanthol_Skin_Care_SYNC_Clipkit_MC"/>
    <x v="0"/>
    <x v="0"/>
    <s v="Q1"/>
    <d v="2016-01-15T00:00:00"/>
    <d v="2016-01-31T00:00:00"/>
    <n v="0"/>
    <x v="0"/>
    <x v="7"/>
    <s v="Bayer0116_Bepanthol_Skin_Care_SYNC_MC"/>
    <s v="Completed"/>
    <s v="Clipkit"/>
    <s v="RON"/>
    <s v="Xaxis SYNC"/>
    <s v="cpv"/>
    <s v="Pre/Mid/Post Rolls RON"/>
    <s v="Online Video"/>
    <n v="3.9E-2"/>
    <n v="0.06"/>
    <n v="244000"/>
    <n v="247365"/>
    <n v="0"/>
    <n v="244000"/>
    <n v="16342"/>
    <n v="6.6064317910779616E-2"/>
    <n v="0.89548402888263368"/>
    <n v="9516"/>
    <n v="9516"/>
    <n v="0"/>
    <n v="14640"/>
    <n v="14634"/>
    <n v="-6"/>
    <n v="0"/>
    <n v="5118"/>
    <n v="0.34973349733497333"/>
  </r>
  <r>
    <s v="Teknosa0116_Turuncu_Indirim_Faz3_Interstitial_Acunn_MC"/>
    <x v="0"/>
    <x v="0"/>
    <s v="Q1"/>
    <d v="2016-01-15T00:00:00"/>
    <d v="2016-01-18T00:00:00"/>
    <n v="0"/>
    <x v="0"/>
    <x v="6"/>
    <s v="Teknosa0116_Turuncu_Indirim_Faz3_Interstitial_MC"/>
    <s v="Completed"/>
    <s v="Acunn"/>
    <s v="RON"/>
    <s v="Xaxis Rich Media"/>
    <s v="cpm"/>
    <s v="Interstitial"/>
    <s v="Interstitial"/>
    <n v="1.5"/>
    <n v="4.25"/>
    <n v="400000"/>
    <n v="427882"/>
    <n v="0"/>
    <n v="400000"/>
    <n v="1920"/>
    <n v="4.4872184387284341E-3"/>
    <n v="0.65104166666666663"/>
    <n v="600"/>
    <n v="0"/>
    <n v="-600"/>
    <n v="1700"/>
    <n v="1250"/>
    <n v="-450"/>
    <n v="0"/>
    <n v="1250"/>
    <n v="1"/>
  </r>
  <r>
    <s v="Teknosa0116_Turuncu_Indirim_Faz3_Interstitial_Bond_MC"/>
    <x v="0"/>
    <x v="0"/>
    <s v="Q1"/>
    <d v="2016-01-15T00:00:00"/>
    <d v="2016-01-18T00:00:00"/>
    <n v="0"/>
    <x v="0"/>
    <x v="6"/>
    <s v="Teknosa0116_Turuncu_Indirim_Faz3_Interstitial_MC"/>
    <s v="Completed"/>
    <s v="Bond Digital"/>
    <s v="RON"/>
    <s v="Xaxis Rich Media"/>
    <s v="cpm"/>
    <s v="Interstitial"/>
    <s v="Interstitial"/>
    <n v="2.25"/>
    <n v="4.25"/>
    <n v="200000"/>
    <n v="203567"/>
    <n v="0"/>
    <n v="200000"/>
    <n v="2815"/>
    <n v="1.3828371003158665E-2"/>
    <n v="0.44404973357015987"/>
    <n v="450"/>
    <n v="450"/>
    <n v="0"/>
    <n v="850"/>
    <n v="1250"/>
    <n v="400"/>
    <n v="0"/>
    <n v="800"/>
    <n v="0.64"/>
  </r>
  <r>
    <s v="Teknosa0116_Turuncu_Indirim_Faz3_Interstitial_Medyanet_MC"/>
    <x v="0"/>
    <x v="0"/>
    <s v="Q1"/>
    <d v="2016-01-15T00:00:00"/>
    <d v="2016-01-18T00:00:00"/>
    <n v="0"/>
    <x v="0"/>
    <x v="6"/>
    <s v="Teknosa0116_Turuncu_Indirim_Faz3_Interstitial_MC"/>
    <s v="Completed"/>
    <s v="Medyanet"/>
    <s v="RON"/>
    <s v="Xaxis Rich Media"/>
    <s v="cpm"/>
    <s v="Interstitial"/>
    <s v="Interstitial"/>
    <n v="0.5"/>
    <n v="4.25"/>
    <n v="400000"/>
    <n v="256059"/>
    <n v="143941"/>
    <n v="256059"/>
    <n v="1796"/>
    <n v="7.014008490230767E-3"/>
    <n v="0.97438752783964366"/>
    <n v="200"/>
    <n v="128.02950000000001"/>
    <n v="-71.970499999999987"/>
    <n v="1700"/>
    <n v="1750"/>
    <n v="50"/>
    <n v="0"/>
    <n v="1621.9704999999999"/>
    <n v="0.92684028571428567"/>
  </r>
  <r>
    <s v="Vestel0116_LCD_Istanbul_Contextual_Bond_MC"/>
    <x v="0"/>
    <x v="0"/>
    <s v="Q1"/>
    <d v="2016-01-15T00:00:00"/>
    <d v="2016-01-31T00:00:00"/>
    <n v="0"/>
    <x v="0"/>
    <x v="18"/>
    <s v="Vestel0116_LCD_Istanbul_Contextual_MC"/>
    <s v="Completed"/>
    <s v="Bond Digital"/>
    <s v="RON"/>
    <s v="Xaxis Contextual"/>
    <s v="cpm"/>
    <s v="Selected Sites"/>
    <s v="Ad Bundles"/>
    <n v="0.5"/>
    <n v="1.3"/>
    <n v="1000000"/>
    <n v="1001328"/>
    <n v="0"/>
    <n v="1000000"/>
    <m/>
    <n v="0"/>
    <e v="#DIV/0!"/>
    <n v="500"/>
    <n v="500"/>
    <n v="0"/>
    <n v="1300"/>
    <n v="1300"/>
    <n v="0"/>
    <n v="0"/>
    <n v="800"/>
    <n v="0.61538461538461542"/>
  </r>
  <r>
    <s v="Vestel0116_LCD_Istanbul_Contextual_Digitalm_MC"/>
    <x v="0"/>
    <x v="0"/>
    <s v="Q1"/>
    <d v="2016-01-15T00:00:00"/>
    <d v="2016-01-31T00:00:00"/>
    <n v="0"/>
    <x v="0"/>
    <x v="18"/>
    <s v="Vestel0116_LCD_Istanbul_Contextual_MC"/>
    <s v="Completed"/>
    <s v="Digitalm"/>
    <s v="RON"/>
    <s v="Xaxis Contextual"/>
    <s v="cpm"/>
    <s v="Selected Sites"/>
    <s v="Ad Bundles"/>
    <n v="0.2"/>
    <n v="1.3"/>
    <n v="3000000"/>
    <n v="3088786"/>
    <n v="0"/>
    <n v="3000000"/>
    <n v="1251"/>
    <n v="4.0501349073713752E-4"/>
    <n v="2.2382094324540369"/>
    <n v="600"/>
    <n v="600"/>
    <n v="0"/>
    <n v="3900"/>
    <n v="2800"/>
    <n v="-1100"/>
    <n v="0"/>
    <n v="2200"/>
    <n v="0.7857142857142857"/>
  </r>
  <r>
    <s v="Vestel0116_LCD_Istanbul_Contextual_Medyanet_MC"/>
    <x v="0"/>
    <x v="0"/>
    <s v="Q1"/>
    <d v="2016-01-15T00:00:00"/>
    <d v="2016-01-31T00:00:00"/>
    <n v="0"/>
    <x v="0"/>
    <x v="18"/>
    <s v="Vestel0116_LCD_Istanbul_Contextual_MC"/>
    <s v="Completed"/>
    <s v="Medyanet"/>
    <s v="RON"/>
    <s v="Xaxis Contextual"/>
    <s v="cpm"/>
    <s v="Selected Sites"/>
    <s v="Ad Bundles"/>
    <n v="0.1"/>
    <n v="1.3"/>
    <n v="3000000"/>
    <n v="3088646"/>
    <n v="0"/>
    <n v="3000000"/>
    <m/>
    <n v="0"/>
    <e v="#DIV/0!"/>
    <n v="300"/>
    <n v="300"/>
    <n v="0"/>
    <n v="3900"/>
    <n v="3900"/>
    <n v="0"/>
    <n v="0"/>
    <n v="3600"/>
    <n v="0.92307692307692313"/>
  </r>
  <r>
    <s v="Vestel0116_LCD_Istanbul_Disi_Contextual_Adhood_MC"/>
    <x v="0"/>
    <x v="0"/>
    <s v="Q1"/>
    <d v="2016-01-15T00:00:00"/>
    <d v="2016-01-31T00:00:00"/>
    <n v="0"/>
    <x v="0"/>
    <x v="18"/>
    <s v="Vestel0116_LCD_Istanbul_Disi_Contextual_MC"/>
    <s v="Completed"/>
    <s v="Adhood"/>
    <s v="RON"/>
    <s v="Xaxis Contextual"/>
    <s v="cpm"/>
    <s v="Selected Sites"/>
    <s v="Ad Bundles"/>
    <n v="0.15"/>
    <n v="1.5"/>
    <n v="1500000"/>
    <n v="1655055"/>
    <n v="0"/>
    <n v="1500000"/>
    <m/>
    <n v="0"/>
    <e v="#DIV/0!"/>
    <n v="225"/>
    <n v="225"/>
    <n v="0"/>
    <n v="2250"/>
    <n v="3000"/>
    <n v="750"/>
    <n v="0"/>
    <n v="2775"/>
    <n v="0.92500000000000004"/>
  </r>
  <r>
    <s v="Bayer0116_Supradyn_SYNC_Clipkit_MC"/>
    <x v="0"/>
    <x v="0"/>
    <s v="Q1"/>
    <d v="2016-01-15T00:00:00"/>
    <d v="2016-01-31T00:00:00"/>
    <n v="0"/>
    <x v="0"/>
    <x v="7"/>
    <s v="Bayer0116_Supradyn_SYNC_MC"/>
    <s v="Completed"/>
    <s v="Clipkit"/>
    <s v="RON"/>
    <s v="Xaxis SYNC"/>
    <s v="cpv"/>
    <s v="Pre/Mid/Post Rolls RON"/>
    <s v="Online Video"/>
    <n v="3.9E-2"/>
    <n v="0.06"/>
    <n v="325200"/>
    <n v="328255"/>
    <n v="0"/>
    <n v="325200"/>
    <n v="24269"/>
    <n v="7.3933374967631874E-2"/>
    <n v="0.80398862746713917"/>
    <n v="12682.8"/>
    <n v="12682.8"/>
    <n v="0"/>
    <n v="19512"/>
    <n v="19512"/>
    <n v="0"/>
    <n v="0"/>
    <n v="6829.2000000000007"/>
    <n v="0.35000000000000003"/>
  </r>
  <r>
    <s v="Bayer0116_Supradyn_Preroll_Acunn_MC"/>
    <x v="0"/>
    <x v="0"/>
    <s v="Q1"/>
    <d v="2016-01-15T00:00:00"/>
    <d v="2016-01-31T00:00:00"/>
    <n v="0"/>
    <x v="0"/>
    <x v="7"/>
    <s v="Bayer0116_Supradyn_Preroll_MC"/>
    <s v="Completed"/>
    <s v="Acunn"/>
    <s v="RON"/>
    <s v="Xaxis Tv"/>
    <s v="cpv"/>
    <s v="Pre/Mid/Post Rolls RON"/>
    <s v="Online Video"/>
    <n v="0.01"/>
    <n v="3.3000000000000002E-2"/>
    <n v="50000"/>
    <n v="49505"/>
    <n v="495"/>
    <n v="49505"/>
    <n v="1465"/>
    <n v="2.9592970407029594E-2"/>
    <n v="1.1262798634812288"/>
    <n v="500"/>
    <n v="0"/>
    <n v="-500"/>
    <n v="1650"/>
    <n v="1650"/>
    <n v="0"/>
    <n v="0"/>
    <n v="1650"/>
    <n v="1"/>
  </r>
  <r>
    <s v="Bayer0116_Supradyn_Preroll_Bond_MC"/>
    <x v="0"/>
    <x v="0"/>
    <s v="Q1"/>
    <d v="2016-01-15T00:00:00"/>
    <d v="2016-01-31T00:00:00"/>
    <n v="0"/>
    <x v="0"/>
    <x v="7"/>
    <s v="Bayer0116_Supradyn_Preroll_MC"/>
    <s v="Completed"/>
    <s v="Bond Digital"/>
    <s v="RON"/>
    <s v="Xaxis Tv"/>
    <s v="cpv"/>
    <s v="Pre/Mid/Post Rolls RON"/>
    <s v="Online Video"/>
    <n v="0.01"/>
    <n v="3.3000000000000002E-2"/>
    <n v="25000"/>
    <n v="26218"/>
    <n v="0"/>
    <n v="25000"/>
    <m/>
    <n v="0"/>
    <e v="#DIV/0!"/>
    <n v="250"/>
    <n v="250"/>
    <n v="0"/>
    <n v="825"/>
    <n v="825"/>
    <n v="0"/>
    <n v="0"/>
    <n v="575"/>
    <n v="0.69696969696969702"/>
  </r>
  <r>
    <s v="Bayer0116_Supradyn_Preroll_Commedya_MC"/>
    <x v="0"/>
    <x v="0"/>
    <s v="Q1"/>
    <d v="2016-01-15T00:00:00"/>
    <d v="2016-01-31T00:00:00"/>
    <n v="0"/>
    <x v="0"/>
    <x v="7"/>
    <s v="Bayer0116_Supradyn_Preroll_MC"/>
    <s v="Completed"/>
    <s v="Commedya"/>
    <s v="RON"/>
    <s v="Xaxis Tv"/>
    <s v="cpv"/>
    <s v="Pre/Mid/Post Rolls RON"/>
    <s v="Online Video"/>
    <n v="0.02"/>
    <n v="3.3000000000000002E-2"/>
    <n v="100000"/>
    <n v="148916"/>
    <n v="0"/>
    <n v="100000"/>
    <m/>
    <n v="0"/>
    <e v="#DIV/0!"/>
    <n v="2000"/>
    <n v="2000"/>
    <n v="0"/>
    <n v="3300"/>
    <n v="1700"/>
    <n v="-1600"/>
    <n v="0"/>
    <n v="-300"/>
    <n v="-0.17647058823529413"/>
  </r>
  <r>
    <s v="Bayer0116_Supradyn_Preroll_Midyo_MC"/>
    <x v="0"/>
    <x v="0"/>
    <s v="Q1"/>
    <d v="2016-01-15T00:00:00"/>
    <d v="2016-01-31T00:00:00"/>
    <n v="0"/>
    <x v="0"/>
    <x v="7"/>
    <s v="Bayer0116_Supradyn_Preroll_MC"/>
    <s v="Completed"/>
    <s v="Midyo"/>
    <s v="RON"/>
    <s v="Xaxis Tv"/>
    <s v="cpv"/>
    <s v="Pre/Mid/Post Rolls RON"/>
    <s v="Online Video"/>
    <n v="5.0000000000000001E-3"/>
    <n v="3.3000000000000002E-2"/>
    <n v="25000"/>
    <n v="26944"/>
    <n v="0"/>
    <n v="25000"/>
    <n v="2889"/>
    <n v="0.10722238717339667"/>
    <n v="0.28556593977154726"/>
    <n v="125"/>
    <n v="125"/>
    <n v="0"/>
    <n v="825"/>
    <n v="825"/>
    <n v="0"/>
    <n v="0"/>
    <n v="700"/>
    <n v="0.84848484848484851"/>
  </r>
  <r>
    <s v="SaxoBank0116_Essential_Trades_interest_Adinteraction_MX"/>
    <x v="0"/>
    <x v="0"/>
    <s v="Q1"/>
    <d v="2016-01-18T00:00:00"/>
    <d v="2016-01-26T00:00:00"/>
    <n v="0"/>
    <x v="3"/>
    <x v="19"/>
    <s v="SaxoBank0116_Essential_Trades_interest_MX"/>
    <s v="Completed"/>
    <s v="Adinteraction"/>
    <s v="RON"/>
    <s v="Xaxis Display Plus"/>
    <s v="cpm"/>
    <s v="Selected Sites"/>
    <s v="Ad Bundles"/>
    <n v="0.15"/>
    <n v="1.3"/>
    <n v="250000"/>
    <n v="272563"/>
    <n v="0"/>
    <n v="250000"/>
    <n v="65"/>
    <n v="2.3847697596518971E-4"/>
    <n v="5"/>
    <n v="37.5"/>
    <n v="37.5"/>
    <n v="0"/>
    <n v="325"/>
    <n v="325"/>
    <n v="0"/>
    <n v="0"/>
    <n v="287.5"/>
    <n v="0.88461538461538458"/>
  </r>
  <r>
    <s v="SaxoBank0116_Essential_Trades_interest_Digitalm_MX"/>
    <x v="0"/>
    <x v="0"/>
    <s v="Q1"/>
    <d v="2016-01-18T00:00:00"/>
    <d v="2016-01-26T00:00:00"/>
    <n v="0"/>
    <x v="3"/>
    <x v="19"/>
    <s v="SaxoBank0116_Essential_Trades_interest_MX"/>
    <s v="Completed"/>
    <s v="Digitalm"/>
    <s v="RON"/>
    <s v="Xaxis Display Plus"/>
    <s v="cpm"/>
    <s v="Selected Sites"/>
    <s v="Ad Bundles"/>
    <n v="0.2"/>
    <n v="1.3"/>
    <n v="500000"/>
    <n v="583482"/>
    <n v="0"/>
    <n v="500000"/>
    <n v="110"/>
    <n v="1.8852338204091985E-4"/>
    <n v="0.45454545454545453"/>
    <n v="100"/>
    <n v="100"/>
    <n v="0"/>
    <n v="650"/>
    <n v="50"/>
    <n v="-600"/>
    <n v="0"/>
    <n v="-50"/>
    <n v="-1"/>
  </r>
  <r>
    <s v="SaxoBank0116_Essential_Trades_interest_Medyanet_MX"/>
    <x v="0"/>
    <x v="0"/>
    <s v="Q1"/>
    <d v="2016-01-18T00:00:00"/>
    <d v="2016-01-26T00:00:00"/>
    <n v="0"/>
    <x v="3"/>
    <x v="19"/>
    <s v="SaxoBank0116_Essential_Trades_interest_MX"/>
    <s v="Completed"/>
    <s v="Medyanet"/>
    <s v="RON"/>
    <s v="Xaxis Display Plus"/>
    <s v="cpm"/>
    <s v="Selected Sites"/>
    <s v="Ad Bundles"/>
    <n v="0.1"/>
    <n v="1.3"/>
    <n v="500000"/>
    <n v="525752"/>
    <n v="0"/>
    <n v="500000"/>
    <m/>
    <n v="0"/>
    <e v="#DIV/0!"/>
    <n v="50"/>
    <n v="50"/>
    <n v="0"/>
    <n v="650"/>
    <n v="650"/>
    <n v="0"/>
    <n v="0"/>
    <n v="600"/>
    <n v="0.92307692307692313"/>
  </r>
  <r>
    <s v="SaxoBank0116_Essential_Trades_interest_Nokta_MX"/>
    <x v="0"/>
    <x v="0"/>
    <s v="Q1"/>
    <d v="2016-01-18T00:00:00"/>
    <d v="2016-01-26T00:00:00"/>
    <n v="0"/>
    <x v="3"/>
    <x v="19"/>
    <s v="SaxoBank0116_Essential_Trades_interest_MX"/>
    <s v="Completed"/>
    <s v="Nokta"/>
    <s v="RON"/>
    <s v="Xaxis Display Plus"/>
    <s v="cpm"/>
    <s v="Selected Sites"/>
    <s v="Ad Bundles"/>
    <n v="0.1"/>
    <n v="1.3"/>
    <n v="250000"/>
    <n v="262172"/>
    <n v="0"/>
    <n v="250000"/>
    <m/>
    <n v="0"/>
    <e v="#DIV/0!"/>
    <n v="25"/>
    <n v="25"/>
    <n v="0"/>
    <n v="325"/>
    <n v="325"/>
    <n v="0"/>
    <n v="0"/>
    <n v="300"/>
    <n v="0.92307692307692313"/>
  </r>
  <r>
    <s v="SaxoBank0116_Essential_Trades_Mobil_Move_MX"/>
    <x v="0"/>
    <x v="0"/>
    <s v="Q1"/>
    <d v="2016-01-18T00:00:00"/>
    <d v="2016-01-26T00:00:00"/>
    <n v="0"/>
    <x v="3"/>
    <x v="19"/>
    <s v="SaxoBank0116_Essential_Trades_Mobil_MX"/>
    <s v="Completed"/>
    <s v="Move"/>
    <s v="RON"/>
    <s v="Xaxis Mobil"/>
    <s v="cpm"/>
    <s v="Selected Sites"/>
    <s v="Ad Bundles"/>
    <n v="2"/>
    <n v="7.5"/>
    <n v="193333"/>
    <n v="220145"/>
    <n v="0"/>
    <n v="193333"/>
    <n v="655"/>
    <n v="2.9753117263621705E-3"/>
    <n v="2.2137366412213741"/>
    <n v="386.666"/>
    <n v="390"/>
    <n v="3.3340000000000032"/>
    <n v="1449.9974999999999"/>
    <n v="1449.9974999999999"/>
    <n v="0"/>
    <n v="0"/>
    <n v="1059.9974999999999"/>
    <n v="0.73103401902417076"/>
  </r>
  <r>
    <s v="Vodafone0116_Yazar_Kasa_Pos_interest_Adhood_MS"/>
    <x v="0"/>
    <x v="0"/>
    <s v="Q1"/>
    <d v="2016-01-18T00:00:00"/>
    <d v="2016-01-31T00:00:00"/>
    <n v="0"/>
    <x v="2"/>
    <x v="13"/>
    <s v="Vodafone0116_Yazar_Kasa_Pos_interest_MS"/>
    <s v="Completed"/>
    <s v="Adhood"/>
    <s v="RON"/>
    <s v="Xaxis Display Plus"/>
    <s v="cpm"/>
    <s v="Selected Sites"/>
    <s v="Ad Bundles"/>
    <n v="0.15"/>
    <n v="0.8"/>
    <n v="4000000"/>
    <n v="4012351"/>
    <n v="0"/>
    <n v="4000000"/>
    <m/>
    <n v="0"/>
    <e v="#DIV/0!"/>
    <n v="600"/>
    <n v="600"/>
    <n v="0"/>
    <n v="3200"/>
    <n v="1600"/>
    <n v="-1600"/>
    <n v="0"/>
    <n v="1000"/>
    <n v="0.625"/>
  </r>
  <r>
    <s v="Vodafone0116_Yazar_Kasa_Pos_interest_Adinteraction_MS"/>
    <x v="0"/>
    <x v="0"/>
    <s v="Q1"/>
    <d v="2016-01-18T00:00:00"/>
    <d v="2016-01-31T00:00:00"/>
    <n v="0"/>
    <x v="2"/>
    <x v="13"/>
    <s v="Vodafone0116_Yazar_Kasa_Pos_interest_MS"/>
    <s v="Completed"/>
    <s v="Adinteraction"/>
    <s v="RON"/>
    <s v="Xaxis Display Plus"/>
    <s v="cpm"/>
    <s v="Selected Sites"/>
    <s v="Ad Bundles"/>
    <n v="0.15"/>
    <n v="0.8"/>
    <n v="1000000"/>
    <n v="1120432"/>
    <n v="0"/>
    <n v="1000000"/>
    <m/>
    <n v="0"/>
    <e v="#DIV/0!"/>
    <n v="150"/>
    <n v="150"/>
    <n v="0"/>
    <n v="800"/>
    <n v="800"/>
    <n v="0"/>
    <n v="0"/>
    <n v="650"/>
    <n v="0.8125"/>
  </r>
  <r>
    <s v="Vodafone0116_Yazar_Kasa_Pos_interest_Bond_MS"/>
    <x v="0"/>
    <x v="0"/>
    <s v="Q1"/>
    <d v="2016-01-18T00:00:00"/>
    <d v="2016-01-31T00:00:00"/>
    <n v="0"/>
    <x v="2"/>
    <x v="13"/>
    <s v="Vodafone0116_Yazar_Kasa_Pos_interest_MS"/>
    <s v="Completed"/>
    <s v="Bond Digital"/>
    <s v="RON"/>
    <s v="Xaxis Display Plus"/>
    <s v="cpm"/>
    <s v="Selected Sites"/>
    <s v="Ad Bundles"/>
    <n v="0.5"/>
    <n v="0.8"/>
    <n v="2000000"/>
    <n v="2000096"/>
    <n v="0"/>
    <n v="2000000"/>
    <m/>
    <n v="0"/>
    <e v="#DIV/0!"/>
    <n v="1000"/>
    <n v="1000"/>
    <n v="0"/>
    <n v="1600"/>
    <n v="1600"/>
    <n v="0"/>
    <n v="0"/>
    <n v="600"/>
    <n v="0.375"/>
  </r>
  <r>
    <s v="Vodafone0116_Yazar_Kasa_Pos_interest_Digitalm_MS"/>
    <x v="0"/>
    <x v="0"/>
    <s v="Q1"/>
    <d v="2016-01-18T00:00:00"/>
    <d v="2016-01-31T00:00:00"/>
    <n v="0"/>
    <x v="2"/>
    <x v="13"/>
    <s v="Vodafone0116_Yazar_Kasa_Pos_interest_MS"/>
    <s v="Completed"/>
    <s v="Digitalm"/>
    <s v="RON"/>
    <s v="Xaxis Display Plus"/>
    <s v="cpm"/>
    <s v="Selected Sites"/>
    <s v="Ad Bundles"/>
    <n v="0.2"/>
    <n v="0.8"/>
    <n v="3000000"/>
    <n v="3107640"/>
    <n v="0"/>
    <n v="3000000"/>
    <n v="1629"/>
    <n v="5.2419199135034949E-4"/>
    <n v="1.4732965009208103"/>
    <n v="600"/>
    <n v="600"/>
    <n v="0"/>
    <n v="2400"/>
    <n v="2400"/>
    <n v="0"/>
    <n v="0"/>
    <n v="1800"/>
    <n v="0.75"/>
  </r>
  <r>
    <s v="Vodafone0116_Yazar_Kasa_Pos_interest_Medyanet_MS"/>
    <x v="0"/>
    <x v="0"/>
    <s v="Q1"/>
    <d v="2016-01-18T00:00:00"/>
    <d v="2016-01-31T00:00:00"/>
    <n v="0"/>
    <x v="2"/>
    <x v="13"/>
    <s v="Vodafone0116_Yazar_Kasa_Pos_interest_MS"/>
    <s v="Completed"/>
    <s v="Medyanet"/>
    <s v="RON"/>
    <s v="Xaxis Display Plus"/>
    <s v="cpm"/>
    <s v="Selected Sites"/>
    <s v="Ad Bundles"/>
    <n v="0.1"/>
    <n v="0.8"/>
    <n v="4000000"/>
    <n v="4048132"/>
    <n v="0"/>
    <n v="4000000"/>
    <m/>
    <n v="0"/>
    <e v="#DIV/0!"/>
    <n v="400"/>
    <n v="400"/>
    <n v="0"/>
    <n v="3200"/>
    <n v="3200"/>
    <n v="0"/>
    <n v="0"/>
    <n v="2800"/>
    <n v="0.875"/>
  </r>
  <r>
    <s v="Vodafone0116_Yazar_Kasa_Pos_interest_Nokta_MS"/>
    <x v="0"/>
    <x v="0"/>
    <s v="Q1"/>
    <d v="2016-01-18T00:00:00"/>
    <d v="2016-01-31T00:00:00"/>
    <n v="0"/>
    <x v="2"/>
    <x v="13"/>
    <s v="Vodafone0116_Yazar_Kasa_Pos_interest_MS"/>
    <s v="Completed"/>
    <s v="Nokta"/>
    <s v="RON"/>
    <s v="Xaxis Display Plus"/>
    <s v="cpm"/>
    <s v="Selected Sites"/>
    <s v="Ad Bundles"/>
    <n v="0.1"/>
    <n v="0.8"/>
    <n v="1000000"/>
    <n v="1016793"/>
    <n v="0"/>
    <n v="1000000"/>
    <m/>
    <n v="0"/>
    <e v="#DIV/0!"/>
    <n v="100"/>
    <n v="100"/>
    <n v="0"/>
    <n v="800"/>
    <n v="800"/>
    <n v="0"/>
    <n v="0"/>
    <n v="700"/>
    <n v="0.875"/>
  </r>
  <r>
    <s v="Vodafone0116_Yazar_Kasa_Pos_interest_Reklamstore_MS"/>
    <x v="0"/>
    <x v="0"/>
    <s v="Q1"/>
    <d v="2016-01-18T00:00:00"/>
    <d v="2016-01-31T00:00:00"/>
    <n v="0"/>
    <x v="2"/>
    <x v="13"/>
    <s v="Vodafone0116_Yazar_Kasa_Pos_interest_MS"/>
    <s v="Completed"/>
    <s v="Reklamstore"/>
    <s v="RON"/>
    <s v="Xaxis Display Plus"/>
    <s v="cpm"/>
    <s v="Selected Sites"/>
    <s v="Ad Bundles"/>
    <n v="0.17"/>
    <n v="0.8"/>
    <n v="2000000"/>
    <n v="2000565"/>
    <n v="0"/>
    <n v="2000000"/>
    <n v="1347"/>
    <n v="6.7330978998432944E-4"/>
    <n v="1.1878247958426131"/>
    <n v="340"/>
    <n v="340"/>
    <n v="0"/>
    <n v="1600"/>
    <n v="1600"/>
    <n v="0"/>
    <n v="0"/>
    <n v="1260"/>
    <n v="0.78749999999999998"/>
  </r>
  <r>
    <s v="GSK0116_Panaheat_Preroll_Acunn_MC"/>
    <x v="0"/>
    <x v="0"/>
    <s v="Q1"/>
    <d v="2016-01-15T00:00:00"/>
    <d v="2016-01-31T00:00:00"/>
    <n v="0"/>
    <x v="0"/>
    <x v="0"/>
    <s v="GSK0116_Panaheat_Preroll_MC"/>
    <s v="Completed"/>
    <s v="Acunn"/>
    <s v="RON"/>
    <s v="Xaxis Tv"/>
    <s v="cpv"/>
    <s v="Pre/Mid/Post Rolls RON"/>
    <s v="Online Video"/>
    <n v="0.01"/>
    <n v="3.3000000000000002E-2"/>
    <n v="110000"/>
    <n v="97944"/>
    <n v="12056"/>
    <n v="97944"/>
    <m/>
    <n v="0"/>
    <e v="#DIV/0!"/>
    <n v="1100"/>
    <n v="0"/>
    <n v="-1100"/>
    <n v="3630"/>
    <n v="2232.15"/>
    <n v="-1397.85"/>
    <n v="0"/>
    <n v="2232.15"/>
    <n v="1"/>
  </r>
  <r>
    <s v="GSK0116_Panaheat_Preroll_Nokta_MC"/>
    <x v="0"/>
    <x v="0"/>
    <s v="Q1"/>
    <d v="2016-01-15T00:00:00"/>
    <d v="2016-01-31T00:00:00"/>
    <n v="0"/>
    <x v="0"/>
    <x v="0"/>
    <s v="GSK0116_Panaheat_Preroll_MC"/>
    <s v="Completed"/>
    <s v="Nokta"/>
    <s v="RON"/>
    <s v="Xaxis Tv"/>
    <s v="cpv"/>
    <s v="Pre/Mid/Post Rolls RON"/>
    <s v="Online Video"/>
    <n v="1.2E-2"/>
    <n v="3.3000000000000002E-2"/>
    <n v="51000"/>
    <n v="51388"/>
    <n v="0"/>
    <n v="51000"/>
    <n v="8516"/>
    <n v="0.16571962325834824"/>
    <n v="0.12547909816815406"/>
    <n v="612"/>
    <n v="612"/>
    <n v="0"/>
    <n v="1683"/>
    <n v="1068.58"/>
    <n v="-614.42000000000007"/>
    <n v="0"/>
    <n v="456.57999999999993"/>
    <n v="0.42727732130490925"/>
  </r>
  <r>
    <s v="Akbank0116_Direk_Kredi_Preroll_Acunn_MC"/>
    <x v="0"/>
    <x v="0"/>
    <s v="Q1"/>
    <d v="2016-01-18T00:00:00"/>
    <d v="2016-01-31T00:00:00"/>
    <n v="0"/>
    <x v="0"/>
    <x v="9"/>
    <s v="Akbank0116_Direk_Kredi_Preroll_MC"/>
    <s v="Completed"/>
    <s v="Acunn"/>
    <s v="RON"/>
    <s v="Xaxis Tv"/>
    <s v="cpv"/>
    <s v="Pre/Mid/Post Rolls RON"/>
    <s v="Online Video"/>
    <n v="0.01"/>
    <n v="3.3000000000000002E-2"/>
    <n v="50000"/>
    <n v="47038"/>
    <n v="2962"/>
    <n v="47038"/>
    <n v="6011"/>
    <n v="0.12779029720651389"/>
    <n v="0.25823556812510401"/>
    <n v="500"/>
    <n v="0"/>
    <n v="-500"/>
    <n v="1650"/>
    <n v="1552.2540000000001"/>
    <n v="-97.745999999999867"/>
    <n v="0"/>
    <n v="1552.2540000000001"/>
    <n v="1"/>
  </r>
  <r>
    <s v="Akbank0116_Direk_Kredi_Preroll_Nokta_MC"/>
    <x v="0"/>
    <x v="0"/>
    <s v="Q1"/>
    <d v="2016-01-18T00:00:00"/>
    <d v="2016-01-31T00:00:00"/>
    <n v="0"/>
    <x v="0"/>
    <x v="9"/>
    <s v="Akbank0116_Direk_Kredi_Preroll_MC"/>
    <s v="Completed"/>
    <s v="Nokta"/>
    <s v="RON"/>
    <s v="Xaxis Tv"/>
    <s v="cpv"/>
    <s v="Pre/Mid/Post Rolls RON"/>
    <s v="Online Video"/>
    <n v="1.2E-2"/>
    <n v="3.3000000000000002E-2"/>
    <n v="50000"/>
    <n v="50271"/>
    <n v="0"/>
    <n v="50000"/>
    <n v="8784"/>
    <n v="0.17473294742495674"/>
    <n v="0.16484517304189436"/>
    <n v="600"/>
    <n v="600"/>
    <n v="0"/>
    <n v="1650"/>
    <n v="1448"/>
    <n v="-202"/>
    <n v="0"/>
    <n v="848"/>
    <n v="0.58563535911602205"/>
  </r>
  <r>
    <s v="DogusCay0116_Chips_Master_Preroll_Acunn_MC"/>
    <x v="0"/>
    <x v="0"/>
    <s v="Q1"/>
    <d v="2016-01-18T00:00:00"/>
    <d v="2016-01-31T00:00:00"/>
    <n v="0"/>
    <x v="0"/>
    <x v="20"/>
    <s v="DogusCay0116_Chips_Master_Preroll_MC"/>
    <s v="Completed"/>
    <s v="Acunn"/>
    <s v="RON"/>
    <s v="Xaxis Tv"/>
    <s v="cpv"/>
    <s v="Pre/Mid/Post Rolls RON"/>
    <s v="Online Video"/>
    <n v="0.01"/>
    <n v="3.3000000000000002E-2"/>
    <n v="100000"/>
    <n v="45271"/>
    <n v="54729"/>
    <n v="45271"/>
    <n v="1896"/>
    <n v="4.188111594619072E-2"/>
    <n v="0.78794462025316458"/>
    <n v="1000"/>
    <n v="0"/>
    <n v="-1000"/>
    <n v="3300"/>
    <n v="1493.943"/>
    <n v="-1806.057"/>
    <n v="0"/>
    <n v="1493.943"/>
    <n v="1"/>
  </r>
  <r>
    <s v="DogusCay0116_Chips_Master_Preroll_Bond_MC"/>
    <x v="0"/>
    <x v="0"/>
    <s v="Q1"/>
    <d v="2016-01-18T00:00:00"/>
    <d v="2016-01-31T00:00:00"/>
    <n v="0"/>
    <x v="0"/>
    <x v="20"/>
    <s v="DogusCay0116_Chips_Master_Preroll_MC"/>
    <s v="Completed"/>
    <s v="Bond Digital"/>
    <s v="RON"/>
    <s v="Xaxis Tv"/>
    <s v="cpv"/>
    <s v="Pre/Mid/Post Rolls RON"/>
    <s v="Online Video"/>
    <n v="0.01"/>
    <n v="3.3000000000000002E-2"/>
    <n v="50000"/>
    <n v="51181"/>
    <n v="0"/>
    <n v="50000"/>
    <m/>
    <n v="0"/>
    <e v="#DIV/0!"/>
    <n v="500"/>
    <n v="500"/>
    <n v="0"/>
    <n v="1650"/>
    <n v="1297"/>
    <n v="-353"/>
    <n v="0"/>
    <n v="797"/>
    <n v="0.61449498843484962"/>
  </r>
  <r>
    <s v="DogusCay0116_Chips_Master_Preroll_Digitalm_MC"/>
    <x v="0"/>
    <x v="0"/>
    <s v="Q1"/>
    <d v="2016-01-18T00:00:00"/>
    <d v="2016-01-31T00:00:00"/>
    <n v="0"/>
    <x v="0"/>
    <x v="20"/>
    <s v="DogusCay0116_Chips_Master_Preroll_MC"/>
    <s v="Completed"/>
    <s v="Digitalm"/>
    <s v="RON"/>
    <s v="Xaxis Tv"/>
    <s v="cpv"/>
    <s v="Pre/Mid/Post Rolls RON"/>
    <s v="Online Video"/>
    <n v="6.0000000000000001E-3"/>
    <n v="3.3000000000000002E-2"/>
    <n v="75000"/>
    <n v="75050"/>
    <n v="0"/>
    <n v="75000"/>
    <n v="1011"/>
    <n v="1.3471019320453031E-2"/>
    <n v="2.4497032640949556"/>
    <n v="450"/>
    <n v="450"/>
    <n v="0"/>
    <n v="2475"/>
    <n v="2476.65"/>
    <n v="1.6500000000000909"/>
    <n v="0"/>
    <n v="2026.65"/>
    <n v="0.81830294954878569"/>
  </r>
  <r>
    <s v="DogusCay0116_Chips_Master_Preroll_Midyo_MC"/>
    <x v="0"/>
    <x v="0"/>
    <s v="Q1"/>
    <d v="2016-01-18T00:00:00"/>
    <d v="2016-01-31T00:00:00"/>
    <n v="0"/>
    <x v="0"/>
    <x v="20"/>
    <s v="DogusCay0116_Chips_Master_Preroll_MC"/>
    <s v="Completed"/>
    <s v="Midyo"/>
    <s v="RON"/>
    <s v="Xaxis Tv"/>
    <s v="cpv"/>
    <s v="Pre/Mid/Post Rolls RON"/>
    <s v="Online Video"/>
    <n v="5.0000000000000001E-3"/>
    <n v="3.3000000000000002E-2"/>
    <n v="80000"/>
    <n v="82805"/>
    <n v="0"/>
    <n v="80000"/>
    <n v="9874"/>
    <n v="0.11924400700440795"/>
    <n v="0.27674346769293096"/>
    <n v="400"/>
    <n v="400"/>
    <n v="0"/>
    <n v="2640"/>
    <n v="2732.5650000000001"/>
    <n v="92.565000000000055"/>
    <n v="0"/>
    <n v="2332.5650000000001"/>
    <n v="0.85361738879038562"/>
  </r>
  <r>
    <s v="LittleCeasers0116_Lezzet_Imparatorlugu_Interstitial_Acunn_MC"/>
    <x v="0"/>
    <x v="0"/>
    <s v="Q1"/>
    <d v="2016-01-18T00:00:00"/>
    <d v="2016-01-31T00:00:00"/>
    <n v="0"/>
    <x v="0"/>
    <x v="21"/>
    <s v="LittleCeasers0116_Lezzet_Imparatorlugu_Interstitial__MC"/>
    <s v="Completed"/>
    <s v="Acunn"/>
    <s v="RON"/>
    <s v="Xaxis Rich Media"/>
    <s v="cpm"/>
    <s v="Interstitial"/>
    <s v="Interstitial"/>
    <n v="1.5"/>
    <n v="4.25"/>
    <n v="700000"/>
    <n v="766965"/>
    <n v="0"/>
    <n v="700000"/>
    <n v="3615"/>
    <n v="4.713383270423031E-3"/>
    <n v="0.6369986168741355"/>
    <n v="1050"/>
    <n v="0"/>
    <n v="-1050"/>
    <n v="2975"/>
    <n v="2302.75"/>
    <n v="-672.25"/>
    <n v="0"/>
    <n v="2302.75"/>
    <n v="1"/>
  </r>
  <r>
    <s v="LittleCeasers0116_Lezzet_Imparatorlugu_Interstitial_Medyanet_MC"/>
    <x v="0"/>
    <x v="0"/>
    <s v="Q1"/>
    <d v="2016-01-18T00:00:00"/>
    <d v="2016-01-31T00:00:00"/>
    <n v="0"/>
    <x v="0"/>
    <x v="21"/>
    <s v="LittleCeasers0116_Lezzet_Imparatorlugu_Interstitial__MC"/>
    <s v="Completed"/>
    <s v="Medyanet"/>
    <s v="RON"/>
    <s v="Xaxis Rich Media"/>
    <s v="cpm"/>
    <s v="Interstitial"/>
    <s v="Interstitial"/>
    <n v="0.5"/>
    <n v="4.25"/>
    <n v="300000"/>
    <n v="307715"/>
    <n v="0"/>
    <n v="300000"/>
    <n v="2179"/>
    <n v="7.0812277594527401E-3"/>
    <n v="0.58513079394217526"/>
    <n v="150"/>
    <n v="150"/>
    <n v="0"/>
    <n v="1275"/>
    <n v="1275"/>
    <n v="0"/>
    <n v="0"/>
    <n v="1125"/>
    <n v="0.88235294117647056"/>
  </r>
  <r>
    <s v="Bimeks0116_Dell_Notebook_Intersitital_Acunn_MEC"/>
    <x v="0"/>
    <x v="0"/>
    <s v="Q1"/>
    <d v="2016-01-18T00:00:00"/>
    <d v="2016-01-31T00:00:00"/>
    <n v="0"/>
    <x v="1"/>
    <x v="10"/>
    <s v="Bimeks0116_Dell_Notebook_Intersitital_MEC"/>
    <s v="Completed"/>
    <s v="Acunn"/>
    <s v="RON"/>
    <s v="Xaxis Rich Media"/>
    <s v="cpm"/>
    <s v="Interstitial"/>
    <s v="Interstitial"/>
    <n v="1.5"/>
    <n v="4.5"/>
    <n v="650000"/>
    <n v="647243"/>
    <n v="2757"/>
    <n v="647243"/>
    <n v="3955"/>
    <n v="6.1105334472524231E-3"/>
    <n v="0.73957016434892542"/>
    <n v="975"/>
    <n v="0"/>
    <n v="-975"/>
    <n v="2925"/>
    <n v="2925"/>
    <n v="0"/>
    <n v="0"/>
    <n v="2925"/>
    <n v="1"/>
  </r>
  <r>
    <s v="Bimeks0116_Dell_Notebook_Intersitital_Bond_MEC"/>
    <x v="0"/>
    <x v="0"/>
    <s v="Q1"/>
    <d v="2016-01-18T00:00:00"/>
    <d v="2016-01-31T00:00:00"/>
    <n v="0"/>
    <x v="1"/>
    <x v="10"/>
    <s v="Bimeks0116_Dell_Notebook_Intersitital_MEC"/>
    <s v="Completed"/>
    <s v="Bond Digital"/>
    <s v="RON"/>
    <s v="Xaxis Rich Media"/>
    <s v="cpm"/>
    <s v="Interstitial"/>
    <s v="Interstitial"/>
    <n v="2.25"/>
    <n v="4.5"/>
    <n v="200000"/>
    <n v="203584"/>
    <n v="0"/>
    <n v="200000"/>
    <n v="2000"/>
    <n v="9.8239547312165987E-3"/>
    <n v="0.45"/>
    <n v="450"/>
    <n v="450"/>
    <n v="0"/>
    <n v="900"/>
    <n v="900"/>
    <n v="0"/>
    <n v="0"/>
    <n v="450"/>
    <n v="0.5"/>
  </r>
  <r>
    <s v="Bimeks0116_Dell_Notebook_Intersitital_Digitalm_MEC"/>
    <x v="0"/>
    <x v="0"/>
    <s v="Q1"/>
    <d v="2016-01-18T00:00:00"/>
    <d v="2016-01-31T00:00:00"/>
    <n v="0"/>
    <x v="1"/>
    <x v="10"/>
    <s v="Bimeks0116_Dell_Notebook_Intersitital_MEC"/>
    <s v="Completed"/>
    <s v="Digitalm"/>
    <s v="RON"/>
    <s v="Xaxis Rich Media"/>
    <s v="cpm"/>
    <s v="Interstitial"/>
    <s v="Interstitial"/>
    <n v="2.5"/>
    <n v="4.5"/>
    <n v="200000"/>
    <n v="200134"/>
    <n v="0"/>
    <n v="200000"/>
    <n v="1335"/>
    <n v="6.6705307444012507E-3"/>
    <n v="0.69288389513108617"/>
    <n v="500"/>
    <n v="500"/>
    <n v="0"/>
    <n v="900"/>
    <n v="925"/>
    <n v="25"/>
    <n v="0"/>
    <n v="425"/>
    <n v="0.45945945945945948"/>
  </r>
  <r>
    <s v="Bimeks0116_Dell_Notebook_Intersitital_Medyanet_MEC"/>
    <x v="0"/>
    <x v="0"/>
    <s v="Q1"/>
    <d v="2016-01-18T00:00:00"/>
    <d v="2016-01-31T00:00:00"/>
    <n v="0"/>
    <x v="1"/>
    <x v="10"/>
    <s v="Bimeks0116_Dell_Notebook_Intersitital_MEC"/>
    <s v="Completed"/>
    <s v="Medyanet"/>
    <s v="RON"/>
    <s v="Xaxis Rich Media"/>
    <s v="cpm"/>
    <s v="Interstitial"/>
    <s v="Interstitial"/>
    <n v="0.5"/>
    <n v="4.5"/>
    <n v="500000"/>
    <n v="501822"/>
    <n v="0"/>
    <n v="500000"/>
    <n v="5463"/>
    <n v="1.0886330212704904E-2"/>
    <n v="0.41186161449752884"/>
    <n v="250"/>
    <n v="250"/>
    <n v="0"/>
    <n v="2250"/>
    <n v="2250"/>
    <n v="0"/>
    <n v="0"/>
    <n v="2000"/>
    <n v="0.88888888888888884"/>
  </r>
  <r>
    <s v="Danone0116_Bebelac_Gold_Superiorty_Preroll_Clikvol_MEC"/>
    <x v="0"/>
    <x v="0"/>
    <s v="Q1"/>
    <d v="2016-01-19T00:00:00"/>
    <d v="2016-01-31T00:00:00"/>
    <n v="0"/>
    <x v="1"/>
    <x v="16"/>
    <s v="Danone0116_Bebelac_Gold_Superiorty_Preroll_MEC"/>
    <s v="Completed"/>
    <s v="Clickvol"/>
    <s v="RON"/>
    <s v="Xaxis Tv"/>
    <s v="cpv"/>
    <s v="Pre/Mid/Post Rolls RON"/>
    <s v="Online Video"/>
    <n v="1.4999999999999999E-2"/>
    <n v="3.3000000000000002E-2"/>
    <n v="25000"/>
    <n v="704"/>
    <n v="24296"/>
    <n v="704"/>
    <n v="214"/>
    <n v="0.30397727272727271"/>
    <n v="0.10856074766355139"/>
    <n v="375"/>
    <n v="10.559999999999999"/>
    <n v="-364.44"/>
    <n v="825"/>
    <n v="23.231999999999999"/>
    <n v="-801.76800000000003"/>
    <n v="0"/>
    <n v="12.672000000000001"/>
    <n v="0.54545454545454553"/>
  </r>
  <r>
    <s v="Danone0116_Bebelac_Gold_Superiorty_Preroll_Vidyoda_MEC"/>
    <x v="0"/>
    <x v="0"/>
    <s v="Q1"/>
    <d v="2016-01-19T00:00:00"/>
    <d v="2016-01-31T00:00:00"/>
    <n v="0"/>
    <x v="1"/>
    <x v="16"/>
    <s v="Danone0116_Bebelac_Gold_Superiorty_Preroll_MEC"/>
    <s v="Completed"/>
    <s v="Vidyoda"/>
    <s v="RON"/>
    <s v="Xaxis Tv"/>
    <s v="cpv"/>
    <s v="Pre/Mid/Post Rolls RON"/>
    <s v="Online Video"/>
    <n v="0.01"/>
    <n v="3.3000000000000002E-2"/>
    <n v="50000"/>
    <n v="50084"/>
    <n v="0"/>
    <n v="50000"/>
    <n v="2325"/>
    <n v="4.6422011021483904E-2"/>
    <n v="0.63526881720430106"/>
    <n v="500"/>
    <n v="500"/>
    <n v="0"/>
    <n v="1650"/>
    <n v="1477"/>
    <n v="-173"/>
    <n v="0"/>
    <n v="977"/>
    <n v="0.66147596479350035"/>
  </r>
  <r>
    <s v="Danone0116_Bebelac_Gold_Superiority_Contextual_Digitalm_MEC"/>
    <x v="0"/>
    <x v="0"/>
    <s v="Q1"/>
    <d v="2016-01-19T00:00:00"/>
    <d v="2016-01-31T00:00:00"/>
    <n v="0"/>
    <x v="1"/>
    <x v="16"/>
    <s v="Danone0116_Bebelac_Gold_Superiority_Contextual_MEC"/>
    <s v="Completed"/>
    <s v="Digitalm"/>
    <s v="RON"/>
    <s v="Xaxis Contextual"/>
    <s v="cpm"/>
    <s v="Selected Sites"/>
    <s v="Ad Bundles"/>
    <n v="0.2"/>
    <n v="2.4"/>
    <n v="300000"/>
    <n v="313385"/>
    <n v="0"/>
    <n v="300000"/>
    <n v="385"/>
    <n v="1.2285208290122374E-3"/>
    <n v="1.9535688311688313"/>
    <n v="60"/>
    <n v="60"/>
    <n v="0"/>
    <n v="720"/>
    <n v="752.12400000000002"/>
    <n v="32.124000000000024"/>
    <n v="0"/>
    <n v="692.12400000000002"/>
    <n v="0.92022592019401062"/>
  </r>
  <r>
    <s v="Danone0116_Bebelac_Gold_Superiority_Contextual_Medyanet_MEC"/>
    <x v="0"/>
    <x v="0"/>
    <s v="Q1"/>
    <d v="2016-01-19T00:00:00"/>
    <d v="2016-01-31T00:00:00"/>
    <n v="0"/>
    <x v="1"/>
    <x v="16"/>
    <s v="Danone0116_Bebelac_Gold_Superiority_Contextual_MEC"/>
    <s v="Completed"/>
    <s v="Medyanet"/>
    <s v="RON"/>
    <s v="Xaxis Contextual"/>
    <s v="cpm"/>
    <s v="Selected Sites"/>
    <s v="Ad Bundles"/>
    <n v="0.1"/>
    <n v="2.4"/>
    <n v="350000"/>
    <n v="436572"/>
    <n v="0"/>
    <n v="350000"/>
    <m/>
    <n v="0"/>
    <e v="#DIV/0!"/>
    <n v="35"/>
    <n v="35"/>
    <n v="0"/>
    <n v="840"/>
    <n v="563"/>
    <n v="-277"/>
    <n v="0"/>
    <n v="528"/>
    <n v="0.93783303730017764"/>
  </r>
  <r>
    <s v="Danone0116_Bebelac_Gold_Superiority_Contextual_Reklamz_MEC"/>
    <x v="0"/>
    <x v="0"/>
    <s v="Q1"/>
    <d v="2016-01-19T00:00:00"/>
    <d v="2016-01-31T00:00:00"/>
    <n v="0"/>
    <x v="1"/>
    <x v="16"/>
    <s v="Danone0116_Bebelac_Gold_Superiority_Contextual_MEC"/>
    <s v="Completed"/>
    <s v="Reklamz"/>
    <s v="RON"/>
    <s v="Xaxis Contextual"/>
    <s v="cpm"/>
    <s v="Selected Sites"/>
    <s v="Ad Bundles"/>
    <n v="0.1"/>
    <n v="2.4"/>
    <n v="225000"/>
    <n v="77356"/>
    <n v="147644"/>
    <n v="77356"/>
    <m/>
    <n v="0"/>
    <e v="#DIV/0!"/>
    <n v="22.5"/>
    <n v="7.7355999999999998"/>
    <n v="-14.7644"/>
    <n v="540"/>
    <n v="185.65439999999998"/>
    <n v="-354.34559999999999"/>
    <n v="0"/>
    <n v="177.91879999999998"/>
    <n v="0.95833333333333326"/>
  </r>
  <r>
    <s v="Vodafone0116_Victor_Preroll_Digitalm_MS"/>
    <x v="0"/>
    <x v="0"/>
    <s v="Q1"/>
    <d v="2016-01-20T00:00:00"/>
    <d v="2016-01-31T00:00:00"/>
    <n v="0"/>
    <x v="2"/>
    <x v="13"/>
    <s v="Vodafone0116_Victor_Preroll_MS"/>
    <s v="Completed"/>
    <s v="Digitalm"/>
    <s v="RON"/>
    <s v="Xaxis Tv"/>
    <s v="cpv"/>
    <s v="Pre/Mid/Post Rolls RON"/>
    <s v="Online Video"/>
    <n v="6.0000000000000001E-3"/>
    <n v="3.3000000000000002E-2"/>
    <n v="30000"/>
    <n v="30073"/>
    <n v="0"/>
    <n v="30000"/>
    <n v="433"/>
    <n v="1.4398297476141389E-2"/>
    <n v="1.9399538106235565"/>
    <n v="180"/>
    <n v="180"/>
    <n v="0"/>
    <n v="990"/>
    <n v="840"/>
    <n v="-150"/>
    <n v="0"/>
    <n v="660"/>
    <n v="0.7857142857142857"/>
  </r>
  <r>
    <s v="Vodafone0116_Victor_Preroll_Sem_MS"/>
    <x v="0"/>
    <x v="0"/>
    <s v="Q1"/>
    <d v="2016-01-20T00:00:00"/>
    <d v="2016-01-31T00:00:00"/>
    <n v="0"/>
    <x v="2"/>
    <x v="13"/>
    <s v="Vodafone0116_Victor_Preroll_MS"/>
    <s v="Completed"/>
    <s v="Sem Digital"/>
    <s v="RON"/>
    <s v="Xaxis Tv"/>
    <s v="cpv"/>
    <s v="Pre/Mid/Post Rolls RON"/>
    <s v="Online Video"/>
    <n v="0.02"/>
    <n v="3.3000000000000002E-2"/>
    <n v="20000"/>
    <n v="77920"/>
    <n v="0"/>
    <n v="20000"/>
    <n v="209"/>
    <n v="2.6822381930184805E-3"/>
    <n v="3.1578947368421053"/>
    <n v="400"/>
    <n v="400"/>
    <n v="0"/>
    <n v="660"/>
    <n v="660"/>
    <n v="0"/>
    <n v="0"/>
    <n v="260"/>
    <n v="0.39393939393939392"/>
  </r>
  <r>
    <s v="Teknosa0116_Turuncu_Indirim_Faz4_Interstitial_Acunn_MC"/>
    <x v="0"/>
    <x v="0"/>
    <s v="Q1"/>
    <d v="2016-01-22T00:00:00"/>
    <d v="2016-01-25T00:00:00"/>
    <n v="0"/>
    <x v="0"/>
    <x v="6"/>
    <s v="Teknosa0116_Turuncu_Indirim_Faz4_Interstitial_MC"/>
    <s v="Completed"/>
    <s v="Acunn"/>
    <s v="RON"/>
    <s v="Xaxis Rich Media"/>
    <s v="cpm"/>
    <s v="Interstitial"/>
    <s v="Interstitial"/>
    <n v="1.5"/>
    <n v="4.25"/>
    <n v="500000"/>
    <n v="244927"/>
    <n v="255073"/>
    <n v="244927"/>
    <n v="2401"/>
    <n v="9.8029208703001303E-3"/>
    <n v="0.8013327780091628"/>
    <n v="750"/>
    <n v="0"/>
    <n v="-750"/>
    <n v="2125"/>
    <n v="1924"/>
    <n v="-201"/>
    <n v="0"/>
    <n v="1924"/>
    <n v="1"/>
  </r>
  <r>
    <s v="Teknosa0116_Turuncu_Indirim_Faz4_Interstitial_Bond_MC"/>
    <x v="0"/>
    <x v="0"/>
    <s v="Q1"/>
    <d v="2016-01-22T00:00:00"/>
    <d v="2016-01-25T00:00:00"/>
    <n v="0"/>
    <x v="0"/>
    <x v="6"/>
    <s v="Teknosa0116_Turuncu_Indirim_Faz4_Interstitial_MC"/>
    <s v="Completed"/>
    <s v="Bond Digital"/>
    <s v="RON"/>
    <s v="Xaxis Rich Media"/>
    <s v="cpm"/>
    <s v="Interstitial"/>
    <s v="Interstitial"/>
    <n v="2.25"/>
    <n v="4.25"/>
    <n v="500000"/>
    <n v="291261"/>
    <n v="208739"/>
    <n v="291261"/>
    <n v="3743"/>
    <n v="1.285101678563213E-2"/>
    <n v="0.33071313117819928"/>
    <n v="1125"/>
    <n v="655.33725000000004"/>
    <n v="-469.66274999999996"/>
    <n v="2125"/>
    <n v="1237.85925"/>
    <n v="-887.14075000000003"/>
    <n v="0"/>
    <n v="582.52199999999993"/>
    <n v="0.47058823529411759"/>
  </r>
  <r>
    <s v="Teknosa0116_Turuncu_Indirim_Faz4_Interstitial_Medyanet_MC"/>
    <x v="0"/>
    <x v="0"/>
    <s v="Q1"/>
    <d v="2016-01-22T00:00:00"/>
    <d v="2016-01-25T00:00:00"/>
    <n v="0"/>
    <x v="0"/>
    <x v="6"/>
    <s v="Teknosa0116_Turuncu_Indirim_Faz4_Interstitial_MC"/>
    <s v="Completed"/>
    <s v="Medyanet"/>
    <s v="RON"/>
    <s v="Xaxis Rich Media"/>
    <s v="cpm"/>
    <s v="Interstitial"/>
    <s v="Interstitial"/>
    <n v="0.5"/>
    <n v="4.25"/>
    <n v="250000"/>
    <n v="256059"/>
    <n v="0"/>
    <n v="250000"/>
    <n v="1796"/>
    <n v="7.014008490230767E-3"/>
    <n v="0.6059302616926503"/>
    <n v="125"/>
    <n v="125"/>
    <n v="0"/>
    <n v="1062.5"/>
    <n v="1088.2507499999999"/>
    <n v="25.750749999999925"/>
    <n v="0"/>
    <n v="963.25074999999993"/>
    <n v="0.88513676650349193"/>
  </r>
  <r>
    <s v="Huawei0116_Mate_S_interest_Bond_MX"/>
    <x v="0"/>
    <x v="0"/>
    <s v="Q1"/>
    <d v="2016-01-22T00:00:00"/>
    <d v="2016-01-31T00:00:00"/>
    <n v="0"/>
    <x v="3"/>
    <x v="22"/>
    <s v="Huawei0116_Mate_S_interest_MX"/>
    <s v="Completed"/>
    <s v="Bond Digital"/>
    <s v="RON"/>
    <s v="Xaxis Display Plus"/>
    <s v="cpm"/>
    <s v="Selected Sites"/>
    <s v="Ad Bundles"/>
    <n v="0.5"/>
    <n v="2"/>
    <n v="250000"/>
    <n v="252986"/>
    <n v="0"/>
    <n v="250000"/>
    <m/>
    <n v="0"/>
    <e v="#DIV/0!"/>
    <n v="125"/>
    <n v="125"/>
    <n v="0"/>
    <n v="500"/>
    <n v="505.97199999999998"/>
    <n v="5.97199999999998"/>
    <n v="0"/>
    <n v="380.97199999999998"/>
    <n v="0.75295075616832552"/>
  </r>
  <r>
    <s v="Huawei0116_Mate_S_interest_Medyanet_MX"/>
    <x v="0"/>
    <x v="0"/>
    <s v="Q1"/>
    <d v="2016-01-22T00:00:00"/>
    <d v="2016-01-31T00:00:00"/>
    <n v="0"/>
    <x v="3"/>
    <x v="22"/>
    <s v="Huawei0116_Mate_S_interest_MX"/>
    <s v="Completed"/>
    <s v="Medyanet"/>
    <s v="RON"/>
    <s v="Xaxis Display Plus"/>
    <s v="cpm"/>
    <s v="Selected Sites"/>
    <s v="Ad Bundles"/>
    <n v="0.1"/>
    <n v="2"/>
    <n v="1250000"/>
    <n v="1259955"/>
    <n v="0"/>
    <n v="1250000"/>
    <m/>
    <n v="0"/>
    <e v="#DIV/0!"/>
    <n v="125"/>
    <n v="125"/>
    <n v="0"/>
    <n v="2500"/>
    <n v="1559"/>
    <n v="-941"/>
    <n v="0"/>
    <n v="1434"/>
    <n v="0.91982039769082746"/>
  </r>
  <r>
    <s v="Huawei0116_Mate_S_interest_Reklamz_MX"/>
    <x v="0"/>
    <x v="0"/>
    <s v="Q1"/>
    <d v="2016-01-22T00:00:00"/>
    <d v="2016-01-31T00:00:00"/>
    <n v="0"/>
    <x v="3"/>
    <x v="22"/>
    <s v="Huawei0116_Mate_S_interest_MX"/>
    <s v="Completed"/>
    <s v="Reklamz"/>
    <s v="RON"/>
    <s v="Xaxis Display Plus"/>
    <s v="cpm"/>
    <s v="Selected Sites"/>
    <s v="Ad Bundles"/>
    <n v="0.1"/>
    <n v="2"/>
    <n v="250000"/>
    <n v="60862"/>
    <n v="189138"/>
    <n v="60862"/>
    <m/>
    <n v="0"/>
    <e v="#DIV/0!"/>
    <n v="25"/>
    <n v="6.0862000000000007"/>
    <n v="-18.913799999999998"/>
    <n v="500"/>
    <n v="121.724"/>
    <n v="-378.27600000000001"/>
    <n v="0"/>
    <n v="115.6378"/>
    <n v="0.95"/>
  </r>
  <r>
    <s v="Huawei0116_Mate_S_interest_Sem_MX"/>
    <x v="0"/>
    <x v="0"/>
    <s v="Q1"/>
    <d v="2016-01-22T00:00:00"/>
    <d v="2016-01-31T00:00:00"/>
    <n v="0"/>
    <x v="3"/>
    <x v="22"/>
    <s v="Huawei0116_Mate_S_interest_MX"/>
    <s v="Completed"/>
    <s v="Sem Digital"/>
    <s v="RON"/>
    <s v="Xaxis Display Plus"/>
    <s v="cpm"/>
    <s v="Selected Sites"/>
    <s v="Ad Bundles"/>
    <n v="0.2"/>
    <n v="2"/>
    <n v="250000"/>
    <n v="406856"/>
    <n v="0"/>
    <n v="250000"/>
    <m/>
    <n v="0"/>
    <e v="#DIV/0!"/>
    <n v="50"/>
    <n v="50"/>
    <n v="0"/>
    <n v="500"/>
    <n v="813.71199999999999"/>
    <n v="313.71199999999999"/>
    <n v="0"/>
    <n v="763.71199999999999"/>
    <n v="0.93855319818314098"/>
  </r>
  <r>
    <s v="Arzum0116_Face_Cleasing_interest_Clicvol_MEC"/>
    <x v="0"/>
    <x v="0"/>
    <s v="Q1"/>
    <d v="2016-01-25T00:00:00"/>
    <d v="2016-01-31T00:00:00"/>
    <n v="0"/>
    <x v="1"/>
    <x v="23"/>
    <s v="Arzum0116_Face_Cleasing_interest_MEC"/>
    <s v="Completed"/>
    <s v="Clickvol"/>
    <s v="RON"/>
    <s v="Xaxis Display Plus"/>
    <s v="cpm"/>
    <s v="Selected Sites"/>
    <s v="Ad Bundles"/>
    <n v="0.5"/>
    <n v="1.6"/>
    <n v="500000"/>
    <n v="218488"/>
    <n v="281512"/>
    <n v="218488"/>
    <m/>
    <n v="0"/>
    <e v="#DIV/0!"/>
    <n v="250"/>
    <n v="109.244"/>
    <n v="-140.756"/>
    <n v="800"/>
    <n v="349.58080000000007"/>
    <n v="-450.41919999999993"/>
    <n v="0"/>
    <n v="240.33680000000007"/>
    <n v="0.68750000000000011"/>
  </r>
  <r>
    <s v="Arzum0116_Face_Cleasing_interest_Digitalm_MEC"/>
    <x v="0"/>
    <x v="0"/>
    <s v="Q1"/>
    <d v="2016-01-25T00:00:00"/>
    <d v="2016-01-31T00:00:00"/>
    <n v="0"/>
    <x v="1"/>
    <x v="23"/>
    <s v="Arzum0116_Face_Cleasing_interest_MEC"/>
    <s v="Completed"/>
    <s v="Digitalm"/>
    <s v="RON"/>
    <s v="Xaxis Display Plus"/>
    <s v="cpm"/>
    <s v="Selected Sites"/>
    <s v="Ad Bundles"/>
    <n v="0.2"/>
    <n v="1.6"/>
    <n v="1000000"/>
    <n v="1018195"/>
    <n v="0"/>
    <n v="1000000"/>
    <n v="493"/>
    <n v="4.8419016003810664E-4"/>
    <n v="3.3044868154158218"/>
    <n v="200"/>
    <n v="200"/>
    <n v="0"/>
    <n v="1600"/>
    <n v="1629.1120000000001"/>
    <n v="29.11200000000008"/>
    <n v="0"/>
    <n v="1429.1120000000001"/>
    <n v="0.87723373224185941"/>
  </r>
  <r>
    <s v="Arzum0116_Face_Cleasing_interest_Medyanet_MEC"/>
    <x v="0"/>
    <x v="0"/>
    <s v="Q1"/>
    <d v="2016-01-25T00:00:00"/>
    <d v="2016-01-31T00:00:00"/>
    <n v="0"/>
    <x v="1"/>
    <x v="23"/>
    <s v="Arzum0116_Face_Cleasing_interest_MEC"/>
    <s v="Completed"/>
    <s v="Medyanet"/>
    <s v="RON"/>
    <s v="Xaxis Display Plus"/>
    <s v="cpm"/>
    <s v="Selected Sites"/>
    <s v="Ad Bundles"/>
    <n v="0.1"/>
    <n v="1.6"/>
    <n v="500000"/>
    <n v="504977"/>
    <n v="0"/>
    <n v="500000"/>
    <m/>
    <n v="0"/>
    <e v="#DIV/0!"/>
    <n v="50"/>
    <n v="50"/>
    <n v="0"/>
    <n v="800"/>
    <n v="807.96320000000003"/>
    <n v="7.9632000000000289"/>
    <n v="0"/>
    <n v="757.96320000000003"/>
    <n v="0.93811599340167973"/>
  </r>
  <r>
    <s v="Arzum0116_Face_Cleasing_interest_Sem_MEC"/>
    <x v="0"/>
    <x v="0"/>
    <s v="Q1"/>
    <d v="2016-01-25T00:00:00"/>
    <d v="2016-01-31T00:00:00"/>
    <n v="0"/>
    <x v="1"/>
    <x v="23"/>
    <s v="Arzum0116_Face_Cleasing_interest_MEC"/>
    <s v="Completed"/>
    <s v="Sem Digital"/>
    <s v="RON"/>
    <s v="Xaxis Display Plus"/>
    <s v="cpm"/>
    <s v="Selected Sites"/>
    <s v="Ad Bundles"/>
    <n v="0.2"/>
    <n v="1.6"/>
    <n v="250000"/>
    <n v="367387"/>
    <n v="0"/>
    <n v="250000"/>
    <m/>
    <n v="0"/>
    <e v="#DIV/0!"/>
    <n v="50"/>
    <n v="50"/>
    <n v="0"/>
    <n v="400"/>
    <n v="587.81920000000002"/>
    <n v="187.81920000000002"/>
    <n v="0"/>
    <n v="537.81920000000002"/>
    <n v="0.91493983183944994"/>
  </r>
  <r>
    <s v="Arzum0116_Face_Cleasing_Pin_Overlay_Popmarker_MEC"/>
    <x v="0"/>
    <x v="0"/>
    <s v="Q1"/>
    <d v="2016-01-25T00:00:00"/>
    <d v="2016-01-31T00:00:00"/>
    <n v="0"/>
    <x v="1"/>
    <x v="23"/>
    <s v="Arzum0116_Face_Cleasing_Pin_MEC"/>
    <s v="Completed"/>
    <s v="Popmarker"/>
    <s v="RON"/>
    <s v="Xaxis Pin"/>
    <s v="cpm"/>
    <s v="Selected Sites"/>
    <s v="Ad Bundles"/>
    <n v="1"/>
    <n v="3"/>
    <n v="150000"/>
    <n v="150137"/>
    <n v="0"/>
    <n v="150000"/>
    <m/>
    <n v="0"/>
    <e v="#DIV/0!"/>
    <n v="150"/>
    <n v="150"/>
    <n v="0"/>
    <n v="450"/>
    <n v="450"/>
    <n v="0"/>
    <n v="0"/>
    <n v="300"/>
    <n v="0.66666666666666663"/>
  </r>
  <r>
    <s v="Akbank0116_Direk_Kredi_Mobil_Move_MC"/>
    <x v="0"/>
    <x v="0"/>
    <s v="Q1"/>
    <d v="2016-01-22T00:00:00"/>
    <d v="2016-01-31T00:00:00"/>
    <n v="0"/>
    <x v="0"/>
    <x v="9"/>
    <s v="Akbank0116_Direk_Kredi_Mobil_MC"/>
    <s v="Completed"/>
    <s v="Move"/>
    <s v="RON"/>
    <s v="Xaxis Mobil"/>
    <s v="cpm"/>
    <s v="Selected Sites"/>
    <s v="Ad Bundles"/>
    <n v="2"/>
    <n v="7.5"/>
    <n v="267000"/>
    <n v="267067"/>
    <n v="0"/>
    <n v="267000"/>
    <n v="1018"/>
    <n v="3.8117775689246519E-3"/>
    <n v="1.9646365422396856"/>
    <n v="534"/>
    <n v="534"/>
    <n v="0"/>
    <n v="2002.5"/>
    <n v="2000"/>
    <n v="-2.5"/>
    <n v="0"/>
    <n v="1466"/>
    <n v="0.73299999999999998"/>
  </r>
  <r>
    <s v="Bimeks0116_Somestr_Interstitial_Acunn_MEC"/>
    <x v="0"/>
    <x v="0"/>
    <s v="Q1"/>
    <d v="2016-01-22T00:00:00"/>
    <d v="2016-01-28T00:00:00"/>
    <n v="0"/>
    <x v="1"/>
    <x v="10"/>
    <s v="Bimeks0116_Somestr_Interstitial_MEC"/>
    <s v="Completed"/>
    <s v="Acunn"/>
    <s v="RON"/>
    <s v="Xaxis Rich Media"/>
    <s v="cpm"/>
    <s v="Interstitial"/>
    <s v="Interstitial"/>
    <n v="1.5"/>
    <n v="4.5"/>
    <n v="600000"/>
    <n v="607533"/>
    <n v="0"/>
    <n v="600000"/>
    <n v="3264"/>
    <n v="5.3725476640775066E-3"/>
    <n v="0.82720588235294112"/>
    <n v="900"/>
    <n v="0"/>
    <n v="-900"/>
    <n v="2700"/>
    <n v="2700"/>
    <n v="0"/>
    <n v="0"/>
    <n v="2700"/>
    <n v="1"/>
  </r>
  <r>
    <s v="Bimeks0116_Somestr_Interstitial_Bond_MEC"/>
    <x v="0"/>
    <x v="0"/>
    <s v="Q1"/>
    <d v="2016-01-22T00:00:00"/>
    <d v="2016-01-28T00:00:00"/>
    <n v="0"/>
    <x v="1"/>
    <x v="10"/>
    <s v="Bimeks0116_Somestr_Interstitial_MEC"/>
    <s v="Completed"/>
    <s v="Bond Digital"/>
    <s v="RON"/>
    <s v="Xaxis Rich Media"/>
    <s v="cpm"/>
    <s v="Interstitial"/>
    <s v="Interstitial"/>
    <n v="2.25"/>
    <n v="4.5"/>
    <n v="500000"/>
    <n v="500037"/>
    <n v="0"/>
    <n v="500000"/>
    <n v="4156"/>
    <n v="8.3113849575131432E-3"/>
    <n v="0.54138594802694895"/>
    <n v="1125"/>
    <n v="1125"/>
    <n v="0"/>
    <n v="2250"/>
    <n v="2250"/>
    <n v="0"/>
    <n v="0"/>
    <n v="1125"/>
    <n v="0.5"/>
  </r>
  <r>
    <s v="Bimeks0116_Somestr_Interstitial_Digitalm_MEC"/>
    <x v="0"/>
    <x v="0"/>
    <s v="Q1"/>
    <d v="2016-01-22T00:00:00"/>
    <d v="2016-01-28T00:00:00"/>
    <n v="0"/>
    <x v="1"/>
    <x v="10"/>
    <s v="Bimeks0116_Somestr_Interstitial_MEC"/>
    <s v="Completed"/>
    <s v="Digitalm"/>
    <s v="RON"/>
    <s v="Xaxis Rich Media"/>
    <s v="cpm"/>
    <s v="Interstitial"/>
    <s v="Interstitial"/>
    <n v="2.5"/>
    <n v="4.5"/>
    <n v="250000"/>
    <n v="250397"/>
    <n v="0"/>
    <n v="250000"/>
    <n v="1824"/>
    <n v="7.2844323214735001E-3"/>
    <n v="0.63048245614035092"/>
    <n v="625"/>
    <n v="625"/>
    <n v="0"/>
    <n v="1125"/>
    <n v="1150"/>
    <n v="25"/>
    <n v="0"/>
    <n v="525"/>
    <n v="0.45652173913043476"/>
  </r>
  <r>
    <s v="Bimeks0116_Somestr_Interstitial_medyanet_MEC"/>
    <x v="0"/>
    <x v="0"/>
    <s v="Q1"/>
    <d v="2016-01-22T00:00:00"/>
    <d v="2016-01-28T00:00:00"/>
    <n v="0"/>
    <x v="1"/>
    <x v="10"/>
    <s v="Bimeks0116_Somestr_Interstitial_MEC"/>
    <s v="Completed"/>
    <s v="Medyanet"/>
    <s v="RON"/>
    <s v="Xaxis Rich Media"/>
    <s v="cpm"/>
    <s v="Interstitial"/>
    <s v="Interstitial"/>
    <n v="0.5"/>
    <n v="4.5"/>
    <n v="200000"/>
    <n v="200469"/>
    <n v="0"/>
    <n v="200000"/>
    <n v="1343"/>
    <n v="6.6992901645640968E-3"/>
    <n v="0.67014147431124349"/>
    <n v="100"/>
    <n v="100"/>
    <n v="0"/>
    <n v="900"/>
    <n v="900"/>
    <n v="0"/>
    <n v="0"/>
    <n v="800"/>
    <n v="0.88888888888888884"/>
  </r>
  <r>
    <s v="Bimeks0116_Apple_Notebook_Interstitial_Acunn_MEC"/>
    <x v="0"/>
    <x v="0"/>
    <s v="Q1"/>
    <d v="2016-01-23T00:00:00"/>
    <d v="2016-01-24T00:00:00"/>
    <n v="0"/>
    <x v="1"/>
    <x v="10"/>
    <s v="Bimeks0116_Apple_Notebook_Interstitial_MEC"/>
    <s v="Completed"/>
    <s v="Acunn"/>
    <s v="RON"/>
    <s v="Xaxis Rich Media"/>
    <s v="cpm"/>
    <s v="Interstitial"/>
    <s v="Interstitial"/>
    <n v="1.5"/>
    <n v="4.5"/>
    <n v="500000"/>
    <n v="503126"/>
    <n v="0"/>
    <n v="500000"/>
    <n v="3282"/>
    <n v="6.5232168482646496E-3"/>
    <n v="0.68555758683729429"/>
    <n v="750"/>
    <n v="0"/>
    <n v="-750"/>
    <n v="2250"/>
    <n v="2250"/>
    <n v="0"/>
    <n v="0"/>
    <n v="2250"/>
    <n v="1"/>
  </r>
  <r>
    <s v="Bimeks0116_Apple_Notebook_Interstitial_DeskFive_MEC"/>
    <x v="0"/>
    <x v="0"/>
    <s v="Q1"/>
    <d v="2016-01-23T00:00:00"/>
    <d v="2016-01-24T00:00:00"/>
    <n v="0"/>
    <x v="1"/>
    <x v="10"/>
    <s v="Bimeks0116_Apple_Notebook_Interstitial_MEC"/>
    <s v="Completed"/>
    <s v="Desk Five"/>
    <s v="RON"/>
    <s v="Xaxis Rich Media"/>
    <s v="cpm"/>
    <s v="Interstitial"/>
    <s v="Interstitial"/>
    <n v="2.5"/>
    <n v="4.5"/>
    <n v="150000"/>
    <n v="218927"/>
    <n v="0"/>
    <n v="150000"/>
    <n v="6799"/>
    <n v="3.105601410515834E-2"/>
    <n v="7.3540226503897632E-2"/>
    <n v="375"/>
    <n v="375"/>
    <n v="0"/>
    <n v="675"/>
    <n v="500"/>
    <n v="-175"/>
    <n v="0"/>
    <n v="125"/>
    <n v="0.25"/>
  </r>
  <r>
    <s v="Bimeks0116_Apple_Notebook_Interstitial_Medyanet_MEC"/>
    <x v="0"/>
    <x v="0"/>
    <s v="Q1"/>
    <d v="2016-01-23T00:00:00"/>
    <d v="2016-01-24T00:00:00"/>
    <n v="0"/>
    <x v="1"/>
    <x v="10"/>
    <s v="Bimeks0116_Apple_Notebook_Interstitial_MEC"/>
    <s v="Completed"/>
    <s v="Medyanet"/>
    <s v="RON"/>
    <s v="Xaxis Rich Media"/>
    <s v="cpm"/>
    <s v="Interstitial"/>
    <s v="Interstitial"/>
    <n v="0.5"/>
    <n v="4.5"/>
    <n v="500000"/>
    <n v="508618"/>
    <n v="0"/>
    <n v="500000"/>
    <n v="4720"/>
    <n v="9.2800490741578156E-3"/>
    <n v="0.47669491525423729"/>
    <n v="250"/>
    <n v="250"/>
    <n v="0"/>
    <n v="2250"/>
    <n v="2250"/>
    <n v="0"/>
    <n v="0"/>
    <n v="2000"/>
    <n v="0.88888888888888884"/>
  </r>
  <r>
    <s v="Bimeks0116_En_Son_Nolur_Faz2_Interstitial_Acunn_MEC"/>
    <x v="0"/>
    <x v="0"/>
    <s v="Q1"/>
    <d v="2016-01-28T00:00:00"/>
    <d v="2016-01-31T00:00:00"/>
    <n v="0"/>
    <x v="1"/>
    <x v="10"/>
    <s v="Bimeks0116_En_Son_Nolur_Faz2_Interstitial_MEC"/>
    <s v="Completed"/>
    <s v="Acunn"/>
    <s v="RON"/>
    <s v="Xaxis Rich Media"/>
    <s v="cpm"/>
    <s v="Interstitial"/>
    <s v="Interstitial"/>
    <n v="1.5"/>
    <n v="4.5"/>
    <n v="500000"/>
    <n v="466261"/>
    <n v="33739"/>
    <n v="466261"/>
    <n v="1016"/>
    <n v="2.1790370629325637E-3"/>
    <n v="2.065132381889764"/>
    <n v="750"/>
    <n v="0"/>
    <n v="-750"/>
    <n v="2250"/>
    <n v="2098.1745000000001"/>
    <n v="-151.82549999999992"/>
    <n v="0"/>
    <n v="2098.1745000000001"/>
    <n v="1"/>
  </r>
  <r>
    <s v="Bimeks0116_En_Son_Nolur_Faz2_Interstitial_Bond_MEC"/>
    <x v="0"/>
    <x v="0"/>
    <s v="Q1"/>
    <d v="2016-01-28T00:00:00"/>
    <d v="2016-01-31T00:00:00"/>
    <n v="0"/>
    <x v="1"/>
    <x v="10"/>
    <s v="Bimeks0116_En_Son_Nolur_Faz2_Interstitial_MEC"/>
    <s v="Completed"/>
    <s v="Bond Digital"/>
    <s v="RON"/>
    <s v="Xaxis Rich Media"/>
    <s v="cpm"/>
    <s v="Interstitial"/>
    <s v="Interstitial"/>
    <n v="2.25"/>
    <n v="4.5"/>
    <n v="250000"/>
    <n v="250037"/>
    <n v="0"/>
    <n v="250000"/>
    <m/>
    <n v="0"/>
    <e v="#DIV/0!"/>
    <n v="562.5"/>
    <n v="562.5"/>
    <n v="0"/>
    <n v="1125"/>
    <n v="1275"/>
    <n v="150"/>
    <n v="0"/>
    <n v="712.5"/>
    <n v="0.55882352941176472"/>
  </r>
  <r>
    <s v="Bimeks0116_En_Son_Nolur_Faz2_Interstitial_Medyanet_MEC"/>
    <x v="0"/>
    <x v="0"/>
    <s v="Q1"/>
    <d v="2016-01-28T00:00:00"/>
    <d v="2016-01-31T00:00:00"/>
    <n v="0"/>
    <x v="1"/>
    <x v="10"/>
    <s v="Bimeks0116_En_Son_Nolur_Faz2_Interstitial_MEC"/>
    <s v="Completed"/>
    <s v="Medyanet"/>
    <s v="RON"/>
    <s v="Xaxis Rich Media"/>
    <s v="cpm"/>
    <s v="Interstitial"/>
    <s v="Interstitial"/>
    <n v="0.5"/>
    <n v="4.5"/>
    <n v="250000"/>
    <n v="250287"/>
    <n v="0"/>
    <n v="250000"/>
    <n v="2834"/>
    <n v="1.1323001194628566E-2"/>
    <n v="0.39742113620324632"/>
    <n v="125"/>
    <n v="125"/>
    <n v="0"/>
    <n v="1125"/>
    <n v="1126.2915"/>
    <n v="1.2915000000000418"/>
    <n v="0"/>
    <n v="1001.2915"/>
    <n v="0.88901629817857986"/>
  </r>
  <r>
    <s v="Teknosa0116_Turuncu_Indırım_Faz5_Interstitial_Acunn_MC"/>
    <x v="0"/>
    <x v="0"/>
    <s v="Q1"/>
    <d v="2016-01-29T00:00:00"/>
    <d v="2016-01-31T00:00:00"/>
    <n v="0"/>
    <x v="0"/>
    <x v="6"/>
    <s v="Teknosa0116_Turuncu_Indırım_Faz5_Interstitial_MC"/>
    <s v="Completed"/>
    <s v="Acunn"/>
    <s v="RON"/>
    <s v="Xaxis Rich Media"/>
    <s v="cpm"/>
    <s v="Interstitial"/>
    <s v="Interstitial"/>
    <n v="1.5"/>
    <n v="4.25"/>
    <n v="400000"/>
    <n v="371491"/>
    <n v="28509"/>
    <n v="371491"/>
    <n v="1548"/>
    <n v="4.1669919325098047E-3"/>
    <n v="0.69638242894056845"/>
    <n v="600"/>
    <n v="0"/>
    <n v="-600"/>
    <n v="1700"/>
    <n v="1078"/>
    <n v="-622"/>
    <n v="0"/>
    <n v="1078"/>
    <n v="1"/>
  </r>
  <r>
    <s v="Teknosa0116_Turuncu_Indırım_Faz5_Interstitial_Bond_MC"/>
    <x v="0"/>
    <x v="0"/>
    <s v="Q1"/>
    <d v="2016-01-29T00:00:00"/>
    <d v="2016-01-31T00:00:00"/>
    <n v="0"/>
    <x v="0"/>
    <x v="6"/>
    <s v="Teknosa0116_Turuncu_Indırım_Faz5_Interstitial_Bond_MC"/>
    <s v="Completed"/>
    <s v="Bond Digital"/>
    <s v="RON"/>
    <s v="Xaxis Rich Media"/>
    <s v="cpm"/>
    <s v="Interstitial"/>
    <s v="Interstitial"/>
    <n v="2.25"/>
    <n v="4.25"/>
    <n v="300000"/>
    <n v="300887"/>
    <n v="0"/>
    <n v="300000"/>
    <m/>
    <n v="0"/>
    <e v="#DIV/0!"/>
    <n v="675"/>
    <n v="675"/>
    <n v="0"/>
    <n v="1275"/>
    <n v="808.38"/>
    <n v="-466.62"/>
    <n v="0"/>
    <n v="133.38"/>
    <n v="0.16499665998663995"/>
  </r>
  <r>
    <s v="Teknosa0116_Turuncu_Indırım_Faz5_Interstitial_Medyanet_MC"/>
    <x v="0"/>
    <x v="0"/>
    <s v="Q1"/>
    <d v="2016-01-29T00:00:00"/>
    <d v="2016-01-31T00:00:00"/>
    <n v="0"/>
    <x v="0"/>
    <x v="6"/>
    <s v="Teknosa0116_Turuncu_Indırım_Faz5_Interstitial_MC"/>
    <s v="Completed"/>
    <s v="Medyanet"/>
    <s v="RON"/>
    <s v="Xaxis Rich Media"/>
    <s v="cpm"/>
    <s v="Interstitial"/>
    <s v="Interstitial"/>
    <n v="0.5"/>
    <n v="4.25"/>
    <n v="800000"/>
    <n v="699715"/>
    <n v="100285"/>
    <n v="699715"/>
    <n v="5254"/>
    <n v="7.5087714283672636E-3"/>
    <n v="0.24267224971450324"/>
    <n v="400"/>
    <n v="349.85750000000002"/>
    <n v="-50.142499999999984"/>
    <n v="3400"/>
    <n v="1275"/>
    <n v="-2125"/>
    <n v="0"/>
    <n v="925.14249999999993"/>
    <n v="0.72560196078431372"/>
  </r>
  <r>
    <s v="Ikea0116_Somestr_Interstitial_Digitalm_MEC"/>
    <x v="0"/>
    <x v="0"/>
    <s v="Q1"/>
    <d v="2016-01-29T00:00:00"/>
    <d v="2016-01-31T00:00:00"/>
    <n v="0"/>
    <x v="1"/>
    <x v="1"/>
    <s v="Ikea0116_Somestr_Interstitial_MEC"/>
    <s v="Completed"/>
    <s v="Digitalm"/>
    <s v="RON"/>
    <s v="Xaxis Rich Media"/>
    <s v="cpm"/>
    <s v="Interstitial"/>
    <s v="Interstitial"/>
    <n v="2.5"/>
    <n v="4.25"/>
    <n v="100000"/>
    <n v="100515"/>
    <n v="0"/>
    <n v="100000"/>
    <n v="913"/>
    <n v="9.08322140973984E-3"/>
    <n v="0.46549835706462211"/>
    <n v="250"/>
    <n v="250"/>
    <n v="0"/>
    <n v="425"/>
    <n v="425"/>
    <n v="0"/>
    <n v="0"/>
    <n v="175"/>
    <n v="0.41176470588235292"/>
  </r>
  <r>
    <s v="Bimeks0116_Binlerce_Urun_Kdv_Interstitial_Acunn_MEC"/>
    <x v="0"/>
    <x v="0"/>
    <s v="Q1"/>
    <d v="2016-01-29T00:00:00"/>
    <d v="2016-01-31T00:00:00"/>
    <n v="0"/>
    <x v="1"/>
    <x v="10"/>
    <s v="Bimeks0116_Binlerce_Urun_Kdv_Interstitial_MEC"/>
    <s v="Completed"/>
    <s v="Acunn"/>
    <s v="RON"/>
    <s v="Xaxis Rich Media"/>
    <s v="cpm"/>
    <s v="Interstitial"/>
    <s v="Interstitial"/>
    <n v="1.5"/>
    <n v="4.5"/>
    <n v="500000"/>
    <n v="504102"/>
    <n v="0"/>
    <n v="500000"/>
    <n v="1836"/>
    <n v="3.6421200471333181E-3"/>
    <n v="1.2254901960784315"/>
    <n v="750"/>
    <n v="0"/>
    <n v="-750"/>
    <n v="2250"/>
    <n v="2250"/>
    <n v="0"/>
    <n v="0"/>
    <n v="2250"/>
    <n v="1"/>
  </r>
  <r>
    <s v="Bimeks0116_Binlerce_Urun_Kdv_Interstitial_Digitalm_MEC"/>
    <x v="0"/>
    <x v="0"/>
    <s v="Q1"/>
    <d v="2016-01-29T00:00:00"/>
    <d v="2016-01-31T00:00:00"/>
    <n v="0"/>
    <x v="1"/>
    <x v="10"/>
    <s v="Bimeks0116_Binlerce_Urun_Kdv_Interstitial_MEC"/>
    <s v="Completed"/>
    <s v="Digitalm"/>
    <s v="RON"/>
    <s v="Xaxis Rich Media"/>
    <s v="cpm"/>
    <s v="Interstitial"/>
    <s v="Interstitial"/>
    <n v="2.5"/>
    <n v="4.5"/>
    <n v="250000"/>
    <n v="250397"/>
    <n v="0"/>
    <n v="250000"/>
    <n v="1824"/>
    <n v="7.2844323214735001E-3"/>
    <n v="0.52083333333333337"/>
    <n v="625"/>
    <n v="625"/>
    <n v="0"/>
    <n v="1125"/>
    <n v="950"/>
    <n v="-175"/>
    <n v="0"/>
    <n v="325"/>
    <n v="0.34210526315789475"/>
  </r>
  <r>
    <s v="Bimeks0116_Binlerce_Urun_Kdv_Interstitial_Medyanet_MEC"/>
    <x v="0"/>
    <x v="0"/>
    <s v="Q1"/>
    <d v="2016-01-29T00:00:00"/>
    <d v="2016-01-31T00:00:00"/>
    <n v="0"/>
    <x v="1"/>
    <x v="10"/>
    <s v="Bimeks0116_Binlerce_Urun_Kdv_Interstitial_MEC"/>
    <s v="Completed"/>
    <s v="Medyanet"/>
    <s v="RON"/>
    <s v="Xaxis Rich Media"/>
    <s v="cpm"/>
    <s v="Interstitial"/>
    <s v="Interstitial"/>
    <n v="0.5"/>
    <n v="4.5"/>
    <n v="250000"/>
    <n v="246236"/>
    <n v="3764"/>
    <n v="246236"/>
    <n v="1968"/>
    <n v="7.9923325590084311E-3"/>
    <n v="0.57164634146341464"/>
    <n v="125"/>
    <n v="123.11799999999999"/>
    <n v="-1.882000000000005"/>
    <n v="1125"/>
    <n v="1125"/>
    <n v="0"/>
    <n v="0"/>
    <n v="1001.8820000000001"/>
    <n v="0.89056177777777779"/>
  </r>
  <r>
    <s v="Bimeks0116_Binlerce_Urun_Kdv_Interstitial_Bond_MEC"/>
    <x v="0"/>
    <x v="0"/>
    <s v="Q1"/>
    <d v="2016-01-29T00:00:00"/>
    <d v="2016-01-31T00:00:00"/>
    <n v="0"/>
    <x v="1"/>
    <x v="10"/>
    <s v="Bimeks0116_Binlerce_Urun_Kdv_Interstitial_MEC"/>
    <s v="Completed"/>
    <s v="Bond Digital"/>
    <s v="RON"/>
    <s v="Xaxis Rich Media"/>
    <s v="cpm"/>
    <s v="Interstitial"/>
    <s v="Interstitial"/>
    <n v="2.25"/>
    <n v="4.5"/>
    <n v="150000"/>
    <n v="150071"/>
    <n v="0"/>
    <n v="150000"/>
    <n v="2134"/>
    <n v="1.421993589700875E-2"/>
    <n v="0.31630740393626994"/>
    <n v="337.5"/>
    <n v="337.5"/>
    <n v="0"/>
    <n v="675"/>
    <n v="675"/>
    <n v="0"/>
    <n v="0"/>
    <n v="337.5"/>
    <n v="0.5"/>
  </r>
  <r>
    <s v="Redbull_yeniyil_ligatus1"/>
    <x v="0"/>
    <x v="0"/>
    <s v="Q1"/>
    <d v="2016-01-29T00:00:00"/>
    <d v="2016-01-31T00:00:00"/>
    <n v="0"/>
    <x v="1"/>
    <x v="11"/>
    <s v="Redbull_yeniyil_ligatus1"/>
    <s v="Completed"/>
    <s v="Ligatus"/>
    <s v="RON"/>
    <s v="Xaxis Display Plus"/>
    <s v="cpc"/>
    <s v="Selected Sites"/>
    <s v="Ad Bundles"/>
    <n v="0.3"/>
    <m/>
    <n v="722"/>
    <n v="722"/>
    <n v="0"/>
    <n v="722"/>
    <n v="722"/>
    <n v="1"/>
    <n v="0"/>
    <n v="0.21659999999999999"/>
    <n v="216"/>
    <n v="215.7834"/>
    <n v="0"/>
    <n v="0"/>
    <n v="0"/>
    <n v="0"/>
    <n v="-216"/>
    <e v="#DIV/0!"/>
  </r>
  <r>
    <s v="ElcaKozmetik_MK_Ligatus2"/>
    <x v="0"/>
    <x v="0"/>
    <s v="Q1"/>
    <d v="2016-01-29T00:00:00"/>
    <d v="2016-01-31T00:00:00"/>
    <n v="0"/>
    <x v="2"/>
    <x v="2"/>
    <s v="ElcaKozmetik_MK_Ligatus2"/>
    <s v="Completed"/>
    <s v="Ligatus"/>
    <s v="RON"/>
    <s v="Xaxis Display Plus"/>
    <s v="cpc"/>
    <s v="Selected Sites"/>
    <s v="Ad Bundles"/>
    <n v="0.3"/>
    <m/>
    <n v="3121"/>
    <n v="3121"/>
    <n v="0"/>
    <n v="3121"/>
    <n v="3121"/>
    <n v="1"/>
    <n v="0"/>
    <n v="0.93629999999999991"/>
    <n v="936"/>
    <n v="935.06370000000004"/>
    <n v="0"/>
    <n v="0"/>
    <n v="0"/>
    <n v="0"/>
    <n v="-936"/>
    <e v="#DIV/0!"/>
  </r>
  <r>
    <s v="Vodafone_Corp_Cozumler_LAL_Medyanet_OcakKalan_MS"/>
    <x v="0"/>
    <x v="1"/>
    <s v="Q1"/>
    <d v="2016-02-01T00:00:00"/>
    <d v="2016-02-01T00:00:00"/>
    <n v="0"/>
    <x v="2"/>
    <x v="13"/>
    <s v="Vodafone_Corp_Cozumler_LAL_OcakKalan_MS"/>
    <s v="Completed"/>
    <s v="Medyanet"/>
    <s v="RON"/>
    <s v="Xaxis Lookalike"/>
    <s v="cpm"/>
    <s v="Selected Sites"/>
    <s v="Ad Bundles"/>
    <n v="0.1"/>
    <n v="1.3"/>
    <n v="2900000"/>
    <n v="3158447"/>
    <n v="0"/>
    <n v="2900000"/>
    <m/>
    <n v="0"/>
    <e v="#DIV/0!"/>
    <n v="290"/>
    <n v="290"/>
    <n v="0"/>
    <n v="3770"/>
    <n v="0"/>
    <n v="-3770"/>
    <n v="0"/>
    <n v="-290"/>
    <e v="#DIV/0!"/>
  </r>
  <r>
    <s v="Vodafone_Corp_Cozumler_LAL_Adinteraction_OcakKalan_MS"/>
    <x v="0"/>
    <x v="1"/>
    <s v="Q1"/>
    <d v="2016-02-01T00:00:00"/>
    <d v="2016-02-01T00:00:00"/>
    <n v="0"/>
    <x v="2"/>
    <x v="13"/>
    <s v="Vodafone_Corp_Cozumler_LAL_OcakKalan_MS"/>
    <s v="Completed"/>
    <s v="Adinteraction"/>
    <s v="RON"/>
    <s v="Xaxis Lookalike"/>
    <s v="cpm"/>
    <s v="Selected Sites"/>
    <s v="Ad Bundles"/>
    <n v="0.15"/>
    <n v="1.3"/>
    <n v="2000000"/>
    <n v="2133781"/>
    <n v="0"/>
    <n v="2000000"/>
    <m/>
    <n v="0"/>
    <e v="#DIV/0!"/>
    <n v="300"/>
    <n v="300"/>
    <n v="0"/>
    <n v="2600"/>
    <n v="0"/>
    <n v="-2600"/>
    <n v="0"/>
    <n v="-300"/>
    <e v="#DIV/0!"/>
  </r>
  <r>
    <s v="Vodafone_Yazar_Kasa_interest_Adinteraction_OcakKalan_MS"/>
    <x v="0"/>
    <x v="1"/>
    <s v="Q1"/>
    <d v="2016-02-01T00:00:00"/>
    <d v="2016-02-01T00:00:00"/>
    <n v="0"/>
    <x v="2"/>
    <x v="13"/>
    <s v="Vodafone_Yazar_Kasa_interest_OcakKalan_MS"/>
    <s v="Completed"/>
    <s v="Adinteraction"/>
    <s v="RON"/>
    <s v="Xaxis Display Plus"/>
    <s v="cpm"/>
    <s v="Selected Sites"/>
    <s v="Ad Bundles"/>
    <n v="0.15"/>
    <n v="0.8"/>
    <n v="2000000"/>
    <n v="2228991"/>
    <n v="0"/>
    <n v="2000000"/>
    <m/>
    <n v="0"/>
    <e v="#DIV/0!"/>
    <n v="300"/>
    <n v="300"/>
    <n v="0"/>
    <n v="1600"/>
    <n v="0"/>
    <n v="-1600"/>
    <n v="0"/>
    <n v="-300"/>
    <e v="#DIV/0!"/>
  </r>
  <r>
    <s v="Altinbas0216_Sevgililer_Günü_SemDigital_Preroll_MEC"/>
    <x v="0"/>
    <x v="1"/>
    <s v="Q1"/>
    <d v="2016-02-09T00:00:00"/>
    <d v="2016-02-14T00:00:00"/>
    <n v="0"/>
    <x v="1"/>
    <x v="24"/>
    <s v="Altinbas0216_Sevgililer_Günü_Preroll_MEC"/>
    <s v="Completed"/>
    <s v="Sem Digital"/>
    <s v="RON"/>
    <s v="Xaxis Tv"/>
    <s v="cpv"/>
    <s v="Pre/Mid/Post Rolls RON"/>
    <s v="Online Video"/>
    <n v="0.02"/>
    <n v="3.2500000000000001E-2"/>
    <n v="10000"/>
    <n v="20399"/>
    <n v="0"/>
    <n v="10000"/>
    <n v="149"/>
    <n v="7.3042796215500756E-3"/>
    <n v="4.4494463087248324"/>
    <n v="200"/>
    <n v="200"/>
    <n v="0"/>
    <n v="325"/>
    <n v="662.96749999999997"/>
    <n v="337.96749999999997"/>
    <n v="0"/>
    <n v="462.96749999999997"/>
    <n v="0.69832608687454512"/>
  </r>
  <r>
    <s v="Altinbas0216_Sevgililer_Günü_Clickvol_Preroll_MEC"/>
    <x v="0"/>
    <x v="1"/>
    <s v="Q1"/>
    <d v="2016-02-09T00:00:00"/>
    <d v="2016-02-14T00:00:00"/>
    <n v="0"/>
    <x v="1"/>
    <x v="24"/>
    <s v="Altinbas0216_Sevgililer_Günü_Preroll_MEC"/>
    <s v="Completed"/>
    <s v="Clickvol"/>
    <s v="RON"/>
    <s v="Xaxis Tv"/>
    <s v="cpv"/>
    <s v="Pre/Mid/Post Rolls RON"/>
    <s v="Online Video"/>
    <m/>
    <n v="3.2500000000000001E-2"/>
    <n v="10000"/>
    <n v="305"/>
    <n v="9695"/>
    <n v="305"/>
    <n v="25"/>
    <n v="8.1967213114754092E-2"/>
    <n v="0.39649999999999996"/>
    <n v="0"/>
    <n v="0"/>
    <n v="0"/>
    <n v="325"/>
    <n v="9.9124999999999996"/>
    <n v="-315.08749999999998"/>
    <n v="0"/>
    <n v="9.9124999999999996"/>
    <n v="1"/>
  </r>
  <r>
    <s v="Altinbas0216_Sevgililer_Günü_Acunn_Preroll_MEC"/>
    <x v="0"/>
    <x v="1"/>
    <s v="Q1"/>
    <d v="2016-02-09T00:00:00"/>
    <d v="2016-02-14T00:00:00"/>
    <n v="0"/>
    <x v="1"/>
    <x v="24"/>
    <s v="Altinbas0216_Sevgililer_Günü_Preroll_MEC"/>
    <s v="Completed"/>
    <s v="Acunn"/>
    <s v="RON"/>
    <s v="Xaxis Tv"/>
    <s v="cpv"/>
    <s v="Pre/Mid/Post Rolls RON"/>
    <s v="Online Video"/>
    <n v="0.01"/>
    <n v="3.2500000000000001E-2"/>
    <n v="100000"/>
    <n v="100081"/>
    <n v="0"/>
    <n v="100000"/>
    <n v="5769"/>
    <n v="5.7643308919774983E-2"/>
    <n v="0.33211995146472528"/>
    <n v="1000"/>
    <n v="0"/>
    <n v="-1000"/>
    <n v="3250"/>
    <n v="1916"/>
    <n v="-1334"/>
    <n v="0"/>
    <n v="1916"/>
    <n v="1"/>
  </r>
  <r>
    <s v="Altinbas0216_Sevgililer_Günü_Digitalm_Preroll_MEC"/>
    <x v="0"/>
    <x v="1"/>
    <s v="Q1"/>
    <d v="2016-02-09T00:00:00"/>
    <d v="2016-02-14T00:00:00"/>
    <n v="0"/>
    <x v="1"/>
    <x v="24"/>
    <s v="Altinbas0216_Sevgililer_Günü_Preroll_MEC"/>
    <s v="Completed"/>
    <s v="Digitalm"/>
    <s v="RON"/>
    <s v="Xaxis Tv"/>
    <s v="cpv"/>
    <s v="Pre/Mid/Post Rolls RON"/>
    <s v="Online Video"/>
    <n v="6.0000000000000001E-3"/>
    <n v="3.2500000000000001E-2"/>
    <n v="50000"/>
    <n v="26203"/>
    <n v="23797"/>
    <n v="26203"/>
    <n v="731"/>
    <n v="2.7897568980651072E-2"/>
    <n v="1.1649760601915187"/>
    <n v="300"/>
    <n v="157.21799999999999"/>
    <n v="-142.78200000000001"/>
    <n v="1625"/>
    <n v="851.59750000000008"/>
    <n v="-773.40249999999992"/>
    <n v="0"/>
    <n v="694.37950000000012"/>
    <n v="0.81538461538461549"/>
  </r>
  <r>
    <s v="Altinbas0216_Sevgililer_Günü_Midyo_Preroll_MEC"/>
    <x v="0"/>
    <x v="1"/>
    <s v="Q1"/>
    <d v="2016-02-09T00:00:00"/>
    <d v="2016-02-14T00:00:00"/>
    <n v="0"/>
    <x v="1"/>
    <x v="24"/>
    <s v="Altinbas0216_Sevgililer_Günü_Preroll_MEC"/>
    <s v="Completed"/>
    <s v="Midyo"/>
    <s v="RON"/>
    <s v="Xaxis Tv"/>
    <s v="cpv"/>
    <s v="Pre/Mid/Post Rolls RON"/>
    <s v="Online Video"/>
    <n v="5.0000000000000001E-3"/>
    <n v="3.2500000000000001E-2"/>
    <n v="40000"/>
    <n v="41533"/>
    <n v="0"/>
    <n v="40000"/>
    <n v="2501"/>
    <n v="6.0217176702862786E-2"/>
    <n v="0.53971311475409833"/>
    <n v="200"/>
    <n v="200"/>
    <n v="0"/>
    <n v="1300"/>
    <n v="1349.8225"/>
    <n v="49.822499999999991"/>
    <n v="0"/>
    <n v="1149.8225"/>
    <n v="0.85183237055242444"/>
  </r>
  <r>
    <s v="Altinbas0216_Sevgililer_Günü_Matrouge_Preroll_MEC"/>
    <x v="0"/>
    <x v="1"/>
    <s v="Q1"/>
    <d v="2016-02-09T00:00:00"/>
    <d v="2016-02-14T00:00:00"/>
    <n v="0"/>
    <x v="1"/>
    <x v="24"/>
    <s v="Altinbas0216_Sevgililer_Günü_Preroll_MEC"/>
    <s v="Completed"/>
    <s v="Matrouge"/>
    <s v="RON"/>
    <s v="Xaxis Tv"/>
    <s v="cpv"/>
    <s v="Pre/Mid/Post Rolls RON"/>
    <s v="Online Video"/>
    <n v="0.02"/>
    <n v="3.2500000000000001E-2"/>
    <n v="5000"/>
    <n v="6478"/>
    <n v="0"/>
    <n v="5000"/>
    <n v="73"/>
    <n v="1.1268910157456005E-2"/>
    <n v="2.884041095890411"/>
    <n v="100"/>
    <n v="100"/>
    <n v="0"/>
    <n v="162.5"/>
    <n v="210.535"/>
    <n v="48.034999999999997"/>
    <n v="0"/>
    <n v="110.535"/>
    <n v="0.52501959294179112"/>
  </r>
  <r>
    <s v="Altinbas0216_Sevgililer_Günü_Clickvol_interest_MEC"/>
    <x v="0"/>
    <x v="1"/>
    <s v="Q1"/>
    <d v="2016-02-09T00:00:00"/>
    <d v="2016-02-14T00:00:00"/>
    <n v="0"/>
    <x v="1"/>
    <x v="24"/>
    <s v="Altinbas0216_Sevgililer_Günü_interest_MEC"/>
    <s v="Completed"/>
    <s v="Clickvol"/>
    <s v="RON"/>
    <s v="Xaxis Display Plus"/>
    <s v="cpm"/>
    <s v="Selected Sites"/>
    <s v="Ad Bundles"/>
    <n v="0.5"/>
    <n v="0.8"/>
    <n v="100000"/>
    <n v="0"/>
    <n v="100000"/>
    <n v="0"/>
    <n v="0"/>
    <e v="#DIV/0!"/>
    <e v="#DIV/0!"/>
    <n v="50"/>
    <n v="0"/>
    <n v="-50"/>
    <n v="80"/>
    <n v="0"/>
    <n v="-80"/>
    <n v="0"/>
    <n v="0"/>
    <e v="#DIV/0!"/>
  </r>
  <r>
    <s v="Altinbas0216_Sevgililer_Günü_Popmarker_interest_MEC"/>
    <x v="0"/>
    <x v="1"/>
    <s v="Q1"/>
    <d v="2016-02-09T00:00:00"/>
    <d v="2016-02-14T00:00:00"/>
    <n v="0"/>
    <x v="1"/>
    <x v="24"/>
    <s v="Altinbas0216_Sevgililer_Günü_interest_MEC"/>
    <s v="Completed"/>
    <s v="Popmarker"/>
    <s v="RON"/>
    <s v="Xaxis Display Plus"/>
    <s v="cpm"/>
    <s v="Selected Sites"/>
    <s v="Ad Bundles"/>
    <n v="1"/>
    <n v="0.8"/>
    <n v="1000000"/>
    <n v="279000"/>
    <n v="721000"/>
    <n v="279000"/>
    <m/>
    <n v="0"/>
    <e v="#DIV/0!"/>
    <n v="1000"/>
    <n v="279"/>
    <n v="-721"/>
    <n v="800"/>
    <n v="223.2"/>
    <n v="-576.79999999999995"/>
    <n v="0"/>
    <n v="-55.800000000000011"/>
    <n v="-0.25000000000000006"/>
  </r>
  <r>
    <s v="Altinbas0216_Sevgililer_Günü_Medyanet_interest_MEC"/>
    <x v="0"/>
    <x v="1"/>
    <s v="Q1"/>
    <d v="2016-02-09T00:00:00"/>
    <d v="2016-02-14T00:00:00"/>
    <n v="0"/>
    <x v="1"/>
    <x v="24"/>
    <s v="Altinbas0216_Sevgililer_Günü_interest_MEC"/>
    <s v="Completed"/>
    <s v="Medyanet"/>
    <s v="RON"/>
    <s v="Xaxis Display Plus"/>
    <s v="cpm"/>
    <s v="Selected Sites"/>
    <s v="Ad Bundles"/>
    <n v="0.1"/>
    <n v="0.8"/>
    <n v="2000000"/>
    <n v="2055329"/>
    <n v="0"/>
    <n v="2000000"/>
    <m/>
    <n v="0"/>
    <e v="#DIV/0!"/>
    <n v="200"/>
    <n v="200"/>
    <n v="0"/>
    <n v="1600"/>
    <n v="936"/>
    <n v="-664"/>
    <n v="0"/>
    <n v="736"/>
    <n v="0.78632478632478631"/>
  </r>
  <r>
    <s v="Altinbas0216_Sevgililer_Günü_Digitalm_interest_MEC"/>
    <x v="0"/>
    <x v="1"/>
    <s v="Q1"/>
    <d v="2016-02-09T00:00:00"/>
    <d v="2016-02-14T00:00:00"/>
    <n v="0"/>
    <x v="1"/>
    <x v="24"/>
    <s v="Altinbas0216_Sevgililer_Günü_interest_MEC"/>
    <s v="Completed"/>
    <s v="Digitalm"/>
    <s v="RON"/>
    <s v="Xaxis Display Plus"/>
    <s v="cpm"/>
    <s v="Selected Sites"/>
    <s v="Ad Bundles"/>
    <n v="0.2"/>
    <n v="0.8"/>
    <n v="2500000"/>
    <n v="2506146"/>
    <n v="0"/>
    <n v="2500000"/>
    <n v="1056"/>
    <n v="4.2136411845119956E-4"/>
    <n v="1.8985954545454544"/>
    <n v="500"/>
    <n v="500"/>
    <n v="0"/>
    <n v="2000"/>
    <n v="2004.9168"/>
    <n v="4.9167999999999665"/>
    <n v="0"/>
    <n v="1504.9168"/>
    <n v="0.75061309277272747"/>
  </r>
  <r>
    <s v="Altinbas0216_Sevgililer_Günü_Nokta_interest_MEC"/>
    <x v="0"/>
    <x v="1"/>
    <s v="Q1"/>
    <d v="2016-02-09T00:00:00"/>
    <d v="2016-02-14T00:00:00"/>
    <n v="0"/>
    <x v="1"/>
    <x v="24"/>
    <s v="Altinbas0216_Sevgililer_Günü_interest_MEC"/>
    <s v="Completed"/>
    <s v="Nokta"/>
    <s v="RON"/>
    <s v="Xaxis Display Plus"/>
    <s v="cpm"/>
    <s v="Selected Sites"/>
    <s v="Ad Bundles"/>
    <n v="0.1"/>
    <n v="0.8"/>
    <n v="500000"/>
    <n v="507437"/>
    <n v="0"/>
    <n v="500000"/>
    <m/>
    <n v="0"/>
    <e v="#DIV/0!"/>
    <n v="50"/>
    <n v="50"/>
    <n v="0"/>
    <n v="400"/>
    <n v="405.94960000000003"/>
    <n v="5.9496000000000322"/>
    <n v="0"/>
    <n v="355.94960000000003"/>
    <n v="0.87683200081980617"/>
  </r>
  <r>
    <s v="Altinbas0216_Sevgililer_Günü_Commedya_interest_MEC"/>
    <x v="0"/>
    <x v="1"/>
    <s v="Q1"/>
    <d v="2016-02-09T00:00:00"/>
    <d v="2016-02-14T00:00:00"/>
    <n v="0"/>
    <x v="1"/>
    <x v="24"/>
    <s v="Altinbas0216_Sevgililer_Günü_interest_MEC"/>
    <s v="Completed"/>
    <s v="Commedya"/>
    <s v="RON"/>
    <s v="Xaxis Display Plus"/>
    <s v="cpm"/>
    <s v="Selected Sites"/>
    <s v="Ad Bundles"/>
    <n v="0.1"/>
    <n v="0.8"/>
    <n v="500000"/>
    <n v="538291"/>
    <n v="0"/>
    <n v="500000"/>
    <m/>
    <n v="0"/>
    <e v="#DIV/0!"/>
    <n v="50"/>
    <n v="50"/>
    <n v="0"/>
    <n v="400"/>
    <n v="430.63280000000003"/>
    <n v="30.632800000000032"/>
    <n v="0"/>
    <n v="380.63280000000003"/>
    <n v="0.88389179830240516"/>
  </r>
  <r>
    <s v="Altinbas0216_Sevgililer_Günü_Clickvol_interstitial_MEC"/>
    <x v="0"/>
    <x v="1"/>
    <s v="Q1"/>
    <d v="2016-02-09T00:00:00"/>
    <d v="2016-02-14T00:00:00"/>
    <n v="0"/>
    <x v="1"/>
    <x v="24"/>
    <s v="Altinbas0216_Sevgililer_Günü_interstitial_MEC"/>
    <s v="Completed"/>
    <s v="Clickvol"/>
    <s v="RON"/>
    <s v="Xaxis Rich Media"/>
    <s v="cpm"/>
    <s v="Interstitial"/>
    <s v="Interstitial"/>
    <n v="2.5"/>
    <n v="4"/>
    <n v="100000"/>
    <n v="44102"/>
    <n v="55898"/>
    <n v="44102"/>
    <n v="4086"/>
    <n v="9.2648859462155911E-2"/>
    <n v="4.3173764072442486E-2"/>
    <n v="250"/>
    <n v="110.255"/>
    <n v="-139.745"/>
    <n v="400"/>
    <n v="176.40799999999999"/>
    <n v="-223.59200000000001"/>
    <n v="0"/>
    <n v="66.152999999999992"/>
    <n v="0.375"/>
  </r>
  <r>
    <s v="Altinbas0216_Sevgililer_Günü_SemDigital_interstitial_MEC"/>
    <x v="0"/>
    <x v="1"/>
    <s v="Q1"/>
    <d v="2016-02-09T00:00:00"/>
    <d v="2016-02-14T00:00:00"/>
    <n v="0"/>
    <x v="1"/>
    <x v="24"/>
    <s v="Altinbas0216_Sevgililer_Günü_interstitial_MEC"/>
    <s v="Completed"/>
    <s v="Sem Digital"/>
    <s v="RON"/>
    <s v="Xaxis Rich Media"/>
    <s v="cpm"/>
    <s v="Interstitial"/>
    <s v="Interstitial"/>
    <n v="1.5"/>
    <n v="4"/>
    <n v="50000"/>
    <n v="52856"/>
    <n v="0"/>
    <n v="50000"/>
    <n v="186"/>
    <n v="3.5189950052974118E-3"/>
    <n v="1.1366881720430109"/>
    <n v="75"/>
    <n v="75"/>
    <n v="0"/>
    <n v="200"/>
    <n v="211.42400000000001"/>
    <n v="11.424000000000007"/>
    <n v="0"/>
    <n v="136.42400000000001"/>
    <n v="0.64526260027243831"/>
  </r>
  <r>
    <s v="Altinbas0216_Sevgililer_Günü_Acunn_interstitial_MEC"/>
    <x v="0"/>
    <x v="1"/>
    <s v="Q1"/>
    <d v="2016-02-09T00:00:00"/>
    <d v="2016-02-14T00:00:00"/>
    <n v="0"/>
    <x v="1"/>
    <x v="24"/>
    <s v="Altinbas0216_Sevgililer_Günü_interstitial_MEC"/>
    <s v="Completed"/>
    <s v="Acunn"/>
    <s v="RON"/>
    <s v="Xaxis Rich Media"/>
    <s v="cpm"/>
    <s v="Interstitial"/>
    <s v="Interstitial"/>
    <n v="1.5"/>
    <n v="4"/>
    <n v="550000"/>
    <n v="556125"/>
    <n v="0"/>
    <n v="550000"/>
    <n v="3922"/>
    <n v="7.0523713193976177E-3"/>
    <n v="0.51121876593574711"/>
    <n v="825"/>
    <n v="0"/>
    <n v="-825"/>
    <n v="2200"/>
    <n v="2005"/>
    <n v="-195"/>
    <n v="0"/>
    <n v="2005"/>
    <n v="1"/>
  </r>
  <r>
    <s v="Altinbas0216_Sevgililer_Günü_Medyanet_interstitial_MEC"/>
    <x v="0"/>
    <x v="1"/>
    <s v="Q1"/>
    <d v="2016-02-09T00:00:00"/>
    <d v="2016-02-14T00:00:00"/>
    <n v="0"/>
    <x v="1"/>
    <x v="24"/>
    <s v="Altinbas0216_Sevgililer_Günü_interstitial_MEC"/>
    <s v="Completed"/>
    <s v="Medyanet"/>
    <s v="RON"/>
    <s v="Xaxis Rich Media"/>
    <s v="cpm"/>
    <s v="Interstitial"/>
    <s v="Interstitial"/>
    <n v="0.5"/>
    <n v="4"/>
    <n v="500000"/>
    <n v="501326"/>
    <n v="0"/>
    <n v="500000"/>
    <n v="3921"/>
    <n v="7.8212580237210921E-3"/>
    <n v="0.51142667686814591"/>
    <n v="250"/>
    <n v="250"/>
    <n v="0"/>
    <n v="2000"/>
    <n v="2005.3040000000001"/>
    <n v="5.3040000000000873"/>
    <n v="0"/>
    <n v="1755.3040000000001"/>
    <n v="0.87533062318730726"/>
  </r>
  <r>
    <s v="Altinbas0216_Sevgililer_Günü_Digitalm_interstitial_MEC"/>
    <x v="0"/>
    <x v="1"/>
    <s v="Q1"/>
    <d v="2016-02-09T00:00:00"/>
    <d v="2016-02-14T00:00:00"/>
    <n v="0"/>
    <x v="1"/>
    <x v="24"/>
    <s v="Altinbas0216_Sevgililer_Günü_interstitial_MEC"/>
    <s v="Completed"/>
    <s v="Digitalm"/>
    <s v="RON"/>
    <s v="Xaxis Rich Media"/>
    <s v="cpm"/>
    <s v="Interstitial"/>
    <s v="Interstitial"/>
    <n v="2.5"/>
    <n v="4"/>
    <n v="150000"/>
    <n v="150643"/>
    <n v="0"/>
    <n v="150000"/>
    <n v="1055"/>
    <n v="7.0033124672238337E-3"/>
    <n v="0.57115829383886252"/>
    <n v="375"/>
    <n v="375"/>
    <n v="0"/>
    <n v="600"/>
    <n v="602.572"/>
    <n v="2.5720000000000027"/>
    <n v="0"/>
    <n v="227.572"/>
    <n v="0.37766773099314271"/>
  </r>
  <r>
    <s v="Arzum0216_Face_Cleasing_Pro_Clickvol_interest_MEC"/>
    <x v="0"/>
    <x v="1"/>
    <s v="Q1"/>
    <d v="2016-02-01T00:00:00"/>
    <d v="2016-02-29T00:00:00"/>
    <n v="0"/>
    <x v="1"/>
    <x v="23"/>
    <s v="Arzum0216_Face_Cleasing_Pro_interest_MEC"/>
    <s v="Completed"/>
    <s v="Clickvol"/>
    <s v="RON"/>
    <s v="Xaxis Display Plus"/>
    <s v="cpm"/>
    <s v="Selected Sites"/>
    <s v="Ad Bundles"/>
    <n v="0.5"/>
    <n v="1.6"/>
    <n v="750000"/>
    <n v="16804"/>
    <n v="733196"/>
    <n v="16804"/>
    <n v="719"/>
    <n v="4.2787431563913354E-2"/>
    <n v="3.7394158553546594E-2"/>
    <n v="375"/>
    <n v="8.4019999999999992"/>
    <n v="-366.59800000000001"/>
    <n v="1200"/>
    <n v="26.886400000000002"/>
    <n v="-1173.1135999999999"/>
    <n v="0"/>
    <n v="18.484400000000001"/>
    <n v="0.6875"/>
  </r>
  <r>
    <s v="Arzum0216_Face_Cleasing_Pro_Clickvol_interest_MEC"/>
    <x v="0"/>
    <x v="1"/>
    <s v="Q1"/>
    <d v="2016-02-01T00:00:00"/>
    <d v="2016-02-29T00:00:00"/>
    <n v="0"/>
    <x v="1"/>
    <x v="23"/>
    <s v="Arzum0216_Face_Cleasing_Pro_interest_MEC"/>
    <s v="Completed"/>
    <s v="Clickvol"/>
    <s v="RON"/>
    <s v="Xaxis Display Plus"/>
    <s v="cpc"/>
    <s v="Selected Sites"/>
    <s v="Ad Bundles"/>
    <n v="0.5"/>
    <n v="1.6"/>
    <n v="5000"/>
    <n v="757"/>
    <n v="4243"/>
    <n v="757"/>
    <m/>
    <n v="0"/>
    <e v="#DIV/0!"/>
    <n v="2.5"/>
    <n v="151"/>
    <n v="148.5"/>
    <n v="8"/>
    <n v="1.2112000000000001"/>
    <n v="-6.7888000000000002"/>
    <n v="0"/>
    <n v="-149.78880000000001"/>
    <n v="-123.66974900924703"/>
  </r>
  <r>
    <s v="Arzum0216_Face_Cleasing_Pro_Digitalm_interest_MEC"/>
    <x v="0"/>
    <x v="1"/>
    <s v="Q1"/>
    <d v="2016-02-01T00:00:00"/>
    <d v="2016-02-29T00:00:00"/>
    <n v="0"/>
    <x v="1"/>
    <x v="23"/>
    <s v="Arzum0216_Face_Cleasing_Pro_interest_MEC"/>
    <s v="Completed"/>
    <s v="Digitalm"/>
    <s v="RON"/>
    <s v="Xaxis Display Plus"/>
    <s v="cpm"/>
    <s v="Selected Sites"/>
    <s v="Ad Bundles"/>
    <n v="0.2"/>
    <n v="1.6"/>
    <n v="400000"/>
    <n v="363457"/>
    <n v="36543"/>
    <n v="363457"/>
    <n v="135"/>
    <n v="3.7143320943055163E-4"/>
    <n v="4.3076385185185195"/>
    <n v="80"/>
    <n v="72.691400000000002"/>
    <n v="-7.3085999999999984"/>
    <n v="640"/>
    <n v="581.53120000000013"/>
    <n v="-58.468799999999874"/>
    <n v="0"/>
    <n v="508.83980000000014"/>
    <n v="0.875"/>
  </r>
  <r>
    <s v="Arzum0216_Face_Cleasing_Pro_Medyanet_interest_MEC"/>
    <x v="0"/>
    <x v="1"/>
    <s v="Q1"/>
    <d v="2016-02-01T00:00:00"/>
    <d v="2016-02-29T00:00:00"/>
    <n v="0"/>
    <x v="1"/>
    <x v="23"/>
    <s v="Arzum0216_Face_Cleasing_Pro_interest_MEC"/>
    <s v="Completed"/>
    <s v="Medyanet"/>
    <s v="RON"/>
    <s v="Xaxis Display Plus"/>
    <s v="cpm"/>
    <s v="Selected Sites"/>
    <s v="Ad Bundles"/>
    <n v="0.1"/>
    <n v="1.6"/>
    <n v="1500000"/>
    <n v="1645208"/>
    <n v="0"/>
    <n v="1500000"/>
    <m/>
    <n v="0"/>
    <e v="#DIV/0!"/>
    <n v="150"/>
    <n v="150"/>
    <n v="0"/>
    <n v="2400"/>
    <n v="1615"/>
    <n v="-785"/>
    <n v="0"/>
    <n v="1465"/>
    <n v="0.90712074303405577"/>
  </r>
  <r>
    <s v="Arzum0216_Face_Cleasing_Pro_Bond_interest_MEC"/>
    <x v="0"/>
    <x v="1"/>
    <s v="Q1"/>
    <d v="2016-02-01T00:00:00"/>
    <d v="2016-02-29T00:00:00"/>
    <n v="0"/>
    <x v="1"/>
    <x v="23"/>
    <s v="Arzum0216_Face_Cleasing_Pro_interest_MEC"/>
    <s v="Completed"/>
    <s v="Bond Digital"/>
    <s v="RON"/>
    <s v="Xaxis Display Plus"/>
    <s v="cpm"/>
    <s v="Selected Sites"/>
    <s v="Ad Bundles"/>
    <n v="0.5"/>
    <n v="1.6"/>
    <n v="250000"/>
    <n v="250446"/>
    <n v="0"/>
    <n v="250000"/>
    <m/>
    <n v="0"/>
    <e v="#DIV/0!"/>
    <n v="125"/>
    <n v="125"/>
    <n v="0"/>
    <n v="400"/>
    <n v="400.71360000000004"/>
    <n v="0.7136000000000422"/>
    <n v="0"/>
    <n v="275.71360000000004"/>
    <n v="0.68805650719117095"/>
  </r>
  <r>
    <s v="Arzum0216_Face_Cleasing_Pro_Popmarker_Pin_MEC"/>
    <x v="0"/>
    <x v="1"/>
    <s v="Q1"/>
    <d v="2016-02-01T00:00:00"/>
    <d v="2016-02-29T00:00:00"/>
    <n v="0"/>
    <x v="1"/>
    <x v="23"/>
    <s v="Arzum0216_Face_Cleasing_Pro_Pin_MEC"/>
    <s v="Completed"/>
    <s v="Popmarker"/>
    <s v="RON"/>
    <s v="Xaxis Pin"/>
    <s v="cpm"/>
    <s v="Selected Sites"/>
    <s v="Ad Bundles"/>
    <n v="1"/>
    <n v="3"/>
    <n v="190000"/>
    <n v="190947"/>
    <n v="0"/>
    <n v="190000"/>
    <m/>
    <n v="0"/>
    <e v="#DIV/0!"/>
    <n v="190"/>
    <n v="190"/>
    <n v="0"/>
    <n v="570"/>
    <n v="555"/>
    <n v="-15"/>
    <n v="0"/>
    <n v="365"/>
    <n v="0.65765765765765771"/>
  </r>
  <r>
    <s v="Bimeks0216_Binlerce_Urun_%5_Bipara_Medyanet_İnterstitial_MEC"/>
    <x v="0"/>
    <x v="1"/>
    <s v="Q1"/>
    <d v="2016-02-03T00:00:00"/>
    <d v="2016-02-04T00:00:00"/>
    <n v="0"/>
    <x v="1"/>
    <x v="10"/>
    <s v="Bimeks0216_Binlerce_Urun_%5_Bipara_İnterstitial_MEC"/>
    <s v="Completed"/>
    <s v="Medyanet"/>
    <s v="RON"/>
    <s v="Xaxis Rich Media"/>
    <s v="cpm"/>
    <s v="Interstitial"/>
    <s v="Interstitial"/>
    <n v="0.5"/>
    <n v="4.5"/>
    <n v="250000"/>
    <n v="260895"/>
    <n v="0"/>
    <n v="250000"/>
    <n v="1677"/>
    <n v="6.4278732823549707E-3"/>
    <n v="0.67084078711985684"/>
    <n v="125"/>
    <n v="125"/>
    <n v="0"/>
    <n v="1125"/>
    <n v="1125"/>
    <n v="0"/>
    <n v="0"/>
    <n v="1000"/>
    <n v="0.88888888888888884"/>
  </r>
  <r>
    <s v="Bimeks0216_Binlerce_Urun_%5_Bipara_Bond_İnterstitial_MEC"/>
    <x v="0"/>
    <x v="1"/>
    <s v="Q1"/>
    <d v="2016-02-03T00:00:00"/>
    <d v="2016-02-04T00:00:00"/>
    <n v="0"/>
    <x v="1"/>
    <x v="10"/>
    <s v="Bimeks0216_Binlerce_Urun_%5_Bipara_İnterstitial_MEC"/>
    <s v="Completed"/>
    <s v="Bond Digital"/>
    <s v="RON"/>
    <s v="Xaxis Rich Media"/>
    <s v="cpm"/>
    <s v="Interstitial"/>
    <s v="Interstitial"/>
    <n v="2.25"/>
    <n v="4.5"/>
    <n v="150000"/>
    <n v="151148"/>
    <n v="0"/>
    <n v="150000"/>
    <n v="1013"/>
    <n v="6.7020403842591369E-3"/>
    <n v="0.49358341559723595"/>
    <n v="337.5"/>
    <n v="337.5"/>
    <n v="0"/>
    <n v="675"/>
    <n v="500"/>
    <n v="-175"/>
    <n v="0"/>
    <n v="162.5"/>
    <n v="0.32500000000000001"/>
  </r>
  <r>
    <s v="Bimeks0216_Binlerce_Urun_%5_Bipara_Digitalm_İnterstitial_MEC"/>
    <x v="0"/>
    <x v="1"/>
    <s v="Q1"/>
    <d v="2016-02-03T00:00:00"/>
    <d v="2016-02-04T00:00:00"/>
    <n v="0"/>
    <x v="1"/>
    <x v="10"/>
    <s v="Bimeks0216_Binlerce_Urun_%5_Bipara_İnterstitial_MEC"/>
    <s v="Completed"/>
    <s v="Digitalm"/>
    <s v="RON"/>
    <s v="Xaxis Rich Media"/>
    <s v="cpm"/>
    <s v="Interstitial"/>
    <s v="Interstitial"/>
    <n v="2.5"/>
    <n v="4.5"/>
    <n v="250000"/>
    <n v="252157"/>
    <n v="0"/>
    <n v="250000"/>
    <n v="1696"/>
    <n v="6.725968345118319E-3"/>
    <n v="0.66332547169811318"/>
    <n v="625"/>
    <n v="625"/>
    <n v="0"/>
    <n v="1125"/>
    <n v="1125"/>
    <n v="0"/>
    <n v="0"/>
    <n v="500"/>
    <n v="0.44444444444444442"/>
  </r>
  <r>
    <s v="Bimeks0216_Binlerce_Urun_%5_Bipara_Acunn_İnterstitial_MEC"/>
    <x v="0"/>
    <x v="1"/>
    <s v="Q1"/>
    <d v="2016-02-03T00:00:00"/>
    <d v="2016-02-04T00:00:00"/>
    <n v="0"/>
    <x v="1"/>
    <x v="10"/>
    <s v="Bimeks0216_Binlerce_Urun_%5_Bipara_İnterstitial_MEC"/>
    <s v="Completed"/>
    <s v="Acunn"/>
    <s v="RON"/>
    <s v="Xaxis Rich Media"/>
    <s v="cpm"/>
    <s v="Interstitial"/>
    <s v="Interstitial"/>
    <n v="1.5"/>
    <n v="4.5"/>
    <n v="500000"/>
    <n v="501944"/>
    <n v="0"/>
    <n v="500000"/>
    <n v="1375"/>
    <n v="2.7393494094958802E-3"/>
    <n v="1.6363636363636365"/>
    <n v="750"/>
    <n v="0"/>
    <n v="-750"/>
    <n v="2250"/>
    <n v="2250"/>
    <n v="0"/>
    <n v="0"/>
    <n v="2250"/>
    <n v="1"/>
  </r>
  <r>
    <s v="Bimeks0216_Binlerce_Urun_Kdv_Kadar_Bipara_Medyanet_interstitial_MEC"/>
    <x v="0"/>
    <x v="1"/>
    <s v="Q1"/>
    <d v="2016-02-04T00:00:00"/>
    <d v="2016-02-07T00:00:00"/>
    <n v="0"/>
    <x v="1"/>
    <x v="10"/>
    <s v="Bimeks0216_Binlerce_Urun_Kdv_Kadar_Bipara_interstitial_MEC"/>
    <s v="Completed"/>
    <s v="Medyanet"/>
    <s v="RON"/>
    <s v="Xaxis Rich Media"/>
    <s v="cpm"/>
    <s v="Interstitial"/>
    <s v="Interstitial"/>
    <n v="0.5"/>
    <n v="4.5"/>
    <n v="250000"/>
    <n v="258779"/>
    <n v="0"/>
    <n v="250000"/>
    <n v="2932"/>
    <n v="1.1330131115739685E-2"/>
    <n v="0.38369713506139153"/>
    <n v="125"/>
    <n v="125"/>
    <n v="0"/>
    <n v="1125"/>
    <n v="1125"/>
    <n v="0"/>
    <n v="0"/>
    <n v="1000"/>
    <n v="0.88888888888888884"/>
  </r>
  <r>
    <s v="Bimeks0216_Binlerce_Urun_Kdv_Kadar_Bipara_Acunn_interstitial_MEC"/>
    <x v="0"/>
    <x v="1"/>
    <s v="Q1"/>
    <d v="2016-02-04T00:00:00"/>
    <d v="2016-02-07T00:00:00"/>
    <n v="0"/>
    <x v="1"/>
    <x v="10"/>
    <s v="Bimeks0216_Binlerce_Urun_Kdv_Kadar_Bipara_interstitial_MEC"/>
    <s v="Completed"/>
    <s v="Acunn"/>
    <s v="RON"/>
    <s v="Xaxis Rich Media"/>
    <s v="cpm"/>
    <s v="Interstitial"/>
    <s v="Interstitial"/>
    <n v="1.5"/>
    <n v="4.5"/>
    <n v="500000"/>
    <n v="505928"/>
    <n v="0"/>
    <n v="500000"/>
    <n v="4646"/>
    <n v="9.1831248715232208E-3"/>
    <n v="0.48428755919070166"/>
    <n v="750"/>
    <n v="0"/>
    <n v="-750"/>
    <n v="2250"/>
    <n v="2250"/>
    <n v="0"/>
    <n v="0"/>
    <n v="2250"/>
    <n v="1"/>
  </r>
  <r>
    <s v="Bimeks0216_Binlerce_Urun_Kdv_Kadar_Bipara_Digitalm_interstitial_MEC"/>
    <x v="0"/>
    <x v="1"/>
    <s v="Q1"/>
    <d v="2016-02-04T00:00:00"/>
    <d v="2016-02-07T00:00:00"/>
    <n v="0"/>
    <x v="1"/>
    <x v="10"/>
    <s v="Bimeks0216_Binlerce_Urun_Kdv_Kadar_Bipara_interstitial_MEC"/>
    <s v="Completed"/>
    <s v="Digitalm"/>
    <s v="RON"/>
    <s v="Xaxis Rich Media"/>
    <s v="cpm"/>
    <s v="Interstitial"/>
    <s v="Interstitial"/>
    <n v="2.5"/>
    <n v="4.5"/>
    <n v="250000"/>
    <n v="250943"/>
    <n v="0"/>
    <n v="250000"/>
    <n v="1941"/>
    <n v="7.7348242429555718E-3"/>
    <n v="0.57959814528593512"/>
    <n v="625"/>
    <n v="625"/>
    <n v="0"/>
    <n v="1125"/>
    <n v="1125"/>
    <n v="0"/>
    <n v="0"/>
    <n v="500"/>
    <n v="0.44444444444444442"/>
  </r>
  <r>
    <s v="Danon0216_Bebelac_Gold_Sem_Preroll_MEC"/>
    <x v="0"/>
    <x v="1"/>
    <s v="Q1"/>
    <d v="2016-02-03T00:00:00"/>
    <d v="2016-02-29T00:00:00"/>
    <n v="0"/>
    <x v="1"/>
    <x v="16"/>
    <s v="Danon0216_Bebelac_Gold_Preroll_MEC"/>
    <s v="Completed"/>
    <s v="Sem Digital"/>
    <s v="RON"/>
    <s v="Xaxis Tv"/>
    <s v="cpv"/>
    <s v="Pre/Mid/Post Rolls RON"/>
    <s v="Online Video"/>
    <n v="0.02"/>
    <n v="0.03"/>
    <n v="5000"/>
    <n v="0"/>
    <n v="5000"/>
    <n v="0"/>
    <n v="0"/>
    <e v="#DIV/0!"/>
    <e v="#DIV/0!"/>
    <n v="100"/>
    <n v="0"/>
    <n v="-100"/>
    <n v="150"/>
    <n v="0"/>
    <n v="-150"/>
    <n v="0"/>
    <n v="0"/>
    <e v="#DIV/0!"/>
  </r>
  <r>
    <s v="Danon0216_Bebelac_Gold_Matrouge_Preroll_MEC"/>
    <x v="0"/>
    <x v="1"/>
    <s v="Q1"/>
    <d v="2016-02-03T00:00:00"/>
    <d v="2016-02-29T00:00:00"/>
    <n v="0"/>
    <x v="1"/>
    <x v="16"/>
    <s v="Danon0216_Bebelac_Gold_Preroll_MEC"/>
    <s v="Completed"/>
    <s v="Matrouge"/>
    <s v="RON"/>
    <s v="Xaxis Tv"/>
    <s v="cpv"/>
    <s v="Pre/Mid/Post Rolls RON"/>
    <s v="Online Video"/>
    <n v="0.02"/>
    <n v="0.03"/>
    <n v="5000"/>
    <n v="0"/>
    <n v="5000"/>
    <n v="0"/>
    <n v="0"/>
    <e v="#DIV/0!"/>
    <e v="#DIV/0!"/>
    <n v="100"/>
    <n v="0"/>
    <n v="-100"/>
    <n v="150"/>
    <n v="0"/>
    <n v="-150"/>
    <n v="0"/>
    <n v="0"/>
    <e v="#DIV/0!"/>
  </r>
  <r>
    <s v="Danon0216_Bebelac_Gold_digitalm_Preroll_MEC"/>
    <x v="0"/>
    <x v="1"/>
    <s v="Q1"/>
    <d v="2016-02-03T00:00:00"/>
    <d v="2016-02-29T00:00:00"/>
    <n v="0"/>
    <x v="1"/>
    <x v="16"/>
    <s v="Danon0216_Bebelac_Gold_Preroll_MEC"/>
    <s v="Completed"/>
    <s v="Digitalm"/>
    <s v="RON"/>
    <s v="Xaxis Tv"/>
    <s v="cpv"/>
    <s v="Pre/Mid/Post Rolls RON"/>
    <s v="Online Video"/>
    <n v="6.0000000000000001E-3"/>
    <n v="0.03"/>
    <n v="15000"/>
    <n v="0"/>
    <n v="15000"/>
    <n v="0"/>
    <n v="0"/>
    <e v="#DIV/0!"/>
    <e v="#DIV/0!"/>
    <n v="90"/>
    <n v="0"/>
    <n v="-90"/>
    <n v="450"/>
    <n v="0"/>
    <n v="-450"/>
    <n v="0"/>
    <n v="0"/>
    <e v="#DIV/0!"/>
  </r>
  <r>
    <s v="Danon0216_Bebelac_Gold_Clickvol_Preroll_MEC"/>
    <x v="0"/>
    <x v="1"/>
    <s v="Q1"/>
    <d v="2016-02-03T00:00:00"/>
    <d v="2016-02-29T00:00:00"/>
    <n v="0"/>
    <x v="1"/>
    <x v="16"/>
    <s v="Danon0216_Bebelac_Gold_Preroll_MEC"/>
    <s v="Completed"/>
    <s v="Clickvol"/>
    <s v="RON"/>
    <s v="Xaxis Tv"/>
    <s v="cpv"/>
    <s v="Pre/Mid/Post Rolls RON"/>
    <s v="Online Video"/>
    <m/>
    <n v="0.03"/>
    <n v="15000"/>
    <n v="278"/>
    <n v="14722"/>
    <n v="278"/>
    <m/>
    <n v="0"/>
    <e v="#DIV/0!"/>
    <n v="0"/>
    <n v="0"/>
    <n v="0"/>
    <n v="450"/>
    <n v="8.34"/>
    <n v="-441.66"/>
    <n v="0"/>
    <n v="8.34"/>
    <n v="1"/>
  </r>
  <r>
    <s v="Danon0216_Bebelac_Gold_Acunn_Preroll_MEC"/>
    <x v="0"/>
    <x v="1"/>
    <s v="Q1"/>
    <d v="2016-02-03T00:00:00"/>
    <d v="2016-02-29T00:00:00"/>
    <n v="0"/>
    <x v="1"/>
    <x v="16"/>
    <s v="Danon0216_Bebelac_Gold_Preroll_MEC"/>
    <s v="Completed"/>
    <s v="Acunn"/>
    <s v="RON"/>
    <s v="Xaxis Tv"/>
    <s v="cpv"/>
    <s v="Pre/Mid/Post Rolls RON"/>
    <s v="Online Video"/>
    <n v="0.01"/>
    <n v="0.03"/>
    <n v="25000"/>
    <n v="35329"/>
    <n v="0"/>
    <n v="25000"/>
    <n v="8400"/>
    <n v="0.23776500891618785"/>
    <n v="0.10714285714285714"/>
    <n v="250"/>
    <n v="0"/>
    <n v="-250"/>
    <n v="750"/>
    <n v="900"/>
    <n v="150"/>
    <n v="0"/>
    <n v="900"/>
    <n v="1"/>
  </r>
  <r>
    <s v="Danon0216_Bebelac_Gold_Nokta_Preroll_MEC"/>
    <x v="0"/>
    <x v="1"/>
    <s v="Q1"/>
    <d v="2016-02-03T00:00:00"/>
    <d v="2016-02-29T00:00:00"/>
    <n v="0"/>
    <x v="1"/>
    <x v="16"/>
    <s v="Danon0216_Bebelac_Gold_Preroll_MEC"/>
    <s v="Completed"/>
    <s v="Nokta"/>
    <s v="RON"/>
    <s v="Xaxis Tv"/>
    <s v="cpv"/>
    <s v="Pre/Mid/Post Rolls RON"/>
    <s v="Online Video"/>
    <n v="1.2E-2"/>
    <n v="0.03"/>
    <n v="50000"/>
    <n v="6076"/>
    <n v="43924"/>
    <n v="6076"/>
    <n v="2151"/>
    <n v="0.35401579986833442"/>
    <n v="4.6490004649000466E-2"/>
    <n v="600"/>
    <n v="72.912000000000006"/>
    <n v="-527.08799999999997"/>
    <n v="1500"/>
    <n v="100"/>
    <n v="-1400"/>
    <n v="0"/>
    <n v="27.087999999999994"/>
    <n v="0.27087999999999995"/>
  </r>
  <r>
    <s v="Hopi0216_Sevgililer_Günü_Acunn_interstitial_MEC"/>
    <x v="0"/>
    <x v="1"/>
    <s v="Q1"/>
    <d v="2016-02-01T00:00:00"/>
    <d v="2016-02-14T00:00:00"/>
    <n v="0"/>
    <x v="1"/>
    <x v="25"/>
    <s v="Hopi0216_Sevgililer_Günü_interstitial_MEC"/>
    <s v="Completed"/>
    <s v="Acunn"/>
    <s v="RON"/>
    <s v="Xaxis Rich Media"/>
    <s v="cpm"/>
    <s v="Interstitial"/>
    <s v="Interstitial"/>
    <n v="1.5"/>
    <n v="4.25"/>
    <n v="950000"/>
    <n v="953098"/>
    <n v="0"/>
    <n v="950000"/>
    <n v="9723"/>
    <n v="1.0201469313753675E-2"/>
    <n v="0.41660665432479688"/>
    <n v="1425"/>
    <n v="0"/>
    <n v="-1425"/>
    <n v="4037.5"/>
    <n v="4050.6664999999998"/>
    <n v="13.166499999999814"/>
    <n v="0"/>
    <n v="4050.6664999999998"/>
    <n v="1"/>
  </r>
  <r>
    <s v="Hopi0216_Sevgililer_Günü_Medyanet_interstitial_MEC"/>
    <x v="0"/>
    <x v="1"/>
    <s v="Q1"/>
    <d v="2016-02-01T00:00:00"/>
    <d v="2016-02-14T00:00:00"/>
    <n v="0"/>
    <x v="1"/>
    <x v="25"/>
    <s v="Hopi0216_Sevgililer_Günü_interstitial_MEC"/>
    <s v="Completed"/>
    <s v="Medyanet"/>
    <s v="RON"/>
    <s v="Xaxis Rich Media"/>
    <s v="cpm"/>
    <s v="Interstitial"/>
    <s v="Interstitial"/>
    <n v="0.5"/>
    <n v="4.25"/>
    <n v="500000"/>
    <n v="467116"/>
    <n v="32884"/>
    <n v="467116"/>
    <n v="6019"/>
    <n v="1.288545029500167E-2"/>
    <n v="0.329829373650108"/>
    <n v="250"/>
    <n v="233.55799999999999"/>
    <n v="-16.442000000000007"/>
    <n v="2125"/>
    <n v="1985.2429999999999"/>
    <n v="-139.75700000000006"/>
    <n v="0"/>
    <n v="1751.6849999999999"/>
    <n v="0.88235294117647056"/>
  </r>
  <r>
    <s v="Hopi0216_Sevgililer_Günü_Digitalm_interstitial_MEC"/>
    <x v="0"/>
    <x v="1"/>
    <s v="Q1"/>
    <d v="2016-02-01T00:00:00"/>
    <d v="2016-02-14T00:00:00"/>
    <n v="0"/>
    <x v="1"/>
    <x v="25"/>
    <s v="Hopi0216_Sevgililer_Günü_interstitial_MEC"/>
    <s v="Completed"/>
    <s v="Digitalm"/>
    <s v="RON"/>
    <s v="Xaxis Rich Media"/>
    <s v="cpm"/>
    <s v="Interstitial"/>
    <s v="Interstitial"/>
    <n v="2.5"/>
    <n v="4.25"/>
    <n v="500000"/>
    <n v="500303"/>
    <n v="0"/>
    <n v="500000"/>
    <n v="4950"/>
    <n v="9.8940042334345387E-3"/>
    <n v="0.4295530808080808"/>
    <n v="1250"/>
    <n v="1250"/>
    <n v="0"/>
    <n v="2125"/>
    <n v="2126.28775"/>
    <n v="1.28774999999996"/>
    <n v="0"/>
    <n v="876.28774999999996"/>
    <n v="0.41212096058024128"/>
  </r>
  <r>
    <s v="Hopi0216_Sevgililer_Günü_DeskFive_interstitial_MEC"/>
    <x v="0"/>
    <x v="1"/>
    <s v="Q1"/>
    <d v="2016-02-01T00:00:00"/>
    <d v="2016-02-14T00:00:00"/>
    <n v="0"/>
    <x v="1"/>
    <x v="25"/>
    <s v="Hopi0216_Sevgililer_Günü_interstitial_MEC"/>
    <s v="Completed"/>
    <s v="Desk Five"/>
    <s v="RON"/>
    <s v="Xaxis Rich Media"/>
    <s v="cpm"/>
    <s v="Interstitial"/>
    <s v="Interstitial"/>
    <n v="2.5"/>
    <n v="4.25"/>
    <n v="250000"/>
    <n v="242382"/>
    <n v="7618"/>
    <n v="242382"/>
    <n v="6304"/>
    <n v="2.6008531986698682E-2"/>
    <n v="0.16340791560913703"/>
    <n v="625"/>
    <n v="605.95500000000004"/>
    <n v="-19.044999999999959"/>
    <n v="1062.5"/>
    <n v="1030.1234999999999"/>
    <n v="-32.376500000000078"/>
    <n v="0"/>
    <n v="424.16849999999988"/>
    <n v="0.41176470588235287"/>
  </r>
  <r>
    <s v="Hopi0216_Sevgililer_Günü_Clickvol_interstitial_MEC"/>
    <x v="0"/>
    <x v="1"/>
    <s v="Q1"/>
    <d v="2016-02-01T00:00:00"/>
    <d v="2016-02-14T00:00:00"/>
    <n v="0"/>
    <x v="1"/>
    <x v="25"/>
    <s v="Hopi0216_Sevgililer_Günü_interstitial_MEC"/>
    <s v="Completed"/>
    <s v="Clickvol"/>
    <s v="RON"/>
    <s v="Xaxis Rich Media"/>
    <s v="cpm"/>
    <s v="Interstitial"/>
    <s v="Interstitial"/>
    <n v="2.5"/>
    <n v="4.25"/>
    <n v="200000"/>
    <n v="47615"/>
    <n v="152385"/>
    <n v="47615"/>
    <n v="2637"/>
    <n v="5.5381707445132836E-2"/>
    <n v="0.30640879787637465"/>
    <n v="500"/>
    <n v="119.03750000000001"/>
    <n v="-380.96249999999998"/>
    <n v="850"/>
    <n v="808"/>
    <n v="-42"/>
    <n v="0"/>
    <n v="688.96249999999998"/>
    <n v="0.85267636138613856"/>
  </r>
  <r>
    <s v="Ikea0216_Somestr_Interstitial_Digitalm_MEC"/>
    <x v="0"/>
    <x v="1"/>
    <s v="Q1"/>
    <d v="2016-02-01T00:00:00"/>
    <d v="2016-02-07T00:00:00"/>
    <n v="0"/>
    <x v="1"/>
    <x v="1"/>
    <s v="Ikea0216_Somestr_Interstitial_MEC"/>
    <s v="Completed"/>
    <s v="Digitalm"/>
    <s v="RON"/>
    <s v="Xaxis Rich Media"/>
    <s v="cpm"/>
    <s v="Interstitial"/>
    <s v="Interstitial"/>
    <n v="2.5"/>
    <n v="4.25"/>
    <n v="250000"/>
    <n v="250620"/>
    <n v="0"/>
    <n v="250000"/>
    <n v="1906"/>
    <n v="7.6051392546484719E-3"/>
    <n v="0.55883263378803782"/>
    <n v="625"/>
    <n v="625"/>
    <n v="0"/>
    <n v="1062.5"/>
    <n v="1065.135"/>
    <n v="2.6349999999999909"/>
    <n v="0"/>
    <n v="440.13499999999999"/>
    <n v="0.41321992047956363"/>
  </r>
  <r>
    <s v="Ikea0216_Somestr_Interstitial_Medyanet_MEC"/>
    <x v="0"/>
    <x v="1"/>
    <s v="Q1"/>
    <d v="2016-02-01T00:00:00"/>
    <d v="2016-02-07T00:00:00"/>
    <n v="0"/>
    <x v="1"/>
    <x v="1"/>
    <s v="Ikea0216_Somestr_Interstitial_MEC"/>
    <s v="Completed"/>
    <s v="Medyanet"/>
    <s v="RON"/>
    <s v="Xaxis Rich Media"/>
    <s v="cpm"/>
    <s v="Interstitial"/>
    <s v="Interstitial"/>
    <n v="0.5"/>
    <n v="4.25"/>
    <n v="300000"/>
    <n v="297825"/>
    <n v="2175"/>
    <n v="297825"/>
    <n v="2370"/>
    <n v="7.9576932762528332E-3"/>
    <n v="0.44303797468354428"/>
    <n v="150"/>
    <n v="148.91249999999999"/>
    <n v="-1.0875000000000057"/>
    <n v="1275"/>
    <n v="1050"/>
    <n v="-225"/>
    <n v="0"/>
    <n v="901.08749999999998"/>
    <n v="0.85817857142857146"/>
  </r>
  <r>
    <s v="Redbull0216_Theme_Clipkit_SYNC_MEC"/>
    <x v="0"/>
    <x v="1"/>
    <s v="Q1"/>
    <d v="2016-02-07T00:00:00"/>
    <d v="2016-02-28T00:00:00"/>
    <n v="0"/>
    <x v="1"/>
    <x v="11"/>
    <s v="Redbull0216_Theme_SYNC_MEC"/>
    <s v="Completed"/>
    <s v="Clipkit"/>
    <s v="RON"/>
    <s v="Xaxis SYNC"/>
    <s v="cpv"/>
    <s v="Pre/Mid/Post Rolls RON"/>
    <s v="Online Video"/>
    <n v="3.5000000000000003E-2"/>
    <n v="5.5E-2"/>
    <n v="182000"/>
    <n v="188069"/>
    <n v="0"/>
    <n v="182000"/>
    <n v="12691"/>
    <n v="6.7480552350467113E-2"/>
    <n v="0.7887479316050745"/>
    <n v="6370.0000000000009"/>
    <n v="6370.0000000000009"/>
    <n v="0"/>
    <n v="10010"/>
    <n v="10010"/>
    <n v="0"/>
    <n v="0"/>
    <n v="3639.9999999999991"/>
    <n v="0.36363636363636354"/>
  </r>
  <r>
    <s v="Xerox0216_Medyanet_interest_MEC"/>
    <x v="0"/>
    <x v="1"/>
    <s v="Q1"/>
    <d v="2016-02-05T00:00:00"/>
    <d v="2016-02-25T00:00:00"/>
    <n v="0"/>
    <x v="1"/>
    <x v="26"/>
    <s v="Xerox0216_interest_MEC"/>
    <s v="Completed"/>
    <s v="Medyanet"/>
    <s v="RON"/>
    <s v="Xaxis Display Plus"/>
    <s v="cpm"/>
    <s v="Selected Sites"/>
    <s v="Ad Bundles"/>
    <n v="0.1"/>
    <n v="1"/>
    <n v="1000000"/>
    <n v="1020371"/>
    <n v="0"/>
    <n v="1000000"/>
    <m/>
    <n v="0"/>
    <e v="#DIV/0!"/>
    <n v="100"/>
    <n v="100"/>
    <n v="0"/>
    <n v="1000"/>
    <n v="1000"/>
    <n v="0"/>
    <n v="0"/>
    <n v="900"/>
    <n v="0.9"/>
  </r>
  <r>
    <s v="Xerox0216_Reklamstore_interest_MEC"/>
    <x v="0"/>
    <x v="1"/>
    <s v="Q1"/>
    <d v="2016-02-05T00:00:00"/>
    <d v="2016-02-25T00:00:00"/>
    <n v="0"/>
    <x v="1"/>
    <x v="26"/>
    <s v="Xerox0216_interest_MEC"/>
    <s v="Completed"/>
    <s v="Reklamstore"/>
    <s v="RON"/>
    <s v="Xaxis Display Plus"/>
    <s v="cpm"/>
    <s v="Selected Sites"/>
    <s v="Ad Bundles"/>
    <n v="0.17"/>
    <n v="1"/>
    <n v="1500000"/>
    <n v="1500285"/>
    <n v="0"/>
    <n v="1500000"/>
    <n v="344"/>
    <n v="2.2928976827736063E-4"/>
    <n v="3.6337209302325579"/>
    <n v="255.00000000000003"/>
    <n v="255.00000000000003"/>
    <n v="0"/>
    <n v="1500"/>
    <n v="1250"/>
    <n v="-250"/>
    <n v="0"/>
    <n v="995"/>
    <n v="0.79600000000000004"/>
  </r>
  <r>
    <s v="Xerox0216_Digitalm_interest_MEC"/>
    <x v="0"/>
    <x v="1"/>
    <s v="Q1"/>
    <d v="2016-02-05T00:00:00"/>
    <d v="2016-02-25T00:00:00"/>
    <n v="0"/>
    <x v="1"/>
    <x v="26"/>
    <s v="Xerox0216_interest_MEC"/>
    <s v="Completed"/>
    <s v="Digitalm"/>
    <s v="RON"/>
    <s v="Xaxis Display Plus"/>
    <s v="cpm"/>
    <s v="Selected Sites"/>
    <s v="Ad Bundles"/>
    <n v="0.2"/>
    <n v="1"/>
    <n v="1000000"/>
    <n v="1035907"/>
    <n v="0"/>
    <n v="1000000"/>
    <n v="234"/>
    <n v="2.2588900354954643E-4"/>
    <n v="4.2735042735042734"/>
    <n v="200"/>
    <n v="200"/>
    <n v="0"/>
    <n v="1000"/>
    <n v="1000"/>
    <n v="0"/>
    <n v="0"/>
    <n v="800"/>
    <n v="0.8"/>
  </r>
  <r>
    <s v="Ford0216_Ekoservis_interest_Medyanet_MS"/>
    <x v="0"/>
    <x v="1"/>
    <s v="Q1"/>
    <d v="2016-02-01T00:00:00"/>
    <d v="2016-02-29T00:00:00"/>
    <n v="0"/>
    <x v="2"/>
    <x v="14"/>
    <s v="Ford0216_Ekoservis_interest_MS"/>
    <s v="Completed"/>
    <s v="Medyanet"/>
    <s v="RON"/>
    <s v="Xaxis Display Plus"/>
    <s v="cpm"/>
    <s v="Selected Sites"/>
    <s v="Ad Bundles"/>
    <n v="0.1"/>
    <n v="1.4"/>
    <n v="1250000"/>
    <n v="1260391"/>
    <n v="0"/>
    <n v="1250000"/>
    <m/>
    <n v="0"/>
    <e v="#DIV/0!"/>
    <n v="125"/>
    <n v="125"/>
    <n v="0"/>
    <n v="1750"/>
    <n v="1494"/>
    <n v="-256"/>
    <n v="0"/>
    <n v="1369"/>
    <n v="0.91633199464524762"/>
  </r>
  <r>
    <s v="Ford0216_Ekoservis_interest_Digitalm_MS"/>
    <x v="0"/>
    <x v="1"/>
    <s v="Q1"/>
    <d v="2016-02-01T00:00:00"/>
    <d v="2016-02-29T00:00:00"/>
    <n v="0"/>
    <x v="2"/>
    <x v="14"/>
    <s v="Ford0216_Ekoservis_interest_MS"/>
    <s v="Completed"/>
    <s v="Digitalm"/>
    <s v="RON"/>
    <s v="Xaxis Display Plus"/>
    <s v="cpm"/>
    <s v="Selected Sites"/>
    <s v="Ad Bundles"/>
    <n v="0.2"/>
    <n v="1.4"/>
    <n v="1000000"/>
    <n v="813261"/>
    <n v="186739"/>
    <n v="813261"/>
    <n v="439"/>
    <n v="5.3980210535117259E-4"/>
    <n v="2.5935430523917993"/>
    <n v="200"/>
    <n v="162.65219999999999"/>
    <n v="-37.347800000000007"/>
    <n v="1400"/>
    <n v="1138.5654"/>
    <n v="-261.43460000000005"/>
    <n v="0"/>
    <n v="975.91319999999996"/>
    <n v="0.8571428571428571"/>
  </r>
  <r>
    <s v="Ford0216_Ekoservis_interest_Bond_MS"/>
    <x v="0"/>
    <x v="1"/>
    <s v="Q1"/>
    <d v="2016-02-01T00:00:00"/>
    <d v="2016-02-29T00:00:00"/>
    <n v="0"/>
    <x v="2"/>
    <x v="14"/>
    <s v="Ford0216_Ekoservis_interest_MS"/>
    <s v="Completed"/>
    <s v="Bond Digital"/>
    <s v="RON"/>
    <s v="Xaxis Display Plus"/>
    <s v="cpm"/>
    <s v="Selected Sites"/>
    <s v="Ad Bundles"/>
    <n v="0.5"/>
    <n v="1.4"/>
    <n v="500000"/>
    <n v="500051"/>
    <n v="0"/>
    <n v="500000"/>
    <m/>
    <n v="0"/>
    <e v="#DIV/0!"/>
    <n v="250"/>
    <n v="250"/>
    <n v="0"/>
    <n v="700"/>
    <n v="700.07139999999993"/>
    <n v="7.1399999999925967E-2"/>
    <n v="0"/>
    <n v="450.07139999999993"/>
    <n v="0.64289356771323602"/>
  </r>
  <r>
    <s v="Ford0216_Cmax_Medyanet_interest_MS"/>
    <x v="0"/>
    <x v="1"/>
    <s v="Q1"/>
    <d v="2016-02-08T00:00:00"/>
    <d v="2016-02-29T00:00:00"/>
    <n v="0"/>
    <x v="2"/>
    <x v="14"/>
    <s v="Ford0216_Cmax_nterest_MS"/>
    <s v="Completed"/>
    <s v="Medyanet"/>
    <s v="RON"/>
    <s v="Xaxis Display Plus"/>
    <s v="cpm"/>
    <s v="Selected Sites"/>
    <s v="Ad Bundles"/>
    <n v="0.1"/>
    <n v="1.5"/>
    <n v="1500000"/>
    <n v="1678936"/>
    <n v="0"/>
    <n v="1500000"/>
    <m/>
    <n v="0"/>
    <e v="#DIV/0!"/>
    <n v="150"/>
    <n v="150"/>
    <n v="0"/>
    <n v="2250"/>
    <n v="2518.404"/>
    <n v="268.404"/>
    <n v="0"/>
    <n v="2368.404"/>
    <n v="0.94043846817269983"/>
  </r>
  <r>
    <s v="Ford0216_Cmax_Bond_interest_MS"/>
    <x v="0"/>
    <x v="1"/>
    <s v="Q1"/>
    <d v="2016-02-08T00:00:00"/>
    <d v="2016-02-29T00:00:00"/>
    <n v="0"/>
    <x v="2"/>
    <x v="14"/>
    <s v="Ford0216_Cmax_nterest_MS"/>
    <s v="Completed"/>
    <s v="Bond Digital"/>
    <s v="RON"/>
    <s v="Xaxis Display Plus"/>
    <s v="cpm"/>
    <s v="Selected Sites"/>
    <s v="Ad Bundles"/>
    <n v="0.5"/>
    <n v="1.5"/>
    <n v="500000"/>
    <n v="460155"/>
    <n v="39845"/>
    <n v="460155"/>
    <m/>
    <n v="0"/>
    <e v="#DIV/0!"/>
    <n v="250"/>
    <n v="230.07749999999999"/>
    <n v="-19.922500000000014"/>
    <n v="750"/>
    <n v="310"/>
    <n v="-440"/>
    <n v="0"/>
    <n v="79.922500000000014"/>
    <n v="0.25781451612903228"/>
  </r>
  <r>
    <s v="Ford0216_Cmax_Digitalm_interest_MS"/>
    <x v="0"/>
    <x v="1"/>
    <s v="Q1"/>
    <d v="2016-02-08T00:00:00"/>
    <d v="2016-02-29T00:00:00"/>
    <n v="0"/>
    <x v="2"/>
    <x v="14"/>
    <s v="Ford0216_Cmax_nterest_MS"/>
    <s v="Completed"/>
    <s v="Digitalm"/>
    <s v="RON"/>
    <s v="Xaxis Display Plus"/>
    <s v="cpm"/>
    <s v="Selected Sites"/>
    <s v="Ad Bundles"/>
    <n v="0.2"/>
    <n v="1.5"/>
    <n v="1500000"/>
    <n v="1115167"/>
    <n v="384833"/>
    <n v="1115167"/>
    <n v="1025"/>
    <n v="9.1914484557021508E-4"/>
    <n v="1.6319517073170733"/>
    <n v="300"/>
    <n v="223.0334"/>
    <n v="-76.9666"/>
    <n v="2250"/>
    <n v="1672.7505000000001"/>
    <n v="-577.2494999999999"/>
    <n v="0"/>
    <n v="1449.7171000000001"/>
    <n v="0.8666666666666667"/>
  </r>
  <r>
    <s v="Nike0216_BFI_Faz1_Clipkit_Seeding_MS"/>
    <x v="0"/>
    <x v="1"/>
    <s v="Q1"/>
    <d v="2016-02-08T00:00:00"/>
    <d v="2016-02-13T00:00:00"/>
    <n v="0"/>
    <x v="2"/>
    <x v="27"/>
    <s v="Nike0216_BFI_Faz1_Seeding_MS"/>
    <s v="Completed"/>
    <s v="Clipkit"/>
    <s v="RON"/>
    <s v="Xaxis Seeding"/>
    <s v="cpc"/>
    <s v="Pre/Mid/Post Rolls RON"/>
    <s v="Online Video"/>
    <n v="0.45"/>
    <n v="0.6"/>
    <n v="25000"/>
    <n v="28012"/>
    <n v="0"/>
    <n v="25000"/>
    <m/>
    <n v="0"/>
    <e v="#DIV/0!"/>
    <n v="11.25"/>
    <n v="11250"/>
    <n v="11238.75"/>
    <n v="15"/>
    <n v="15000"/>
    <n v="14985"/>
    <n v="0"/>
    <n v="3750"/>
    <n v="0.25"/>
  </r>
  <r>
    <s v="Vodafone0216_Jumper_Akıl_Kupu_Digitalm_interest_MS"/>
    <x v="0"/>
    <x v="1"/>
    <s v="Q1"/>
    <d v="2016-02-10T00:00:00"/>
    <d v="2016-02-25T00:00:00"/>
    <n v="0"/>
    <x v="2"/>
    <x v="13"/>
    <s v="Vodafone0216_Jumper_Akıl_Kupu_interest_MS"/>
    <s v="Completed"/>
    <s v="Digitalm"/>
    <s v="RON"/>
    <s v="Xaxis Display Plus"/>
    <s v="cpm"/>
    <s v="Selected Sites"/>
    <s v="Ad Bundles"/>
    <n v="0.2"/>
    <n v="0.8"/>
    <n v="3500000"/>
    <n v="2021092"/>
    <n v="1478908"/>
    <n v="2021092"/>
    <n v="570"/>
    <n v="2.8202575637328734E-4"/>
    <n v="0.78421052631578947"/>
    <n v="700"/>
    <n v="404.21840000000003"/>
    <n v="-295.78159999999997"/>
    <n v="2800"/>
    <n v="447"/>
    <n v="-2353"/>
    <n v="0"/>
    <n v="42.781599999999969"/>
    <n v="9.5708277404921632E-2"/>
  </r>
  <r>
    <s v="Vodafone0216_Jumper_Akıl_Kupu_Medyanet_interest_MS"/>
    <x v="0"/>
    <x v="1"/>
    <s v="Q1"/>
    <d v="2016-02-10T00:00:00"/>
    <d v="2016-02-25T00:00:00"/>
    <n v="0"/>
    <x v="2"/>
    <x v="13"/>
    <s v="Vodafone0216_Jumper_Akıl_Kupu_interest_MS"/>
    <s v="Completed"/>
    <s v="Medyanet"/>
    <s v="RON"/>
    <s v="Xaxis Display Plus"/>
    <s v="cpm"/>
    <s v="Selected Sites"/>
    <s v="Ad Bundles"/>
    <n v="0.1"/>
    <n v="0.8"/>
    <n v="1500000"/>
    <n v="1308959"/>
    <n v="191041"/>
    <n v="1308959"/>
    <m/>
    <n v="0"/>
    <e v="#DIV/0!"/>
    <n v="150"/>
    <n v="130.89590000000001"/>
    <n v="-19.104099999999988"/>
    <n v="1200"/>
    <n v="1047.1672000000001"/>
    <n v="-152.83279999999991"/>
    <n v="0"/>
    <n v="916.27130000000011"/>
    <n v="0.875"/>
  </r>
  <r>
    <s v="Vodafone0216_Jumper_Akıl_Kupu_bond_interest_MS"/>
    <x v="0"/>
    <x v="1"/>
    <s v="Q1"/>
    <d v="2016-02-10T00:00:00"/>
    <d v="2016-02-25T00:00:00"/>
    <n v="0"/>
    <x v="2"/>
    <x v="13"/>
    <s v="Vodafone0216_Jumper_Akıl_Kupu_interest_MS"/>
    <s v="Completed"/>
    <s v="Bond Digital"/>
    <s v="RON"/>
    <s v="Xaxis Display Plus"/>
    <s v="cpm"/>
    <s v="Selected Sites"/>
    <s v="Ad Bundles"/>
    <n v="0.5"/>
    <n v="0.8"/>
    <n v="1000000"/>
    <n v="881787"/>
    <n v="118213"/>
    <n v="881787"/>
    <m/>
    <n v="0"/>
    <e v="#DIV/0!"/>
    <n v="500"/>
    <n v="440.89350000000002"/>
    <n v="-59.106499999999983"/>
    <n v="800"/>
    <n v="705.42960000000005"/>
    <n v="-94.57039999999995"/>
    <n v="0"/>
    <n v="264.53610000000003"/>
    <n v="0.375"/>
  </r>
  <r>
    <s v="Vodafone0216_Jumper_Akıl_Kupu_Reklamstore_interest_MS"/>
    <x v="0"/>
    <x v="1"/>
    <s v="Q1"/>
    <d v="2016-02-10T00:00:00"/>
    <d v="2016-02-25T00:00:00"/>
    <n v="0"/>
    <x v="2"/>
    <x v="13"/>
    <s v="Vodafone0216_Jumper_Akıl_Kupu_interest_MS"/>
    <s v="Completed"/>
    <s v="Reklamstore"/>
    <s v="RON"/>
    <s v="Xaxis Display Plus"/>
    <s v="cpm"/>
    <s v="Selected Sites"/>
    <s v="Ad Bundles"/>
    <n v="0.35"/>
    <n v="0.8"/>
    <n v="1000000"/>
    <n v="1001312"/>
    <n v="0"/>
    <n v="1000000"/>
    <n v="1114"/>
    <n v="1.1125403470646511E-3"/>
    <n v="0.71907504488330343"/>
    <n v="350"/>
    <n v="350"/>
    <n v="0"/>
    <n v="800"/>
    <n v="801.04960000000005"/>
    <n v="1.0496000000000549"/>
    <n v="0"/>
    <n v="451.04960000000005"/>
    <n v="0.5630732478987569"/>
  </r>
  <r>
    <s v="Vodafone0216_Corp_Cözümler_Subat_Bond_interest_MS"/>
    <x v="0"/>
    <x v="1"/>
    <s v="Q1"/>
    <d v="2016-02-01T00:00:00"/>
    <d v="2016-02-29T00:00:00"/>
    <n v="0"/>
    <x v="2"/>
    <x v="13"/>
    <s v="Vodafone0216_Corp_Cözümler_Subat_interest_MS"/>
    <s v="Completed"/>
    <s v="Bond Digital"/>
    <s v="RON"/>
    <s v="Xaxis Lookalike"/>
    <s v="cpm"/>
    <s v="Selected Sites"/>
    <s v="Ad Bundles"/>
    <n v="0.5"/>
    <n v="1.3"/>
    <n v="2000000"/>
    <n v="2004509"/>
    <n v="0"/>
    <n v="2000000"/>
    <m/>
    <n v="0"/>
    <e v="#DIV/0!"/>
    <n v="1000"/>
    <n v="1000"/>
    <n v="0"/>
    <n v="2600"/>
    <n v="2600"/>
    <n v="0"/>
    <n v="0"/>
    <n v="1600"/>
    <n v="0.61538461538461542"/>
  </r>
  <r>
    <s v="Vodafone0216_Corp_Cözümler_Subat_Adinteraction_interest_MS"/>
    <x v="0"/>
    <x v="1"/>
    <s v="Q1"/>
    <d v="2016-02-01T00:00:00"/>
    <d v="2016-02-29T00:00:00"/>
    <n v="0"/>
    <x v="2"/>
    <x v="13"/>
    <s v="Vodafone0216_Corp_Cözümler_Subat_interest_MS"/>
    <s v="Completed"/>
    <s v="Adinteraction"/>
    <s v="RON"/>
    <s v="Xaxis Lookalike"/>
    <s v="cpm"/>
    <s v="Selected Sites"/>
    <s v="Ad Bundles"/>
    <n v="0.15"/>
    <n v="1.3"/>
    <n v="1000000"/>
    <n v="1045511"/>
    <n v="0"/>
    <n v="1000000"/>
    <m/>
    <n v="0"/>
    <e v="#DIV/0!"/>
    <n v="150"/>
    <n v="150"/>
    <n v="0"/>
    <n v="1300"/>
    <n v="1300"/>
    <n v="0"/>
    <n v="0"/>
    <n v="1150"/>
    <n v="0.88461538461538458"/>
  </r>
  <r>
    <s v="Vodafone0216_Corp_Cözümler_Subat_Medyanet_interest_MS"/>
    <x v="0"/>
    <x v="1"/>
    <s v="Q1"/>
    <d v="2016-02-01T00:00:00"/>
    <d v="2016-02-29T00:00:00"/>
    <n v="0"/>
    <x v="2"/>
    <x v="13"/>
    <s v="Vodafone0216_Corp_Cözümler_Subat_interest_MS"/>
    <s v="Completed"/>
    <s v="Medyanet"/>
    <s v="RON"/>
    <s v="Xaxis Lookalike"/>
    <s v="cpm"/>
    <s v="Selected Sites"/>
    <s v="Ad Bundles"/>
    <n v="0.1"/>
    <n v="1.3"/>
    <n v="2000000"/>
    <n v="2093629"/>
    <n v="0"/>
    <n v="2000000"/>
    <m/>
    <n v="0"/>
    <e v="#DIV/0!"/>
    <n v="200"/>
    <n v="200"/>
    <n v="0"/>
    <n v="2600"/>
    <n v="2600"/>
    <n v="0"/>
    <n v="0"/>
    <n v="2400"/>
    <n v="0.92307692307692313"/>
  </r>
  <r>
    <s v="Vodafone0216_Corp_Cözümler_Subat_Digitalm_interest_MS"/>
    <x v="0"/>
    <x v="1"/>
    <s v="Q1"/>
    <d v="2016-02-01T00:00:00"/>
    <d v="2016-02-29T00:00:00"/>
    <n v="0"/>
    <x v="2"/>
    <x v="13"/>
    <s v="Vodafone0216_Corp_Cözümler_Subat_interest_MS"/>
    <s v="Completed"/>
    <s v="Digitalm"/>
    <s v="RON"/>
    <s v="Xaxis Lookalike"/>
    <s v="cpm"/>
    <s v="Selected Sites"/>
    <s v="Ad Bundles"/>
    <n v="0.2"/>
    <n v="1.3"/>
    <n v="3000000"/>
    <n v="3045091"/>
    <n v="0"/>
    <n v="3000000"/>
    <n v="517"/>
    <n v="1.6978146137504592E-4"/>
    <n v="2.5145067698259189"/>
    <n v="600"/>
    <n v="600"/>
    <n v="0"/>
    <n v="3900"/>
    <n v="1300"/>
    <n v="-2600"/>
    <n v="0"/>
    <n v="700"/>
    <n v="0.53846153846153844"/>
  </r>
  <r>
    <s v="Vodafone0216_Corp_Cözümler_Subat_Ligatus_interest_MS"/>
    <x v="0"/>
    <x v="1"/>
    <s v="Q1"/>
    <d v="2016-02-01T00:00:00"/>
    <d v="2016-02-29T00:00:00"/>
    <n v="0"/>
    <x v="2"/>
    <x v="13"/>
    <s v="Vodafone0216_Corp_Cözümler_Subat_interest_MS"/>
    <s v="Completed"/>
    <s v="Ligatus"/>
    <s v="RON"/>
    <s v="Xaxis Lookalike"/>
    <s v="cpm"/>
    <s v="Selected Sites"/>
    <s v="Ad Bundles"/>
    <n v="0.3"/>
    <n v="1.3"/>
    <n v="5000"/>
    <n v="5000"/>
    <n v="0"/>
    <n v="5000"/>
    <n v="0"/>
    <n v="0"/>
    <e v="#DIV/0!"/>
    <n v="1.5"/>
    <n v="1500"/>
    <n v="1498.5"/>
    <n v="6.5"/>
    <n v="6.5"/>
    <n v="0"/>
    <n v="0"/>
    <n v="-1493.5"/>
    <n v="-229.76923076923077"/>
  </r>
  <r>
    <s v="Akbank0216_Cocuk_Tiyatrosu_Nokta_interest_MC"/>
    <x v="0"/>
    <x v="1"/>
    <s v="Q1"/>
    <d v="2016-02-08T00:00:00"/>
    <d v="2016-02-27T00:00:00"/>
    <n v="0"/>
    <x v="0"/>
    <x v="9"/>
    <s v="Akbank0216_Cocuk_Tiyatrosu_interest_MC"/>
    <s v="Completed"/>
    <s v="Nokta"/>
    <s v="RON"/>
    <s v="Xaxis Display Plus"/>
    <s v="cpm"/>
    <s v="Selected Sites"/>
    <s v="Ad Bundles"/>
    <n v="0.1"/>
    <n v="1"/>
    <n v="500000"/>
    <n v="511512"/>
    <n v="0"/>
    <n v="500000"/>
    <m/>
    <n v="0"/>
    <e v="#DIV/0!"/>
    <n v="50"/>
    <n v="50"/>
    <n v="0"/>
    <n v="500"/>
    <n v="511.512"/>
    <n v="11.512"/>
    <n v="0"/>
    <n v="461.512"/>
    <n v="0.90225058258652779"/>
  </r>
  <r>
    <s v="Akbank0216_Cocuk_Tiyatrosu_Clickvol_interest_MC"/>
    <x v="0"/>
    <x v="1"/>
    <s v="Q1"/>
    <d v="2016-02-08T00:00:00"/>
    <d v="2016-02-27T00:00:00"/>
    <n v="0"/>
    <x v="0"/>
    <x v="9"/>
    <s v="Akbank0216_Cocuk_Tiyatrosu_interest_MC"/>
    <s v="Completed"/>
    <s v="Clickvol"/>
    <s v="RON"/>
    <s v="Xaxis Display Plus"/>
    <s v="cpm"/>
    <s v="Selected Sites"/>
    <s v="Ad Bundles"/>
    <n v="0.5"/>
    <n v="1"/>
    <n v="300000"/>
    <n v="83583"/>
    <n v="216417"/>
    <n v="83583"/>
    <m/>
    <n v="0"/>
    <e v="#DIV/0!"/>
    <n v="150"/>
    <n v="41.791499999999999"/>
    <n v="-108.2085"/>
    <n v="300"/>
    <n v="83.582999999999998"/>
    <n v="-216.417"/>
    <n v="0"/>
    <n v="41.791499999999999"/>
    <n v="0.5"/>
  </r>
  <r>
    <s v="Akbank0216_Cocuk_Tiyatrosu_Medyanet_interest_MC"/>
    <x v="0"/>
    <x v="1"/>
    <s v="Q1"/>
    <d v="2016-02-08T00:00:00"/>
    <d v="2016-02-27T00:00:00"/>
    <n v="0"/>
    <x v="0"/>
    <x v="9"/>
    <s v="Akbank0216_Cocuk_Tiyatrosu_interest_MC"/>
    <s v="Completed"/>
    <s v="Medyanet"/>
    <s v="RON"/>
    <s v="Xaxis Display Plus"/>
    <s v="cpm"/>
    <s v="Selected Sites"/>
    <s v="Ad Bundles"/>
    <n v="0.1"/>
    <n v="1"/>
    <n v="1500000"/>
    <n v="1646398"/>
    <n v="0"/>
    <n v="1500000"/>
    <m/>
    <n v="0"/>
    <e v="#DIV/0!"/>
    <n v="150"/>
    <n v="150"/>
    <n v="0"/>
    <n v="1500"/>
    <n v="1033.01"/>
    <n v="-466.99"/>
    <n v="0"/>
    <n v="883.01"/>
    <n v="0.85479327402445282"/>
  </r>
  <r>
    <s v="Akbank0216_Cocuk_Tiyatrosu_Digitalm_interest_MC"/>
    <x v="0"/>
    <x v="1"/>
    <s v="Q1"/>
    <d v="2016-02-08T00:00:00"/>
    <d v="2016-02-27T00:00:00"/>
    <n v="0"/>
    <x v="0"/>
    <x v="9"/>
    <s v="Akbank0216_Cocuk_Tiyatrosu_interest_MC"/>
    <s v="Completed"/>
    <s v="Digitalm"/>
    <s v="RON"/>
    <s v="Xaxis Display Plus"/>
    <s v="cpm"/>
    <s v="Selected Sites"/>
    <s v="Ad Bundles"/>
    <n v="0.2"/>
    <n v="1"/>
    <n v="1000000"/>
    <n v="625894"/>
    <n v="374106"/>
    <n v="625894"/>
    <n v="94"/>
    <n v="1.5018517512550047E-4"/>
    <n v="6.6584468085106385"/>
    <n v="200"/>
    <n v="125.17880000000001"/>
    <n v="-74.82119999999999"/>
    <n v="1000"/>
    <n v="625.89400000000001"/>
    <n v="-374.10599999999999"/>
    <n v="0"/>
    <n v="500.71519999999998"/>
    <n v="0.79999999999999993"/>
  </r>
  <r>
    <s v="Akbank0216_Mtv_Medyanet_interest_MC"/>
    <x v="0"/>
    <x v="1"/>
    <s v="Q1"/>
    <d v="2016-02-01T00:00:00"/>
    <d v="2016-02-14T00:00:00"/>
    <n v="0"/>
    <x v="0"/>
    <x v="9"/>
    <s v="Akbank0216_Mtv_interest_MC"/>
    <s v="Completed"/>
    <s v="Medyanet"/>
    <s v="RON"/>
    <s v="Xaxis Display Plus"/>
    <s v="cpm"/>
    <s v="Selected Sites"/>
    <s v="Ad Bundles"/>
    <n v="0.1"/>
    <n v="0.8"/>
    <n v="1250000"/>
    <n v="1303444"/>
    <n v="0"/>
    <n v="1250000"/>
    <m/>
    <n v="0"/>
    <e v="#DIV/0!"/>
    <n v="125"/>
    <n v="125"/>
    <n v="0"/>
    <n v="1000"/>
    <n v="800"/>
    <n v="-200"/>
    <n v="0"/>
    <n v="675"/>
    <n v="0.84375"/>
  </r>
  <r>
    <s v="Akbank0216_Mtv_Digitalm_interest_MC"/>
    <x v="0"/>
    <x v="1"/>
    <s v="Q1"/>
    <d v="2016-02-01T00:00:00"/>
    <d v="2016-02-14T00:00:00"/>
    <n v="0"/>
    <x v="0"/>
    <x v="9"/>
    <s v="Akbank0216_Mtv_interest_MC"/>
    <s v="Completed"/>
    <s v="Digitalm"/>
    <s v="RON"/>
    <s v="Xaxis Display Plus"/>
    <s v="cpm"/>
    <s v="Selected Sites"/>
    <s v="Ad Bundles"/>
    <n v="0.2"/>
    <n v="0.8"/>
    <n v="1000000"/>
    <n v="1026245"/>
    <n v="0"/>
    <n v="1000000"/>
    <n v="297"/>
    <n v="2.8940457687978992E-4"/>
    <n v="2.6936026936026938"/>
    <n v="200"/>
    <n v="200"/>
    <n v="0"/>
    <n v="800"/>
    <n v="800"/>
    <n v="0"/>
    <n v="0"/>
    <n v="600"/>
    <n v="0.75"/>
  </r>
  <r>
    <s v="Akbank0216_Mtv_HurriyetEmlak_interest_MC"/>
    <x v="0"/>
    <x v="1"/>
    <s v="Q1"/>
    <d v="2016-02-01T00:00:00"/>
    <d v="2016-02-14T00:00:00"/>
    <n v="0"/>
    <x v="0"/>
    <x v="9"/>
    <s v="Akbank0216_Mtv_interest_MC"/>
    <s v="Completed"/>
    <s v="Hurriyetemlak"/>
    <s v="RON"/>
    <s v="Xaxis Display Plus"/>
    <s v="cpm"/>
    <s v="Selected Sites"/>
    <s v="Ad Bundles"/>
    <n v="0.15"/>
    <n v="0.8"/>
    <n v="240000"/>
    <n v="301573"/>
    <n v="0"/>
    <n v="240000"/>
    <m/>
    <n v="0"/>
    <e v="#DIV/0!"/>
    <n v="36"/>
    <n v="36"/>
    <n v="0"/>
    <n v="192"/>
    <n v="192"/>
    <n v="0"/>
    <n v="0"/>
    <n v="156"/>
    <n v="0.8125"/>
  </r>
  <r>
    <s v="Akbank0216_Sevgililer_Gunu_Popmarker_Pin_MC"/>
    <x v="0"/>
    <x v="1"/>
    <s v="Q1"/>
    <d v="2016-02-08T00:00:00"/>
    <d v="2016-02-14T00:00:00"/>
    <n v="0"/>
    <x v="0"/>
    <x v="9"/>
    <s v="Akbank0216_Sevgililer_Gunu_Pin_MC"/>
    <s v="Completed"/>
    <s v="Popmarker"/>
    <s v="RON"/>
    <s v="Xaxis Pin"/>
    <s v="cpm"/>
    <s v="Selected Sites"/>
    <s v="Ad Bundles"/>
    <n v="1"/>
    <n v="3"/>
    <n v="1000000"/>
    <n v="1001775"/>
    <n v="0"/>
    <n v="1000000"/>
    <m/>
    <n v="0"/>
    <e v="#DIV/0!"/>
    <n v="1000"/>
    <n v="1000"/>
    <n v="0"/>
    <n v="3000"/>
    <n v="2500"/>
    <n v="-500"/>
    <n v="0"/>
    <n v="1500"/>
    <n v="0.6"/>
  </r>
  <r>
    <s v="Akbank0216_Sevgililer_Gunu_Sem_interest_MC"/>
    <x v="0"/>
    <x v="1"/>
    <s v="Q1"/>
    <d v="2016-02-08T00:00:00"/>
    <d v="2016-02-14T00:00:00"/>
    <n v="0"/>
    <x v="0"/>
    <x v="9"/>
    <s v="Akbank0216_Sevgililer_Gunu_interest_MC"/>
    <s v="Completed"/>
    <s v="Sem Digital"/>
    <s v="RON"/>
    <s v="Xaxis Display Plus"/>
    <s v="cpm"/>
    <s v="Selected Sites"/>
    <s v="Ad Bundles"/>
    <n v="0.2"/>
    <n v="1"/>
    <n v="100000"/>
    <n v="301969"/>
    <n v="0"/>
    <n v="100000"/>
    <m/>
    <n v="0"/>
    <e v="#DIV/0!"/>
    <n v="20"/>
    <n v="20"/>
    <n v="0"/>
    <n v="100"/>
    <n v="100"/>
    <n v="0"/>
    <n v="0"/>
    <n v="80"/>
    <n v="0.8"/>
  </r>
  <r>
    <s v="Akbank0216_Sevgililer_Gunu_Reklamz_interest_MC"/>
    <x v="0"/>
    <x v="1"/>
    <s v="Q1"/>
    <d v="2016-02-08T00:00:00"/>
    <d v="2016-02-14T00:00:00"/>
    <n v="0"/>
    <x v="0"/>
    <x v="9"/>
    <s v="Akbank0216_Sevgililer_Gunu_interest_MC"/>
    <s v="Completed"/>
    <s v="Reklamz"/>
    <s v="RON"/>
    <s v="Xaxis Display Plus"/>
    <s v="cpm"/>
    <s v="Selected Sites"/>
    <s v="Ad Bundles"/>
    <n v="0.1"/>
    <n v="1"/>
    <n v="100000"/>
    <n v="21028"/>
    <n v="78972"/>
    <n v="21028"/>
    <m/>
    <n v="0"/>
    <e v="#DIV/0!"/>
    <n v="10"/>
    <n v="2.1027999999999998"/>
    <n v="-7.8971999999999998"/>
    <n v="100"/>
    <n v="100"/>
    <n v="0"/>
    <n v="0"/>
    <n v="97.897199999999998"/>
    <n v="0.97897199999999995"/>
  </r>
  <r>
    <s v="Akbank0216_Sevgililer_Gunu_Clickvol_interest_MC"/>
    <x v="0"/>
    <x v="1"/>
    <s v="Q1"/>
    <d v="2016-02-08T00:00:00"/>
    <d v="2016-02-14T00:00:00"/>
    <n v="0"/>
    <x v="0"/>
    <x v="9"/>
    <s v="Akbank0216_Sevgililer_Gunu_interest_MC"/>
    <s v="Completed"/>
    <s v="Clickvol"/>
    <s v="RON"/>
    <s v="Xaxis Display Plus"/>
    <s v="cpm"/>
    <s v="Selected Sites"/>
    <s v="Ad Bundles"/>
    <n v="0.5"/>
    <n v="1"/>
    <n v="100000"/>
    <n v="32092"/>
    <n v="67908"/>
    <n v="32092"/>
    <m/>
    <n v="0"/>
    <e v="#DIV/0!"/>
    <n v="50"/>
    <n v="16.045999999999999"/>
    <n v="-33.954000000000001"/>
    <n v="100"/>
    <n v="100"/>
    <n v="0"/>
    <n v="0"/>
    <n v="83.954000000000008"/>
    <n v="0.83954000000000006"/>
  </r>
  <r>
    <s v="Akbank0216_Sevgililer_Gunu_Medyanet_interest_MC"/>
    <x v="0"/>
    <x v="1"/>
    <s v="Q1"/>
    <d v="2016-02-08T00:00:00"/>
    <d v="2016-02-14T00:00:00"/>
    <n v="0"/>
    <x v="0"/>
    <x v="9"/>
    <s v="Akbank0216_Sevgililer_Gunu_interest_MC"/>
    <s v="Completed"/>
    <s v="Medyanet"/>
    <s v="RON"/>
    <s v="Xaxis Display Plus"/>
    <s v="cpm"/>
    <s v="Selected Sites"/>
    <s v="Ad Bundles"/>
    <n v="0.1"/>
    <n v="1"/>
    <n v="1750000"/>
    <n v="1953446"/>
    <n v="0"/>
    <n v="1750000"/>
    <m/>
    <n v="0"/>
    <e v="#DIV/0!"/>
    <n v="175"/>
    <n v="175"/>
    <n v="0"/>
    <n v="1750"/>
    <n v="1450"/>
    <n v="-300"/>
    <n v="0"/>
    <n v="1275"/>
    <n v="0.87931034482758619"/>
  </r>
  <r>
    <s v="Akbank0216_Sevgililer_Gunu_Digitalm_interest_MC"/>
    <x v="0"/>
    <x v="1"/>
    <s v="Q1"/>
    <d v="2016-02-08T00:00:00"/>
    <d v="2016-02-14T00:00:00"/>
    <n v="0"/>
    <x v="0"/>
    <x v="9"/>
    <s v="Akbank0216_Sevgililer_Gunu_interest_MC"/>
    <s v="Completed"/>
    <s v="Digitalm"/>
    <s v="RON"/>
    <s v="Xaxis Display Plus"/>
    <s v="cpm"/>
    <s v="Selected Sites"/>
    <s v="Ad Bundles"/>
    <n v="0.2"/>
    <n v="1"/>
    <n v="1750000"/>
    <n v="1774444"/>
    <n v="0"/>
    <n v="1750000"/>
    <n v="379"/>
    <n v="2.1358803095504846E-4"/>
    <n v="4.6174142480211078"/>
    <n v="350"/>
    <n v="350"/>
    <n v="0"/>
    <n v="1750"/>
    <n v="1750"/>
    <n v="0"/>
    <n v="0"/>
    <n v="1400"/>
    <n v="0.8"/>
  </r>
  <r>
    <s v="Bayer0216_KSTV_Digitalm_LAL_MC"/>
    <x v="0"/>
    <x v="1"/>
    <s v="Q1"/>
    <d v="2016-02-08T00:00:00"/>
    <d v="2016-02-29T00:00:00"/>
    <n v="0"/>
    <x v="0"/>
    <x v="7"/>
    <s v="Bayer0216_KSTV_LAL_MC"/>
    <s v="Completed"/>
    <s v="Digitalm"/>
    <s v="RON"/>
    <s v="Xaxis Lookalike"/>
    <s v="cpm"/>
    <s v="Selected Sites"/>
    <s v="Ad Bundles"/>
    <n v="0.2"/>
    <n v="1.4"/>
    <n v="1000000"/>
    <n v="1015469"/>
    <n v="0"/>
    <n v="1000000"/>
    <n v="132"/>
    <n v="1.2998919710990685E-4"/>
    <n v="10.770125757575755"/>
    <n v="200"/>
    <n v="200"/>
    <n v="0"/>
    <n v="1400"/>
    <n v="1421.6565999999998"/>
    <n v="21.656599999999798"/>
    <n v="0"/>
    <n v="1221.6565999999998"/>
    <n v="0.859319050746854"/>
  </r>
  <r>
    <s v="Bayer0216_KSTV_Medyanet_LAL_MC"/>
    <x v="0"/>
    <x v="1"/>
    <s v="Q1"/>
    <d v="2016-02-08T00:00:00"/>
    <d v="2016-02-29T00:00:00"/>
    <n v="0"/>
    <x v="0"/>
    <x v="7"/>
    <s v="Bayer0216_KSTV_LAL_MC"/>
    <s v="Completed"/>
    <s v="Medyanet"/>
    <s v="RON"/>
    <s v="Xaxis Lookalike"/>
    <s v="cpm"/>
    <s v="Selected Sites"/>
    <s v="Ad Bundles"/>
    <n v="0.1"/>
    <n v="1.4"/>
    <n v="1500000"/>
    <n v="1159452"/>
    <n v="340548"/>
    <n v="1159452"/>
    <m/>
    <n v="0"/>
    <e v="#DIV/0!"/>
    <n v="150"/>
    <n v="115.9452"/>
    <n v="-34.0548"/>
    <n v="2100"/>
    <n v="728"/>
    <n v="-1372"/>
    <n v="0"/>
    <n v="612.0548"/>
    <n v="0.84073461538461536"/>
  </r>
  <r>
    <s v="Bayer0216_KSTV_Reklamz_LAL_MC"/>
    <x v="0"/>
    <x v="1"/>
    <s v="Q1"/>
    <d v="2016-02-08T00:00:00"/>
    <d v="2016-02-29T00:00:00"/>
    <n v="0"/>
    <x v="0"/>
    <x v="7"/>
    <s v="Bayer0216_KSTV_LAL_MC"/>
    <s v="Completed"/>
    <s v="Reklamz"/>
    <s v="RON"/>
    <s v="Xaxis Lookalike"/>
    <s v="cpm"/>
    <s v="Selected Sites"/>
    <s v="Ad Bundles"/>
    <n v="0.1"/>
    <n v="1.4"/>
    <n v="200000"/>
    <n v="97846"/>
    <n v="102154"/>
    <n v="97846"/>
    <m/>
    <n v="0"/>
    <e v="#DIV/0!"/>
    <n v="20"/>
    <n v="9.7846000000000011"/>
    <n v="-10.215399999999999"/>
    <n v="280"/>
    <n v="136.98439999999999"/>
    <n v="-143.01560000000001"/>
    <n v="0"/>
    <n v="127.1998"/>
    <n v="0.9285714285714286"/>
  </r>
  <r>
    <s v="Bayer0216_KSTV_Nokta_LAL_MC"/>
    <x v="0"/>
    <x v="1"/>
    <s v="Q1"/>
    <d v="2016-02-08T00:00:00"/>
    <d v="2016-02-29T00:00:00"/>
    <n v="0"/>
    <x v="0"/>
    <x v="7"/>
    <s v="Bayer0216_KSTV_LAL_MC"/>
    <s v="Completed"/>
    <s v="Nokta"/>
    <s v="RON"/>
    <s v="Xaxis Lookalike"/>
    <s v="cpm"/>
    <s v="Selected Sites"/>
    <s v="Ad Bundles"/>
    <n v="0.1"/>
    <n v="1.4"/>
    <n v="500000"/>
    <n v="502310"/>
    <n v="0"/>
    <n v="500000"/>
    <m/>
    <n v="0"/>
    <e v="#DIV/0!"/>
    <n v="50"/>
    <n v="50"/>
    <n v="0"/>
    <n v="700"/>
    <n v="703.23400000000004"/>
    <n v="3.2340000000000373"/>
    <n v="0"/>
    <n v="653.23400000000004"/>
    <n v="0.92889991098268854"/>
  </r>
  <r>
    <s v="Bayer0216_KSTV_Appnexus_LAL_MC"/>
    <x v="0"/>
    <x v="1"/>
    <s v="Q1"/>
    <d v="2016-02-08T00:00:00"/>
    <d v="2016-02-29T00:00:00"/>
    <n v="0"/>
    <x v="0"/>
    <x v="7"/>
    <s v="Bayer0216_KSTV_LAL_MC"/>
    <s v="Completed"/>
    <s v="Appnexus"/>
    <s v="RON"/>
    <s v="Xaxis Lookalike"/>
    <s v="cpm"/>
    <s v="Selected Sites"/>
    <s v="Ad Bundles"/>
    <m/>
    <n v="1.4"/>
    <n v="250000"/>
    <n v="191782"/>
    <n v="58218"/>
    <n v="191782"/>
    <n v="38"/>
    <n v="1.9814163998706864E-4"/>
    <n v="7.0656526315789474"/>
    <n v="0"/>
    <n v="80.599999999999994"/>
    <n v="80.599999999999994"/>
    <n v="350"/>
    <n v="268.4948"/>
    <n v="-81.505200000000002"/>
    <n v="0"/>
    <n v="187.8948"/>
    <n v="0.69980796648575694"/>
  </r>
  <r>
    <s v="Bayer0216_KSTV_Sem_LAL_MC"/>
    <x v="0"/>
    <x v="1"/>
    <s v="Q1"/>
    <d v="2016-02-08T00:00:00"/>
    <d v="2016-02-29T00:00:00"/>
    <n v="0"/>
    <x v="0"/>
    <x v="7"/>
    <s v="Bayer0216_KSTV_LAL_MC"/>
    <s v="Completed"/>
    <s v="Sem Digital"/>
    <s v="RON"/>
    <s v="Xaxis Lookalike"/>
    <s v="cpm"/>
    <s v="Selected Sites"/>
    <s v="Ad Bundles"/>
    <n v="0.2"/>
    <n v="1.4"/>
    <n v="250000"/>
    <n v="332923"/>
    <n v="0"/>
    <n v="250000"/>
    <m/>
    <n v="0"/>
    <e v="#DIV/0!"/>
    <n v="50"/>
    <n v="50"/>
    <n v="0"/>
    <n v="350"/>
    <n v="466.09219999999993"/>
    <n v="116.09219999999993"/>
    <n v="0"/>
    <n v="416.09219999999993"/>
    <n v="0.89272508743978118"/>
  </r>
  <r>
    <s v="Bayer0216_Bepanthol_Skin_Care_Clipkit_SYNC_MC"/>
    <x v="0"/>
    <x v="1"/>
    <s v="Q1"/>
    <d v="2016-02-09T00:00:00"/>
    <d v="2016-02-29T00:00:00"/>
    <n v="0"/>
    <x v="0"/>
    <x v="7"/>
    <s v="Bayer0216_Bepanthol_Skin_Care_SYNC_MC"/>
    <s v="Completed"/>
    <s v="Clipkit"/>
    <s v="RON"/>
    <s v="Xaxis SYNC"/>
    <s v="cpv"/>
    <s v="Pre/Mid/Post Rolls RON"/>
    <s v="Online Video"/>
    <n v="3.5000000000000003E-2"/>
    <n v="0.06"/>
    <n v="244000"/>
    <n v="244718"/>
    <n v="0"/>
    <n v="244000"/>
    <n v="14105"/>
    <n v="5.7637770821925643E-2"/>
    <n v="1.0375044310528181"/>
    <n v="8540"/>
    <n v="8540"/>
    <n v="0"/>
    <n v="14640"/>
    <n v="14634"/>
    <n v="-6"/>
    <n v="0"/>
    <n v="6094"/>
    <n v="0.41642749760830944"/>
  </r>
  <r>
    <s v="Bayer0216_Bepanthol_Skin_Care_Midyo_Preroll_MC"/>
    <x v="0"/>
    <x v="1"/>
    <s v="Q1"/>
    <d v="2016-02-08T00:00:00"/>
    <d v="2016-02-29T00:00:00"/>
    <n v="0"/>
    <x v="0"/>
    <x v="7"/>
    <s v="Bayer0216_Bepanthol_Skin_Care_Preroll_MC"/>
    <s v="Completed"/>
    <s v="Midyo"/>
    <s v="RON"/>
    <s v="Xaxis Tv"/>
    <s v="cpv"/>
    <s v="Pre/Mid/Post Rolls RON"/>
    <s v="Online Video"/>
    <n v="5.0000000000000001E-3"/>
    <n v="3.3000000000000002E-2"/>
    <n v="50000"/>
    <n v="58500"/>
    <n v="0"/>
    <n v="50000"/>
    <n v="4450"/>
    <n v="7.6068376068376062E-2"/>
    <n v="0.3707865168539326"/>
    <n v="250"/>
    <n v="250"/>
    <n v="0"/>
    <n v="1650"/>
    <n v="1650"/>
    <n v="0"/>
    <n v="0"/>
    <n v="1400"/>
    <n v="0.84848484848484851"/>
  </r>
  <r>
    <s v="Bayer0216_Bepanthol_Skin_Care_Acunn_Preroll_MC"/>
    <x v="0"/>
    <x v="1"/>
    <s v="Q1"/>
    <d v="2016-02-08T00:00:00"/>
    <d v="2016-02-29T00:00:00"/>
    <n v="0"/>
    <x v="0"/>
    <x v="7"/>
    <s v="Bayer0216_Bepanthol_Skin_Care_Preroll_MC"/>
    <s v="Completed"/>
    <s v="Acunn"/>
    <s v="RON"/>
    <s v="Xaxis Tv"/>
    <s v="cpv"/>
    <s v="Pre/Mid/Post Rolls RON"/>
    <s v="Online Video"/>
    <n v="0.01"/>
    <n v="3.3000000000000002E-2"/>
    <n v="50000"/>
    <n v="53016"/>
    <n v="0"/>
    <n v="50000"/>
    <n v="1618"/>
    <n v="3.0519088577033348E-2"/>
    <n v="0.51915945611866499"/>
    <n v="500"/>
    <n v="0"/>
    <n v="-500"/>
    <n v="1650"/>
    <n v="840"/>
    <n v="-810"/>
    <n v="0"/>
    <n v="840"/>
    <n v="1"/>
  </r>
  <r>
    <s v="Bayer0216_Bepanthol_Skin_Care_Digitalm_Preroll_MC"/>
    <x v="0"/>
    <x v="1"/>
    <s v="Q1"/>
    <d v="2016-02-08T00:00:00"/>
    <d v="2016-02-29T00:00:00"/>
    <n v="0"/>
    <x v="0"/>
    <x v="7"/>
    <s v="Bayer0216_Bepanthol_Skin_Care_Preroll_MC"/>
    <s v="Completed"/>
    <s v="Digitalm"/>
    <s v="RON"/>
    <s v="Xaxis Tv"/>
    <s v="cpv"/>
    <s v="Pre/Mid/Post Rolls RON"/>
    <s v="Online Video"/>
    <n v="6.0000000000000001E-3"/>
    <n v="3.3000000000000002E-2"/>
    <n v="50000"/>
    <n v="48205"/>
    <n v="1795"/>
    <n v="48205"/>
    <n v="656"/>
    <n v="1.3608546831241573E-2"/>
    <n v="2.5152439024390243"/>
    <n v="300"/>
    <n v="289.23"/>
    <n v="-10.769999999999982"/>
    <n v="1650"/>
    <n v="1650"/>
    <n v="0"/>
    <n v="0"/>
    <n v="1360.77"/>
    <n v="0.82470909090909095"/>
  </r>
  <r>
    <s v="Bayer0216_Bepanthol_Skin_Care_Clickvol_Preroll_MC"/>
    <x v="0"/>
    <x v="1"/>
    <s v="Q1"/>
    <d v="2016-02-08T00:00:00"/>
    <d v="2016-02-29T00:00:00"/>
    <n v="0"/>
    <x v="0"/>
    <x v="7"/>
    <s v="Bayer0216_Bepanthol_Skin_Care_Preroll_MC"/>
    <s v="Completed"/>
    <s v="Clickvol"/>
    <s v="RON"/>
    <s v="Xaxis Tv"/>
    <s v="cpv"/>
    <s v="Pre/Mid/Post Rolls RON"/>
    <s v="Online Video"/>
    <m/>
    <n v="3.3000000000000002E-2"/>
    <n v="10000"/>
    <n v="565"/>
    <n v="9435"/>
    <n v="565"/>
    <n v="97"/>
    <n v="0.17168141592920355"/>
    <n v="3.402061855670103"/>
    <n v="0"/>
    <n v="0"/>
    <n v="0"/>
    <n v="330"/>
    <n v="330"/>
    <n v="0"/>
    <n v="0"/>
    <n v="330"/>
    <n v="1"/>
  </r>
  <r>
    <s v="Bayer0216_Bepanthol_Skin_Care_Sem_Preroll_MC"/>
    <x v="0"/>
    <x v="1"/>
    <s v="Q1"/>
    <d v="2016-02-08T00:00:00"/>
    <d v="2016-02-29T00:00:00"/>
    <n v="0"/>
    <x v="0"/>
    <x v="7"/>
    <s v="Bayer0216_Bepanthol_Skin_Care_Preroll_MC"/>
    <s v="Completed"/>
    <s v="Sem Digital"/>
    <s v="RON"/>
    <s v="Xaxis Tv"/>
    <s v="cpv"/>
    <s v="Pre/Mid/Post Rolls RON"/>
    <s v="Online Video"/>
    <n v="0.02"/>
    <n v="3.3000000000000002E-2"/>
    <n v="10000"/>
    <n v="27592"/>
    <n v="0"/>
    <n v="10000"/>
    <n v="197"/>
    <n v="7.1397506523630042E-3"/>
    <n v="1.6751269035532994"/>
    <n v="200"/>
    <n v="200"/>
    <n v="0"/>
    <n v="330"/>
    <n v="330"/>
    <n v="0"/>
    <n v="0"/>
    <n v="130"/>
    <n v="0.39393939393939392"/>
  </r>
  <r>
    <s v="Bellona0216_Acunn_Preroll_MC"/>
    <x v="0"/>
    <x v="1"/>
    <s v="Q1"/>
    <d v="2016-02-08T00:00:00"/>
    <d v="2016-02-29T00:00:00"/>
    <n v="0"/>
    <x v="0"/>
    <x v="28"/>
    <s v="Bellona0216_Preroll_MC"/>
    <s v="Completed"/>
    <s v="Acunn"/>
    <s v="RON"/>
    <s v="Xaxis Tv"/>
    <s v="cpv"/>
    <s v="Pre/Mid/Post Rolls RON"/>
    <s v="Online Video"/>
    <n v="0.01"/>
    <n v="3.3000000000000002E-2"/>
    <n v="40000"/>
    <n v="41135"/>
    <n v="0"/>
    <n v="40000"/>
    <n v="1713"/>
    <n v="4.1643369393460555E-2"/>
    <n v="0.76240513718622305"/>
    <n v="400"/>
    <n v="0"/>
    <n v="-400"/>
    <n v="1320"/>
    <n v="1306"/>
    <n v="-14"/>
    <n v="0"/>
    <n v="1306"/>
    <n v="1"/>
  </r>
  <r>
    <s v="Bellona0216_Digitalm_Preroll_MC"/>
    <x v="0"/>
    <x v="1"/>
    <s v="Q1"/>
    <d v="2016-02-08T00:00:00"/>
    <d v="2016-02-29T00:00:00"/>
    <n v="0"/>
    <x v="0"/>
    <x v="28"/>
    <s v="Bellona0216_Preroll_MC"/>
    <s v="Completed"/>
    <s v="Digitalm"/>
    <s v="RON"/>
    <s v="Xaxis Tv"/>
    <s v="cpv"/>
    <s v="Pre/Mid/Post Rolls RON"/>
    <s v="Online Video"/>
    <n v="6.0000000000000001E-3"/>
    <n v="3.3000000000000002E-2"/>
    <n v="40000"/>
    <n v="33097"/>
    <n v="6903"/>
    <n v="33097"/>
    <n v="484"/>
    <n v="1.4623681904704354E-2"/>
    <n v="2.3615702479338845"/>
    <n v="240"/>
    <n v="198.58199999999999"/>
    <n v="-41.418000000000006"/>
    <n v="1320"/>
    <n v="1143"/>
    <n v="-177"/>
    <n v="0"/>
    <n v="944.41800000000001"/>
    <n v="0.82626246719160101"/>
  </r>
  <r>
    <s v="GSK0216_Breathe_Right_Acunn_Preroll_MC"/>
    <x v="0"/>
    <x v="1"/>
    <s v="Q1"/>
    <d v="2016-02-09T00:00:00"/>
    <d v="2016-02-29T00:00:00"/>
    <n v="0"/>
    <x v="0"/>
    <x v="0"/>
    <s v="GSK0216_Breathe_Right_Preroll_MC"/>
    <s v="Completed"/>
    <s v="Acunn"/>
    <s v="RON"/>
    <s v="Xaxis Tv"/>
    <s v="cpv"/>
    <s v="Pre/Mid/Post Rolls RON"/>
    <s v="Online Video"/>
    <n v="0.01"/>
    <n v="3.3000000000000002E-2"/>
    <n v="70000"/>
    <n v="70488"/>
    <n v="0"/>
    <n v="70000"/>
    <n v="6096"/>
    <n v="8.6482805583929179E-2"/>
    <n v="0.37893700787401574"/>
    <n v="700"/>
    <n v="0"/>
    <n v="-700"/>
    <n v="2310"/>
    <n v="2310"/>
    <n v="0"/>
    <n v="0"/>
    <n v="2310"/>
    <n v="1"/>
  </r>
  <r>
    <s v="GSK0216_Breathe_Right_Bond_Preroll_MC"/>
    <x v="0"/>
    <x v="1"/>
    <s v="Q1"/>
    <d v="2016-02-09T00:00:00"/>
    <d v="2016-02-29T00:00:00"/>
    <n v="0"/>
    <x v="0"/>
    <x v="0"/>
    <s v="GSK0216_Breathe_Right_Preroll_MC"/>
    <s v="Completed"/>
    <s v="Bond Digital"/>
    <s v="RON"/>
    <s v="Xaxis Tv"/>
    <s v="cpv"/>
    <s v="Pre/Mid/Post Rolls RON"/>
    <s v="Online Video"/>
    <n v="0.01"/>
    <n v="3.3000000000000002E-2"/>
    <n v="55000"/>
    <n v="55072"/>
    <n v="0"/>
    <n v="55000"/>
    <m/>
    <n v="0"/>
    <e v="#DIV/0!"/>
    <n v="550"/>
    <n v="550"/>
    <n v="0"/>
    <n v="1815"/>
    <n v="1030"/>
    <n v="-785"/>
    <n v="0"/>
    <n v="480"/>
    <n v="0.46601941747572817"/>
  </r>
  <r>
    <s v="GSK0216_Breathe_Right_Matrouge_Preroll_MC"/>
    <x v="0"/>
    <x v="1"/>
    <s v="Q1"/>
    <d v="2016-02-09T00:00:00"/>
    <d v="2016-02-29T00:00:00"/>
    <n v="0"/>
    <x v="0"/>
    <x v="0"/>
    <s v="GSK0216_Breathe_Right_Preroll_MC"/>
    <s v="Completed"/>
    <s v="Matrouge"/>
    <s v="RON"/>
    <s v="Xaxis Tv"/>
    <s v="cpv"/>
    <s v="Pre/Mid/Post Rolls RON"/>
    <s v="Online Video"/>
    <n v="0.02"/>
    <n v="3.3000000000000002E-2"/>
    <n v="20000"/>
    <n v="79411"/>
    <n v="0"/>
    <n v="20000"/>
    <m/>
    <n v="0"/>
    <e v="#DIV/0!"/>
    <n v="400"/>
    <n v="400"/>
    <n v="0"/>
    <n v="660"/>
    <n v="660"/>
    <n v="0"/>
    <n v="0"/>
    <n v="260"/>
    <n v="0.39393939393939392"/>
  </r>
  <r>
    <s v="GSK0216_Corega_Nokta_Preroll_MC"/>
    <x v="0"/>
    <x v="1"/>
    <s v="Q1"/>
    <d v="2016-02-09T00:00:00"/>
    <d v="2016-02-29T00:00:00"/>
    <n v="0"/>
    <x v="0"/>
    <x v="0"/>
    <s v="GSK0216_Corega_Preroll_MC"/>
    <s v="Completed"/>
    <s v="Nokta"/>
    <s v="RON"/>
    <s v="Xaxis Tv"/>
    <s v="cpv"/>
    <s v="Pre/Mid/Post Rolls RON"/>
    <s v="Online Video"/>
    <n v="1.2E-2"/>
    <n v="3.3000000000000002E-2"/>
    <n v="85000"/>
    <n v="84934"/>
    <n v="66"/>
    <n v="84934"/>
    <n v="33565"/>
    <n v="0.39518920573621868"/>
    <n v="8.3569194100998057E-2"/>
    <n v="1020"/>
    <n v="1019.208"/>
    <n v="-0.79200000000003001"/>
    <n v="2805"/>
    <n v="2805"/>
    <n v="0"/>
    <n v="0"/>
    <n v="1785.7919999999999"/>
    <n v="0.63664598930481275"/>
  </r>
  <r>
    <s v="GSK0216_Corega_Acunn_Preroll_MC"/>
    <x v="0"/>
    <x v="1"/>
    <s v="Q1"/>
    <d v="2016-02-09T00:00:00"/>
    <d v="2016-02-29T00:00:00"/>
    <n v="0"/>
    <x v="0"/>
    <x v="0"/>
    <s v="GSK0216_Corega_Preroll_MC"/>
    <s v="Completed"/>
    <s v="Acunn"/>
    <s v="RON"/>
    <s v="Xaxis Tv"/>
    <s v="cpv"/>
    <s v="Pre/Mid/Post Rolls RON"/>
    <s v="Online Video"/>
    <n v="0.01"/>
    <n v="3.3000000000000002E-2"/>
    <n v="85000"/>
    <n v="86621"/>
    <n v="0"/>
    <n v="85000"/>
    <n v="19691"/>
    <n v="0.22732362821948487"/>
    <n v="8.607993499568331E-2"/>
    <n v="850"/>
    <n v="0"/>
    <n v="-850"/>
    <n v="2805"/>
    <n v="1695"/>
    <n v="-1110"/>
    <n v="0"/>
    <n v="1695"/>
    <n v="1"/>
  </r>
  <r>
    <s v="GSK0216_Otribebe_Acunn_Preroll_MC"/>
    <x v="0"/>
    <x v="1"/>
    <s v="Q1"/>
    <d v="2016-02-09T00:00:00"/>
    <d v="2016-02-29T00:00:00"/>
    <n v="0"/>
    <x v="0"/>
    <x v="0"/>
    <s v="GSK0216_Otribebe_Preroll_MC"/>
    <s v="Completed"/>
    <s v="Acunn"/>
    <s v="RON"/>
    <s v="Xaxis Tv"/>
    <s v="cpv"/>
    <s v="Pre/Mid/Post Rolls RON"/>
    <s v="Online Video"/>
    <n v="0.01"/>
    <n v="3.3000000000000002E-2"/>
    <n v="75000"/>
    <n v="75986"/>
    <n v="0"/>
    <n v="75000"/>
    <n v="8610"/>
    <n v="0.11331034664280262"/>
    <n v="0.18246225319396051"/>
    <n v="750"/>
    <n v="0"/>
    <n v="-750"/>
    <n v="2475"/>
    <n v="1571"/>
    <n v="-904"/>
    <n v="0"/>
    <n v="1571"/>
    <n v="1"/>
  </r>
  <r>
    <s v="GSK0216_Otribebe_Nokta_Preroll_MC"/>
    <x v="0"/>
    <x v="1"/>
    <s v="Q1"/>
    <d v="2016-02-09T00:00:00"/>
    <d v="2016-02-29T00:00:00"/>
    <n v="0"/>
    <x v="0"/>
    <x v="0"/>
    <s v="GSK0216_Otribebe_Preroll_MC"/>
    <s v="Completed"/>
    <s v="Nokta"/>
    <s v="RON"/>
    <s v="Xaxis Tv"/>
    <s v="cpv"/>
    <s v="Pre/Mid/Post Rolls RON"/>
    <s v="Online Video"/>
    <n v="1.2E-2"/>
    <n v="3.3000000000000002E-2"/>
    <n v="50000"/>
    <n v="50138"/>
    <n v="0"/>
    <n v="50000"/>
    <n v="13682"/>
    <n v="0.27288683234273403"/>
    <n v="0.12059640403449788"/>
    <n v="600"/>
    <n v="600"/>
    <n v="0"/>
    <n v="1650"/>
    <n v="1650"/>
    <n v="0"/>
    <n v="0"/>
    <n v="1050"/>
    <n v="0.63636363636363635"/>
  </r>
  <r>
    <s v="GSK0216_Otribebe_Clipkit_SYNC_MC"/>
    <x v="0"/>
    <x v="1"/>
    <s v="Q1"/>
    <d v="2016-02-09T00:00:00"/>
    <d v="2016-02-29T00:00:00"/>
    <n v="0"/>
    <x v="0"/>
    <x v="0"/>
    <s v="GSK0216_Otribebe_SYNC_MC"/>
    <s v="Completed"/>
    <s v="Clipkit"/>
    <s v="RON"/>
    <s v="Xaxis SYNC"/>
    <s v="cpv"/>
    <s v="Pre/Mid/Post Rolls RON"/>
    <s v="Online Video"/>
    <n v="3.5000000000000003E-2"/>
    <n v="0.06"/>
    <n v="400000"/>
    <n v="400934"/>
    <n v="0"/>
    <n v="400000"/>
    <n v="14582"/>
    <n v="3.6370075872836923E-2"/>
    <n v="1.6458647647784941"/>
    <n v="14000.000000000002"/>
    <n v="14000.000000000002"/>
    <n v="0"/>
    <n v="24000"/>
    <n v="24000"/>
    <n v="0"/>
    <n v="0"/>
    <n v="9999.9999999999982"/>
    <n v="0.41666666666666657"/>
  </r>
  <r>
    <s v="GSK0216_Paradontax_Bond_Preroll_MC"/>
    <x v="0"/>
    <x v="1"/>
    <s v="Q1"/>
    <d v="2016-02-09T00:00:00"/>
    <d v="2016-02-29T00:00:00"/>
    <n v="0"/>
    <x v="0"/>
    <x v="0"/>
    <s v="GSK0216_Paradontax_Preroll_MC"/>
    <s v="Completed"/>
    <s v="Bond Digital"/>
    <s v="RON"/>
    <s v="Xaxis Tv"/>
    <s v="cpv"/>
    <s v="Pre/Mid/Post Rolls RON"/>
    <s v="Online Video"/>
    <n v="0.01"/>
    <n v="3.3000000000000002E-2"/>
    <n v="35000"/>
    <n v="139"/>
    <n v="34861"/>
    <n v="139"/>
    <m/>
    <n v="0"/>
    <e v="#DIV/0!"/>
    <n v="350"/>
    <n v="1.3900000000000001"/>
    <n v="-348.61"/>
    <n v="1155"/>
    <n v="4.5870000000000006"/>
    <n v="-1150.413"/>
    <n v="0"/>
    <n v="3.1970000000000005"/>
    <n v="0.69696969696969702"/>
  </r>
  <r>
    <s v="GSK0216_Paradontax_Nokta_Preroll_MC"/>
    <x v="0"/>
    <x v="1"/>
    <s v="Q1"/>
    <d v="2016-02-09T00:00:00"/>
    <d v="2016-02-29T00:00:00"/>
    <n v="0"/>
    <x v="0"/>
    <x v="0"/>
    <s v="GSK0216_Paradontax_Preroll_MC"/>
    <s v="Completed"/>
    <s v="Nokta"/>
    <s v="RON"/>
    <s v="Xaxis Tv"/>
    <s v="cpv"/>
    <s v="Pre/Mid/Post Rolls RON"/>
    <s v="Online Video"/>
    <n v="1.2E-2"/>
    <n v="3.3000000000000002E-2"/>
    <n v="80000"/>
    <n v="79945"/>
    <n v="55"/>
    <n v="79945"/>
    <n v="29420"/>
    <n v="0.36800300206391895"/>
    <n v="3.3344663494221619E-2"/>
    <n v="960"/>
    <n v="959.34"/>
    <n v="-0.65999999999996817"/>
    <n v="2640"/>
    <n v="981"/>
    <n v="-1659"/>
    <n v="0"/>
    <n v="21.659999999999968"/>
    <n v="2.2079510703363881E-2"/>
  </r>
  <r>
    <s v="GSK0216_Paradontax_Acunn_Preroll_MC"/>
    <x v="0"/>
    <x v="1"/>
    <s v="Q1"/>
    <d v="2016-02-09T00:00:00"/>
    <d v="2016-02-29T00:00:00"/>
    <n v="0"/>
    <x v="0"/>
    <x v="0"/>
    <s v="GSK0216_Paradontax_Preroll_MC"/>
    <s v="Completed"/>
    <s v="Acunn"/>
    <s v="RON"/>
    <s v="Xaxis Tv"/>
    <s v="cpv"/>
    <s v="Pre/Mid/Post Rolls RON"/>
    <s v="Online Video"/>
    <n v="0.01"/>
    <n v="3.3000000000000002E-2"/>
    <n v="120000"/>
    <n v="121663"/>
    <n v="0"/>
    <n v="120000"/>
    <n v="18319"/>
    <n v="0.15057166106375808"/>
    <n v="0.2191647469840057"/>
    <n v="1200"/>
    <n v="0"/>
    <n v="-1200"/>
    <n v="3960"/>
    <n v="4014.8790000000004"/>
    <n v="54.87900000000036"/>
    <n v="0"/>
    <n v="4014.8790000000004"/>
    <n v="1"/>
  </r>
  <r>
    <s v="GSK0216_Paradontax_Clipkit_SYNC_MC"/>
    <x v="0"/>
    <x v="1"/>
    <s v="Q1"/>
    <d v="2016-02-09T00:00:00"/>
    <d v="2016-02-29T00:00:00"/>
    <n v="0"/>
    <x v="0"/>
    <x v="0"/>
    <s v="GSK0216_Paradontax_SYNC_MC"/>
    <s v="Completed"/>
    <s v="Clipkit"/>
    <s v="RON"/>
    <s v="Xaxis SYNC"/>
    <s v="cpv"/>
    <s v="Pre/Mid/Post Rolls RON"/>
    <s v="Online Video"/>
    <n v="3.5000000000000003E-2"/>
    <n v="0.06"/>
    <n v="250000"/>
    <n v="250622"/>
    <n v="0"/>
    <n v="250000"/>
    <n v="21503"/>
    <n v="8.5798533249275805E-2"/>
    <n v="0.69757708226759052"/>
    <n v="8750"/>
    <n v="8750"/>
    <n v="0"/>
    <n v="15000"/>
    <n v="15000"/>
    <n v="0"/>
    <n v="0"/>
    <n v="6250"/>
    <n v="0.41666666666666669"/>
  </r>
  <r>
    <s v="Pandora0216_Sevgililer_Gunu_Sem_İnterest_MC"/>
    <x v="0"/>
    <x v="1"/>
    <s v="Q1"/>
    <d v="2016-02-05T00:00:00"/>
    <d v="2016-02-29T00:00:00"/>
    <n v="0"/>
    <x v="0"/>
    <x v="29"/>
    <s v="Pandora0216_Sevgililer_Gunu_İnterest_MC"/>
    <s v="Completed"/>
    <s v="Sem Digital"/>
    <s v="RON"/>
    <s v="Xaxis Display Plus"/>
    <s v="cpm"/>
    <s v="Selected Sites"/>
    <s v="Ad Bundles"/>
    <n v="0.2"/>
    <n v="1.5"/>
    <n v="250000"/>
    <n v="446954"/>
    <n v="0"/>
    <n v="250000"/>
    <m/>
    <n v="0"/>
    <e v="#DIV/0!"/>
    <n v="50"/>
    <n v="50"/>
    <n v="0"/>
    <n v="375"/>
    <n v="670.43100000000004"/>
    <n v="295.43100000000004"/>
    <n v="0"/>
    <n v="620.43100000000004"/>
    <n v="0.925421109704056"/>
  </r>
  <r>
    <s v="Pandora0216_Sevgililer_Gunu_Digitalm_İnterest_MC"/>
    <x v="0"/>
    <x v="1"/>
    <s v="Q1"/>
    <d v="2016-02-05T00:00:00"/>
    <d v="2016-02-29T00:00:00"/>
    <n v="0"/>
    <x v="0"/>
    <x v="29"/>
    <s v="Pandora0216_Sevgililer_Gunu_İnterest_MC"/>
    <s v="Completed"/>
    <s v="Digitalm"/>
    <s v="RON"/>
    <s v="Xaxis Display Plus"/>
    <s v="cpm"/>
    <s v="Selected Sites"/>
    <s v="Ad Bundles"/>
    <n v="0.2"/>
    <n v="1.5"/>
    <n v="750000"/>
    <n v="401013"/>
    <n v="348987"/>
    <n v="401013"/>
    <n v="107"/>
    <n v="2.6682426754244873E-4"/>
    <n v="5.6216775700934578"/>
    <n v="150"/>
    <n v="80.202600000000004"/>
    <n v="-69.797399999999996"/>
    <n v="1125"/>
    <n v="601.51949999999999"/>
    <n v="-523.48050000000001"/>
    <n v="0"/>
    <n v="521.31690000000003"/>
    <n v="0.8666666666666667"/>
  </r>
  <r>
    <s v="Pandora0216_Sevgililer_Gunu_clickvol_İnterest_MC"/>
    <x v="0"/>
    <x v="1"/>
    <s v="Q1"/>
    <d v="2016-02-05T00:00:00"/>
    <d v="2016-02-29T00:00:00"/>
    <n v="0"/>
    <x v="0"/>
    <x v="29"/>
    <s v="Pandora0216_Sevgililer_Gunu_İnterest_MC"/>
    <s v="Completed"/>
    <s v="Clickvol"/>
    <s v="RON"/>
    <s v="Xaxis Display Plus"/>
    <s v="cpm"/>
    <s v="Selected Sites"/>
    <s v="Ad Bundles"/>
    <n v="0.5"/>
    <n v="1.5"/>
    <n v="250000"/>
    <n v="25815"/>
    <n v="224185"/>
    <n v="25815"/>
    <m/>
    <n v="0"/>
    <e v="#DIV/0!"/>
    <n v="125"/>
    <n v="12.907500000000001"/>
    <n v="-112.0925"/>
    <n v="375"/>
    <n v="1400"/>
    <n v="1025"/>
    <n v="0"/>
    <n v="1387.0925"/>
    <n v="0.99078035714285717"/>
  </r>
  <r>
    <s v="Pandora0216_Sevgililer_Gunu_Adinteraction_İnterest_MC"/>
    <x v="0"/>
    <x v="1"/>
    <s v="Q1"/>
    <d v="2016-02-05T00:00:00"/>
    <d v="2016-02-29T00:00:00"/>
    <n v="0"/>
    <x v="0"/>
    <x v="29"/>
    <s v="Pandora0216_Sevgililer_Gunu_İnterest_MC"/>
    <s v="Completed"/>
    <s v="Adinteraction"/>
    <s v="RON"/>
    <s v="Xaxis Display Plus"/>
    <s v="cpm"/>
    <s v="Selected Sites"/>
    <s v="Ad Bundles"/>
    <n v="0.15"/>
    <n v="1.5"/>
    <n v="500000"/>
    <n v="247834"/>
    <n v="252166"/>
    <n v="247834"/>
    <m/>
    <n v="0"/>
    <e v="#DIV/0!"/>
    <n v="75"/>
    <n v="37.1751"/>
    <n v="-37.8249"/>
    <n v="750"/>
    <n v="371.75099999999998"/>
    <n v="-378.24900000000002"/>
    <n v="0"/>
    <n v="334.57589999999999"/>
    <n v="0.9"/>
  </r>
  <r>
    <s v="Pandora0216_Sevgililer_Gunu_Nokta_İnterest_MC"/>
    <x v="0"/>
    <x v="1"/>
    <s v="Q1"/>
    <d v="2016-02-05T00:00:00"/>
    <d v="2016-02-29T00:00:00"/>
    <n v="0"/>
    <x v="0"/>
    <x v="29"/>
    <s v="Pandora0216_Sevgililer_Gunu_İnterest_MC"/>
    <s v="Completed"/>
    <s v="Nokta"/>
    <s v="RON"/>
    <s v="Xaxis Display Plus"/>
    <s v="cpm"/>
    <s v="Selected Sites"/>
    <s v="Ad Bundles"/>
    <n v="0.1"/>
    <n v="1.5"/>
    <n v="250000"/>
    <n v="107483"/>
    <n v="142517"/>
    <n v="107483"/>
    <m/>
    <n v="0"/>
    <e v="#DIV/0!"/>
    <n v="25"/>
    <n v="10.7483"/>
    <n v="-14.2517"/>
    <n v="375"/>
    <n v="161.22450000000001"/>
    <n v="-213.77549999999999"/>
    <n v="0"/>
    <n v="150.47620000000001"/>
    <n v="0.93333333333333335"/>
  </r>
  <r>
    <s v="Pandora0216_Sevgililer_Gunu_Medyanet_İnterest_MC"/>
    <x v="0"/>
    <x v="1"/>
    <s v="Q1"/>
    <d v="2016-02-05T00:00:00"/>
    <d v="2016-02-29T00:00:00"/>
    <n v="0"/>
    <x v="0"/>
    <x v="29"/>
    <s v="Pandora0216_Sevgililer_Gunu_İnterest_MC"/>
    <s v="Completed"/>
    <s v="Medyanet"/>
    <s v="RON"/>
    <s v="Xaxis Display Plus"/>
    <s v="cpm"/>
    <s v="Selected Sites"/>
    <s v="Ad Bundles"/>
    <n v="0.1"/>
    <n v="1.5"/>
    <n v="1250000"/>
    <n v="889920"/>
    <n v="360080"/>
    <n v="889920"/>
    <m/>
    <n v="0"/>
    <e v="#DIV/0!"/>
    <n v="125"/>
    <n v="88.992000000000004"/>
    <n v="-36.007999999999996"/>
    <n v="1875"/>
    <n v="1334.88"/>
    <n v="-540.11999999999989"/>
    <n v="0"/>
    <n v="1245.8880000000001"/>
    <n v="0.93333333333333335"/>
  </r>
  <r>
    <s v="Teknosa0216_Turuncu_Indirim_faz1_Acunn_interstitial_MC"/>
    <x v="0"/>
    <x v="1"/>
    <s v="Q1"/>
    <d v="2016-02-05T00:00:00"/>
    <d v="2016-02-08T00:00:00"/>
    <n v="0"/>
    <x v="0"/>
    <x v="6"/>
    <s v="Teknosa0216_Turuncu_Indirim_faz1_interstitial_MC"/>
    <s v="Completed"/>
    <s v="Acunn"/>
    <s v="RON"/>
    <s v="Xaxis Rich Media"/>
    <s v="cpm"/>
    <s v="Selected Sites"/>
    <s v="Interstitial"/>
    <n v="1.5"/>
    <n v="4.25"/>
    <n v="500000"/>
    <n v="546361"/>
    <n v="0"/>
    <n v="500000"/>
    <n v="5220"/>
    <n v="9.5541226405252214E-3"/>
    <n v="0.40708812260536398"/>
    <n v="750"/>
    <n v="0"/>
    <n v="-750"/>
    <n v="2125"/>
    <n v="2125"/>
    <n v="0"/>
    <n v="0"/>
    <n v="2125"/>
    <n v="1"/>
  </r>
  <r>
    <s v="Teknosa0216_Turuncu_Indirim_faz1_Bond_interstitial_MC"/>
    <x v="0"/>
    <x v="1"/>
    <s v="Q1"/>
    <d v="2016-02-05T00:00:00"/>
    <d v="2016-02-08T00:00:00"/>
    <n v="0"/>
    <x v="0"/>
    <x v="6"/>
    <s v="Teknosa0216_Turuncu_Indirim_faz1_interstitial_MC"/>
    <s v="Completed"/>
    <s v="Bond Digital"/>
    <s v="RON"/>
    <s v="Xaxis Rich Media"/>
    <s v="cpm"/>
    <s v="Selected Sites"/>
    <s v="Ad Bundles"/>
    <n v="2.25"/>
    <n v="4.25"/>
    <n v="250000"/>
    <n v="257805"/>
    <n v="0"/>
    <n v="250000"/>
    <n v="3815"/>
    <n v="1.4798006245030158E-2"/>
    <n v="0.27850589777195284"/>
    <n v="562.5"/>
    <n v="562.5"/>
    <n v="0"/>
    <n v="1062.5"/>
    <n v="1062.5"/>
    <n v="0"/>
    <n v="0"/>
    <n v="500"/>
    <n v="0.47058823529411764"/>
  </r>
  <r>
    <s v="Teknosa0216_Turuncu_Indirim_faz1_Digitalm_interstitial_MC"/>
    <x v="0"/>
    <x v="1"/>
    <s v="Q1"/>
    <d v="2016-02-05T00:00:00"/>
    <d v="2016-02-08T00:00:00"/>
    <n v="0"/>
    <x v="0"/>
    <x v="6"/>
    <s v="Teknosa0216_Turuncu_Indirim_faz1_interstitial_MC"/>
    <s v="Completed"/>
    <s v="Digitalm"/>
    <s v="RON"/>
    <s v="Xaxis Rich Media"/>
    <s v="cpm"/>
    <s v="Selected Sites"/>
    <s v="Ad Bundles"/>
    <n v="2.5"/>
    <n v="4.25"/>
    <n v="250000"/>
    <n v="251056"/>
    <n v="0"/>
    <n v="250000"/>
    <n v="1797"/>
    <n v="7.1577655981135682E-3"/>
    <n v="0.59126321647189761"/>
    <n v="625"/>
    <n v="625"/>
    <n v="0"/>
    <n v="1062.5"/>
    <n v="1062.5"/>
    <n v="0"/>
    <n v="0"/>
    <n v="437.5"/>
    <n v="0.41176470588235292"/>
  </r>
  <r>
    <s v="GSK0216_Sensodyne_Hypernova_Acunn_Preroll_MC"/>
    <x v="0"/>
    <x v="1"/>
    <s v="Q1"/>
    <d v="2016-02-10T00:00:00"/>
    <d v="2016-02-29T00:00:00"/>
    <n v="0"/>
    <x v="0"/>
    <x v="0"/>
    <s v="GSK0216_Sensodyne_Hypernova_Preroll_MC"/>
    <s v="Completed"/>
    <s v="Acunn"/>
    <s v="RON"/>
    <s v="Xaxis Tv"/>
    <s v="cpv"/>
    <s v="Selected Sites"/>
    <s v="Online Video"/>
    <n v="0.01"/>
    <n v="3.3000000000000002E-2"/>
    <n v="70000"/>
    <n v="71743"/>
    <n v="0"/>
    <n v="70000"/>
    <n v="7035"/>
    <n v="9.8058347155820083E-2"/>
    <n v="0.32835820895522388"/>
    <n v="700"/>
    <n v="0"/>
    <n v="-700"/>
    <n v="2310"/>
    <n v="2310"/>
    <n v="0"/>
    <n v="0"/>
    <n v="2310"/>
    <n v="1"/>
  </r>
  <r>
    <s v="GSK0216_Sensodyne_Hypernova_Nokta_Preroll_MC"/>
    <x v="0"/>
    <x v="1"/>
    <s v="Q1"/>
    <d v="2016-02-10T00:00:00"/>
    <d v="2016-02-29T00:00:00"/>
    <n v="0"/>
    <x v="0"/>
    <x v="0"/>
    <s v="GSK0216_Sensodyne_Hypernova_Preroll_MC"/>
    <s v="Completed"/>
    <s v="Nokta"/>
    <s v="RON"/>
    <s v="Xaxis Tv"/>
    <s v="cpv"/>
    <s v="Selected Sites"/>
    <s v="Ad Bundles"/>
    <n v="1.2E-2"/>
    <n v="3.3000000000000002E-2"/>
    <n v="70000"/>
    <n v="70103"/>
    <n v="0"/>
    <n v="70000"/>
    <n v="16766"/>
    <n v="0.23916237536196738"/>
    <n v="7.0976977215793866E-2"/>
    <n v="840"/>
    <n v="840"/>
    <n v="0"/>
    <n v="2310"/>
    <n v="1190"/>
    <n v="-1120"/>
    <n v="0"/>
    <n v="350"/>
    <n v="0.29411764705882354"/>
  </r>
  <r>
    <s v="GSK0216_Sensodyne_Hypernova_Clipkit_SYNC_MC"/>
    <x v="0"/>
    <x v="1"/>
    <s v="Q1"/>
    <d v="2016-02-10T00:00:00"/>
    <d v="2016-02-29T00:00:00"/>
    <n v="0"/>
    <x v="0"/>
    <x v="0"/>
    <s v="GSK0216_Sensodyne_Hypernova_SYNC_MC"/>
    <s v="Completed"/>
    <s v="Clipkit"/>
    <s v="RON"/>
    <s v="Xaxis SYNC"/>
    <s v="cpv"/>
    <s v="Pre/Mid/Post Rolls RON"/>
    <s v="Online Video"/>
    <n v="3.5000000000000003E-2"/>
    <n v="0.06"/>
    <n v="250000"/>
    <n v="250476"/>
    <n v="0"/>
    <n v="250000"/>
    <n v="12200"/>
    <n v="4.8707261374343253E-2"/>
    <n v="1.2295081967213115"/>
    <n v="8750"/>
    <n v="8750"/>
    <n v="0"/>
    <n v="15000"/>
    <n v="15000"/>
    <n v="0"/>
    <n v="0"/>
    <n v="6250"/>
    <n v="0.41666666666666669"/>
  </r>
  <r>
    <s v="Vodafone0216_Project_Agassi_Digitalm_interest_MS"/>
    <x v="0"/>
    <x v="1"/>
    <s v="Q1"/>
    <d v="2016-02-10T00:00:00"/>
    <d v="2016-02-29T00:00:00"/>
    <n v="0"/>
    <x v="2"/>
    <x v="13"/>
    <s v="Vodafone0216_Project_Agassi__interest_MS"/>
    <s v="Completed"/>
    <s v="Digitalm"/>
    <s v="RON"/>
    <s v="Xaxis Display Plus"/>
    <s v="cpm"/>
    <s v="Selected Sites"/>
    <s v="Ad Bundles"/>
    <n v="0.2"/>
    <n v="0.8"/>
    <n v="3000000"/>
    <n v="3002557"/>
    <n v="0"/>
    <n v="3000000"/>
    <n v="949"/>
    <n v="3.1606394150052771E-4"/>
    <n v="0.48682824025289778"/>
    <n v="600"/>
    <n v="600"/>
    <n v="0"/>
    <n v="2400"/>
    <n v="462"/>
    <n v="-1938"/>
    <n v="0"/>
    <n v="-138"/>
    <n v="-0.29870129870129869"/>
  </r>
  <r>
    <s v="Vodafone0216_Project_Agassi_Bond_interest_MS"/>
    <x v="0"/>
    <x v="1"/>
    <s v="Q1"/>
    <d v="2016-02-10T00:00:00"/>
    <d v="2016-02-29T00:00:00"/>
    <n v="0"/>
    <x v="2"/>
    <x v="13"/>
    <s v="Vodafone0216_Project_Agassi__interest_MS"/>
    <s v="Completed"/>
    <s v="Bond Digital"/>
    <s v="RON"/>
    <s v="Xaxis Display Plus"/>
    <s v="cpm"/>
    <s v="Selected Sites"/>
    <s v="Ad Bundles"/>
    <n v="0.5"/>
    <n v="0.8"/>
    <n v="2000000"/>
    <n v="966248"/>
    <n v="1033752"/>
    <n v="966248"/>
    <m/>
    <n v="0"/>
    <e v="#DIV/0!"/>
    <n v="1000"/>
    <n v="483.12400000000002"/>
    <n v="-516.87599999999998"/>
    <n v="1600"/>
    <n v="772.99840000000006"/>
    <n v="-827.00159999999994"/>
    <n v="0"/>
    <n v="289.87440000000004"/>
    <n v="0.375"/>
  </r>
  <r>
    <s v="Vodafone0216_Project_Agassi_Medyanet_interest_MS"/>
    <x v="0"/>
    <x v="1"/>
    <s v="Q1"/>
    <d v="2016-02-10T00:00:00"/>
    <d v="2016-02-29T00:00:00"/>
    <n v="0"/>
    <x v="2"/>
    <x v="13"/>
    <s v="Vodafone0216_Project_Agassi__interest_MS"/>
    <s v="Completed"/>
    <s v="Medyanet"/>
    <s v="RON"/>
    <s v="Xaxis Display Plus"/>
    <s v="cpm"/>
    <s v="Selected Sites"/>
    <s v="Ad Bundles"/>
    <n v="0.1"/>
    <n v="0.8"/>
    <n v="500000"/>
    <n v="455345"/>
    <n v="44655"/>
    <n v="455345"/>
    <m/>
    <n v="0"/>
    <e v="#DIV/0!"/>
    <n v="50"/>
    <n v="45.534500000000008"/>
    <n v="-4.4654999999999916"/>
    <n v="400"/>
    <n v="364.27600000000001"/>
    <n v="-35.72399999999999"/>
    <n v="0"/>
    <n v="318.74149999999997"/>
    <n v="0.87499999999999989"/>
  </r>
  <r>
    <s v="Vodafone0216_Project_Agassi_Reklamstore_interest_MS"/>
    <x v="0"/>
    <x v="1"/>
    <s v="Q1"/>
    <d v="2016-02-10T00:00:00"/>
    <d v="2016-02-29T00:00:00"/>
    <n v="0"/>
    <x v="2"/>
    <x v="13"/>
    <s v="Vodafone0216_Project_Agassi__interest_MS"/>
    <s v="Completed"/>
    <s v="Reklamstore"/>
    <s v="RON"/>
    <s v="Xaxis Display Plus"/>
    <s v="cpm"/>
    <s v="Selected Sites"/>
    <s v="Ad Bundles"/>
    <n v="0.35"/>
    <n v="0.8"/>
    <n v="1000000"/>
    <n v="1000998"/>
    <n v="0"/>
    <n v="1000000"/>
    <n v="1152"/>
    <n v="1.1508514502526479E-3"/>
    <n v="0.69513749999999996"/>
    <n v="350"/>
    <n v="350"/>
    <n v="0"/>
    <n v="800"/>
    <n v="800.79840000000002"/>
    <n v="0.7984000000000151"/>
    <n v="0"/>
    <n v="450.79840000000002"/>
    <n v="0.56293618968269665"/>
  </r>
  <r>
    <s v="Karcher0216_Acunn_Preroll_MX"/>
    <x v="0"/>
    <x v="1"/>
    <s v="Q1"/>
    <d v="2016-02-10T00:00:00"/>
    <d v="2016-02-21T00:00:00"/>
    <n v="0"/>
    <x v="3"/>
    <x v="4"/>
    <s v="Karcher0216_Preroll_MX"/>
    <s v="Completed"/>
    <s v="Acunn"/>
    <s v="RON"/>
    <s v="Xaxis Tv"/>
    <s v="cpv"/>
    <s v="Pre/Mid/Post Rolls RON"/>
    <s v="Online Video"/>
    <n v="0.01"/>
    <n v="3.3000000000000002E-2"/>
    <n v="20000"/>
    <n v="21046"/>
    <n v="0"/>
    <n v="20000"/>
    <n v="3140"/>
    <n v="0.14919699705407202"/>
    <n v="0"/>
    <n v="200"/>
    <n v="0"/>
    <n v="-200"/>
    <n v="660"/>
    <n v="0"/>
    <n v="-660"/>
    <n v="0"/>
    <n v="0"/>
    <e v="#DIV/0!"/>
  </r>
  <r>
    <s v="Karcher0216_Acunn_interstitial_MX"/>
    <x v="0"/>
    <x v="1"/>
    <s v="Q1"/>
    <d v="2016-02-10T00:00:00"/>
    <d v="2016-02-21T00:00:00"/>
    <n v="0"/>
    <x v="3"/>
    <x v="4"/>
    <s v="Karcher0216_interstitial_MX"/>
    <s v="Completed"/>
    <s v="Acunn"/>
    <s v="RON"/>
    <s v="Xaxis Rich Media"/>
    <s v="cpm"/>
    <s v="Interstitial"/>
    <s v="Interstitial"/>
    <n v="1.5"/>
    <n v="4.25"/>
    <n v="200000"/>
    <n v="201133"/>
    <n v="0"/>
    <n v="200000"/>
    <n v="1323"/>
    <n v="6.5777371192196205E-3"/>
    <n v="0"/>
    <n v="300"/>
    <n v="0"/>
    <n v="-300"/>
    <n v="850"/>
    <n v="0"/>
    <n v="-850"/>
    <n v="0"/>
    <n v="0"/>
    <e v="#DIV/0!"/>
  </r>
  <r>
    <s v="Karcher0216_Digitalm_interstitial_MX"/>
    <x v="0"/>
    <x v="1"/>
    <s v="Q1"/>
    <d v="2016-02-10T00:00:00"/>
    <d v="2016-02-21T00:00:00"/>
    <n v="0"/>
    <x v="3"/>
    <x v="4"/>
    <s v="Karcher0216_interstitial_MX"/>
    <s v="Completed"/>
    <s v="Digitalm"/>
    <s v="RON"/>
    <s v="Xaxis Rich Media"/>
    <s v="cpm"/>
    <s v="Interstitial"/>
    <s v="Interstitial"/>
    <n v="2.5"/>
    <n v="4.25"/>
    <n v="85000"/>
    <n v="85161"/>
    <n v="0"/>
    <n v="85000"/>
    <n v="707"/>
    <n v="8.3019222414015808E-3"/>
    <n v="0"/>
    <n v="212.5"/>
    <n v="212.5"/>
    <n v="0"/>
    <n v="361.25"/>
    <n v="0"/>
    <n v="-361.25"/>
    <n v="0"/>
    <n v="-212.5"/>
    <e v="#DIV/0!"/>
  </r>
  <r>
    <s v="Teknosa0216_Sevgililer_Gunu_Acunn_interstitial_MC"/>
    <x v="0"/>
    <x v="1"/>
    <s v="Q1"/>
    <d v="2016-02-11T00:00:00"/>
    <d v="2016-02-15T00:00:00"/>
    <n v="0"/>
    <x v="0"/>
    <x v="6"/>
    <s v="Teknosa0216_Sevgililer_Gunu_interstitial_MC"/>
    <s v="Completed"/>
    <s v="Acunn"/>
    <s v="RON"/>
    <s v="Xaxis Rich Media"/>
    <s v="cpm"/>
    <s v="Interstitial"/>
    <s v="Interstitial"/>
    <n v="1.5"/>
    <n v="4.25"/>
    <n v="500000"/>
    <n v="506724"/>
    <n v="0"/>
    <n v="500000"/>
    <n v="6091"/>
    <n v="1.2020350328778585E-2"/>
    <n v="0.25168281070431786"/>
    <n v="750"/>
    <n v="0"/>
    <n v="-750"/>
    <n v="2125"/>
    <n v="1533"/>
    <n v="-592"/>
    <n v="0"/>
    <n v="1533"/>
    <n v="1"/>
  </r>
  <r>
    <s v="Teknosa0216_Sevgililer_Gunu_DeskFive_interstitial_MC"/>
    <x v="0"/>
    <x v="1"/>
    <s v="Q1"/>
    <d v="2016-02-11T00:00:00"/>
    <d v="2016-02-15T00:00:00"/>
    <n v="0"/>
    <x v="0"/>
    <x v="6"/>
    <s v="Teknosa0216_Sevgililer_Gunu_interstitial_MC"/>
    <s v="Completed"/>
    <s v="Desk Five"/>
    <s v="RON"/>
    <s v="Xaxis Rich Media"/>
    <s v="cpm"/>
    <s v="Interstitial"/>
    <s v="Interstitial"/>
    <n v="2.5"/>
    <n v="4.25"/>
    <n v="150000"/>
    <n v="154391"/>
    <n v="0"/>
    <n v="150000"/>
    <n v="3928"/>
    <n v="2.5441897519933157E-2"/>
    <n v="0.16229633401221996"/>
    <n v="375"/>
    <n v="375"/>
    <n v="0"/>
    <n v="637.5"/>
    <n v="637.5"/>
    <n v="0"/>
    <n v="0"/>
    <n v="262.5"/>
    <n v="0.41176470588235292"/>
  </r>
  <r>
    <s v="Teknosa0216_Sevgililer_Gunu_Medyanet_interstitial_MC"/>
    <x v="0"/>
    <x v="1"/>
    <s v="Q1"/>
    <d v="2016-02-11T00:00:00"/>
    <d v="2016-02-15T00:00:00"/>
    <n v="0"/>
    <x v="0"/>
    <x v="6"/>
    <s v="Teknosa0216_Sevgililer_Gunu_interstitial_MC"/>
    <s v="Completed"/>
    <s v="Medyanet"/>
    <s v="RON"/>
    <s v="Xaxis Rich Media"/>
    <s v="cpm"/>
    <s v="Interstitial"/>
    <s v="Interstitial"/>
    <n v="0.5"/>
    <n v="4.25"/>
    <n v="200000"/>
    <n v="203907"/>
    <n v="0"/>
    <n v="200000"/>
    <n v="2277"/>
    <n v="1.1166855478232724E-2"/>
    <n v="0.3732981993851559"/>
    <n v="100"/>
    <n v="100"/>
    <n v="0"/>
    <n v="850"/>
    <n v="850"/>
    <n v="0"/>
    <n v="0"/>
    <n v="750"/>
    <n v="0.88235294117647056"/>
  </r>
  <r>
    <s v="Biscolata0216_Pia_Acunn_Preroll_ONE"/>
    <x v="0"/>
    <x v="1"/>
    <s v="Q1"/>
    <d v="2016-02-16T00:00:00"/>
    <d v="2016-02-29T00:00:00"/>
    <n v="0"/>
    <x v="0"/>
    <x v="30"/>
    <s v="Biscolata0216_Pia_Preroll_ONE"/>
    <s v="Completed"/>
    <s v="Acunn"/>
    <s v="RON"/>
    <s v="Xaxis Tv"/>
    <s v="cpv"/>
    <s v="Pre/Mid/Post Rolls RON"/>
    <s v="Online Video"/>
    <n v="0.01"/>
    <n v="0.03"/>
    <n v="40000"/>
    <n v="70781"/>
    <n v="0"/>
    <n v="40000"/>
    <n v="2429"/>
    <n v="3.4317119000861811E-2"/>
    <n v="0.49403046521202143"/>
    <n v="400"/>
    <n v="0"/>
    <n v="-400"/>
    <n v="1200"/>
    <n v="1200"/>
    <n v="0"/>
    <n v="0"/>
    <n v="1200"/>
    <n v="1"/>
  </r>
  <r>
    <s v="Biscolata0216_Pia_Midyo_Preroll_ONE"/>
    <x v="0"/>
    <x v="1"/>
    <s v="Q1"/>
    <d v="2016-02-16T00:00:00"/>
    <d v="2016-02-29T00:00:00"/>
    <n v="0"/>
    <x v="0"/>
    <x v="30"/>
    <s v="Biscolata0216_Pia_Preroll_ONE"/>
    <s v="Completed"/>
    <s v="Midyo"/>
    <s v="RON"/>
    <s v="Xaxis Tv"/>
    <s v="cpv"/>
    <s v="Pre/Mid/Post Rolls RON"/>
    <s v="Online Video"/>
    <n v="5.0000000000000001E-3"/>
    <n v="0.03"/>
    <n v="30000"/>
    <n v="31049"/>
    <n v="0"/>
    <n v="30000"/>
    <n v="2513"/>
    <n v="8.0936584108989018E-2"/>
    <n v="0.35813768404297652"/>
    <n v="150"/>
    <n v="150"/>
    <n v="0"/>
    <n v="900"/>
    <n v="900"/>
    <n v="0"/>
    <n v="0"/>
    <n v="750"/>
    <n v="0.83333333333333337"/>
  </r>
  <r>
    <s v="Vestel0216_LCD_Bond_interest_MC"/>
    <x v="0"/>
    <x v="1"/>
    <s v="Q1"/>
    <d v="2016-02-16T00:00:00"/>
    <d v="2016-02-29T00:00:00"/>
    <n v="0"/>
    <x v="0"/>
    <x v="18"/>
    <s v="Vestel0216_LCD_interest_MC"/>
    <s v="Completed"/>
    <s v="Bond Digital"/>
    <s v="RON"/>
    <s v="Xaxis Display Plus"/>
    <s v="cpm"/>
    <s v="Selected Sites"/>
    <s v="Ad Bundles"/>
    <n v="0.5"/>
    <n v="1.3"/>
    <n v="1000000"/>
    <n v="215747"/>
    <n v="784253"/>
    <n v="215747"/>
    <m/>
    <n v="0"/>
    <e v="#DIV/0!"/>
    <n v="500"/>
    <n v="107.87350000000001"/>
    <n v="-392.12649999999996"/>
    <n v="1300"/>
    <n v="280.47110000000004"/>
    <n v="-1019.5289"/>
    <n v="0"/>
    <n v="172.59760000000003"/>
    <n v="0.61538461538461542"/>
  </r>
  <r>
    <s v="Vestel0216_LCD_Mynet_interest_MC"/>
    <x v="0"/>
    <x v="1"/>
    <s v="Q1"/>
    <d v="2016-02-16T00:00:00"/>
    <d v="2016-02-29T00:00:00"/>
    <n v="0"/>
    <x v="0"/>
    <x v="18"/>
    <s v="Vestel0216_LCD_interest_MC"/>
    <s v="Completed"/>
    <s v="Digitalm"/>
    <s v="RON"/>
    <s v="Xaxis Display Plus"/>
    <s v="cpm"/>
    <s v="Selected Sites"/>
    <s v="Ad Bundles"/>
    <n v="0.2"/>
    <n v="1.3"/>
    <n v="1000000"/>
    <n v="1001474"/>
    <n v="0"/>
    <n v="1000000"/>
    <n v="333"/>
    <n v="3.3250988043623698E-4"/>
    <n v="2.810810810810811"/>
    <n v="200"/>
    <n v="200"/>
    <n v="0"/>
    <n v="1300"/>
    <n v="936"/>
    <n v="-364"/>
    <n v="0"/>
    <n v="736"/>
    <n v="0.78632478632478631"/>
  </r>
  <r>
    <s v="Vestel0216_LCD_Medyanet_interest_MC"/>
    <x v="0"/>
    <x v="1"/>
    <s v="Q1"/>
    <d v="2016-02-16T00:00:00"/>
    <d v="2016-02-29T00:00:00"/>
    <n v="0"/>
    <x v="0"/>
    <x v="18"/>
    <s v="Vestel0216_LCD_interest_MC"/>
    <s v="Completed"/>
    <s v="Medyanet"/>
    <s v="RON"/>
    <s v="Xaxis Display Plus"/>
    <s v="cpm"/>
    <s v="Selected Sites"/>
    <s v="Ad Bundles"/>
    <n v="0.1"/>
    <n v="1.3"/>
    <n v="700000"/>
    <n v="794542"/>
    <n v="0"/>
    <n v="700000"/>
    <m/>
    <n v="0"/>
    <e v="#DIV/0!"/>
    <n v="70"/>
    <n v="70"/>
    <n v="0"/>
    <n v="910"/>
    <n v="1032.9046000000001"/>
    <n v="122.90460000000007"/>
    <n v="0"/>
    <n v="962.90460000000007"/>
    <n v="0.93222994650231983"/>
  </r>
  <r>
    <s v="Bayer0216_Supradyn_Clipkit_SYNC_MC"/>
    <x v="0"/>
    <x v="1"/>
    <s v="Q1"/>
    <d v="2016-02-16T00:00:00"/>
    <d v="2016-02-29T00:00:00"/>
    <n v="0"/>
    <x v="0"/>
    <x v="7"/>
    <s v="Bayer0216_Supradyn_SYNC_MC"/>
    <s v="Completed"/>
    <s v="Clipkit"/>
    <s v="RON"/>
    <s v="Xaxis SYNC"/>
    <s v="cpv"/>
    <s v="Pre/Mid/Post Rolls RON"/>
    <s v="Online Video"/>
    <n v="3.5000000000000003E-2"/>
    <n v="0.06"/>
    <n v="325000"/>
    <n v="326216"/>
    <n v="0"/>
    <n v="325000"/>
    <n v="27169"/>
    <n v="8.3285307894156016E-2"/>
    <n v="0.71772976554160994"/>
    <n v="11375.000000000002"/>
    <n v="11375.000000000002"/>
    <n v="0"/>
    <n v="19500"/>
    <n v="19500"/>
    <n v="0"/>
    <n v="0"/>
    <n v="8124.9999999999982"/>
    <n v="0.41666666666666657"/>
  </r>
  <r>
    <s v="Bayer0216_Supradyn_Digitalmarcom_Audio_Recognition_MC"/>
    <x v="0"/>
    <x v="1"/>
    <s v="Q1"/>
    <d v="2016-02-16T00:00:00"/>
    <d v="2016-02-29T00:00:00"/>
    <n v="0"/>
    <x v="0"/>
    <x v="7"/>
    <s v="Bayer0216_Supradyn_Audio_Recognition_MC"/>
    <s v="Completed"/>
    <s v="Digitalmarcom"/>
    <s v="RON"/>
    <s v="Xaxis Audio Recog"/>
    <s v="cpv"/>
    <s v="Pre/Mid/Post Rolls RON"/>
    <s v="Online Video"/>
    <n v="3.7499999999999999E-2"/>
    <n v="0.06"/>
    <n v="50000"/>
    <n v="50301"/>
    <n v="0"/>
    <n v="50000"/>
    <n v="4224"/>
    <n v="8.3974473668515542E-2"/>
    <n v="0.71022727272727271"/>
    <n v="1875"/>
    <n v="1875"/>
    <n v="0"/>
    <n v="3000"/>
    <n v="3000"/>
    <n v="0"/>
    <n v="0"/>
    <n v="1125"/>
    <n v="0.375"/>
  </r>
  <r>
    <s v="Bayer0216_Supradyn_Acunn_Audio_Recognition_MC"/>
    <x v="0"/>
    <x v="1"/>
    <s v="Q1"/>
    <d v="2016-02-16T00:00:00"/>
    <d v="2016-02-29T00:00:00"/>
    <n v="0"/>
    <x v="0"/>
    <x v="7"/>
    <s v="Bayer0216_Supradyn_Audio_Recognition_MC"/>
    <s v="Completed"/>
    <s v="Acunn"/>
    <s v="RON"/>
    <s v="Xaxis Audio Recog"/>
    <s v="cpv"/>
    <s v="Pre/Mid/Post Rolls RON"/>
    <s v="Online Video"/>
    <n v="0.01"/>
    <n v="0.06"/>
    <n v="35000"/>
    <n v="35581"/>
    <n v="0"/>
    <n v="35000"/>
    <n v="1859"/>
    <n v="5.2246985750822067E-2"/>
    <n v="1.0758472296933836"/>
    <n v="350"/>
    <n v="0"/>
    <n v="-350"/>
    <n v="2100"/>
    <n v="2000"/>
    <n v="-100"/>
    <n v="0"/>
    <n v="2000"/>
    <n v="1"/>
  </r>
  <r>
    <s v="GSK0216_Panaheat_Bond_Preroll_MC"/>
    <x v="0"/>
    <x v="1"/>
    <s v="Q1"/>
    <d v="2016-02-16T00:00:00"/>
    <d v="2016-02-29T00:00:00"/>
    <n v="0"/>
    <x v="0"/>
    <x v="0"/>
    <s v="GSK0216_Panaheat_Preroll_MC"/>
    <s v="Completed"/>
    <s v="Bond Digital"/>
    <s v="RON"/>
    <s v="Xaxis Tv"/>
    <s v="cpv"/>
    <s v="Pre/Mid/Post Rolls RON"/>
    <s v="Online Video"/>
    <n v="0.01"/>
    <n v="3.3000000000000002E-2"/>
    <n v="30000"/>
    <n v="30017"/>
    <n v="0"/>
    <n v="30000"/>
    <m/>
    <n v="0"/>
    <e v="#DIV/0!"/>
    <n v="300"/>
    <n v="300"/>
    <n v="0"/>
    <n v="990"/>
    <n v="990"/>
    <n v="0"/>
    <n v="0"/>
    <n v="690"/>
    <n v="0.69696969696969702"/>
  </r>
  <r>
    <s v="GSK0216_Panaheat_Acunn_Preroll_MC"/>
    <x v="0"/>
    <x v="1"/>
    <s v="Q1"/>
    <d v="2016-02-16T00:00:00"/>
    <d v="2016-02-29T00:00:00"/>
    <n v="0"/>
    <x v="0"/>
    <x v="0"/>
    <s v="GSK0216_Panaheat_Preroll_MC"/>
    <s v="Completed"/>
    <s v="Acunn"/>
    <s v="RON"/>
    <s v="Xaxis Tv"/>
    <s v="cpv"/>
    <s v="Pre/Mid/Post Rolls RON"/>
    <s v="Online Video"/>
    <n v="0.01"/>
    <n v="3.3000000000000002E-2"/>
    <n v="50000"/>
    <n v="50425"/>
    <n v="0"/>
    <n v="50000"/>
    <n v="3927"/>
    <n v="7.7878036688150715E-2"/>
    <n v="0.26101349630761395"/>
    <n v="500"/>
    <n v="0"/>
    <n v="-500"/>
    <n v="1650"/>
    <n v="1025"/>
    <n v="-625"/>
    <n v="0"/>
    <n v="1025"/>
    <n v="1"/>
  </r>
  <r>
    <s v="GSK0216_Panaheat_Midyo_Preroll_MC"/>
    <x v="0"/>
    <x v="1"/>
    <s v="Q1"/>
    <d v="2016-02-16T00:00:00"/>
    <d v="2016-02-29T00:00:00"/>
    <n v="0"/>
    <x v="0"/>
    <x v="0"/>
    <s v="GSK0216_Panaheat_Preroll_MC"/>
    <s v="Completed"/>
    <s v="Midyo"/>
    <s v="RON"/>
    <s v="Xaxis Tv"/>
    <s v="cpv"/>
    <s v="Pre/Mid/Post Rolls RON"/>
    <s v="Online Video"/>
    <n v="5.0000000000000001E-3"/>
    <n v="3.3000000000000002E-2"/>
    <n v="45000"/>
    <n v="46047"/>
    <n v="0"/>
    <n v="45000"/>
    <n v="510"/>
    <n v="1.1075640106847352E-2"/>
    <n v="2.9117647058823528"/>
    <n v="225"/>
    <n v="225"/>
    <n v="0"/>
    <n v="1485"/>
    <n v="1485"/>
    <n v="0"/>
    <n v="0"/>
    <n v="1260"/>
    <n v="0.84848484848484851"/>
  </r>
  <r>
    <s v="Bayer0216_Bepanthol_Digitalm_interest_MC"/>
    <x v="0"/>
    <x v="1"/>
    <s v="Q1"/>
    <d v="2016-02-16T00:00:00"/>
    <d v="2016-02-26T00:00:00"/>
    <n v="0"/>
    <x v="0"/>
    <x v="0"/>
    <s v="Bayer0216_Bepanthol_interest_MC"/>
    <s v="Completed"/>
    <s v="Digitalm"/>
    <s v="RON"/>
    <s v="Xaxis Display Plus"/>
    <s v="cpm"/>
    <s v="Selected Sites"/>
    <s v="Ad Bundles"/>
    <n v="0.2"/>
    <n v="1"/>
    <n v="2000000"/>
    <n v="2024536"/>
    <n v="0"/>
    <n v="2000000"/>
    <n v="296"/>
    <n v="1.4620634061335535E-4"/>
    <n v="3.4087837837837838"/>
    <n v="400"/>
    <n v="400"/>
    <n v="0"/>
    <n v="2000"/>
    <n v="1009"/>
    <n v="-991"/>
    <n v="0"/>
    <n v="609"/>
    <n v="0.60356788899900893"/>
  </r>
  <r>
    <s v="Bayer0216_Bepanthol_Bond_interest_MC"/>
    <x v="0"/>
    <x v="1"/>
    <s v="Q1"/>
    <d v="2016-02-16T00:00:00"/>
    <d v="2016-02-26T00:00:00"/>
    <n v="0"/>
    <x v="0"/>
    <x v="0"/>
    <s v="Bayer0216_Bepanthol_interest_MC"/>
    <s v="Completed"/>
    <s v="Bond Digital"/>
    <s v="RON"/>
    <s v="Xaxis Display Plus"/>
    <s v="cpm"/>
    <s v="Selected Sites"/>
    <s v="Ad Bundles"/>
    <n v="0.5"/>
    <n v="1"/>
    <n v="1500000"/>
    <n v="1266316"/>
    <n v="233684"/>
    <n v="1266316"/>
    <m/>
    <n v="0"/>
    <e v="#DIV/0!"/>
    <n v="750"/>
    <n v="633.15800000000002"/>
    <n v="-116.84199999999998"/>
    <n v="1500"/>
    <n v="1000"/>
    <n v="-500"/>
    <n v="0"/>
    <n v="366.84199999999998"/>
    <n v="0.366842"/>
  </r>
  <r>
    <s v="Bayer0216_Bepanthol_Nokta_interest_MC"/>
    <x v="0"/>
    <x v="1"/>
    <s v="Q1"/>
    <d v="2016-02-16T00:00:00"/>
    <d v="2016-02-26T00:00:00"/>
    <n v="0"/>
    <x v="0"/>
    <x v="0"/>
    <s v="Bayer0216_Bepanthol_interest_MC"/>
    <s v="Completed"/>
    <s v="Nokta"/>
    <s v="RON"/>
    <s v="Xaxis Display Plus"/>
    <s v="cpm"/>
    <s v="Selected Sites"/>
    <s v="Ad Bundles"/>
    <n v="0.1"/>
    <n v="1"/>
    <n v="500000"/>
    <n v="500634"/>
    <n v="0"/>
    <n v="500000"/>
    <m/>
    <n v="0"/>
    <e v="#DIV/0!"/>
    <n v="50"/>
    <n v="50"/>
    <n v="0"/>
    <n v="500"/>
    <n v="500.63400000000001"/>
    <n v="0.63400000000001455"/>
    <n v="0"/>
    <n v="450.63400000000001"/>
    <n v="0.90012663942121396"/>
  </r>
  <r>
    <s v="Bayer0216_Bepanthol_Medyanet_interest_MC"/>
    <x v="0"/>
    <x v="1"/>
    <s v="Q1"/>
    <d v="2016-02-16T00:00:00"/>
    <d v="2016-02-26T00:00:00"/>
    <n v="0"/>
    <x v="0"/>
    <x v="0"/>
    <s v="Bayer0216_Bepanthol_interest_MC"/>
    <s v="Completed"/>
    <s v="Medyanet"/>
    <s v="RON"/>
    <s v="Xaxis Display Plus"/>
    <s v="cpm"/>
    <s v="Selected Sites"/>
    <s v="Ad Bundles"/>
    <n v="0.1"/>
    <n v="1"/>
    <n v="2000000"/>
    <n v="2001113"/>
    <n v="0"/>
    <n v="2000000"/>
    <m/>
    <n v="0"/>
    <e v="#DIV/0!"/>
    <n v="200"/>
    <n v="200"/>
    <n v="0"/>
    <n v="2000"/>
    <n v="1750"/>
    <n v="-250"/>
    <n v="0"/>
    <n v="1550"/>
    <n v="0.88571428571428568"/>
  </r>
  <r>
    <s v="Lav0216_Digitalm_Preroll_MX"/>
    <x v="0"/>
    <x v="1"/>
    <s v="Q1"/>
    <d v="2016-02-16T00:00:00"/>
    <d v="2016-02-29T00:00:00"/>
    <n v="0"/>
    <x v="3"/>
    <x v="15"/>
    <s v="Lav0216_Preroll_MX"/>
    <s v="Completed"/>
    <s v="Digitalm"/>
    <s v="RON"/>
    <s v="Xaxis Tv"/>
    <s v="cpv"/>
    <s v="Pre/Mid/Post Rolls RON"/>
    <s v="Online Video"/>
    <n v="6.0000000000000001E-3"/>
    <n v="3.3000000000000002E-2"/>
    <n v="30000"/>
    <n v="30055"/>
    <n v="0"/>
    <n v="30000"/>
    <n v="883"/>
    <n v="2.9379470969888539E-2"/>
    <n v="0.78708946772366928"/>
    <n v="180"/>
    <n v="180"/>
    <n v="0"/>
    <n v="990"/>
    <n v="695"/>
    <n v="-295"/>
    <n v="0"/>
    <n v="515"/>
    <n v="0.74100719424460426"/>
  </r>
  <r>
    <s v="Lav0216_Acunn_Preroll_MX"/>
    <x v="0"/>
    <x v="1"/>
    <s v="Q1"/>
    <d v="2016-02-16T00:00:00"/>
    <d v="2016-02-29T00:00:00"/>
    <n v="0"/>
    <x v="3"/>
    <x v="15"/>
    <s v="Lav0216_Preroll_MX"/>
    <s v="Completed"/>
    <s v="Acunn"/>
    <s v="RON"/>
    <s v="Xaxis Tv"/>
    <s v="cpv"/>
    <s v="Pre/Mid/Post Rolls RON"/>
    <s v="Online Video"/>
    <n v="0.01"/>
    <n v="3.3000000000000002E-2"/>
    <n v="50000"/>
    <n v="50589"/>
    <n v="0"/>
    <n v="50000"/>
    <n v="2602"/>
    <n v="5.1434106228626778E-2"/>
    <n v="0.63412759415833975"/>
    <n v="500"/>
    <n v="0"/>
    <n v="-500"/>
    <n v="1650"/>
    <n v="1650"/>
    <n v="0"/>
    <n v="0"/>
    <n v="1650"/>
    <n v="1"/>
  </r>
  <r>
    <s v="Lav0216_Nokta_Preroll_MX"/>
    <x v="0"/>
    <x v="1"/>
    <s v="Q1"/>
    <d v="2016-02-16T00:00:00"/>
    <d v="2016-02-29T00:00:00"/>
    <n v="0"/>
    <x v="3"/>
    <x v="15"/>
    <s v="Lav0216_Preroll_MX"/>
    <s v="Completed"/>
    <s v="Nokta"/>
    <s v="RON"/>
    <s v="Xaxis Tv"/>
    <s v="cpv"/>
    <s v="Pre/Mid/Post Rolls RON"/>
    <s v="Online Video"/>
    <n v="1.2E-2"/>
    <n v="3.3000000000000002E-2"/>
    <n v="35000"/>
    <n v="35136"/>
    <n v="0"/>
    <n v="35000"/>
    <n v="2161"/>
    <n v="6.1503870673952639E-2"/>
    <n v="0.53447478019435446"/>
    <n v="420"/>
    <n v="420"/>
    <n v="0"/>
    <n v="1155"/>
    <n v="1155"/>
    <n v="0"/>
    <n v="0"/>
    <n v="735"/>
    <n v="0.63636363636363635"/>
  </r>
  <r>
    <s v="IKEA_Mutfak_Acunn_interstitial_MEC"/>
    <x v="0"/>
    <x v="1"/>
    <s v="Q1"/>
    <d v="2016-02-16T00:00:00"/>
    <d v="2016-02-29T00:00:00"/>
    <n v="0"/>
    <x v="1"/>
    <x v="1"/>
    <s v="IKEA_Mutfak_inetrsitital_MEC"/>
    <s v="Completed"/>
    <s v="Acunn"/>
    <s v="RON"/>
    <s v="Xaxis Rich Media"/>
    <s v="cpm"/>
    <s v="Interstitial"/>
    <s v="Interstitial"/>
    <n v="1.5"/>
    <n v="4.25"/>
    <n v="1000000"/>
    <n v="1004096"/>
    <n v="0"/>
    <n v="1000000"/>
    <n v="9725"/>
    <n v="9.6853288928548664E-3"/>
    <n v="0.43701799485861181"/>
    <n v="1500"/>
    <n v="0"/>
    <n v="-1500"/>
    <n v="4250"/>
    <n v="4250"/>
    <n v="0"/>
    <n v="0"/>
    <n v="4250"/>
    <n v="1"/>
  </r>
  <r>
    <s v="IKEA_Mutfak_Digitalm_interstitial_MEC"/>
    <x v="0"/>
    <x v="1"/>
    <s v="Q1"/>
    <d v="2016-02-16T00:00:00"/>
    <d v="2016-02-29T00:00:00"/>
    <n v="0"/>
    <x v="1"/>
    <x v="1"/>
    <s v="IKEA_Mutfak_inetrsitital_MEC"/>
    <s v="Completed"/>
    <s v="Digitalm"/>
    <s v="RON"/>
    <s v="Xaxis Rich Media"/>
    <s v="cpm"/>
    <s v="Interstitial"/>
    <s v="Interstitial"/>
    <n v="2.5"/>
    <n v="4.25"/>
    <n v="500000"/>
    <n v="3039261"/>
    <n v="0"/>
    <n v="500000"/>
    <n v="52914"/>
    <n v="1.7410153323455933E-2"/>
    <n v="8.7009109120459616E-2"/>
    <n v="1250"/>
    <n v="1250"/>
    <n v="0"/>
    <n v="2125"/>
    <n v="4604"/>
    <n v="2479"/>
    <n v="0"/>
    <n v="3354"/>
    <n v="0.7284969591659427"/>
  </r>
  <r>
    <s v="IKEA_Mutfak_Digitalm_interstitial_MEC"/>
    <x v="0"/>
    <x v="1"/>
    <s v="Q1"/>
    <d v="2016-02-16T00:00:00"/>
    <d v="2016-02-29T00:00:00"/>
    <n v="0"/>
    <x v="1"/>
    <x v="1"/>
    <s v="IKEA_Mutfak_inetrsitital_MEC"/>
    <s v="Completed"/>
    <s v="Clickvol"/>
    <s v="RON"/>
    <s v="Xaxis Rich Media"/>
    <s v="cpc"/>
    <s v="Interstitial"/>
    <s v="Interstitial"/>
    <n v="0.2"/>
    <n v="4.25"/>
    <n v="5000"/>
    <n v="5002"/>
    <n v="0"/>
    <n v="5000"/>
    <m/>
    <n v="0"/>
    <e v="#DIV/0!"/>
    <n v="1"/>
    <n v="1000"/>
    <n v="999"/>
    <n v="21.25"/>
    <n v="21.25"/>
    <n v="0"/>
    <n v="0"/>
    <n v="-978.75"/>
    <n v="-46.058823529411768"/>
  </r>
  <r>
    <s v="IKEA_Mutfak_Medyanetinterstitial_MEC"/>
    <x v="0"/>
    <x v="1"/>
    <s v="Q1"/>
    <d v="2016-02-16T00:00:00"/>
    <d v="2016-02-29T00:00:00"/>
    <n v="0"/>
    <x v="1"/>
    <x v="1"/>
    <s v="IKEA_Mutfak_inetrsitital_MEC"/>
    <s v="Completed"/>
    <s v="Medyanet"/>
    <s v="RON"/>
    <s v="Xaxis Rich Media"/>
    <s v="cpm"/>
    <s v="Interstitial"/>
    <s v="Interstitial"/>
    <n v="0.5"/>
    <n v="4.25"/>
    <n v="250000"/>
    <n v="250910"/>
    <n v="0"/>
    <n v="250000"/>
    <n v="2721"/>
    <n v="1.0844525925630705E-2"/>
    <n v="2.2050716648291071"/>
    <n v="125"/>
    <n v="125"/>
    <n v="0"/>
    <n v="1062.5"/>
    <n v="6000"/>
    <n v="4937.5"/>
    <n v="0"/>
    <n v="5875"/>
    <n v="0.97916666666666663"/>
  </r>
  <r>
    <s v="Vestel0216_Camasır_Makinası_Medyanet_İnterest_MC"/>
    <x v="0"/>
    <x v="1"/>
    <s v="Q1"/>
    <d v="2016-02-17T00:00:00"/>
    <d v="2016-02-25T00:00:00"/>
    <n v="0"/>
    <x v="0"/>
    <x v="18"/>
    <s v="Vestel0216_Camasır_Makinası_İnterest_MC"/>
    <s v="Completed"/>
    <s v="Medyanet"/>
    <s v="RON"/>
    <s v="Xaxis Display Plus"/>
    <s v="cpm"/>
    <s v="Selected Sites"/>
    <s v="Ad Bundles"/>
    <n v="0.1"/>
    <n v="1"/>
    <n v="2500000"/>
    <n v="2509476"/>
    <n v="0"/>
    <n v="2500000"/>
    <m/>
    <n v="0"/>
    <e v="#DIV/0!"/>
    <n v="250"/>
    <n v="250"/>
    <n v="0"/>
    <n v="2500"/>
    <n v="2500"/>
    <n v="0"/>
    <n v="0"/>
    <n v="2250"/>
    <n v="0.9"/>
  </r>
  <r>
    <s v="Vestel0216_Camasır_Makinası_Digitalm_İnterest_MC"/>
    <x v="0"/>
    <x v="1"/>
    <s v="Q1"/>
    <d v="2016-02-17T00:00:00"/>
    <d v="2016-02-25T00:00:00"/>
    <n v="0"/>
    <x v="0"/>
    <x v="18"/>
    <s v="Vestel0216_Camasır_Makinası_İnterest_MC"/>
    <s v="Completed"/>
    <s v="Digitalm"/>
    <s v="RON"/>
    <s v="Xaxis Display Plus"/>
    <s v="cpm"/>
    <s v="Selected Sites"/>
    <s v="Ad Bundles"/>
    <n v="0.2"/>
    <n v="1"/>
    <n v="2500000"/>
    <n v="2504663"/>
    <n v="0"/>
    <n v="2500000"/>
    <n v="832"/>
    <n v="3.3218041708605109E-4"/>
    <n v="3.0048076923076925"/>
    <n v="500"/>
    <n v="500"/>
    <n v="0"/>
    <n v="2500"/>
    <n v="2500"/>
    <n v="0"/>
    <n v="0"/>
    <n v="2000"/>
    <n v="0.8"/>
  </r>
  <r>
    <s v="Vestel0216_Camasır_Makinası_Memuruz_İnterest_MC"/>
    <x v="0"/>
    <x v="1"/>
    <s v="Q1"/>
    <d v="2016-02-17T00:00:00"/>
    <d v="2016-02-25T00:00:00"/>
    <n v="0"/>
    <x v="0"/>
    <x v="18"/>
    <s v="Vestel0216_Camasır_Makinası_İnterest_MC"/>
    <s v="Completed"/>
    <s v="Memuruz"/>
    <s v="RON"/>
    <s v="Xaxis Display Plus"/>
    <s v="cpm"/>
    <s v="Selected Sites"/>
    <s v="Ad Bundles"/>
    <n v="0.25"/>
    <n v="1"/>
    <n v="1000000"/>
    <n v="1077053"/>
    <n v="0"/>
    <n v="1000000"/>
    <m/>
    <n v="0"/>
    <e v="#DIV/0!"/>
    <n v="250"/>
    <n v="250"/>
    <n v="0"/>
    <n v="1000"/>
    <n v="750"/>
    <n v="-250"/>
    <n v="0"/>
    <n v="500"/>
    <n v="0.66666666666666663"/>
  </r>
  <r>
    <s v="Vestel0216_Camasır_Makinası_Popmarker_İnterest_MC"/>
    <x v="0"/>
    <x v="1"/>
    <s v="Q1"/>
    <d v="2016-02-17T00:00:00"/>
    <d v="2016-02-25T00:00:00"/>
    <n v="0"/>
    <x v="0"/>
    <x v="18"/>
    <s v="Vestel0216_Camasır_Makinası_İnterest_MC"/>
    <s v="Completed"/>
    <s v="Popmarker"/>
    <s v="RON"/>
    <s v="Xaxis Display Plus"/>
    <s v="cpm"/>
    <s v="Selected Sites"/>
    <s v="Ad Bundles"/>
    <n v="1"/>
    <n v="1"/>
    <n v="1000000"/>
    <n v="1001336"/>
    <n v="0"/>
    <n v="1000000"/>
    <m/>
    <n v="0"/>
    <e v="#DIV/0!"/>
    <n v="1000"/>
    <n v="1000"/>
    <n v="0"/>
    <n v="1000"/>
    <n v="1000"/>
    <n v="0"/>
    <n v="0"/>
    <n v="0"/>
    <n v="0"/>
  </r>
  <r>
    <s v="Vestel0216_Camasır_Makinası_Nokta_İnterest_MC"/>
    <x v="0"/>
    <x v="1"/>
    <s v="Q1"/>
    <d v="2016-02-17T00:00:00"/>
    <d v="2016-02-25T00:00:00"/>
    <n v="0"/>
    <x v="0"/>
    <x v="18"/>
    <s v="Vestel0216_Camasır_Makinası_İnterest_MC"/>
    <s v="Completed"/>
    <s v="Nokta"/>
    <s v="RON"/>
    <s v="Xaxis Display Plus"/>
    <s v="cpm"/>
    <s v="Selected Sites"/>
    <s v="Ad Bundles"/>
    <n v="0.1"/>
    <n v="1"/>
    <n v="500000"/>
    <n v="500668"/>
    <n v="0"/>
    <n v="500000"/>
    <m/>
    <n v="0"/>
    <e v="#DIV/0!"/>
    <n v="50"/>
    <n v="50"/>
    <n v="0"/>
    <n v="500"/>
    <n v="500"/>
    <n v="0"/>
    <n v="0"/>
    <n v="450"/>
    <n v="0.9"/>
  </r>
  <r>
    <s v="ZorluElektrik0216_THY_Shop_Miles_Medyanet_interstitial_MC"/>
    <x v="0"/>
    <x v="1"/>
    <s v="Q1"/>
    <d v="2016-02-12T00:00:00"/>
    <d v="2016-02-29T00:00:00"/>
    <n v="0"/>
    <x v="0"/>
    <x v="31"/>
    <s v="ZorluElektrik0216_THY_Shop_Miles_interstitial_MC"/>
    <s v="Completed"/>
    <s v="Medyanet"/>
    <s v="RON"/>
    <s v="Xaxis Rich Media"/>
    <s v="cpm"/>
    <s v="Interstitial"/>
    <s v="Interstitial"/>
    <n v="0.5"/>
    <n v="4.25"/>
    <n v="275000"/>
    <n v="276596"/>
    <n v="0"/>
    <n v="275000"/>
    <n v="1986"/>
    <n v="7.1801472183256445E-3"/>
    <n v="0.58849446122860016"/>
    <n v="137.5"/>
    <n v="137.5"/>
    <n v="0"/>
    <n v="1168.75"/>
    <n v="1168.75"/>
    <n v="0"/>
    <n v="0"/>
    <n v="1031.25"/>
    <n v="0.88235294117647056"/>
  </r>
  <r>
    <s v="Bimeks0216_Binlerce_urune_Kdv_Kadar_Bi_Para_Acunn_interstitial_MEC"/>
    <x v="0"/>
    <x v="1"/>
    <s v="Q1"/>
    <d v="2016-02-18T00:00:00"/>
    <d v="2016-02-23T00:00:00"/>
    <n v="0"/>
    <x v="1"/>
    <x v="10"/>
    <s v="Bimeks0216_Binlerce_urune_Kdv_Kadar_Bi_Para_interstitial_MEC"/>
    <s v="Completed"/>
    <s v="Acunn"/>
    <s v="RON"/>
    <s v="Xaxis Rich Media"/>
    <s v="cpm"/>
    <s v="Interstitial"/>
    <s v="Interstitial"/>
    <n v="1.5"/>
    <n v="4.5"/>
    <n v="500000"/>
    <n v="501669"/>
    <n v="0"/>
    <n v="500000"/>
    <n v="5095"/>
    <n v="1.0156098941732496E-2"/>
    <n v="0.44160942100098133"/>
    <n v="750"/>
    <n v="0"/>
    <n v="-750"/>
    <n v="2250"/>
    <n v="2250"/>
    <n v="0"/>
    <n v="0"/>
    <n v="2250"/>
    <n v="1"/>
  </r>
  <r>
    <s v="Bimeks0216_Binlerce_urune_Kdv_Kadar_Bi_Para_DeskFive_interstitial_MEC"/>
    <x v="0"/>
    <x v="1"/>
    <s v="Q1"/>
    <d v="2016-02-18T00:00:00"/>
    <d v="2016-02-23T00:00:00"/>
    <n v="0"/>
    <x v="1"/>
    <x v="10"/>
    <s v="Bimeks0216_Binlerce_urune_Kdv_Kadar_Bi_Para_interstitial_MEC"/>
    <s v="Completed"/>
    <s v="Desk Five"/>
    <s v="RON"/>
    <s v="Xaxis Rich Media"/>
    <s v="cpm"/>
    <s v="Interstitial"/>
    <s v="Interstitial"/>
    <n v="2.5"/>
    <n v="4.5"/>
    <n v="250000"/>
    <n v="265781"/>
    <n v="0"/>
    <n v="250000"/>
    <n v="9301"/>
    <n v="3.4994977067585718E-2"/>
    <n v="0.12633050209654875"/>
    <n v="625"/>
    <n v="625"/>
    <n v="0"/>
    <n v="1125"/>
    <n v="1175"/>
    <n v="50"/>
    <n v="0"/>
    <n v="550"/>
    <n v="0.46808510638297873"/>
  </r>
  <r>
    <s v="Bimeks0216_Binlerce_urune_Kdv_Kadar_Bi_Para_Bond_interstitial_MEC"/>
    <x v="0"/>
    <x v="1"/>
    <s v="Q1"/>
    <d v="2016-02-18T00:00:00"/>
    <d v="2016-02-23T00:00:00"/>
    <n v="0"/>
    <x v="1"/>
    <x v="10"/>
    <s v="Bimeks0216_Binlerce_urune_Kdv_Kadar_Bi_Para_interstitial_MEC"/>
    <s v="Completed"/>
    <s v="Bond Digital"/>
    <s v="RON"/>
    <s v="Xaxis Rich Media"/>
    <s v="cpm"/>
    <s v="Interstitial"/>
    <s v="Interstitial"/>
    <n v="2.25"/>
    <n v="4.5"/>
    <n v="350000"/>
    <n v="352356"/>
    <n v="0"/>
    <n v="350000"/>
    <n v="7771"/>
    <n v="2.2054399527750342E-2"/>
    <n v="0.20267661819585639"/>
    <n v="787.5"/>
    <n v="787.5"/>
    <n v="0"/>
    <n v="1575"/>
    <n v="1575"/>
    <n v="0"/>
    <n v="0"/>
    <n v="787.5"/>
    <n v="0.5"/>
  </r>
  <r>
    <s v="Tadim0216_Fistik_Ailesi_Nokta_Preroll_MEC"/>
    <x v="0"/>
    <x v="1"/>
    <s v="Q1"/>
    <d v="2016-02-19T00:00:00"/>
    <d v="2016-02-29T00:00:00"/>
    <n v="0"/>
    <x v="1"/>
    <x v="32"/>
    <s v="Tadim0216_Fistik_Ailesi_Preroll_MEC"/>
    <s v="Completed"/>
    <s v="Nokta"/>
    <s v="RON"/>
    <s v="Xaxis Tv"/>
    <s v="cpv"/>
    <s v="Pre/Mid/Post Rolls RON"/>
    <s v="Online Video"/>
    <n v="1.2E-2"/>
    <n v="3.5000000000000003E-2"/>
    <n v="50000"/>
    <n v="0"/>
    <n v="50000"/>
    <n v="0"/>
    <m/>
    <e v="#DIV/0!"/>
    <e v="#DIV/0!"/>
    <n v="600"/>
    <n v="0"/>
    <n v="-600"/>
    <n v="1750.0000000000002"/>
    <n v="0"/>
    <n v="-1750.0000000000002"/>
    <n v="0"/>
    <n v="0"/>
    <e v="#DIV/0!"/>
  </r>
  <r>
    <s v="Tadim0216_Fistik_Ailesi_Digitalm_Preroll_MEC"/>
    <x v="0"/>
    <x v="1"/>
    <s v="Q1"/>
    <d v="2016-02-19T00:00:00"/>
    <d v="2016-02-29T00:00:00"/>
    <n v="0"/>
    <x v="1"/>
    <x v="32"/>
    <s v="Tadim0216_Fistik_Ailesi_Preroll_MEC"/>
    <s v="Completed"/>
    <s v="Digitalm"/>
    <s v="RON"/>
    <s v="Xaxis Tv"/>
    <s v="cpv"/>
    <s v="Pre/Mid/Post Rolls RON"/>
    <s v="Online Video"/>
    <n v="6.0000000000000001E-3"/>
    <n v="3.5000000000000003E-2"/>
    <n v="50000"/>
    <n v="55111"/>
    <n v="0"/>
    <n v="50000"/>
    <n v="2170"/>
    <n v="3.9375079385240694E-2"/>
    <n v="0.88888709677419364"/>
    <n v="300"/>
    <n v="300"/>
    <n v="0"/>
    <n v="1750.0000000000002"/>
    <n v="1928.8850000000002"/>
    <n v="178.88499999999999"/>
    <n v="0"/>
    <n v="1628.8850000000002"/>
    <n v="0.8444697325138617"/>
  </r>
  <r>
    <s v="Tadim0216_Fistik_Ailesi_Acunn_Preroll_MEC"/>
    <x v="0"/>
    <x v="1"/>
    <s v="Q1"/>
    <d v="2016-02-19T00:00:00"/>
    <d v="2016-02-29T00:00:00"/>
    <n v="0"/>
    <x v="1"/>
    <x v="32"/>
    <s v="Tadim0216_Fistik_Ailesi_Preroll_MEC"/>
    <s v="Completed"/>
    <s v="Acunn"/>
    <s v="RON"/>
    <s v="Xaxis Tv"/>
    <s v="cpv"/>
    <s v="Pre/Mid/Post Rolls RON"/>
    <s v="Online Video"/>
    <n v="0.01"/>
    <n v="3.5000000000000003E-2"/>
    <n v="70000"/>
    <n v="70522"/>
    <n v="0"/>
    <n v="70000"/>
    <n v="9120"/>
    <n v="0.12932134653016081"/>
    <n v="0.27064364035087723"/>
    <n v="700"/>
    <n v="0"/>
    <n v="-700"/>
    <n v="2450.0000000000005"/>
    <n v="2468.2700000000004"/>
    <n v="18.269999999999982"/>
    <n v="0"/>
    <n v="2468.2700000000004"/>
    <n v="1"/>
  </r>
  <r>
    <s v="Avon0216_Matte_LS_Clipkit_SYNC_MX"/>
    <x v="0"/>
    <x v="1"/>
    <s v="Q1"/>
    <d v="2016-02-19T00:00:00"/>
    <d v="2016-02-29T00:00:00"/>
    <n v="0"/>
    <x v="3"/>
    <x v="33"/>
    <s v="Avon0216_Matte_LS_SYNC_MX"/>
    <s v="Completed"/>
    <s v="Clipkit"/>
    <s v="RON"/>
    <s v="Xaxis SYNC"/>
    <s v="cpv"/>
    <s v="Pre/Mid/Post Rolls RON"/>
    <s v="Online Video"/>
    <n v="3.5000000000000003E-2"/>
    <n v="0.06"/>
    <n v="67000"/>
    <n v="67692"/>
    <n v="0"/>
    <n v="67000"/>
    <n v="5639"/>
    <n v="8.3303787744489752E-2"/>
    <n v="0.72016314949459126"/>
    <n v="2345"/>
    <n v="2345"/>
    <n v="0"/>
    <n v="4020"/>
    <n v="4061"/>
    <n v="41"/>
    <n v="0"/>
    <n v="1716"/>
    <n v="0.42255602068456044"/>
  </r>
  <r>
    <s v="Teknosa0216_Turuncu_indirim_faz2_Bond_interstitial_MC"/>
    <x v="0"/>
    <x v="1"/>
    <s v="Q1"/>
    <d v="2016-02-19T00:00:00"/>
    <d v="2016-02-22T00:00:00"/>
    <n v="0"/>
    <x v="0"/>
    <x v="6"/>
    <s v="Teknosa0216_Turuncu_indirim_faz2_interstitial_MC"/>
    <s v="Completed"/>
    <s v="Bond Digital"/>
    <s v="RON"/>
    <s v="Xaxis Rich Media"/>
    <s v="cpm"/>
    <s v="Interstitial"/>
    <s v="Interstitial"/>
    <n v="2.25"/>
    <n v="4.25"/>
    <n v="250000"/>
    <n v="250830"/>
    <n v="0"/>
    <n v="250000"/>
    <n v="4022"/>
    <n v="1.6034764581589124E-2"/>
    <n v="0.24888115365489807"/>
    <n v="562.5"/>
    <n v="562.5"/>
    <n v="0"/>
    <n v="1062.5"/>
    <n v="1001"/>
    <n v="-61.5"/>
    <n v="0"/>
    <n v="438.5"/>
    <n v="0.43806193806193805"/>
  </r>
  <r>
    <s v="Teknosa0216_Turuncu_indirim_faz2_Acunn_interstitial_MC"/>
    <x v="0"/>
    <x v="1"/>
    <s v="Q1"/>
    <d v="2016-02-19T00:00:00"/>
    <d v="2016-02-22T00:00:00"/>
    <n v="0"/>
    <x v="0"/>
    <x v="6"/>
    <s v="Teknosa0216_Turuncu_indirim_faz2_interstitial_MC"/>
    <s v="Completed"/>
    <s v="Acunn"/>
    <s v="RON"/>
    <s v="Xaxis Rich Media"/>
    <s v="cpm"/>
    <s v="Interstitial"/>
    <s v="Interstitial"/>
    <n v="1.5"/>
    <n v="4.25"/>
    <n v="250000"/>
    <n v="251547"/>
    <n v="0"/>
    <n v="250000"/>
    <n v="2208"/>
    <n v="8.7776836933058239E-3"/>
    <n v="0.48418240489130432"/>
    <n v="375"/>
    <n v="0"/>
    <n v="-375"/>
    <n v="1062.5"/>
    <n v="1069.07475"/>
    <n v="6.5747499999999945"/>
    <n v="0"/>
    <n v="1069.07475"/>
    <n v="1"/>
  </r>
  <r>
    <s v="Teknosa0216_Turuncu_indirim_faz2_Digitalm_interstitial_MC"/>
    <x v="0"/>
    <x v="1"/>
    <s v="Q1"/>
    <d v="2016-02-19T00:00:00"/>
    <d v="2016-02-22T00:00:00"/>
    <n v="0"/>
    <x v="0"/>
    <x v="6"/>
    <s v="Teknosa0216_Turuncu_indirim_faz2_interstitial_MC"/>
    <s v="Completed"/>
    <s v="Digitalm"/>
    <s v="RON"/>
    <s v="Xaxis Rich Media"/>
    <s v="cpm"/>
    <s v="Interstitial"/>
    <s v="Interstitial"/>
    <n v="2.5"/>
    <n v="4.25"/>
    <n v="250000"/>
    <n v="25175"/>
    <n v="224825"/>
    <n v="25175"/>
    <n v="404"/>
    <n v="1.6047666335650447E-2"/>
    <n v="0.26483601485148517"/>
    <n v="625"/>
    <n v="62.9375"/>
    <n v="-562.0625"/>
    <n v="1062.5"/>
    <n v="106.99375000000001"/>
    <n v="-955.50625000000002"/>
    <n v="0"/>
    <n v="44.056250000000006"/>
    <n v="0.41176470588235298"/>
  </r>
  <r>
    <s v="Teknosa0216_Turuncu_indirim_faz2_Medyanet_interstitial_MC"/>
    <x v="0"/>
    <x v="1"/>
    <s v="Q1"/>
    <d v="2016-02-19T00:00:00"/>
    <d v="2016-02-22T00:00:00"/>
    <n v="0"/>
    <x v="0"/>
    <x v="6"/>
    <s v="Teknosa0216_Turuncu_indirim_faz2_interstitial_MC"/>
    <s v="Completed"/>
    <s v="Medyanet"/>
    <s v="RON"/>
    <s v="Xaxis Rich Media"/>
    <s v="cpm"/>
    <s v="Interstitial"/>
    <s v="Interstitial"/>
    <n v="0.5"/>
    <n v="4.25"/>
    <n v="400000"/>
    <n v="385790"/>
    <n v="14210"/>
    <n v="385790"/>
    <n v="5279"/>
    <n v="1.3683610254283418E-2"/>
    <n v="0.31059054745216896"/>
    <n v="200"/>
    <n v="192.89500000000001"/>
    <n v="-7.1049999999999898"/>
    <n v="1700"/>
    <n v="1639.6075000000001"/>
    <n v="-60.392499999999927"/>
    <n v="0"/>
    <n v="1446.7125000000001"/>
    <n v="0.88235294117647056"/>
  </r>
  <r>
    <s v="Lassa0216_Fc_Barcelona_Clipkit_Sync_MC"/>
    <x v="0"/>
    <x v="1"/>
    <s v="Q1"/>
    <d v="2016-02-19T00:00:00"/>
    <d v="2016-02-29T00:00:00"/>
    <n v="0"/>
    <x v="0"/>
    <x v="17"/>
    <s v="Lassa0216_Fc_Barcelona_Sync_MC"/>
    <s v="Completed"/>
    <s v="Clipkit"/>
    <s v="RON"/>
    <s v="Xaxis SYNC"/>
    <s v="cpv"/>
    <s v="Pre/Mid/Post Rolls RON"/>
    <s v="Online Video"/>
    <n v="3.5000000000000003E-2"/>
    <n v="0.06"/>
    <n v="247436"/>
    <n v="247436"/>
    <n v="0"/>
    <n v="247436"/>
    <n v="17314"/>
    <n v="6.9973649751855022E-2"/>
    <n v="0.85746563474644799"/>
    <n v="8660.26"/>
    <n v="8660.26"/>
    <n v="0"/>
    <n v="14846.16"/>
    <n v="14846.16"/>
    <n v="0"/>
    <n v="0"/>
    <n v="6185.9"/>
    <n v="0.41666666666666663"/>
  </r>
  <r>
    <s v="LittleCeasers0216_4Köse_CrepDigital_Expandable_MC"/>
    <x v="0"/>
    <x v="1"/>
    <s v="Q1"/>
    <d v="2016-02-19T00:00:00"/>
    <d v="2016-02-29T00:00:00"/>
    <n v="0"/>
    <x v="0"/>
    <x v="21"/>
    <s v="LittleCeasers0216_4Köse_Expandable_MC"/>
    <s v="Completed"/>
    <s v="Crep Digital"/>
    <s v="RON"/>
    <s v="Xaxis Rich Media"/>
    <s v="cpm"/>
    <s v="Expandable"/>
    <s v="Expandable"/>
    <n v="5"/>
    <n v="9"/>
    <n v="800000"/>
    <n v="2464464"/>
    <n v="0"/>
    <n v="800000"/>
    <n v="4524"/>
    <n v="1.8356932785384571E-3"/>
    <n v="1.5473032714412025"/>
    <n v="4000"/>
    <n v="4000"/>
    <n v="0"/>
    <n v="7200"/>
    <n v="7000"/>
    <n v="-200"/>
    <n v="0"/>
    <n v="3000"/>
    <n v="0.42857142857142855"/>
  </r>
  <r>
    <s v="Vodafone_Fillbox_Wave_Nokta_interest_MS"/>
    <x v="0"/>
    <x v="1"/>
    <s v="Q1"/>
    <d v="2016-02-22T00:00:00"/>
    <d v="2016-02-29T00:00:00"/>
    <n v="0"/>
    <x v="2"/>
    <x v="13"/>
    <s v="Vodafone_Fillbox_Wave_interest_MS"/>
    <s v="Completed"/>
    <s v="Nokta"/>
    <s v="RON"/>
    <s v="Xaxis Display Plus"/>
    <s v="cpm"/>
    <s v="Selected Sites"/>
    <s v="Ad Bundles"/>
    <n v="0.1"/>
    <n v="0.8"/>
    <n v="1000000"/>
    <n v="281585"/>
    <n v="718415"/>
    <n v="281585"/>
    <m/>
    <n v="0"/>
    <e v="#DIV/0!"/>
    <n v="100"/>
    <n v="28.1585"/>
    <n v="-71.841499999999996"/>
    <n v="800"/>
    <n v="225.268"/>
    <n v="-574.73199999999997"/>
    <n v="0"/>
    <n v="197.1095"/>
    <n v="0.875"/>
  </r>
  <r>
    <s v="Vodafone_Fillbox_Wave_Digitalm_interest_MS"/>
    <x v="0"/>
    <x v="1"/>
    <s v="Q1"/>
    <d v="2016-02-22T00:00:00"/>
    <d v="2016-02-29T00:00:00"/>
    <n v="0"/>
    <x v="2"/>
    <x v="13"/>
    <s v="Vodafone_Fillbox_Wave_interest_MS"/>
    <s v="Completed"/>
    <s v="Digitalm"/>
    <s v="RON"/>
    <s v="Xaxis Display Plus"/>
    <s v="cpm"/>
    <s v="Selected Sites"/>
    <s v="Ad Bundles"/>
    <n v="0.2"/>
    <n v="0.8"/>
    <n v="3000000"/>
    <n v="3049423"/>
    <n v="0"/>
    <n v="3000000"/>
    <n v="583"/>
    <n v="1.9118370918039249E-4"/>
    <n v="4.1844569468267583"/>
    <n v="600"/>
    <n v="600"/>
    <n v="0"/>
    <n v="2400"/>
    <n v="2439.5383999999999"/>
    <n v="39.538399999999911"/>
    <n v="0"/>
    <n v="1839.5383999999999"/>
    <n v="0.75405183210069571"/>
  </r>
  <r>
    <s v="Vodafone_Fillbox_Wave_Medyanet_interest_MS"/>
    <x v="0"/>
    <x v="1"/>
    <s v="Q1"/>
    <d v="2016-02-22T00:00:00"/>
    <d v="2016-02-29T00:00:00"/>
    <n v="0"/>
    <x v="2"/>
    <x v="13"/>
    <s v="Vodafone_Fillbox_Wave_interest_MS"/>
    <s v="Completed"/>
    <s v="Medyanet"/>
    <s v="RON"/>
    <s v="Xaxis Display Plus"/>
    <s v="cpm"/>
    <s v="Selected Sites"/>
    <s v="Ad Bundles"/>
    <n v="0.1"/>
    <n v="0.8"/>
    <n v="1000000"/>
    <n v="512470"/>
    <n v="487530"/>
    <n v="512470"/>
    <m/>
    <n v="0"/>
    <e v="#DIV/0!"/>
    <n v="100"/>
    <n v="51.247000000000007"/>
    <n v="-48.752999999999993"/>
    <n v="800"/>
    <n v="409.976"/>
    <n v="-390.024"/>
    <n v="0"/>
    <n v="358.72899999999998"/>
    <n v="0.875"/>
  </r>
  <r>
    <s v="Vodafone_Fillbox_Wave_Medyanet_interstitial_MS"/>
    <x v="0"/>
    <x v="1"/>
    <s v="Q1"/>
    <d v="2016-02-22T00:00:00"/>
    <d v="2016-02-29T00:00:00"/>
    <n v="0"/>
    <x v="2"/>
    <x v="13"/>
    <s v="Vodafone_Fillbox_Wave_interstitial_MS"/>
    <s v="Completed"/>
    <s v="Medyanet"/>
    <s v="RON"/>
    <s v="Xaxis Rich Media"/>
    <s v="cpm"/>
    <s v="Interstitial"/>
    <s v="Interstitial"/>
    <n v="0.5"/>
    <n v="0.8"/>
    <n v="1000000"/>
    <n v="1000957"/>
    <n v="0"/>
    <n v="1000000"/>
    <m/>
    <n v="0"/>
    <e v="#DIV/0!"/>
    <n v="500"/>
    <n v="500"/>
    <n v="0"/>
    <n v="800"/>
    <n v="126"/>
    <n v="-674"/>
    <n v="0"/>
    <n v="-374"/>
    <n v="-2.9682539682539684"/>
  </r>
  <r>
    <s v="Akbank_Axess_Akaryakit_Medyanet_interest_MC"/>
    <x v="0"/>
    <x v="1"/>
    <s v="Q1"/>
    <d v="2016-02-23T00:00:00"/>
    <d v="2016-02-29T00:00:00"/>
    <n v="0"/>
    <x v="0"/>
    <x v="9"/>
    <s v="Akbank_Axess_Akaryakit_interest_MC"/>
    <s v="Completed"/>
    <s v="Medyanet"/>
    <s v="RON"/>
    <s v="Xaxis Display Plus"/>
    <s v="cpm"/>
    <s v="Selected Sites"/>
    <s v="Ad Bundles"/>
    <n v="0.1"/>
    <n v="1"/>
    <n v="2000000"/>
    <n v="2079606"/>
    <n v="0"/>
    <n v="2000000"/>
    <m/>
    <n v="0"/>
    <e v="#DIV/0!"/>
    <n v="200"/>
    <n v="200"/>
    <n v="0"/>
    <n v="2000"/>
    <n v="1000"/>
    <n v="-1000"/>
    <n v="0"/>
    <n v="800"/>
    <n v="0.8"/>
  </r>
  <r>
    <s v="Akbank_Axess_Akaryakit_Digitalm_interest_MC"/>
    <x v="0"/>
    <x v="1"/>
    <s v="Q1"/>
    <d v="2016-02-23T00:00:00"/>
    <d v="2016-02-29T00:00:00"/>
    <n v="0"/>
    <x v="0"/>
    <x v="9"/>
    <s v="Akbank_Axess_Akaryakit_interest_MC"/>
    <s v="Completed"/>
    <s v="Digitalm"/>
    <s v="RON"/>
    <s v="Xaxis Display Plus"/>
    <s v="cpm"/>
    <s v="Selected Sites"/>
    <s v="Ad Bundles"/>
    <n v="0.2"/>
    <n v="1"/>
    <n v="1000000"/>
    <n v="1013120"/>
    <n v="0"/>
    <n v="1000000"/>
    <n v="217"/>
    <n v="2.1418982943777637E-4"/>
    <n v="4.6082949308755756"/>
    <n v="200"/>
    <n v="200"/>
    <n v="0"/>
    <n v="1000"/>
    <n v="1000"/>
    <n v="0"/>
    <n v="0"/>
    <n v="800"/>
    <n v="0.8"/>
  </r>
  <r>
    <s v="Akbank_Axess_Akaryakit_Nokta_interest_MC"/>
    <x v="0"/>
    <x v="1"/>
    <s v="Q1"/>
    <d v="2016-02-23T00:00:00"/>
    <d v="2016-02-29T00:00:00"/>
    <n v="0"/>
    <x v="0"/>
    <x v="9"/>
    <s v="Akbank_Axess_Akaryakit_interest_MC"/>
    <s v="Completed"/>
    <s v="Nokta"/>
    <s v="RON"/>
    <s v="Xaxis Display Plus"/>
    <s v="cpm"/>
    <s v="Selected Sites"/>
    <s v="Ad Bundles"/>
    <n v="0.1"/>
    <n v="1"/>
    <n v="500000"/>
    <n v="511944"/>
    <n v="0"/>
    <n v="500000"/>
    <m/>
    <n v="0"/>
    <e v="#DIV/0!"/>
    <n v="50"/>
    <n v="50"/>
    <n v="0"/>
    <n v="500"/>
    <n v="500"/>
    <n v="0"/>
    <n v="0"/>
    <n v="450"/>
    <n v="0.9"/>
  </r>
  <r>
    <s v="Akbank_Axess_Akaryakit_Matrouge_interest_MC"/>
    <x v="0"/>
    <x v="1"/>
    <s v="Q1"/>
    <d v="2016-02-23T00:00:00"/>
    <d v="2016-02-29T00:00:00"/>
    <n v="0"/>
    <x v="0"/>
    <x v="9"/>
    <s v="Akbank_Axess_Akaryakit_interest_MC"/>
    <s v="Completed"/>
    <s v="Matrouge"/>
    <s v="RON"/>
    <s v="Xaxis Display Plus"/>
    <s v="cpm"/>
    <s v="Selected Sites"/>
    <s v="Ad Bundles"/>
    <n v="0.2"/>
    <n v="1"/>
    <n v="500000"/>
    <n v="1074334"/>
    <n v="0"/>
    <n v="500000"/>
    <m/>
    <n v="0"/>
    <e v="#DIV/0!"/>
    <n v="100"/>
    <n v="100"/>
    <n v="0"/>
    <n v="500"/>
    <n v="500"/>
    <n v="0"/>
    <n v="0"/>
    <n v="400"/>
    <n v="0.8"/>
  </r>
  <r>
    <s v="Vestel0216_Kusursuz_Vestel_Deneyimi_Preroll_Acunn_MC"/>
    <x v="0"/>
    <x v="1"/>
    <s v="Q1"/>
    <d v="2016-02-23T00:00:00"/>
    <d v="2016-02-29T00:00:00"/>
    <n v="0"/>
    <x v="0"/>
    <x v="18"/>
    <s v="Vestel0216_Kusursuz_Vestel_Deneyimi_Preroll_MC"/>
    <s v="Completed"/>
    <s v="Acunn"/>
    <s v="RON"/>
    <s v="Xaxis Tv"/>
    <s v="cpv"/>
    <s v="Pre/Mid/Post Rolls RON"/>
    <s v="Online Video"/>
    <n v="0.01"/>
    <n v="3.3000000000000002E-2"/>
    <n v="50000"/>
    <n v="51125"/>
    <n v="0"/>
    <n v="50000"/>
    <n v="5121"/>
    <n v="0.10016625916870416"/>
    <n v="0.32945225541886353"/>
    <n v="500"/>
    <n v="0"/>
    <n v="-500"/>
    <n v="1650"/>
    <n v="1687.125"/>
    <n v="37.125"/>
    <n v="0"/>
    <n v="1687.125"/>
    <n v="1"/>
  </r>
  <r>
    <s v="Vestel0216_Kusursuz_Vestel_Deneyimi_Preroll_Bond_MC"/>
    <x v="0"/>
    <x v="1"/>
    <s v="Q1"/>
    <d v="2016-02-23T00:00:00"/>
    <d v="2016-02-29T00:00:00"/>
    <n v="0"/>
    <x v="0"/>
    <x v="18"/>
    <s v="Vestel0216_Kusursuz_Vestel_Deneyimi_Preroll_MC"/>
    <s v="Completed"/>
    <s v="Bond Digital"/>
    <s v="RON"/>
    <s v="Xaxis Tv"/>
    <s v="cpv"/>
    <s v="Pre/Mid/Post Rolls RON"/>
    <s v="Online Video"/>
    <n v="0.01"/>
    <n v="3.3000000000000002E-2"/>
    <n v="25000"/>
    <n v="8"/>
    <n v="24992"/>
    <n v="8"/>
    <m/>
    <n v="0"/>
    <e v="#DIV/0!"/>
    <n v="250"/>
    <n v="0.08"/>
    <n v="-249.92"/>
    <n v="825"/>
    <n v="0.26400000000000001"/>
    <n v="-824.73599999999999"/>
    <n v="0"/>
    <n v="0.184"/>
    <n v="0.69696969696969691"/>
  </r>
  <r>
    <s v="Avon0216_Matte_LS_Acunn_interstitial_MX"/>
    <x v="0"/>
    <x v="1"/>
    <s v="Q1"/>
    <d v="2016-02-23T00:00:00"/>
    <d v="2016-02-29T00:00:00"/>
    <n v="0"/>
    <x v="3"/>
    <x v="33"/>
    <s v="Avon0216_Matte_LS_interstitial_MX"/>
    <s v="Completed"/>
    <s v="Acunn"/>
    <s v="RON"/>
    <s v="Xaxis Rich Media"/>
    <s v="cpm"/>
    <s v="Interstitial"/>
    <s v="Interstitial"/>
    <n v="1.5"/>
    <n v="4.25"/>
    <n v="300000"/>
    <n v="301167"/>
    <n v="0"/>
    <n v="300000"/>
    <n v="1933"/>
    <n v="6.4183658900211511E-3"/>
    <n v="0.66216231246766688"/>
    <n v="450"/>
    <n v="0"/>
    <n v="-450"/>
    <n v="1275"/>
    <n v="1279.95975"/>
    <n v="4.9597499999999854"/>
    <n v="0"/>
    <n v="1279.95975"/>
    <n v="1"/>
  </r>
  <r>
    <s v="Avon0216_Matte_LS_Digitalm_interstitial_MX"/>
    <x v="0"/>
    <x v="1"/>
    <s v="Q1"/>
    <d v="2016-02-23T00:00:00"/>
    <d v="2016-02-29T00:00:00"/>
    <n v="0"/>
    <x v="3"/>
    <x v="33"/>
    <s v="Avon0216_Matte_LS_interstitial_MX"/>
    <s v="Completed"/>
    <s v="Digitalm"/>
    <s v="RON"/>
    <s v="Xaxis Rich Media"/>
    <s v="cpm"/>
    <s v="Interstitial"/>
    <s v="Interstitial"/>
    <n v="2.5"/>
    <n v="4.25"/>
    <n v="300000"/>
    <n v="300999"/>
    <n v="0"/>
    <n v="300000"/>
    <n v="2872"/>
    <n v="9.5415599387373377E-3"/>
    <n v="0.44541982938718666"/>
    <n v="750"/>
    <n v="750"/>
    <n v="0"/>
    <n v="1275"/>
    <n v="1279.24575"/>
    <n v="4.2457500000000437"/>
    <n v="0"/>
    <n v="529.24575000000004"/>
    <n v="0.41371702817851852"/>
  </r>
  <r>
    <s v="Avon0216_Matte_LS_Medyanet_interstitial_MX"/>
    <x v="0"/>
    <x v="1"/>
    <s v="Q1"/>
    <d v="2016-02-23T00:00:00"/>
    <d v="2016-02-29T00:00:00"/>
    <n v="0"/>
    <x v="3"/>
    <x v="33"/>
    <s v="Avon0216_Matte_LS_interstitial_MX"/>
    <s v="Completed"/>
    <s v="Medyanet"/>
    <s v="RON"/>
    <s v="Xaxis Rich Media"/>
    <s v="cpm"/>
    <s v="Interstitial"/>
    <s v="Interstitial"/>
    <n v="0.5"/>
    <n v="4.25"/>
    <n v="150000"/>
    <n v="151489"/>
    <n v="0"/>
    <n v="150000"/>
    <n v="1054"/>
    <n v="6.9576008819122181E-3"/>
    <n v="0.61084274193548393"/>
    <n v="75"/>
    <n v="75"/>
    <n v="0"/>
    <n v="637.5"/>
    <n v="643.82825000000003"/>
    <n v="6.3282500000000255"/>
    <n v="0"/>
    <n v="568.82825000000003"/>
    <n v="0.88350930547083018"/>
  </r>
  <r>
    <s v="Avon0216_Matte_LS_Clickvol_interstitial_MX"/>
    <x v="0"/>
    <x v="1"/>
    <s v="Q1"/>
    <d v="2016-02-23T00:00:00"/>
    <d v="2016-02-29T00:00:00"/>
    <n v="0"/>
    <x v="3"/>
    <x v="33"/>
    <s v="Avon0216_Matte_LS_interstitial_MX"/>
    <s v="Completed"/>
    <s v="Clickvol"/>
    <s v="RON"/>
    <s v="Xaxis Rich Media"/>
    <s v="cpc"/>
    <s v="Interstitial"/>
    <s v="Interstitial"/>
    <n v="2.5"/>
    <n v="4.25"/>
    <n v="5000"/>
    <n v="0"/>
    <n v="5000"/>
    <n v="0"/>
    <n v="0"/>
    <e v="#DIV/0!"/>
    <e v="#DIV/0!"/>
    <n v="12.5"/>
    <n v="0"/>
    <n v="-12.5"/>
    <n v="21.25"/>
    <n v="0"/>
    <n v="-21.25"/>
    <n v="0"/>
    <n v="0"/>
    <e v="#DIV/0!"/>
  </r>
  <r>
    <s v="BurganBank0216_Forex_Medyanet_intersitital_MEC"/>
    <x v="0"/>
    <x v="1"/>
    <s v="Q1"/>
    <d v="2016-02-23T00:00:00"/>
    <d v="2016-02-29T00:00:00"/>
    <n v="0"/>
    <x v="1"/>
    <x v="34"/>
    <s v="BurganBank0216_Forex_intersitital_MEC"/>
    <s v="Completed"/>
    <s v="Medyanet"/>
    <s v="RON"/>
    <s v="Xaxis Rich Media"/>
    <s v="cpm"/>
    <s v="Interstitial"/>
    <s v="Interstitial"/>
    <n v="0.5"/>
    <n v="4"/>
    <n v="250000"/>
    <n v="250233"/>
    <n v="0"/>
    <n v="250000"/>
    <n v="1601"/>
    <n v="6.3980370294885163E-3"/>
    <n v="0.59990006246096195"/>
    <n v="125"/>
    <n v="125"/>
    <n v="0"/>
    <n v="1000"/>
    <n v="960.44"/>
    <n v="-39.559999999999945"/>
    <n v="0"/>
    <n v="835.44"/>
    <n v="0.86985131814584982"/>
  </r>
  <r>
    <s v="BurganBank0216_Forex_Adhood_interest_MEC"/>
    <x v="0"/>
    <x v="1"/>
    <s v="Q1"/>
    <d v="2016-02-23T00:00:00"/>
    <d v="2016-02-29T00:00:00"/>
    <n v="0"/>
    <x v="1"/>
    <x v="34"/>
    <s v="BurganBank0216_Forex_interest_MEC"/>
    <s v="Completed"/>
    <s v="Adhood"/>
    <s v="RON"/>
    <s v="Xaxis Display Plus"/>
    <s v="cpm"/>
    <s v="Selected Sites"/>
    <s v="Ad Bundles"/>
    <n v="0.15"/>
    <n v="1.6"/>
    <n v="500000"/>
    <n v="508635"/>
    <n v="0"/>
    <n v="500000"/>
    <m/>
    <n v="0"/>
    <e v="#DIV/0!"/>
    <n v="75"/>
    <n v="75"/>
    <n v="0"/>
    <n v="800"/>
    <n v="800"/>
    <n v="0"/>
    <n v="0"/>
    <n v="725"/>
    <n v="0.90625"/>
  </r>
  <r>
    <s v="BurganBank0216_Forex_Ligatus_interest_MEC"/>
    <x v="0"/>
    <x v="1"/>
    <s v="Q1"/>
    <d v="2016-02-23T00:00:00"/>
    <d v="2016-02-29T00:00:00"/>
    <n v="0"/>
    <x v="1"/>
    <x v="34"/>
    <s v="BurganBank0216_Forex_interest_MEC"/>
    <s v="Completed"/>
    <s v="Ligatus"/>
    <s v="RON"/>
    <s v="Xaxis Display Plus"/>
    <s v="cpc"/>
    <s v="Selected Sites"/>
    <s v="Ad Bundles"/>
    <n v="0.3"/>
    <n v="1.6"/>
    <n v="5000"/>
    <m/>
    <n v="5000"/>
    <n v="0"/>
    <m/>
    <e v="#DIV/0!"/>
    <e v="#DIV/0!"/>
    <n v="1.5"/>
    <n v="0"/>
    <n v="-1.5"/>
    <n v="8"/>
    <n v="123"/>
    <n v="115"/>
    <n v="0"/>
    <n v="123"/>
    <n v="1"/>
  </r>
  <r>
    <s v="BurganBank0216_Forex_Maxad_interest_MEC"/>
    <x v="0"/>
    <x v="1"/>
    <s v="Q1"/>
    <d v="2016-02-23T00:00:00"/>
    <d v="2016-02-29T00:00:00"/>
    <n v="0"/>
    <x v="1"/>
    <x v="34"/>
    <s v="BurganBank0216_Forex_interest_MEC"/>
    <s v="Completed"/>
    <s v="Maxad"/>
    <s v="RON"/>
    <s v="Xaxis Display Plus"/>
    <s v="cpc"/>
    <s v="Selected Sites"/>
    <s v="Ad Bundles"/>
    <m/>
    <n v="1.6"/>
    <n v="5000"/>
    <n v="254"/>
    <n v="4746"/>
    <n v="254"/>
    <m/>
    <n v="0"/>
    <e v="#DIV/0!"/>
    <n v="0"/>
    <n v="0"/>
    <n v="0"/>
    <n v="8"/>
    <n v="123"/>
    <n v="115"/>
    <n v="0"/>
    <n v="123"/>
    <n v="1"/>
  </r>
  <r>
    <s v="BurganBank0216_Forex_Digitalm_interest_MEC"/>
    <x v="0"/>
    <x v="1"/>
    <s v="Q1"/>
    <d v="2016-02-23T00:00:00"/>
    <d v="2016-02-29T00:00:00"/>
    <n v="0"/>
    <x v="1"/>
    <x v="34"/>
    <s v="BurganBank0216_Forex_interest_MEC"/>
    <s v="Completed"/>
    <s v="Digitalm"/>
    <s v="RON"/>
    <s v="Xaxis Display Plus"/>
    <s v="cpm"/>
    <s v="Selected Sites"/>
    <s v="Ad Bundles"/>
    <n v="0.2"/>
    <n v="1.6"/>
    <n v="1000000"/>
    <n v="1027978"/>
    <n v="0"/>
    <n v="1000000"/>
    <n v="109"/>
    <n v="1.060333976018942E-4"/>
    <n v="14.678899082568808"/>
    <n v="200"/>
    <n v="200"/>
    <n v="0"/>
    <n v="1600"/>
    <n v="1600"/>
    <n v="0"/>
    <n v="0"/>
    <n v="1400"/>
    <n v="0.875"/>
  </r>
  <r>
    <s v="BurganBank0216_Forex_Medyanet_interest_MEC"/>
    <x v="0"/>
    <x v="1"/>
    <s v="Q1"/>
    <d v="2016-02-23T00:00:00"/>
    <d v="2016-02-29T00:00:00"/>
    <n v="0"/>
    <x v="1"/>
    <x v="34"/>
    <s v="BurganBank0216_Forex_interest_MEC"/>
    <s v="Completed"/>
    <s v="Medyanet"/>
    <s v="RON"/>
    <s v="Xaxis Display Plus"/>
    <s v="cpm"/>
    <s v="Selected Sites"/>
    <s v="Ad Bundles"/>
    <n v="0.1"/>
    <n v="1.6"/>
    <n v="1000000"/>
    <n v="1117245"/>
    <n v="0"/>
    <n v="1000000"/>
    <m/>
    <n v="0"/>
    <e v="#DIV/0!"/>
    <n v="100"/>
    <n v="100"/>
    <n v="0"/>
    <n v="1600"/>
    <n v="600"/>
    <n v="-1000"/>
    <n v="0"/>
    <n v="500"/>
    <n v="0.83333333333333337"/>
  </r>
  <r>
    <s v="BurganBank0216_Forex_Bond_interest_MEC"/>
    <x v="0"/>
    <x v="1"/>
    <s v="Q1"/>
    <d v="2016-02-23T00:00:00"/>
    <d v="2016-02-29T00:00:00"/>
    <n v="0"/>
    <x v="1"/>
    <x v="34"/>
    <s v="BurganBank0216_Forex_interest_MEC"/>
    <s v="Completed"/>
    <s v="Bond Digital"/>
    <s v="RON"/>
    <s v="Xaxis Display Plus"/>
    <s v="cpm"/>
    <s v="Selected Sites"/>
    <s v="Ad Bundles"/>
    <n v="0.5"/>
    <n v="1.6"/>
    <n v="500000"/>
    <n v="500112"/>
    <n v="0"/>
    <n v="500000"/>
    <m/>
    <n v="0"/>
    <e v="#DIV/0!"/>
    <n v="250"/>
    <n v="250"/>
    <n v="0"/>
    <n v="800"/>
    <n v="359.12"/>
    <n v="-440.88"/>
    <n v="0"/>
    <n v="109.12"/>
    <n v="0.30385386500334149"/>
  </r>
  <r>
    <s v="Akbank0216_Case_Kampus_Digitalm_interest_MC"/>
    <x v="0"/>
    <x v="1"/>
    <s v="Q1"/>
    <d v="2016-02-24T00:00:00"/>
    <d v="2016-02-26T00:00:00"/>
    <n v="0"/>
    <x v="0"/>
    <x v="9"/>
    <s v="Akbank0216_Case_Kampus_interest_MC"/>
    <s v="Completed"/>
    <s v="Digitalm"/>
    <s v="RON"/>
    <s v="Xaxis Display Plus"/>
    <s v="cpm"/>
    <s v="Selected Sites"/>
    <s v="Ad Bundles"/>
    <n v="0.2"/>
    <n v="1"/>
    <n v="1500000"/>
    <n v="1510351"/>
    <n v="0"/>
    <n v="1500000"/>
    <n v="181"/>
    <n v="1.1983969289257928E-4"/>
    <n v="8.3444806629834254"/>
    <n v="300"/>
    <n v="300"/>
    <n v="0"/>
    <n v="1500"/>
    <n v="1510.3510000000001"/>
    <n v="10.351000000000113"/>
    <n v="0"/>
    <n v="1210.3510000000001"/>
    <n v="0.80137067476368073"/>
  </r>
  <r>
    <s v="Akbank0216_Kase_kampus_Medyanet_interest_MC"/>
    <x v="0"/>
    <x v="1"/>
    <s v="Q1"/>
    <d v="2016-02-24T00:00:00"/>
    <d v="2016-02-26T00:00:00"/>
    <n v="0"/>
    <x v="0"/>
    <x v="9"/>
    <s v="Akbank0216_Case_Kampus_interest_MC"/>
    <s v="Completed"/>
    <s v="Medyanet"/>
    <s v="RON"/>
    <s v="Xaxis Display Plus"/>
    <s v="cpm"/>
    <s v="Selected Sites"/>
    <s v="Ad Bundles"/>
    <n v="0.1"/>
    <n v="1"/>
    <n v="1500000"/>
    <n v="1561537"/>
    <n v="0"/>
    <n v="1500000"/>
    <m/>
    <n v="0"/>
    <e v="#DIV/0!"/>
    <n v="150"/>
    <n v="150"/>
    <n v="0"/>
    <n v="1500"/>
    <n v="1561.537"/>
    <n v="61.537000000000035"/>
    <n v="0"/>
    <n v="1411.537"/>
    <n v="0.90394079679187878"/>
  </r>
  <r>
    <s v="Akbank0216_Kase_kampus_Bond_interest_MC"/>
    <x v="0"/>
    <x v="1"/>
    <s v="Q1"/>
    <d v="2016-02-24T00:00:00"/>
    <d v="2016-02-26T00:00:00"/>
    <n v="0"/>
    <x v="0"/>
    <x v="9"/>
    <s v="Akbank0216_Case_Kampus_interest_MC"/>
    <s v="Completed"/>
    <s v="Bond Digital"/>
    <s v="RON"/>
    <s v="Xaxis Display Plus"/>
    <s v="cpm"/>
    <s v="Selected Sites"/>
    <s v="Ad Bundles"/>
    <n v="0.5"/>
    <n v="1"/>
    <n v="1000000"/>
    <n v="384237"/>
    <n v="615763"/>
    <n v="384237"/>
    <m/>
    <n v="0"/>
    <e v="#DIV/0!"/>
    <n v="500"/>
    <n v="192.11850000000001"/>
    <n v="-307.88149999999996"/>
    <n v="1000"/>
    <n v="428"/>
    <n v="-572"/>
    <n v="0"/>
    <n v="235.88149999999999"/>
    <n v="0.55112499999999998"/>
  </r>
  <r>
    <s v="KKB0216_Findeks_Tvc_Clipkit_Sync_MC"/>
    <x v="0"/>
    <x v="1"/>
    <s v="Q1"/>
    <d v="2016-02-24T00:00:00"/>
    <d v="2016-02-29T00:00:00"/>
    <n v="0"/>
    <x v="0"/>
    <x v="35"/>
    <s v="KKB0216_Findeks_Tvc_Sync_MC"/>
    <s v="Completed"/>
    <s v="Clipkit"/>
    <s v="RON"/>
    <s v="Xaxis SYNC"/>
    <s v="cpv"/>
    <s v="Pre/Mid/Post Rolls RON"/>
    <s v="Online Video"/>
    <n v="3.5000000000000003E-2"/>
    <n v="0.06"/>
    <n v="250000"/>
    <n v="254883"/>
    <n v="0"/>
    <n v="250000"/>
    <n v="12548"/>
    <n v="4.9230431217460562E-2"/>
    <n v="1.1954096270321963"/>
    <n v="8750"/>
    <n v="8750"/>
    <n v="0"/>
    <n v="15000"/>
    <n v="15000"/>
    <n v="0"/>
    <n v="0"/>
    <n v="6250"/>
    <n v="0.41666666666666669"/>
  </r>
  <r>
    <s v="Vodafone0216_Big_Bang_Digitalm_interest_MS"/>
    <x v="0"/>
    <x v="1"/>
    <s v="Q1"/>
    <d v="2016-02-25T00:00:00"/>
    <d v="2016-02-29T00:00:00"/>
    <n v="0"/>
    <x v="2"/>
    <x v="13"/>
    <s v="Vodafone0216_Big_Bang_interest_MS"/>
    <s v="Completed"/>
    <s v="Digitalm"/>
    <s v="RON"/>
    <s v="Xaxis Display Plus"/>
    <s v="cpm"/>
    <s v="Selected Sites"/>
    <s v="Ad Bundles"/>
    <n v="0.2"/>
    <n v="0.8"/>
    <n v="2000000"/>
    <n v="2030708"/>
    <n v="0"/>
    <n v="2000000"/>
    <m/>
    <n v="0"/>
    <e v="#DIV/0!"/>
    <n v="400"/>
    <n v="400"/>
    <n v="0"/>
    <n v="1600"/>
    <n v="1200"/>
    <n v="-400"/>
    <n v="0"/>
    <n v="800"/>
    <n v="0.66666666666666663"/>
  </r>
  <r>
    <s v="Vodafone0216_Big_Bang_Reklamstore_interest_MS"/>
    <x v="0"/>
    <x v="1"/>
    <s v="Q1"/>
    <d v="2016-02-25T00:00:00"/>
    <d v="2016-02-29T00:00:00"/>
    <n v="0"/>
    <x v="2"/>
    <x v="13"/>
    <s v="Vodafone0216_Big_Bang_interest_MS"/>
    <s v="Completed"/>
    <s v="Reklamstore"/>
    <s v="RON"/>
    <s v="Xaxis Display Plus"/>
    <s v="cpm"/>
    <s v="Selected Sites"/>
    <s v="Ad Bundles"/>
    <n v="0.35"/>
    <n v="0.8"/>
    <n v="1000000"/>
    <n v="1718695"/>
    <n v="0"/>
    <n v="1000000"/>
    <n v="1045"/>
    <n v="6.0801945662261191E-4"/>
    <n v="0.76555023923444976"/>
    <n v="350"/>
    <n v="350"/>
    <n v="0"/>
    <n v="800"/>
    <n v="800"/>
    <n v="0"/>
    <n v="0"/>
    <n v="450"/>
    <n v="0.5625"/>
  </r>
  <r>
    <s v="ZorluPsm_Slavas_Snow_Show_Medyanet_interstitial_MC"/>
    <x v="0"/>
    <x v="1"/>
    <s v="Q1"/>
    <d v="2016-02-25T00:00:00"/>
    <d v="2016-02-29T00:00:00"/>
    <n v="0"/>
    <x v="0"/>
    <x v="36"/>
    <s v="ZorluPsm_Slavas_Snow_Show_interstitial_MC"/>
    <s v="Completed"/>
    <s v="Medyanet"/>
    <s v="RON"/>
    <s v="Xaxis Rich Media"/>
    <s v="cpm"/>
    <s v="Interstitial"/>
    <s v="Interstitial"/>
    <n v="0.5"/>
    <n v="4.25"/>
    <n v="300000"/>
    <n v="300944"/>
    <n v="0"/>
    <n v="300000"/>
    <n v="1853"/>
    <n v="6.1572917220479558E-3"/>
    <n v="0.68807339449541283"/>
    <n v="150"/>
    <n v="150"/>
    <n v="0"/>
    <n v="1275"/>
    <n v="1275"/>
    <n v="0"/>
    <n v="0"/>
    <n v="1125"/>
    <n v="0.88235294117647056"/>
  </r>
  <r>
    <s v="ZorluPsm_Slavas_Snow_Show_Digitalm_interstitial_MC"/>
    <x v="0"/>
    <x v="1"/>
    <s v="Q1"/>
    <d v="2016-02-25T00:00:00"/>
    <d v="2016-02-29T00:00:00"/>
    <n v="0"/>
    <x v="0"/>
    <x v="36"/>
    <s v="ZorluPsm_Slavas_Snow_Show_interstitial_MC"/>
    <s v="Completed"/>
    <s v="Digitalm"/>
    <s v="RON"/>
    <s v="Xaxis Rich Media"/>
    <s v="cpm"/>
    <s v="Interstitial"/>
    <s v="Interstitial"/>
    <n v="2.5"/>
    <n v="4.25"/>
    <n v="200000"/>
    <n v="251331"/>
    <n v="0"/>
    <n v="200000"/>
    <n v="2708"/>
    <n v="1.0774635838794259E-2"/>
    <n v="0.39586410635155095"/>
    <n v="500"/>
    <n v="500"/>
    <n v="0"/>
    <n v="850"/>
    <n v="1072"/>
    <n v="222"/>
    <n v="0"/>
    <n v="572"/>
    <n v="0.53358208955223885"/>
  </r>
  <r>
    <s v="ZorluPsm_Slavas_Snow_Show_Acunn_Preroll_MC"/>
    <x v="0"/>
    <x v="1"/>
    <s v="Q1"/>
    <d v="2016-02-25T00:00:00"/>
    <d v="2016-02-29T00:00:00"/>
    <n v="0"/>
    <x v="0"/>
    <x v="36"/>
    <s v="ZorluPsm_Slavas_Snow_Show_Preroll_MC"/>
    <s v="Completed"/>
    <s v="Acunn"/>
    <s v="RON"/>
    <s v="Xaxis Tv"/>
    <s v="cpv"/>
    <s v="Pre/Mid/Post Rolls RON"/>
    <s v="Online Video"/>
    <n v="0.01"/>
    <n v="3.2500000000000001E-2"/>
    <n v="30000"/>
    <n v="31233"/>
    <n v="0"/>
    <n v="30000"/>
    <n v="1089"/>
    <n v="3.4866967630390933E-2"/>
    <n v="0.93211432506887049"/>
    <n v="300"/>
    <n v="0"/>
    <n v="-300"/>
    <n v="975"/>
    <n v="1015.0725"/>
    <n v="40.072499999999991"/>
    <n v="0"/>
    <n v="1015.0725"/>
    <n v="1"/>
  </r>
  <r>
    <s v="ZorluPsm_Slavas_Snow_Show_Acunn_Nokta_MC"/>
    <x v="0"/>
    <x v="1"/>
    <s v="Q1"/>
    <d v="2016-02-25T00:00:00"/>
    <d v="2016-02-29T00:00:00"/>
    <n v="0"/>
    <x v="0"/>
    <x v="36"/>
    <s v="ZorluPsm_Slavas_Snow_Show_Preroll_MC"/>
    <s v="Completed"/>
    <s v="Nokta"/>
    <s v="RON"/>
    <s v="Xaxis Tv"/>
    <s v="cpv"/>
    <s v="Pre/Mid/Post Rolls RON"/>
    <s v="Online Video"/>
    <n v="1.2E-2"/>
    <n v="3.2500000000000001E-2"/>
    <n v="25000"/>
    <n v="25939"/>
    <n v="0"/>
    <n v="25000"/>
    <n v="1979"/>
    <n v="7.6294382975442387E-2"/>
    <n v="0.42598155634158669"/>
    <n v="300"/>
    <n v="300"/>
    <n v="0"/>
    <n v="812.5"/>
    <n v="843.01750000000004"/>
    <n v="30.517500000000041"/>
    <n v="0"/>
    <n v="543.01750000000004"/>
    <n v="0.64413550133894015"/>
  </r>
  <r>
    <s v="ZorluPsm_Slavas_Snow_Show_Clickvol_Preroll_MC"/>
    <x v="0"/>
    <x v="1"/>
    <s v="Q1"/>
    <d v="2016-02-25T00:00:00"/>
    <d v="2016-02-29T00:00:00"/>
    <n v="0"/>
    <x v="0"/>
    <x v="36"/>
    <s v="ZorluPsm_Slavas_Snow_Show_Preroll_MC"/>
    <s v="Completed"/>
    <s v="Clickvol"/>
    <s v="RON"/>
    <s v="Xaxis Tv"/>
    <s v="cpv"/>
    <s v="Pre/Mid/Post Rolls RON"/>
    <s v="Online Video"/>
    <m/>
    <n v="3.2500000000000001E-2"/>
    <n v="5000"/>
    <n v="37"/>
    <n v="4963"/>
    <n v="37"/>
    <m/>
    <n v="0"/>
    <e v="#DIV/0!"/>
    <n v="0"/>
    <n v="0"/>
    <n v="0"/>
    <n v="162.5"/>
    <n v="1.2025000000000001"/>
    <n v="-161.29750000000001"/>
    <n v="0"/>
    <n v="1.2025000000000001"/>
    <n v="1"/>
  </r>
  <r>
    <s v="KKB0216_E-ntegre_Move_Mobil_interest_MC"/>
    <x v="0"/>
    <x v="1"/>
    <s v="Q1"/>
    <d v="2016-02-25T00:00:00"/>
    <d v="2016-02-29T00:00:00"/>
    <n v="0"/>
    <x v="0"/>
    <x v="35"/>
    <s v="KKB0216_E-ntegre_Mobil_interest_MC"/>
    <s v="Completed"/>
    <s v="Move"/>
    <s v="RON"/>
    <s v="Xaxis Mobil"/>
    <s v="cpm"/>
    <s v="Selected Sites"/>
    <s v="Ad Bundles"/>
    <n v="2"/>
    <n v="5"/>
    <n v="148200"/>
    <n v="201428"/>
    <n v="0"/>
    <n v="148200"/>
    <n v="528"/>
    <n v="2.6212840320114384E-3"/>
    <n v="1.4034090909090908"/>
    <n v="296.39999999999998"/>
    <n v="296.39999999999998"/>
    <n v="0"/>
    <n v="741"/>
    <n v="741"/>
    <n v="0"/>
    <n v="0"/>
    <n v="444.6"/>
    <n v="0.6"/>
  </r>
  <r>
    <s v="KKB0216_E-ntegre_Adhood_interest_MC"/>
    <x v="0"/>
    <x v="1"/>
    <s v="Q1"/>
    <d v="2016-02-25T00:00:00"/>
    <d v="2016-02-29T00:00:00"/>
    <n v="0"/>
    <x v="0"/>
    <x v="35"/>
    <s v="KKB0216_E-ntegre_interest_MC"/>
    <s v="Completed"/>
    <s v="Adhood"/>
    <s v="RON"/>
    <s v="Xaxis Display Plus"/>
    <s v="cpm"/>
    <s v="Selected Sites"/>
    <s v="Ad Bundles"/>
    <n v="0.15"/>
    <n v="1"/>
    <n v="500000"/>
    <n v="438612"/>
    <n v="61388"/>
    <n v="438612"/>
    <m/>
    <n v="0"/>
    <e v="#DIV/0!"/>
    <n v="75"/>
    <n v="65.791799999999995"/>
    <n v="-9.208200000000005"/>
    <n v="500"/>
    <n v="247"/>
    <n v="-253"/>
    <n v="0"/>
    <n v="181.20820000000001"/>
    <n v="0.73363643724696359"/>
  </r>
  <r>
    <s v="KKB0216_E-ntegre_Medyanet_interest_MC"/>
    <x v="0"/>
    <x v="1"/>
    <s v="Q1"/>
    <d v="2016-02-25T00:00:00"/>
    <d v="2016-02-29T00:00:00"/>
    <n v="0"/>
    <x v="0"/>
    <x v="35"/>
    <s v="KKB0216_E-ntegre_interest_MC"/>
    <s v="Completed"/>
    <s v="Medyanet"/>
    <s v="RON"/>
    <s v="Xaxis Display Plus"/>
    <s v="cpm"/>
    <s v="Selected Sites"/>
    <s v="Ad Bundles"/>
    <n v="0.1"/>
    <n v="1"/>
    <n v="1000000"/>
    <n v="1002992"/>
    <n v="0"/>
    <n v="1000000"/>
    <m/>
    <n v="0"/>
    <e v="#DIV/0!"/>
    <n v="100"/>
    <n v="100"/>
    <n v="0"/>
    <n v="1000"/>
    <n v="1002.992"/>
    <n v="2.9919999999999618"/>
    <n v="0"/>
    <n v="902.99199999999996"/>
    <n v="0.90029830746406747"/>
  </r>
  <r>
    <s v="Teknosa0216_Turuncu_İndirim_faz3_Acunn_intersitital_MC"/>
    <x v="0"/>
    <x v="1"/>
    <s v="Q1"/>
    <d v="2016-02-25T00:00:00"/>
    <d v="2016-02-29T00:00:00"/>
    <n v="0"/>
    <x v="0"/>
    <x v="6"/>
    <s v="Teknosa0216_Turuncu_İndirim_faz3_intersitital_MC"/>
    <s v="Completed"/>
    <s v="Acunn"/>
    <s v="RON"/>
    <s v="Xaxis Rich Media"/>
    <s v="cpm"/>
    <s v="Interstitial"/>
    <s v="Interstitial"/>
    <n v="1.5"/>
    <n v="4.25"/>
    <n v="250000"/>
    <n v="251470"/>
    <n v="0"/>
    <n v="250000"/>
    <n v="2608"/>
    <n v="1.0371018411738975E-2"/>
    <n v="0.40979582055214719"/>
    <n v="375"/>
    <n v="0"/>
    <n v="-375"/>
    <n v="1062.5"/>
    <n v="1068.7474999999999"/>
    <n v="6.2474999999999454"/>
    <n v="0"/>
    <n v="1068.7474999999999"/>
    <n v="1"/>
  </r>
  <r>
    <s v="Teknosa0216_Turuncu_İndirim_faz3_Digitalm_intersitital_MC"/>
    <x v="0"/>
    <x v="1"/>
    <s v="Q1"/>
    <d v="2016-02-25T00:00:00"/>
    <d v="2016-02-29T00:00:00"/>
    <n v="0"/>
    <x v="0"/>
    <x v="6"/>
    <s v="Teknosa0216_Turuncu_İndirim_faz3_intersitital_MC"/>
    <s v="Completed"/>
    <s v="Digitalm"/>
    <s v="RON"/>
    <s v="Xaxis Rich Media"/>
    <s v="cpm"/>
    <s v="Interstitial"/>
    <s v="Interstitial"/>
    <n v="2.5"/>
    <n v="4.25"/>
    <n v="250000"/>
    <n v="250000"/>
    <n v="0"/>
    <n v="250000"/>
    <n v="536"/>
    <n v="2.1440000000000001E-3"/>
    <n v="0.11753731343283583"/>
    <n v="625"/>
    <n v="625"/>
    <n v="0"/>
    <n v="1062.5"/>
    <n v="63"/>
    <n v="-999.5"/>
    <n v="0"/>
    <n v="-562"/>
    <n v="-8.9206349206349209"/>
  </r>
  <r>
    <s v="Teknosa0216_Turuncu_İndirim_faz3_medyanet_intersitital_MC"/>
    <x v="0"/>
    <x v="1"/>
    <s v="Q1"/>
    <d v="2016-02-25T00:00:00"/>
    <d v="2016-02-29T00:00:00"/>
    <n v="0"/>
    <x v="0"/>
    <x v="6"/>
    <s v="Teknosa0216_Turuncu_İndirim_faz3_intersitital_MC"/>
    <s v="Completed"/>
    <s v="Medyanet"/>
    <s v="RON"/>
    <s v="Xaxis Rich Media"/>
    <s v="cpm"/>
    <s v="Interstitial"/>
    <s v="Interstitial"/>
    <n v="0.5"/>
    <n v="4.25"/>
    <n v="300000"/>
    <n v="289678"/>
    <n v="10322"/>
    <n v="289678"/>
    <n v="1977"/>
    <n v="6.8248192820994343E-3"/>
    <n v="0.62272711178553364"/>
    <n v="150"/>
    <n v="144.839"/>
    <n v="-5.1610000000000014"/>
    <n v="1275"/>
    <n v="1231.1315"/>
    <n v="-43.86850000000004"/>
    <n v="0"/>
    <n v="1086.2925"/>
    <n v="0.88235294117647067"/>
  </r>
  <r>
    <s v="Teknosa0216_Turuncu_İndirim_faz3_Bond_intersitital_MC"/>
    <x v="0"/>
    <x v="1"/>
    <s v="Q1"/>
    <d v="2016-02-25T00:00:00"/>
    <d v="2016-02-29T00:00:00"/>
    <n v="0"/>
    <x v="0"/>
    <x v="6"/>
    <s v="Teknosa0216_Turuncu_İndirim_faz3_intersitital_MC"/>
    <s v="Completed"/>
    <s v="Bond Digital"/>
    <s v="RON"/>
    <s v="Xaxis Rich Media"/>
    <s v="cpm"/>
    <s v="Interstitial"/>
    <s v="Interstitial"/>
    <n v="2.25"/>
    <n v="4.25"/>
    <n v="250000"/>
    <n v="251256"/>
    <n v="0"/>
    <n v="250000"/>
    <m/>
    <n v="0"/>
    <e v="#DIV/0!"/>
    <n v="562.5"/>
    <n v="562.5"/>
    <n v="0"/>
    <n v="1062.5"/>
    <n v="1067.838"/>
    <n v="5.3379999999999654"/>
    <n v="0"/>
    <n v="505.33799999999997"/>
    <n v="0.47323470414051566"/>
  </r>
  <r>
    <s v="GSK0216_Sensodyne_Hypernova_Faz3_Bond_interest_MC"/>
    <x v="0"/>
    <x v="1"/>
    <s v="Q1"/>
    <d v="2016-02-01T00:00:00"/>
    <d v="2016-02-14T00:00:00"/>
    <n v="0"/>
    <x v="0"/>
    <x v="0"/>
    <s v="GSK0216_Sensodyne_Hypernova_Faz3_nterest_MC"/>
    <s v="Completed"/>
    <s v="Bond Digital"/>
    <s v="RON"/>
    <s v="Xaxis Display Plus"/>
    <s v="cpm"/>
    <s v="Selected Sites"/>
    <s v="Ad Bundles"/>
    <n v="0.5"/>
    <n v="1"/>
    <n v="4000000"/>
    <n v="4000090"/>
    <n v="0"/>
    <n v="4000000"/>
    <m/>
    <n v="0"/>
    <e v="#DIV/0!"/>
    <n v="2000"/>
    <n v="2000"/>
    <n v="0"/>
    <n v="4000"/>
    <n v="4000.09"/>
    <n v="9.0000000000145519E-2"/>
    <n v="0"/>
    <n v="2000.0900000000001"/>
    <n v="0.50001124974688071"/>
  </r>
  <r>
    <s v="GSK0216_Sensodyne_Hypernova_Faz3_Matrouge_interest_MC"/>
    <x v="0"/>
    <x v="1"/>
    <s v="Q1"/>
    <d v="2016-02-01T00:00:00"/>
    <d v="2016-02-14T00:00:00"/>
    <n v="0"/>
    <x v="0"/>
    <x v="0"/>
    <s v="GSK0216_Sensodyne_Hypernova_Faz3_nterest_MC"/>
    <s v="Completed"/>
    <s v="Matrouge"/>
    <s v="RON"/>
    <s v="Xaxis Display Plus"/>
    <s v="cpm"/>
    <s v="Selected Sites"/>
    <s v="Ad Bundles"/>
    <n v="0.2"/>
    <n v="1"/>
    <n v="200000"/>
    <n v="775240"/>
    <n v="0"/>
    <n v="200000"/>
    <m/>
    <n v="0"/>
    <e v="#DIV/0!"/>
    <n v="40"/>
    <n v="40"/>
    <n v="0"/>
    <n v="200"/>
    <n v="775.24"/>
    <n v="575.24"/>
    <n v="0"/>
    <n v="735.24"/>
    <n v="0.94840307517671951"/>
  </r>
  <r>
    <s v="GSK0216_Sensodyne_Hypernova_Faz3_Digitalm_interest_MC"/>
    <x v="0"/>
    <x v="1"/>
    <s v="Q1"/>
    <d v="2016-02-01T00:00:00"/>
    <d v="2016-02-14T00:00:00"/>
    <n v="0"/>
    <x v="0"/>
    <x v="0"/>
    <s v="GSK0216_Sensodyne_Hypernova_Faz3_nterest_MC"/>
    <s v="Completed"/>
    <s v="Digitalm"/>
    <s v="RON"/>
    <s v="Xaxis Display Plus"/>
    <s v="cpm"/>
    <s v="Selected Sites"/>
    <s v="Ad Bundles"/>
    <n v="0.2"/>
    <n v="1"/>
    <n v="5000000"/>
    <n v="3662656"/>
    <n v="1337344"/>
    <n v="3662656"/>
    <m/>
    <n v="0"/>
    <e v="#DIV/0!"/>
    <n v="1000"/>
    <n v="732.53120000000001"/>
    <n v="-267.46879999999999"/>
    <n v="5000"/>
    <n v="3662.6559999999999"/>
    <n v="-1337.3440000000001"/>
    <n v="0"/>
    <n v="2930.1248000000001"/>
    <n v="0.8"/>
  </r>
  <r>
    <s v="GSK0216_Sensodyne_Hypernova_Faz3_Ligatus_interest_MC"/>
    <x v="0"/>
    <x v="1"/>
    <s v="Q1"/>
    <d v="2016-02-01T00:00:00"/>
    <d v="2016-02-14T00:00:00"/>
    <n v="0"/>
    <x v="0"/>
    <x v="0"/>
    <s v="GSK0216_Sensodyne_Hypernova_Faz3_nterest_MC"/>
    <s v="Completed"/>
    <s v="Ligatus"/>
    <s v="RON"/>
    <s v="Xaxis Display Plus"/>
    <s v="cpc"/>
    <s v="Selected Sites"/>
    <s v="Ad Bundles"/>
    <n v="0.3"/>
    <n v="1"/>
    <n v="7500"/>
    <n v="7500"/>
    <n v="0"/>
    <n v="7500"/>
    <m/>
    <n v="0"/>
    <e v="#DIV/0!"/>
    <n v="2.25"/>
    <n v="2250"/>
    <n v="2247.75"/>
    <n v="7.5"/>
    <n v="0"/>
    <n v="-7.5"/>
    <n v="0"/>
    <n v="-2250"/>
    <e v="#DIV/0!"/>
  </r>
  <r>
    <s v="GSK0216_Sensodyne_Hypernova_Faz3_Reklamz_interest_MC"/>
    <x v="0"/>
    <x v="1"/>
    <s v="Q1"/>
    <d v="2016-02-01T00:00:00"/>
    <d v="2016-02-14T00:00:00"/>
    <n v="0"/>
    <x v="0"/>
    <x v="0"/>
    <s v="GSK0216_Sensodyne_Hypernova_Faz3_nterest_MC"/>
    <s v="Completed"/>
    <s v="Reklamz"/>
    <s v="RON"/>
    <s v="Xaxis Display Plus"/>
    <s v="cpm"/>
    <s v="Selected Sites"/>
    <s v="Ad Bundles"/>
    <n v="0.1"/>
    <n v="1"/>
    <n v="500000"/>
    <n v="250161"/>
    <n v="249839"/>
    <n v="250161"/>
    <m/>
    <n v="0"/>
    <e v="#DIV/0!"/>
    <n v="50"/>
    <n v="25.016100000000002"/>
    <n v="-24.983899999999998"/>
    <n v="500"/>
    <n v="250.161"/>
    <n v="-249.839"/>
    <n v="0"/>
    <n v="225.14490000000001"/>
    <n v="0.9"/>
  </r>
  <r>
    <s v="Bimeks0216_Binlerce_urune_kdv_kadar_Bi_para_faz3_bond_intersitital_MEC"/>
    <x v="0"/>
    <x v="1"/>
    <s v="Q1"/>
    <d v="2016-02-25T00:00:00"/>
    <d v="2016-02-29T00:00:00"/>
    <n v="0"/>
    <x v="1"/>
    <x v="10"/>
    <s v="Bimeks0216_Binlerce_urune_kdv_kadar_Bi_para_faz3_intersitital_MEC"/>
    <s v="Completed"/>
    <s v="Bond Digital"/>
    <s v="RON"/>
    <s v="Xaxis Rich Media"/>
    <s v="cpm"/>
    <s v="Interstitial"/>
    <s v="Interstitial"/>
    <n v="2.25"/>
    <n v="4.5"/>
    <n v="250000"/>
    <n v="250494"/>
    <n v="0"/>
    <n v="250000"/>
    <n v="3000"/>
    <n v="1.1976334762509281E-2"/>
    <n v="0.37574099999999999"/>
    <n v="562.5"/>
    <n v="562.5"/>
    <n v="0"/>
    <n v="1125"/>
    <n v="1127.223"/>
    <n v="2.2229999999999563"/>
    <n v="0"/>
    <n v="564.72299999999996"/>
    <n v="0.50098605156211329"/>
  </r>
  <r>
    <s v="Bimeks0216_Binlerce_urune_kdv_kadar_Bi_para_faz3_acunn_intersitital_MEC"/>
    <x v="0"/>
    <x v="1"/>
    <s v="Q1"/>
    <d v="2016-02-25T00:00:00"/>
    <d v="2016-02-29T00:00:00"/>
    <n v="0"/>
    <x v="1"/>
    <x v="10"/>
    <s v="Bimeks0216_Binlerce_urune_kdv_kadar_Bi_para_faz3_intersitital_MEC"/>
    <s v="Completed"/>
    <s v="Acunn"/>
    <s v="RON"/>
    <s v="Xaxis Rich Media"/>
    <s v="cpm"/>
    <s v="Interstitial"/>
    <s v="Interstitial"/>
    <n v="1.5"/>
    <n v="4.5"/>
    <n v="250000"/>
    <n v="251505"/>
    <n v="0"/>
    <n v="250000"/>
    <n v="2565"/>
    <n v="1.0198604401502952E-2"/>
    <n v="0.44123684210526315"/>
    <n v="375"/>
    <n v="0"/>
    <n v="-375"/>
    <n v="1125"/>
    <n v="1131.7725"/>
    <n v="6.7725000000000364"/>
    <n v="0"/>
    <n v="1131.7725"/>
    <n v="1"/>
  </r>
  <r>
    <s v="Bimeks0216_Binlerce_urune_kdv_kadar_Bi_para_faz3_edyanet_intersitital_MEC"/>
    <x v="0"/>
    <x v="1"/>
    <s v="Q1"/>
    <d v="2016-02-25T00:00:00"/>
    <d v="2016-02-29T00:00:00"/>
    <n v="0"/>
    <x v="1"/>
    <x v="10"/>
    <s v="Bimeks0216_Binlerce_urune_kdv_kadar_Bi_para_faz3_intersitital_MEC"/>
    <s v="Completed"/>
    <s v="Medyanet"/>
    <s v="RON"/>
    <s v="Xaxis Rich Media"/>
    <s v="cpm"/>
    <s v="Interstitial"/>
    <s v="Interstitial"/>
    <n v="0.5"/>
    <n v="4.5"/>
    <n v="250000"/>
    <n v="199274"/>
    <n v="50726"/>
    <n v="199274"/>
    <n v="939"/>
    <n v="4.7121049409355959E-3"/>
    <n v="0.89030883919062831"/>
    <n v="125"/>
    <n v="99.637"/>
    <n v="-25.363"/>
    <n v="1125"/>
    <n v="836"/>
    <n v="-289"/>
    <n v="0"/>
    <n v="736.36300000000006"/>
    <n v="0.88081698564593314"/>
  </r>
  <r>
    <s v="Bimeks0216_Binlerce_urune_kdv_kadar_Bi_para_faz3_digitalm_intersitital_MEC"/>
    <x v="0"/>
    <x v="1"/>
    <s v="Q1"/>
    <d v="2016-02-25T00:00:00"/>
    <d v="2016-02-29T00:00:00"/>
    <n v="0"/>
    <x v="1"/>
    <x v="10"/>
    <s v="Bimeks0216_Binlerce_urune_kdv_kadar_Bi_para_faz3_intersitital_MEC"/>
    <s v="Completed"/>
    <s v="Digitalm"/>
    <s v="RON"/>
    <s v="Xaxis Rich Media"/>
    <s v="cpm"/>
    <s v="Interstitial"/>
    <s v="Interstitial"/>
    <n v="2.5"/>
    <n v="4.5"/>
    <n v="250000"/>
    <n v="201044"/>
    <n v="48956"/>
    <n v="201044"/>
    <n v="2985"/>
    <n v="1.4847496070511928E-2"/>
    <n v="0.30318257956448913"/>
    <n v="625"/>
    <n v="502.61"/>
    <n v="-122.38999999999999"/>
    <n v="1125"/>
    <n v="905"/>
    <n v="-220"/>
    <n v="0"/>
    <n v="402.39"/>
    <n v="0.44462983425414365"/>
  </r>
  <r>
    <s v="Hopi0216_Sevgililer_Günü_Medyanet_interest_MEC"/>
    <x v="0"/>
    <x v="1"/>
    <s v="Q1"/>
    <d v="2016-02-29T00:00:00"/>
    <d v="2016-02-29T00:00:00"/>
    <n v="0"/>
    <x v="1"/>
    <x v="25"/>
    <s v="Hopi0216_Sevgililer_Günü_interest_MEC"/>
    <s v="Completed"/>
    <s v="Medyanet"/>
    <s v="RON"/>
    <s v="Xaxis Display Plus"/>
    <s v="cpm"/>
    <s v="Selected Sites"/>
    <s v="Ad Bundles"/>
    <n v="0.1"/>
    <n v="0"/>
    <n v="300000"/>
    <n v="300000"/>
    <n v="0"/>
    <n v="300000"/>
    <m/>
    <n v="0"/>
    <e v="#DIV/0!"/>
    <n v="30"/>
    <n v="30"/>
    <n v="0"/>
    <n v="0"/>
    <n v="0"/>
    <n v="0"/>
    <n v="0"/>
    <n v="-30"/>
    <e v="#DIV/0!"/>
  </r>
  <r>
    <s v="Nike0216_BFI_Faz2_Clipkit_Seeding_MS"/>
    <x v="0"/>
    <x v="1"/>
    <s v="Q1"/>
    <d v="2016-01-29T00:00:00"/>
    <d v="2016-01-31T00:00:00"/>
    <n v="0"/>
    <x v="2"/>
    <x v="27"/>
    <s v="Nike0216_BFI_Faz2_Seeding_MS"/>
    <s v="Completed"/>
    <s v="Clipkit"/>
    <s v="RON"/>
    <s v="Xaxis Seeding"/>
    <s v="cpc"/>
    <s v="Pre/Mid/Post Rolls RON"/>
    <s v="Online Video"/>
    <n v="0.45"/>
    <n v="0.6"/>
    <n v="6250"/>
    <n v="6250"/>
    <n v="0"/>
    <n v="6250"/>
    <m/>
    <n v="0"/>
    <e v="#DIV/0!"/>
    <n v="2.8125"/>
    <n v="2812"/>
    <n v="2809.1875"/>
    <n v="3.75"/>
    <n v="4187"/>
    <n v="4183.25"/>
    <n v="0"/>
    <n v="1375"/>
    <n v="0.32839742058753285"/>
  </r>
  <r>
    <s v="Huawei0216_MateS_interest_Popmarker_MX"/>
    <x v="0"/>
    <x v="1"/>
    <s v="Q1"/>
    <d v="2016-02-01T00:00:00"/>
    <d v="2016-02-05T00:00:00"/>
    <n v="0"/>
    <x v="3"/>
    <x v="22"/>
    <s v="Huawei0216_MateS_interest_MX"/>
    <s v="Completed"/>
    <s v="Popmarker"/>
    <s v="RON"/>
    <s v="Xaxis Display Plus"/>
    <s v="cpm"/>
    <s v="Selected Sites"/>
    <s v="Ad Bundles"/>
    <n v="1"/>
    <n v="0"/>
    <n v="500000"/>
    <n v="483000"/>
    <n v="17000"/>
    <n v="483000"/>
    <m/>
    <n v="0"/>
    <e v="#DIV/0!"/>
    <n v="500"/>
    <n v="483"/>
    <n v="-17"/>
    <n v="0"/>
    <n v="0"/>
    <n v="0"/>
    <n v="0"/>
    <n v="-483"/>
    <e v="#DIV/0!"/>
  </r>
  <r>
    <s v="Tadim0316_Fistik_Ailesi_Midyo_Preroll_MEC"/>
    <x v="0"/>
    <x v="2"/>
    <s v="Q1"/>
    <d v="2016-03-01T00:00:00"/>
    <d v="2016-03-20T00:00:00"/>
    <n v="0"/>
    <x v="1"/>
    <x v="32"/>
    <s v="Tadim0316_Fistik_Ailesi_Preroll_MEC"/>
    <s v="Completed"/>
    <s v="Midyo"/>
    <s v="RON"/>
    <s v="Xaxis Tv"/>
    <s v="cpv"/>
    <s v="Pre/Mid/Post Rolls RON"/>
    <s v="Online Video"/>
    <n v="5.0000000000000001E-3"/>
    <n v="3.5000000000000003E-2"/>
    <n v="75000"/>
    <n v="77698"/>
    <n v="0"/>
    <n v="75000"/>
    <n v="1353"/>
    <n v="1.7413575639012586E-2"/>
    <n v="1.9312638580931263"/>
    <n v="375"/>
    <n v="375"/>
    <n v="0"/>
    <n v="2625.0000000000005"/>
    <n v="2613"/>
    <n v="-12.000000000000455"/>
    <n v="0"/>
    <n v="2238"/>
    <n v="0.85648679678530426"/>
  </r>
  <r>
    <s v="Tadim0316_Fistik_Ailesi_Digitalm_Preroll_MEC"/>
    <x v="0"/>
    <x v="2"/>
    <s v="Q1"/>
    <d v="2016-03-01T00:00:00"/>
    <d v="2016-03-20T00:00:00"/>
    <n v="0"/>
    <x v="1"/>
    <x v="32"/>
    <s v="Tadim0316_Fistik_Ailesi_Preroll_MEC"/>
    <s v="Completed"/>
    <s v="Digitalm"/>
    <s v="RON"/>
    <s v="Xaxis Tv"/>
    <s v="cpv"/>
    <s v="Pre/Mid/Post Rolls RON"/>
    <s v="Online Video"/>
    <n v="6.0000000000000001E-3"/>
    <n v="3.5000000000000003E-2"/>
    <n v="100000"/>
    <n v="100102"/>
    <n v="0"/>
    <n v="100000"/>
    <n v="3685"/>
    <n v="3.681245129967433E-2"/>
    <n v="0.949796472184532"/>
    <n v="600"/>
    <n v="600"/>
    <n v="0"/>
    <n v="3500.0000000000005"/>
    <n v="3500.0000000000005"/>
    <n v="0"/>
    <n v="0"/>
    <n v="2900.0000000000005"/>
    <n v="0.82857142857142863"/>
  </r>
  <r>
    <s v="Tadim0316_Fistik_Ailesi_Acunn_Preroll_MEC"/>
    <x v="0"/>
    <x v="2"/>
    <s v="Q1"/>
    <d v="2016-03-01T00:00:00"/>
    <d v="2016-03-20T00:00:00"/>
    <n v="0"/>
    <x v="1"/>
    <x v="32"/>
    <s v="Tadim0316_Fistik_Ailesi_Preroll_MEC"/>
    <s v="Completed"/>
    <s v="Acunn"/>
    <s v="RON"/>
    <s v="Xaxis Tv"/>
    <s v="cpv"/>
    <s v="Pre/Mid/Post Rolls RON"/>
    <s v="Online Video"/>
    <n v="0.01"/>
    <n v="3.5000000000000003E-2"/>
    <n v="100000"/>
    <n v="100024"/>
    <n v="0"/>
    <n v="100000"/>
    <n v="11837"/>
    <n v="0.11834159801647605"/>
    <n v="0.28317985976176396"/>
    <n v="1000"/>
    <n v="0"/>
    <n v="-1000"/>
    <n v="3500.0000000000005"/>
    <n v="3352"/>
    <n v="-148.00000000000045"/>
    <n v="0"/>
    <n v="3352"/>
    <n v="1"/>
  </r>
  <r>
    <s v="Tadim0316_Fistik_Ailesi_bond_Preroll_MEC"/>
    <x v="0"/>
    <x v="2"/>
    <s v="Q1"/>
    <d v="2016-03-01T00:00:00"/>
    <d v="2016-03-20T00:00:00"/>
    <n v="0"/>
    <x v="1"/>
    <x v="32"/>
    <s v="Tadim0316_Fistik_Ailesi_Preroll_MEC"/>
    <s v="Completed"/>
    <s v="Bond Digital"/>
    <s v="RON"/>
    <s v="Xaxis Tv"/>
    <s v="cpv"/>
    <s v="Pre/Mid/Post Rolls RON"/>
    <s v="Online Video"/>
    <n v="1.4999999999999999E-2"/>
    <n v="3.5000000000000003E-2"/>
    <n v="75000"/>
    <n v="75028"/>
    <n v="0"/>
    <n v="75000"/>
    <n v="8349"/>
    <n v="0.11127845604307725"/>
    <n v="0.31440891124685594"/>
    <n v="1125"/>
    <n v="1125"/>
    <n v="0"/>
    <n v="2625.0000000000005"/>
    <n v="2625.0000000000005"/>
    <n v="0"/>
    <n v="0"/>
    <n v="1500.0000000000005"/>
    <n v="0.57142857142857151"/>
  </r>
  <r>
    <s v="Tadim0316_Fistik_Ailesi_Crep_Preroll_MEC"/>
    <x v="0"/>
    <x v="2"/>
    <s v="Q1"/>
    <d v="2016-03-01T00:00:00"/>
    <d v="2016-03-20T00:00:00"/>
    <n v="0"/>
    <x v="1"/>
    <x v="32"/>
    <s v="Tadim0316_Fistik_Ailesi_Preroll_MEC"/>
    <s v="Completed"/>
    <s v="Crep Digital"/>
    <s v="RON"/>
    <s v="Xaxis Tv"/>
    <s v="cpv"/>
    <s v="Pre/Mid/Post Rolls RON"/>
    <s v="Online Video"/>
    <n v="2.2499999999999999E-2"/>
    <n v="3.5000000000000003E-2"/>
    <n v="100000"/>
    <n v="110507"/>
    <n v="0"/>
    <n v="100000"/>
    <n v="3531"/>
    <n v="3.1952726976571623E-2"/>
    <n v="0.99122061738884182"/>
    <n v="2250"/>
    <n v="2250"/>
    <n v="0"/>
    <n v="3500.0000000000005"/>
    <n v="3500.0000000000005"/>
    <n v="0"/>
    <n v="0"/>
    <n v="1250.0000000000005"/>
    <n v="0.35714285714285721"/>
  </r>
  <r>
    <s v="Avon0316_Matte_LS_Clipkit_SYNC_MX"/>
    <x v="0"/>
    <x v="2"/>
    <s v="Q1"/>
    <d v="2016-03-01T00:00:00"/>
    <d v="2016-03-18T00:00:00"/>
    <n v="0"/>
    <x v="3"/>
    <x v="33"/>
    <s v="Avon0316_Matte_LS_SYNC_MX"/>
    <s v="Completed"/>
    <s v="Clipkit"/>
    <s v="RON"/>
    <s v="Xaxis SYNC"/>
    <s v="cpv"/>
    <s v="Pre/Mid/Post Rolls RON"/>
    <s v="Online Video"/>
    <n v="4.2000000000000003E-2"/>
    <n v="0.06"/>
    <n v="67000"/>
    <n v="83720"/>
    <n v="0"/>
    <n v="67000"/>
    <n v="4430"/>
    <n v="5.2914476827520304E-2"/>
    <n v="0.8889390519187359"/>
    <n v="2814"/>
    <n v="2814"/>
    <n v="0"/>
    <n v="4020"/>
    <n v="3938"/>
    <n v="-82"/>
    <n v="0"/>
    <n v="1124"/>
    <n v="0.28542407313357032"/>
  </r>
  <r>
    <s v="Avon0316_Matte_LS_Medyanet_Interstitial_MX"/>
    <x v="0"/>
    <x v="2"/>
    <s v="Q1"/>
    <d v="2016-03-01T00:00:00"/>
    <d v="2016-03-18T00:00:00"/>
    <n v="0"/>
    <x v="3"/>
    <x v="33"/>
    <s v="Avon0316_Matte_LS_Interstitial_MX"/>
    <s v="Completed"/>
    <s v="Medyanet"/>
    <s v="RON"/>
    <s v="Xaxis Rich Media"/>
    <s v="cpm"/>
    <s v="Interstitial"/>
    <s v="Interstitial"/>
    <n v="0.5"/>
    <n v="4.25"/>
    <n v="400000"/>
    <n v="399445"/>
    <n v="555"/>
    <n v="399445"/>
    <n v="2856"/>
    <n v="7.149920514714166E-3"/>
    <n v="0.59441220238095238"/>
    <n v="200"/>
    <n v="199.7225"/>
    <n v="-0.27750000000000341"/>
    <n v="1700"/>
    <n v="1697.6412499999999"/>
    <n v="-2.3587500000001"/>
    <n v="0"/>
    <n v="1497.9187499999998"/>
    <n v="0.88235294117647056"/>
  </r>
  <r>
    <s v="Avon0316_Matte_LS_Digitalm_Interstitial_MX"/>
    <x v="0"/>
    <x v="2"/>
    <s v="Q1"/>
    <d v="2016-03-01T00:00:00"/>
    <d v="2016-03-18T00:00:00"/>
    <n v="0"/>
    <x v="3"/>
    <x v="33"/>
    <s v="Avon0316_Matte_LS_Interstitial_MX"/>
    <s v="Completed"/>
    <s v="Digitalm"/>
    <s v="RON"/>
    <s v="Xaxis Rich Media"/>
    <s v="cpm"/>
    <s v="Interstitial"/>
    <s v="Interstitial"/>
    <n v="2.5"/>
    <n v="4.25"/>
    <n v="400000"/>
    <n v="400078"/>
    <n v="0"/>
    <n v="400000"/>
    <n v="4718"/>
    <n v="1.1792700423417433E-2"/>
    <n v="0.36039243323442138"/>
    <n v="1000"/>
    <n v="1000"/>
    <n v="0"/>
    <n v="1700"/>
    <n v="1700.3315"/>
    <n v="0.33150000000000546"/>
    <n v="0"/>
    <n v="700.33150000000001"/>
    <n v="0.41187938940141966"/>
  </r>
  <r>
    <s v="Avon0316_Matte_LS_Acunn_Interstitial_MX"/>
    <x v="0"/>
    <x v="2"/>
    <s v="Q1"/>
    <d v="2016-03-01T00:00:00"/>
    <d v="2016-03-18T00:00:00"/>
    <n v="0"/>
    <x v="3"/>
    <x v="33"/>
    <s v="Avon0316_Matte_LS_Interstitial_MX"/>
    <s v="Completed"/>
    <s v="Acunn"/>
    <s v="RON"/>
    <s v="Xaxis Rich Media"/>
    <s v="cpm"/>
    <s v="Interstitial"/>
    <s v="Interstitial"/>
    <n v="1.5"/>
    <n v="4.25"/>
    <n v="350000"/>
    <n v="350321"/>
    <n v="0"/>
    <n v="350000"/>
    <n v="3359"/>
    <n v="9.5883489713719707E-3"/>
    <n v="0.40964572789520692"/>
    <n v="525"/>
    <n v="0"/>
    <n v="-525"/>
    <n v="1487.5"/>
    <n v="1376"/>
    <n v="-111.5"/>
    <n v="0"/>
    <n v="1376"/>
    <n v="1"/>
  </r>
  <r>
    <s v="Avon0316_Matte_LS_Ligatus_Interstitial_MX"/>
    <x v="0"/>
    <x v="2"/>
    <s v="Q1"/>
    <d v="2016-03-01T00:00:00"/>
    <d v="2016-03-18T00:00:00"/>
    <n v="0"/>
    <x v="3"/>
    <x v="33"/>
    <s v="Avon0316_Matte_LS_Interstitial_MX"/>
    <s v="Completed"/>
    <s v="Ligatus"/>
    <s v="RON"/>
    <s v="Xaxis Rich Media"/>
    <s v="cpc"/>
    <s v="Interstitial"/>
    <s v="Interstitial"/>
    <n v="0.3"/>
    <n v="4.25"/>
    <n v="3333"/>
    <n v="3333"/>
    <n v="0"/>
    <n v="3333"/>
    <m/>
    <n v="0"/>
    <e v="#DIV/0!"/>
    <n v="0.99990000000000001"/>
    <n v="1000"/>
    <n v="999.00009999999997"/>
    <n v="14.16525"/>
    <n v="14.16525"/>
    <n v="0"/>
    <n v="0"/>
    <n v="-985.83474999999999"/>
    <n v="-69.5952948236"/>
  </r>
  <r>
    <s v="Avon0316_Matte_LS_Clicvol_Interstitial_MX"/>
    <x v="0"/>
    <x v="2"/>
    <s v="Q1"/>
    <d v="2016-03-01T00:00:00"/>
    <d v="2016-03-18T00:00:00"/>
    <n v="0"/>
    <x v="3"/>
    <x v="33"/>
    <s v="Avon0316_Matte_LS_Interstitial_MX"/>
    <s v="Completed"/>
    <s v="Clickvol"/>
    <s v="RON"/>
    <s v="Xaxis Rich Media"/>
    <s v="cpc"/>
    <s v="Interstitial"/>
    <s v="Interstitial"/>
    <n v="0.2"/>
    <n v="4.25"/>
    <n v="3000"/>
    <n v="2091"/>
    <n v="909"/>
    <n v="2091"/>
    <m/>
    <n v="0"/>
    <e v="#DIV/0!"/>
    <n v="0.60000000000000009"/>
    <n v="418"/>
    <n v="417.4"/>
    <n v="12.75"/>
    <n v="8.8867499999999993"/>
    <n v="-3.8632500000000007"/>
    <n v="0"/>
    <n v="-409.11324999999999"/>
    <n v="-46.036318114046196"/>
  </r>
  <r>
    <s v="Vodafone0316_FillBox_Wave2_Digitalm_interest_MS"/>
    <x v="0"/>
    <x v="2"/>
    <s v="Q1"/>
    <d v="2016-03-02T00:00:00"/>
    <d v="2016-03-30T00:00:00"/>
    <n v="0"/>
    <x v="2"/>
    <x v="13"/>
    <s v="Vodafone0316_FillBox_Wave2_interest_MS"/>
    <s v="Completed"/>
    <s v="Digitalm"/>
    <s v="RON"/>
    <s v="Xaxis Display Plus"/>
    <s v="cpm"/>
    <s v="Selected Sites"/>
    <s v="Ad Bundles"/>
    <n v="0.2"/>
    <n v="0.8"/>
    <n v="2000000"/>
    <n v="841682"/>
    <n v="1158318"/>
    <n v="841682"/>
    <n v="216"/>
    <n v="2.5662898814516645E-4"/>
    <n v="3.1173407407407412"/>
    <n v="400"/>
    <n v="168.33640000000003"/>
    <n v="-231.66359999999997"/>
    <n v="1600"/>
    <n v="673.3456000000001"/>
    <n v="-926.6543999999999"/>
    <n v="0"/>
    <n v="505.00920000000008"/>
    <n v="0.75"/>
  </r>
  <r>
    <s v="Vodafone0316_FillBox_Wave2_Bond_interest_MS"/>
    <x v="0"/>
    <x v="2"/>
    <s v="Q1"/>
    <d v="2016-03-02T00:00:00"/>
    <d v="2016-03-30T00:00:00"/>
    <n v="0"/>
    <x v="2"/>
    <x v="13"/>
    <s v="Vodafone0316_FillBox_Wave2_interest_MS"/>
    <s v="Completed"/>
    <s v="Bond Digital"/>
    <s v="RON"/>
    <s v="Xaxis Display Plus"/>
    <s v="cpm"/>
    <s v="Selected Sites"/>
    <s v="Ad Bundles"/>
    <n v="0.5"/>
    <n v="0.8"/>
    <n v="1000000"/>
    <n v="431668"/>
    <n v="568332"/>
    <n v="431668"/>
    <m/>
    <n v="0"/>
    <e v="#DIV/0!"/>
    <n v="500"/>
    <n v="215.834"/>
    <n v="-284.166"/>
    <n v="800"/>
    <n v="599"/>
    <n v="-201"/>
    <n v="0"/>
    <n v="383.166"/>
    <n v="0.63967612687813025"/>
  </r>
  <r>
    <s v="Vodafone0316_FillBox_Wave2_Reklamstore_interest_MS"/>
    <x v="0"/>
    <x v="2"/>
    <s v="Q1"/>
    <d v="2016-03-02T00:00:00"/>
    <d v="2016-03-30T00:00:00"/>
    <n v="0"/>
    <x v="2"/>
    <x v="13"/>
    <s v="Vodafone0316_FillBox_Wave2_interest_MS"/>
    <s v="Completed"/>
    <s v="Reklamstore"/>
    <s v="RON"/>
    <s v="Xaxis Display Plus"/>
    <s v="cpm"/>
    <s v="Selected Sites"/>
    <s v="Ad Bundles"/>
    <n v="0.35"/>
    <n v="0.8"/>
    <n v="1500000"/>
    <n v="512945"/>
    <n v="987055"/>
    <n v="512945"/>
    <n v="665"/>
    <n v="1.2964352903332716E-3"/>
    <n v="0.61707669172932333"/>
    <n v="525"/>
    <n v="179.53075000000001"/>
    <n v="-345.46924999999999"/>
    <n v="1200"/>
    <n v="410.35599999999999"/>
    <n v="-789.64400000000001"/>
    <n v="0"/>
    <n v="230.82524999999998"/>
    <n v="0.5625"/>
  </r>
  <r>
    <s v="Vestel0316_Kusursuz_Deneyim_Acunn_Preroll_MC"/>
    <x v="0"/>
    <x v="2"/>
    <s v="Q1"/>
    <d v="2016-03-01T00:00:00"/>
    <d v="2016-03-18T00:00:00"/>
    <n v="0"/>
    <x v="0"/>
    <x v="18"/>
    <s v="Vestel0316_Kusursuz_Deneyim_Preroll_MC"/>
    <s v="Completed"/>
    <s v="Acunn"/>
    <s v="RON"/>
    <s v="Xaxis Tv"/>
    <s v="cpv"/>
    <s v="Pre/Mid/Post Rolls RON"/>
    <s v="Online Video"/>
    <n v="0.01"/>
    <n v="3.3000000000000002E-2"/>
    <n v="30000"/>
    <n v="30005"/>
    <n v="0"/>
    <n v="30000"/>
    <n v="3633"/>
    <n v="0.121079820029995"/>
    <n v="0.23424167354803194"/>
    <n v="300"/>
    <n v="0"/>
    <n v="-300"/>
    <n v="990"/>
    <n v="851"/>
    <n v="-139"/>
    <n v="0"/>
    <n v="851"/>
    <n v="1"/>
  </r>
  <r>
    <s v="Vestel0316_Kusursuz_Deneyim_Midyo_Preroll_MC"/>
    <x v="0"/>
    <x v="2"/>
    <s v="Q1"/>
    <d v="2016-03-01T00:00:00"/>
    <d v="2016-03-18T00:00:00"/>
    <n v="0"/>
    <x v="0"/>
    <x v="18"/>
    <s v="Vestel0316_Kusursuz_Deneyim_Preroll_MC"/>
    <s v="Completed"/>
    <s v="Midyo"/>
    <s v="RON"/>
    <s v="Xaxis Tv"/>
    <s v="cpv"/>
    <s v="Pre/Mid/Post Rolls RON"/>
    <s v="Online Video"/>
    <n v="5.0000000000000001E-3"/>
    <n v="3.3000000000000002E-2"/>
    <n v="15000"/>
    <n v="16060"/>
    <n v="0"/>
    <n v="15000"/>
    <n v="294"/>
    <n v="1.8306351183063511E-2"/>
    <n v="1.6836734693877551"/>
    <n v="75"/>
    <n v="75"/>
    <n v="0"/>
    <n v="495"/>
    <n v="495"/>
    <n v="0"/>
    <n v="0"/>
    <n v="420"/>
    <n v="0.84848484848484851"/>
  </r>
  <r>
    <s v="Vestel0316_Kusursuz_Deneyim_Bond_Preroll_MC"/>
    <x v="0"/>
    <x v="2"/>
    <s v="Q1"/>
    <d v="2016-03-01T00:00:00"/>
    <d v="2016-03-18T00:00:00"/>
    <n v="0"/>
    <x v="0"/>
    <x v="18"/>
    <s v="Vestel0316_Kusursuz_Deneyim_Preroll_MC"/>
    <s v="Completed"/>
    <s v="Bond Digital"/>
    <s v="RON"/>
    <s v="Xaxis Tv"/>
    <s v="cpv"/>
    <s v="Pre/Mid/Post Rolls RON"/>
    <s v="Online Video"/>
    <n v="1.4999999999999999E-2"/>
    <n v="3.3000000000000002E-2"/>
    <n v="30000"/>
    <n v="29813"/>
    <n v="187"/>
    <n v="29813"/>
    <n v="3225"/>
    <n v="0.108174286385134"/>
    <n v="0.30697674418604654"/>
    <n v="450"/>
    <n v="447.19499999999999"/>
    <n v="-2.8050000000000068"/>
    <n v="990"/>
    <n v="990"/>
    <n v="0"/>
    <n v="0"/>
    <n v="542.80500000000006"/>
    <n v="0.54828787878787888"/>
  </r>
  <r>
    <s v="IKEA0316_Mutfak_Digitalm_Interstitial_MEC"/>
    <x v="0"/>
    <x v="2"/>
    <s v="Q1"/>
    <d v="2016-03-01T00:00:00"/>
    <d v="2016-03-17T00:00:00"/>
    <n v="0"/>
    <x v="1"/>
    <x v="1"/>
    <s v="IKEA0316_Mutfak_Interstitial_MEC"/>
    <s v="Completed"/>
    <s v="Digitalm"/>
    <s v="RON"/>
    <s v="Xaxis Rich Media"/>
    <s v="cpm"/>
    <s v="Interstitial"/>
    <s v="Interstitial"/>
    <n v="2.5"/>
    <n v="4.25"/>
    <n v="250000"/>
    <n v="202564"/>
    <n v="47436"/>
    <n v="202564"/>
    <n v="2601"/>
    <n v="1.2840386248296835E-2"/>
    <n v="0.3309869281045752"/>
    <n v="625"/>
    <n v="506.40999999999997"/>
    <n v="-118.59000000000003"/>
    <n v="1062.5"/>
    <n v="860.89700000000005"/>
    <n v="-201.60299999999995"/>
    <n v="0"/>
    <n v="354.48700000000008"/>
    <n v="0.41176470588235303"/>
  </r>
  <r>
    <s v="IKEA0316_Mutfak_DeskFive_Interstitial_MEC"/>
    <x v="0"/>
    <x v="2"/>
    <s v="Q1"/>
    <d v="2016-03-01T00:00:00"/>
    <d v="2016-03-17T00:00:00"/>
    <n v="0"/>
    <x v="1"/>
    <x v="1"/>
    <s v="IKEA0316_Mutfak_Interstitial_MEC"/>
    <s v="Completed"/>
    <s v="Desk Five"/>
    <s v="RON"/>
    <s v="Xaxis Rich Media"/>
    <s v="cpm"/>
    <s v="Interstitial"/>
    <s v="Interstitial"/>
    <n v="2.5"/>
    <n v="4.25"/>
    <n v="200000"/>
    <n v="152453"/>
    <n v="47547"/>
    <n v="152453"/>
    <n v="3632"/>
    <n v="2.3823735839898198E-2"/>
    <n v="0.178393515969163"/>
    <n v="500"/>
    <n v="381.13249999999999"/>
    <n v="-118.86750000000001"/>
    <n v="850"/>
    <n v="647.92525000000001"/>
    <n v="-202.07474999999999"/>
    <n v="0"/>
    <n v="266.79275000000001"/>
    <n v="0.41176470588235298"/>
  </r>
  <r>
    <s v="IKEA0316_Mutfak_Acunn_Interstitial_MEC"/>
    <x v="0"/>
    <x v="2"/>
    <s v="Q1"/>
    <d v="2016-03-01T00:00:00"/>
    <d v="2016-03-17T00:00:00"/>
    <n v="0"/>
    <x v="1"/>
    <x v="1"/>
    <s v="IKEA0316_Mutfak_Interstitial_MEC"/>
    <s v="Completed"/>
    <s v="Acunn"/>
    <s v="RON"/>
    <s v="Xaxis Rich Media"/>
    <s v="cpm"/>
    <s v="Interstitial"/>
    <s v="Interstitial"/>
    <n v="1.5"/>
    <n v="4.25"/>
    <n v="250000"/>
    <n v="254195"/>
    <n v="0"/>
    <n v="250000"/>
    <n v="2009"/>
    <n v="7.9033812624166484E-3"/>
    <n v="0.6057740169238427"/>
    <n v="375"/>
    <n v="0"/>
    <n v="-375"/>
    <n v="1062.5"/>
    <n v="1217"/>
    <n v="154.5"/>
    <n v="0"/>
    <n v="1217"/>
    <n v="1"/>
  </r>
  <r>
    <s v="Beymen0316_Mart_Clickvol_interest_MEC"/>
    <x v="0"/>
    <x v="2"/>
    <s v="Q1"/>
    <d v="2016-03-02T00:00:00"/>
    <d v="2016-03-30T00:00:00"/>
    <n v="0"/>
    <x v="1"/>
    <x v="37"/>
    <s v="Beymen0316_Mart_interest_MEC"/>
    <s v="Completed"/>
    <s v="Clickvol"/>
    <s v="RON"/>
    <s v="Xaxis Display Plus"/>
    <s v="cpc"/>
    <s v="Selected Sites"/>
    <s v="Ad Bundles"/>
    <n v="0.2"/>
    <n v="1.75"/>
    <n v="1000"/>
    <n v="1074"/>
    <n v="0"/>
    <n v="1000"/>
    <m/>
    <n v="0"/>
    <e v="#DIV/0!"/>
    <n v="0.2"/>
    <n v="200"/>
    <n v="199.8"/>
    <n v="1.75"/>
    <n v="933"/>
    <n v="931.25"/>
    <n v="0"/>
    <n v="733"/>
    <n v="0.78563772775991425"/>
  </r>
  <r>
    <s v="Beymen0316_Mart_Ligatus_interest_MEC"/>
    <x v="0"/>
    <x v="2"/>
    <s v="Q1"/>
    <d v="2016-03-02T00:00:00"/>
    <d v="2016-03-30T00:00:00"/>
    <n v="0"/>
    <x v="1"/>
    <x v="37"/>
    <s v="Beymen0316_Mart_interest_MEC"/>
    <s v="Completed"/>
    <s v="Ligatus"/>
    <s v="RON"/>
    <s v="Xaxis Display Plus"/>
    <s v="cpc"/>
    <s v="Selected Sites"/>
    <s v="Ad Bundles"/>
    <n v="0.3"/>
    <n v="1.75"/>
    <n v="6000"/>
    <n v="6000"/>
    <n v="0"/>
    <n v="6000"/>
    <m/>
    <n v="0"/>
    <e v="#DIV/0!"/>
    <n v="1.7999999999999998"/>
    <n v="1800"/>
    <n v="1798.2"/>
    <n v="10.5"/>
    <n v="500"/>
    <n v="489.5"/>
    <n v="0"/>
    <n v="-1300"/>
    <n v="-2.6"/>
  </r>
  <r>
    <s v="Beymen0316_Mart_Medyanet_interest_MEC"/>
    <x v="0"/>
    <x v="2"/>
    <s v="Q1"/>
    <d v="2016-03-02T00:00:00"/>
    <d v="2016-03-30T00:00:00"/>
    <n v="0"/>
    <x v="1"/>
    <x v="37"/>
    <s v="Beymen0316_Mart_interest_MEC"/>
    <s v="Completed"/>
    <s v="Medyanet"/>
    <s v="RON"/>
    <s v="Xaxis Display Plus"/>
    <s v="cpm"/>
    <s v="Selected Sites"/>
    <s v="Ad Bundles"/>
    <n v="0.1"/>
    <n v="1.75"/>
    <n v="3000000"/>
    <n v="3000576"/>
    <n v="0"/>
    <n v="3000000"/>
    <n v="3032"/>
    <n v="1.0104726559167308E-3"/>
    <n v="0.74241424802110823"/>
    <n v="300"/>
    <n v="300"/>
    <n v="0"/>
    <n v="5250"/>
    <n v="2251"/>
    <n v="-2999"/>
    <n v="0"/>
    <n v="1951"/>
    <n v="0.86672589960017765"/>
  </r>
  <r>
    <s v="Beymen0316_Mart_Popmarker_interest_MEC"/>
    <x v="0"/>
    <x v="2"/>
    <s v="Q1"/>
    <d v="2016-03-02T00:00:00"/>
    <d v="2016-03-30T00:00:00"/>
    <n v="0"/>
    <x v="1"/>
    <x v="37"/>
    <s v="Beymen0316_Mart_interest_MEC"/>
    <s v="Completed"/>
    <s v="Popmarker"/>
    <s v="RON"/>
    <s v="Xaxis Display Plus"/>
    <s v="cpm"/>
    <s v="Selected Sites"/>
    <s v="Ad Bundles"/>
    <n v="1"/>
    <n v="3"/>
    <n v="500000"/>
    <n v="505979"/>
    <n v="0"/>
    <n v="500000"/>
    <m/>
    <n v="0"/>
    <e v="#DIV/0!"/>
    <n v="500"/>
    <n v="500"/>
    <n v="0"/>
    <n v="1500"/>
    <n v="1517.9369999999999"/>
    <n v="17.936999999999898"/>
    <n v="0"/>
    <n v="1017.9369999999999"/>
    <n v="0.67060556531661064"/>
  </r>
  <r>
    <s v="Beymen0316_Mart_Digitalm_interest_MEC"/>
    <x v="0"/>
    <x v="2"/>
    <s v="Q1"/>
    <d v="2016-03-02T00:00:00"/>
    <d v="2016-03-30T00:00:00"/>
    <n v="0"/>
    <x v="1"/>
    <x v="37"/>
    <s v="Beymen0316_Mart_interest_MEC"/>
    <s v="Completed"/>
    <s v="Digitalm"/>
    <s v="RON"/>
    <s v="Xaxis Display Plus"/>
    <s v="cpm"/>
    <s v="Selected Sites"/>
    <s v="Ad Bundles"/>
    <n v="0.2"/>
    <n v="1.75"/>
    <n v="2100000"/>
    <n v="2027687"/>
    <n v="72313"/>
    <n v="2027687"/>
    <n v="867"/>
    <n v="4.2758078539735175E-4"/>
    <n v="3.637831603229527"/>
    <n v="420"/>
    <n v="405.53739999999999"/>
    <n v="-14.462600000000009"/>
    <n v="3675"/>
    <n v="3154"/>
    <n v="-521"/>
    <n v="0"/>
    <n v="2748.4625999999998"/>
    <n v="0.8714212428662016"/>
  </r>
  <r>
    <s v="Beymen0316_Mart_Medyanet_interstitial_MEC"/>
    <x v="0"/>
    <x v="2"/>
    <s v="Q1"/>
    <d v="2016-03-02T00:00:00"/>
    <d v="2016-03-30T00:00:00"/>
    <n v="0"/>
    <x v="1"/>
    <x v="37"/>
    <s v="Beymen0316_Mart_interest_MEC"/>
    <s v="Completed"/>
    <s v="Medyanet"/>
    <s v="RON"/>
    <s v="Xaxis Rich Media"/>
    <s v="cpm"/>
    <s v="Selected Sites"/>
    <s v="Ad Bundles"/>
    <n v="0.5"/>
    <n v="1.75"/>
    <n v="1000000"/>
    <n v="1000056"/>
    <n v="0"/>
    <n v="1000000"/>
    <n v="10273"/>
    <n v="1.0272424744214324E-2"/>
    <n v="0.17035899931860216"/>
    <n v="500"/>
    <n v="500"/>
    <n v="0"/>
    <n v="1750"/>
    <n v="1750.098"/>
    <n v="9.7999999999956344E-2"/>
    <n v="0"/>
    <n v="1250.098"/>
    <n v="0.71430171338976445"/>
  </r>
  <r>
    <s v="Bimeks0316_Kdv_Kadar_Bi_Para_Faz1_Acunn_Intersitital_MEC"/>
    <x v="0"/>
    <x v="2"/>
    <s v="Q1"/>
    <d v="2016-03-04T00:00:00"/>
    <d v="2016-03-08T00:00:00"/>
    <n v="0"/>
    <x v="1"/>
    <x v="10"/>
    <s v="Bimeks0316_Kdv_Kadar_Bi_Para_Faz1_Intersitital_MEC"/>
    <s v="Completed"/>
    <s v="Acunn"/>
    <s v="RON"/>
    <s v="Xaxis Rich Media"/>
    <s v="cpm"/>
    <s v="Selected Sites"/>
    <s v="Interstitial"/>
    <n v="1.5"/>
    <n v="4.5"/>
    <n v="300000"/>
    <n v="301631"/>
    <n v="0"/>
    <n v="300000"/>
    <n v="2938"/>
    <n v="9.7403781441562712E-3"/>
    <n v="0.47651463580667119"/>
    <n v="450"/>
    <n v="0"/>
    <n v="-450"/>
    <n v="1350"/>
    <n v="1400"/>
    <n v="50"/>
    <n v="0"/>
    <n v="1400"/>
    <n v="1"/>
  </r>
  <r>
    <s v="Bimeks0316_Kdv_Kadar_Bi_Para_Faz1_Bond_Intersitital_MEC"/>
    <x v="0"/>
    <x v="2"/>
    <s v="Q1"/>
    <d v="2016-03-04T00:00:00"/>
    <d v="2016-03-08T00:00:00"/>
    <n v="0"/>
    <x v="1"/>
    <x v="10"/>
    <s v="Bimeks0316_Kdv_Kadar_Bi_Para_Faz1_Intersitital_MEC"/>
    <s v="Completed"/>
    <s v="Bond Digital"/>
    <s v="RON"/>
    <s v="Xaxis Rich Media"/>
    <s v="cpm"/>
    <s v="Selected Sites"/>
    <s v="Ad Bundles"/>
    <n v="0.5"/>
    <n v="4.5"/>
    <n v="300000"/>
    <n v="301327"/>
    <n v="0"/>
    <n v="300000"/>
    <n v="3141"/>
    <n v="1.0423891652590044E-2"/>
    <n v="0.42979942693409739"/>
    <n v="150"/>
    <n v="150"/>
    <n v="0"/>
    <n v="1350"/>
    <n v="1350"/>
    <n v="0"/>
    <n v="0"/>
    <n v="1200"/>
    <n v="0.88888888888888884"/>
  </r>
  <r>
    <s v="Bimeks0316_Kdv_Kadar_Bi_Para_Faz1_Digitalm_Intersitital_MEC"/>
    <x v="0"/>
    <x v="2"/>
    <s v="Q1"/>
    <d v="2016-03-04T00:00:00"/>
    <d v="2016-03-08T00:00:00"/>
    <n v="0"/>
    <x v="1"/>
    <x v="10"/>
    <s v="Bimeks0316_Kdv_Kadar_Bi_Para_Faz1_Intersitital_MEC"/>
    <s v="Completed"/>
    <s v="Digitalm"/>
    <s v="RON"/>
    <s v="Xaxis Rich Media"/>
    <s v="cpm"/>
    <s v="Selected Sites"/>
    <s v="Ad Bundles"/>
    <n v="0.2"/>
    <n v="4.5"/>
    <n v="250000"/>
    <n v="251212"/>
    <n v="0"/>
    <n v="250000"/>
    <n v="3127"/>
    <n v="1.2447653774501218E-2"/>
    <n v="0.35976974736168854"/>
    <n v="50"/>
    <n v="50"/>
    <n v="0"/>
    <n v="1125"/>
    <n v="1125"/>
    <n v="0"/>
    <n v="0"/>
    <n v="1075"/>
    <n v="0.9555555555555556"/>
  </r>
  <r>
    <s v="Bimeks0316_Kdv_Kadar_Bi_Para_Faz1_Medyanet_Intersitital_MEC"/>
    <x v="0"/>
    <x v="2"/>
    <s v="Q1"/>
    <d v="2016-03-04T00:00:00"/>
    <d v="2016-03-08T00:00:00"/>
    <n v="0"/>
    <x v="1"/>
    <x v="10"/>
    <s v="Bimeks0316_Kdv_Kadar_Bi_Para_Faz1_Intersitital_MEC"/>
    <s v="Completed"/>
    <s v="Medyanet"/>
    <s v="RON"/>
    <s v="Xaxis Rich Media"/>
    <s v="cpm"/>
    <s v="Selected Sites"/>
    <s v="Ad Bundles"/>
    <n v="0.5"/>
    <n v="4.5"/>
    <n v="250000"/>
    <n v="250056"/>
    <n v="0"/>
    <n v="250000"/>
    <n v="1389"/>
    <n v="5.5547557347154237E-3"/>
    <n v="0.80993520518358531"/>
    <n v="125"/>
    <n v="125"/>
    <n v="0"/>
    <n v="1125"/>
    <n v="1125"/>
    <n v="0"/>
    <n v="0"/>
    <n v="1000"/>
    <n v="0.88888888888888884"/>
  </r>
  <r>
    <s v="Burgan0316_Fx_Maxad_interest_MEC"/>
    <x v="0"/>
    <x v="2"/>
    <s v="Q1"/>
    <d v="2016-03-01T00:00:00"/>
    <d v="2016-03-30T00:00:00"/>
    <n v="0"/>
    <x v="1"/>
    <x v="34"/>
    <s v="Burgan0316_Fx_interest_MEC"/>
    <s v="Completed"/>
    <s v="Maxad"/>
    <s v="RON"/>
    <s v="Xaxis Display Plus"/>
    <s v="cpc"/>
    <s v="Selected Sites"/>
    <s v="Ad Bundles"/>
    <n v="0.3"/>
    <n v="1.6"/>
    <n v="5000"/>
    <n v="5007"/>
    <n v="0"/>
    <n v="5000"/>
    <m/>
    <n v="0"/>
    <e v="#DIV/0!"/>
    <n v="1.5"/>
    <n v="1500"/>
    <n v="1498.5"/>
    <n v="8"/>
    <n v="800"/>
    <n v="792"/>
    <n v="0"/>
    <n v="-700"/>
    <n v="-0.875"/>
  </r>
  <r>
    <s v="Burgan0316_Fx_Ligatus_interest_MEC"/>
    <x v="0"/>
    <x v="2"/>
    <s v="Q1"/>
    <d v="2016-03-01T00:00:00"/>
    <d v="2016-03-30T00:00:00"/>
    <n v="0"/>
    <x v="1"/>
    <x v="34"/>
    <s v="Burgan0316_Fx_interest_MEC"/>
    <s v="Completed"/>
    <s v="Ligatus"/>
    <s v="RON"/>
    <s v="Xaxis Display Plus"/>
    <s v="cpc"/>
    <s v="Selected Sites"/>
    <s v="Ad Bundles"/>
    <n v="0.4"/>
    <n v="1.6"/>
    <n v="5000"/>
    <n v="4481"/>
    <n v="519"/>
    <n v="4481"/>
    <m/>
    <n v="0"/>
    <e v="#DIV/0!"/>
    <n v="2"/>
    <n v="1763"/>
    <n v="1761"/>
    <n v="8"/>
    <n v="800"/>
    <n v="792"/>
    <n v="0"/>
    <n v="-963"/>
    <n v="-1.2037500000000001"/>
  </r>
  <r>
    <s v="Burgan0316_Fx_Medyanet_interest_MEC"/>
    <x v="0"/>
    <x v="2"/>
    <s v="Q1"/>
    <d v="2016-03-01T00:00:00"/>
    <d v="2016-03-30T00:00:00"/>
    <n v="0"/>
    <x v="1"/>
    <x v="34"/>
    <s v="Burgan0316_Fx_interest_MEC"/>
    <s v="Completed"/>
    <s v="Medyanet"/>
    <s v="RON"/>
    <s v="Xaxis Display Plus"/>
    <s v="cpm"/>
    <s v="Selected Sites"/>
    <s v="Ad Bundles"/>
    <n v="0.1"/>
    <n v="1.6"/>
    <n v="5500000"/>
    <n v="5582539"/>
    <n v="0"/>
    <n v="5500000"/>
    <m/>
    <n v="0"/>
    <e v="#DIV/0!"/>
    <n v="550"/>
    <n v="550"/>
    <n v="0"/>
    <n v="8800"/>
    <n v="4395"/>
    <n v="-4405"/>
    <n v="0"/>
    <n v="3845"/>
    <n v="0.8748577929465301"/>
  </r>
  <r>
    <s v="Burgan0316_Fx_Memuruz_interest_MEC"/>
    <x v="0"/>
    <x v="2"/>
    <s v="Q1"/>
    <d v="2016-03-01T00:00:00"/>
    <d v="2016-03-30T00:00:00"/>
    <n v="0"/>
    <x v="1"/>
    <x v="34"/>
    <s v="Burgan0316_Fx_interest_MEC"/>
    <s v="Completed"/>
    <s v="Memuruz"/>
    <s v="RON"/>
    <s v="Xaxis Display Plus"/>
    <s v="cpm"/>
    <s v="Selected Sites"/>
    <s v="Ad Bundles"/>
    <n v="0.25"/>
    <n v="1.6"/>
    <n v="1500000"/>
    <n v="1414274"/>
    <n v="85726"/>
    <n v="1414274"/>
    <m/>
    <n v="0"/>
    <e v="#DIV/0!"/>
    <n v="375"/>
    <n v="353.56849999999997"/>
    <n v="-21.431500000000028"/>
    <n v="2400"/>
    <n v="2400"/>
    <n v="0"/>
    <n v="0"/>
    <n v="2046.4315000000001"/>
    <n v="0.85267979166666674"/>
  </r>
  <r>
    <s v="Burgan0316_Fx_Commedya_interest_MEC"/>
    <x v="0"/>
    <x v="2"/>
    <s v="Q1"/>
    <d v="2016-03-01T00:00:00"/>
    <d v="2016-03-30T00:00:00"/>
    <n v="0"/>
    <x v="1"/>
    <x v="34"/>
    <s v="Burgan0316_Fx_interest_MEC"/>
    <s v="Completed"/>
    <s v="Commedya"/>
    <s v="RON"/>
    <s v="Xaxis Display Plus"/>
    <s v="cpm"/>
    <s v="Selected Sites"/>
    <s v="Ad Bundles"/>
    <n v="0.1"/>
    <n v="1.6"/>
    <n v="500000"/>
    <n v="517276"/>
    <n v="0"/>
    <n v="500000"/>
    <m/>
    <n v="0"/>
    <e v="#DIV/0!"/>
    <n v="50"/>
    <n v="50"/>
    <n v="0"/>
    <n v="800"/>
    <n v="800"/>
    <n v="0"/>
    <n v="0"/>
    <n v="750"/>
    <n v="0.9375"/>
  </r>
  <r>
    <s v="Burgan0316_Fx_hurriyetoto_interest_MEC"/>
    <x v="0"/>
    <x v="2"/>
    <s v="Q1"/>
    <d v="2016-03-01T00:00:00"/>
    <d v="2016-03-30T00:00:00"/>
    <n v="0"/>
    <x v="1"/>
    <x v="34"/>
    <s v="Burgan0316_Fx_interest_MEC"/>
    <s v="Completed"/>
    <s v="Hurriyetemlak"/>
    <s v="RON"/>
    <s v="Xaxis Display Plus"/>
    <s v="cpm"/>
    <s v="Selected Sites"/>
    <s v="Ad Bundles"/>
    <n v="0.15"/>
    <n v="1.6"/>
    <n v="500000"/>
    <n v="551631"/>
    <n v="0"/>
    <n v="500000"/>
    <m/>
    <n v="0"/>
    <e v="#DIV/0!"/>
    <n v="75"/>
    <n v="75"/>
    <n v="0"/>
    <n v="800"/>
    <n v="800"/>
    <n v="0"/>
    <n v="0"/>
    <n v="725"/>
    <n v="0.90625"/>
  </r>
  <r>
    <s v="Burgan0316_Fx_Nokta_interest_MEC"/>
    <x v="0"/>
    <x v="2"/>
    <s v="Q1"/>
    <d v="2016-03-01T00:00:00"/>
    <d v="2016-03-30T00:00:00"/>
    <n v="0"/>
    <x v="1"/>
    <x v="34"/>
    <s v="Burgan0316_Fx_interest_MEC"/>
    <s v="Completed"/>
    <s v="Nokta"/>
    <s v="RON"/>
    <s v="Xaxis Display Plus"/>
    <s v="cpm"/>
    <s v="Selected Sites"/>
    <s v="Ad Bundles"/>
    <n v="0.1"/>
    <n v="1.6"/>
    <n v="500000"/>
    <n v="500431"/>
    <n v="0"/>
    <n v="500000"/>
    <m/>
    <n v="0"/>
    <e v="#DIV/0!"/>
    <n v="50"/>
    <n v="50"/>
    <n v="0"/>
    <n v="800"/>
    <n v="800"/>
    <n v="0"/>
    <n v="0"/>
    <n v="750"/>
    <n v="0.9375"/>
  </r>
  <r>
    <s v="Burgan0316_Fx_Digitalm_interest_MEC"/>
    <x v="0"/>
    <x v="2"/>
    <s v="Q1"/>
    <d v="2016-03-01T00:00:00"/>
    <d v="2016-03-30T00:00:00"/>
    <n v="0"/>
    <x v="1"/>
    <x v="34"/>
    <s v="Burgan0316_Fx_interest_MEC"/>
    <s v="Completed"/>
    <s v="Digitalm"/>
    <s v="RON"/>
    <s v="Xaxis Display Plus"/>
    <s v="cpm"/>
    <s v="Selected Sites"/>
    <s v="Ad Bundles"/>
    <n v="0.2"/>
    <n v="1.6"/>
    <n v="3000000"/>
    <n v="2981058"/>
    <n v="18942"/>
    <n v="2981058"/>
    <n v="583"/>
    <n v="1.955681506364519E-4"/>
    <n v="6.8610634648370494"/>
    <n v="600"/>
    <n v="596.21159999999998"/>
    <n v="-3.7884000000000242"/>
    <n v="4800"/>
    <n v="4000"/>
    <n v="-800"/>
    <n v="0"/>
    <n v="3403.7883999999999"/>
    <n v="0.85094709999999996"/>
  </r>
  <r>
    <s v="Burgan0316_Fx_Adhood_interest_MEC"/>
    <x v="0"/>
    <x v="2"/>
    <s v="Q1"/>
    <d v="2016-03-01T00:00:00"/>
    <d v="2016-03-30T00:00:00"/>
    <n v="0"/>
    <x v="1"/>
    <x v="34"/>
    <s v="Burgan0316_Fx_interest_MEC"/>
    <s v="Completed"/>
    <s v="Adhood"/>
    <s v="RON"/>
    <s v="Xaxis Display Plus"/>
    <s v="cpm"/>
    <s v="Selected Sites"/>
    <s v="Ad Bundles"/>
    <n v="0.15"/>
    <n v="1.6"/>
    <n v="1000000"/>
    <n v="1273667"/>
    <n v="0"/>
    <n v="1000000"/>
    <m/>
    <n v="0"/>
    <e v="#DIV/0!"/>
    <n v="150"/>
    <n v="150"/>
    <n v="0"/>
    <n v="1600"/>
    <n v="1600"/>
    <n v="0"/>
    <n v="0"/>
    <n v="1450"/>
    <n v="0.90625"/>
  </r>
  <r>
    <s v="Burgan0316_Fx_Medyanet_Interstitial_MEC"/>
    <x v="0"/>
    <x v="2"/>
    <s v="Q1"/>
    <d v="2016-03-01T00:00:00"/>
    <d v="2016-03-30T00:00:00"/>
    <n v="0"/>
    <x v="1"/>
    <x v="34"/>
    <s v="Burgan0316_Fx_Interstitial_MEC"/>
    <s v="Completed"/>
    <s v="Medyanet"/>
    <s v="RON"/>
    <s v="Xaxis Rich Media"/>
    <s v="cpm"/>
    <s v="Interstitial"/>
    <s v="Interstitial"/>
    <n v="0.5"/>
    <n v="4"/>
    <n v="800000"/>
    <n v="803156"/>
    <n v="0"/>
    <n v="800000"/>
    <n v="4330"/>
    <n v="5.3912315913720371E-3"/>
    <n v="0.61778290993071594"/>
    <n v="400"/>
    <n v="400"/>
    <n v="0"/>
    <n v="3200"/>
    <n v="2675"/>
    <n v="-525"/>
    <n v="0"/>
    <n v="2275"/>
    <n v="0.85046728971962615"/>
  </r>
  <r>
    <s v="Burgan0316_Fx_Digitalm_Interstitial_MEC"/>
    <x v="0"/>
    <x v="2"/>
    <s v="Q1"/>
    <d v="2016-03-01T00:00:00"/>
    <d v="2016-03-30T00:00:00"/>
    <n v="0"/>
    <x v="1"/>
    <x v="34"/>
    <s v="Burgan0316_Fx_Interstitial_MEC"/>
    <s v="Completed"/>
    <s v="Digitalm"/>
    <s v="RON"/>
    <s v="Xaxis Rich Media"/>
    <s v="cpm"/>
    <s v="Interstitial"/>
    <s v="Interstitial"/>
    <n v="2.5"/>
    <n v="4"/>
    <n v="500000"/>
    <n v="341283"/>
    <n v="158717"/>
    <n v="341283"/>
    <n v="4065"/>
    <n v="1.1910936085301641E-2"/>
    <n v="0.33582583025830259"/>
    <n v="1250"/>
    <n v="853.20749999999998"/>
    <n v="-396.79250000000002"/>
    <n v="2000"/>
    <n v="1365.1320000000001"/>
    <n v="-634.86799999999994"/>
    <n v="0"/>
    <n v="511.92450000000008"/>
    <n v="0.37500000000000006"/>
  </r>
  <r>
    <s v="Akbank0316_Case_Kampus_Medyanet_interest_MC"/>
    <x v="0"/>
    <x v="2"/>
    <s v="Q1"/>
    <d v="2016-03-01T00:00:00"/>
    <d v="2016-03-06T00:00:00"/>
    <n v="0"/>
    <x v="0"/>
    <x v="9"/>
    <s v="Akbank0316_Case_Kampus_interest_MC"/>
    <s v="Completed"/>
    <s v="Medyanet"/>
    <s v="RON"/>
    <s v="Xaxis Display Plus"/>
    <s v="cpm"/>
    <s v="Selected Sites"/>
    <s v="Ad Bundles"/>
    <n v="0.1"/>
    <n v="1"/>
    <n v="1000000"/>
    <n v="1121124"/>
    <n v="0"/>
    <n v="1000000"/>
    <m/>
    <n v="0"/>
    <e v="#DIV/0!"/>
    <n v="100"/>
    <n v="100"/>
    <n v="0"/>
    <n v="1000"/>
    <n v="0"/>
    <n v="-1000"/>
    <n v="0"/>
    <n v="-100"/>
    <e v="#DIV/0!"/>
  </r>
  <r>
    <s v="Akbank0316_Kobi_Danismanlik_Adhood_interest_MC"/>
    <x v="0"/>
    <x v="2"/>
    <s v="Q1"/>
    <d v="2016-03-01T00:00:00"/>
    <d v="2016-03-30T00:00:00"/>
    <n v="0"/>
    <x v="0"/>
    <x v="9"/>
    <s v="Akbank0316_Kobi_Danismanlik_interest_MC"/>
    <s v="Completed"/>
    <s v="Adhood"/>
    <s v="RON"/>
    <s v="Xaxis Display Plus"/>
    <s v="cpm"/>
    <s v="Selected Sites"/>
    <s v="Ad Bundles"/>
    <n v="0.15"/>
    <n v="1"/>
    <n v="500000"/>
    <n v="583195"/>
    <n v="0"/>
    <n v="500000"/>
    <m/>
    <n v="0"/>
    <e v="#DIV/0!"/>
    <n v="75"/>
    <n v="75"/>
    <n v="0"/>
    <n v="500"/>
    <n v="500"/>
    <n v="0"/>
    <n v="0"/>
    <n v="425"/>
    <n v="0.85"/>
  </r>
  <r>
    <s v="Akbank0316_Kobi_Danismanlik_Digitalm_interest_MC"/>
    <x v="0"/>
    <x v="2"/>
    <s v="Q1"/>
    <d v="2016-03-01T00:00:00"/>
    <d v="2016-03-30T00:00:00"/>
    <n v="0"/>
    <x v="0"/>
    <x v="9"/>
    <s v="Akbank0316_Kobi_Danismanlik_interest_MC"/>
    <s v="Completed"/>
    <s v="Digitalm"/>
    <s v="RON"/>
    <s v="Xaxis Display Plus"/>
    <s v="cpm"/>
    <s v="Selected Sites"/>
    <s v="Ad Bundles"/>
    <n v="0.2"/>
    <n v="1"/>
    <n v="1000000"/>
    <n v="1000782"/>
    <n v="0"/>
    <n v="1000000"/>
    <n v="175"/>
    <n v="1.7486325693307834E-4"/>
    <n v="2.8571428571428572"/>
    <n v="200"/>
    <n v="200"/>
    <n v="0"/>
    <n v="1000"/>
    <n v="500"/>
    <n v="-500"/>
    <n v="0"/>
    <n v="300"/>
    <n v="0.6"/>
  </r>
  <r>
    <s v="Akbank0316_Kobi_Danismanlik_Medyanet_interest_MC"/>
    <x v="0"/>
    <x v="2"/>
    <s v="Q1"/>
    <d v="2016-03-01T00:00:00"/>
    <d v="2016-03-30T00:00:00"/>
    <n v="0"/>
    <x v="0"/>
    <x v="9"/>
    <s v="Akbank0316_Kobi_Danismanlik_interest_MC"/>
    <s v="Completed"/>
    <s v="Medyanet"/>
    <s v="RON"/>
    <s v="Xaxis Display Plus"/>
    <s v="cpm"/>
    <s v="Selected Sites"/>
    <s v="Ad Bundles"/>
    <n v="0.1"/>
    <n v="1"/>
    <n v="1000000"/>
    <n v="1013988"/>
    <n v="0"/>
    <n v="1000000"/>
    <m/>
    <n v="0"/>
    <e v="#DIV/0!"/>
    <n v="100"/>
    <n v="100"/>
    <n v="0"/>
    <n v="1000"/>
    <n v="1000"/>
    <n v="0"/>
    <n v="0"/>
    <n v="900"/>
    <n v="0.9"/>
  </r>
  <r>
    <s v="Zorlu0316_PSM_Slavas_Snow_Show_Sem_Preroll"/>
    <x v="0"/>
    <x v="2"/>
    <s v="Q1"/>
    <d v="2016-03-01T00:00:00"/>
    <d v="2016-03-06T00:00:00"/>
    <n v="0"/>
    <x v="0"/>
    <x v="36"/>
    <s v="Zorlu0316_PSM_Slavas_Snow_Show_Preroll"/>
    <s v="Completed"/>
    <s v="Sem Digital"/>
    <s v="RON"/>
    <s v="Xaxis Tv"/>
    <s v="cpv"/>
    <s v="Pre/Mid/Post Rolls RON"/>
    <s v="Online Video"/>
    <n v="0.02"/>
    <n v="3.2500000000000001E-2"/>
    <n v="12000"/>
    <n v="17508"/>
    <n v="0"/>
    <n v="12000"/>
    <n v="81"/>
    <n v="4.6264564770390681E-3"/>
    <n v="4.8148148148148149"/>
    <n v="240"/>
    <n v="240"/>
    <n v="0"/>
    <n v="390"/>
    <n v="390"/>
    <n v="0"/>
    <n v="0"/>
    <n v="150"/>
    <n v="0.38461538461538464"/>
  </r>
  <r>
    <s v="Zorlu0316_PSM_Slavas_Snow_Show_Midyo_Preroll"/>
    <x v="0"/>
    <x v="2"/>
    <s v="Q1"/>
    <d v="2016-03-01T00:00:00"/>
    <d v="2016-03-06T00:00:00"/>
    <n v="0"/>
    <x v="0"/>
    <x v="36"/>
    <s v="Zorlu0316_PSM_Slavas_Snow_Show_Preroll"/>
    <s v="Completed"/>
    <s v="Midyo"/>
    <s v="RON"/>
    <s v="Xaxis Tv"/>
    <s v="cpv"/>
    <s v="Pre/Mid/Post Rolls RON"/>
    <s v="Online Video"/>
    <n v="5.0000000000000001E-3"/>
    <n v="3.2500000000000001E-2"/>
    <n v="40000"/>
    <n v="42294"/>
    <n v="0"/>
    <n v="40000"/>
    <n v="616"/>
    <n v="1.4564713670969877E-2"/>
    <n v="2.029220779220779"/>
    <n v="200"/>
    <n v="200"/>
    <n v="0"/>
    <n v="1300"/>
    <n v="1250"/>
    <n v="-50"/>
    <n v="0"/>
    <n v="1050"/>
    <n v="0.84"/>
  </r>
  <r>
    <s v="Zorlu0316_PSM_Slavas_Snow_Show_DeskFive_Interstitial_MC"/>
    <x v="0"/>
    <x v="2"/>
    <s v="Q1"/>
    <d v="2016-03-01T00:00:00"/>
    <d v="2016-03-06T00:00:00"/>
    <n v="0"/>
    <x v="0"/>
    <x v="36"/>
    <s v="Zorlu0316_PSM_Slavas_Snow_Show_Interstitial"/>
    <s v="Completed"/>
    <s v="Desk Five"/>
    <s v="RON"/>
    <s v="Xaxis Rich Media"/>
    <s v="cpm"/>
    <s v="Interstitial"/>
    <s v="Interstitial"/>
    <n v="2.5"/>
    <n v="4.25"/>
    <n v="130000"/>
    <n v="136301"/>
    <n v="0"/>
    <n v="130000"/>
    <n v="2658"/>
    <n v="1.9500957439784007E-2"/>
    <n v="0.15425131677953349"/>
    <n v="325"/>
    <n v="325"/>
    <n v="0"/>
    <n v="552.5"/>
    <n v="410"/>
    <n v="-142.5"/>
    <n v="0"/>
    <n v="85"/>
    <n v="0.2073170731707317"/>
  </r>
  <r>
    <s v="Zorlu0316_PSM_Slavas_Snow_Show_Medyanet_Interstitial_MC"/>
    <x v="0"/>
    <x v="2"/>
    <s v="Q1"/>
    <d v="2016-03-01T00:00:00"/>
    <d v="2016-03-06T00:00:00"/>
    <n v="0"/>
    <x v="0"/>
    <x v="36"/>
    <s v="Zorlu0316_PSM_Slavas_Snow_Show_Interstitial"/>
    <s v="Completed"/>
    <s v="Medyanet"/>
    <s v="RON"/>
    <s v="Xaxis Rich Media"/>
    <s v="cpm"/>
    <s v="Interstitial"/>
    <s v="Interstitial"/>
    <n v="0.5"/>
    <n v="4.25"/>
    <n v="150000"/>
    <n v="174055"/>
    <n v="0"/>
    <n v="150000"/>
    <m/>
    <n v="0"/>
    <e v="#DIV/0!"/>
    <n v="75"/>
    <n v="75"/>
    <n v="0"/>
    <n v="637.5"/>
    <n v="637.5"/>
    <n v="0"/>
    <n v="0"/>
    <n v="562.5"/>
    <n v="0.88235294117647056"/>
  </r>
  <r>
    <s v="Zorlu0316_PSM_Slavas_Snow_Show_Acunn_Interstitial_MC"/>
    <x v="0"/>
    <x v="2"/>
    <s v="Q1"/>
    <d v="2016-03-01T00:00:00"/>
    <d v="2016-03-06T00:00:00"/>
    <n v="0"/>
    <x v="0"/>
    <x v="36"/>
    <s v="Zorlu0316_PSM_Slavas_Snow_Show_Interstitial"/>
    <s v="Completed"/>
    <s v="Acunn"/>
    <s v="RON"/>
    <s v="Xaxis Rich Media"/>
    <s v="cpm"/>
    <s v="Interstitial"/>
    <s v="Interstitial"/>
    <n v="1.5"/>
    <n v="4.25"/>
    <n v="25000"/>
    <n v="26147"/>
    <n v="0"/>
    <n v="25000"/>
    <n v="549"/>
    <n v="2.0996672658431179E-2"/>
    <n v="0.1935336976320583"/>
    <n v="37.5"/>
    <n v="0"/>
    <n v="-37.5"/>
    <n v="106.25"/>
    <n v="106.25"/>
    <n v="0"/>
    <n v="0"/>
    <n v="106.25"/>
    <n v="1"/>
  </r>
  <r>
    <s v="Zorlu0316_Shop&amp;Miles_Medyanet_Interstitial_MC"/>
    <x v="0"/>
    <x v="2"/>
    <s v="Q1"/>
    <d v="2016-03-01T00:00:00"/>
    <d v="2016-03-30T00:00:00"/>
    <n v="0"/>
    <x v="0"/>
    <x v="31"/>
    <s v="Zorlu0316_Shop&amp;Miles_Interstitial_MC"/>
    <s v="Completed"/>
    <s v="Medyanet"/>
    <s v="RON"/>
    <s v="Xaxis Rich Media"/>
    <s v="cpm"/>
    <s v="Interstitial"/>
    <s v="Interstitial"/>
    <n v="0.5"/>
    <n v="4.25"/>
    <n v="100000"/>
    <n v="100757"/>
    <n v="0"/>
    <n v="100000"/>
    <n v="548"/>
    <n v="5.4388280714987546E-3"/>
    <n v="0.73357664233576647"/>
    <n v="50"/>
    <n v="50"/>
    <n v="0"/>
    <n v="425"/>
    <n v="402"/>
    <n v="-23"/>
    <n v="0"/>
    <n v="352"/>
    <n v="0.87562189054726369"/>
  </r>
  <r>
    <s v="Zorlu0316_Shop&amp;Miles_Acunn_Interstitial_MC"/>
    <x v="0"/>
    <x v="2"/>
    <s v="Q1"/>
    <d v="2016-03-01T00:00:00"/>
    <d v="2016-03-30T00:00:00"/>
    <n v="0"/>
    <x v="0"/>
    <x v="31"/>
    <s v="Zorlu0316_Shop&amp;Miles_Interstitial_MC"/>
    <s v="Completed"/>
    <s v="Acunn"/>
    <s v="RON"/>
    <s v="Xaxis Rich Media"/>
    <s v="cpm"/>
    <s v="Interstitial"/>
    <s v="Interstitial"/>
    <n v="1.5"/>
    <n v="4.25"/>
    <n v="130000"/>
    <n v="130151"/>
    <n v="0"/>
    <n v="130000"/>
    <n v="181"/>
    <n v="1.3906923496554003E-3"/>
    <n v="3.0524861878453038"/>
    <n v="195"/>
    <n v="0"/>
    <n v="-195"/>
    <n v="552.5"/>
    <n v="552.5"/>
    <n v="0"/>
    <n v="0"/>
    <n v="552.5"/>
    <n v="1"/>
  </r>
  <r>
    <s v="Zorlu0316_Shop&amp;Miles_Digitalm_Interstitial_MC"/>
    <x v="0"/>
    <x v="2"/>
    <s v="Q1"/>
    <d v="2016-03-01T00:00:00"/>
    <d v="2016-03-30T00:00:00"/>
    <n v="0"/>
    <x v="0"/>
    <x v="31"/>
    <s v="Zorlu0316_Shop&amp;Miles_Interstitial_MC"/>
    <s v="Completed"/>
    <s v="Digitalm"/>
    <s v="RON"/>
    <s v="Xaxis Rich Media"/>
    <s v="cpm"/>
    <s v="Interstitial"/>
    <s v="Interstitial"/>
    <n v="2.5"/>
    <n v="4.25"/>
    <n v="50000"/>
    <n v="50086"/>
    <n v="0"/>
    <n v="50000"/>
    <n v="571"/>
    <n v="1.1400391326917702E-2"/>
    <n v="0.37215411558669004"/>
    <n v="125"/>
    <n v="125"/>
    <n v="0"/>
    <n v="212.5"/>
    <n v="212.5"/>
    <n v="0"/>
    <n v="0"/>
    <n v="87.5"/>
    <n v="0.41176470588235292"/>
  </r>
  <r>
    <s v="Lassa0316_Fc_Barcelona_Clipkit_Sync_MC"/>
    <x v="0"/>
    <x v="2"/>
    <s v="Q1"/>
    <d v="2016-03-01T00:00:00"/>
    <d v="2016-03-18T00:00:00"/>
    <n v="0"/>
    <x v="0"/>
    <x v="17"/>
    <s v="Lassa0316_Fc_Barcelona_Sync_MC"/>
    <s v="Completed"/>
    <s v="Clipkit"/>
    <s v="RON"/>
    <s v="Xaxis SYNC"/>
    <s v="cpv"/>
    <s v="Pre/Mid/Post Rolls RON"/>
    <s v="Online Video"/>
    <n v="4.2000000000000003E-2"/>
    <n v="0.06"/>
    <n v="86000"/>
    <n v="73832"/>
    <n v="12168"/>
    <n v="73832"/>
    <n v="5419"/>
    <n v="7.3396359302199593E-2"/>
    <n v="0.817479239712124"/>
    <n v="3612"/>
    <n v="3100.9440000000004"/>
    <n v="-511.05599999999959"/>
    <n v="5160"/>
    <n v="4429.92"/>
    <n v="-730.07999999999993"/>
    <n v="0"/>
    <n v="1328.9759999999997"/>
    <n v="0.29999999999999993"/>
  </r>
  <r>
    <s v="Akbank0316_Multinational_Bank_Appnexus_MC"/>
    <x v="0"/>
    <x v="2"/>
    <s v="Q1"/>
    <d v="2016-03-01T00:00:00"/>
    <d v="2016-03-30T00:00:00"/>
    <n v="0"/>
    <x v="0"/>
    <x v="9"/>
    <s v="Akbank0316_Multinational_Bank_MC"/>
    <s v="Completed"/>
    <s v="Appnexus"/>
    <s v="RON"/>
    <s v="Xaxis Display Plus"/>
    <s v="cpm"/>
    <s v="Selected Sites"/>
    <s v="Ad Bundles"/>
    <n v="1.5"/>
    <n v="100"/>
    <n v="104800"/>
    <n v="75192"/>
    <n v="29608"/>
    <n v="75192"/>
    <n v="9"/>
    <n v="1.1969358442387488E-4"/>
    <n v="804.44444444444446"/>
    <n v="157.19999999999999"/>
    <n v="829.88"/>
    <n v="672.68000000000006"/>
    <n v="10480"/>
    <n v="7240"/>
    <n v="-3240"/>
    <n v="0"/>
    <n v="6410.12"/>
    <n v="0.8853756906077348"/>
  </r>
  <r>
    <s v="Bimsa0316_Imaj_Kampanyası_Medyanet_interest_MC"/>
    <x v="0"/>
    <x v="2"/>
    <s v="Q1"/>
    <d v="2016-03-01T00:00:00"/>
    <d v="2016-03-30T00:00:00"/>
    <n v="0"/>
    <x v="0"/>
    <x v="38"/>
    <s v="Bimsa0316_Imaj_Kampanyası_interest_MC"/>
    <s v="Completed"/>
    <s v="Medyanet"/>
    <s v="RON"/>
    <s v="Xaxis Display Plus"/>
    <s v="cpm"/>
    <s v="Selected Sites"/>
    <s v="Ad Bundles"/>
    <n v="0.1"/>
    <n v="1"/>
    <n v="1000000"/>
    <n v="1006575"/>
    <n v="0"/>
    <n v="1000000"/>
    <m/>
    <n v="0"/>
    <e v="#DIV/0!"/>
    <n v="100"/>
    <n v="100"/>
    <n v="0"/>
    <n v="1000"/>
    <n v="1000"/>
    <n v="0"/>
    <n v="0"/>
    <n v="900"/>
    <n v="0.9"/>
  </r>
  <r>
    <s v="Bimsa0316_Imaj_Kampanyası_Reklamstore_interest_MC"/>
    <x v="0"/>
    <x v="2"/>
    <s v="Q1"/>
    <d v="2016-03-01T00:00:00"/>
    <d v="2016-03-30T00:00:00"/>
    <n v="0"/>
    <x v="0"/>
    <x v="38"/>
    <s v="Bimsa0316_Imaj_Kampanyası_interest_MC"/>
    <s v="Completed"/>
    <s v="Reklamstore"/>
    <s v="RON"/>
    <s v="Xaxis Display Plus"/>
    <s v="cpm"/>
    <s v="Selected Sites"/>
    <s v="Ad Bundles"/>
    <n v="0.17"/>
    <n v="1"/>
    <n v="1000000"/>
    <n v="1000299"/>
    <n v="0"/>
    <n v="1000000"/>
    <n v="798"/>
    <n v="7.9776146932067317E-4"/>
    <n v="1.2531328320802004"/>
    <n v="170"/>
    <n v="170"/>
    <n v="0"/>
    <n v="1000"/>
    <n v="1000"/>
    <n v="0"/>
    <n v="0"/>
    <n v="830"/>
    <n v="0.83"/>
  </r>
  <r>
    <s v="Bimsa0316_Imaj_Kampanyası_Digitalm_interest_MC"/>
    <x v="0"/>
    <x v="2"/>
    <s v="Q1"/>
    <d v="2016-03-01T00:00:00"/>
    <d v="2016-03-30T00:00:00"/>
    <n v="0"/>
    <x v="0"/>
    <x v="38"/>
    <s v="Bimsa0316_Imaj_Kampanyası_interest_MC"/>
    <s v="Completed"/>
    <s v="Digitalm"/>
    <s v="RON"/>
    <s v="Xaxis Display Plus"/>
    <s v="cpm"/>
    <s v="Selected Sites"/>
    <s v="Ad Bundles"/>
    <n v="0.2"/>
    <n v="1"/>
    <n v="1500000"/>
    <n v="1501154"/>
    <n v="0"/>
    <n v="1500000"/>
    <n v="103"/>
    <n v="6.8613879721867308E-5"/>
    <n v="9.7087378640776691"/>
    <n v="300"/>
    <n v="300"/>
    <n v="0"/>
    <n v="1500"/>
    <n v="1000"/>
    <n v="-500"/>
    <n v="0"/>
    <n v="700"/>
    <n v="0.7"/>
  </r>
  <r>
    <s v="Bimsa0316_Imaj_Kampanyası_Adhood_interest_MC"/>
    <x v="0"/>
    <x v="2"/>
    <s v="Q1"/>
    <d v="2016-03-01T00:00:00"/>
    <d v="2016-03-30T00:00:00"/>
    <n v="0"/>
    <x v="0"/>
    <x v="38"/>
    <s v="Bimsa0316_Imaj_Kampanyası_interest_MC"/>
    <s v="Completed"/>
    <s v="Adhood"/>
    <s v="RON"/>
    <s v="Xaxis Display Plus"/>
    <s v="cpm"/>
    <s v="Selected Sites"/>
    <s v="Ad Bundles"/>
    <n v="0.15"/>
    <n v="1"/>
    <n v="1000000"/>
    <n v="1101741"/>
    <n v="0"/>
    <n v="1000000"/>
    <m/>
    <n v="0"/>
    <e v="#DIV/0!"/>
    <n v="150"/>
    <n v="150"/>
    <n v="0"/>
    <n v="1000"/>
    <n v="1000"/>
    <n v="0"/>
    <n v="0"/>
    <n v="850"/>
    <n v="0.85"/>
  </r>
  <r>
    <s v="KKB0316_E-entegre_Adhood_interest_MC"/>
    <x v="0"/>
    <x v="2"/>
    <s v="Q1"/>
    <d v="2016-03-07T00:00:00"/>
    <d v="2016-03-14T00:00:00"/>
    <n v="0"/>
    <x v="0"/>
    <x v="35"/>
    <s v="KKB0316_E-entegre_interest_MC"/>
    <s v="Completed"/>
    <s v="Adhood"/>
    <s v="RON"/>
    <s v="Xaxis Display Plus"/>
    <s v="cpm"/>
    <s v="Selected Sites"/>
    <s v="Ad Bundles"/>
    <n v="0.15"/>
    <n v="1"/>
    <n v="1000000"/>
    <n v="1056786"/>
    <n v="0"/>
    <n v="1000000"/>
    <m/>
    <n v="0"/>
    <e v="#DIV/0!"/>
    <n v="150"/>
    <n v="150"/>
    <n v="0"/>
    <n v="1000"/>
    <n v="1056.7860000000001"/>
    <n v="56.786000000000058"/>
    <n v="0"/>
    <n v="906.78600000000006"/>
    <n v="0.85806019383299936"/>
  </r>
  <r>
    <s v="KKB0316_E-entegre_Digitalm_interest_MC"/>
    <x v="0"/>
    <x v="2"/>
    <s v="Q1"/>
    <d v="2016-03-07T00:00:00"/>
    <d v="2016-03-14T00:00:00"/>
    <n v="0"/>
    <x v="0"/>
    <x v="35"/>
    <s v="KKB0316_E-entegre_interest_MC"/>
    <s v="Completed"/>
    <s v="Digitalm"/>
    <s v="RON"/>
    <s v="Xaxis Display Plus"/>
    <s v="cpm"/>
    <s v="Selected Sites"/>
    <s v="Ad Bundles"/>
    <n v="0.2"/>
    <n v="1"/>
    <n v="1500000"/>
    <n v="915884"/>
    <n v="584116"/>
    <n v="915884"/>
    <n v="247"/>
    <n v="2.6968480724633251E-4"/>
    <n v="3.7080323886639674"/>
    <n v="300"/>
    <n v="183.17680000000001"/>
    <n v="-116.82319999999999"/>
    <n v="1500"/>
    <n v="915.88400000000001"/>
    <n v="-584.11599999999999"/>
    <n v="0"/>
    <n v="732.70720000000006"/>
    <n v="0.8"/>
  </r>
  <r>
    <s v="KKB0316_E-entegre_Medyanet_interest_MC"/>
    <x v="0"/>
    <x v="2"/>
    <s v="Q1"/>
    <d v="2016-03-07T00:00:00"/>
    <d v="2016-03-14T00:00:00"/>
    <n v="0"/>
    <x v="0"/>
    <x v="35"/>
    <s v="KKB0316_E-entegre_interest_MC"/>
    <s v="Completed"/>
    <s v="Medyanet"/>
    <s v="RON"/>
    <s v="Xaxis Display Plus"/>
    <s v="cpm"/>
    <s v="Selected Sites"/>
    <s v="Ad Bundles"/>
    <n v="0.1"/>
    <n v="1"/>
    <n v="1500000"/>
    <n v="1056196"/>
    <n v="443804"/>
    <n v="1056196"/>
    <m/>
    <n v="0"/>
    <e v="#DIV/0!"/>
    <n v="150"/>
    <n v="105.61959999999999"/>
    <n v="-44.380400000000009"/>
    <n v="1500"/>
    <n v="1056.1959999999999"/>
    <n v="-443.80400000000009"/>
    <n v="0"/>
    <n v="950.57639999999992"/>
    <n v="0.9"/>
  </r>
  <r>
    <s v="KKB0316_E-entegre_Move_Mobil_Banner_MC"/>
    <x v="0"/>
    <x v="2"/>
    <s v="Q1"/>
    <d v="2016-03-07T00:00:00"/>
    <d v="2016-03-14T00:00:00"/>
    <n v="0"/>
    <x v="0"/>
    <x v="35"/>
    <s v="KKB0316_E-entegre_Mobil_MC"/>
    <s v="Completed"/>
    <s v="Move"/>
    <s v="RON"/>
    <s v="Xaxis Mobil"/>
    <s v="cpm"/>
    <s v="Selected Sites"/>
    <s v="Ad Bundles"/>
    <n v="2"/>
    <n v="5"/>
    <n v="200000"/>
    <n v="147987"/>
    <n v="52013"/>
    <n v="147987"/>
    <n v="348"/>
    <n v="2.3515579071134627E-3"/>
    <n v="2.1262499999999998"/>
    <n v="400"/>
    <n v="295.97399999999999"/>
    <n v="-104.02600000000001"/>
    <n v="1000"/>
    <n v="739.93499999999995"/>
    <n v="-260.06500000000005"/>
    <n v="0"/>
    <n v="443.96099999999996"/>
    <n v="0.6"/>
  </r>
  <r>
    <s v="Teknosa0316_Turuncu_Indirim_faz1_Acunn_Interstitial_MC"/>
    <x v="0"/>
    <x v="2"/>
    <s v="Q1"/>
    <d v="2016-03-04T00:00:00"/>
    <d v="2016-03-08T00:00:00"/>
    <n v="0"/>
    <x v="0"/>
    <x v="6"/>
    <s v="Teknosa0316_Turuncu_Indirim_faz1_Interstitial_MC"/>
    <s v="Completed"/>
    <s v="Acunn"/>
    <s v="RON"/>
    <s v="Xaxis Rich Media"/>
    <s v="cpm"/>
    <s v="Interstitial"/>
    <s v="Interstitial"/>
    <n v="1.5"/>
    <n v="4.25"/>
    <n v="300000"/>
    <n v="300609"/>
    <n v="0"/>
    <n v="300000"/>
    <n v="3068"/>
    <n v="1.0205948591026881E-2"/>
    <n v="0.4155801825293351"/>
    <n v="450"/>
    <n v="0"/>
    <n v="-450"/>
    <n v="1275"/>
    <n v="1275"/>
    <n v="0"/>
    <n v="0"/>
    <n v="1275"/>
    <n v="1"/>
  </r>
  <r>
    <s v="Teknosa0316_Turuncu_Indirim_faz1_Medyanet_Interstitial_MC"/>
    <x v="0"/>
    <x v="2"/>
    <s v="Q1"/>
    <d v="2016-03-04T00:00:00"/>
    <d v="2016-03-08T00:00:00"/>
    <n v="0"/>
    <x v="0"/>
    <x v="6"/>
    <s v="Teknosa0316_Turuncu_Indirim_faz1_Interstitial_MC"/>
    <s v="Completed"/>
    <s v="Medyanet"/>
    <s v="RON"/>
    <s v="Xaxis Rich Media"/>
    <s v="cpm"/>
    <s v="Interstitial"/>
    <s v="Interstitial"/>
    <n v="0.5"/>
    <n v="4.25"/>
    <n v="300000"/>
    <n v="302655"/>
    <n v="0"/>
    <n v="300000"/>
    <n v="2200"/>
    <n v="7.2690026597941552E-3"/>
    <n v="0.57954545454545459"/>
    <n v="150"/>
    <n v="150"/>
    <n v="0"/>
    <n v="1275"/>
    <n v="1275"/>
    <n v="0"/>
    <n v="0"/>
    <n v="1125"/>
    <n v="0.88235294117647056"/>
  </r>
  <r>
    <s v="Teknosa0316_Turuncu_Indirim_faz1_Digitalm_Interstitial_MC"/>
    <x v="0"/>
    <x v="2"/>
    <s v="Q1"/>
    <d v="2016-03-04T00:00:00"/>
    <d v="2016-03-08T00:00:00"/>
    <n v="0"/>
    <x v="0"/>
    <x v="6"/>
    <s v="Teknosa0316_Turuncu_Indirim_faz1_Interstitial_MC"/>
    <s v="Completed"/>
    <s v="Digitalm"/>
    <s v="RON"/>
    <s v="Xaxis Rich Media"/>
    <s v="cpm"/>
    <s v="Interstitial"/>
    <s v="Interstitial"/>
    <n v="2.5"/>
    <n v="4.25"/>
    <n v="250000"/>
    <n v="259909"/>
    <n v="0"/>
    <n v="250000"/>
    <n v="3940"/>
    <n v="1.5159151856996102E-2"/>
    <n v="0.24111675126903553"/>
    <n v="625"/>
    <n v="625"/>
    <n v="0"/>
    <n v="1062.5"/>
    <n v="950"/>
    <n v="-112.5"/>
    <n v="0"/>
    <n v="325"/>
    <n v="0.34210526315789475"/>
  </r>
  <r>
    <s v="Lactamil0316_Emziren_Anneler_Adinteraction_Preroll_MEC"/>
    <x v="0"/>
    <x v="2"/>
    <s v="Q1"/>
    <d v="2016-03-07T00:00:00"/>
    <d v="2016-03-30T00:00:00"/>
    <n v="0"/>
    <x v="1"/>
    <x v="16"/>
    <s v="Lactamil0316_Emziren_Anneler_Preroll_MEC"/>
    <s v="Completed"/>
    <s v="Adinteraction"/>
    <s v="RON"/>
    <s v="Xaxis Tv"/>
    <s v="cpv"/>
    <s v="Pre/Mid/Post Rolls RON"/>
    <s v="Online Video"/>
    <n v="0.02"/>
    <n v="0.03"/>
    <n v="50000"/>
    <n v="21637"/>
    <n v="28363"/>
    <n v="21637"/>
    <n v="2981"/>
    <n v="0.13777325876970006"/>
    <n v="0.21774907749077491"/>
    <n v="1000"/>
    <n v="251.02"/>
    <n v="-748.98"/>
    <n v="1500"/>
    <n v="649.11"/>
    <n v="-850.89"/>
    <n v="0"/>
    <n v="398.09000000000003"/>
    <n v="0.61328588374851722"/>
  </r>
  <r>
    <s v="Lactamil0316_Emziren_Anneler_Matrouge_Preroll_MEC"/>
    <x v="0"/>
    <x v="2"/>
    <s v="Q1"/>
    <d v="2016-03-07T00:00:00"/>
    <d v="2016-03-30T00:00:00"/>
    <n v="0"/>
    <x v="1"/>
    <x v="16"/>
    <s v="Lactamil0316_Emziren_Anneler_Preroll_MEC"/>
    <s v="Completed"/>
    <s v="Matrouge"/>
    <s v="RON"/>
    <s v="Xaxis Tv"/>
    <s v="cpv"/>
    <s v="Pre/Mid/Post Rolls RON"/>
    <s v="Online Video"/>
    <n v="0.02"/>
    <n v="0.03"/>
    <n v="25000"/>
    <n v="21632"/>
    <n v="3368"/>
    <n v="21632"/>
    <m/>
    <n v="0"/>
    <e v="#DIV/0!"/>
    <n v="500"/>
    <n v="432.64"/>
    <n v="-67.360000000000014"/>
    <n v="750"/>
    <n v="648.95999999999992"/>
    <n v="-101.04000000000008"/>
    <n v="0"/>
    <n v="216.31999999999994"/>
    <n v="0.33333333333333326"/>
  </r>
  <r>
    <s v="Lactamil0316_Emziren_Anneler_Sem_Preroll_MEC"/>
    <x v="0"/>
    <x v="2"/>
    <s v="Q1"/>
    <d v="2016-03-07T00:00:00"/>
    <d v="2016-03-30T00:00:00"/>
    <n v="0"/>
    <x v="1"/>
    <x v="16"/>
    <s v="Lactamil0316_Emziren_Anneler_Preroll_MEC"/>
    <s v="Completed"/>
    <s v="Sem Digital"/>
    <s v="RON"/>
    <s v="Xaxis Tv"/>
    <s v="cpv"/>
    <s v="Pre/Mid/Post Rolls RON"/>
    <s v="Online Video"/>
    <n v="0.02"/>
    <n v="0.03"/>
    <n v="50000"/>
    <n v="43405"/>
    <n v="6595"/>
    <n v="43405"/>
    <n v="108"/>
    <n v="2.4881926045386476E-3"/>
    <n v="12.056944444444444"/>
    <n v="1000"/>
    <n v="868.1"/>
    <n v="-131.89999999999998"/>
    <n v="1500"/>
    <n v="1302.1499999999999"/>
    <n v="-197.85000000000014"/>
    <n v="0"/>
    <n v="434.04999999999984"/>
    <n v="0.33333333333333326"/>
  </r>
  <r>
    <s v="Lactamil0316_Emziren_Anneler_Nokta_Preroll_MEC"/>
    <x v="0"/>
    <x v="2"/>
    <s v="Q1"/>
    <d v="2016-03-07T00:00:00"/>
    <d v="2016-03-30T00:00:00"/>
    <n v="0"/>
    <x v="1"/>
    <x v="16"/>
    <s v="Lactamil0316_Emziren_Anneler_Preroll_MEC"/>
    <s v="Completed"/>
    <s v="Nokta"/>
    <s v="RON"/>
    <s v="Xaxis Tv"/>
    <s v="cpv"/>
    <s v="Pre/Mid/Post Rolls RON"/>
    <s v="Online Video"/>
    <n v="1.2E-2"/>
    <n v="0.03"/>
    <n v="50000"/>
    <n v="0"/>
    <n v="50000"/>
    <n v="0"/>
    <n v="0"/>
    <e v="#DIV/0!"/>
    <e v="#DIV/0!"/>
    <n v="600"/>
    <n v="0"/>
    <n v="-600"/>
    <n v="1500"/>
    <n v="0"/>
    <n v="-1500"/>
    <n v="0"/>
    <n v="0"/>
    <e v="#DIV/0!"/>
  </r>
  <r>
    <s v="Lactamil0316_Emziren_Anneler_Digitalmarcom_Preroll_MEC"/>
    <x v="0"/>
    <x v="2"/>
    <s v="Q1"/>
    <d v="2016-03-07T00:00:00"/>
    <d v="2016-03-30T00:00:00"/>
    <n v="0"/>
    <x v="1"/>
    <x v="16"/>
    <s v="Lactamil0316_Emziren_Anneler_Preroll_MEC"/>
    <s v="Completed"/>
    <s v="Digitalmarcom"/>
    <s v="RON"/>
    <s v="Xaxis Tv"/>
    <s v="cpv"/>
    <s v="Pre/Mid/Post Rolls RON"/>
    <s v="Online Video"/>
    <n v="3.9E-2"/>
    <n v="0.03"/>
    <n v="150000"/>
    <n v="136009"/>
    <n v="13991"/>
    <n v="136009"/>
    <n v="6032"/>
    <n v="4.4350006249586425E-2"/>
    <n v="0.50116047745358094"/>
    <n v="5850"/>
    <n v="5304.3509999999997"/>
    <n v="-545.64900000000034"/>
    <n v="4500"/>
    <n v="3023"/>
    <n v="-1477"/>
    <n v="0"/>
    <n v="-2281.3509999999997"/>
    <n v="-0.75466457161759826"/>
  </r>
  <r>
    <s v="Lactamil0316_Emziren_Anneler_Digitalm_Preroll_MEC"/>
    <x v="0"/>
    <x v="2"/>
    <s v="Q1"/>
    <d v="2016-03-07T00:00:00"/>
    <d v="2016-03-30T00:00:00"/>
    <n v="0"/>
    <x v="1"/>
    <x v="16"/>
    <s v="Lactamil0316_Emziren_Anneler_Preroll_MEC"/>
    <s v="Completed"/>
    <s v="Digitalm"/>
    <s v="RON"/>
    <s v="Xaxis Tv"/>
    <s v="cpv"/>
    <s v="Pre/Mid/Post Rolls RON"/>
    <s v="Online Video"/>
    <n v="6.0000000000000001E-3"/>
    <n v="0.03"/>
    <n v="75000"/>
    <n v="28211"/>
    <n v="46789"/>
    <n v="28211"/>
    <n v="1142"/>
    <n v="4.0480663570947505E-2"/>
    <n v="0.74109457092819608"/>
    <n v="450"/>
    <n v="169.26599999999999"/>
    <n v="-280.73400000000004"/>
    <n v="2250"/>
    <n v="846.32999999999993"/>
    <n v="-1403.67"/>
    <n v="0"/>
    <n v="677.06399999999996"/>
    <n v="0.8"/>
  </r>
  <r>
    <s v="Lactamil0316_Emziren_Anneler_Midyo_Preroll_MEC"/>
    <x v="0"/>
    <x v="2"/>
    <s v="Q1"/>
    <d v="2016-03-07T00:00:00"/>
    <d v="2016-03-30T00:00:00"/>
    <n v="0"/>
    <x v="1"/>
    <x v="16"/>
    <s v="Lactamil0316_Emziren_Anneler_Preroll_MEC"/>
    <s v="Completed"/>
    <s v="Midyo"/>
    <s v="RON"/>
    <s v="Xaxis Tv"/>
    <s v="cpv"/>
    <s v="Pre/Mid/Post Rolls RON"/>
    <s v="Online Video"/>
    <n v="5.0000000000000001E-3"/>
    <n v="0.03"/>
    <n v="75000"/>
    <n v="73371"/>
    <n v="1629"/>
    <n v="73371"/>
    <n v="1308"/>
    <n v="1.7827206934619946E-2"/>
    <n v="1.6828211009174312"/>
    <n v="375"/>
    <n v="366.85500000000002"/>
    <n v="-8.1449999999999818"/>
    <n v="2250"/>
    <n v="2201.13"/>
    <n v="-48.869999999999891"/>
    <n v="0"/>
    <n v="1834.2750000000001"/>
    <n v="0.83333333333333337"/>
  </r>
  <r>
    <s v="Lactamil0316_Emziren_Anneler_Clickvol_Preroll_MEC"/>
    <x v="0"/>
    <x v="2"/>
    <s v="Q1"/>
    <d v="2016-03-07T00:00:00"/>
    <d v="2016-03-30T00:00:00"/>
    <n v="0"/>
    <x v="1"/>
    <x v="16"/>
    <s v="Lactamil0316_Emziren_Anneler_Preroll_MEC"/>
    <s v="Completed"/>
    <s v="Clickvol"/>
    <s v="RON"/>
    <s v="Xaxis Tv"/>
    <s v="cpv"/>
    <s v="Pre/Mid/Post Rolls RON"/>
    <s v="Online Video"/>
    <n v="1.4999999999999999E-2"/>
    <n v="0.03"/>
    <n v="50000"/>
    <n v="1486"/>
    <n v="48514"/>
    <n v="1486"/>
    <n v="141"/>
    <n v="9.4885598923283979E-2"/>
    <n v="0.31617021276595741"/>
    <n v="750"/>
    <n v="22.29"/>
    <n v="-727.71"/>
    <n v="1500"/>
    <n v="44.58"/>
    <n v="-1455.42"/>
    <n v="0"/>
    <n v="22.29"/>
    <n v="0.5"/>
  </r>
  <r>
    <s v="Lactamil0316_Emziren_Anneler_Vidyoda_Preroll_MEC"/>
    <x v="0"/>
    <x v="2"/>
    <s v="Q1"/>
    <d v="2016-03-07T00:00:00"/>
    <d v="2016-03-30T00:00:00"/>
    <n v="0"/>
    <x v="1"/>
    <x v="16"/>
    <s v="Lactamil0316_Emziren_Anneler_Preroll_MEC"/>
    <s v="Completed"/>
    <s v="Vidyoda"/>
    <s v="RON"/>
    <s v="Xaxis Tv"/>
    <s v="cpv"/>
    <s v="Pre/Mid/Post Rolls RON"/>
    <s v="Online Video"/>
    <n v="0.01"/>
    <n v="0.03"/>
    <n v="25000"/>
    <n v="9933"/>
    <n v="15067"/>
    <n v="9933"/>
    <n v="1192"/>
    <n v="0.12000402698077117"/>
    <n v="0.24999161073825504"/>
    <n v="250"/>
    <n v="99.33"/>
    <n v="-150.67000000000002"/>
    <n v="750"/>
    <n v="297.99"/>
    <n v="-452.01"/>
    <n v="0"/>
    <n v="198.66000000000003"/>
    <n v="0.66666666666666674"/>
  </r>
  <r>
    <s v="Lactamil0316_Emziren_Anneler_Adhood_Preroll_MEC"/>
    <x v="0"/>
    <x v="2"/>
    <s v="Q1"/>
    <d v="2016-03-07T00:00:00"/>
    <d v="2016-03-30T00:00:00"/>
    <n v="0"/>
    <x v="1"/>
    <x v="16"/>
    <s v="Lactamil0316_Emziren_Anneler_Preroll_MEC"/>
    <s v="Completed"/>
    <s v="Adhood"/>
    <s v="RON"/>
    <s v="Xaxis Tv"/>
    <s v="cpv"/>
    <s v="Pre/Mid/Post Rolls RON"/>
    <s v="Online Video"/>
    <n v="0.01"/>
    <n v="0.03"/>
    <n v="30000"/>
    <n v="14829"/>
    <n v="15171"/>
    <n v="14829"/>
    <m/>
    <n v="0"/>
    <e v="#DIV/0!"/>
    <n v="300"/>
    <n v="148.29"/>
    <n v="-151.71"/>
    <n v="900"/>
    <n v="444.87"/>
    <n v="-455.13"/>
    <n v="0"/>
    <n v="296.58000000000004"/>
    <n v="0.66666666666666674"/>
  </r>
  <r>
    <s v="Lactamil0316_Emziren_Anneler_Acunn_Preroll_MEC"/>
    <x v="0"/>
    <x v="2"/>
    <s v="Q1"/>
    <d v="2016-03-07T00:00:00"/>
    <d v="2016-03-30T00:00:00"/>
    <n v="0"/>
    <x v="1"/>
    <x v="16"/>
    <s v="Lactamil0316_Emziren_Anneler_Preroll_MEC"/>
    <s v="Completed"/>
    <s v="Acunn"/>
    <s v="RON"/>
    <s v="Xaxis Tv"/>
    <s v="cpv"/>
    <s v="Pre/Mid/Post Rolls RON"/>
    <s v="Online Video"/>
    <n v="0.01"/>
    <n v="0.03"/>
    <n v="50000"/>
    <n v="30072"/>
    <n v="19928"/>
    <n v="30072"/>
    <n v="3122"/>
    <n v="0.10381750465549348"/>
    <n v="0.28896860986547085"/>
    <n v="500"/>
    <n v="0"/>
    <n v="-500"/>
    <n v="1500"/>
    <n v="902.16"/>
    <n v="-597.84"/>
    <n v="0"/>
    <n v="902.16"/>
    <n v="1"/>
  </r>
  <r>
    <s v="Lactamil0316_Emziren_Anneler_Reklamstore_Preroll_MEC"/>
    <x v="0"/>
    <x v="2"/>
    <s v="Q1"/>
    <d v="2016-03-07T00:00:00"/>
    <d v="2016-03-30T00:00:00"/>
    <n v="0"/>
    <x v="1"/>
    <x v="16"/>
    <s v="Lactamil0316_Emziren_Anneler_Preroll_MEC"/>
    <s v="Completed"/>
    <s v="Reklamstore"/>
    <s v="RON"/>
    <s v="Xaxis Tv"/>
    <s v="cpv"/>
    <s v="Pre/Mid/Post Rolls RON"/>
    <s v="Online Video"/>
    <n v="1.4999999999999999E-2"/>
    <n v="0.03"/>
    <n v="150000"/>
    <n v="20000"/>
    <n v="130000"/>
    <n v="20000"/>
    <n v="0"/>
    <n v="0"/>
    <e v="#DIV/0!"/>
    <n v="2250"/>
    <n v="0"/>
    <n v="-2250"/>
    <n v="4500"/>
    <n v="534"/>
    <n v="-3966"/>
    <n v="0"/>
    <n v="534"/>
    <n v="1"/>
  </r>
  <r>
    <s v="Dogus0316_Glamour_Midyo_Preroll_MEC"/>
    <x v="0"/>
    <x v="2"/>
    <s v="Q1"/>
    <d v="2016-03-01T00:00:00"/>
    <d v="2016-03-27T00:00:00"/>
    <n v="0"/>
    <x v="1"/>
    <x v="39"/>
    <s v="Dogus0316_Glamour_Preroll_MEC"/>
    <s v="Completed"/>
    <s v="Midyo"/>
    <s v="RON"/>
    <s v="Xaxis Tv"/>
    <s v="cpv"/>
    <s v="Pre/Mid/Post Rolls RON"/>
    <s v="Online Video"/>
    <n v="5.0000000000000001E-3"/>
    <n v="0.04"/>
    <n v="100000"/>
    <n v="99148"/>
    <n v="852"/>
    <n v="99148"/>
    <n v="834"/>
    <n v="8.4116674063016896E-3"/>
    <n v="4.1546762589928061"/>
    <n v="500"/>
    <n v="500"/>
    <n v="0"/>
    <n v="4000"/>
    <n v="3465"/>
    <n v="-535"/>
    <n v="0"/>
    <n v="2965"/>
    <n v="0.85569985569985574"/>
  </r>
  <r>
    <s v="Dogus0316_Glamour_Acunn_Preroll_MEC"/>
    <x v="0"/>
    <x v="2"/>
    <s v="Q1"/>
    <d v="2016-03-01T00:00:00"/>
    <d v="2016-03-27T00:00:00"/>
    <n v="0"/>
    <x v="1"/>
    <x v="39"/>
    <s v="Dogus0316_Glamour_Preroll_MEC"/>
    <s v="Completed"/>
    <s v="Acunn"/>
    <s v="RON"/>
    <s v="Xaxis Tv"/>
    <s v="cpv"/>
    <s v="Pre/Mid/Post Rolls RON"/>
    <s v="Online Video"/>
    <n v="0.01"/>
    <n v="0.04"/>
    <n v="50000"/>
    <n v="50009"/>
    <n v="0"/>
    <n v="50000"/>
    <n v="5528"/>
    <n v="0.11054010278149932"/>
    <n v="0.36185962373371927"/>
    <n v="500"/>
    <n v="0"/>
    <n v="-500"/>
    <n v="2000"/>
    <n v="2000.3600000000001"/>
    <n v="0.36000000000012733"/>
    <n v="0"/>
    <n v="2000.3600000000001"/>
    <n v="1"/>
  </r>
  <r>
    <s v="Dogus0316_Glamour_Matrouge_Preroll_MEC"/>
    <x v="0"/>
    <x v="2"/>
    <s v="Q1"/>
    <d v="2016-03-01T00:00:00"/>
    <d v="2016-03-27T00:00:00"/>
    <n v="0"/>
    <x v="1"/>
    <x v="39"/>
    <s v="Dogus0316_Glamour_Preroll_MEC"/>
    <s v="Completed"/>
    <s v="Matrouge"/>
    <s v="RON"/>
    <s v="Xaxis Tv"/>
    <s v="cpv"/>
    <s v="Pre/Mid/Post Rolls RON"/>
    <s v="Online Video"/>
    <n v="0.02"/>
    <n v="0.04"/>
    <n v="20000"/>
    <n v="20415"/>
    <n v="0"/>
    <n v="20000"/>
    <m/>
    <n v="0"/>
    <e v="#DIV/0!"/>
    <n v="400"/>
    <n v="400"/>
    <n v="0"/>
    <n v="800"/>
    <n v="816.6"/>
    <n v="16.600000000000023"/>
    <n v="0"/>
    <n v="416.6"/>
    <n v="0.51016409502816562"/>
  </r>
  <r>
    <s v="Dogus0316_Glamour_Nokta_Preroll_MEC"/>
    <x v="0"/>
    <x v="2"/>
    <s v="Q1"/>
    <d v="2016-03-01T00:00:00"/>
    <d v="2016-03-27T00:00:00"/>
    <n v="0"/>
    <x v="1"/>
    <x v="39"/>
    <s v="Dogus0316_Glamour_Preroll_MEC"/>
    <s v="Completed"/>
    <s v="Nokta"/>
    <s v="RON"/>
    <s v="Xaxis Tv"/>
    <s v="cpv"/>
    <s v="Pre/Mid/Post Rolls RON"/>
    <s v="Online Video"/>
    <n v="1.2E-2"/>
    <n v="0.04"/>
    <n v="40000"/>
    <n v="0"/>
    <n v="40000"/>
    <n v="0"/>
    <n v="0"/>
    <e v="#DIV/0!"/>
    <e v="#DIV/0!"/>
    <n v="480"/>
    <n v="0"/>
    <n v="-480"/>
    <n v="1600"/>
    <n v="0"/>
    <n v="-1600"/>
    <n v="0"/>
    <n v="0"/>
    <e v="#DIV/0!"/>
  </r>
  <r>
    <s v="Renault0316_Talisman_Medyanet_LAL_MEC"/>
    <x v="0"/>
    <x v="2"/>
    <s v="Q1"/>
    <d v="2016-03-03T00:00:00"/>
    <d v="2016-03-30T00:00:00"/>
    <n v="0"/>
    <x v="1"/>
    <x v="40"/>
    <s v="Renault0316_Talisman_LAL_MEC"/>
    <s v="Completed"/>
    <s v="Medyanet"/>
    <s v="RON"/>
    <s v="Xaxis Lookalike"/>
    <s v="cpm"/>
    <s v="Selected Sites"/>
    <s v="Ad Bundles"/>
    <n v="0.1"/>
    <n v="1.8"/>
    <n v="2500000"/>
    <n v="2513732"/>
    <n v="0"/>
    <n v="2500000"/>
    <n v="1558"/>
    <n v="6.1979558680082042E-4"/>
    <n v="1.7329910141206675"/>
    <n v="250"/>
    <n v="250"/>
    <n v="0"/>
    <n v="4500"/>
    <n v="2700"/>
    <n v="-1800"/>
    <n v="0"/>
    <n v="2450"/>
    <n v="0.90740740740740744"/>
  </r>
  <r>
    <s v="Renault0316_Talisman_Hurriyetemlak_LAL_MEC"/>
    <x v="0"/>
    <x v="2"/>
    <s v="Q1"/>
    <d v="2016-03-03T00:00:00"/>
    <d v="2016-03-30T00:00:00"/>
    <n v="0"/>
    <x v="1"/>
    <x v="40"/>
    <s v="Renault0316_Talisman_LAL_MEC"/>
    <s v="Completed"/>
    <s v="Hurriyetemlak"/>
    <s v="RON"/>
    <s v="Xaxis Lookalike"/>
    <s v="cpm"/>
    <s v="Selected Sites"/>
    <s v="Ad Bundles"/>
    <n v="0.15"/>
    <n v="1.8"/>
    <n v="500000"/>
    <n v="551380"/>
    <n v="0"/>
    <n v="500000"/>
    <m/>
    <n v="0"/>
    <e v="#DIV/0!"/>
    <n v="75"/>
    <n v="75"/>
    <n v="0"/>
    <n v="900"/>
    <n v="900"/>
    <n v="0"/>
    <n v="0"/>
    <n v="825"/>
    <n v="0.91666666666666663"/>
  </r>
  <r>
    <s v="Renault0316_Talisman_Maxad_LAL_MEC"/>
    <x v="0"/>
    <x v="2"/>
    <s v="Q1"/>
    <d v="2016-03-03T00:00:00"/>
    <d v="2016-03-30T00:00:00"/>
    <n v="0"/>
    <x v="1"/>
    <x v="40"/>
    <s v="Renault0316_Talisman_LAL_MEC"/>
    <s v="Completed"/>
    <s v="Maxad"/>
    <s v="RON"/>
    <s v="Xaxis Lookalike"/>
    <s v="cpc"/>
    <s v="Selected Sites"/>
    <s v="Ad Bundles"/>
    <n v="0.3"/>
    <n v="1.8"/>
    <n v="3000"/>
    <n v="3006"/>
    <n v="0"/>
    <n v="3000"/>
    <m/>
    <n v="0"/>
    <e v="#DIV/0!"/>
    <n v="0.89999999999999991"/>
    <n v="900"/>
    <n v="899.1"/>
    <n v="5.4"/>
    <n v="1000"/>
    <n v="994.6"/>
    <n v="0"/>
    <n v="100"/>
    <n v="0.1"/>
  </r>
  <r>
    <s v="Renault0316_Talisman_Digitalm_LAL_MEC"/>
    <x v="0"/>
    <x v="2"/>
    <s v="Q1"/>
    <d v="2016-03-03T00:00:00"/>
    <d v="2016-03-30T00:00:00"/>
    <n v="0"/>
    <x v="1"/>
    <x v="40"/>
    <s v="Renault0316_Talisman_LAL_MEC"/>
    <s v="Completed"/>
    <s v="Digitalm"/>
    <s v="RON"/>
    <s v="Xaxis Lookalike"/>
    <s v="cpm"/>
    <s v="Selected Sites"/>
    <s v="Ad Bundles"/>
    <n v="0.2"/>
    <n v="1.8"/>
    <n v="2000000"/>
    <n v="2001546"/>
    <n v="0"/>
    <n v="2000000"/>
    <n v="1512"/>
    <n v="7.5541606338300497E-4"/>
    <n v="2.3809523809523809"/>
    <n v="400"/>
    <n v="400"/>
    <n v="0"/>
    <n v="3600"/>
    <n v="3600"/>
    <n v="0"/>
    <n v="0"/>
    <n v="3200"/>
    <n v="0.88888888888888884"/>
  </r>
  <r>
    <s v="Renault0316_Talisman_Adinteraction_LAL_MEC"/>
    <x v="0"/>
    <x v="2"/>
    <s v="Q1"/>
    <d v="2016-03-03T00:00:00"/>
    <d v="2016-03-30T00:00:00"/>
    <n v="0"/>
    <x v="1"/>
    <x v="40"/>
    <s v="Renault0316_Talisman_LAL_MEC"/>
    <s v="Completed"/>
    <s v="Adinteraction"/>
    <s v="RON"/>
    <s v="Xaxis Lookalike"/>
    <s v="cpm"/>
    <s v="Selected Sites"/>
    <s v="Ad Bundles"/>
    <n v="0.15"/>
    <n v="1.8"/>
    <n v="1000000"/>
    <n v="1101620"/>
    <n v="0"/>
    <n v="1000000"/>
    <n v="788"/>
    <n v="7.153101795537481E-4"/>
    <n v="2.2842639593908629"/>
    <n v="150"/>
    <n v="150"/>
    <n v="0"/>
    <n v="1800"/>
    <n v="1800"/>
    <n v="0"/>
    <n v="0"/>
    <n v="1650"/>
    <n v="0.91666666666666663"/>
  </r>
  <r>
    <s v="Gratis0316_Kadinlar_Günü_Acunn_Preroll_MS"/>
    <x v="0"/>
    <x v="2"/>
    <s v="Q1"/>
    <d v="2016-03-04T00:00:00"/>
    <d v="2016-03-05T00:00:00"/>
    <n v="0"/>
    <x v="2"/>
    <x v="41"/>
    <s v="Gratis0316_Kadinlar_Günü_Preroll_MS"/>
    <s v="Completed"/>
    <s v="Acunn"/>
    <s v="RON"/>
    <s v="Xaxis Tv"/>
    <s v="cpv"/>
    <s v="Pre/Mid/Post Rolls RON"/>
    <s v="Online Video"/>
    <n v="0.01"/>
    <n v="3.3000000000000002E-2"/>
    <n v="70000"/>
    <n v="70320"/>
    <n v="0"/>
    <n v="70000"/>
    <n v="2904"/>
    <n v="4.1296928327645054E-2"/>
    <n v="0.79909090909090907"/>
    <n v="700"/>
    <n v="0"/>
    <n v="-700"/>
    <n v="2310"/>
    <n v="2320.56"/>
    <n v="10.559999999999945"/>
    <n v="0"/>
    <n v="2320.56"/>
    <n v="1"/>
  </r>
  <r>
    <s v="Gratis0316_Kadinlar_Günü_Midyo_Preroll_MS"/>
    <x v="0"/>
    <x v="2"/>
    <s v="Q1"/>
    <d v="2016-03-04T00:00:00"/>
    <d v="2016-03-05T00:00:00"/>
    <n v="0"/>
    <x v="2"/>
    <x v="41"/>
    <s v="Gratis0316_Kadinlar_Günü_Preroll_MS"/>
    <s v="Completed"/>
    <s v="Midyo"/>
    <s v="RON"/>
    <s v="Xaxis Tv"/>
    <s v="cpv"/>
    <s v="Pre/Mid/Post Rolls RON"/>
    <s v="Online Video"/>
    <n v="5.0000000000000001E-3"/>
    <n v="3.3000000000000002E-2"/>
    <n v="100000"/>
    <n v="102728"/>
    <n v="0"/>
    <n v="100000"/>
    <n v="2318"/>
    <n v="2.2564442021649405E-2"/>
    <n v="0.93701466781708365"/>
    <n v="500"/>
    <n v="500"/>
    <n v="0"/>
    <n v="3300"/>
    <n v="2172"/>
    <n v="-1128"/>
    <n v="0"/>
    <n v="1672"/>
    <n v="0.76979742173112342"/>
  </r>
  <r>
    <s v="Gratis0316_Kadinlar_Günü_Vidyoda_Preroll_MS"/>
    <x v="0"/>
    <x v="2"/>
    <s v="Q1"/>
    <d v="2016-03-04T00:00:00"/>
    <d v="2016-03-05T00:00:00"/>
    <n v="0"/>
    <x v="2"/>
    <x v="41"/>
    <s v="Gratis0316_Kadinlar_Günü_Preroll_MS"/>
    <s v="Completed"/>
    <s v="Vidyoda"/>
    <s v="RON"/>
    <s v="Xaxis Tv"/>
    <s v="cpv"/>
    <s v="Pre/Mid/Post Rolls RON"/>
    <s v="Online Video"/>
    <n v="0.01"/>
    <n v="3.3000000000000002E-2"/>
    <n v="30000"/>
    <n v="30632"/>
    <n v="0"/>
    <n v="30000"/>
    <n v="1175"/>
    <n v="3.8358579263515276E-2"/>
    <n v="0.86030297872340422"/>
    <n v="300"/>
    <n v="300"/>
    <n v="0"/>
    <n v="990"/>
    <n v="1010.856"/>
    <n v="20.855999999999995"/>
    <n v="0"/>
    <n v="710.85599999999999"/>
    <n v="0.70322182387995913"/>
  </r>
  <r>
    <s v="Gratis0316_Kadinlar_Günü_Clickvol_Preroll_MS"/>
    <x v="0"/>
    <x v="2"/>
    <s v="Q1"/>
    <d v="2016-03-04T00:00:00"/>
    <d v="2016-03-05T00:00:00"/>
    <n v="0"/>
    <x v="2"/>
    <x v="41"/>
    <s v="Gratis0316_Kadinlar_Günü_Preroll_MS"/>
    <s v="Completed"/>
    <s v="Clickvol"/>
    <s v="RON"/>
    <s v="Xaxis Tv"/>
    <s v="cpv"/>
    <s v="Pre/Mid/Post Rolls RON"/>
    <s v="Online Video"/>
    <n v="1.4999999999999999E-2"/>
    <n v="3.3000000000000002E-2"/>
    <n v="50000"/>
    <n v="2542"/>
    <n v="47458"/>
    <n v="2542"/>
    <n v="397"/>
    <n v="0.15617623918174667"/>
    <n v="0.21129974811083127"/>
    <n v="750"/>
    <n v="38.129999999999995"/>
    <n v="-711.87"/>
    <n v="1650"/>
    <n v="83.88600000000001"/>
    <n v="-1566.114"/>
    <n v="0"/>
    <n v="45.756000000000014"/>
    <n v="0.54545454545454553"/>
  </r>
  <r>
    <s v="Gratis0316_Kadinlar_Günü_Digitalmarcom_Preroll_MS"/>
    <x v="0"/>
    <x v="2"/>
    <s v="Q1"/>
    <d v="2016-03-04T00:00:00"/>
    <d v="2016-03-05T00:00:00"/>
    <n v="0"/>
    <x v="2"/>
    <x v="41"/>
    <s v="Gratis0316_Kadinlar_Günü_Preroll_MS"/>
    <s v="Completed"/>
    <s v="Digitalmarcom"/>
    <s v="RON"/>
    <s v="Xaxis Tv"/>
    <s v="cpv"/>
    <s v="Pre/Mid/Post Rolls RON"/>
    <s v="Online Video"/>
    <n v="2.75E-2"/>
    <n v="3.3000000000000002E-2"/>
    <n v="30000"/>
    <n v="51191"/>
    <n v="0"/>
    <n v="30000"/>
    <n v="3044"/>
    <n v="5.9463577581996836E-2"/>
    <n v="0.55496156373193173"/>
    <n v="825"/>
    <n v="825"/>
    <n v="0"/>
    <n v="990"/>
    <n v="1689.3030000000001"/>
    <n v="699.30300000000011"/>
    <n v="0"/>
    <n v="864.30300000000011"/>
    <n v="0.51163290422144525"/>
  </r>
  <r>
    <s v="Gratis0316_Kadinlar_Günü_Bond_Preroll_MS"/>
    <x v="0"/>
    <x v="2"/>
    <s v="Q1"/>
    <d v="2016-03-01T00:00:00"/>
    <d v="2016-03-20T00:00:00"/>
    <n v="0"/>
    <x v="2"/>
    <x v="41"/>
    <s v="Gratis0316_Kadinlar_Günü_Preroll_MS"/>
    <s v="Completed"/>
    <s v="Bond Digital"/>
    <s v="RON"/>
    <s v="Xaxis Tv"/>
    <s v="cpv"/>
    <s v="Pre/Mid/Post Rolls RON"/>
    <s v="Online Video"/>
    <n v="1.4999999999999999E-2"/>
    <n v="3.3000000000000002E-2"/>
    <n v="100000"/>
    <n v="82531"/>
    <n v="17469"/>
    <n v="82531"/>
    <m/>
    <n v="0"/>
    <e v="#DIV/0!"/>
    <n v="1500"/>
    <n v="1237.9649999999999"/>
    <n v="-262.03500000000008"/>
    <n v="3300"/>
    <n v="2723.5230000000001"/>
    <n v="-576.47699999999986"/>
    <n v="0"/>
    <n v="1485.5580000000002"/>
    <n v="0.54545454545454553"/>
  </r>
  <r>
    <s v="Vodafone0316_Project_Keops_Digitalmarcom_Preroll_MS"/>
    <x v="0"/>
    <x v="2"/>
    <s v="Q1"/>
    <d v="2016-03-02T00:00:00"/>
    <d v="2016-03-30T00:00:00"/>
    <n v="0"/>
    <x v="2"/>
    <x v="13"/>
    <s v="Vodafone0316_Project_Keops_Preroll_MS"/>
    <s v="Completed"/>
    <s v="Digitalmarcom"/>
    <s v="RON"/>
    <s v="Xaxis Tv"/>
    <s v="cpv"/>
    <s v="Pre/Mid/Post Rolls RON"/>
    <s v="Online Video"/>
    <n v="0.03"/>
    <n v="3.5000000000000003E-2"/>
    <n v="50000"/>
    <n v="32031"/>
    <n v="17969"/>
    <n v="32031"/>
    <n v="851"/>
    <n v="2.6568012238144298E-2"/>
    <n v="1.317373678025852"/>
    <n v="1500"/>
    <n v="960.93"/>
    <n v="-539.07000000000005"/>
    <n v="1750.0000000000002"/>
    <n v="1121.085"/>
    <n v="-628.91500000000019"/>
    <n v="0"/>
    <n v="160.15500000000009"/>
    <n v="0.14285714285714293"/>
  </r>
  <r>
    <s v="Vodafone0316_Project_Keops_Crep_Preroll_MS"/>
    <x v="0"/>
    <x v="2"/>
    <s v="Q1"/>
    <d v="2016-03-02T00:00:00"/>
    <d v="2016-03-30T00:00:00"/>
    <n v="0"/>
    <x v="2"/>
    <x v="13"/>
    <s v="Vodafone0316_Project_Keops_Preroll_MS"/>
    <s v="Completed"/>
    <s v="Crep Digital"/>
    <s v="RON"/>
    <s v="Xaxis Tv"/>
    <s v="cpv"/>
    <s v="Pre/Mid/Post Rolls RON"/>
    <s v="Online Video"/>
    <n v="2.2499999999999999E-2"/>
    <n v="3.5000000000000003E-2"/>
    <n v="100000"/>
    <n v="92376"/>
    <n v="7624"/>
    <n v="92376"/>
    <n v="3840"/>
    <n v="4.1569238763315149E-2"/>
    <n v="0.53437500000000004"/>
    <n v="2250"/>
    <n v="2078.46"/>
    <n v="-171.53999999999996"/>
    <n v="3500.0000000000005"/>
    <n v="2052"/>
    <n v="-1448.0000000000005"/>
    <n v="0"/>
    <n v="-26.460000000000036"/>
    <n v="-1.2894736842105282E-2"/>
  </r>
  <r>
    <s v="Vodafone0316_Project_Keops_Acunn_Preroll_MS"/>
    <x v="0"/>
    <x v="2"/>
    <s v="Q1"/>
    <d v="2016-03-02T00:00:00"/>
    <d v="2016-03-30T00:00:00"/>
    <n v="0"/>
    <x v="2"/>
    <x v="13"/>
    <s v="Vodafone0316_Project_Keops_Preroll_MS"/>
    <s v="Completed"/>
    <s v="Acunn"/>
    <s v="RON"/>
    <s v="Xaxis Tv"/>
    <s v="cpv"/>
    <s v="Pre/Mid/Post Rolls RON"/>
    <s v="Online Video"/>
    <n v="0.01"/>
    <n v="3.5000000000000003E-2"/>
    <n v="50000"/>
    <n v="40029"/>
    <n v="9971"/>
    <n v="40029"/>
    <n v="6355"/>
    <n v="0.15875989907317195"/>
    <n v="0.22045869394177814"/>
    <n v="500"/>
    <n v="0"/>
    <n v="-500"/>
    <n v="1750.0000000000002"/>
    <n v="1401.0150000000001"/>
    <n v="-348.98500000000013"/>
    <n v="0"/>
    <n v="1401.0150000000001"/>
    <n v="1"/>
  </r>
  <r>
    <s v="Vodafone0316_Project_Keops_Digitalm_interest_MS"/>
    <x v="0"/>
    <x v="2"/>
    <s v="Q1"/>
    <d v="2016-03-08T00:00:00"/>
    <d v="2016-03-28T00:00:00"/>
    <n v="0"/>
    <x v="2"/>
    <x v="13"/>
    <s v="Vodafone0316_Project_Keops_interest_MS"/>
    <s v="Completed"/>
    <s v="Digitalm"/>
    <s v="RON"/>
    <s v="Xaxis Display Plus"/>
    <s v="cpm"/>
    <s v="Selected Sites"/>
    <s v="Ad Bundles"/>
    <n v="0.2"/>
    <n v="0.8"/>
    <n v="4000000"/>
    <n v="3512958"/>
    <n v="487042"/>
    <n v="3512958"/>
    <n v="1657"/>
    <n v="4.7168226890273099E-4"/>
    <n v="1.3065781532890766"/>
    <n v="800"/>
    <n v="702.59160000000008"/>
    <n v="-97.408399999999915"/>
    <n v="3200"/>
    <n v="2165"/>
    <n v="-1035"/>
    <n v="0"/>
    <n v="1462.4083999999998"/>
    <n v="0.6754773210161662"/>
  </r>
  <r>
    <s v="Vodafone0316_Project_Keops_Bond_interest_MS"/>
    <x v="0"/>
    <x v="2"/>
    <s v="Q1"/>
    <d v="2016-03-08T00:00:00"/>
    <d v="2016-03-28T00:00:00"/>
    <n v="0"/>
    <x v="2"/>
    <x v="13"/>
    <s v="Vodafone0316_Project_Keops_interest_MS"/>
    <s v="Completed"/>
    <s v="Bond Digital"/>
    <s v="RON"/>
    <s v="Xaxis Display Plus"/>
    <s v="cpm"/>
    <s v="Selected Sites"/>
    <s v="Ad Bundles"/>
    <n v="0.5"/>
    <n v="0.8"/>
    <n v="3000000"/>
    <n v="1922488"/>
    <n v="1077512"/>
    <n v="1922488"/>
    <m/>
    <n v="0"/>
    <e v="#DIV/0!"/>
    <n v="1500"/>
    <n v="194"/>
    <n v="-1306"/>
    <n v="2400"/>
    <n v="1537.9904000000001"/>
    <n v="-862.00959999999986"/>
    <n v="0"/>
    <n v="1343.9904000000001"/>
    <n v="0.87386137130634889"/>
  </r>
  <r>
    <s v="Vodafone0316_Project_Keops_Reklamstore_interest_MS"/>
    <x v="0"/>
    <x v="2"/>
    <s v="Q1"/>
    <d v="2016-03-08T00:00:00"/>
    <d v="2016-03-28T00:00:00"/>
    <n v="0"/>
    <x v="2"/>
    <x v="13"/>
    <s v="Vodafone0316_Project_Keops_interest_MS"/>
    <s v="Completed"/>
    <s v="Reklamstore"/>
    <s v="RON"/>
    <s v="Xaxis Display Plus"/>
    <s v="cpm"/>
    <s v="Selected Sites"/>
    <s v="Ad Bundles"/>
    <n v="0.35"/>
    <n v="0.8"/>
    <n v="3000000"/>
    <n v="980860"/>
    <n v="2019140"/>
    <n v="980860"/>
    <n v="1273"/>
    <n v="1.2978406704320699E-3"/>
    <n v="0.61640848389630798"/>
    <n v="1050"/>
    <n v="343.30099999999999"/>
    <n v="-706.69900000000007"/>
    <n v="2400"/>
    <n v="784.68799999999999"/>
    <n v="-1615.3119999999999"/>
    <n v="0"/>
    <n v="441.387"/>
    <n v="0.5625"/>
  </r>
  <r>
    <s v="Vodafone0316_Project_Keops_Medyanet_interest_MS"/>
    <x v="0"/>
    <x v="2"/>
    <s v="Q1"/>
    <d v="2016-03-08T00:00:00"/>
    <d v="2016-03-28T00:00:00"/>
    <n v="0"/>
    <x v="2"/>
    <x v="13"/>
    <s v="Vodafone0316_Project_Keops_interest_MS"/>
    <s v="Completed"/>
    <s v="Medyanet"/>
    <s v="RON"/>
    <s v="Xaxis Display Plus"/>
    <s v="cpm"/>
    <s v="Selected Sites"/>
    <s v="Ad Bundles"/>
    <n v="0.1"/>
    <n v="0.8"/>
    <n v="1000000"/>
    <n v="1024925"/>
    <n v="0"/>
    <n v="1000000"/>
    <m/>
    <n v="0"/>
    <e v="#DIV/0!"/>
    <n v="100"/>
    <n v="100"/>
    <n v="0"/>
    <n v="800"/>
    <n v="819.94"/>
    <n v="19.940000000000055"/>
    <n v="0"/>
    <n v="719.94"/>
    <n v="0.87803985657487138"/>
  </r>
  <r>
    <s v="Vodafone0316_Project_Big_Bang_Digitalm_LAL_MS"/>
    <x v="0"/>
    <x v="2"/>
    <s v="Q1"/>
    <d v="2016-03-01T00:00:00"/>
    <d v="2016-03-30T00:00:00"/>
    <n v="0"/>
    <x v="2"/>
    <x v="13"/>
    <s v="Vodafone0316_Project_Big_Bang_LAL_MS"/>
    <s v="Completed"/>
    <s v="Digitalm"/>
    <s v="RON"/>
    <s v="Xaxis Lookalike"/>
    <s v="cpm"/>
    <s v="Selected Sites"/>
    <s v="Ad Bundles"/>
    <n v="0.2"/>
    <n v="1.3"/>
    <n v="2000000"/>
    <n v="1586203"/>
    <n v="413797"/>
    <n v="1586203"/>
    <n v="377"/>
    <n v="2.3767449689604672E-4"/>
    <n v="3.0557029177718831"/>
    <n v="400"/>
    <n v="317.24060000000003"/>
    <n v="-82.759399999999971"/>
    <n v="2600"/>
    <n v="1152"/>
    <n v="-1448"/>
    <n v="0"/>
    <n v="834.75939999999991"/>
    <n v="0.72461753472222212"/>
  </r>
  <r>
    <s v="Vodafone0316_Project_Big_Bang_Medyanet_LAL_MS"/>
    <x v="0"/>
    <x v="2"/>
    <s v="Q1"/>
    <d v="2016-03-01T00:00:00"/>
    <d v="2016-03-30T00:00:00"/>
    <n v="0"/>
    <x v="2"/>
    <x v="13"/>
    <s v="Vodafone0316_Project_Big_Bang_LAL_MS"/>
    <s v="Completed"/>
    <s v="Medyanet"/>
    <s v="RON"/>
    <s v="Xaxis Lookalike"/>
    <s v="cpm"/>
    <s v="Selected Sites"/>
    <s v="Ad Bundles"/>
    <n v="0.1"/>
    <n v="1.3"/>
    <n v="1000000"/>
    <n v="1004794"/>
    <n v="0"/>
    <n v="1000000"/>
    <m/>
    <n v="0"/>
    <e v="#DIV/0!"/>
    <n v="100"/>
    <n v="100"/>
    <n v="0"/>
    <n v="1300"/>
    <n v="1306.2321999999999"/>
    <n v="6.2321999999999207"/>
    <n v="0"/>
    <n v="1206.2321999999999"/>
    <n v="0.92344393286277893"/>
  </r>
  <r>
    <s v="Vodafone0316_Project_Big_Bang_Reklamz_LAL_MS"/>
    <x v="0"/>
    <x v="2"/>
    <s v="Q1"/>
    <d v="2016-03-01T00:00:00"/>
    <d v="2016-03-30T00:00:00"/>
    <n v="0"/>
    <x v="2"/>
    <x v="13"/>
    <s v="Vodafone0316_Project_Big_Bang_LAL_MS"/>
    <s v="Completed"/>
    <s v="Reklamz"/>
    <s v="RON"/>
    <s v="Xaxis Lookalike"/>
    <s v="cpm"/>
    <s v="Selected Sites"/>
    <s v="Ad Bundles"/>
    <n v="0.1"/>
    <n v="1.3"/>
    <n v="200000"/>
    <n v="72290"/>
    <n v="127710"/>
    <n v="72290"/>
    <m/>
    <n v="0"/>
    <e v="#DIV/0!"/>
    <n v="20"/>
    <n v="7.229000000000001"/>
    <n v="-12.770999999999999"/>
    <n v="260"/>
    <n v="93.977000000000004"/>
    <n v="-166.023"/>
    <n v="0"/>
    <n v="86.748000000000005"/>
    <n v="0.92307692307692313"/>
  </r>
  <r>
    <s v="Vodafone0316_Project_Big_Bang_matrouge_LAL_MS"/>
    <x v="0"/>
    <x v="2"/>
    <s v="Q1"/>
    <d v="2016-03-01T00:00:00"/>
    <d v="2016-03-30T00:00:00"/>
    <n v="0"/>
    <x v="2"/>
    <x v="13"/>
    <s v="Vodafone0316_Project_Big_Bang_LAL_MS"/>
    <s v="Completed"/>
    <s v="Matrouge"/>
    <s v="RON"/>
    <s v="Xaxis Lookalike"/>
    <s v="cpm"/>
    <s v="Selected Sites"/>
    <s v="Ad Bundles"/>
    <n v="0.2"/>
    <n v="1.3"/>
    <n v="250000"/>
    <n v="332152"/>
    <n v="0"/>
    <n v="250000"/>
    <m/>
    <n v="0"/>
    <e v="#DIV/0!"/>
    <n v="50"/>
    <n v="50"/>
    <n v="0"/>
    <n v="325"/>
    <n v="431.79760000000005"/>
    <n v="106.79760000000005"/>
    <n v="0"/>
    <n v="381.79760000000005"/>
    <n v="0.88420500716076234"/>
  </r>
  <r>
    <s v="Vodafone0316_Project_Big_Bang_Bond_LAL_MS"/>
    <x v="0"/>
    <x v="2"/>
    <s v="Q1"/>
    <d v="2016-03-01T00:00:00"/>
    <d v="2016-03-30T00:00:00"/>
    <n v="0"/>
    <x v="2"/>
    <x v="13"/>
    <s v="Vodafone0316_Project_Big_Bang_LAL_MS"/>
    <s v="Completed"/>
    <s v="Bond Digital"/>
    <s v="RON"/>
    <s v="Xaxis Lookalike"/>
    <s v="cpm"/>
    <s v="Selected Sites"/>
    <s v="Ad Bundles"/>
    <n v="0.5"/>
    <n v="1.3"/>
    <n v="1000000"/>
    <n v="710538"/>
    <n v="289462"/>
    <n v="710538"/>
    <m/>
    <n v="0"/>
    <e v="#DIV/0!"/>
    <n v="500"/>
    <n v="355.26900000000001"/>
    <n v="-144.73099999999999"/>
    <n v="1300"/>
    <n v="923.69939999999997"/>
    <n v="-376.30060000000003"/>
    <n v="0"/>
    <n v="568.43039999999996"/>
    <n v="0.61538461538461542"/>
  </r>
  <r>
    <s v="Vodafone0316_Project_Big_Bang_Acunn_Interstitial_MS"/>
    <x v="0"/>
    <x v="2"/>
    <s v="Q1"/>
    <d v="2016-03-01T00:00:00"/>
    <d v="2016-03-30T00:00:00"/>
    <n v="0"/>
    <x v="2"/>
    <x v="13"/>
    <s v="Vodafone0316_Project_Big_Bang_LAL_MS"/>
    <s v="Completed"/>
    <s v="Acunn"/>
    <s v="RON"/>
    <s v="Xaxis Rich Media"/>
    <s v="cpm"/>
    <s v="Interstitial"/>
    <s v="Interstitial"/>
    <n v="1.5"/>
    <n v="1.3"/>
    <n v="500000"/>
    <n v="322386"/>
    <n v="177614"/>
    <n v="322386"/>
    <n v="510"/>
    <n v="1.5819545513763005E-3"/>
    <n v="0.82176823529411758"/>
    <n v="750"/>
    <n v="0"/>
    <n v="-750"/>
    <n v="650"/>
    <n v="419.10179999999997"/>
    <n v="-230.89820000000003"/>
    <n v="0"/>
    <n v="419.10179999999997"/>
    <n v="1"/>
  </r>
  <r>
    <s v="Vodafone0316_Corp_Cozumler_Digitalm_LAL_MS"/>
    <x v="0"/>
    <x v="2"/>
    <s v="Q1"/>
    <d v="2016-03-01T00:00:00"/>
    <d v="2016-03-30T00:00:00"/>
    <n v="0"/>
    <x v="2"/>
    <x v="13"/>
    <s v="Vodafone0316_Corp_Cozumler_LAL_MS"/>
    <s v="Completed"/>
    <s v="Digitalm"/>
    <s v="RON"/>
    <s v="Xaxis Lookalike"/>
    <s v="cpm"/>
    <s v="Selected Sites"/>
    <s v="Ad Bundles"/>
    <n v="0.2"/>
    <n v="1.3"/>
    <n v="3000000"/>
    <n v="2578408"/>
    <n v="421592"/>
    <n v="2578408"/>
    <n v="622"/>
    <n v="2.4123412586371125E-4"/>
    <n v="5.3889556270096461"/>
    <n v="600"/>
    <n v="515.6816"/>
    <n v="-84.318399999999997"/>
    <n v="3900"/>
    <n v="3351.9303999999997"/>
    <n v="-548.06960000000026"/>
    <n v="0"/>
    <n v="2836.2487999999998"/>
    <n v="0.84615384615384615"/>
  </r>
  <r>
    <s v="Vodafone0316_Corp_Cozumler_Adhood_LAL_MS"/>
    <x v="0"/>
    <x v="2"/>
    <s v="Q1"/>
    <d v="2016-03-01T00:00:00"/>
    <d v="2016-03-30T00:00:00"/>
    <n v="0"/>
    <x v="2"/>
    <x v="13"/>
    <s v="Vodafone0316_Corp_Cozumler_LAL_MS"/>
    <s v="Completed"/>
    <s v="Adhood"/>
    <s v="RON"/>
    <s v="Xaxis Lookalike"/>
    <s v="cpm"/>
    <s v="Selected Sites"/>
    <s v="Ad Bundles"/>
    <n v="0.15"/>
    <n v="1.3"/>
    <n v="1500000"/>
    <n v="823489"/>
    <n v="676511"/>
    <n v="823489"/>
    <m/>
    <n v="0"/>
    <e v="#DIV/0!"/>
    <n v="225"/>
    <n v="123.52334999999999"/>
    <n v="-101.47665000000001"/>
    <n v="1950"/>
    <n v="1340"/>
    <n v="-610"/>
    <n v="0"/>
    <n v="1216.4766500000001"/>
    <n v="0.90781839552238808"/>
  </r>
  <r>
    <s v="Vodafone0316_Corp_Cozumler_Medyanet_LAL_MS"/>
    <x v="0"/>
    <x v="2"/>
    <s v="Q1"/>
    <d v="2016-03-01T00:00:00"/>
    <d v="2016-03-30T00:00:00"/>
    <n v="0"/>
    <x v="2"/>
    <x v="13"/>
    <s v="Vodafone0316_Corp_Cozumler_LAL_MS"/>
    <s v="Completed"/>
    <s v="Medyanet"/>
    <s v="RON"/>
    <s v="Xaxis Lookalike"/>
    <s v="cpm"/>
    <s v="Selected Sites"/>
    <s v="Ad Bundles"/>
    <n v="0.1"/>
    <n v="1.3"/>
    <n v="500000"/>
    <n v="504501"/>
    <n v="0"/>
    <n v="500000"/>
    <m/>
    <n v="0"/>
    <e v="#DIV/0!"/>
    <n v="50"/>
    <n v="50"/>
    <n v="0"/>
    <n v="650"/>
    <n v="655.85130000000004"/>
    <n v="5.8513000000000375"/>
    <n v="0"/>
    <n v="605.85130000000004"/>
    <n v="0.92376320669029699"/>
  </r>
  <r>
    <s v="Vodafone0316_Corp_Cozumler_Reklamstore_LAL_MS"/>
    <x v="0"/>
    <x v="2"/>
    <s v="Q1"/>
    <d v="2016-03-01T00:00:00"/>
    <d v="2016-03-30T00:00:00"/>
    <n v="0"/>
    <x v="2"/>
    <x v="13"/>
    <s v="Vodafone0316_Corp_Cozumler_LAL_MS"/>
    <s v="Completed"/>
    <s v="Reklamstore"/>
    <s v="RON"/>
    <s v="Xaxis Lookalike"/>
    <s v="cpm"/>
    <s v="Selected Sites"/>
    <s v="Ad Bundles"/>
    <n v="0.35"/>
    <n v="1.3"/>
    <n v="1500000"/>
    <n v="824531"/>
    <n v="675469"/>
    <n v="824531"/>
    <n v="1342"/>
    <n v="1.6275919280172608E-3"/>
    <n v="0.79872600596125187"/>
    <n v="525"/>
    <n v="288.58584999999994"/>
    <n v="-236.41415000000006"/>
    <n v="1950"/>
    <n v="1071.8903"/>
    <n v="-878.10969999999998"/>
    <n v="0"/>
    <n v="783.30445000000009"/>
    <n v="0.73076923076923084"/>
  </r>
  <r>
    <s v="Vodafone0316_DDZ_Medyanet_LAL_MS"/>
    <x v="0"/>
    <x v="2"/>
    <s v="Q1"/>
    <d v="2016-03-08T00:00:00"/>
    <d v="2016-03-14T00:00:00"/>
    <n v="0"/>
    <x v="2"/>
    <x v="13"/>
    <s v="Vodafone0316_DDZ_LAL_MS"/>
    <s v="Completed"/>
    <s v="Medyanet"/>
    <s v="RON"/>
    <s v="Xaxis Lookalike"/>
    <s v="cpm"/>
    <s v="Selected Sites"/>
    <s v="Ad Bundles"/>
    <n v="0.1"/>
    <n v="0.8"/>
    <n v="1000000"/>
    <n v="1039509"/>
    <n v="0"/>
    <n v="1000000"/>
    <m/>
    <n v="0"/>
    <e v="#DIV/0!"/>
    <n v="100"/>
    <n v="100"/>
    <n v="0"/>
    <n v="800"/>
    <n v="800"/>
    <n v="0"/>
    <n v="0"/>
    <n v="700"/>
    <n v="0.875"/>
  </r>
  <r>
    <s v="Vodafone0316_DDZ_Digitalm_LAL_MS"/>
    <x v="0"/>
    <x v="2"/>
    <s v="Q1"/>
    <d v="2016-03-08T00:00:00"/>
    <d v="2016-03-14T00:00:00"/>
    <n v="0"/>
    <x v="2"/>
    <x v="13"/>
    <s v="Vodafone0316_DDZ_LAL_MS"/>
    <s v="Completed"/>
    <s v="Digitalm"/>
    <s v="RON"/>
    <s v="Xaxis Lookalike"/>
    <s v="cpm"/>
    <s v="Selected Sites"/>
    <s v="Ad Bundles"/>
    <n v="0.2"/>
    <n v="0.8"/>
    <n v="2000000"/>
    <n v="1966624"/>
    <n v="33376"/>
    <n v="1966624"/>
    <n v="396"/>
    <n v="2.0136030069804904E-4"/>
    <n v="1.7676767676767677"/>
    <n v="400"/>
    <n v="393.32480000000004"/>
    <n v="-6.6751999999999612"/>
    <n v="1600"/>
    <n v="700"/>
    <n v="-900"/>
    <n v="0"/>
    <n v="306.67519999999996"/>
    <n v="0.43810742857142854"/>
  </r>
  <r>
    <s v="Vodafone0316_DDZ_Commedya_LAL_MS"/>
    <x v="0"/>
    <x v="2"/>
    <s v="Q1"/>
    <d v="2016-03-08T00:00:00"/>
    <d v="2016-03-14T00:00:00"/>
    <n v="0"/>
    <x v="2"/>
    <x v="13"/>
    <s v="Vodafone0316_DDZ_LAL_MS"/>
    <s v="Completed"/>
    <s v="Commedya"/>
    <s v="RON"/>
    <s v="Xaxis Lookalike"/>
    <s v="cpm"/>
    <s v="Selected Sites"/>
    <s v="Ad Bundles"/>
    <n v="0.1"/>
    <n v="0.8"/>
    <n v="500000"/>
    <n v="629329"/>
    <n v="0"/>
    <n v="500000"/>
    <m/>
    <n v="0"/>
    <e v="#DIV/0!"/>
    <n v="50"/>
    <n v="50"/>
    <n v="0"/>
    <n v="400"/>
    <n v="400"/>
    <n v="0"/>
    <n v="0"/>
    <n v="350"/>
    <n v="0.875"/>
  </r>
  <r>
    <s v="Vodafone0316_DDZ_Reklamstore_LAL_MS"/>
    <x v="0"/>
    <x v="2"/>
    <s v="Q1"/>
    <d v="2016-03-08T00:00:00"/>
    <d v="2016-03-14T00:00:00"/>
    <n v="0"/>
    <x v="2"/>
    <x v="13"/>
    <s v="Vodafone0316_DDZ_LAL_MS"/>
    <s v="Completed"/>
    <s v="Reklamstore"/>
    <s v="RON"/>
    <s v="Xaxis Lookalike"/>
    <s v="cpm"/>
    <s v="Selected Sites"/>
    <s v="Ad Bundles"/>
    <n v="0.35"/>
    <n v="0.8"/>
    <n v="750000"/>
    <n v="753460"/>
    <n v="0"/>
    <n v="750000"/>
    <n v="233"/>
    <n v="3.092400392854299E-4"/>
    <n v="2.5751072961373391"/>
    <n v="262.5"/>
    <n v="262.5"/>
    <n v="0"/>
    <n v="600"/>
    <n v="600"/>
    <n v="0"/>
    <n v="0"/>
    <n v="337.5"/>
    <n v="0.5625"/>
  </r>
  <r>
    <s v="IBM0316_SAP_Cloud_faz1_Adinteraction_interest_MS"/>
    <x v="0"/>
    <x v="2"/>
    <s v="Q1"/>
    <d v="2016-03-09T00:00:00"/>
    <d v="2016-03-11T00:00:00"/>
    <n v="0"/>
    <x v="2"/>
    <x v="42"/>
    <s v="IBM0316_SAP_Cloud_faz1_interest_MS"/>
    <s v="Completed"/>
    <s v="Adinteraction"/>
    <s v="RON"/>
    <s v="Xaxis Display Plus"/>
    <s v="cpm"/>
    <s v="Selected Sites"/>
    <s v="Ad Bundles"/>
    <n v="0.15"/>
    <n v="1.98"/>
    <n v="500000"/>
    <n v="542109"/>
    <n v="0"/>
    <n v="500000"/>
    <m/>
    <n v="0"/>
    <e v="#DIV/0!"/>
    <n v="75"/>
    <n v="75"/>
    <n v="0"/>
    <n v="990"/>
    <n v="1073.37582"/>
    <n v="83.375819999999976"/>
    <n v="0"/>
    <n v="998.37581999999998"/>
    <n v="0.93012698944531846"/>
  </r>
  <r>
    <s v="IBM0316_SAP_Cloud_faz1_Digitalm_interest_MS"/>
    <x v="0"/>
    <x v="2"/>
    <s v="Q1"/>
    <d v="2016-03-09T00:00:00"/>
    <d v="2016-03-11T00:00:00"/>
    <n v="0"/>
    <x v="2"/>
    <x v="42"/>
    <s v="IBM0316_SAP_Cloud_faz1_interest_MS"/>
    <s v="Completed"/>
    <s v="Digitalm"/>
    <s v="RON"/>
    <s v="Xaxis Display Plus"/>
    <s v="cpm"/>
    <s v="Selected Sites"/>
    <s v="Ad Bundles"/>
    <n v="0.2"/>
    <n v="1.98"/>
    <n v="500000"/>
    <n v="429334"/>
    <n v="70666"/>
    <n v="429334"/>
    <n v="135"/>
    <n v="3.1444050552716535E-4"/>
    <n v="3.7037037037037037"/>
    <n v="100"/>
    <n v="85.866800000000012"/>
    <n v="-14.133199999999988"/>
    <n v="990"/>
    <n v="500"/>
    <n v="-490"/>
    <n v="0"/>
    <n v="414.13319999999999"/>
    <n v="0.82826639999999996"/>
  </r>
  <r>
    <s v="IBM0316_SAP_Cloud_faz1_Medyanet_interest_MS"/>
    <x v="0"/>
    <x v="2"/>
    <s v="Q1"/>
    <d v="2016-03-09T00:00:00"/>
    <d v="2016-03-11T00:00:00"/>
    <n v="0"/>
    <x v="2"/>
    <x v="42"/>
    <s v="IBM0316_SAP_Cloud_faz1_interest_MS"/>
    <s v="Completed"/>
    <s v="Medyanet"/>
    <s v="RON"/>
    <s v="Xaxis Display Plus"/>
    <s v="cpm"/>
    <s v="Selected Sites"/>
    <s v="Ad Bundles"/>
    <n v="0.1"/>
    <n v="1.98"/>
    <n v="250000"/>
    <n v="269902"/>
    <n v="0"/>
    <n v="250000"/>
    <n v="208"/>
    <n v="7.7065008780964942E-4"/>
    <n v="2.5692594230769226"/>
    <n v="25"/>
    <n v="25"/>
    <n v="0"/>
    <n v="495"/>
    <n v="534.40595999999994"/>
    <n v="39.405959999999936"/>
    <n v="0"/>
    <n v="509.40595999999994"/>
    <n v="0.95321908460751448"/>
  </r>
  <r>
    <s v="IBM0316_SAP_Cloud_faz1_Maxad_interest_MS"/>
    <x v="0"/>
    <x v="2"/>
    <s v="Q1"/>
    <d v="2016-03-09T00:00:00"/>
    <d v="2016-03-11T00:00:00"/>
    <n v="0"/>
    <x v="2"/>
    <x v="42"/>
    <s v="IBM0316_SAP_Cloud_faz1_interest_MS"/>
    <s v="Completed"/>
    <s v="Maxad"/>
    <s v="RON"/>
    <s v="Xaxis Display Plus"/>
    <s v="cpc"/>
    <s v="Selected Sites"/>
    <s v="Ad Bundles"/>
    <n v="0.3"/>
    <n v="1.98"/>
    <n v="1000"/>
    <n v="1000"/>
    <n v="0"/>
    <n v="1000"/>
    <m/>
    <n v="0"/>
    <e v="#DIV/0!"/>
    <n v="0.3"/>
    <n v="300"/>
    <n v="299.7"/>
    <n v="1.98"/>
    <n v="48"/>
    <n v="46.02"/>
    <n v="0"/>
    <n v="-252"/>
    <n v="-5.25"/>
  </r>
  <r>
    <s v="Ford0316_Tıp_Bayramı_Reklamstore_interest_MS"/>
    <x v="0"/>
    <x v="2"/>
    <s v="Q1"/>
    <d v="2016-03-10T00:00:00"/>
    <d v="2016-03-30T00:00:00"/>
    <n v="0"/>
    <x v="2"/>
    <x v="14"/>
    <s v="Ford0316_Tıp_Bayramı_interest_MS"/>
    <s v="Completed"/>
    <s v="Reklamstore"/>
    <s v="RON"/>
    <s v="Xaxis Display Plus"/>
    <s v="cpm"/>
    <s v="Selected Sites"/>
    <s v="Ad Bundles"/>
    <n v="0.17"/>
    <n v="1.6"/>
    <n v="1000000"/>
    <n v="187774"/>
    <n v="812226"/>
    <n v="187774"/>
    <n v="43"/>
    <n v="2.2899868991447164E-4"/>
    <n v="6.9869395348837209"/>
    <n v="170"/>
    <n v="31.921580000000002"/>
    <n v="-138.07841999999999"/>
    <n v="1600"/>
    <n v="300.4384"/>
    <n v="-1299.5616"/>
    <n v="0"/>
    <n v="268.51682"/>
    <n v="0.89374999999999993"/>
  </r>
  <r>
    <s v="Ford0316_Tıp_Bayramı_Medyanet_interest_MS"/>
    <x v="0"/>
    <x v="2"/>
    <s v="Q1"/>
    <d v="2016-03-10T00:00:00"/>
    <d v="2016-03-30T00:00:00"/>
    <n v="0"/>
    <x v="2"/>
    <x v="14"/>
    <s v="Ford0316_Tıp_Bayramı_interest_MS"/>
    <s v="Completed"/>
    <s v="Medyanet"/>
    <s v="RON"/>
    <s v="Xaxis Display Plus"/>
    <s v="cpm"/>
    <s v="Selected Sites"/>
    <s v="Ad Bundles"/>
    <n v="0.1"/>
    <n v="1.6"/>
    <n v="2250000"/>
    <n v="2270499"/>
    <n v="0"/>
    <n v="2250000"/>
    <m/>
    <n v="0"/>
    <e v="#DIV/0!"/>
    <n v="225"/>
    <n v="225"/>
    <n v="0"/>
    <n v="3600"/>
    <n v="2171"/>
    <n v="-1429"/>
    <n v="0"/>
    <n v="1946"/>
    <n v="0.89636112390603406"/>
  </r>
  <r>
    <s v="Ford0316_Tıp_Bayramı_Adhood_interest_MS"/>
    <x v="0"/>
    <x v="2"/>
    <s v="Q1"/>
    <d v="2016-03-10T00:00:00"/>
    <d v="2016-03-30T00:00:00"/>
    <n v="0"/>
    <x v="2"/>
    <x v="14"/>
    <s v="Ford0316_Tıp_Bayramı_interest_MS"/>
    <s v="Completed"/>
    <s v="Adhood"/>
    <s v="RON"/>
    <s v="Xaxis Display Plus"/>
    <s v="cpm"/>
    <s v="Selected Sites"/>
    <s v="Ad Bundles"/>
    <n v="0.15"/>
    <n v="1.6"/>
    <n v="1000000"/>
    <n v="679309"/>
    <n v="320691"/>
    <n v="679309"/>
    <m/>
    <n v="0"/>
    <e v="#DIV/0!"/>
    <n v="150"/>
    <n v="101.89635"/>
    <n v="-48.103650000000002"/>
    <n v="1600"/>
    <n v="1086.8944000000001"/>
    <n v="-513.10559999999987"/>
    <n v="0"/>
    <n v="984.99805000000015"/>
    <n v="0.90625"/>
  </r>
  <r>
    <s v="Ford0316_Tıp_Bayramı_Digitalm_interest_MS"/>
    <x v="0"/>
    <x v="2"/>
    <s v="Q1"/>
    <d v="2016-03-10T00:00:00"/>
    <d v="2016-03-30T00:00:00"/>
    <n v="0"/>
    <x v="2"/>
    <x v="14"/>
    <s v="Ford0316_Tıp_Bayramı_interest_MS"/>
    <s v="Completed"/>
    <s v="Digitalm"/>
    <s v="RON"/>
    <s v="Xaxis Display Plus"/>
    <s v="cpm"/>
    <s v="Selected Sites"/>
    <s v="Ad Bundles"/>
    <n v="0.2"/>
    <n v="1.6"/>
    <n v="750000"/>
    <n v="752326"/>
    <n v="0"/>
    <n v="750000"/>
    <n v="228"/>
    <n v="3.030601095801554E-4"/>
    <n v="5.2794807017543866"/>
    <n v="150"/>
    <n v="150"/>
    <n v="0"/>
    <n v="1200"/>
    <n v="1203.7216000000001"/>
    <n v="3.7216000000000804"/>
    <n v="0"/>
    <n v="1053.7216000000001"/>
    <n v="0.8753864681002651"/>
  </r>
  <r>
    <s v="Teknosa0316_Turuncu_Indirim_faz2_Medyanet_Interstitial_MC"/>
    <x v="0"/>
    <x v="2"/>
    <s v="Q1"/>
    <d v="2016-03-11T00:00:00"/>
    <d v="2016-03-14T00:00:00"/>
    <n v="0"/>
    <x v="0"/>
    <x v="6"/>
    <s v="Teknosa0316_Turuncu_Indirim_faz2_Interstitial_MC"/>
    <s v="Completed"/>
    <s v="Medyanet"/>
    <s v="RON"/>
    <s v="Xaxis Rich Media"/>
    <s v="cpm"/>
    <s v="Interstitial"/>
    <s v="Interstitial"/>
    <n v="0.5"/>
    <n v="4.25"/>
    <n v="180000"/>
    <n v="181227"/>
    <n v="0"/>
    <n v="180000"/>
    <n v="2459"/>
    <n v="1.3568618362606014E-2"/>
    <n v="0.31110207401382678"/>
    <n v="90"/>
    <n v="90"/>
    <n v="0"/>
    <n v="765"/>
    <n v="765"/>
    <n v="0"/>
    <n v="0"/>
    <n v="675"/>
    <n v="0.88235294117647056"/>
  </r>
  <r>
    <s v="Teknosa0316_Turuncu_Indirim_faz2_Digitalm_Interstitial_MC"/>
    <x v="0"/>
    <x v="2"/>
    <s v="Q1"/>
    <d v="2016-03-11T00:00:00"/>
    <d v="2016-03-14T00:00:00"/>
    <n v="0"/>
    <x v="0"/>
    <x v="6"/>
    <s v="Teknosa0316_Turuncu_Indirim_faz2_Interstitial_MC"/>
    <s v="Completed"/>
    <s v="Digitalm"/>
    <s v="RON"/>
    <s v="Xaxis Rich Media"/>
    <s v="cpm"/>
    <s v="Interstitial"/>
    <s v="Interstitial"/>
    <n v="2.5"/>
    <n v="4.25"/>
    <n v="180000"/>
    <n v="181564"/>
    <n v="0"/>
    <n v="180000"/>
    <n v="3134"/>
    <n v="1.7261131061223591E-2"/>
    <n v="0.24409700063816209"/>
    <n v="450"/>
    <n v="450"/>
    <n v="0"/>
    <n v="765"/>
    <n v="765"/>
    <n v="0"/>
    <n v="0"/>
    <n v="315"/>
    <n v="0.41176470588235292"/>
  </r>
  <r>
    <s v="Teknosa0316_Turuncu_Indirim_faz2_DeskFive_Interstitial_MC"/>
    <x v="0"/>
    <x v="2"/>
    <s v="Q1"/>
    <d v="2016-03-11T00:00:00"/>
    <d v="2016-03-14T00:00:00"/>
    <n v="0"/>
    <x v="0"/>
    <x v="6"/>
    <s v="Teknosa0316_Turuncu_Indirim_faz2_Interstitial_MC"/>
    <s v="Completed"/>
    <s v="Desk Five"/>
    <s v="RON"/>
    <s v="Xaxis Rich Media"/>
    <s v="cpm"/>
    <s v="Interstitial"/>
    <s v="Interstitial"/>
    <n v="2.5"/>
    <n v="4.25"/>
    <n v="180000"/>
    <n v="149683"/>
    <n v="30317"/>
    <n v="149683"/>
    <n v="5724"/>
    <n v="3.8240815590280794E-2"/>
    <n v="0.13364779874213836"/>
    <n v="450"/>
    <n v="374.20749999999998"/>
    <n v="-75.792500000000018"/>
    <n v="765"/>
    <n v="765"/>
    <n v="0"/>
    <n v="0"/>
    <n v="390.79250000000002"/>
    <n v="0.51083986928104574"/>
  </r>
  <r>
    <s v="Teknosa0316_Turuncu_Indirim_faz2_Acunn_Interstitial_MC"/>
    <x v="0"/>
    <x v="2"/>
    <s v="Q1"/>
    <d v="2016-03-11T00:00:00"/>
    <d v="2016-03-14T00:00:00"/>
    <n v="0"/>
    <x v="0"/>
    <x v="6"/>
    <s v="Teknosa0316_Turuncu_Indirim_faz2_Interstitial_MC"/>
    <s v="Completed"/>
    <s v="Acunn"/>
    <s v="RON"/>
    <s v="Xaxis Rich Media"/>
    <s v="cpm"/>
    <s v="Interstitial"/>
    <s v="Interstitial"/>
    <n v="1.5"/>
    <n v="4.25"/>
    <n v="180000"/>
    <n v="184430"/>
    <n v="0"/>
    <n v="180000"/>
    <n v="2810"/>
    <n v="1.5236132950170796E-2"/>
    <n v="0.15658362989323843"/>
    <n v="270"/>
    <n v="0"/>
    <n v="-270"/>
    <n v="765"/>
    <n v="440"/>
    <n v="-325"/>
    <n v="0"/>
    <n v="440"/>
    <n v="1"/>
  </r>
  <r>
    <s v="Teknosa0316_Turuncu_Indirim_faz2_Bond_Interstitial_MC"/>
    <x v="0"/>
    <x v="2"/>
    <s v="Q1"/>
    <d v="2016-03-11T00:00:00"/>
    <d v="2016-03-14T00:00:00"/>
    <n v="0"/>
    <x v="0"/>
    <x v="6"/>
    <s v="Teknosa0316_Turuncu_Indirim_faz2_Interstitial_MC"/>
    <s v="Completed"/>
    <s v="Bond Digital"/>
    <s v="RON"/>
    <s v="Xaxis Rich Media"/>
    <s v="cpm"/>
    <s v="Interstitial"/>
    <s v="Interstitial"/>
    <n v="2.5"/>
    <n v="4.25"/>
    <n v="180000"/>
    <n v="208149"/>
    <n v="0"/>
    <n v="180000"/>
    <n v="3715"/>
    <n v="1.7847791726119271E-2"/>
    <n v="0.20592193808882908"/>
    <n v="450"/>
    <n v="450"/>
    <n v="0"/>
    <n v="765"/>
    <n v="765"/>
    <n v="0"/>
    <n v="0"/>
    <n v="315"/>
    <n v="0.41176470588235292"/>
  </r>
  <r>
    <s v="Bimeks0316_Kdv_Kadar_Bi_Para_Faz2_Bond_Interstitial_MEC"/>
    <x v="0"/>
    <x v="2"/>
    <s v="Q1"/>
    <d v="2016-03-11T00:00:00"/>
    <d v="2016-03-14T00:00:00"/>
    <n v="0"/>
    <x v="1"/>
    <x v="10"/>
    <s v="Bimeks0316_Kdv_Kadar_Bi_Para_Faz2_Interstitial_MEC"/>
    <s v="Completed"/>
    <s v="Bond Digital"/>
    <s v="RON"/>
    <s v="Xaxis Rich Media"/>
    <s v="cpm"/>
    <s v="Interstitial"/>
    <s v="Interstitial"/>
    <n v="2.5"/>
    <n v="4.5"/>
    <n v="300000"/>
    <n v="301362"/>
    <n v="0"/>
    <n v="300000"/>
    <n v="3299"/>
    <n v="1.0946967434513974E-2"/>
    <n v="0.40921491361018492"/>
    <n v="750"/>
    <n v="750"/>
    <n v="0"/>
    <n v="1350"/>
    <n v="1350"/>
    <n v="0"/>
    <n v="0"/>
    <n v="600"/>
    <n v="0.44444444444444442"/>
  </r>
  <r>
    <s v="Bimeks0316_Kdv_Kadar_Bi_Para_Faz2_Acunn_Interstitial_MEC"/>
    <x v="0"/>
    <x v="2"/>
    <s v="Q1"/>
    <d v="2016-03-11T00:00:00"/>
    <d v="2016-03-14T00:00:00"/>
    <n v="0"/>
    <x v="1"/>
    <x v="10"/>
    <s v="Bimeks0316_Kdv_Kadar_Bi_Para_Faz2_Interstitial_MEC"/>
    <s v="Completed"/>
    <s v="Acunn"/>
    <s v="RON"/>
    <s v="Xaxis Rich Media"/>
    <s v="cpm"/>
    <s v="Interstitial"/>
    <s v="Interstitial"/>
    <n v="1.5"/>
    <n v="4.5"/>
    <n v="300000"/>
    <n v="300835"/>
    <n v="0"/>
    <n v="300000"/>
    <n v="3512"/>
    <n v="1.1674173550285039E-2"/>
    <n v="0.38439635535307515"/>
    <n v="450"/>
    <n v="0"/>
    <n v="-450"/>
    <n v="1350"/>
    <n v="1350"/>
    <n v="0"/>
    <n v="0"/>
    <n v="1350"/>
    <n v="1"/>
  </r>
  <r>
    <s v="Bimeks0316_Kdv_Kadar_Bi_Para_Faz2_Medyanet_Interstitial_MEC"/>
    <x v="0"/>
    <x v="2"/>
    <s v="Q1"/>
    <d v="2016-03-11T00:00:00"/>
    <d v="2016-03-14T00:00:00"/>
    <n v="0"/>
    <x v="1"/>
    <x v="10"/>
    <s v="Bimeks0316_Kdv_Kadar_Bi_Para_Faz2_Interstitial_MEC"/>
    <s v="Completed"/>
    <s v="Medyanet"/>
    <s v="RON"/>
    <s v="Xaxis Rich Media"/>
    <s v="cpm"/>
    <s v="Interstitial"/>
    <s v="Interstitial"/>
    <n v="0.5"/>
    <n v="4.5"/>
    <n v="300000"/>
    <n v="300843"/>
    <n v="0"/>
    <n v="300000"/>
    <n v="2672"/>
    <n v="8.8817090641962748E-3"/>
    <n v="0.4397455089820359"/>
    <n v="150"/>
    <n v="150"/>
    <n v="0"/>
    <n v="1350"/>
    <n v="1175"/>
    <n v="-175"/>
    <n v="0"/>
    <n v="1025"/>
    <n v="0.87234042553191493"/>
  </r>
  <r>
    <s v="Bimeks0316_Kdv_Kadar_Bi_Para_Faz2_Digitalm_Interstitial_MEC"/>
    <x v="0"/>
    <x v="2"/>
    <s v="Q1"/>
    <d v="2016-03-11T00:00:00"/>
    <d v="2016-03-14T00:00:00"/>
    <n v="0"/>
    <x v="1"/>
    <x v="10"/>
    <s v="Bimeks0316_Kdv_Kadar_Bi_Para_Faz2_Interstitial_MEC"/>
    <s v="Completed"/>
    <s v="Digitalm"/>
    <s v="RON"/>
    <s v="Xaxis Rich Media"/>
    <s v="cpm"/>
    <s v="Interstitial"/>
    <s v="Interstitial"/>
    <n v="2.5"/>
    <n v="4.5"/>
    <n v="250000"/>
    <n v="251546"/>
    <n v="0"/>
    <n v="250000"/>
    <n v="3134"/>
    <n v="1.245895382951826E-2"/>
    <n v="0.35896617740906189"/>
    <n v="625"/>
    <n v="625"/>
    <n v="0"/>
    <n v="1125"/>
    <n v="1125"/>
    <n v="0"/>
    <n v="0"/>
    <n v="500"/>
    <n v="0.44444444444444442"/>
  </r>
  <r>
    <s v="GSK0316_Otribebe_Acunn_Preroll_MC"/>
    <x v="0"/>
    <x v="2"/>
    <s v="Q1"/>
    <d v="2016-03-11T00:00:00"/>
    <d v="2016-03-30T00:00:00"/>
    <n v="0"/>
    <x v="0"/>
    <x v="0"/>
    <s v="GSK0316_Otribebe_Preroll_MC"/>
    <s v="Completed"/>
    <s v="Acunn"/>
    <s v="RON"/>
    <s v="Xaxis Tv"/>
    <s v="cpv"/>
    <s v="Pre/Mid/Post Rolls RON"/>
    <s v="Online Video"/>
    <n v="0.01"/>
    <n v="3.3000000000000002E-2"/>
    <n v="100000"/>
    <n v="98510"/>
    <n v="1490"/>
    <n v="98510"/>
    <n v="5690"/>
    <n v="5.7760633438229618E-2"/>
    <n v="0.1757469244288225"/>
    <n v="1000"/>
    <n v="0"/>
    <n v="-1000"/>
    <n v="3300"/>
    <n v="1000"/>
    <n v="-2300"/>
    <n v="0"/>
    <n v="1000"/>
    <n v="1"/>
  </r>
  <r>
    <s v="GSK0316_Otribebe_matrouge_Preroll_MC"/>
    <x v="0"/>
    <x v="2"/>
    <s v="Q1"/>
    <d v="2016-03-11T00:00:00"/>
    <d v="2016-03-30T00:00:00"/>
    <n v="0"/>
    <x v="0"/>
    <x v="0"/>
    <s v="GSK0316_Otribebe_Preroll_MC"/>
    <s v="Completed"/>
    <s v="Matrouge"/>
    <s v="RON"/>
    <s v="Xaxis Tv"/>
    <s v="cpv"/>
    <s v="Pre/Mid/Post Rolls RON"/>
    <s v="Online Video"/>
    <n v="0.02"/>
    <n v="3.3000000000000002E-2"/>
    <n v="30000"/>
    <n v="32745"/>
    <n v="0"/>
    <n v="30000"/>
    <m/>
    <n v="0"/>
    <e v="#DIV/0!"/>
    <n v="600"/>
    <n v="600"/>
    <n v="0"/>
    <n v="990"/>
    <n v="325"/>
    <n v="-665"/>
    <n v="0"/>
    <n v="-275"/>
    <n v="-0.84615384615384615"/>
  </r>
  <r>
    <s v="GSK0316_Otribebe_Nokta_Preroll_MC"/>
    <x v="0"/>
    <x v="2"/>
    <s v="Q1"/>
    <d v="2016-03-11T00:00:00"/>
    <d v="2016-03-30T00:00:00"/>
    <n v="0"/>
    <x v="0"/>
    <x v="0"/>
    <s v="GSK0316_Otribebe_Preroll_MC"/>
    <s v="Completed"/>
    <s v="Nokta"/>
    <s v="RON"/>
    <s v="Xaxis Tv"/>
    <s v="cpv"/>
    <s v="Pre/Mid/Post Rolls RON"/>
    <s v="Online Video"/>
    <n v="1.2E-2"/>
    <n v="3.3000000000000002E-2"/>
    <n v="65000"/>
    <n v="60167"/>
    <n v="4833"/>
    <n v="60167"/>
    <n v="13761"/>
    <n v="0.22871341433011452"/>
    <n v="7.2669137417338853E-2"/>
    <n v="780"/>
    <n v="722.00400000000002"/>
    <n v="-57.995999999999981"/>
    <n v="2145"/>
    <n v="1000"/>
    <n v="-1145"/>
    <n v="0"/>
    <n v="277.99599999999998"/>
    <n v="0.27799599999999997"/>
  </r>
  <r>
    <s v="GSK0316_Otribebe_Clipkit_SYNC_MC"/>
    <x v="0"/>
    <x v="2"/>
    <s v="Q1"/>
    <d v="2016-03-11T00:00:00"/>
    <d v="2016-03-30T00:00:00"/>
    <n v="0"/>
    <x v="0"/>
    <x v="0"/>
    <s v="GSK0316_Otribebe_SYNC_MC"/>
    <s v="Completed"/>
    <s v="Clipkit"/>
    <s v="RON"/>
    <s v="Xaxis SYNC"/>
    <s v="cpv"/>
    <s v="Pre/Mid/Post Rolls RON"/>
    <s v="Online Video"/>
    <n v="4.2000000000000003E-2"/>
    <n v="0.06"/>
    <n v="190000"/>
    <n v="67338"/>
    <n v="122662"/>
    <n v="67338"/>
    <n v="3748"/>
    <n v="5.565950874691853E-2"/>
    <n v="3.0370864461045892"/>
    <n v="7980.0000000000009"/>
    <n v="2828.1960000000004"/>
    <n v="-5151.8040000000001"/>
    <n v="11400"/>
    <n v="11383"/>
    <n v="-17"/>
    <n v="0"/>
    <n v="8554.8040000000001"/>
    <n v="0.75154212422032862"/>
  </r>
  <r>
    <s v="GSK0316_Corega_Matrouge_Preroll_MC"/>
    <x v="0"/>
    <x v="2"/>
    <s v="Q1"/>
    <d v="2016-03-11T00:00:00"/>
    <d v="2016-03-30T00:00:00"/>
    <n v="0"/>
    <x v="0"/>
    <x v="0"/>
    <s v="GSK0316_Corega_Preroll_MC"/>
    <s v="Completed"/>
    <s v="Matrouge"/>
    <s v="RON"/>
    <s v="Xaxis Tv"/>
    <s v="cpv"/>
    <s v="Pre/Mid/Post Rolls RON"/>
    <s v="Online Video"/>
    <n v="0.02"/>
    <n v="3.3000000000000002E-2"/>
    <n v="20000"/>
    <n v="18745"/>
    <n v="1255"/>
    <n v="18745"/>
    <m/>
    <n v="0"/>
    <e v="#DIV/0!"/>
    <n v="400"/>
    <n v="374.90000000000003"/>
    <n v="-25.099999999999966"/>
    <n v="660"/>
    <n v="618.58500000000004"/>
    <n v="-41.414999999999964"/>
    <n v="0"/>
    <n v="243.685"/>
    <n v="0.39393939393939392"/>
  </r>
  <r>
    <s v="GSK0316_Corega_Acunn_Preroll_MC"/>
    <x v="0"/>
    <x v="2"/>
    <s v="Q1"/>
    <d v="2016-03-11T00:00:00"/>
    <d v="2016-03-30T00:00:00"/>
    <n v="0"/>
    <x v="0"/>
    <x v="0"/>
    <s v="GSK0316_Corega_Preroll_MC"/>
    <s v="Completed"/>
    <s v="Acunn"/>
    <s v="RON"/>
    <s v="Xaxis Tv"/>
    <s v="cpv"/>
    <s v="Pre/Mid/Post Rolls RON"/>
    <s v="Online Video"/>
    <n v="0.01"/>
    <n v="3.3000000000000002E-2"/>
    <n v="130000"/>
    <n v="100386"/>
    <n v="29614"/>
    <n v="100386"/>
    <n v="20977"/>
    <n v="0.20896340127109359"/>
    <n v="9.5342517995900267E-2"/>
    <n v="1300"/>
    <n v="0"/>
    <n v="-1300"/>
    <n v="4290"/>
    <n v="2000"/>
    <n v="-2290"/>
    <n v="0"/>
    <n v="2000"/>
    <n v="1"/>
  </r>
  <r>
    <s v="GSK0316_Corega_Nokta_Preroll_MC"/>
    <x v="0"/>
    <x v="2"/>
    <s v="Q1"/>
    <d v="2016-03-11T00:00:00"/>
    <d v="2016-03-30T00:00:00"/>
    <n v="0"/>
    <x v="0"/>
    <x v="0"/>
    <s v="GSK0316_Corega_Preroll_MC"/>
    <s v="Completed"/>
    <s v="Nokta"/>
    <s v="RON"/>
    <s v="Xaxis Tv"/>
    <s v="cpv"/>
    <s v="Pre/Mid/Post Rolls RON"/>
    <s v="Online Video"/>
    <n v="1.2E-2"/>
    <n v="3.3000000000000002E-2"/>
    <n v="66000"/>
    <n v="66331"/>
    <n v="0"/>
    <n v="66000"/>
    <n v="31141"/>
    <n v="0.46947882588834783"/>
    <n v="5.9150316303265789E-2"/>
    <n v="792"/>
    <n v="792"/>
    <n v="0"/>
    <n v="2178"/>
    <n v="1842"/>
    <n v="-336"/>
    <n v="0"/>
    <n v="1050"/>
    <n v="0.57003257328990231"/>
  </r>
  <r>
    <s v="GSK0316_Sensodyne_Hypernova_Acunn_Preroll_MC"/>
    <x v="0"/>
    <x v="2"/>
    <s v="Q1"/>
    <d v="2016-03-11T00:00:00"/>
    <d v="2016-03-30T00:00:00"/>
    <n v="0"/>
    <x v="0"/>
    <x v="0"/>
    <s v="GSK0316_Sensodyne_Hypernova_Preroll_MC"/>
    <s v="Completed"/>
    <s v="Acunn"/>
    <s v="RON"/>
    <s v="Xaxis Tv"/>
    <s v="cpv"/>
    <s v="Pre/Mid/Post Rolls RON"/>
    <s v="Online Video"/>
    <n v="0.01"/>
    <n v="3.3000000000000002E-2"/>
    <n v="120000"/>
    <n v="90685"/>
    <n v="29315"/>
    <n v="90685"/>
    <n v="13429"/>
    <n v="0.14808402712686772"/>
    <n v="0.14893141708243354"/>
    <n v="1200"/>
    <n v="0"/>
    <n v="-1200"/>
    <n v="3960"/>
    <n v="2000"/>
    <n v="-1960"/>
    <n v="0"/>
    <n v="2000"/>
    <n v="1"/>
  </r>
  <r>
    <s v="GSK0316_Sensodyne_Hypernova_Nokta_Preroll_MC"/>
    <x v="0"/>
    <x v="2"/>
    <s v="Q1"/>
    <d v="2016-03-11T00:00:00"/>
    <d v="2016-03-30T00:00:00"/>
    <n v="0"/>
    <x v="0"/>
    <x v="0"/>
    <s v="GSK0316_Sensodyne_Hypernova_Preroll_MC"/>
    <s v="Completed"/>
    <s v="Nokta"/>
    <s v="RON"/>
    <s v="Xaxis Tv"/>
    <s v="cpv"/>
    <s v="Pre/Mid/Post Rolls RON"/>
    <s v="Online Video"/>
    <n v="1.2E-2"/>
    <n v="3.3000000000000002E-2"/>
    <n v="100000"/>
    <n v="100244"/>
    <n v="0"/>
    <n v="100000"/>
    <n v="31946"/>
    <n v="0.31868241490762539"/>
    <n v="4.6547298566330685E-2"/>
    <n v="1200"/>
    <n v="1200"/>
    <n v="0"/>
    <n v="3300"/>
    <n v="1487"/>
    <n v="-1813"/>
    <n v="0"/>
    <n v="287"/>
    <n v="0.19300605245460659"/>
  </r>
  <r>
    <s v="GSK0316_Sensodyne_Hypernova_Matrouge_Preroll_MC"/>
    <x v="0"/>
    <x v="2"/>
    <s v="Q1"/>
    <d v="2016-03-11T00:00:00"/>
    <d v="2016-03-30T00:00:00"/>
    <n v="0"/>
    <x v="0"/>
    <x v="0"/>
    <s v="GSK0316_Sensodyne_Hypernova_Preroll_MC"/>
    <s v="Completed"/>
    <s v="Matrouge"/>
    <s v="RON"/>
    <s v="Xaxis Tv"/>
    <s v="cpv"/>
    <s v="Pre/Mid/Post Rolls RON"/>
    <s v="Online Video"/>
    <n v="0.02"/>
    <n v="3.3000000000000002E-2"/>
    <n v="40000"/>
    <n v="95415"/>
    <n v="0"/>
    <n v="40000"/>
    <m/>
    <n v="0"/>
    <e v="#DIV/0!"/>
    <n v="800"/>
    <n v="800"/>
    <n v="0"/>
    <n v="1320"/>
    <n v="1320"/>
    <n v="0"/>
    <n v="0"/>
    <n v="520"/>
    <n v="0.39393939393939392"/>
  </r>
  <r>
    <s v="GSK0316_Sensodyne_Hypernova_Clipkit_SYNC_MC"/>
    <x v="0"/>
    <x v="2"/>
    <s v="Q1"/>
    <d v="2016-03-11T00:00:00"/>
    <d v="2016-03-30T00:00:00"/>
    <n v="0"/>
    <x v="0"/>
    <x v="0"/>
    <s v="GSK0316_Sensodyne_Hypernova_SYNC_MC"/>
    <s v="Completed"/>
    <s v="Clipkit"/>
    <s v="RON"/>
    <s v="Xaxis SYNC"/>
    <s v="cpv"/>
    <s v="Pre/Mid/Post Rolls RON"/>
    <s v="Online Video"/>
    <n v="4.2000000000000003E-2"/>
    <n v="0.06"/>
    <n v="238000"/>
    <n v="239028"/>
    <n v="0"/>
    <n v="238000"/>
    <n v="6763"/>
    <n v="2.829375638000569E-2"/>
    <n v="2.0381487505544875"/>
    <n v="9996"/>
    <n v="9996"/>
    <n v="0"/>
    <n v="14280"/>
    <n v="13784"/>
    <n v="-496"/>
    <n v="0"/>
    <n v="3788"/>
    <n v="0.27481137550783519"/>
  </r>
  <r>
    <s v="GSK0316_Breathe_Right_Acunn_Preroll_MC"/>
    <x v="0"/>
    <x v="2"/>
    <s v="Q1"/>
    <d v="2016-03-11T00:00:00"/>
    <d v="2016-03-30T00:00:00"/>
    <n v="0"/>
    <x v="0"/>
    <x v="0"/>
    <s v="GSK0316_Breathe_Right_Preroll_MC"/>
    <s v="Completed"/>
    <s v="Acunn"/>
    <s v="RON"/>
    <s v="Xaxis Tv"/>
    <s v="cpv"/>
    <s v="Pre/Mid/Post Rolls RON"/>
    <s v="Online Video"/>
    <n v="0.01"/>
    <n v="3.3000000000000002E-2"/>
    <n v="60000"/>
    <n v="60322"/>
    <n v="0"/>
    <n v="60000"/>
    <n v="9246"/>
    <n v="0.15327741122641822"/>
    <n v="0.1081548777849881"/>
    <n v="600"/>
    <n v="0"/>
    <n v="-600"/>
    <n v="1980"/>
    <n v="1000"/>
    <n v="-980"/>
    <n v="0"/>
    <n v="1000"/>
    <n v="1"/>
  </r>
  <r>
    <s v="GSK0316_Breathe_Right_Nokta_Preroll_MC"/>
    <x v="0"/>
    <x v="2"/>
    <s v="Q1"/>
    <d v="2016-03-11T00:00:00"/>
    <d v="2016-03-30T00:00:00"/>
    <n v="0"/>
    <x v="0"/>
    <x v="0"/>
    <s v="GSK0316_Breathe_Right_Preroll_MC"/>
    <s v="Completed"/>
    <s v="Nokta"/>
    <s v="RON"/>
    <s v="Xaxis Tv"/>
    <s v="cpv"/>
    <s v="Pre/Mid/Post Rolls RON"/>
    <s v="Online Video"/>
    <n v="1.2E-2"/>
    <n v="3.3000000000000002E-2"/>
    <n v="50000"/>
    <n v="50745"/>
    <n v="0"/>
    <n v="50000"/>
    <n v="11795"/>
    <n v="0.23243669327027294"/>
    <n v="0.13988978380669775"/>
    <n v="600"/>
    <n v="600"/>
    <n v="0"/>
    <n v="1650"/>
    <n v="1650"/>
    <n v="0"/>
    <n v="0"/>
    <n v="1050"/>
    <n v="0.63636363636363635"/>
  </r>
  <r>
    <s v="GSK0316_Breathe_Right_Digitalmarcom_Preroll_MC"/>
    <x v="0"/>
    <x v="2"/>
    <s v="Q1"/>
    <d v="2016-03-11T00:00:00"/>
    <d v="2016-03-30T00:00:00"/>
    <n v="0"/>
    <x v="0"/>
    <x v="0"/>
    <s v="GSK0316_Breathe_Right_Preroll_MC"/>
    <s v="Completed"/>
    <s v="Digitalmarcom"/>
    <s v="RON"/>
    <s v="Xaxis Tv"/>
    <s v="cpv"/>
    <s v="Pre/Mid/Post Rolls RON"/>
    <s v="Online Video"/>
    <n v="0.01"/>
    <n v="3.3000000000000002E-2"/>
    <n v="60000"/>
    <n v="60322"/>
    <n v="0"/>
    <n v="60000"/>
    <n v="9246"/>
    <n v="0.15327741122641822"/>
    <n v="0.14233181916504434"/>
    <n v="600"/>
    <n v="600"/>
    <n v="0"/>
    <n v="1980"/>
    <n v="1316"/>
    <n v="-664"/>
    <n v="0"/>
    <n v="716"/>
    <n v="0.54407294832826747"/>
  </r>
  <r>
    <s v="GSK0316_Breathe_Right_matrouge_Preroll_MC"/>
    <x v="0"/>
    <x v="2"/>
    <s v="Q1"/>
    <d v="2016-03-11T00:00:00"/>
    <d v="2016-03-30T00:00:00"/>
    <n v="0"/>
    <x v="0"/>
    <x v="0"/>
    <s v="GSK0316_Breathe_Right_Preroll_MC"/>
    <s v="Completed"/>
    <s v="Matrouge"/>
    <s v="RON"/>
    <s v="Xaxis Tv"/>
    <s v="cpv"/>
    <s v="Pre/Mid/Post Rolls RON"/>
    <s v="Online Video"/>
    <n v="0.02"/>
    <n v="3.3000000000000002E-2"/>
    <n v="20000"/>
    <n v="19015"/>
    <n v="985"/>
    <n v="19015"/>
    <m/>
    <n v="0"/>
    <e v="#DIV/0!"/>
    <n v="400"/>
    <n v="380.3"/>
    <n v="-19.699999999999989"/>
    <n v="660"/>
    <n v="660"/>
    <n v="0"/>
    <n v="0"/>
    <n v="279.7"/>
    <n v="0.42378787878787877"/>
  </r>
  <r>
    <s v="GSK0316_Parodontax_Matrouge_Preroll_MC"/>
    <x v="0"/>
    <x v="2"/>
    <s v="Q1"/>
    <d v="2016-03-11T00:00:00"/>
    <d v="2016-03-30T00:00:00"/>
    <n v="0"/>
    <x v="0"/>
    <x v="0"/>
    <s v="GSK0316_Parodontax_Preroll_MC"/>
    <s v="Completed"/>
    <s v="Matrouge"/>
    <s v="RON"/>
    <s v="Xaxis Tv"/>
    <s v="cpv"/>
    <s v="Pre/Mid/Post Rolls RON"/>
    <s v="Online Video"/>
    <n v="0.02"/>
    <n v="3.3000000000000002E-2"/>
    <n v="20000"/>
    <n v="21120"/>
    <n v="0"/>
    <n v="20000"/>
    <m/>
    <n v="0"/>
    <e v="#DIV/0!"/>
    <n v="400"/>
    <n v="400"/>
    <n v="0"/>
    <n v="660"/>
    <n v="660"/>
    <n v="0"/>
    <n v="0"/>
    <n v="260"/>
    <n v="0.39393939393939392"/>
  </r>
  <r>
    <s v="GSK0316_Parodontax_Acunn_Preroll_MC"/>
    <x v="0"/>
    <x v="2"/>
    <s v="Q1"/>
    <d v="2016-03-11T00:00:00"/>
    <d v="2016-03-30T00:00:00"/>
    <n v="0"/>
    <x v="0"/>
    <x v="0"/>
    <s v="GSK0316_Parodontax_Preroll_MC"/>
    <s v="Completed"/>
    <s v="Acunn"/>
    <s v="RON"/>
    <s v="Xaxis Tv"/>
    <s v="cpv"/>
    <s v="Pre/Mid/Post Rolls RON"/>
    <s v="Online Video"/>
    <n v="0.01"/>
    <n v="3.3000000000000002E-2"/>
    <n v="180000"/>
    <n v="180700"/>
    <n v="0"/>
    <n v="180000"/>
    <n v="18884"/>
    <n v="0.10450470392916436"/>
    <n v="9.5742427451811052E-2"/>
    <n v="1800"/>
    <n v="0"/>
    <n v="-1800"/>
    <n v="5940"/>
    <n v="1808"/>
    <n v="-4132"/>
    <n v="0"/>
    <n v="1808"/>
    <n v="1"/>
  </r>
  <r>
    <s v="GSK0316_Parodontax_Nokta_Preroll_MC"/>
    <x v="0"/>
    <x v="2"/>
    <s v="Q1"/>
    <d v="2016-03-11T00:00:00"/>
    <d v="2016-03-30T00:00:00"/>
    <n v="0"/>
    <x v="0"/>
    <x v="0"/>
    <s v="GSK0316_Parodontax_Preroll_MC"/>
    <s v="Completed"/>
    <s v="Nokta"/>
    <s v="RON"/>
    <s v="Xaxis Tv"/>
    <s v="cpv"/>
    <s v="Pre/Mid/Post Rolls RON"/>
    <s v="Online Video"/>
    <n v="1.2E-2"/>
    <n v="3.3000000000000002E-2"/>
    <n v="45000"/>
    <n v="45103"/>
    <n v="0"/>
    <n v="45000"/>
    <n v="7912"/>
    <n v="0.17542070372259053"/>
    <n v="0.18768958543983821"/>
    <n v="540"/>
    <n v="540"/>
    <n v="0"/>
    <n v="1485"/>
    <n v="1485"/>
    <n v="0"/>
    <n v="0"/>
    <n v="945"/>
    <n v="0.63636363636363635"/>
  </r>
  <r>
    <s v="Bayer0316_Supradyn_DigitalMarcom_AudioRecognation_MC"/>
    <x v="0"/>
    <x v="2"/>
    <s v="Q1"/>
    <d v="2016-03-11T00:00:00"/>
    <d v="2016-03-30T00:00:00"/>
    <n v="0"/>
    <x v="0"/>
    <x v="7"/>
    <s v="Bayer0316_Supradyn_AudioRecognation_MC"/>
    <s v="Completed"/>
    <s v="Digitalmarcom"/>
    <s v="RON"/>
    <s v="Xaxis Audio Recog"/>
    <s v="cpv"/>
    <s v="Pre/Mid/Post Rolls RON"/>
    <s v="Online Video"/>
    <n v="3.7499999999999999E-2"/>
    <n v="0.06"/>
    <n v="115000"/>
    <n v="125323"/>
    <n v="0"/>
    <n v="115000"/>
    <n v="5878"/>
    <n v="4.6902803156643233E-2"/>
    <n v="1.1738686628104797"/>
    <n v="4312.5"/>
    <n v="4312.5"/>
    <n v="0"/>
    <n v="6900"/>
    <n v="6900"/>
    <n v="0"/>
    <n v="0"/>
    <n v="2587.5"/>
    <n v="0.375"/>
  </r>
  <r>
    <s v="Bayer0316_Supradyn_Acunn_AudioRecognation_MC"/>
    <x v="0"/>
    <x v="2"/>
    <s v="Q1"/>
    <d v="2016-03-11T00:00:00"/>
    <d v="2016-03-30T00:00:00"/>
    <n v="0"/>
    <x v="0"/>
    <x v="7"/>
    <s v="Bayer0316_Supradyn_AudioRecognation_MC"/>
    <s v="Completed"/>
    <s v="Acunn"/>
    <s v="RON"/>
    <s v="Xaxis Audio Recog"/>
    <s v="cpv"/>
    <s v="Pre/Mid/Post Rolls RON"/>
    <s v="Online Video"/>
    <n v="0.01"/>
    <n v="0.06"/>
    <n v="20000"/>
    <n v="25181"/>
    <n v="0"/>
    <n v="20000"/>
    <n v="2324"/>
    <n v="9.2291807315039123E-2"/>
    <n v="0.25817555938037867"/>
    <n v="200"/>
    <n v="0"/>
    <n v="-200"/>
    <n v="1200"/>
    <n v="600"/>
    <n v="-600"/>
    <n v="0"/>
    <n v="600"/>
    <n v="1"/>
  </r>
  <r>
    <s v="Bayer0316_Supradyn_Clipkit_SYNC_MC"/>
    <x v="0"/>
    <x v="2"/>
    <s v="Q1"/>
    <d v="2016-03-11T00:00:00"/>
    <d v="2016-03-30T00:00:00"/>
    <n v="0"/>
    <x v="0"/>
    <x v="7"/>
    <s v="Bayer0316_Supradyn_SYNC_MC"/>
    <s v="Completed"/>
    <s v="Clipkit"/>
    <s v="RON"/>
    <s v="Xaxis SYNC"/>
    <s v="cpv"/>
    <s v="Pre/Mid/Post Rolls RON"/>
    <s v="Online Video"/>
    <n v="4.2000000000000003E-2"/>
    <n v="0.06"/>
    <n v="325000"/>
    <n v="15239"/>
    <n v="309761"/>
    <n v="15239"/>
    <n v="505"/>
    <n v="3.3138657392217337E-2"/>
    <n v="1.8554455445544555"/>
    <n v="13650"/>
    <n v="640.03800000000001"/>
    <n v="-13009.962"/>
    <n v="19500"/>
    <n v="937"/>
    <n v="-18563"/>
    <n v="0"/>
    <n v="296.96199999999999"/>
    <n v="0.3169284951974386"/>
  </r>
  <r>
    <s v="Vodafone0316_Project_Atina_Bond_Preroll_MS"/>
    <x v="0"/>
    <x v="2"/>
    <s v="Q1"/>
    <d v="2016-03-11T00:00:00"/>
    <d v="2016-03-30T00:00:00"/>
    <n v="0"/>
    <x v="2"/>
    <x v="13"/>
    <s v="Vodafone0316_Project_Atina_Preroll_MS"/>
    <s v="Completed"/>
    <s v="Bond Digital"/>
    <s v="RON"/>
    <s v="Xaxis Tv"/>
    <s v="cpv"/>
    <s v="Pre/Mid/Post Rolls RON"/>
    <s v="Online Video"/>
    <n v="1.4999999999999999E-2"/>
    <n v="0.03"/>
    <n v="100000"/>
    <n v="97788"/>
    <n v="2212"/>
    <n v="97788"/>
    <n v="13125"/>
    <n v="0.13421892256718615"/>
    <n v="0.22351542857142856"/>
    <n v="1500"/>
    <n v="1466.82"/>
    <n v="-33.180000000000064"/>
    <n v="3000"/>
    <n v="2933.64"/>
    <n v="-66.360000000000127"/>
    <n v="0"/>
    <n v="1466.82"/>
    <n v="0.5"/>
  </r>
  <r>
    <s v="Vodafone0316_Project_Atina_Acunn_Preroll_MS"/>
    <x v="0"/>
    <x v="2"/>
    <s v="Q1"/>
    <d v="2016-03-11T00:00:00"/>
    <d v="2016-03-30T00:00:00"/>
    <n v="0"/>
    <x v="2"/>
    <x v="13"/>
    <s v="Vodafone0316_Project_Atina_Preroll_MS"/>
    <s v="Completed"/>
    <s v="Acunn"/>
    <s v="RON"/>
    <s v="Xaxis Tv"/>
    <s v="cpv"/>
    <s v="Pre/Mid/Post Rolls RON"/>
    <s v="Online Video"/>
    <n v="0.01"/>
    <n v="0.03"/>
    <n v="65000"/>
    <n v="51640"/>
    <n v="13360"/>
    <n v="51640"/>
    <n v="13274"/>
    <n v="0.25704879938032532"/>
    <n v="0.11812565918336598"/>
    <n v="650"/>
    <n v="0"/>
    <n v="-650"/>
    <n v="1950"/>
    <n v="1568"/>
    <n v="-382"/>
    <n v="0"/>
    <n v="1568"/>
    <n v="1"/>
  </r>
  <r>
    <s v="IBM0316_SAP_Cloud_Faz2_Adhood_interest_MS"/>
    <x v="0"/>
    <x v="2"/>
    <s v="Q1"/>
    <d v="2016-03-11T00:00:00"/>
    <d v="2016-03-23T00:00:00"/>
    <n v="0"/>
    <x v="2"/>
    <x v="42"/>
    <s v="IBM0316_SAP_Cloud_Faz2_interest_MS"/>
    <s v="Completed"/>
    <s v="Adhood"/>
    <s v="RON"/>
    <s v="Xaxis Display Plus"/>
    <s v="cpm"/>
    <s v="Selected Sites"/>
    <s v="Ad Bundles"/>
    <n v="0.15"/>
    <n v="1.98"/>
    <n v="1000000"/>
    <n v="1024478"/>
    <n v="0"/>
    <n v="1000000"/>
    <m/>
    <n v="0"/>
    <e v="#DIV/0!"/>
    <n v="150"/>
    <n v="150"/>
    <n v="0"/>
    <n v="1980"/>
    <n v="1980"/>
    <n v="0"/>
    <n v="0"/>
    <n v="1830"/>
    <n v="0.9242424242424242"/>
  </r>
  <r>
    <s v="IBM0316_SAP_Cloud_Faz2_Adinteraction_interest_MS"/>
    <x v="0"/>
    <x v="2"/>
    <s v="Q1"/>
    <d v="2016-03-11T00:00:00"/>
    <d v="2016-03-23T00:00:00"/>
    <n v="0"/>
    <x v="2"/>
    <x v="42"/>
    <s v="IBM0316_SAP_Cloud_Faz2_interest_MS"/>
    <s v="Completed"/>
    <s v="Adinteraction"/>
    <s v="RON"/>
    <s v="Xaxis Display Plus"/>
    <s v="cpm"/>
    <s v="Selected Sites"/>
    <s v="Ad Bundles"/>
    <n v="0.15"/>
    <n v="1.98"/>
    <n v="1000000"/>
    <n v="1100234"/>
    <n v="0"/>
    <n v="1000000"/>
    <m/>
    <n v="0"/>
    <e v="#DIV/0!"/>
    <n v="150"/>
    <n v="150"/>
    <n v="0"/>
    <n v="1980"/>
    <n v="1933"/>
    <n v="-47"/>
    <n v="0"/>
    <n v="1783"/>
    <n v="0.92240041386445937"/>
  </r>
  <r>
    <s v="IBM0316_SAP_Cloud_Faz2_Digitalm_interest_MS"/>
    <x v="0"/>
    <x v="2"/>
    <s v="Q1"/>
    <d v="2016-03-11T00:00:00"/>
    <d v="2016-03-23T00:00:00"/>
    <n v="0"/>
    <x v="2"/>
    <x v="42"/>
    <s v="IBM0316_SAP_Cloud_Faz2_interest_MS"/>
    <s v="Completed"/>
    <s v="Digitalm"/>
    <s v="RON"/>
    <s v="Xaxis Display Plus"/>
    <s v="cpm"/>
    <s v="Selected Sites"/>
    <s v="Ad Bundles"/>
    <n v="0.2"/>
    <n v="1.98"/>
    <n v="1500000"/>
    <n v="1505506"/>
    <n v="0"/>
    <n v="1500000"/>
    <n v="540"/>
    <n v="3.5868339282606643E-4"/>
    <n v="5.5"/>
    <n v="300"/>
    <n v="300"/>
    <n v="0"/>
    <n v="2970"/>
    <n v="2970"/>
    <n v="0"/>
    <n v="0"/>
    <n v="2670"/>
    <n v="0.89898989898989901"/>
  </r>
  <r>
    <s v="IBM0316_SAP_Cloud_Faz2_Maxad_interest_MS"/>
    <x v="0"/>
    <x v="2"/>
    <s v="Q1"/>
    <d v="2016-03-11T00:00:00"/>
    <d v="2016-03-23T00:00:00"/>
    <n v="0"/>
    <x v="2"/>
    <x v="42"/>
    <s v="IBM0316_SAP_Cloud_Faz2_interest_MS"/>
    <s v="Completed"/>
    <s v="Maxad"/>
    <s v="RON"/>
    <s v="Xaxis Display Plus"/>
    <s v="cpc"/>
    <s v="Selected Sites"/>
    <s v="Ad Bundles"/>
    <n v="0.3"/>
    <n v="1.98"/>
    <n v="1000"/>
    <n v="1006"/>
    <n v="0"/>
    <n v="1000"/>
    <m/>
    <n v="0"/>
    <e v="#DIV/0!"/>
    <n v="0.3"/>
    <n v="300"/>
    <n v="299.7"/>
    <n v="1.98"/>
    <n v="200"/>
    <n v="198.02"/>
    <n v="0"/>
    <n v="-100"/>
    <n v="-0.5"/>
  </r>
  <r>
    <s v="IBM0316_SAP_Cloud_Faz2_Medyanet_interest_MS"/>
    <x v="0"/>
    <x v="2"/>
    <s v="Q1"/>
    <d v="2016-03-11T00:00:00"/>
    <d v="2016-03-23T00:00:00"/>
    <n v="0"/>
    <x v="2"/>
    <x v="42"/>
    <s v="IBM0316_SAP_Cloud_Faz2_interest_MS"/>
    <s v="Completed"/>
    <s v="Medyanet"/>
    <s v="RON"/>
    <s v="Xaxis Display Plus"/>
    <s v="cpm"/>
    <s v="Selected Sites"/>
    <s v="Ad Bundles"/>
    <n v="0.1"/>
    <n v="1.98"/>
    <n v="1750000"/>
    <n v="1751449"/>
    <n v="0"/>
    <n v="1750000"/>
    <n v="1312"/>
    <n v="7.4909403585259981E-4"/>
    <n v="1.0640243902439024"/>
    <n v="175"/>
    <n v="175"/>
    <n v="0"/>
    <n v="3465"/>
    <n v="1396"/>
    <n v="-2069"/>
    <n v="0"/>
    <n v="1221"/>
    <n v="0.87464183381088823"/>
  </r>
  <r>
    <s v="Akbank0316_TradeAll_Digitalm_interest_MC"/>
    <x v="0"/>
    <x v="2"/>
    <s v="Q1"/>
    <d v="2016-03-11T00:00:00"/>
    <d v="2016-03-18T00:00:00"/>
    <n v="0"/>
    <x v="0"/>
    <x v="9"/>
    <s v="Akbank0316_TradeAll_interest_MC"/>
    <s v="Completed"/>
    <s v="Digitalm"/>
    <s v="RON"/>
    <s v="Xaxis Display Plus"/>
    <s v="cpm"/>
    <s v="Selected Sites"/>
    <s v="Ad Bundles"/>
    <n v="0.2"/>
    <n v="0.8"/>
    <n v="2000000"/>
    <n v="2002255"/>
    <n v="0"/>
    <n v="2000000"/>
    <m/>
    <n v="0"/>
    <e v="#DIV/0!"/>
    <n v="400"/>
    <n v="400"/>
    <n v="0"/>
    <n v="1600"/>
    <n v="1000"/>
    <n v="-600"/>
    <n v="0"/>
    <n v="600"/>
    <n v="0.6"/>
  </r>
  <r>
    <s v="Akbank0316_TradeAll_Medyanet_interest_MC"/>
    <x v="0"/>
    <x v="2"/>
    <s v="Q1"/>
    <d v="2016-03-11T00:00:00"/>
    <d v="2016-03-18T00:00:00"/>
    <n v="0"/>
    <x v="0"/>
    <x v="9"/>
    <s v="Akbank0316_TradeAll_interest_MC"/>
    <s v="Completed"/>
    <s v="Medyanet"/>
    <s v="RON"/>
    <s v="Xaxis Display Plus"/>
    <s v="cpm"/>
    <s v="Selected Sites"/>
    <s v="Ad Bundles"/>
    <n v="0.1"/>
    <n v="0.8"/>
    <n v="2500000"/>
    <n v="2544516"/>
    <n v="0"/>
    <n v="2500000"/>
    <m/>
    <n v="0"/>
    <e v="#DIV/0!"/>
    <n v="250"/>
    <n v="254.59"/>
    <n v="4.5900000000000034"/>
    <n v="2000"/>
    <n v="2000"/>
    <n v="0"/>
    <n v="0"/>
    <n v="1745.41"/>
    <n v="0.87270500000000006"/>
  </r>
  <r>
    <s v="Lassa0316_Arda_Turan_Barca_Clipkit_SYNC_MC"/>
    <x v="0"/>
    <x v="2"/>
    <s v="Q1"/>
    <d v="2016-03-16T00:00:00"/>
    <d v="2016-03-19T00:00:00"/>
    <n v="0"/>
    <x v="0"/>
    <x v="17"/>
    <s v="Lassa0316_Arda_Turan_Barca_SYNC_MC"/>
    <s v="Completed"/>
    <s v="Clipkit"/>
    <s v="RON"/>
    <s v="Xaxis SYNC"/>
    <s v="cpv"/>
    <s v="Pre/Mid/Post Rolls RON"/>
    <s v="Online Video"/>
    <n v="4.2000000000000003E-2"/>
    <n v="0.06"/>
    <n v="250000"/>
    <n v="230970"/>
    <n v="19030"/>
    <n v="230970"/>
    <n v="14572"/>
    <n v="6.3090444646490884E-2"/>
    <n v="1.0293713972001097"/>
    <n v="10500"/>
    <n v="9700.74"/>
    <n v="-799.26000000000022"/>
    <n v="15000"/>
    <n v="15000"/>
    <n v="0"/>
    <n v="0"/>
    <n v="5299.26"/>
    <n v="0.35328399999999999"/>
  </r>
  <r>
    <s v="Redbull0316_Theme_Clipkit_SYNC_MEC"/>
    <x v="0"/>
    <x v="2"/>
    <s v="Q1"/>
    <d v="2016-03-11T00:00:00"/>
    <d v="2016-03-27T00:00:00"/>
    <n v="0"/>
    <x v="1"/>
    <x v="11"/>
    <s v="Redbull0316_Theme_SYNC_MEC"/>
    <s v="Completed"/>
    <s v="Clipkit"/>
    <s v="RON"/>
    <s v="Xaxis SYNC"/>
    <s v="cpv"/>
    <s v="Pre/Mid/Post Rolls RON"/>
    <s v="Online Video"/>
    <n v="4.2000000000000003E-2"/>
    <n v="5.5E-2"/>
    <n v="181818"/>
    <n v="190010"/>
    <n v="0"/>
    <n v="181818"/>
    <n v="11898"/>
    <n v="6.261775696015999E-2"/>
    <n v="0.84047655068078664"/>
    <n v="7636.3560000000007"/>
    <n v="7636.3560000000007"/>
    <n v="0"/>
    <n v="9999.99"/>
    <n v="9999.99"/>
    <n v="0"/>
    <n v="0"/>
    <n v="2363.6339999999991"/>
    <n v="0.23636363636363628"/>
  </r>
  <r>
    <s v="Nike0316_BFI_Clipkit_Seeding_MS"/>
    <x v="0"/>
    <x v="2"/>
    <s v="Q1"/>
    <d v="2016-03-01T00:00:00"/>
    <d v="2016-03-30T00:00:00"/>
    <n v="0"/>
    <x v="2"/>
    <x v="27"/>
    <s v="Nike0316_BFI_Seeding_MS"/>
    <s v="Completed"/>
    <s v="Clipkit"/>
    <s v="RON"/>
    <s v="Xaxis Seeding"/>
    <s v="cpv"/>
    <s v="Pre/Mid/Post Rolls RON"/>
    <s v="Online Video"/>
    <n v="0.45"/>
    <n v="0.6"/>
    <n v="18750"/>
    <n v="12500"/>
    <n v="6250"/>
    <n v="12500"/>
    <m/>
    <n v="0"/>
    <e v="#DIV/0!"/>
    <n v="8437.5"/>
    <n v="5625"/>
    <n v="-2812.5"/>
    <n v="11250"/>
    <n v="7500"/>
    <n v="-3750"/>
    <n v="0"/>
    <n v="1875"/>
    <n v="0.25"/>
  </r>
  <r>
    <s v="Vodafone0316_Project_Atina_Digitalm_interest_MS"/>
    <x v="0"/>
    <x v="2"/>
    <s v="Q1"/>
    <d v="2016-03-17T00:00:00"/>
    <d v="2016-03-30T00:00:00"/>
    <n v="0"/>
    <x v="2"/>
    <x v="13"/>
    <s v="Vodafone0316_Project_Atina_interest_MS"/>
    <s v="Completed"/>
    <s v="Digitalm"/>
    <s v="RON"/>
    <s v="Xaxis Display Plus"/>
    <s v="cpm"/>
    <s v="Selected Sites"/>
    <s v="Ad Bundles"/>
    <n v="0.2"/>
    <n v="0.8"/>
    <n v="6000000"/>
    <n v="6010763"/>
    <n v="0"/>
    <n v="6000000"/>
    <n v="2837"/>
    <n v="4.7198666791553752E-4"/>
    <n v="1.6760662671836446"/>
    <n v="1200"/>
    <n v="1200"/>
    <n v="0"/>
    <n v="4800"/>
    <n v="4755"/>
    <n v="-45"/>
    <n v="0"/>
    <n v="3555"/>
    <n v="0.74763406940063093"/>
  </r>
  <r>
    <s v="Vodafone0316_Project_Atina_Bond_interest_MS"/>
    <x v="0"/>
    <x v="2"/>
    <s v="Q1"/>
    <d v="2016-03-17T00:00:00"/>
    <d v="2016-03-30T00:00:00"/>
    <n v="0"/>
    <x v="2"/>
    <x v="13"/>
    <s v="Vodafone0316_Project_Atina_interest_MS"/>
    <s v="Completed"/>
    <s v="Bond Digital"/>
    <s v="RON"/>
    <s v="Xaxis Display Plus"/>
    <s v="cpm"/>
    <s v="Selected Sites"/>
    <s v="Ad Bundles"/>
    <n v="0.75"/>
    <n v="0.8"/>
    <n v="2000000"/>
    <n v="57031"/>
    <n v="1942969"/>
    <n v="57031"/>
    <m/>
    <n v="0"/>
    <e v="#DIV/0!"/>
    <n v="1500"/>
    <n v="42.773249999999997"/>
    <n v="-1457.22675"/>
    <n v="1600"/>
    <n v="45.6248"/>
    <n v="-1554.3751999999999"/>
    <n v="0"/>
    <n v="2.8515500000000031"/>
    <n v="6.2500000000000069E-2"/>
  </r>
  <r>
    <s v="Vodafone0316_Project_Atina_Reklamstore_interest_MS"/>
    <x v="0"/>
    <x v="2"/>
    <s v="Q1"/>
    <d v="2016-03-17T00:00:00"/>
    <d v="2016-03-30T00:00:00"/>
    <n v="0"/>
    <x v="2"/>
    <x v="13"/>
    <s v="Vodafone0316_Project_Atina_interest_MS"/>
    <s v="Completed"/>
    <s v="Reklamstore"/>
    <s v="RON"/>
    <s v="Xaxis Display Plus"/>
    <s v="cpm"/>
    <s v="Selected Sites"/>
    <s v="Ad Bundles"/>
    <n v="0.35"/>
    <n v="0.8"/>
    <n v="2000000"/>
    <n v="2000450"/>
    <n v="0"/>
    <n v="2000000"/>
    <n v="2428"/>
    <n v="1.213726911444925E-3"/>
    <n v="0.65912685337726518"/>
    <n v="700"/>
    <n v="700"/>
    <n v="0"/>
    <n v="1600"/>
    <n v="1600.36"/>
    <n v="0.35999999999989996"/>
    <n v="0"/>
    <n v="900.3599999999999"/>
    <n v="0.56259841535654476"/>
  </r>
  <r>
    <s v="Michelin0316_Ps4_Digitalmarcom_AudioRecognation_MEC"/>
    <x v="0"/>
    <x v="2"/>
    <s v="Q1"/>
    <d v="2016-03-18T00:00:00"/>
    <d v="2016-03-30T00:00:00"/>
    <n v="0"/>
    <x v="1"/>
    <x v="43"/>
    <s v="Michelin0316_Ps4_AudioRecognation_MEC"/>
    <s v="Completed"/>
    <s v="Digitalmarcom"/>
    <s v="RON"/>
    <s v="Xaxis Audio Recog"/>
    <s v="cpv"/>
    <s v="Pre/Mid/Post Rolls RON"/>
    <s v="Online Video"/>
    <n v="3.7499999999999999E-2"/>
    <n v="0.06"/>
    <n v="100000"/>
    <n v="102669"/>
    <n v="0"/>
    <n v="100000"/>
    <n v="6439"/>
    <n v="6.2716107101461985E-2"/>
    <n v="0.93182171144587667"/>
    <n v="3750"/>
    <n v="3750"/>
    <n v="0"/>
    <n v="6000"/>
    <n v="6000"/>
    <n v="0"/>
    <n v="0"/>
    <n v="2250"/>
    <n v="0.375"/>
  </r>
  <r>
    <s v="Michelin0316_Ps4_Bond_Preroll_MEC"/>
    <x v="0"/>
    <x v="2"/>
    <s v="Q1"/>
    <d v="2016-03-18T00:00:00"/>
    <d v="2016-03-30T00:00:00"/>
    <n v="0"/>
    <x v="1"/>
    <x v="43"/>
    <s v="Michelin0316_Ps4_Preroll_MEC"/>
    <s v="Completed"/>
    <s v="Bond Digital"/>
    <s v="RON"/>
    <s v="Xaxis Tv"/>
    <s v="cpv"/>
    <s v="Pre/Mid/Post Rolls RON"/>
    <s v="Online Video"/>
    <n v="1.4999999999999999E-2"/>
    <n v="3.3000000000000002E-2"/>
    <n v="100000"/>
    <n v="78588"/>
    <n v="21412"/>
    <n v="78588"/>
    <m/>
    <n v="0"/>
    <e v="#DIV/0!"/>
    <n v="1500"/>
    <n v="1178.82"/>
    <n v="-321.18000000000006"/>
    <n v="3300"/>
    <n v="2335"/>
    <n v="-965"/>
    <n v="0"/>
    <n v="1156.18"/>
    <n v="0.49515203426124199"/>
  </r>
  <r>
    <s v="Michelin0316_Ps4_Acunn_Preroll_MEC"/>
    <x v="0"/>
    <x v="2"/>
    <s v="Q1"/>
    <d v="2016-03-18T00:00:00"/>
    <d v="2016-03-30T00:00:00"/>
    <n v="0"/>
    <x v="1"/>
    <x v="43"/>
    <s v="Michelin0316_Ps4_Preroll_MEC"/>
    <s v="Completed"/>
    <s v="Acunn"/>
    <s v="RON"/>
    <s v="Xaxis Tv"/>
    <s v="cpv"/>
    <s v="Pre/Mid/Post Rolls RON"/>
    <s v="Online Video"/>
    <n v="0.01"/>
    <n v="3.3000000000000002E-2"/>
    <n v="75000"/>
    <n v="75376"/>
    <n v="0"/>
    <n v="75000"/>
    <n v="2533"/>
    <n v="3.3604860963701973E-2"/>
    <n v="0.98200078957757597"/>
    <n v="750"/>
    <n v="0"/>
    <n v="-750"/>
    <n v="2475"/>
    <n v="2487.4079999999999"/>
    <n v="12.407999999999902"/>
    <n v="0"/>
    <n v="2487.4079999999999"/>
    <n v="1"/>
  </r>
  <r>
    <s v="Michelin0316_Ps4_Midyo_Preroll_MEC"/>
    <x v="0"/>
    <x v="2"/>
    <s v="Q1"/>
    <d v="2016-03-18T00:00:00"/>
    <d v="2016-03-30T00:00:00"/>
    <n v="0"/>
    <x v="1"/>
    <x v="43"/>
    <s v="Michelin0316_Ps4_Preroll_MEC"/>
    <s v="Completed"/>
    <s v="Midyo"/>
    <s v="RON"/>
    <s v="Xaxis Tv"/>
    <s v="cpv"/>
    <s v="Pre/Mid/Post Rolls RON"/>
    <s v="Online Video"/>
    <n v="5.0000000000000001E-3"/>
    <n v="3.3000000000000002E-2"/>
    <n v="100000"/>
    <n v="101155"/>
    <n v="0"/>
    <n v="100000"/>
    <n v="3979"/>
    <n v="3.9335672977114329E-2"/>
    <n v="0.83893314903242022"/>
    <n v="500"/>
    <n v="500"/>
    <n v="0"/>
    <n v="3300"/>
    <n v="3338.1150000000002"/>
    <n v="38.115000000000236"/>
    <n v="0"/>
    <n v="2838.1150000000002"/>
    <n v="0.85021486677361324"/>
  </r>
  <r>
    <s v="Michelin0316_Ps4_Digitalm_Preroll_MEC"/>
    <x v="0"/>
    <x v="2"/>
    <s v="Q1"/>
    <d v="2016-03-18T00:00:00"/>
    <d v="2016-03-30T00:00:00"/>
    <n v="0"/>
    <x v="1"/>
    <x v="43"/>
    <s v="Michelin0316_Ps4_Preroll_MEC"/>
    <s v="Completed"/>
    <s v="Digitalm"/>
    <s v="RON"/>
    <s v="Xaxis Tv"/>
    <s v="cpv"/>
    <s v="Pre/Mid/Post Rolls RON"/>
    <s v="Online Video"/>
    <n v="6.0000000000000001E-3"/>
    <n v="3.3000000000000002E-2"/>
    <n v="100000"/>
    <n v="92718"/>
    <n v="7282"/>
    <n v="92718"/>
    <n v="3251"/>
    <n v="3.5063310252593884E-2"/>
    <n v="0.94115472162411562"/>
    <n v="600"/>
    <n v="556.30799999999999"/>
    <n v="-43.692000000000007"/>
    <n v="3300"/>
    <n v="3059.694"/>
    <n v="-240.30600000000004"/>
    <n v="0"/>
    <n v="2503.386"/>
    <n v="0.81818181818181823"/>
  </r>
  <r>
    <s v="Michelin0316_Ps4_Crep_Preroll_MEC"/>
    <x v="0"/>
    <x v="2"/>
    <s v="Q1"/>
    <d v="2016-03-18T00:00:00"/>
    <d v="2016-03-30T00:00:00"/>
    <n v="0"/>
    <x v="1"/>
    <x v="43"/>
    <s v="Michelin0316_Ps4_Preroll_MEC"/>
    <s v="Completed"/>
    <s v="Crep Digital"/>
    <s v="RON"/>
    <s v="Xaxis Tv"/>
    <s v="cpv"/>
    <s v="Pre/Mid/Post Rolls RON"/>
    <s v="Online Video"/>
    <n v="2.2499999999999999E-2"/>
    <n v="3.3000000000000002E-2"/>
    <n v="50000"/>
    <n v="60020"/>
    <n v="0"/>
    <n v="50000"/>
    <n v="3463"/>
    <n v="5.7697434188603798E-2"/>
    <n v="0.5719491770141496"/>
    <n v="1125"/>
    <n v="1125"/>
    <n v="0"/>
    <n v="1650"/>
    <n v="1980.66"/>
    <n v="330.66000000000008"/>
    <n v="0"/>
    <n v="855.66000000000008"/>
    <n v="0.43200751264729942"/>
  </r>
  <r>
    <s v="Teknosa0316_Turuncu_Indirim_faz3_Acunn_Interstitial_MC"/>
    <x v="0"/>
    <x v="2"/>
    <s v="Q1"/>
    <d v="2016-03-18T00:00:00"/>
    <d v="2016-03-21T00:00:00"/>
    <n v="0"/>
    <x v="0"/>
    <x v="6"/>
    <s v="Teknosa0316_Turuncu_Indirim_faz3_Interstitial_MC"/>
    <s v="Completed"/>
    <s v="Acunn"/>
    <s v="RON"/>
    <s v="Xaxis Rich Media"/>
    <s v="cpm"/>
    <s v="Interstitial"/>
    <s v="Interstitial"/>
    <n v="1.5"/>
    <n v="4.25"/>
    <n v="200000"/>
    <n v="179404"/>
    <n v="20596"/>
    <n v="179404"/>
    <n v="1692"/>
    <n v="9.4312278433033823E-3"/>
    <n v="0.17553191489361702"/>
    <n v="300"/>
    <n v="0"/>
    <n v="-300"/>
    <n v="850"/>
    <n v="297"/>
    <n v="-553"/>
    <n v="0"/>
    <n v="297"/>
    <n v="1"/>
  </r>
  <r>
    <s v="Teknosa0316_Turuncu_Indirim_faz3_Medyanet_Interstitial_MC"/>
    <x v="0"/>
    <x v="2"/>
    <s v="Q1"/>
    <d v="2016-03-18T00:00:00"/>
    <d v="2016-03-21T00:00:00"/>
    <n v="0"/>
    <x v="0"/>
    <x v="6"/>
    <s v="Teknosa0316_Turuncu_Indirim_faz3_Interstitial_MC"/>
    <s v="Completed"/>
    <s v="Medyanet"/>
    <s v="RON"/>
    <s v="Xaxis Rich Media"/>
    <s v="cpm"/>
    <s v="Interstitial"/>
    <s v="Interstitial"/>
    <n v="0.5"/>
    <n v="4.25"/>
    <n v="200000"/>
    <n v="85692"/>
    <n v="114308"/>
    <n v="85692"/>
    <n v="1199"/>
    <n v="1.3991971245857257E-2"/>
    <n v="0.30374562135112593"/>
    <n v="100"/>
    <n v="42.845999999999997"/>
    <n v="-57.154000000000003"/>
    <n v="850"/>
    <n v="364.19099999999997"/>
    <n v="-485.80900000000003"/>
    <n v="0"/>
    <n v="321.34499999999997"/>
    <n v="0.88235294117647056"/>
  </r>
  <r>
    <s v="Teknosa0316_Turuncu_Indirim_faz3_Bond_Interstitial_MC"/>
    <x v="0"/>
    <x v="2"/>
    <s v="Q1"/>
    <d v="2016-03-18T00:00:00"/>
    <d v="2016-03-21T00:00:00"/>
    <n v="0"/>
    <x v="0"/>
    <x v="6"/>
    <s v="Teknosa0316_Turuncu_Indirim_faz3_Interstitial_MC"/>
    <s v="Completed"/>
    <s v="Bond Digital"/>
    <s v="RON"/>
    <s v="Xaxis Rich Media"/>
    <s v="cpm"/>
    <s v="Interstitial"/>
    <s v="Interstitial"/>
    <n v="2.5"/>
    <n v="4.25"/>
    <n v="200000"/>
    <n v="132510"/>
    <n v="67490"/>
    <n v="132510"/>
    <m/>
    <n v="0"/>
    <e v="#DIV/0!"/>
    <n v="500"/>
    <n v="331.27499999999998"/>
    <n v="-168.72500000000002"/>
    <n v="850"/>
    <n v="563.16750000000002"/>
    <n v="-286.83249999999998"/>
    <n v="0"/>
    <n v="231.89250000000004"/>
    <n v="0.41176470588235298"/>
  </r>
  <r>
    <s v="Teknosa0316_Turuncu_Indirim_faz3_Digitalm_Interstitial_MC"/>
    <x v="0"/>
    <x v="2"/>
    <s v="Q1"/>
    <d v="2016-03-18T00:00:00"/>
    <d v="2016-03-21T00:00:00"/>
    <n v="0"/>
    <x v="0"/>
    <x v="6"/>
    <s v="Teknosa0316_Turuncu_Indirim_faz3_Interstitial_MC"/>
    <s v="Completed"/>
    <s v="Digitalm"/>
    <s v="RON"/>
    <s v="Xaxis Rich Media"/>
    <s v="cpm"/>
    <s v="Interstitial"/>
    <s v="Interstitial"/>
    <n v="2.5"/>
    <n v="4.25"/>
    <n v="200000"/>
    <n v="86089"/>
    <n v="113911"/>
    <n v="86089"/>
    <n v="1221"/>
    <n v="1.4182996666240752E-2"/>
    <n v="0.29965458640458636"/>
    <n v="500"/>
    <n v="215.2225"/>
    <n v="-284.77750000000003"/>
    <n v="850"/>
    <n v="365.87824999999998"/>
    <n v="-484.12175000000002"/>
    <n v="0"/>
    <n v="150.65574999999998"/>
    <n v="0.41176470588235292"/>
  </r>
  <r>
    <s v="Bimeks0316_Samsung_S7_Acunn_Interstitial_MEC"/>
    <x v="0"/>
    <x v="2"/>
    <s v="Q1"/>
    <d v="2016-03-18T00:00:00"/>
    <d v="2016-03-27T00:00:00"/>
    <n v="0"/>
    <x v="1"/>
    <x v="10"/>
    <s v="Bimeks0316_Samsung_S7_Interstitial_MEC"/>
    <s v="Completed"/>
    <s v="Acunn"/>
    <s v="RON"/>
    <s v="Xaxis Rich Media"/>
    <s v="cpm"/>
    <s v="Interstitial"/>
    <s v="Interstitial"/>
    <n v="1.5"/>
    <n v="4.5"/>
    <n v="400000"/>
    <n v="400367"/>
    <n v="0"/>
    <n v="400000"/>
    <n v="2414"/>
    <n v="6.0294679631438157E-3"/>
    <n v="0.67398508699254345"/>
    <n v="600"/>
    <n v="0"/>
    <n v="-600"/>
    <n v="1800"/>
    <n v="1627"/>
    <n v="-173"/>
    <n v="0"/>
    <n v="1627"/>
    <n v="1"/>
  </r>
  <r>
    <s v="Bimeks0316_Samsung_S7_Bond_Interstitial_MEC"/>
    <x v="0"/>
    <x v="2"/>
    <s v="Q1"/>
    <d v="2016-03-18T00:00:00"/>
    <d v="2016-03-27T00:00:00"/>
    <n v="0"/>
    <x v="1"/>
    <x v="10"/>
    <s v="Bimeks0316_Samsung_S7_Interstitial_MEC"/>
    <s v="Completed"/>
    <s v="Bond Digital"/>
    <s v="RON"/>
    <s v="Xaxis Rich Media"/>
    <s v="cpm"/>
    <s v="Interstitial"/>
    <s v="Interstitial"/>
    <n v="2.5"/>
    <n v="4.5"/>
    <n v="250000"/>
    <n v="250635"/>
    <n v="0"/>
    <n v="250000"/>
    <n v="2848"/>
    <n v="1.1363137630418737E-2"/>
    <n v="0.39601738061797753"/>
    <n v="625"/>
    <n v="625"/>
    <n v="0"/>
    <n v="1125"/>
    <n v="1127.8575000000001"/>
    <n v="2.8575000000000728"/>
    <n v="0"/>
    <n v="502.85750000000007"/>
    <n v="0.44585198041419244"/>
  </r>
  <r>
    <s v="Bimeks0316_Samsung_S7_Medyanet_Interstitial_MEC"/>
    <x v="0"/>
    <x v="2"/>
    <s v="Q1"/>
    <d v="2016-03-18T00:00:00"/>
    <d v="2016-03-27T00:00:00"/>
    <n v="0"/>
    <x v="1"/>
    <x v="10"/>
    <s v="Bimeks0316_Samsung_S7_Interstitial_MEC"/>
    <s v="Completed"/>
    <s v="Medyanet"/>
    <s v="RON"/>
    <s v="Xaxis Rich Media"/>
    <s v="cpm"/>
    <s v="Interstitial"/>
    <s v="Interstitial"/>
    <n v="0.5"/>
    <n v="4.5"/>
    <n v="250000"/>
    <n v="250229"/>
    <n v="0"/>
    <n v="250000"/>
    <n v="2121"/>
    <n v="8.4762357680364785E-3"/>
    <n v="0.53089603960396048"/>
    <n v="125"/>
    <n v="125"/>
    <n v="0"/>
    <n v="1125"/>
    <n v="1126.0305000000001"/>
    <n v="1.0305000000000746"/>
    <n v="0"/>
    <n v="1001.0305000000001"/>
    <n v="0.88899057352354138"/>
  </r>
  <r>
    <s v="Bimeks0316_Samsung_S7_Memuruz_Interstitial_MEC"/>
    <x v="0"/>
    <x v="2"/>
    <s v="Q1"/>
    <d v="2016-03-18T00:00:00"/>
    <d v="2016-03-27T00:00:00"/>
    <n v="0"/>
    <x v="1"/>
    <x v="10"/>
    <s v="Bimeks0316_Samsung_S7_Interstitial_MEC"/>
    <s v="Completed"/>
    <s v="Memuruz"/>
    <s v="RON"/>
    <s v="Xaxis Rich Media"/>
    <s v="cpm"/>
    <s v="Interstitial"/>
    <s v="Interstitial"/>
    <n v="1.5"/>
    <n v="4.5"/>
    <n v="2000"/>
    <n v="27"/>
    <n v="1973"/>
    <n v="27"/>
    <m/>
    <n v="0"/>
    <e v="#DIV/0!"/>
    <n v="3"/>
    <n v="0"/>
    <n v="-3"/>
    <n v="9"/>
    <n v="120"/>
    <n v="111"/>
    <n v="0"/>
    <n v="120"/>
    <n v="1"/>
  </r>
  <r>
    <s v="Teknosa0316_HP2in1_Bond_Interstitial_MC"/>
    <x v="0"/>
    <x v="2"/>
    <s v="Q1"/>
    <d v="2016-03-18T00:00:00"/>
    <d v="2016-03-30T00:00:00"/>
    <n v="0"/>
    <x v="0"/>
    <x v="6"/>
    <s v="Teknosa0316_HP2in1_Interstitial_MC"/>
    <s v="Completed"/>
    <s v="Bond Digital"/>
    <s v="RON"/>
    <s v="Xaxis Rich Media"/>
    <s v="cpm"/>
    <s v="Interstitial"/>
    <s v="Interstitial"/>
    <n v="2.5"/>
    <n v="4.25"/>
    <n v="500000"/>
    <n v="488277"/>
    <n v="11723"/>
    <n v="488277"/>
    <m/>
    <n v="0"/>
    <e v="#DIV/0!"/>
    <n v="1250"/>
    <n v="1220.6924999999999"/>
    <n v="-29.307500000000118"/>
    <n v="2125"/>
    <n v="2075.1772500000002"/>
    <n v="-49.822749999999814"/>
    <n v="0"/>
    <n v="854.4847500000003"/>
    <n v="0.41176470588235303"/>
  </r>
  <r>
    <s v="Teknosa0316_HP2in1_Acunn_Interstitial_MC"/>
    <x v="0"/>
    <x v="2"/>
    <s v="Q1"/>
    <d v="2016-03-18T00:00:00"/>
    <d v="2016-03-30T00:00:00"/>
    <n v="0"/>
    <x v="0"/>
    <x v="6"/>
    <s v="Teknosa0316_HP2in1_Interstitial_MC"/>
    <s v="Completed"/>
    <s v="Acunn"/>
    <s v="RON"/>
    <s v="Xaxis Rich Media"/>
    <s v="cpm"/>
    <s v="Interstitial"/>
    <s v="Interstitial"/>
    <n v="1.5"/>
    <n v="4.25"/>
    <n v="750000"/>
    <n v="750403"/>
    <n v="0"/>
    <n v="750000"/>
    <n v="4839"/>
    <n v="6.448534987200211E-3"/>
    <n v="0.65906442446786528"/>
    <n v="1125"/>
    <n v="0"/>
    <n v="-1125"/>
    <n v="3187.5"/>
    <n v="3189.2127500000001"/>
    <n v="1.7127500000001419"/>
    <n v="0"/>
    <n v="3189.2127500000001"/>
    <n v="1"/>
  </r>
  <r>
    <s v="Teknosa0316_HP2in1_Digitalm_Interstitial_MC"/>
    <x v="0"/>
    <x v="2"/>
    <s v="Q1"/>
    <d v="2016-03-18T00:00:00"/>
    <d v="2016-03-30T00:00:00"/>
    <n v="0"/>
    <x v="0"/>
    <x v="6"/>
    <s v="Teknosa0316_HP2in1_Interstitial_MC"/>
    <s v="Completed"/>
    <s v="Digitalm"/>
    <s v="RON"/>
    <s v="Xaxis Rich Media"/>
    <s v="cpm"/>
    <s v="Interstitial"/>
    <s v="Interstitial"/>
    <n v="2.5"/>
    <n v="4.25"/>
    <n v="500000"/>
    <n v="504699"/>
    <n v="0"/>
    <n v="500000"/>
    <n v="6712"/>
    <n v="1.3299015849050622E-2"/>
    <n v="0.31957251936829556"/>
    <n v="1250"/>
    <n v="1250"/>
    <n v="0"/>
    <n v="2125"/>
    <n v="2144.97075"/>
    <n v="19.970749999999953"/>
    <n v="0"/>
    <n v="894.97074999999995"/>
    <n v="0.41724147054219735"/>
  </r>
  <r>
    <s v="Teknosa0316_HP2in1_Medyanet_Interstitial_MC"/>
    <x v="0"/>
    <x v="2"/>
    <s v="Q1"/>
    <d v="2016-03-18T00:00:00"/>
    <d v="2016-03-30T00:00:00"/>
    <n v="0"/>
    <x v="0"/>
    <x v="6"/>
    <s v="Teknosa0316_HP2in1_Interstitial_MC"/>
    <s v="Completed"/>
    <s v="Medyanet"/>
    <s v="RON"/>
    <s v="Xaxis Rich Media"/>
    <s v="cpm"/>
    <s v="Interstitial"/>
    <s v="Interstitial"/>
    <n v="0.5"/>
    <n v="4.25"/>
    <n v="500000"/>
    <n v="501351"/>
    <n v="0"/>
    <n v="500000"/>
    <n v="5768"/>
    <n v="1.150491372312013E-2"/>
    <n v="0.36940737690707354"/>
    <n v="250"/>
    <n v="250"/>
    <n v="0"/>
    <n v="2125"/>
    <n v="2130.7417500000001"/>
    <n v="5.7417500000001382"/>
    <n v="0"/>
    <n v="1880.7417500000001"/>
    <n v="0.88266996692583699"/>
  </r>
  <r>
    <s v="Teknosa0316_HP2in1_DeskFive_Interstitial_MC"/>
    <x v="0"/>
    <x v="2"/>
    <s v="Q1"/>
    <d v="2016-03-18T00:00:00"/>
    <d v="2016-03-30T00:00:00"/>
    <n v="0"/>
    <x v="0"/>
    <x v="6"/>
    <s v="Teknosa0316_HP2in1_Interstitial_MC"/>
    <s v="Completed"/>
    <s v="Desk Five"/>
    <s v="RON"/>
    <s v="Xaxis Rich Media"/>
    <s v="cpm"/>
    <s v="Interstitial"/>
    <s v="Interstitial"/>
    <n v="2.5"/>
    <n v="4.25"/>
    <n v="250000"/>
    <n v="204538"/>
    <n v="45462"/>
    <n v="204538"/>
    <n v="4655"/>
    <n v="2.2758607202573604E-2"/>
    <n v="9.8818474758324379E-2"/>
    <n v="625"/>
    <n v="511.34500000000003"/>
    <n v="-113.65499999999997"/>
    <n v="1062.5"/>
    <n v="460"/>
    <n v="-602.5"/>
    <n v="0"/>
    <n v="-51.345000000000027"/>
    <n v="-0.11161956521739136"/>
  </r>
  <r>
    <s v="Teknosa0316_HP2in1_Digitalm_interest_MC"/>
    <x v="0"/>
    <x v="2"/>
    <s v="Q1"/>
    <d v="2016-03-18T00:00:00"/>
    <d v="2016-03-30T00:00:00"/>
    <n v="0"/>
    <x v="0"/>
    <x v="6"/>
    <s v="Teknosa0316_HP2in1_interest_MC"/>
    <s v="Completed"/>
    <s v="Digitalm"/>
    <s v="RON"/>
    <s v="Xaxis Display Plus"/>
    <s v="cpm"/>
    <s v="Selected Sites"/>
    <s v="Ad Bundles"/>
    <n v="0.2"/>
    <n v="1"/>
    <n v="1000000"/>
    <n v="1004850"/>
    <n v="0"/>
    <n v="1000000"/>
    <m/>
    <n v="0"/>
    <e v="#DIV/0!"/>
    <n v="200"/>
    <n v="200"/>
    <n v="0"/>
    <n v="1000"/>
    <n v="1000"/>
    <n v="0"/>
    <n v="0"/>
    <n v="800"/>
    <n v="0.8"/>
  </r>
  <r>
    <s v="Teknosa0316_HP2in1_Bond_interest_MC"/>
    <x v="0"/>
    <x v="2"/>
    <s v="Q1"/>
    <d v="2016-03-18T00:00:00"/>
    <d v="2016-03-30T00:00:00"/>
    <n v="0"/>
    <x v="0"/>
    <x v="6"/>
    <s v="Teknosa0316_HP2in1_interest_MC"/>
    <s v="Completed"/>
    <s v="Bond Digital"/>
    <s v="RON"/>
    <s v="Xaxis Display Plus"/>
    <s v="cpm"/>
    <s v="Selected Sites"/>
    <s v="Ad Bundles"/>
    <n v="0.5"/>
    <n v="1"/>
    <n v="1000000"/>
    <n v="1000157"/>
    <n v="0"/>
    <n v="1000000"/>
    <m/>
    <n v="0"/>
    <e v="#DIV/0!"/>
    <n v="500"/>
    <n v="1123"/>
    <n v="623"/>
    <n v="1000"/>
    <n v="500"/>
    <n v="-500"/>
    <n v="0"/>
    <n v="-623"/>
    <n v="-1.246"/>
  </r>
  <r>
    <s v="Akbank0316_Axess_Akaryakit_Bond_interest_MC"/>
    <x v="0"/>
    <x v="2"/>
    <s v="Q1"/>
    <d v="2016-03-18T00:00:00"/>
    <d v="2016-03-30T00:00:00"/>
    <n v="0"/>
    <x v="0"/>
    <x v="9"/>
    <s v="Akbank0316_Axess_Akaryakit_interest_MC"/>
    <s v="Completed"/>
    <s v="Bond Digital"/>
    <s v="RON"/>
    <s v="Xaxis Display Plus"/>
    <s v="cpm"/>
    <s v="Selected Sites"/>
    <s v="Ad Bundles"/>
    <n v="0.5"/>
    <n v="1"/>
    <n v="1500000"/>
    <n v="1500017"/>
    <n v="0"/>
    <n v="1500000"/>
    <m/>
    <n v="0"/>
    <e v="#DIV/0!"/>
    <n v="750"/>
    <n v="750"/>
    <n v="0"/>
    <n v="1500"/>
    <n v="1189"/>
    <n v="-311"/>
    <n v="0"/>
    <n v="439"/>
    <n v="0.36921783010933557"/>
  </r>
  <r>
    <s v="Akbank0316_Axess_Akaryakit_Digitalm_interest_MC"/>
    <x v="0"/>
    <x v="2"/>
    <s v="Q1"/>
    <d v="2016-03-18T00:00:00"/>
    <d v="2016-03-30T00:00:00"/>
    <n v="0"/>
    <x v="0"/>
    <x v="9"/>
    <s v="Akbank0316_Axess_Akaryakit_interest_MC"/>
    <s v="Completed"/>
    <s v="Digitalm"/>
    <s v="RON"/>
    <s v="Xaxis Display Plus"/>
    <s v="cpm"/>
    <s v="Selected Sites"/>
    <s v="Ad Bundles"/>
    <n v="0.2"/>
    <n v="1"/>
    <n v="1500000"/>
    <n v="1503972"/>
    <n v="0"/>
    <n v="1500000"/>
    <n v="359"/>
    <n v="2.3870125241693329E-4"/>
    <n v="4.1782729805013927"/>
    <n v="300"/>
    <n v="300"/>
    <n v="0"/>
    <n v="1500"/>
    <n v="1500"/>
    <n v="0"/>
    <n v="0"/>
    <n v="1200"/>
    <n v="0.8"/>
  </r>
  <r>
    <s v="Arzum0316_50Yil_Digitalm_interest_MEC"/>
    <x v="0"/>
    <x v="2"/>
    <s v="Q1"/>
    <d v="2016-03-18T00:00:00"/>
    <d v="2016-03-30T00:00:00"/>
    <n v="0"/>
    <x v="1"/>
    <x v="23"/>
    <s v="Arzum0316_50Yil_interest_MEC"/>
    <s v="Completed"/>
    <s v="Digitalm"/>
    <s v="RON"/>
    <s v="Xaxis Display Plus"/>
    <s v="cpm"/>
    <s v="Selected Sites"/>
    <s v="Ad Bundles"/>
    <n v="0.2"/>
    <n v="1.6"/>
    <n v="2500000"/>
    <n v="2508455"/>
    <n v="0"/>
    <n v="2500000"/>
    <n v="1079"/>
    <n v="4.3014524876866436E-4"/>
    <n v="3.7071362372567194"/>
    <n v="500"/>
    <n v="500"/>
    <n v="0"/>
    <n v="4000"/>
    <n v="4000"/>
    <n v="0"/>
    <n v="0"/>
    <n v="3500"/>
    <n v="0.875"/>
  </r>
  <r>
    <s v="Arzum0316_50Yil_Nokta_Preroll_MEC"/>
    <x v="0"/>
    <x v="2"/>
    <s v="Q1"/>
    <d v="2016-03-18T00:00:00"/>
    <d v="2016-03-30T00:00:00"/>
    <n v="0"/>
    <x v="1"/>
    <x v="23"/>
    <s v="Arzum0316_50Yil_Preroll_MEC"/>
    <s v="Completed"/>
    <s v="Nokta"/>
    <s v="RON"/>
    <s v="Xaxis Tv"/>
    <s v="cpv"/>
    <s v="Pre/Mid/Post Rolls RON"/>
    <s v="Online Video"/>
    <n v="1.2E-2"/>
    <n v="3.5000000000000003E-2"/>
    <n v="50000"/>
    <n v="160449"/>
    <n v="0"/>
    <n v="50000"/>
    <n v="29039"/>
    <n v="0.18098585843476744"/>
    <n v="6.0263783188126321E-2"/>
    <n v="600"/>
    <n v="600"/>
    <n v="0"/>
    <n v="1750.0000000000002"/>
    <n v="1750.0000000000002"/>
    <n v="0"/>
    <n v="0"/>
    <n v="1150.0000000000002"/>
    <n v="0.65714285714285714"/>
  </r>
  <r>
    <s v="Arzum0316_50Yil_Midyo_Preroll_MEC"/>
    <x v="0"/>
    <x v="2"/>
    <s v="Q1"/>
    <d v="2016-03-18T00:00:00"/>
    <d v="2016-03-30T00:00:00"/>
    <n v="0"/>
    <x v="1"/>
    <x v="23"/>
    <s v="Arzum0316_50Yil_Preroll_MEC"/>
    <s v="Completed"/>
    <s v="Midyo"/>
    <s v="RON"/>
    <s v="Xaxis Tv"/>
    <s v="cpv"/>
    <s v="Pre/Mid/Post Rolls RON"/>
    <s v="Online Video"/>
    <n v="5.0000000000000001E-3"/>
    <n v="3.5000000000000003E-2"/>
    <n v="50000"/>
    <n v="47968"/>
    <n v="2032"/>
    <n v="47968"/>
    <n v="58"/>
    <n v="1.2091394262841895E-3"/>
    <n v="66.379310344827587"/>
    <n v="250"/>
    <n v="250"/>
    <n v="0"/>
    <n v="1750.0000000000002"/>
    <n v="3850"/>
    <n v="2100"/>
    <n v="0"/>
    <n v="3600"/>
    <n v="0.93506493506493504"/>
  </r>
  <r>
    <s v="Beymen0316_HaftaSonu_Ligatus_interest_MEC"/>
    <x v="0"/>
    <x v="2"/>
    <s v="Q1"/>
    <d v="2016-03-18T00:00:00"/>
    <d v="2016-03-19T00:00:00"/>
    <n v="0"/>
    <x v="1"/>
    <x v="37"/>
    <s v="Beymen0316_HaftaSonu_interest_MEC"/>
    <s v="Completed"/>
    <s v="Ligatus"/>
    <s v="RON"/>
    <s v="Xaxis Display Plus"/>
    <s v="cpc"/>
    <s v="Selected Sites"/>
    <s v="Ad Bundles"/>
    <n v="0.3"/>
    <n v="1.25"/>
    <n v="5000"/>
    <n v="2312"/>
    <n v="2688"/>
    <n v="2312"/>
    <m/>
    <n v="0"/>
    <e v="#DIV/0!"/>
    <n v="1.5"/>
    <n v="694"/>
    <n v="692.5"/>
    <n v="6.25"/>
    <n v="625"/>
    <n v="618.75"/>
    <n v="0"/>
    <n v="-69"/>
    <n v="-0.1104"/>
  </r>
  <r>
    <s v="Beymen0316_HaftaSonu_Digitalm_interest_MEC"/>
    <x v="0"/>
    <x v="2"/>
    <s v="Q1"/>
    <d v="2016-03-18T00:00:00"/>
    <d v="2016-03-19T00:00:00"/>
    <n v="0"/>
    <x v="1"/>
    <x v="37"/>
    <s v="Beymen0316_HaftaSonu_interest_MEC"/>
    <s v="Completed"/>
    <s v="Digitalm"/>
    <s v="RON"/>
    <s v="Xaxis Display Plus"/>
    <s v="cpm"/>
    <s v="Selected Sites"/>
    <s v="Ad Bundles"/>
    <n v="0.2"/>
    <n v="1.25"/>
    <n v="2000000"/>
    <n v="2027687"/>
    <n v="0"/>
    <n v="2000000"/>
    <n v="873"/>
    <n v="4.3053982197449608E-4"/>
    <n v="2.86368843069874"/>
    <n v="400"/>
    <n v="400"/>
    <n v="0"/>
    <n v="2500"/>
    <n v="2500"/>
    <n v="0"/>
    <n v="0"/>
    <n v="2100"/>
    <n v="0.84"/>
  </r>
  <r>
    <s v="Beymen0316_HaftaSonu_Medyanet_interest_MEC"/>
    <x v="0"/>
    <x v="2"/>
    <s v="Q1"/>
    <d v="2016-03-18T00:00:00"/>
    <d v="2016-03-19T00:00:00"/>
    <n v="0"/>
    <x v="1"/>
    <x v="37"/>
    <s v="Beymen0316_HaftaSonu_interest_MEC"/>
    <s v="Completed"/>
    <s v="Medyanet"/>
    <s v="RON"/>
    <s v="Xaxis Display Plus"/>
    <s v="cpm"/>
    <s v="Selected Sites"/>
    <s v="Ad Bundles"/>
    <n v="0.1"/>
    <n v="1.25"/>
    <n v="4000000"/>
    <n v="4038454"/>
    <n v="0"/>
    <n v="4000000"/>
    <n v="2830"/>
    <n v="7.0076321285323544E-4"/>
    <n v="1.5017667844522968"/>
    <n v="400"/>
    <n v="400"/>
    <n v="0"/>
    <n v="5000"/>
    <n v="4250"/>
    <n v="-750"/>
    <n v="0"/>
    <n v="3850"/>
    <n v="0.90588235294117647"/>
  </r>
  <r>
    <s v="Beymen0316_HaftaSonu_Nokta_interest_MEC"/>
    <x v="0"/>
    <x v="2"/>
    <s v="Q1"/>
    <d v="2016-03-18T00:00:00"/>
    <d v="2016-03-19T00:00:00"/>
    <n v="0"/>
    <x v="1"/>
    <x v="37"/>
    <s v="Beymen0316_HaftaSonu_interest_MEC"/>
    <s v="Completed"/>
    <s v="Nokta"/>
    <s v="RON"/>
    <s v="Xaxis Display Plus"/>
    <s v="cpm"/>
    <s v="Selected Sites"/>
    <s v="Ad Bundles"/>
    <n v="0.1"/>
    <n v="1.25"/>
    <n v="500000"/>
    <n v="528641"/>
    <n v="0"/>
    <n v="500000"/>
    <n v="84"/>
    <n v="1.5889800450589342E-4"/>
    <n v="7.4404761904761907"/>
    <n v="50"/>
    <n v="50"/>
    <n v="0"/>
    <n v="625"/>
    <n v="625"/>
    <n v="0"/>
    <n v="0"/>
    <n v="575"/>
    <n v="0.92"/>
  </r>
  <r>
    <s v="Beymen0316_HaftaSonu_Bond_interest_MEC"/>
    <x v="0"/>
    <x v="2"/>
    <s v="Q1"/>
    <d v="2016-03-18T00:00:00"/>
    <d v="2016-03-19T00:00:00"/>
    <n v="0"/>
    <x v="1"/>
    <x v="37"/>
    <s v="Beymen0316_HaftaSonu_interest_MEC"/>
    <s v="Completed"/>
    <s v="Bond Digital"/>
    <s v="RON"/>
    <s v="Xaxis Display Plus"/>
    <s v="cpm"/>
    <s v="Selected Sites"/>
    <s v="Ad Bundles"/>
    <n v="0.5"/>
    <n v="1.25"/>
    <n v="1000000"/>
    <n v="972175"/>
    <n v="27825"/>
    <n v="972175"/>
    <n v="393"/>
    <n v="4.0424820634145088E-4"/>
    <n v="3.1806615776081424"/>
    <n v="500"/>
    <n v="486.08749999999998"/>
    <n v="-13.912500000000023"/>
    <n v="1250"/>
    <n v="1250"/>
    <n v="0"/>
    <n v="0"/>
    <n v="763.91250000000002"/>
    <n v="0.61113000000000006"/>
  </r>
  <r>
    <s v="Beymen0316_HaftaSonu_Sem_interest_MEC"/>
    <x v="0"/>
    <x v="2"/>
    <s v="Q1"/>
    <d v="2016-03-18T00:00:00"/>
    <d v="2016-03-19T00:00:00"/>
    <n v="0"/>
    <x v="1"/>
    <x v="37"/>
    <s v="Beymen0316_HaftaSonu_interest_MEC"/>
    <s v="Completed"/>
    <s v="Sem Digital"/>
    <s v="RON"/>
    <s v="Xaxis Display Plus"/>
    <s v="cpm"/>
    <s v="Selected Sites"/>
    <s v="Ad Bundles"/>
    <n v="0.2"/>
    <n v="1.25"/>
    <n v="100000"/>
    <n v="41944"/>
    <n v="58056"/>
    <n v="41944"/>
    <n v="58"/>
    <n v="1.3827961090978448E-3"/>
    <n v="2.1551724137931036"/>
    <n v="20"/>
    <n v="8.3888000000000016"/>
    <n v="-11.611199999999998"/>
    <n v="125"/>
    <n v="125"/>
    <n v="0"/>
    <n v="0"/>
    <n v="116.6112"/>
    <n v="0.93288959999999999"/>
  </r>
  <r>
    <s v="Beymen0316_HaftaSonu_Memuruz_interest_MEC"/>
    <x v="0"/>
    <x v="2"/>
    <s v="Q1"/>
    <d v="2016-03-18T00:00:00"/>
    <d v="2016-03-19T00:00:00"/>
    <n v="0"/>
    <x v="1"/>
    <x v="37"/>
    <s v="Beymen0316_HaftaSonu_interest_MEC"/>
    <s v="Completed"/>
    <s v="Memuruz"/>
    <s v="RON"/>
    <s v="Xaxis Display Plus"/>
    <s v="cpm"/>
    <s v="Selected Sites"/>
    <s v="Ad Bundles"/>
    <n v="0.25"/>
    <n v="1.25"/>
    <n v="500000"/>
    <n v="504447"/>
    <n v="0"/>
    <n v="500000"/>
    <m/>
    <n v="0"/>
    <e v="#DIV/0!"/>
    <n v="125"/>
    <n v="125"/>
    <n v="0"/>
    <n v="625"/>
    <n v="625"/>
    <n v="0"/>
    <n v="0"/>
    <n v="500"/>
    <n v="0.8"/>
  </r>
  <r>
    <s v="Avon0316_Nutra_Digitalmarcom_AudioRecognation_MX"/>
    <x v="0"/>
    <x v="2"/>
    <s v="Q1"/>
    <d v="2016-03-18T00:00:00"/>
    <d v="2016-03-30T00:00:00"/>
    <n v="0"/>
    <x v="3"/>
    <x v="33"/>
    <s v="Avon0316_Nutra_AudioRecognation_MX"/>
    <s v="Completed"/>
    <s v="Digitalmarcom"/>
    <s v="RON"/>
    <s v="Xaxis Audio Recog"/>
    <s v="cpv"/>
    <s v="Pre/Mid/Post Rolls RON"/>
    <s v="Online Video"/>
    <n v="3.7499999999999999E-2"/>
    <n v="0.06"/>
    <n v="50000"/>
    <n v="51176"/>
    <n v="0"/>
    <n v="50000"/>
    <n v="2480"/>
    <n v="4.8460215726121622E-2"/>
    <n v="1.2096774193548387"/>
    <n v="1875"/>
    <n v="1875"/>
    <n v="0"/>
    <n v="3000"/>
    <n v="3000"/>
    <n v="0"/>
    <n v="0"/>
    <n v="1125"/>
    <n v="0.375"/>
  </r>
  <r>
    <s v="Vodafone0316_Project_Atina_Buyback_Digitalm_interest_MS"/>
    <x v="0"/>
    <x v="2"/>
    <s v="Q1"/>
    <d v="2016-03-18T00:00:00"/>
    <d v="2016-03-30T00:00:00"/>
    <n v="0"/>
    <x v="2"/>
    <x v="13"/>
    <s v="Vodafone0316_Project_Atina_Buyback_interest_MS"/>
    <s v="Completed"/>
    <s v="Digitalm"/>
    <s v="RON"/>
    <s v="Xaxis Display Plus"/>
    <s v="cpm"/>
    <s v="Selected Sites"/>
    <s v="Ad Bundles"/>
    <n v="0.2"/>
    <n v="0.8"/>
    <n v="4000000"/>
    <n v="3196570"/>
    <n v="803430"/>
    <n v="3196570"/>
    <n v="1212"/>
    <n v="3.7915640827511989E-4"/>
    <n v="1.5816831683168318"/>
    <n v="800"/>
    <n v="639.31400000000008"/>
    <n v="-160.68599999999992"/>
    <n v="3200"/>
    <n v="1917"/>
    <n v="-1283"/>
    <n v="0"/>
    <n v="1277.6859999999999"/>
    <n v="0.66650286906624934"/>
  </r>
  <r>
    <s v="Vodafone0316_Project_Atina_Buyback_Bond_interest_MS"/>
    <x v="0"/>
    <x v="2"/>
    <s v="Q1"/>
    <d v="2016-03-18T00:00:00"/>
    <d v="2016-03-30T00:00:00"/>
    <n v="0"/>
    <x v="2"/>
    <x v="13"/>
    <s v="Vodafone0316_Project_Atina_Buyback_interest_MS"/>
    <s v="Completed"/>
    <s v="Bond Digital"/>
    <s v="RON"/>
    <s v="Xaxis Display Plus"/>
    <s v="cpm"/>
    <s v="Selected Sites"/>
    <s v="Ad Bundles"/>
    <n v="0.75"/>
    <n v="0.8"/>
    <n v="2000000"/>
    <n v="154664"/>
    <n v="1845336"/>
    <n v="154664"/>
    <m/>
    <n v="0"/>
    <e v="#DIV/0!"/>
    <n v="1500"/>
    <n v="115.99799999999999"/>
    <n v="-1384.002"/>
    <n v="1600"/>
    <n v="123.73120000000002"/>
    <n v="-1476.2688000000001"/>
    <n v="0"/>
    <n v="7.7332000000000249"/>
    <n v="6.2500000000000194E-2"/>
  </r>
  <r>
    <s v="Karcher0316_Mart_Acunn_Intersitital_MX"/>
    <x v="0"/>
    <x v="2"/>
    <s v="Q1"/>
    <d v="2016-03-18T00:00:00"/>
    <d v="2016-03-30T00:00:00"/>
    <n v="0"/>
    <x v="3"/>
    <x v="4"/>
    <s v="Karcher0316_Mart_Intersitital_MX"/>
    <s v="Completed"/>
    <s v="Acunn"/>
    <s v="RON"/>
    <s v="Xaxis Rich Media"/>
    <s v="cpm"/>
    <s v="Interstitial"/>
    <s v="Interstitial"/>
    <n v="1.5"/>
    <n v="4.25"/>
    <n v="300000"/>
    <n v="364975"/>
    <n v="0"/>
    <n v="300000"/>
    <n v="1469"/>
    <n v="4.0249332146037398E-3"/>
    <n v="0"/>
    <n v="450"/>
    <n v="0"/>
    <n v="-450"/>
    <n v="1275"/>
    <n v="0"/>
    <n v="-1275"/>
    <n v="0"/>
    <n v="0"/>
    <e v="#DIV/0!"/>
  </r>
  <r>
    <s v="Karcher0316_Mart_Digitalm_Intersitital_MX"/>
    <x v="0"/>
    <x v="2"/>
    <s v="Q1"/>
    <d v="2016-03-18T00:00:00"/>
    <d v="2016-03-30T00:00:00"/>
    <n v="0"/>
    <x v="3"/>
    <x v="4"/>
    <s v="Karcher0316_Mart_Intersitital_MX"/>
    <s v="Completed"/>
    <s v="Digitalm"/>
    <s v="RON"/>
    <s v="Xaxis Rich Media"/>
    <s v="cpm"/>
    <s v="Interstitial"/>
    <s v="Interstitial"/>
    <n v="2.5"/>
    <n v="4.25"/>
    <n v="100000"/>
    <n v="24350"/>
    <n v="75650"/>
    <n v="24350"/>
    <n v="327"/>
    <n v="1.3429158110882957E-2"/>
    <n v="0"/>
    <n v="250"/>
    <n v="60.875"/>
    <n v="-189.125"/>
    <n v="425"/>
    <n v="0"/>
    <n v="-425"/>
    <n v="0"/>
    <n v="-60.875"/>
    <e v="#DIV/0!"/>
  </r>
  <r>
    <s v="Karcher0316_Mart_Acunn_Preroll_MX"/>
    <x v="0"/>
    <x v="2"/>
    <s v="Q1"/>
    <d v="2016-03-18T00:00:00"/>
    <d v="2016-03-30T00:00:00"/>
    <n v="0"/>
    <x v="3"/>
    <x v="4"/>
    <s v="Karcher0316_Mart_Preroll_MX"/>
    <s v="Completed"/>
    <s v="Acunn"/>
    <s v="RON"/>
    <s v="Xaxis Tv"/>
    <s v="cpv"/>
    <s v="Pre/Mid/Post Rolls RON"/>
    <s v="Online Video"/>
    <n v="0.01"/>
    <n v="3.3000000000000002E-2"/>
    <n v="20000"/>
    <n v="20251"/>
    <n v="0"/>
    <n v="20000"/>
    <n v="2494"/>
    <n v="0.12315441212779615"/>
    <n v="0"/>
    <n v="200"/>
    <n v="0"/>
    <n v="-200"/>
    <n v="660"/>
    <n v="0"/>
    <n v="-660"/>
    <n v="0"/>
    <n v="0"/>
    <e v="#DIV/0!"/>
  </r>
  <r>
    <s v="GSK0316_Sensodyne_Hypernova_Digitalm_interest_MC"/>
    <x v="0"/>
    <x v="2"/>
    <s v="Q1"/>
    <d v="2016-03-24T00:00:00"/>
    <d v="2016-03-30T00:00:00"/>
    <n v="0"/>
    <x v="0"/>
    <x v="0"/>
    <s v="GSK0316_Sensodyne_Hypernova_interest_MC"/>
    <s v="Completed"/>
    <s v="Digitalm"/>
    <s v="RON"/>
    <s v="Xaxis Display Plus"/>
    <s v="cpm"/>
    <s v="Selected Sites"/>
    <s v="Ad Bundles"/>
    <n v="0.2"/>
    <n v="1"/>
    <n v="3000000"/>
    <n v="3037682"/>
    <n v="0"/>
    <n v="3000000"/>
    <m/>
    <n v="0"/>
    <e v="#DIV/0!"/>
    <n v="600"/>
    <n v="600"/>
    <n v="0"/>
    <n v="3000"/>
    <n v="1776"/>
    <n v="-1224"/>
    <n v="0"/>
    <n v="1176"/>
    <n v="0.66216216216216217"/>
  </r>
  <r>
    <s v="GSK0316_Sensodyne_Hypernova_Reklamstore_interest_MC"/>
    <x v="0"/>
    <x v="2"/>
    <s v="Q1"/>
    <d v="2016-03-24T00:00:00"/>
    <d v="2016-03-30T00:00:00"/>
    <n v="0"/>
    <x v="0"/>
    <x v="0"/>
    <s v="GSK0316_Sensodyne_Hypernova_interest_MC"/>
    <s v="Completed"/>
    <s v="Reklamstore"/>
    <s v="RON"/>
    <s v="Xaxis Display Plus"/>
    <s v="cpm"/>
    <s v="Selected Sites"/>
    <s v="Ad Bundles"/>
    <n v="1.5"/>
    <n v="1"/>
    <n v="1000000"/>
    <n v="1000341"/>
    <n v="0"/>
    <n v="1000000"/>
    <n v="150"/>
    <n v="1.4994886743620425E-4"/>
    <n v="6.6689400000000001"/>
    <n v="1500"/>
    <n v="1500"/>
    <n v="0"/>
    <n v="1000"/>
    <n v="1000.341"/>
    <n v="0.34100000000000819"/>
    <n v="0"/>
    <n v="-499.65899999999999"/>
    <n v="-0.49948867436204253"/>
  </r>
  <r>
    <s v="GSK0316_Sensodyne_Hypernova_Bond_interest_MC"/>
    <x v="0"/>
    <x v="2"/>
    <s v="Q1"/>
    <d v="2016-03-24T00:00:00"/>
    <d v="2016-03-30T00:00:00"/>
    <n v="0"/>
    <x v="0"/>
    <x v="0"/>
    <s v="GSK0316_Sensodyne_Hypernova_interest_MC"/>
    <s v="Completed"/>
    <s v="Bond Digital"/>
    <s v="RON"/>
    <s v="Xaxis Display Plus"/>
    <s v="cpm"/>
    <s v="Selected Sites"/>
    <s v="Ad Bundles"/>
    <n v="0.75"/>
    <n v="1"/>
    <n v="1500000"/>
    <n v="135599"/>
    <n v="1364401"/>
    <n v="135599"/>
    <m/>
    <n v="0"/>
    <e v="#DIV/0!"/>
    <n v="1125"/>
    <n v="101.69924999999999"/>
    <n v="-1023.30075"/>
    <n v="1500"/>
    <n v="135.59899999999999"/>
    <n v="-1364.4010000000001"/>
    <n v="0"/>
    <n v="33.899749999999997"/>
    <n v="0.25"/>
  </r>
  <r>
    <s v="Zorlu0316_The_Goal_Bond_interes_MC"/>
    <x v="0"/>
    <x v="2"/>
    <s v="Q1"/>
    <d v="2016-03-24T00:00:00"/>
    <d v="2016-03-30T00:00:00"/>
    <n v="0"/>
    <x v="0"/>
    <x v="36"/>
    <s v="Zorlu0316_The_Goal_interest_MC"/>
    <s v="Completed"/>
    <s v="Bond Digital"/>
    <s v="RON"/>
    <s v="Xaxis Display Plus"/>
    <s v="cpm"/>
    <s v="Selected Sites"/>
    <s v="Ad Bundles"/>
    <n v="0.5"/>
    <n v="1"/>
    <n v="500000"/>
    <n v="501475"/>
    <n v="0"/>
    <n v="500000"/>
    <m/>
    <n v="0"/>
    <e v="#DIV/0!"/>
    <n v="250"/>
    <n v="251"/>
    <n v="1"/>
    <n v="500"/>
    <n v="500"/>
    <n v="0"/>
    <n v="0"/>
    <n v="249"/>
    <n v="0.498"/>
  </r>
  <r>
    <s v="Akbank0316_Axess_Haftasonu_Digitalm_interest_MC"/>
    <x v="0"/>
    <x v="2"/>
    <s v="Q1"/>
    <d v="2016-03-25T00:00:00"/>
    <d v="2016-03-27T00:00:00"/>
    <n v="0"/>
    <x v="0"/>
    <x v="9"/>
    <s v="Akbank0316_Axess_Haftasonu_interest_MC"/>
    <s v="Completed"/>
    <s v="Digitalm"/>
    <s v="RON"/>
    <s v="Xaxis Display Plus"/>
    <s v="cpm"/>
    <s v="Selected Sites"/>
    <s v="Ad Bundles"/>
    <n v="0.2"/>
    <n v="1"/>
    <n v="1000000"/>
    <n v="992578"/>
    <n v="7422"/>
    <n v="992578"/>
    <n v="345"/>
    <n v="3.4757973680657841E-4"/>
    <n v="1.4376811594202898"/>
    <n v="200"/>
    <n v="198.51560000000001"/>
    <n v="-1.4843999999999937"/>
    <n v="1000"/>
    <n v="496"/>
    <n v="-504"/>
    <n v="0"/>
    <n v="297.48439999999999"/>
    <n v="0.59976693548387094"/>
  </r>
  <r>
    <s v="Akbank0316_Axess_Haftasonu_Medyanet_interest_MC"/>
    <x v="0"/>
    <x v="2"/>
    <s v="Q1"/>
    <d v="2016-03-25T00:00:00"/>
    <d v="2016-03-27T00:00:00"/>
    <n v="0"/>
    <x v="0"/>
    <x v="9"/>
    <s v="Akbank0316_Axess_Haftasonu_interest_MC"/>
    <s v="Completed"/>
    <s v="Medyanet"/>
    <s v="RON"/>
    <s v="Xaxis Display Plus"/>
    <s v="cpm"/>
    <s v="Selected Sites"/>
    <s v="Ad Bundles"/>
    <n v="0.1"/>
    <n v="1"/>
    <n v="1000000"/>
    <n v="1004131"/>
    <n v="0"/>
    <n v="1000000"/>
    <m/>
    <n v="0"/>
    <e v="#DIV/0!"/>
    <n v="100"/>
    <n v="100"/>
    <n v="0"/>
    <n v="1000"/>
    <n v="1004.131"/>
    <n v="4.1309999999999718"/>
    <n v="0"/>
    <n v="904.13099999999997"/>
    <n v="0.90041140050451585"/>
  </r>
  <r>
    <s v="Pandora0316_Spring_Summer_Digitalm_LAL_MC"/>
    <x v="0"/>
    <x v="2"/>
    <s v="Q1"/>
    <d v="2016-03-25T00:00:00"/>
    <d v="2016-03-30T00:00:00"/>
    <n v="0"/>
    <x v="0"/>
    <x v="29"/>
    <s v="Pandora0316_Spring_Summer_LAL_MC"/>
    <s v="Completed"/>
    <s v="Digitalm"/>
    <s v="RON"/>
    <s v="Xaxis Lookalike"/>
    <s v="cpm"/>
    <s v="Selected Sites"/>
    <s v="Ad Bundles"/>
    <n v="0.2"/>
    <n v="1.5"/>
    <n v="500000"/>
    <n v="503301"/>
    <n v="0"/>
    <n v="500000"/>
    <n v="98"/>
    <n v="1.9471449490463956E-4"/>
    <n v="7.6530612244897958"/>
    <n v="100"/>
    <n v="100"/>
    <n v="0"/>
    <n v="750"/>
    <n v="750"/>
    <n v="0"/>
    <n v="0"/>
    <n v="650"/>
    <n v="0.8666666666666667"/>
  </r>
  <r>
    <s v="Pandora0316_Spring_Summer_Medyanet_LAL_MC"/>
    <x v="0"/>
    <x v="2"/>
    <s v="Q1"/>
    <d v="2016-03-25T00:00:00"/>
    <d v="2016-03-30T00:00:00"/>
    <n v="0"/>
    <x v="0"/>
    <x v="29"/>
    <s v="Pandora0316_Spring_Summer_LAL_MC"/>
    <s v="Completed"/>
    <s v="Medyanet"/>
    <s v="RON"/>
    <s v="Xaxis Lookalike"/>
    <s v="cpm"/>
    <s v="Selected Sites"/>
    <s v="Ad Bundles"/>
    <n v="0.1"/>
    <n v="1.5"/>
    <n v="500000"/>
    <n v="503837"/>
    <n v="0"/>
    <n v="500000"/>
    <m/>
    <n v="0"/>
    <e v="#DIV/0!"/>
    <n v="50"/>
    <n v="50"/>
    <n v="0"/>
    <n v="750"/>
    <n v="750"/>
    <n v="0"/>
    <n v="0"/>
    <n v="700"/>
    <n v="0.93333333333333335"/>
  </r>
  <r>
    <s v="Teknosa0316_Turuncu_Faz4_Acunn_Interstitial_MC"/>
    <x v="0"/>
    <x v="2"/>
    <s v="Q1"/>
    <d v="2016-03-25T00:00:00"/>
    <d v="2016-03-28T00:00:00"/>
    <n v="0"/>
    <x v="0"/>
    <x v="6"/>
    <s v="Teknosa0316_Turuncu_Faz4_Interstitial_MC"/>
    <s v="Completed"/>
    <s v="Acunn"/>
    <s v="RON"/>
    <s v="Xaxis Rich Media"/>
    <s v="cpm"/>
    <s v="Interstitial"/>
    <s v="Interstitial"/>
    <n v="1.5"/>
    <n v="4.25"/>
    <n v="300000"/>
    <n v="357595"/>
    <n v="0"/>
    <n v="300000"/>
    <n v="5207"/>
    <n v="1.4561165564395476E-2"/>
    <n v="0.24486268484732091"/>
    <n v="450"/>
    <n v="0"/>
    <n v="-450"/>
    <n v="1275"/>
    <n v="1275"/>
    <n v="0"/>
    <n v="0"/>
    <n v="1275"/>
    <n v="1"/>
  </r>
  <r>
    <s v="Teknosa0316_Turuncu_Faz4_Medyanet_Interstitial_MC"/>
    <x v="0"/>
    <x v="2"/>
    <s v="Q1"/>
    <d v="2016-03-25T00:00:00"/>
    <d v="2016-03-28T00:00:00"/>
    <n v="0"/>
    <x v="0"/>
    <x v="6"/>
    <s v="Teknosa0316_Turuncu_Faz4_Interstitial_MC"/>
    <s v="Completed"/>
    <s v="Medyanet"/>
    <s v="RON"/>
    <s v="Xaxis Rich Media"/>
    <s v="cpm"/>
    <s v="Interstitial"/>
    <s v="Interstitial"/>
    <n v="0.5"/>
    <n v="4.25"/>
    <n v="300000"/>
    <n v="303389"/>
    <n v="0"/>
    <n v="300000"/>
    <n v="5799"/>
    <n v="1.9114074669813342E-2"/>
    <n v="0.21986549405069838"/>
    <n v="150"/>
    <n v="150"/>
    <n v="0"/>
    <n v="1275"/>
    <n v="1275"/>
    <n v="0"/>
    <n v="0"/>
    <n v="1125"/>
    <n v="0.88235294117647056"/>
  </r>
  <r>
    <s v="Teknosa0316_Turuncu_Faz4_Bond_Interstitial_MC"/>
    <x v="0"/>
    <x v="2"/>
    <s v="Q1"/>
    <d v="2016-03-25T00:00:00"/>
    <d v="2016-03-28T00:00:00"/>
    <n v="0"/>
    <x v="0"/>
    <x v="6"/>
    <s v="Teknosa0316_Turuncu_Faz4_Interstitial_MC"/>
    <s v="Completed"/>
    <s v="Bond Digital"/>
    <s v="RON"/>
    <s v="Xaxis Rich Media"/>
    <s v="cpm"/>
    <s v="Interstitial"/>
    <s v="Interstitial"/>
    <n v="2.5"/>
    <n v="4.25"/>
    <n v="250000"/>
    <n v="249491"/>
    <n v="509"/>
    <n v="249491"/>
    <n v="4213"/>
    <n v="1.6886380671046249E-2"/>
    <n v="0.17802041300735819"/>
    <n v="625"/>
    <n v="623.72750000000008"/>
    <n v="-1.2724999999999227"/>
    <n v="1062.5"/>
    <n v="750"/>
    <n v="-312.5"/>
    <n v="0"/>
    <n v="126.27249999999992"/>
    <n v="0.16836333333333323"/>
  </r>
  <r>
    <s v="Bridgestone0316_Imaj_Kampanyası_Medyanet_Interstitial_MC"/>
    <x v="0"/>
    <x v="2"/>
    <s v="Q1"/>
    <d v="2016-03-29T00:00:00"/>
    <d v="2016-03-30T00:00:00"/>
    <n v="0"/>
    <x v="0"/>
    <x v="8"/>
    <s v="Bridgestone0316_Imaj_Kampanyası_Interstitial_MC"/>
    <s v="Completed"/>
    <s v="Medyanet"/>
    <s v="RON"/>
    <s v="Xaxis Rich Media"/>
    <s v="cpm"/>
    <s v="Interstitial"/>
    <s v="Interstitial"/>
    <n v="0.5"/>
    <n v="4.25"/>
    <n v="250000"/>
    <n v="134258"/>
    <n v="115742"/>
    <n v="134258"/>
    <n v="626"/>
    <n v="4.6626644222318219E-3"/>
    <n v="0.91149600638977635"/>
    <n v="125"/>
    <n v="64.13"/>
    <n v="-60.870000000000005"/>
    <n v="1062.5"/>
    <n v="570.59649999999999"/>
    <n v="-491.90350000000001"/>
    <n v="0"/>
    <n v="506.4665"/>
    <n v="0.88760884442859356"/>
  </r>
  <r>
    <s v="Akbank0316_Click_to_Call_Medyanet_interest_MC"/>
    <x v="0"/>
    <x v="2"/>
    <s v="Q1"/>
    <d v="2016-03-29T00:00:00"/>
    <d v="2016-03-30T00:00:00"/>
    <n v="0"/>
    <x v="0"/>
    <x v="9"/>
    <s v="Akbank0316_Click_to_Call_interest_MC"/>
    <s v="Completed"/>
    <s v="Medyanet"/>
    <s v="RON"/>
    <s v="Xaxis Display Plus"/>
    <s v="cpm"/>
    <s v="Selected Sites"/>
    <s v="Ad Bundles"/>
    <n v="0.1"/>
    <n v="1"/>
    <n v="500000"/>
    <n v="500953"/>
    <n v="0"/>
    <n v="500000"/>
    <m/>
    <n v="0"/>
    <e v="#DIV/0!"/>
    <n v="50"/>
    <n v="50"/>
    <n v="0"/>
    <n v="500"/>
    <n v="0"/>
    <n v="-500"/>
    <n v="0"/>
    <n v="-50"/>
    <e v="#DIV/0!"/>
  </r>
  <r>
    <s v="Biscolata0316_solen_acunn_video_MC"/>
    <x v="0"/>
    <x v="2"/>
    <s v="Q1"/>
    <d v="2016-03-01T00:00:00"/>
    <d v="2016-03-20T00:00:00"/>
    <n v="0"/>
    <x v="0"/>
    <x v="30"/>
    <s v="Biscolata0316_solen_acunn_video_MC"/>
    <s v="Completed"/>
    <s v="Acunn"/>
    <s v="RON"/>
    <s v="Xaxis Tv"/>
    <s v="cpv"/>
    <s v="Selected Sites"/>
    <s v="Online Video"/>
    <n v="0"/>
    <n v="0.03"/>
    <n v="10000"/>
    <n v="10000"/>
    <n v="0"/>
    <n v="10000"/>
    <m/>
    <n v="0"/>
    <e v="#DIV/0!"/>
    <n v="0"/>
    <n v="0"/>
    <n v="0"/>
    <n v="300"/>
    <n v="300"/>
    <n v="0"/>
    <n v="0"/>
    <n v="300"/>
    <n v="1"/>
  </r>
  <r>
    <s v="Akbank0416_Ihityac_Kredisi_interest_Digitalm_MC"/>
    <x v="0"/>
    <x v="3"/>
    <s v="Q2"/>
    <d v="2016-04-01T00:00:00"/>
    <d v="2016-04-15T00:00:00"/>
    <n v="0"/>
    <x v="0"/>
    <x v="9"/>
    <s v="Akbank0416_Ihityac_Kredisi_interest_MC"/>
    <s v="Completed"/>
    <s v="Digitalm"/>
    <s v="RON"/>
    <s v="Xaxis Display Plus"/>
    <s v="cpm"/>
    <s v="Selected Sites"/>
    <s v="Ad Bundles"/>
    <n v="0.2"/>
    <n v="1"/>
    <n v="2500000"/>
    <n v="2436167"/>
    <n v="63833"/>
    <n v="2436167"/>
    <n v="787"/>
    <n v="3.2304846096347251E-4"/>
    <n v="2.7541550190597204"/>
    <n v="500"/>
    <n v="487.23340000000002"/>
    <n v="-12.766599999999983"/>
    <n v="2500"/>
    <n v="2167.52"/>
    <n v="-332.48"/>
    <n v="0"/>
    <n v="1680.2865999999999"/>
    <n v="0.77521157820919762"/>
  </r>
  <r>
    <s v="Akbank0416_Ihityac_Kredisi_interest_Medyanet_MC"/>
    <x v="0"/>
    <x v="3"/>
    <s v="Q2"/>
    <d v="2016-04-01T00:00:00"/>
    <d v="2016-04-15T00:00:00"/>
    <n v="0"/>
    <x v="0"/>
    <x v="9"/>
    <s v="Akbank0416_Ihityac_Kredisi_interest_MC"/>
    <s v="Completed"/>
    <s v="Medyanet"/>
    <s v="RON"/>
    <s v="Xaxis Display Plus"/>
    <s v="cpm"/>
    <s v="Selected Sites"/>
    <s v="Ad Bundles"/>
    <n v="0.1"/>
    <n v="1"/>
    <n v="2500000"/>
    <n v="2332482"/>
    <n v="167518"/>
    <n v="2332482"/>
    <m/>
    <n v="0"/>
    <e v="#DIV/0!"/>
    <n v="250"/>
    <n v="233.2482"/>
    <n v="-16.751800000000003"/>
    <n v="2500"/>
    <n v="2332.482"/>
    <n v="-167.51800000000003"/>
    <n v="0"/>
    <n v="2099.2338"/>
    <n v="0.9"/>
  </r>
  <r>
    <s v="Ikea0416_B2B_interstitial_Medyanet_MEC"/>
    <x v="0"/>
    <x v="3"/>
    <s v="Q2"/>
    <d v="2016-04-01T00:00:00"/>
    <d v="2016-04-30T00:00:00"/>
    <n v="0"/>
    <x v="1"/>
    <x v="1"/>
    <s v="Ikea0416_B2B_interstitial_MEC"/>
    <s v="Completed"/>
    <s v="Medyanet"/>
    <s v="RON"/>
    <s v="Xaxis Rich Media"/>
    <s v="cpm"/>
    <s v="Interstitial"/>
    <s v="Interstitial"/>
    <n v="0.5"/>
    <n v="4.25"/>
    <n v="1000000"/>
    <n v="1000065"/>
    <n v="0"/>
    <n v="1000000"/>
    <n v="4843"/>
    <n v="4.8426852254603451E-3"/>
    <n v="0.87755523435886851"/>
    <n v="500"/>
    <n v="500"/>
    <n v="0"/>
    <n v="4250"/>
    <n v="4250"/>
    <n v="0"/>
    <n v="0"/>
    <n v="3750"/>
    <n v="0.88235294117647056"/>
  </r>
  <r>
    <s v="Ikea0416_B2B_interstitial_Mynet_MEC"/>
    <x v="0"/>
    <x v="3"/>
    <s v="Q2"/>
    <d v="2016-04-01T00:00:00"/>
    <d v="2016-04-30T00:00:00"/>
    <n v="0"/>
    <x v="1"/>
    <x v="1"/>
    <s v="Ikea0416_B2B_interstitial_MEC"/>
    <s v="Completed"/>
    <s v="Digitalm"/>
    <s v="RON"/>
    <s v="Xaxis Rich Media"/>
    <s v="cpm"/>
    <s v="Interstitial"/>
    <s v="Interstitial"/>
    <n v="2.5"/>
    <n v="4.25"/>
    <n v="500000"/>
    <n v="500322"/>
    <n v="0"/>
    <n v="500000"/>
    <n v="7658"/>
    <n v="1.5306142844008459E-2"/>
    <n v="0.27748759467223816"/>
    <n v="1250"/>
    <n v="1250"/>
    <n v="0"/>
    <n v="2125"/>
    <n v="2125"/>
    <n v="0"/>
    <n v="0"/>
    <n v="875"/>
    <n v="0.41176470588235292"/>
  </r>
  <r>
    <s v="Ikea0416_B2B_interstitial_Acunn_MEC"/>
    <x v="0"/>
    <x v="3"/>
    <s v="Q2"/>
    <d v="2016-04-01T00:00:00"/>
    <d v="2016-04-30T00:00:00"/>
    <n v="0"/>
    <x v="1"/>
    <x v="1"/>
    <s v="Ikea0416_B2B_interstitial_MEC"/>
    <s v="Completed"/>
    <s v="Acunn"/>
    <s v="RON"/>
    <s v="Xaxis Rich Media"/>
    <s v="cpm"/>
    <s v="Interstitial"/>
    <s v="Interstitial"/>
    <n v="1.5"/>
    <n v="4.25"/>
    <n v="500000"/>
    <n v="500736"/>
    <n v="0"/>
    <n v="500000"/>
    <n v="4984"/>
    <n v="9.9533486707566454E-3"/>
    <n v="0.42636436597110755"/>
    <n v="750"/>
    <n v="750"/>
    <n v="0"/>
    <n v="2125"/>
    <n v="2125"/>
    <n v="0"/>
    <n v="0"/>
    <n v="1375"/>
    <n v="0.6470588235294118"/>
  </r>
  <r>
    <s v="Ikea0416_B2B_interstitial_BondDigital_MEC"/>
    <x v="0"/>
    <x v="3"/>
    <s v="Q2"/>
    <d v="2016-04-01T00:00:00"/>
    <d v="2016-04-30T00:00:00"/>
    <n v="0"/>
    <x v="1"/>
    <x v="1"/>
    <s v="Ikea0416_B2B_interstitial_MEC"/>
    <s v="Completed"/>
    <s v="Bond Digital"/>
    <s v="RON"/>
    <s v="Xaxis Rich Media"/>
    <s v="cpm"/>
    <s v="Interstitial"/>
    <s v="Interstitial"/>
    <n v="2.5"/>
    <n v="4.25"/>
    <n v="500000"/>
    <n v="500007"/>
    <n v="0"/>
    <n v="500000"/>
    <m/>
    <n v="0"/>
    <e v="#DIV/0!"/>
    <n v="1250"/>
    <n v="1250"/>
    <n v="0"/>
    <n v="2125"/>
    <n v="2125"/>
    <n v="0"/>
    <n v="0"/>
    <n v="875"/>
    <n v="0.41176470588235292"/>
  </r>
  <r>
    <s v="Michelin0416_Ps4_Audio_Recognation_DigitalMarcom_MEC"/>
    <x v="0"/>
    <x v="3"/>
    <s v="Q2"/>
    <d v="2016-04-01T00:00:00"/>
    <d v="2016-04-30T00:00:00"/>
    <n v="0"/>
    <x v="1"/>
    <x v="43"/>
    <s v="Michelin0416_Ps4_Audio_Recognation_MEC"/>
    <s v="Completed"/>
    <s v="Digitalmarcom"/>
    <s v="RON"/>
    <s v="Xaxis Audio Recog"/>
    <s v="cpv"/>
    <s v="Pre/Mid/Post Rolls RON"/>
    <s v="Online Video"/>
    <n v="3.6999999999999998E-2"/>
    <n v="0.06"/>
    <n v="100000"/>
    <n v="159111"/>
    <n v="0"/>
    <n v="100000"/>
    <n v="5900"/>
    <n v="3.7081031481167238E-2"/>
    <n v="1.0169491525423728"/>
    <n v="3700"/>
    <n v="3700"/>
    <n v="0"/>
    <n v="6000"/>
    <n v="6000"/>
    <n v="0"/>
    <n v="0"/>
    <n v="2300"/>
    <n v="0.38333333333333336"/>
  </r>
  <r>
    <s v="Avon0416_Nutra_Digitalmarcom_AudioRecognation_MX"/>
    <x v="0"/>
    <x v="3"/>
    <s v="Q2"/>
    <d v="2016-04-01T00:00:00"/>
    <d v="2016-04-15T00:00:00"/>
    <n v="0"/>
    <x v="3"/>
    <x v="33"/>
    <s v="Avon0416_Nutra_AudioRecognation_MX"/>
    <s v="Completed"/>
    <s v="Digitalmarcom"/>
    <s v="RON"/>
    <s v="Xaxis Audio Recog"/>
    <s v="cpv"/>
    <s v="Pre/Mid/Post Rolls RON"/>
    <s v="Online Video"/>
    <n v="3.6999999999999998E-2"/>
    <n v="0.06"/>
    <n v="45000"/>
    <n v="45411"/>
    <n v="0"/>
    <n v="45000"/>
    <m/>
    <n v="0"/>
    <e v="#DIV/0!"/>
    <n v="1665"/>
    <n v="1665"/>
    <n v="0"/>
    <n v="2700"/>
    <n v="2500"/>
    <n v="-200"/>
    <n v="0"/>
    <n v="835"/>
    <n v="0.33400000000000002"/>
  </r>
  <r>
    <s v="Zorlu0416_THY_Shop&amp;Miles_interstitial_Medyanet_MC"/>
    <x v="0"/>
    <x v="3"/>
    <s v="Q2"/>
    <d v="2016-04-01T00:00:00"/>
    <d v="2016-04-30T00:00:00"/>
    <n v="0"/>
    <x v="0"/>
    <x v="31"/>
    <s v="Zorlu0416_THY_Shop&amp;Miles_interstitial_MC"/>
    <s v="Completed"/>
    <s v="Medyanet"/>
    <s v="RON"/>
    <s v="Xaxis Rich Media"/>
    <s v="cpm"/>
    <s v="Interstitial"/>
    <s v="Interstitial"/>
    <n v="0.5"/>
    <n v="4.25"/>
    <n v="100000"/>
    <n v="100261"/>
    <n v="0"/>
    <n v="100000"/>
    <n v="607"/>
    <n v="6.0541985418058868E-3"/>
    <n v="0.70016474464579903"/>
    <n v="50"/>
    <n v="50"/>
    <n v="0"/>
    <n v="425"/>
    <n v="425"/>
    <n v="0"/>
    <n v="0"/>
    <n v="375"/>
    <n v="0.88235294117647056"/>
  </r>
  <r>
    <s v="Zorlu0416_THY_Shop&amp;Miles_interstitial_Acunn_MC"/>
    <x v="0"/>
    <x v="3"/>
    <s v="Q2"/>
    <d v="2016-04-01T00:00:00"/>
    <d v="2016-04-30T00:00:00"/>
    <n v="0"/>
    <x v="0"/>
    <x v="31"/>
    <s v="Zorlu0416_THY_Shop&amp;Miles_interstitial_MC"/>
    <s v="Completed"/>
    <s v="Acunn"/>
    <s v="RON"/>
    <s v="Xaxis Rich Media"/>
    <s v="cpm"/>
    <s v="Interstitial"/>
    <s v="Interstitial"/>
    <n v="1.5"/>
    <n v="4.25"/>
    <n v="130000"/>
    <n v="131416"/>
    <n v="0"/>
    <n v="130000"/>
    <n v="1098"/>
    <n v="8.3551470140622152E-3"/>
    <n v="0.48193989071038246"/>
    <n v="195"/>
    <n v="195"/>
    <n v="0"/>
    <n v="552.5"/>
    <n v="529.16999999999996"/>
    <n v="-23.330000000000041"/>
    <n v="0"/>
    <n v="334.16999999999996"/>
    <n v="0.63149838426214633"/>
  </r>
  <r>
    <s v="Zorlu0416_THY_Shop&amp;Miles_interstitial_Digitalm_MC"/>
    <x v="0"/>
    <x v="3"/>
    <s v="Q2"/>
    <d v="2016-04-01T00:00:00"/>
    <d v="2016-04-30T00:00:00"/>
    <n v="0"/>
    <x v="0"/>
    <x v="31"/>
    <s v="Zorlu0416_THY_Shop&amp;Miles_interstitial_MC"/>
    <s v="Completed"/>
    <s v="Digitalm"/>
    <s v="RON"/>
    <s v="Xaxis Rich Media"/>
    <s v="cpm"/>
    <s v="Interstitial"/>
    <s v="Interstitial"/>
    <n v="2.5"/>
    <n v="4.25"/>
    <n v="50000"/>
    <n v="50012"/>
    <n v="0"/>
    <n v="50000"/>
    <n v="733"/>
    <n v="1.4656482444213388E-2"/>
    <n v="0.28990450204638474"/>
    <n v="125"/>
    <n v="125"/>
    <n v="0"/>
    <n v="212.5"/>
    <n v="212.5"/>
    <n v="0"/>
    <n v="0"/>
    <n v="87.5"/>
    <n v="0.41176470588235292"/>
  </r>
  <r>
    <s v="Zorlu0416_The_Goal_interest_Bond_Digital_MC"/>
    <x v="0"/>
    <x v="3"/>
    <s v="Q2"/>
    <d v="2016-04-01T00:00:00"/>
    <d v="2016-04-30T00:00:00"/>
    <n v="0"/>
    <x v="0"/>
    <x v="36"/>
    <s v="Zorlu0416_The_Goal_interest_MC"/>
    <s v="Completed"/>
    <s v="Bond Digital"/>
    <s v="RON"/>
    <s v="Xaxis Display Plus"/>
    <s v="cpm"/>
    <s v="Selected Sites"/>
    <s v="Ad Bundles"/>
    <n v="0.5"/>
    <n v="1"/>
    <n v="500000"/>
    <n v="495813"/>
    <n v="4187"/>
    <n v="495813"/>
    <m/>
    <n v="0"/>
    <e v="#DIV/0!"/>
    <n v="250"/>
    <n v="247.90649999999999"/>
    <n v="-2.0935000000000059"/>
    <n v="500"/>
    <n v="409"/>
    <n v="-91"/>
    <n v="0"/>
    <n v="161.09350000000001"/>
    <n v="0.39387163814180931"/>
  </r>
  <r>
    <s v="Zorlu0416_The_Goal_interest_Digitalm_MC"/>
    <x v="0"/>
    <x v="3"/>
    <s v="Q2"/>
    <d v="2016-04-01T00:00:00"/>
    <d v="2016-04-30T00:00:00"/>
    <n v="0"/>
    <x v="0"/>
    <x v="36"/>
    <s v="Zorlu0416_The_Goal_interest_MC"/>
    <s v="Completed"/>
    <s v="Digitalm"/>
    <s v="RON"/>
    <s v="Xaxis Display Plus"/>
    <s v="cpm"/>
    <s v="Selected Sites"/>
    <s v="Ad Bundles"/>
    <n v="0.2"/>
    <n v="1"/>
    <n v="1000000"/>
    <n v="991190"/>
    <n v="8810"/>
    <n v="991190"/>
    <n v="261"/>
    <n v="2.6331984785964347E-4"/>
    <n v="3.7976628352490422"/>
    <n v="200"/>
    <n v="198.23800000000003"/>
    <n v="-1.761999999999972"/>
    <n v="1000"/>
    <n v="991.19"/>
    <n v="-8.8099999999999454"/>
    <n v="0"/>
    <n v="792.952"/>
    <n v="0.79999999999999993"/>
  </r>
  <r>
    <s v="Arzum0416_50.Yil_interest_Digitalm_MEC"/>
    <x v="0"/>
    <x v="3"/>
    <s v="Q2"/>
    <d v="2016-04-01T00:00:00"/>
    <d v="2016-04-18T00:00:00"/>
    <n v="0"/>
    <x v="1"/>
    <x v="23"/>
    <s v="Arzum0416_50.Yil_interest_MEC"/>
    <s v="Completed"/>
    <s v="Digitalm"/>
    <s v="RON"/>
    <s v="Xaxis Display Plus"/>
    <s v="cpm"/>
    <s v="Selected Sites"/>
    <s v="Ad Bundles"/>
    <n v="0.2"/>
    <n v="1.6"/>
    <n v="500000"/>
    <n v="498813"/>
    <n v="1187"/>
    <n v="498813"/>
    <n v="123"/>
    <n v="2.4658539372470243E-4"/>
    <n v="6.4886243902439027"/>
    <n v="100"/>
    <n v="99.762600000000006"/>
    <n v="-0.23739999999999384"/>
    <n v="800"/>
    <n v="798.10080000000005"/>
    <n v="-1.8991999999999507"/>
    <n v="0"/>
    <n v="698.33820000000003"/>
    <n v="0.875"/>
  </r>
  <r>
    <s v="Arzum0416_50.Yil_interest_Clickvol_MEC"/>
    <x v="0"/>
    <x v="3"/>
    <s v="Q2"/>
    <d v="2016-04-01T00:00:00"/>
    <d v="2016-04-18T00:00:00"/>
    <n v="0"/>
    <x v="1"/>
    <x v="23"/>
    <s v="Arzum0416_50.Yil_interest_MEC"/>
    <s v="Completed"/>
    <s v="Clickvol"/>
    <s v="RON"/>
    <s v="Xaxis Display Plus"/>
    <s v="cpm"/>
    <s v="Selected Sites"/>
    <s v="Ad Bundles"/>
    <n v="0.5"/>
    <n v="1.6"/>
    <n v="250000"/>
    <n v="35919"/>
    <n v="214081"/>
    <n v="35919"/>
    <m/>
    <n v="0"/>
    <e v="#DIV/0!"/>
    <n v="125"/>
    <n v="17.959499999999998"/>
    <n v="-107.04050000000001"/>
    <n v="400"/>
    <n v="57.470399999999998"/>
    <n v="-342.52960000000002"/>
    <n v="0"/>
    <n v="39.510899999999999"/>
    <n v="0.6875"/>
  </r>
  <r>
    <s v="Arzum0416_50.Yil_interest_Medyanet_MEC"/>
    <x v="0"/>
    <x v="3"/>
    <s v="Q2"/>
    <d v="2016-04-01T00:00:00"/>
    <d v="2016-04-18T00:00:00"/>
    <n v="0"/>
    <x v="1"/>
    <x v="23"/>
    <s v="Arzum0416_50.Yil_interest_MEC"/>
    <s v="Completed"/>
    <s v="Medyanet"/>
    <s v="RON"/>
    <s v="Xaxis Display Plus"/>
    <s v="cpm"/>
    <s v="Selected Sites"/>
    <s v="Ad Bundles"/>
    <n v="0.1"/>
    <n v="1.6"/>
    <n v="2000000"/>
    <n v="1767300"/>
    <n v="232700"/>
    <n v="1767300"/>
    <m/>
    <n v="0"/>
    <e v="#DIV/0!"/>
    <n v="200"/>
    <n v="176.73000000000002"/>
    <n v="-23.269999999999982"/>
    <n v="3200"/>
    <n v="1144.43"/>
    <n v="-2055.5699999999997"/>
    <n v="0"/>
    <n v="967.7"/>
    <n v="0.8455737790865322"/>
  </r>
  <r>
    <s v="Michelin0416_Ps4_preroll_Digitalm_MEC"/>
    <x v="0"/>
    <x v="3"/>
    <s v="Q2"/>
    <d v="2016-04-01T00:00:00"/>
    <d v="2016-04-30T00:00:00"/>
    <n v="0"/>
    <x v="1"/>
    <x v="43"/>
    <s v="Michelin0416_Ps4_prerollMEC"/>
    <s v="Completed"/>
    <s v="Digitalm"/>
    <s v="RON"/>
    <s v="Xaxis Tv"/>
    <s v="cpv"/>
    <s v="Pre/Mid/Post Rolls RON"/>
    <s v="Online Video"/>
    <n v="6.0000000000000001E-3"/>
    <n v="3.3000000000000002E-2"/>
    <n v="100000"/>
    <n v="64170"/>
    <n v="35830"/>
    <n v="64170"/>
    <n v="4136"/>
    <n v="6.445379460807231E-2"/>
    <n v="0.70357833655705992"/>
    <n v="600"/>
    <n v="385.02"/>
    <n v="-214.98000000000002"/>
    <n v="3300"/>
    <n v="2910"/>
    <n v="-390"/>
    <n v="0"/>
    <n v="2524.98"/>
    <n v="0.86769072164948458"/>
  </r>
  <r>
    <s v="Michelin0416_Ps4_preroll_Midyo_MEC"/>
    <x v="0"/>
    <x v="3"/>
    <s v="Q2"/>
    <d v="2016-04-01T00:00:00"/>
    <d v="2016-04-30T00:00:00"/>
    <n v="0"/>
    <x v="1"/>
    <x v="43"/>
    <s v="Michelin0416_Ps4_prerollMEC"/>
    <s v="Completed"/>
    <s v="Midyo"/>
    <s v="RON"/>
    <s v="Xaxis Tv"/>
    <s v="cpv"/>
    <s v="Pre/Mid/Post Rolls RON"/>
    <s v="Online Video"/>
    <n v="5.0000000000000001E-3"/>
    <n v="3.3000000000000002E-2"/>
    <n v="90000"/>
    <n v="54260"/>
    <n v="35740"/>
    <n v="54260"/>
    <n v="2225"/>
    <n v="4.1006266126059711E-2"/>
    <n v="0.80475505617977539"/>
    <n v="450"/>
    <n v="271.3"/>
    <n v="-178.7"/>
    <n v="2970"/>
    <n v="1790.5800000000002"/>
    <n v="-1179.4199999999998"/>
    <n v="0"/>
    <n v="1519.2800000000002"/>
    <n v="0.84848484848484851"/>
  </r>
  <r>
    <s v="Michelin0416_Ps4_preroll_Acunn_MEC"/>
    <x v="0"/>
    <x v="3"/>
    <s v="Q2"/>
    <d v="2016-04-01T00:00:00"/>
    <d v="2016-04-30T00:00:00"/>
    <n v="0"/>
    <x v="1"/>
    <x v="43"/>
    <s v="Michelin0416_Ps4_prerollMEC"/>
    <s v="Completed"/>
    <s v="Acunn"/>
    <s v="RON"/>
    <s v="Xaxis Tv"/>
    <s v="cpv"/>
    <s v="Pre/Mid/Post Rolls RON"/>
    <s v="Online Video"/>
    <n v="0.01"/>
    <n v="3.3000000000000002E-2"/>
    <n v="100000"/>
    <n v="99795"/>
    <n v="205"/>
    <n v="99795"/>
    <n v="2630"/>
    <n v="2.6354025752793227E-2"/>
    <n v="1.2521806083650191"/>
    <n v="1000"/>
    <n v="997.95"/>
    <n v="-2.0499999999999545"/>
    <n v="3300"/>
    <n v="3293.2350000000001"/>
    <n v="-6.7649999999998727"/>
    <n v="0"/>
    <n v="2295.2849999999999"/>
    <n v="0.69696969696969691"/>
  </r>
  <r>
    <s v="Michelin0416_Ps4_preroll_BondDigital_MEC"/>
    <x v="0"/>
    <x v="3"/>
    <s v="Q2"/>
    <d v="2016-04-01T00:00:00"/>
    <d v="2016-04-30T00:00:00"/>
    <n v="0"/>
    <x v="1"/>
    <x v="43"/>
    <s v="Michelin0416_Ps4_prerollMEC"/>
    <s v="Completed"/>
    <s v="Bond Digital"/>
    <s v="RON"/>
    <s v="Xaxis Tv"/>
    <s v="cpv"/>
    <s v="Pre/Mid/Post Rolls RON"/>
    <s v="Online Video"/>
    <n v="1.4999999999999999E-2"/>
    <n v="3.3000000000000002E-2"/>
    <n v="100000"/>
    <n v="100210"/>
    <n v="0"/>
    <n v="100000"/>
    <m/>
    <n v="0"/>
    <e v="#DIV/0!"/>
    <n v="1500"/>
    <n v="1500"/>
    <n v="0"/>
    <n v="3300"/>
    <n v="3306.9300000000003"/>
    <n v="6.930000000000291"/>
    <n v="0"/>
    <n v="1806.9300000000003"/>
    <n v="0.54640709056436032"/>
  </r>
  <r>
    <s v="Arzum0416_50.Yıl_preroll_Digitalmarcom_MEC"/>
    <x v="0"/>
    <x v="3"/>
    <s v="Q2"/>
    <d v="2016-04-01T00:00:00"/>
    <d v="2016-04-18T00:00:00"/>
    <n v="0"/>
    <x v="1"/>
    <x v="23"/>
    <s v="Arzum0416_50.Yıl_preroll_MEC"/>
    <s v="Completed"/>
    <s v="Digitalmarcom"/>
    <s v="RON"/>
    <s v="Xaxis Tv"/>
    <s v="cpv"/>
    <s v="Pre/Mid/Post Rolls RON"/>
    <s v="Online Video"/>
    <n v="0.02"/>
    <n v="3.3000000000000002E-2"/>
    <n v="50000"/>
    <n v="51444"/>
    <n v="0"/>
    <n v="50000"/>
    <m/>
    <n v="0"/>
    <e v="#DIV/0!"/>
    <n v="1000"/>
    <n v="1950"/>
    <n v="950"/>
    <n v="1650"/>
    <n v="0"/>
    <n v="-1650"/>
    <n v="0"/>
    <n v="-1950"/>
    <e v="#DIV/0!"/>
  </r>
  <r>
    <s v="Arzum0416_50.Yıl_preroll_Midyo_MEC"/>
    <x v="0"/>
    <x v="3"/>
    <s v="Q2"/>
    <d v="2016-04-01T00:00:00"/>
    <d v="2016-04-18T00:00:00"/>
    <n v="0"/>
    <x v="1"/>
    <x v="23"/>
    <s v="Arzum0416_50.Yıl_preroll_MEC"/>
    <s v="Completed"/>
    <s v="Midyo"/>
    <s v="RON"/>
    <s v="Xaxis Tv"/>
    <s v="cpv"/>
    <s v="Pre/Mid/Post Rolls RON"/>
    <s v="Online Video"/>
    <n v="5.0000000000000001E-3"/>
    <n v="3.3000000000000002E-2"/>
    <n v="30000"/>
    <n v="32260"/>
    <n v="0"/>
    <n v="30000"/>
    <n v="658"/>
    <n v="2.0396776193428393E-2"/>
    <n v="0.60790273556231"/>
    <n v="150"/>
    <n v="150"/>
    <n v="0"/>
    <n v="990"/>
    <n v="400"/>
    <n v="-590"/>
    <n v="0"/>
    <n v="250"/>
    <n v="0.625"/>
  </r>
  <r>
    <s v="Teknosa0416_Turuncu_Indirim_faz1_interstitial_Acunn_MC"/>
    <x v="0"/>
    <x v="3"/>
    <s v="Q2"/>
    <d v="2016-04-01T00:00:00"/>
    <d v="2016-04-04T00:00:00"/>
    <n v="0"/>
    <x v="0"/>
    <x v="6"/>
    <s v="Teknosa0416_Turuncu_Indirim_faz1_interstitial_MC"/>
    <s v="Completed"/>
    <s v="Acunn"/>
    <s v="RON"/>
    <s v="Xaxis Rich Media"/>
    <s v="cpm"/>
    <s v="Interstitial"/>
    <s v="Interstitial"/>
    <n v="1.5"/>
    <n v="4.25"/>
    <n v="250000"/>
    <n v="250374"/>
    <n v="0"/>
    <n v="250000"/>
    <m/>
    <n v="0"/>
    <e v="#DIV/0!"/>
    <n v="375"/>
    <n v="375"/>
    <n v="0"/>
    <n v="1062.5"/>
    <n v="1062.5"/>
    <n v="0"/>
    <n v="0"/>
    <n v="687.5"/>
    <n v="0.6470588235294118"/>
  </r>
  <r>
    <s v="Teknosa0416_Turuncu_Indirim_faz1_interstitial_Medyanet_MC"/>
    <x v="0"/>
    <x v="3"/>
    <s v="Q2"/>
    <d v="2016-04-01T00:00:00"/>
    <d v="2016-04-04T00:00:00"/>
    <n v="0"/>
    <x v="0"/>
    <x v="6"/>
    <s v="Teknosa0416_Turuncu_Indirim_faz1_interstitial_MC"/>
    <s v="Completed"/>
    <s v="Medyanet"/>
    <s v="RON"/>
    <s v="Xaxis Rich Media"/>
    <s v="cpm"/>
    <s v="Interstitial"/>
    <s v="Interstitial"/>
    <n v="0.5"/>
    <n v="4.25"/>
    <n v="250000"/>
    <n v="254286"/>
    <n v="0"/>
    <n v="250000"/>
    <n v="2680"/>
    <n v="1.0539314000770785E-2"/>
    <n v="0.2886194029850746"/>
    <n v="125"/>
    <n v="125"/>
    <n v="0"/>
    <n v="1062.5"/>
    <n v="773.5"/>
    <n v="-289"/>
    <n v="0"/>
    <n v="648.5"/>
    <n v="0.83839689722042665"/>
  </r>
  <r>
    <s v="Teknosa0416_Turuncu_Indirim_faz1_interstitial_Bond_MC"/>
    <x v="0"/>
    <x v="3"/>
    <s v="Q2"/>
    <d v="2016-04-01T00:00:00"/>
    <d v="2016-04-04T00:00:00"/>
    <n v="0"/>
    <x v="0"/>
    <x v="6"/>
    <s v="Teknosa0416_Turuncu_Indirim_faz1_interstitial_MC"/>
    <s v="Completed"/>
    <s v="Bond Digital"/>
    <s v="RON"/>
    <s v="Xaxis Rich Media"/>
    <s v="cpm"/>
    <s v="Interstitial"/>
    <s v="Interstitial"/>
    <n v="2.5"/>
    <n v="4.25"/>
    <n v="200000"/>
    <n v="200073"/>
    <n v="0"/>
    <n v="200000"/>
    <m/>
    <n v="0"/>
    <e v="#DIV/0!"/>
    <n v="500"/>
    <n v="500"/>
    <n v="0"/>
    <n v="850"/>
    <n v="850"/>
    <n v="0"/>
    <n v="0"/>
    <n v="350"/>
    <n v="0.41176470588235292"/>
  </r>
  <r>
    <s v="Teknosa0416_Turuncu_Indirim_faz1_interstitial_Digitalm_MC"/>
    <x v="0"/>
    <x v="3"/>
    <s v="Q2"/>
    <d v="2016-04-01T00:00:00"/>
    <d v="2016-04-04T00:00:00"/>
    <n v="0"/>
    <x v="0"/>
    <x v="6"/>
    <s v="Teknosa0416_Turuncu_Indirim_faz1_interstitial_MC"/>
    <s v="Completed"/>
    <s v="Digitalm"/>
    <s v="RON"/>
    <s v="Xaxis Rich Media"/>
    <s v="cpm"/>
    <s v="Interstitial"/>
    <s v="Interstitial"/>
    <n v="2.5"/>
    <n v="4.25"/>
    <n v="200000"/>
    <n v="201058"/>
    <n v="0"/>
    <n v="200000"/>
    <n v="3646"/>
    <n v="1.8134070765649712E-2"/>
    <n v="0.23313219967087218"/>
    <n v="500"/>
    <n v="500"/>
    <n v="0"/>
    <n v="850"/>
    <n v="850"/>
    <n v="0"/>
    <n v="0"/>
    <n v="350"/>
    <n v="0.41176470588235292"/>
  </r>
  <r>
    <s v="Bridgestone0416_Imaj_Kampanyası_Medyanet_Interstitial_MC"/>
    <x v="0"/>
    <x v="3"/>
    <s v="Q2"/>
    <d v="2016-04-01T00:00:00"/>
    <d v="2016-04-06T00:00:00"/>
    <n v="0"/>
    <x v="0"/>
    <x v="8"/>
    <s v="Bridgestone0416_Imaj_Kampanyası_Interstitial_MC"/>
    <s v="Completed"/>
    <s v="Medyanet"/>
    <s v="RON"/>
    <s v="Xaxis Rich Media"/>
    <s v="cpm"/>
    <s v="Interstitial"/>
    <s v="Interstitial"/>
    <n v="0.5"/>
    <n v="4.25"/>
    <n v="1000000"/>
    <n v="1041874"/>
    <n v="0"/>
    <n v="1000000"/>
    <m/>
    <n v="0"/>
    <e v="#DIV/0!"/>
    <n v="500"/>
    <n v="500"/>
    <n v="0"/>
    <n v="4250"/>
    <n v="4427.9645"/>
    <n v="177.96450000000004"/>
    <n v="0"/>
    <n v="3927.9645"/>
    <n v="0.88708129886768516"/>
  </r>
  <r>
    <s v="Bridgestone0416_Imaj_Kampanyası_Acunn_Interstitial_MC"/>
    <x v="0"/>
    <x v="3"/>
    <s v="Q2"/>
    <d v="2016-04-01T00:00:00"/>
    <d v="2016-04-06T00:00:00"/>
    <n v="0"/>
    <x v="0"/>
    <x v="8"/>
    <s v="Bridgestone0416_Imaj_Kampanyası_Interstitial_MC"/>
    <s v="Completed"/>
    <s v="Acunn"/>
    <s v="RON"/>
    <s v="Xaxis Rich Media"/>
    <s v="cpm"/>
    <s v="Interstitial"/>
    <s v="Interstitial"/>
    <n v="1.5"/>
    <n v="4.25"/>
    <n v="1000000"/>
    <n v="700985"/>
    <n v="299015"/>
    <n v="700985"/>
    <n v="4970"/>
    <n v="7.0900233243222036E-3"/>
    <n v="0.59943385311871233"/>
    <n v="1500"/>
    <n v="1051.4775"/>
    <n v="-448.52250000000004"/>
    <n v="4250"/>
    <n v="2979.1862500000002"/>
    <n v="-1270.8137499999998"/>
    <n v="0"/>
    <n v="1927.7087500000002"/>
    <n v="0.6470588235294118"/>
  </r>
  <r>
    <s v="Pandora0416_Spring_Summer_interest_Digitalm_MC"/>
    <x v="0"/>
    <x v="3"/>
    <s v="Q2"/>
    <d v="2016-04-01T00:00:00"/>
    <d v="2016-04-13T00:00:00"/>
    <n v="0"/>
    <x v="0"/>
    <x v="29"/>
    <s v="Pandora0416_Spring_Summer_interest_MC"/>
    <s v="Completed"/>
    <s v="Digitalm"/>
    <s v="RON"/>
    <s v="Xaxis Display Plus"/>
    <s v="cpm"/>
    <s v="Selected Sites"/>
    <s v="Ad Bundles"/>
    <n v="0.2"/>
    <n v="1.5"/>
    <n v="1000000"/>
    <n v="1023391"/>
    <n v="0"/>
    <n v="1000000"/>
    <n v="268"/>
    <n v="2.6187449371745499E-4"/>
    <n v="5.7279347014925373"/>
    <n v="200"/>
    <n v="200"/>
    <n v="0"/>
    <n v="1500"/>
    <n v="1535.0864999999999"/>
    <n v="35.086499999999887"/>
    <n v="0"/>
    <n v="1335.0864999999999"/>
    <n v="0.86971418223012187"/>
  </r>
  <r>
    <s v="Pandora0416_Spring_Summer_interest_Clickvol_MC"/>
    <x v="0"/>
    <x v="3"/>
    <s v="Q2"/>
    <d v="2016-04-01T00:00:00"/>
    <d v="2016-04-13T00:00:00"/>
    <n v="0"/>
    <x v="0"/>
    <x v="29"/>
    <s v="Pandora0416_Spring_Summer_interest_MC"/>
    <s v="Completed"/>
    <s v="Clickvol"/>
    <s v="RON"/>
    <s v="Xaxis Display Plus"/>
    <s v="cpm"/>
    <s v="Selected Sites"/>
    <s v="Ad Bundles"/>
    <n v="0.5"/>
    <n v="1.5"/>
    <n v="250000"/>
    <n v="11056"/>
    <n v="238944"/>
    <n v="11056"/>
    <m/>
    <n v="0"/>
    <e v="#DIV/0!"/>
    <n v="125"/>
    <n v="5.5279999999999996"/>
    <n v="-119.47199999999999"/>
    <n v="375"/>
    <n v="16.584"/>
    <n v="-358.416"/>
    <n v="0"/>
    <n v="11.056000000000001"/>
    <n v="0.66666666666666674"/>
  </r>
  <r>
    <s v="Pandora0416_Spring_Summer_interest_Sem_MC"/>
    <x v="0"/>
    <x v="3"/>
    <s v="Q2"/>
    <d v="2016-04-01T00:00:00"/>
    <d v="2016-04-13T00:00:00"/>
    <n v="0"/>
    <x v="0"/>
    <x v="29"/>
    <s v="Pandora0416_Spring_Summer_interest_MC"/>
    <s v="Completed"/>
    <s v="Sem Digital"/>
    <s v="RON"/>
    <s v="Xaxis Display Plus"/>
    <s v="cpm"/>
    <s v="Selected Sites"/>
    <s v="Ad Bundles"/>
    <n v="0.2"/>
    <n v="1.5"/>
    <n v="250000"/>
    <n v="281783"/>
    <n v="0"/>
    <n v="250000"/>
    <m/>
    <n v="0"/>
    <e v="#DIV/0!"/>
    <n v="50"/>
    <n v="50"/>
    <n v="0"/>
    <n v="375"/>
    <n v="422.67450000000002"/>
    <n v="47.674500000000023"/>
    <n v="0"/>
    <n v="372.67450000000002"/>
    <n v="0.8817056623950581"/>
  </r>
  <r>
    <s v="Pandora0416_Spring_Summer_interest_Medyanet_MC"/>
    <x v="0"/>
    <x v="3"/>
    <s v="Q2"/>
    <d v="2016-04-01T00:00:00"/>
    <d v="2016-04-13T00:00:00"/>
    <n v="0"/>
    <x v="0"/>
    <x v="29"/>
    <s v="Pandora0416_Spring_Summer_interest_MC"/>
    <s v="Completed"/>
    <s v="Medyanet"/>
    <s v="RON"/>
    <s v="Xaxis Display Plus"/>
    <s v="cpm"/>
    <s v="Selected Sites"/>
    <s v="Ad Bundles"/>
    <n v="0.1"/>
    <n v="1.5"/>
    <n v="1700000"/>
    <n v="1802483"/>
    <n v="0"/>
    <n v="1700000"/>
    <m/>
    <n v="0"/>
    <e v="#DIV/0!"/>
    <n v="170"/>
    <n v="170"/>
    <n v="0"/>
    <n v="2550"/>
    <n v="1124"/>
    <n v="-1426"/>
    <n v="0"/>
    <n v="954"/>
    <n v="0.8487544483985765"/>
  </r>
  <r>
    <s v="Pandora0416_Spring_Summer_interest_Nokta_MC"/>
    <x v="0"/>
    <x v="3"/>
    <s v="Q2"/>
    <d v="2016-04-01T00:00:00"/>
    <d v="2016-04-13T00:00:00"/>
    <n v="0"/>
    <x v="0"/>
    <x v="29"/>
    <s v="Pandora0416_Spring_Summer_interest_MC"/>
    <s v="Completed"/>
    <s v="Nokta"/>
    <s v="RON"/>
    <s v="Xaxis Display Plus"/>
    <s v="cpm"/>
    <s v="Selected Sites"/>
    <s v="Ad Bundles"/>
    <n v="0.1"/>
    <n v="1.5"/>
    <n v="250000"/>
    <n v="268107"/>
    <n v="0"/>
    <n v="250000"/>
    <m/>
    <n v="0"/>
    <e v="#DIV/0!"/>
    <n v="25"/>
    <n v="25"/>
    <n v="0"/>
    <n v="375"/>
    <n v="402.16050000000001"/>
    <n v="27.160500000000013"/>
    <n v="0"/>
    <n v="377.16050000000001"/>
    <n v="0.9378357645765808"/>
  </r>
  <r>
    <s v="Akbank0416_İhtiyac_Kredisi_preroll_Midyo_MC"/>
    <x v="0"/>
    <x v="3"/>
    <s v="Q2"/>
    <d v="2016-04-01T00:00:00"/>
    <d v="2016-04-30T00:00:00"/>
    <n v="0"/>
    <x v="0"/>
    <x v="9"/>
    <s v="Akbank0416_İhtiyac_Kredisi_preroll__MC"/>
    <s v="Completed"/>
    <s v="Midyo"/>
    <s v="RON"/>
    <s v="Xaxis Tv"/>
    <s v="cpv"/>
    <s v="Pre/Mid/Post Rolls RON"/>
    <s v="Online Video"/>
    <n v="5.0000000000000001E-3"/>
    <n v="3.3000000000000002E-2"/>
    <n v="61000"/>
    <n v="62118"/>
    <n v="0"/>
    <n v="61000"/>
    <n v="1390"/>
    <n v="2.2376766798673491E-2"/>
    <n v="1.4747438848920864"/>
    <n v="305"/>
    <n v="305"/>
    <n v="0"/>
    <n v="2013"/>
    <n v="2049.8940000000002"/>
    <n v="36.894000000000233"/>
    <n v="0"/>
    <n v="1744.8940000000002"/>
    <n v="0.85121181875745777"/>
  </r>
  <r>
    <s v="Akbank0416_İhtiyac_Kredisi_preroll_Digitalm_MC"/>
    <x v="0"/>
    <x v="3"/>
    <s v="Q2"/>
    <d v="2016-04-01T00:00:00"/>
    <d v="2016-04-30T00:00:00"/>
    <n v="0"/>
    <x v="0"/>
    <x v="9"/>
    <s v="Akbank0416_İhtiyac_Kredisi_preroll__MC"/>
    <s v="Completed"/>
    <s v="Digitalm"/>
    <s v="RON"/>
    <s v="Xaxis Tv"/>
    <s v="cpv"/>
    <s v="Pre/Mid/Post Rolls RON"/>
    <s v="Online Video"/>
    <n v="6.0000000000000001E-3"/>
    <n v="3.3000000000000002E-2"/>
    <n v="61000"/>
    <n v="54917"/>
    <n v="6083"/>
    <n v="54917"/>
    <n v="3342"/>
    <n v="6.0855472804413932E-2"/>
    <n v="0.58378216636744462"/>
    <n v="366"/>
    <n v="329.50200000000001"/>
    <n v="-36.49799999999999"/>
    <n v="2013"/>
    <n v="1951"/>
    <n v="-62"/>
    <n v="0"/>
    <n v="1621.498"/>
    <n v="0.83111122501281398"/>
  </r>
  <r>
    <s v="Danone0416_Hayat_Su_SYNC_Clipkit_MEC"/>
    <x v="0"/>
    <x v="3"/>
    <s v="Q2"/>
    <d v="2016-04-01T00:00:00"/>
    <d v="2016-04-30T00:00:00"/>
    <n v="0"/>
    <x v="1"/>
    <x v="16"/>
    <s v="Danone0416_Hayat_Su_SYNC_MEC"/>
    <s v="Completed"/>
    <s v="Clipkit"/>
    <s v="RON"/>
    <s v="Xaxis SYNC"/>
    <s v="cpv"/>
    <s v="Pre/Mid/Post Rolls RON"/>
    <s v="Online Video"/>
    <n v="3.6999999999999998E-2"/>
    <n v="0.06"/>
    <n v="250000"/>
    <n v="210619"/>
    <n v="39381"/>
    <n v="210619"/>
    <n v="16441"/>
    <n v="7.8060383915980983E-2"/>
    <n v="0.78237333495529471"/>
    <n v="9250"/>
    <n v="7792.9029999999993"/>
    <n v="-1457.0970000000007"/>
    <n v="15000"/>
    <n v="12863"/>
    <n v="-2137"/>
    <n v="0"/>
    <n v="5070.0970000000007"/>
    <n v="0.39416131540076194"/>
  </r>
  <r>
    <s v="Vodafone0416_4.5G_Lansman_SYNC_Clipkit_MS"/>
    <x v="0"/>
    <x v="3"/>
    <s v="Q2"/>
    <d v="2016-04-03T00:00:00"/>
    <d v="2016-04-03T00:00:00"/>
    <n v="0"/>
    <x v="2"/>
    <x v="13"/>
    <s v="Vodafone0416_4.5G_Lansman_SYNC_MS"/>
    <s v="Completed"/>
    <s v="Clipkit"/>
    <s v="RON"/>
    <s v="Xaxis SYNC"/>
    <s v="cpv"/>
    <s v="Pre/Mid/Post Rolls RON"/>
    <s v="Online Video"/>
    <n v="3.6999999999999998E-2"/>
    <n v="0.06"/>
    <n v="600000"/>
    <n v="603408"/>
    <n v="0"/>
    <n v="600000"/>
    <n v="40606"/>
    <n v="6.7294434279956516E-2"/>
    <n v="0.88656848741565286"/>
    <n v="22200"/>
    <n v="22200"/>
    <n v="0"/>
    <n v="36000"/>
    <n v="36000"/>
    <n v="0"/>
    <n v="0"/>
    <n v="13800"/>
    <n v="0.38333333333333336"/>
  </r>
  <r>
    <s v="Vodafone0416_4.5G_Lansman_Mobil_Prestitial_Move_MS"/>
    <x v="0"/>
    <x v="3"/>
    <s v="Q2"/>
    <d v="2016-04-01T00:00:00"/>
    <d v="2016-04-10T00:00:00"/>
    <n v="0"/>
    <x v="2"/>
    <x v="13"/>
    <s v="Vodafone0416_4.5G_Lansman_Mobil_Prestitial_MS"/>
    <s v="Completed"/>
    <s v="Move"/>
    <s v="RON"/>
    <s v="Xaxis Mobil"/>
    <s v="cpm"/>
    <s v="Interstitial"/>
    <s v="Interstitial"/>
    <n v="3"/>
    <n v="7"/>
    <n v="1500000"/>
    <n v="2286886"/>
    <n v="0"/>
    <n v="1500000"/>
    <n v="103590"/>
    <n v="4.529740441806019E-2"/>
    <n v="5.068056762235737E-2"/>
    <n v="4500"/>
    <n v="4500"/>
    <n v="0"/>
    <n v="10500"/>
    <n v="5250"/>
    <n v="-5250"/>
    <n v="0"/>
    <n v="750"/>
    <n v="0.14285714285714285"/>
  </r>
  <r>
    <s v="Vodafone0416_4.5G_Lansman_Mobil_Prestitial_Acunn_MS"/>
    <x v="0"/>
    <x v="3"/>
    <s v="Q2"/>
    <d v="2016-04-01T00:00:00"/>
    <d v="2016-04-10T00:00:00"/>
    <n v="0"/>
    <x v="2"/>
    <x v="13"/>
    <s v="Vodafone0416_4.5G_Lansman_Mobil_Prestitial_MS"/>
    <s v="Completed"/>
    <s v="Acunn"/>
    <s v="RON"/>
    <s v="Xaxis Mobil"/>
    <s v="cpm"/>
    <s v="Interstitial"/>
    <s v="Interstitial"/>
    <n v="2.5"/>
    <n v="7"/>
    <n v="1500000"/>
    <n v="1003430"/>
    <n v="496570"/>
    <n v="1003430"/>
    <n v="20018"/>
    <n v="1.9949572964730974E-2"/>
    <n v="0.52452792486761912"/>
    <n v="3750"/>
    <n v="2508.5749999999998"/>
    <n v="-1241.4250000000002"/>
    <n v="10500"/>
    <n v="10500"/>
    <n v="0"/>
    <n v="0"/>
    <n v="7991.4250000000002"/>
    <n v="0.76108809523809529"/>
  </r>
  <r>
    <s v="Vodafone0416_4.5G_Lansman_Mobil_Prestitial_Bond_MS"/>
    <x v="0"/>
    <x v="3"/>
    <s v="Q2"/>
    <d v="2016-04-01T00:00:00"/>
    <d v="2016-04-10T00:00:00"/>
    <n v="0"/>
    <x v="2"/>
    <x v="13"/>
    <s v="Vodafone0416_4.5G_Lansman_Mobil_Prestitial_MS"/>
    <s v="Completed"/>
    <s v="Bond Digital"/>
    <s v="RON"/>
    <s v="Xaxis Mobil"/>
    <s v="cpm"/>
    <s v="Interstitial"/>
    <s v="Interstitial"/>
    <n v="2.5"/>
    <n v="7"/>
    <n v="1750000"/>
    <n v="1800182"/>
    <n v="0"/>
    <n v="1750000"/>
    <m/>
    <n v="0"/>
    <e v="#DIV/0!"/>
    <n v="4375"/>
    <n v="4375"/>
    <n v="0"/>
    <n v="12250"/>
    <n v="12250"/>
    <n v="0"/>
    <n v="0"/>
    <n v="7875"/>
    <n v="0.6428571428571429"/>
  </r>
  <r>
    <s v="Vodafone0416_4.5G_Lansman_Mobil_Prestitial_Medyanet_MS"/>
    <x v="0"/>
    <x v="3"/>
    <s v="Q2"/>
    <d v="2016-04-01T00:00:00"/>
    <d v="2016-04-10T00:00:00"/>
    <n v="0"/>
    <x v="2"/>
    <x v="13"/>
    <s v="Vodafone0416_4.5G_Lansman_Mobil_Prestitial_MS"/>
    <s v="Completed"/>
    <s v="Medyanet"/>
    <s v="RON"/>
    <s v="Xaxis Mobil"/>
    <s v="cpm"/>
    <s v="Interstitial"/>
    <s v="Interstitial"/>
    <n v="2.5"/>
    <n v="7"/>
    <n v="1000000"/>
    <n v="1223745"/>
    <n v="0"/>
    <n v="1000000"/>
    <m/>
    <n v="0"/>
    <e v="#DIV/0!"/>
    <n v="2500"/>
    <n v="2500"/>
    <n v="0"/>
    <n v="7000"/>
    <n v="7000"/>
    <n v="0"/>
    <n v="0"/>
    <n v="4500"/>
    <n v="0.6428571428571429"/>
  </r>
  <r>
    <s v="Torku0416_Seker_Ciftlik_Süt_interstitial_Matrouge_MEC"/>
    <x v="0"/>
    <x v="3"/>
    <s v="Q2"/>
    <d v="2016-04-01T00:00:00"/>
    <d v="2016-04-20T00:00:00"/>
    <n v="0"/>
    <x v="1"/>
    <x v="44"/>
    <s v="Torku0416_Seker_Ciftlik_Süt_interstitial_MEC"/>
    <s v="Completed"/>
    <s v="Matrouge"/>
    <s v="RON"/>
    <s v="Xaxis Rich Media"/>
    <s v="cpm"/>
    <s v="Interstitial"/>
    <s v="Interstitial"/>
    <n v="2"/>
    <n v="4.25"/>
    <n v="200000"/>
    <n v="203574"/>
    <n v="0"/>
    <n v="200000"/>
    <m/>
    <n v="0"/>
    <e v="#DIV/0!"/>
    <n v="400"/>
    <n v="400"/>
    <n v="0"/>
    <n v="850"/>
    <n v="850"/>
    <n v="0"/>
    <n v="0"/>
    <n v="450"/>
    <n v="0.52941176470588236"/>
  </r>
  <r>
    <s v="Torku0416_Seker_Ciftlik_Süt_interstitial_Digitalm_MEC"/>
    <x v="0"/>
    <x v="3"/>
    <s v="Q2"/>
    <d v="2016-04-01T00:00:00"/>
    <d v="2016-04-20T00:00:00"/>
    <n v="0"/>
    <x v="1"/>
    <x v="44"/>
    <s v="Torku0416_Seker_Ciftlik_Süt_interstitial_MEC"/>
    <s v="Completed"/>
    <s v="Digitalm"/>
    <s v="RON"/>
    <s v="Xaxis Rich Media"/>
    <s v="cpm"/>
    <s v="Interstitial"/>
    <s v="Interstitial"/>
    <n v="2.5"/>
    <n v="4.25"/>
    <n v="500000"/>
    <n v="500890"/>
    <n v="0"/>
    <n v="500000"/>
    <n v="7348"/>
    <n v="1.4669887600071872E-2"/>
    <n v="0.28919433859553623"/>
    <n v="1250"/>
    <n v="1250"/>
    <n v="0"/>
    <n v="2125"/>
    <n v="2125"/>
    <n v="0"/>
    <n v="0"/>
    <n v="875"/>
    <n v="0.41176470588235292"/>
  </r>
  <r>
    <s v="Torku0416_Seker_Ciftlik_Süt_interstitial_Medyanet_MEC"/>
    <x v="0"/>
    <x v="3"/>
    <s v="Q2"/>
    <d v="2016-04-01T00:00:00"/>
    <d v="2016-04-20T00:00:00"/>
    <n v="0"/>
    <x v="1"/>
    <x v="44"/>
    <s v="Torku0416_Seker_Ciftlik_Süt_interstitial_MEC"/>
    <s v="Completed"/>
    <s v="Medyanet"/>
    <s v="RON"/>
    <s v="Xaxis Rich Media"/>
    <s v="cpm"/>
    <s v="Interstitial"/>
    <s v="Interstitial"/>
    <n v="0.5"/>
    <n v="4.25"/>
    <n v="550000"/>
    <n v="550111"/>
    <n v="0"/>
    <n v="550000"/>
    <n v="3650"/>
    <n v="6.6350245677690503E-3"/>
    <n v="0.5547945205479452"/>
    <n v="275"/>
    <n v="275"/>
    <n v="0"/>
    <n v="2337.5"/>
    <n v="2025"/>
    <n v="-312.5"/>
    <n v="0"/>
    <n v="1750"/>
    <n v="0.86419753086419748"/>
  </r>
  <r>
    <s v="Torku0416_Seker_Ciftlik_Süt_preroll_Acunn_MEC"/>
    <x v="0"/>
    <x v="3"/>
    <s v="Q2"/>
    <d v="2016-04-01T00:00:00"/>
    <d v="2016-04-20T00:00:00"/>
    <n v="0"/>
    <x v="1"/>
    <x v="44"/>
    <s v="Torku0416_Seker_Ciftlik_Süt_preroll_MEC"/>
    <s v="Completed"/>
    <s v="Acunn"/>
    <s v="RON"/>
    <s v="Xaxis Tv"/>
    <s v="cpv"/>
    <s v="Pre/Mid/Post Rolls RON"/>
    <s v="Online Video"/>
    <n v="0.01"/>
    <n v="0.03"/>
    <n v="50000"/>
    <n v="50046"/>
    <n v="0"/>
    <n v="50000"/>
    <n v="6000"/>
    <n v="0.11988970147464333"/>
    <n v="0.25"/>
    <n v="500"/>
    <n v="500"/>
    <n v="0"/>
    <n v="1500"/>
    <n v="1500"/>
    <n v="0"/>
    <n v="0"/>
    <n v="1000"/>
    <n v="0.66666666666666663"/>
  </r>
  <r>
    <s v="Torku0416_Seker_Ciftlik_Süt_preroll_Midyo_MEC"/>
    <x v="0"/>
    <x v="3"/>
    <s v="Q2"/>
    <d v="2016-04-01T00:00:00"/>
    <d v="2016-04-20T00:00:00"/>
    <n v="0"/>
    <x v="1"/>
    <x v="44"/>
    <s v="Torku0416_Seker_Ciftlik_Süt_preroll_MEC"/>
    <s v="Completed"/>
    <s v="Midyo"/>
    <s v="RON"/>
    <s v="Xaxis Tv"/>
    <s v="cpv"/>
    <s v="Pre/Mid/Post Rolls RON"/>
    <s v="Online Video"/>
    <n v="5.0000000000000001E-3"/>
    <n v="0.03"/>
    <n v="100000"/>
    <n v="103303"/>
    <n v="0"/>
    <n v="100000"/>
    <n v="6559"/>
    <n v="6.3492831766744431E-2"/>
    <n v="0.38115566397316664"/>
    <n v="500"/>
    <n v="500"/>
    <n v="0"/>
    <n v="3000"/>
    <n v="2500"/>
    <n v="-500"/>
    <n v="0"/>
    <n v="2000"/>
    <n v="0.8"/>
  </r>
  <r>
    <s v="Bimsa0416_Imaj_Kampanyası_interest_Medyanet_MC"/>
    <x v="0"/>
    <x v="3"/>
    <s v="Q2"/>
    <d v="2016-04-04T00:00:00"/>
    <d v="2016-04-30T00:00:00"/>
    <n v="0"/>
    <x v="0"/>
    <x v="38"/>
    <s v="Bimsa0416_Imaj_Kampanyası_interest_MC"/>
    <s v="Completed"/>
    <s v="Medyanet"/>
    <s v="RON"/>
    <s v="Xaxis Display Plus"/>
    <s v="cpm"/>
    <s v="Selected Sites"/>
    <s v="Ad Bundles"/>
    <n v="0.1"/>
    <n v="1"/>
    <n v="1000000"/>
    <n v="1002754"/>
    <n v="0"/>
    <n v="1000000"/>
    <m/>
    <n v="0"/>
    <e v="#DIV/0!"/>
    <n v="100"/>
    <n v="100"/>
    <n v="0"/>
    <n v="1000"/>
    <n v="1002.754"/>
    <n v="2.7540000000000191"/>
    <n v="0"/>
    <n v="902.75400000000002"/>
    <n v="0.90027464363143905"/>
  </r>
  <r>
    <s v="Bimsa0416_Imaj_Kampanyası_interest_Digitalm_MC"/>
    <x v="0"/>
    <x v="3"/>
    <s v="Q2"/>
    <d v="2016-04-04T00:00:00"/>
    <d v="2016-04-30T00:00:00"/>
    <n v="0"/>
    <x v="0"/>
    <x v="38"/>
    <s v="Bimsa0416_Imaj_Kampanyası_interest_MC"/>
    <s v="Completed"/>
    <s v="Digitalm"/>
    <s v="RON"/>
    <s v="Xaxis Display Plus"/>
    <s v="cpm"/>
    <s v="Selected Sites"/>
    <s v="Ad Bundles"/>
    <n v="0.2"/>
    <n v="1"/>
    <n v="1500000"/>
    <n v="1484961"/>
    <n v="15039"/>
    <n v="1484961"/>
    <n v="516"/>
    <n v="3.4748387331384463E-4"/>
    <n v="1.6841085271317831"/>
    <n v="300"/>
    <n v="296.99220000000003"/>
    <n v="-3.0077999999999747"/>
    <n v="1500"/>
    <n v="869"/>
    <n v="-631"/>
    <n v="0"/>
    <n v="572.00779999999997"/>
    <n v="0.65823682393555805"/>
  </r>
  <r>
    <s v="Bimsa0416_Imaj_Kampanyası_interest_Reklamstore_MC"/>
    <x v="0"/>
    <x v="3"/>
    <s v="Q2"/>
    <d v="2016-04-04T00:00:00"/>
    <d v="2016-04-30T00:00:00"/>
    <n v="0"/>
    <x v="0"/>
    <x v="38"/>
    <s v="Bimsa0416_Imaj_Kampanyası_interest_MC"/>
    <s v="Completed"/>
    <s v="Reklamstore"/>
    <s v="RON"/>
    <s v="Xaxis Display Plus"/>
    <s v="cpm"/>
    <s v="Selected Sites"/>
    <s v="Ad Bundles"/>
    <n v="0.17"/>
    <n v="1"/>
    <n v="1000000"/>
    <n v="1000317"/>
    <n v="0"/>
    <n v="1000000"/>
    <n v="6689"/>
    <n v="6.6868802589579108E-3"/>
    <n v="0.14954656899387053"/>
    <n v="170"/>
    <n v="170"/>
    <n v="0"/>
    <n v="1000"/>
    <n v="1000.317"/>
    <n v="0.31700000000000728"/>
    <n v="0"/>
    <n v="830.31700000000001"/>
    <n v="0.83005387292228361"/>
  </r>
  <r>
    <s v="Bimsa0416_Imaj_Kampanyası_interest_Appnexus_MC"/>
    <x v="0"/>
    <x v="3"/>
    <s v="Q2"/>
    <d v="2016-04-04T00:00:00"/>
    <d v="2016-04-30T00:00:00"/>
    <n v="0"/>
    <x v="0"/>
    <x v="38"/>
    <s v="Bimsa0416_Imaj_Kampanyası_interest_MC"/>
    <s v="Completed"/>
    <s v="Appnexus"/>
    <s v="RON"/>
    <s v="Xaxis Display Plus"/>
    <s v="cpm"/>
    <s v="Selected Sites"/>
    <s v="Ad Bundles"/>
    <m/>
    <n v="1"/>
    <n v="120000"/>
    <n v="26609"/>
    <n v="93391"/>
    <n v="26609"/>
    <n v="7"/>
    <n v="2.6306888646698487E-4"/>
    <n v="3.8012857142857146"/>
    <n v="0"/>
    <n v="27"/>
    <n v="27"/>
    <n v="120"/>
    <n v="26.609000000000002"/>
    <n v="-93.390999999999991"/>
    <n v="0"/>
    <n v="-0.39099999999999824"/>
    <n v="-1.4694276372655801E-2"/>
  </r>
  <r>
    <s v="Bimsa0416_Imaj_Kampanyası_interest_Adhood_MC"/>
    <x v="0"/>
    <x v="3"/>
    <s v="Q2"/>
    <d v="2016-04-04T00:00:00"/>
    <d v="2016-04-30T00:00:00"/>
    <n v="0"/>
    <x v="0"/>
    <x v="38"/>
    <s v="Bimsa0416_Imaj_Kampanyası_interest_MC"/>
    <s v="Completed"/>
    <s v="Adhood"/>
    <s v="RON"/>
    <s v="Xaxis Display Plus"/>
    <s v="cpm"/>
    <s v="Selected Sites"/>
    <s v="Ad Bundles"/>
    <n v="0.15"/>
    <n v="1"/>
    <n v="1000000"/>
    <n v="1101741"/>
    <n v="0"/>
    <n v="1000000"/>
    <m/>
    <n v="0"/>
    <e v="#DIV/0!"/>
    <n v="150"/>
    <n v="150"/>
    <n v="0"/>
    <n v="1000"/>
    <n v="1101.741"/>
    <n v="101.74099999999999"/>
    <n v="0"/>
    <n v="951.74099999999999"/>
    <n v="0.86385184902803835"/>
  </r>
  <r>
    <s v="Vodafone0416_Project_atina_Buyback_LG_interest_Digitalm_MS"/>
    <x v="0"/>
    <x v="3"/>
    <s v="Q2"/>
    <d v="2016-04-04T00:00:00"/>
    <d v="2016-04-15T00:00:00"/>
    <n v="0"/>
    <x v="2"/>
    <x v="13"/>
    <s v="Vodafone0416_Project_atina_Buyback_LG_interest_MS"/>
    <s v="Completed"/>
    <s v="Digitalm"/>
    <s v="RON"/>
    <s v="Xaxis Display Plus"/>
    <s v="cpm"/>
    <s v="Selected Sites"/>
    <s v="Ad Bundles"/>
    <n v="0.2"/>
    <n v="0.8"/>
    <n v="2000000"/>
    <n v="2014763"/>
    <n v="0"/>
    <n v="2000000"/>
    <n v="644"/>
    <n v="3.1964057310959157E-4"/>
    <n v="1.8012422360248448"/>
    <n v="400"/>
    <n v="400"/>
    <n v="0"/>
    <n v="1600"/>
    <n v="1160"/>
    <n v="-440"/>
    <n v="0"/>
    <n v="760"/>
    <n v="0.65517241379310343"/>
  </r>
  <r>
    <s v="Beymen0416_Nisan_Kampanyası_interstitial_Medyanet_MEC"/>
    <x v="0"/>
    <x v="3"/>
    <s v="Q2"/>
    <d v="2016-04-05T00:00:00"/>
    <d v="2016-04-25T00:00:00"/>
    <n v="0"/>
    <x v="1"/>
    <x v="37"/>
    <s v="Beymen0416_Nisan_Kampanyası_interstitial_0416"/>
    <s v="Completed"/>
    <s v="Medyanet"/>
    <s v="RON"/>
    <s v="Xaxis Rich Media"/>
    <s v="cpm"/>
    <s v="Interstitial"/>
    <s v="Interstitial"/>
    <n v="0.5"/>
    <n v="1.75"/>
    <n v="1500000"/>
    <n v="1500048"/>
    <n v="0"/>
    <n v="1500000"/>
    <n v="11355"/>
    <n v="7.5697577677514317E-3"/>
    <n v="0.23117569352708059"/>
    <n v="750"/>
    <n v="750"/>
    <n v="0"/>
    <n v="2625"/>
    <n v="2625"/>
    <n v="0"/>
    <n v="0"/>
    <n v="1875"/>
    <n v="0.7142857142857143"/>
  </r>
  <r>
    <s v="Beymen0416_Nisan_Kampanyası_interest_Medyanet_Mec"/>
    <x v="0"/>
    <x v="3"/>
    <s v="Q2"/>
    <d v="2016-04-05T00:00:00"/>
    <d v="2016-04-25T00:00:00"/>
    <n v="0"/>
    <x v="1"/>
    <x v="37"/>
    <s v="Beymen0416_Nisan_Kampanyası_interest_0416"/>
    <s v="Completed"/>
    <s v="Medyanet"/>
    <s v="RON"/>
    <s v="Xaxis Display Plus"/>
    <s v="cpm"/>
    <s v="Selected Sites"/>
    <s v="Ad Bundles"/>
    <n v="0.1"/>
    <n v="1.75"/>
    <n v="2000000"/>
    <n v="2006366"/>
    <n v="0"/>
    <n v="2000000"/>
    <n v="931"/>
    <n v="4.6402301474406961E-4"/>
    <n v="3.7593984962406015"/>
    <n v="200"/>
    <n v="200"/>
    <n v="0"/>
    <n v="3500"/>
    <n v="3500"/>
    <n v="0"/>
    <n v="0"/>
    <n v="3300"/>
    <n v="0.94285714285714284"/>
  </r>
  <r>
    <s v="Beymen0416_Nisan_Kampanyası_interest_Ligatus_MEC"/>
    <x v="0"/>
    <x v="3"/>
    <s v="Q2"/>
    <d v="2016-04-05T00:00:00"/>
    <d v="2016-04-25T00:00:00"/>
    <n v="0"/>
    <x v="1"/>
    <x v="37"/>
    <s v="Beymen0416_Nisan_Kampanyası_interest_0417"/>
    <s v="Completed"/>
    <s v="Ligatus"/>
    <s v="RON"/>
    <s v="Xaxis Display Plus"/>
    <s v="cpc"/>
    <s v="Selected Sites"/>
    <s v="Ad Bundles"/>
    <n v="0.3"/>
    <n v="1.75"/>
    <n v="3333"/>
    <n v="2703"/>
    <n v="630"/>
    <n v="2703"/>
    <m/>
    <n v="0"/>
    <e v="#DIV/0!"/>
    <n v="0.99990000000000001"/>
    <n v="810"/>
    <n v="809.00009999999997"/>
    <n v="5.8327500000000008"/>
    <n v="4.7302499999999998"/>
    <n v="-1.1025000000000009"/>
    <n v="0"/>
    <n v="-805.26975000000004"/>
    <n v="-170.2383066434121"/>
  </r>
  <r>
    <s v="Beymen0416_Nisan_Kampanyası_interest_Maxad_MEC"/>
    <x v="0"/>
    <x v="3"/>
    <s v="Q2"/>
    <d v="2016-04-05T00:00:00"/>
    <d v="2016-04-25T00:00:00"/>
    <n v="0"/>
    <x v="1"/>
    <x v="37"/>
    <s v="Beymen0416_Nisan_Kampanyası_interest_0418"/>
    <s v="Completed"/>
    <s v="Maxad"/>
    <s v="RON"/>
    <s v="Xaxis Display Plus"/>
    <s v="cpc"/>
    <s v="Selected Sites"/>
    <s v="Ad Bundles"/>
    <n v="0.3"/>
    <n v="1.75"/>
    <n v="1500"/>
    <n v="1502"/>
    <n v="0"/>
    <n v="1500"/>
    <m/>
    <n v="0"/>
    <e v="#DIV/0!"/>
    <n v="0.44999999999999996"/>
    <n v="450"/>
    <n v="449.55"/>
    <n v="2.625"/>
    <n v="2.625"/>
    <n v="0"/>
    <n v="0"/>
    <n v="-447.375"/>
    <n v="-170.42857142857142"/>
  </r>
  <r>
    <s v="Beymen0416_Nisan_Kampanyası_interest_Digitalm_MEC"/>
    <x v="0"/>
    <x v="3"/>
    <s v="Q2"/>
    <d v="2016-04-05T00:00:00"/>
    <d v="2016-04-25T00:00:00"/>
    <n v="0"/>
    <x v="1"/>
    <x v="37"/>
    <s v="Beymen0416_Nisan_Kampanyası_interest_0419"/>
    <s v="Completed"/>
    <s v="Digitalm"/>
    <s v="RON"/>
    <s v="Xaxis Display Plus"/>
    <s v="cpm"/>
    <s v="Selected Sites"/>
    <s v="Ad Bundles"/>
    <n v="0.2"/>
    <n v="1.75"/>
    <n v="2500000"/>
    <n v="2335592"/>
    <n v="164408"/>
    <n v="2335592"/>
    <n v="881"/>
    <n v="3.7720629287992083E-4"/>
    <n v="4.6393711691259929"/>
    <n v="500"/>
    <n v="467.11840000000007"/>
    <n v="-32.881599999999935"/>
    <n v="4375"/>
    <n v="4087.2860000000001"/>
    <n v="-287.71399999999994"/>
    <n v="0"/>
    <n v="3620.1675999999998"/>
    <n v="0.88571428571428568"/>
  </r>
  <r>
    <s v="Beymen0416_Nisan_Kampanyası_interest_Bond_MEC"/>
    <x v="0"/>
    <x v="3"/>
    <s v="Q2"/>
    <d v="2016-04-05T00:00:00"/>
    <d v="2016-04-25T00:00:00"/>
    <n v="0"/>
    <x v="1"/>
    <x v="37"/>
    <s v="Beymen0416_Nisan_Kampanyası_interest_0420"/>
    <s v="Completed"/>
    <s v="Bond Digital"/>
    <s v="RON"/>
    <s v="Xaxis Display Plus"/>
    <s v="cpm"/>
    <s v="Selected Sites"/>
    <s v="Ad Bundles"/>
    <n v="0.5"/>
    <n v="1.75"/>
    <n v="3000000"/>
    <n v="3000162"/>
    <n v="0"/>
    <n v="3000000"/>
    <m/>
    <n v="0"/>
    <e v="#DIV/0!"/>
    <n v="1500"/>
    <n v="1500"/>
    <n v="0"/>
    <n v="5250"/>
    <n v="3779"/>
    <n v="-1471"/>
    <n v="0"/>
    <n v="2279"/>
    <n v="0.60306959513098701"/>
  </r>
  <r>
    <s v="Beymen0416_Nisan_Kampanyası_interest_Clickvol_MEC"/>
    <x v="0"/>
    <x v="3"/>
    <s v="Q2"/>
    <d v="2016-04-05T00:00:00"/>
    <d v="2016-04-25T00:00:00"/>
    <n v="0"/>
    <x v="1"/>
    <x v="37"/>
    <s v="Beymen0416_Nisan_Kampanyası_interest_0421"/>
    <s v="Completed"/>
    <s v="Clickvol"/>
    <s v="RON"/>
    <s v="Xaxis Display Plus"/>
    <s v="cpc"/>
    <s v="Selected Sites"/>
    <s v="Ad Bundles"/>
    <n v="0.5"/>
    <n v="1.75"/>
    <n v="1000"/>
    <n v="882"/>
    <n v="118"/>
    <n v="882"/>
    <m/>
    <n v="0"/>
    <e v="#DIV/0!"/>
    <n v="0.5"/>
    <n v="0.441"/>
    <n v="-5.8999999999999997E-2"/>
    <n v="1.75"/>
    <n v="1.5435000000000001"/>
    <n v="-0.20649999999999991"/>
    <n v="0"/>
    <n v="1.1025"/>
    <n v="0.7142857142857143"/>
  </r>
  <r>
    <s v="IKEA0416_Bahar_Yaz_interstitial_Clickvol_MEC"/>
    <x v="0"/>
    <x v="3"/>
    <s v="Q2"/>
    <d v="2016-04-06T00:00:00"/>
    <d v="2016-04-30T00:00:00"/>
    <n v="0"/>
    <x v="1"/>
    <x v="1"/>
    <s v="IKEA0416_Bahar_Yaz_interstitial_MEC"/>
    <s v="Completed"/>
    <s v="Clickvol"/>
    <s v="RON"/>
    <s v="Xaxis Rich Media"/>
    <s v="cpm"/>
    <s v="Interstitial"/>
    <s v="Interstitial"/>
    <n v="2.5"/>
    <n v="4.25"/>
    <n v="250000"/>
    <n v="7685"/>
    <n v="242315"/>
    <n v="7685"/>
    <m/>
    <n v="0"/>
    <e v="#DIV/0!"/>
    <n v="625"/>
    <n v="19.212499999999999"/>
    <n v="-605.78750000000002"/>
    <n v="1062.5"/>
    <n v="20"/>
    <n v="-1042.5"/>
    <n v="0"/>
    <n v="0.78750000000000142"/>
    <n v="3.937500000000007E-2"/>
  </r>
  <r>
    <s v="IKEA0416_Bahar_Yaz_interstitial_Digitalm_MEC"/>
    <x v="0"/>
    <x v="3"/>
    <s v="Q2"/>
    <d v="2016-04-06T00:00:00"/>
    <d v="2016-04-30T00:00:00"/>
    <n v="0"/>
    <x v="1"/>
    <x v="1"/>
    <s v="IKEA0416_Bahar_Yaz_interstitial_MEC"/>
    <s v="Completed"/>
    <s v="Digitalm"/>
    <s v="RON"/>
    <s v="Xaxis Rich Media"/>
    <s v="cpm"/>
    <s v="Interstitial"/>
    <s v="Interstitial"/>
    <n v="2.5"/>
    <n v="4.25"/>
    <n v="750000"/>
    <n v="1000566"/>
    <n v="0"/>
    <n v="750000"/>
    <n v="17409"/>
    <n v="1.7399152079922764E-2"/>
    <n v="0.25733815842380375"/>
    <n v="1875"/>
    <n v="1875"/>
    <n v="0"/>
    <n v="3187.5"/>
    <n v="4480"/>
    <n v="1292.5"/>
    <n v="0"/>
    <n v="2605"/>
    <n v="0.5814732142857143"/>
  </r>
  <r>
    <s v="IKEA0416_Bahar_Yaz_interstitial_Medyanet_MEC"/>
    <x v="0"/>
    <x v="3"/>
    <s v="Q2"/>
    <d v="2016-04-06T00:00:00"/>
    <d v="2016-04-30T00:00:00"/>
    <n v="0"/>
    <x v="1"/>
    <x v="1"/>
    <s v="IKEA0416_Bahar_Yaz_interstitial_MEC"/>
    <s v="Completed"/>
    <s v="Medyanet"/>
    <s v="RON"/>
    <s v="Xaxis Rich Media"/>
    <s v="cpm"/>
    <s v="Interstitial"/>
    <s v="Interstitial"/>
    <n v="0.5"/>
    <n v="4.25"/>
    <n v="1000000"/>
    <n v="1000119"/>
    <n v="0"/>
    <n v="1000000"/>
    <n v="5684"/>
    <n v="5.6833236844815466E-3"/>
    <n v="0.74771287825475019"/>
    <n v="500"/>
    <n v="995"/>
    <n v="495"/>
    <n v="4250"/>
    <n v="4250"/>
    <n v="0"/>
    <n v="0"/>
    <n v="3255"/>
    <n v="0.76588235294117646"/>
  </r>
  <r>
    <s v="IKEA0416_Bahar_Yaz_interstitial_Acunn_MEC"/>
    <x v="0"/>
    <x v="3"/>
    <s v="Q2"/>
    <d v="2016-04-06T00:00:00"/>
    <d v="2016-04-30T00:00:00"/>
    <n v="0"/>
    <x v="1"/>
    <x v="1"/>
    <s v="IKEA0416_Bahar_Yaz_interstitial_MEC"/>
    <s v="Completed"/>
    <s v="Acunn"/>
    <s v="RON"/>
    <s v="Xaxis Rich Media"/>
    <s v="cpm"/>
    <s v="Interstitial"/>
    <s v="Interstitial"/>
    <n v="1.5"/>
    <n v="4.25"/>
    <n v="1000000"/>
    <n v="1051478"/>
    <n v="0"/>
    <n v="1000000"/>
    <n v="10519"/>
    <n v="1.0004013398283178E-2"/>
    <n v="0.40403080140697784"/>
    <n v="1500"/>
    <n v="1500"/>
    <n v="0"/>
    <n v="4250"/>
    <n v="4250"/>
    <n v="0"/>
    <n v="0"/>
    <n v="2750"/>
    <n v="0.6470588235294118"/>
  </r>
  <r>
    <s v="Avon0416_Nutra_LAL_Bond_MX"/>
    <x v="0"/>
    <x v="3"/>
    <s v="Q2"/>
    <d v="2016-04-06T00:00:00"/>
    <d v="2016-04-14T00:00:00"/>
    <n v="0"/>
    <x v="3"/>
    <x v="33"/>
    <s v="Avon0416_Nutra_LAL_MX"/>
    <s v="Completed"/>
    <s v="Bond Digital"/>
    <s v="RON"/>
    <s v="Xaxis Lookalike"/>
    <s v="cpm"/>
    <s v="Selected Sites"/>
    <s v="Ad Bundles"/>
    <n v="0.5"/>
    <n v="1.4"/>
    <n v="200000"/>
    <n v="200174"/>
    <n v="0"/>
    <n v="200000"/>
    <m/>
    <n v="0"/>
    <e v="#DIV/0!"/>
    <n v="100"/>
    <n v="100"/>
    <n v="0"/>
    <n v="280"/>
    <n v="280.24359999999996"/>
    <n v="0.24359999999995807"/>
    <n v="0"/>
    <n v="180.24359999999996"/>
    <n v="0.64316758705640376"/>
  </r>
  <r>
    <s v="Avon0416_Nutra_LAL_Digitalm_MX"/>
    <x v="0"/>
    <x v="3"/>
    <s v="Q2"/>
    <d v="2016-04-06T00:00:00"/>
    <d v="2016-04-14T00:00:00"/>
    <n v="0"/>
    <x v="3"/>
    <x v="33"/>
    <s v="Avon0416_Nutra_LAL_MX"/>
    <s v="Completed"/>
    <s v="Digitalm"/>
    <s v="RON"/>
    <s v="Xaxis Lookalike"/>
    <s v="cpm"/>
    <s v="Selected Sites"/>
    <s v="Ad Bundles"/>
    <n v="0.2"/>
    <n v="1.4"/>
    <n v="1400000"/>
    <n v="1369387"/>
    <n v="30613"/>
    <n v="1369387"/>
    <m/>
    <n v="0"/>
    <e v="#DIV/0!"/>
    <n v="280"/>
    <n v="273.87740000000002"/>
    <n v="-6.1225999999999772"/>
    <n v="1959.9999999999998"/>
    <n v="1711"/>
    <n v="-248.99999999999977"/>
    <n v="0"/>
    <n v="1437.1225999999999"/>
    <n v="0.83993138515488019"/>
  </r>
  <r>
    <s v="Izocam0416_Lansman_interstitial_Acunn_MS"/>
    <x v="0"/>
    <x v="3"/>
    <s v="Q2"/>
    <d v="2016-04-06T00:00:00"/>
    <d v="2016-04-30T00:00:00"/>
    <n v="0"/>
    <x v="2"/>
    <x v="45"/>
    <s v="Izocam0416_Lansman_interstitial_MS"/>
    <s v="Completed"/>
    <s v="Acunn"/>
    <s v="RON"/>
    <s v="Xaxis Rich Media"/>
    <s v="cpm"/>
    <s v="Interstitial"/>
    <s v="Interstitial"/>
    <n v="1.5"/>
    <n v="4.25"/>
    <n v="500000"/>
    <n v="501208"/>
    <n v="0"/>
    <n v="500000"/>
    <n v="5549"/>
    <n v="1.1071251855517071E-2"/>
    <n v="0.38295188322220219"/>
    <n v="750"/>
    <n v="750"/>
    <n v="0"/>
    <n v="2125"/>
    <n v="2125"/>
    <n v="0"/>
    <n v="0"/>
    <n v="1375"/>
    <n v="0.6470588235294118"/>
  </r>
  <r>
    <s v="Izocam0416_Lansman_interstitial_Medyanet_MS"/>
    <x v="0"/>
    <x v="3"/>
    <s v="Q2"/>
    <d v="2016-04-06T00:00:00"/>
    <d v="2016-04-30T00:00:00"/>
    <n v="0"/>
    <x v="2"/>
    <x v="45"/>
    <s v="Izocam0416_Lansman_interstitial_MS"/>
    <s v="Completed"/>
    <s v="Medyanet"/>
    <s v="RON"/>
    <s v="Xaxis Rich Media"/>
    <s v="cpm"/>
    <s v="Interstitial"/>
    <s v="Interstitial"/>
    <n v="0.5"/>
    <n v="4.25"/>
    <n v="1500000"/>
    <n v="1501658"/>
    <n v="0"/>
    <n v="1500000"/>
    <n v="12747"/>
    <n v="8.4886172484014335E-3"/>
    <n v="0.50011767474699931"/>
    <n v="750"/>
    <n v="750"/>
    <n v="0"/>
    <n v="6375"/>
    <n v="6375"/>
    <n v="0"/>
    <n v="0"/>
    <n v="5625"/>
    <n v="0.88235294117647056"/>
  </r>
  <r>
    <s v="Izocam0416_Lansman_interstitial_Digitalm_MS"/>
    <x v="0"/>
    <x v="3"/>
    <s v="Q2"/>
    <d v="2016-04-06T00:00:00"/>
    <d v="2016-04-30T00:00:00"/>
    <n v="0"/>
    <x v="2"/>
    <x v="45"/>
    <s v="Izocam0416_Lansman_interstitial_MS"/>
    <s v="Completed"/>
    <s v="Digitalm"/>
    <s v="RON"/>
    <s v="Xaxis Rich Media"/>
    <s v="cpm"/>
    <s v="Interstitial"/>
    <s v="Interstitial"/>
    <n v="2.5"/>
    <n v="4.25"/>
    <n v="500000"/>
    <n v="500132"/>
    <n v="0"/>
    <n v="500000"/>
    <n v="8809"/>
    <n v="1.7613350075580046E-2"/>
    <n v="0.2412305596548984"/>
    <n v="1250"/>
    <n v="1250"/>
    <n v="0"/>
    <n v="2125"/>
    <n v="2125"/>
    <n v="0"/>
    <n v="0"/>
    <n v="875"/>
    <n v="0.41176470588235292"/>
  </r>
  <r>
    <s v="Izocam0416_Lansman_interstitial_Bond_MS"/>
    <x v="0"/>
    <x v="3"/>
    <s v="Q2"/>
    <d v="2016-04-06T00:00:00"/>
    <d v="2016-04-30T00:00:00"/>
    <n v="0"/>
    <x v="2"/>
    <x v="45"/>
    <s v="Izocam0416_Lansman_interstitial_MS"/>
    <s v="Completed"/>
    <s v="Bond Digital"/>
    <s v="RON"/>
    <s v="Xaxis Rich Media"/>
    <s v="cpm"/>
    <s v="Interstitial"/>
    <s v="Interstitial"/>
    <n v="2.5"/>
    <n v="4.25"/>
    <n v="500000"/>
    <n v="500040"/>
    <n v="0"/>
    <n v="500000"/>
    <m/>
    <n v="0"/>
    <e v="#DIV/0!"/>
    <n v="1250"/>
    <n v="1250"/>
    <n v="0"/>
    <n v="2125"/>
    <n v="2125"/>
    <n v="0"/>
    <n v="0"/>
    <n v="875"/>
    <n v="0.41176470588235292"/>
  </r>
  <r>
    <s v="Izocam0416_Lansman_preroll_Bond_MS"/>
    <x v="0"/>
    <x v="3"/>
    <s v="Q2"/>
    <d v="2016-04-06T00:00:00"/>
    <d v="2016-04-30T00:00:00"/>
    <n v="0"/>
    <x v="2"/>
    <x v="45"/>
    <s v="Izocam0416_Lansman_preroll_MS"/>
    <s v="Completed"/>
    <s v="Bond Digital"/>
    <s v="RON"/>
    <s v="Xaxis Tv"/>
    <s v="cpv"/>
    <s v="Pre/Mid/Post Rolls RON"/>
    <s v="Online Video"/>
    <n v="1.4999999999999999E-2"/>
    <n v="0.04"/>
    <n v="75000"/>
    <n v="74647"/>
    <n v="353"/>
    <n v="74647"/>
    <m/>
    <n v="0"/>
    <e v="#DIV/0!"/>
    <n v="1125"/>
    <n v="1119.7049999999999"/>
    <n v="-5.2950000000000728"/>
    <n v="3000"/>
    <n v="3503"/>
    <n v="503"/>
    <n v="0"/>
    <n v="2383.2950000000001"/>
    <n v="0.68035826434484725"/>
  </r>
  <r>
    <s v="Izocam0416_Lansman_preroll_Digitalmarcom_MS"/>
    <x v="0"/>
    <x v="3"/>
    <s v="Q2"/>
    <d v="2016-04-06T00:00:00"/>
    <d v="2016-04-30T00:00:00"/>
    <n v="0"/>
    <x v="2"/>
    <x v="45"/>
    <s v="Izocam0416_Lansman_preroll_MS"/>
    <s v="Completed"/>
    <s v="Digitalmarcom"/>
    <s v="RON"/>
    <s v="Xaxis Tv"/>
    <s v="cpv"/>
    <s v="Pre/Mid/Post Rolls RON"/>
    <s v="Online Video"/>
    <n v="0.02"/>
    <n v="0.04"/>
    <n v="100000"/>
    <n v="111910"/>
    <n v="0"/>
    <n v="100000"/>
    <n v="6316"/>
    <n v="5.6438209275310521E-2"/>
    <n v="0.6333122229259025"/>
    <n v="2000"/>
    <n v="2000"/>
    <n v="0"/>
    <n v="4000"/>
    <n v="4000"/>
    <n v="0"/>
    <n v="0"/>
    <n v="2000"/>
    <n v="0.5"/>
  </r>
  <r>
    <s v="Izocam0416_Lansman_preroll_Nokta_MS"/>
    <x v="0"/>
    <x v="3"/>
    <s v="Q2"/>
    <d v="2016-04-06T00:00:00"/>
    <d v="2016-04-30T00:00:00"/>
    <n v="0"/>
    <x v="2"/>
    <x v="45"/>
    <s v="Izocam0416_Lansman_preroll_MS"/>
    <s v="Completed"/>
    <s v="Nokta"/>
    <s v="RON"/>
    <s v="Xaxis Tv"/>
    <s v="cpv"/>
    <s v="Pre/Mid/Post Rolls RON"/>
    <s v="Online Video"/>
    <n v="1.2E-2"/>
    <n v="0.04"/>
    <n v="100000"/>
    <n v="100436"/>
    <n v="0"/>
    <n v="100000"/>
    <n v="3381"/>
    <n v="3.3663228324505155E-2"/>
    <n v="1.1830819284235434"/>
    <n v="1200"/>
    <n v="1200"/>
    <n v="0"/>
    <n v="4000"/>
    <n v="4000"/>
    <n v="0"/>
    <n v="0"/>
    <n v="2800"/>
    <n v="0.7"/>
  </r>
  <r>
    <s v="Izocam0416_Lansman_preroll_Acunn_MS"/>
    <x v="0"/>
    <x v="3"/>
    <s v="Q2"/>
    <d v="2016-04-06T00:00:00"/>
    <d v="2016-04-30T00:00:00"/>
    <n v="0"/>
    <x v="2"/>
    <x v="45"/>
    <s v="Izocam0416_Lansman_preroll_MS"/>
    <s v="Completed"/>
    <s v="Acunn"/>
    <s v="RON"/>
    <s v="Xaxis Tv"/>
    <s v="cpv"/>
    <s v="Pre/Mid/Post Rolls RON"/>
    <s v="Online Video"/>
    <n v="0.01"/>
    <n v="0.04"/>
    <n v="100000"/>
    <n v="100584"/>
    <n v="0"/>
    <n v="100000"/>
    <n v="6044"/>
    <n v="6.0089079774119147E-2"/>
    <n v="0.66181336863004636"/>
    <n v="1000"/>
    <n v="1000"/>
    <n v="0"/>
    <n v="4000"/>
    <n v="4000"/>
    <n v="0"/>
    <n v="0"/>
    <n v="3000"/>
    <n v="0.75"/>
  </r>
  <r>
    <s v="Izocam0416_Lansman_Seeding_Clipkit_MS"/>
    <x v="0"/>
    <x v="3"/>
    <s v="Q2"/>
    <d v="2016-04-06T00:00:00"/>
    <d v="2016-04-30T00:00:00"/>
    <n v="0"/>
    <x v="2"/>
    <x v="45"/>
    <s v="Izocam0416_Lansman_Seeding_MS"/>
    <s v="Completed"/>
    <s v="Clipkit"/>
    <s v="RON"/>
    <s v="Xaxis Seeding"/>
    <s v="cpc"/>
    <s v="Pre/Mid/Post Rolls RON"/>
    <s v="Online Video"/>
    <n v="0.4"/>
    <n v="0.6"/>
    <n v="50000"/>
    <n v="57125"/>
    <n v="0"/>
    <n v="50000"/>
    <m/>
    <n v="0"/>
    <e v="#DIV/0!"/>
    <n v="20"/>
    <n v="20000"/>
    <n v="19980"/>
    <n v="30"/>
    <n v="30000"/>
    <n v="29970"/>
    <n v="0"/>
    <n v="10000"/>
    <n v="0.33333333333333331"/>
  </r>
  <r>
    <s v="Zorlu0416_Slavas_Snow_Show_interstitial_Medyanet_MC"/>
    <x v="0"/>
    <x v="3"/>
    <s v="Q2"/>
    <d v="2016-04-06T00:00:00"/>
    <d v="2016-04-19T00:00:00"/>
    <n v="0"/>
    <x v="0"/>
    <x v="36"/>
    <s v="Zorlu0416_Slavas_Snow_Show_interstitial_MC"/>
    <s v="Completed"/>
    <s v="Medyanet"/>
    <s v="RON"/>
    <s v="Xaxis Rich Media"/>
    <s v="cpm"/>
    <s v="Interstitial"/>
    <s v="Interstitial"/>
    <n v="0.5"/>
    <n v="4.25"/>
    <n v="500000"/>
    <n v="500341"/>
    <n v="0"/>
    <n v="500000"/>
    <n v="2823"/>
    <n v="5.6421520523003308E-3"/>
    <n v="0.71289408430747436"/>
    <n v="250"/>
    <n v="250"/>
    <n v="0"/>
    <n v="2125"/>
    <n v="2012.5"/>
    <n v="-112.5"/>
    <n v="0"/>
    <n v="1762.5"/>
    <n v="0.87577639751552794"/>
  </r>
  <r>
    <s v="Zorlu0416_Slavas_Snow_Show_interstitial_Acunn_MC"/>
    <x v="0"/>
    <x v="3"/>
    <s v="Q2"/>
    <d v="2016-04-06T00:00:00"/>
    <d v="2016-04-19T00:00:00"/>
    <n v="0"/>
    <x v="0"/>
    <x v="36"/>
    <s v="Zorlu0416_Slavas_Snow_Show_interstitial_MC"/>
    <s v="Completed"/>
    <s v="Acunn"/>
    <s v="RON"/>
    <s v="Xaxis Rich Media"/>
    <s v="cpm"/>
    <s v="Interstitial"/>
    <s v="Interstitial"/>
    <n v="1.5"/>
    <n v="4.25"/>
    <n v="350000"/>
    <n v="350831"/>
    <n v="0"/>
    <n v="350000"/>
    <n v="3795"/>
    <n v="1.0817174080967759E-2"/>
    <n v="0.3919631093544137"/>
    <n v="525"/>
    <n v="525"/>
    <n v="0"/>
    <n v="1487.5"/>
    <n v="1487.5"/>
    <n v="0"/>
    <n v="0"/>
    <n v="962.5"/>
    <n v="0.6470588235294118"/>
  </r>
  <r>
    <s v="Gratis0416_3Milyonuncu_Kart_Preroll_Bond_MS"/>
    <x v="0"/>
    <x v="3"/>
    <s v="Q2"/>
    <d v="2016-04-08T00:00:00"/>
    <d v="2016-04-09T00:00:00"/>
    <n v="0"/>
    <x v="2"/>
    <x v="41"/>
    <s v="Gratis0416_3Milyonuncu_Kart_Preroll_MS"/>
    <s v="Completed"/>
    <s v="Bond Digital"/>
    <s v="RON"/>
    <s v="Xaxis Tv"/>
    <s v="cpv"/>
    <s v="Pre/Mid/Post Rolls RON"/>
    <s v="Online Video"/>
    <n v="1.4999999999999999E-2"/>
    <n v="3.3000000000000002E-2"/>
    <n v="100000"/>
    <n v="102444"/>
    <n v="0"/>
    <n v="100000"/>
    <m/>
    <n v="0"/>
    <e v="#DIV/0!"/>
    <n v="1500"/>
    <n v="1500"/>
    <n v="0"/>
    <n v="3300"/>
    <n v="2921"/>
    <n v="-379"/>
    <n v="0"/>
    <n v="1421"/>
    <n v="0.48647723382403285"/>
  </r>
  <r>
    <s v="Gratis0416_3Milyonuncu_Kart_Preroll_Clickvol_MS"/>
    <x v="0"/>
    <x v="3"/>
    <s v="Q2"/>
    <d v="2016-04-08T00:00:00"/>
    <d v="2016-04-09T00:00:00"/>
    <n v="0"/>
    <x v="2"/>
    <x v="41"/>
    <s v="Gratis0416_3Milyonuncu_Kart_Preroll_MS"/>
    <s v="Completed"/>
    <s v="Clickvol"/>
    <s v="RON"/>
    <s v="Xaxis Tv"/>
    <s v="cpv"/>
    <s v="Pre/Mid/Post Rolls RON"/>
    <s v="Online Video"/>
    <n v="1.4999999999999999E-2"/>
    <n v="3.3000000000000002E-2"/>
    <n v="10000"/>
    <n v="145"/>
    <n v="9855"/>
    <n v="145"/>
    <n v="12"/>
    <n v="8.2758620689655171E-2"/>
    <n v="0.39874999999999999"/>
    <n v="150"/>
    <n v="2.1749999999999998"/>
    <n v="-147.82499999999999"/>
    <n v="330"/>
    <n v="4.7850000000000001"/>
    <n v="-325.21499999999997"/>
    <n v="0"/>
    <n v="2.6100000000000003"/>
    <n v="0.54545454545454553"/>
  </r>
  <r>
    <s v="Gratis0416_3Milyonuncu_Kart_Preroll_Midyo_MS"/>
    <x v="0"/>
    <x v="3"/>
    <s v="Q2"/>
    <d v="2016-04-08T00:00:00"/>
    <d v="2016-04-09T00:00:00"/>
    <n v="0"/>
    <x v="2"/>
    <x v="41"/>
    <s v="Gratis0416_3Milyonuncu_Kart_Preroll_MS"/>
    <s v="Completed"/>
    <s v="Midyo"/>
    <s v="RON"/>
    <s v="Xaxis Tv"/>
    <s v="cpv"/>
    <s v="Pre/Mid/Post Rolls RON"/>
    <s v="Online Video"/>
    <n v="5.0000000000000001E-3"/>
    <n v="3.3000000000000002E-2"/>
    <n v="60000"/>
    <n v="61353"/>
    <n v="0"/>
    <n v="60000"/>
    <n v="3496"/>
    <n v="5.6981728684823887E-2"/>
    <n v="0.57913300915331811"/>
    <n v="300"/>
    <n v="300"/>
    <n v="0"/>
    <n v="1980"/>
    <n v="2024.6490000000001"/>
    <n v="44.649000000000115"/>
    <n v="0"/>
    <n v="1724.6490000000001"/>
    <n v="0.85182616838770575"/>
  </r>
  <r>
    <s v="Gratis0416_3Milyonuncu_Kart_interest_Digitalm_MS"/>
    <x v="0"/>
    <x v="3"/>
    <s v="Q2"/>
    <d v="2016-04-08T00:00:00"/>
    <d v="2016-04-09T00:00:00"/>
    <n v="0"/>
    <x v="2"/>
    <x v="41"/>
    <s v="Gratis0416_3Milyonuncu_Kart_interest_MS"/>
    <s v="Completed"/>
    <s v="Digitalm"/>
    <s v="RON"/>
    <s v="Xaxis Display Plus"/>
    <s v="cpm"/>
    <s v="Selected Sites"/>
    <s v="Ad Bundles"/>
    <n v="0.2"/>
    <n v="1"/>
    <n v="600000"/>
    <n v="601608"/>
    <n v="0"/>
    <n v="600000"/>
    <n v="97"/>
    <n v="1.6123455805108975E-4"/>
    <n v="5.1546391752577323"/>
    <n v="120"/>
    <n v="120"/>
    <n v="0"/>
    <n v="600"/>
    <n v="500"/>
    <n v="-100"/>
    <n v="0"/>
    <n v="380"/>
    <n v="0.76"/>
  </r>
  <r>
    <s v="Gratis0416_3Milyonuncu_Kart_interest_Bond_MS"/>
    <x v="0"/>
    <x v="3"/>
    <s v="Q2"/>
    <d v="2016-04-08T00:00:00"/>
    <d v="2016-04-09T00:00:00"/>
    <n v="0"/>
    <x v="2"/>
    <x v="41"/>
    <s v="Gratis0416_3Milyonuncu_Kart_interest_MS"/>
    <s v="Completed"/>
    <s v="Bond Digital"/>
    <s v="RON"/>
    <s v="Xaxis Display Plus"/>
    <s v="cpm"/>
    <s v="Selected Sites"/>
    <s v="Ad Bundles"/>
    <n v="0.5"/>
    <n v="1"/>
    <n v="500000"/>
    <n v="500110"/>
    <n v="0"/>
    <n v="500000"/>
    <m/>
    <n v="0"/>
    <e v="#DIV/0!"/>
    <n v="250"/>
    <n v="250"/>
    <n v="0"/>
    <n v="500"/>
    <n v="500"/>
    <n v="0"/>
    <n v="0"/>
    <n v="250"/>
    <n v="0.5"/>
  </r>
  <r>
    <s v="Nike0416_Women_Race_interest_Bond_MS"/>
    <x v="0"/>
    <x v="3"/>
    <s v="Q2"/>
    <d v="2016-04-08T00:00:00"/>
    <d v="2016-04-28T00:00:00"/>
    <n v="0"/>
    <x v="2"/>
    <x v="27"/>
    <s v="Nike0416_Women_Race_interest_MS"/>
    <s v="Completed"/>
    <s v="Bond Digital"/>
    <s v="RON"/>
    <s v="Xaxis Display Plus"/>
    <s v="cpm"/>
    <s v="Selected Sites"/>
    <s v="Ad Bundles"/>
    <n v="0.5"/>
    <n v="0"/>
    <n v="1000000"/>
    <n v="735205"/>
    <n v="264795"/>
    <n v="735205"/>
    <m/>
    <n v="0"/>
    <e v="#DIV/0!"/>
    <n v="500"/>
    <n v="367.60250000000002"/>
    <n v="-132.39749999999998"/>
    <n v="0"/>
    <n v="0"/>
    <n v="0"/>
    <n v="0"/>
    <n v="-367.60250000000002"/>
    <e v="#DIV/0!"/>
  </r>
  <r>
    <s v="Nike0416_Women_Race_interstitial_Acunn_MS"/>
    <x v="0"/>
    <x v="3"/>
    <s v="Q2"/>
    <d v="2016-04-08T00:00:00"/>
    <d v="2016-04-28T00:00:00"/>
    <n v="0"/>
    <x v="2"/>
    <x v="27"/>
    <s v="Nike0416_Women_Race_interstitial_MS"/>
    <s v="Completed"/>
    <s v="Acunn"/>
    <s v="RON"/>
    <s v="Xaxis Display Plus"/>
    <s v="cpm"/>
    <s v="Interstitial"/>
    <s v="Interstitial"/>
    <n v="1.5"/>
    <n v="0"/>
    <n v="1000000"/>
    <n v="1001317"/>
    <n v="0"/>
    <n v="1000000"/>
    <n v="9755"/>
    <n v="9.7421695626859432E-3"/>
    <n v="0"/>
    <n v="1500"/>
    <n v="1500"/>
    <n v="0"/>
    <n v="0"/>
    <n v="0"/>
    <n v="0"/>
    <n v="0"/>
    <n v="-1500"/>
    <e v="#DIV/0!"/>
  </r>
  <r>
    <s v="Lassa0416_Satis_Kampanyası_interstitial_Medyanet_MC"/>
    <x v="0"/>
    <x v="3"/>
    <s v="Q2"/>
    <d v="2016-04-08T00:00:00"/>
    <d v="2016-04-30T00:00:00"/>
    <n v="0"/>
    <x v="0"/>
    <x v="17"/>
    <s v="Lassa0416_Satis_Kampanyası_interstitial_MC"/>
    <s v="Completed"/>
    <s v="Medyanet"/>
    <s v="RON"/>
    <s v="Xaxis Rich Media"/>
    <s v="cpm"/>
    <s v="Interstitial"/>
    <s v="Interstitial"/>
    <n v="0.5"/>
    <n v="4.25"/>
    <n v="750000"/>
    <n v="752269"/>
    <n v="0"/>
    <n v="750000"/>
    <n v="9878"/>
    <n v="1.3130941192578719E-2"/>
    <n v="0.32425592225146793"/>
    <n v="375"/>
    <n v="375"/>
    <n v="0"/>
    <n v="3187.5"/>
    <n v="3203"/>
    <n v="15.5"/>
    <n v="0"/>
    <n v="2828"/>
    <n v="0.88292226038089294"/>
  </r>
  <r>
    <s v="Lassa0416_Satis_Kampanyası_interstitial_Acunn_MC"/>
    <x v="0"/>
    <x v="3"/>
    <s v="Q2"/>
    <d v="2016-04-08T00:00:00"/>
    <d v="2016-04-30T00:00:00"/>
    <n v="0"/>
    <x v="0"/>
    <x v="17"/>
    <s v="Lassa0416_Satis_Kampanyası_interstitial_MC"/>
    <s v="Completed"/>
    <s v="Acunn"/>
    <s v="RON"/>
    <s v="Xaxis Rich Media"/>
    <s v="cpm"/>
    <s v="Interstitial"/>
    <s v="Interstitial"/>
    <n v="1.5"/>
    <n v="4.25"/>
    <n v="500000"/>
    <n v="501105"/>
    <n v="0"/>
    <n v="500000"/>
    <n v="5685"/>
    <n v="1.1344927709761428E-2"/>
    <n v="0.37379067722075637"/>
    <n v="750"/>
    <n v="750"/>
    <n v="0"/>
    <n v="2125"/>
    <n v="2125"/>
    <n v="0"/>
    <n v="0"/>
    <n v="1375"/>
    <n v="0.6470588235294118"/>
  </r>
  <r>
    <s v="Lassa0416_Satis_Kampanyası_interstitial_Digitalm_MC"/>
    <x v="0"/>
    <x v="3"/>
    <s v="Q2"/>
    <d v="2016-04-08T00:00:00"/>
    <d v="2016-04-30T00:00:00"/>
    <n v="0"/>
    <x v="0"/>
    <x v="17"/>
    <s v="Lassa0416_Satis_Kampanyası_interstitial_MC"/>
    <s v="Completed"/>
    <s v="Digitalm"/>
    <s v="RON"/>
    <s v="Xaxis Rich Media"/>
    <s v="cpm"/>
    <s v="Interstitial"/>
    <s v="Interstitial"/>
    <n v="2.5"/>
    <n v="4.25"/>
    <n v="500000"/>
    <n v="500303"/>
    <n v="0"/>
    <n v="500000"/>
    <n v="8673"/>
    <n v="1.7335494690217727E-2"/>
    <n v="0.24501325954110459"/>
    <n v="1250"/>
    <n v="1250"/>
    <n v="0"/>
    <n v="2125"/>
    <n v="2125"/>
    <n v="0"/>
    <n v="0"/>
    <n v="875"/>
    <n v="0.41176470588235292"/>
  </r>
  <r>
    <s v="Lassa0416_Satis_Kampanyası_SYNC_Clipkit_MC"/>
    <x v="0"/>
    <x v="3"/>
    <s v="Q2"/>
    <d v="2016-04-08T00:00:00"/>
    <d v="2016-04-30T00:00:00"/>
    <n v="0"/>
    <x v="0"/>
    <x v="17"/>
    <s v="Lassa0416_Satis_Kampanyası_SYNC_MC"/>
    <s v="Completed"/>
    <s v="Clipkit"/>
    <s v="RON"/>
    <s v="Xaxis SYNC"/>
    <s v="cpv"/>
    <s v="Pre/Mid/Post Rolls RON"/>
    <s v="Online Video"/>
    <n v="3.6999999999999998E-2"/>
    <n v="0.06"/>
    <n v="200000"/>
    <n v="200157"/>
    <n v="0"/>
    <n v="200000"/>
    <n v="6154"/>
    <n v="3.0745864496370349E-2"/>
    <n v="1.9514137146571335"/>
    <n v="7400"/>
    <n v="7400"/>
    <n v="0"/>
    <n v="12000"/>
    <n v="12009"/>
    <n v="9"/>
    <n v="0"/>
    <n v="4609"/>
    <n v="0.38379548671829461"/>
  </r>
  <r>
    <s v="Lassa0416_Satis_Kampanyası_interest_Digitalm_MC"/>
    <x v="0"/>
    <x v="3"/>
    <s v="Q2"/>
    <d v="2016-04-08T00:00:00"/>
    <d v="2016-04-30T00:00:00"/>
    <n v="0"/>
    <x v="0"/>
    <x v="17"/>
    <s v="Lassa0416_Satis_Kampanyası_interest_MC"/>
    <s v="Completed"/>
    <s v="Digitalm"/>
    <s v="RON"/>
    <s v="Xaxis Display Plus"/>
    <s v="cpm"/>
    <s v="Selected Sites"/>
    <s v="Ad Bundles"/>
    <n v="0.2"/>
    <n v="1.3"/>
    <n v="2000000"/>
    <n v="426082"/>
    <n v="1573918"/>
    <n v="426082"/>
    <n v="24"/>
    <n v="5.6327185846855772E-5"/>
    <n v="23.079441666666668"/>
    <n v="400"/>
    <n v="85.216400000000007"/>
    <n v="-314.78359999999998"/>
    <n v="2600"/>
    <n v="553.90660000000003"/>
    <n v="-2046.0934"/>
    <n v="0"/>
    <n v="468.6902"/>
    <n v="0.84615384615384615"/>
  </r>
  <r>
    <s v="Lassa0416_Satis_Kampanyası_interest_Bond_MC"/>
    <x v="0"/>
    <x v="3"/>
    <s v="Q2"/>
    <d v="2016-04-08T00:00:00"/>
    <d v="2016-04-30T00:00:00"/>
    <n v="0"/>
    <x v="0"/>
    <x v="17"/>
    <s v="Lassa0416_Satis_Kampanyası_interest_MC"/>
    <s v="Completed"/>
    <s v="Bond Digital"/>
    <s v="RON"/>
    <s v="Xaxis Display Plus"/>
    <s v="cpm"/>
    <s v="Selected Sites"/>
    <s v="Ad Bundles"/>
    <n v="0.5"/>
    <n v="1.3"/>
    <n v="1000000"/>
    <n v="311289"/>
    <n v="688711"/>
    <n v="311289"/>
    <m/>
    <n v="0"/>
    <e v="#DIV/0!"/>
    <n v="500"/>
    <n v="155.64449999999999"/>
    <n v="-344.35550000000001"/>
    <n v="1300"/>
    <n v="404.67570000000001"/>
    <n v="-895.32429999999999"/>
    <n v="0"/>
    <n v="249.03120000000001"/>
    <n v="0.61538461538461542"/>
  </r>
  <r>
    <s v="Lassa0416_Satis_Kampanyası_Hürriyetemlak_Digitalm_MC"/>
    <x v="0"/>
    <x v="3"/>
    <s v="Q2"/>
    <d v="2016-04-08T00:00:00"/>
    <d v="2016-04-30T00:00:00"/>
    <n v="0"/>
    <x v="0"/>
    <x v="17"/>
    <s v="Lassa0416_Satis_Kampanyası_interest_MC"/>
    <s v="Completed"/>
    <s v="Hurriyetemlak"/>
    <s v="RON"/>
    <s v="Xaxis Display Plus"/>
    <s v="cpm"/>
    <s v="Selected Sites"/>
    <s v="Ad Bundles"/>
    <n v="0.15"/>
    <n v="1.3"/>
    <n v="500000"/>
    <n v="509974"/>
    <n v="0"/>
    <n v="500000"/>
    <m/>
    <n v="0"/>
    <e v="#DIV/0!"/>
    <n v="75"/>
    <n v="75"/>
    <n v="0"/>
    <n v="650"/>
    <n v="662.96620000000007"/>
    <n v="12.966200000000072"/>
    <n v="0"/>
    <n v="587.96620000000007"/>
    <n v="0.88687206074759162"/>
  </r>
  <r>
    <s v="Lassa0416_Satis_Kampanyası_Medyanet_Digitalm_MC"/>
    <x v="0"/>
    <x v="3"/>
    <s v="Q2"/>
    <d v="2016-04-08T00:00:00"/>
    <d v="2016-04-30T00:00:00"/>
    <n v="0"/>
    <x v="0"/>
    <x v="17"/>
    <s v="Lassa0416_Satis_Kampanyası_interest_MC"/>
    <s v="Completed"/>
    <s v="Medyanet"/>
    <s v="RON"/>
    <s v="Xaxis Display Plus"/>
    <s v="cpm"/>
    <s v="Selected Sites"/>
    <s v="Ad Bundles"/>
    <n v="0.1"/>
    <n v="1.3"/>
    <n v="700000"/>
    <n v="701831"/>
    <n v="0"/>
    <n v="700000"/>
    <m/>
    <n v="0"/>
    <e v="#DIV/0!"/>
    <n v="70"/>
    <n v="70"/>
    <n v="0"/>
    <n v="910"/>
    <n v="912.38030000000003"/>
    <n v="2.3803000000000338"/>
    <n v="0"/>
    <n v="842.38030000000003"/>
    <n v="0.92327760693649352"/>
  </r>
  <r>
    <s v="Akbank0416_Fintech_interest_Digitalm_MC"/>
    <x v="0"/>
    <x v="3"/>
    <s v="Q2"/>
    <d v="2016-04-08T00:00:00"/>
    <d v="2016-04-30T00:00:00"/>
    <n v="0"/>
    <x v="0"/>
    <x v="9"/>
    <s v="Akbank0416_Fintech_interest_MC"/>
    <s v="Completed"/>
    <s v="Digitalm"/>
    <s v="RON"/>
    <s v="Xaxis Display Plus"/>
    <s v="cpm"/>
    <s v="Selected Sites"/>
    <s v="Ad Bundles"/>
    <n v="0.2"/>
    <n v="1"/>
    <n v="2000000"/>
    <n v="1995250"/>
    <n v="4750"/>
    <n v="1995250"/>
    <m/>
    <n v="0"/>
    <e v="#DIV/0!"/>
    <n v="400"/>
    <n v="399.05"/>
    <n v="-0.94999999999998863"/>
    <n v="2000"/>
    <n v="1995.25"/>
    <n v="-4.75"/>
    <n v="0"/>
    <n v="1596.2"/>
    <n v="0.8"/>
  </r>
  <r>
    <s v="Akbank0416_Fintech_interest_Medyanet_MC"/>
    <x v="0"/>
    <x v="3"/>
    <s v="Q2"/>
    <d v="2016-04-08T00:00:00"/>
    <d v="2016-04-30T00:00:00"/>
    <n v="0"/>
    <x v="0"/>
    <x v="9"/>
    <s v="Akbank0416_Fintech_interest_MC"/>
    <s v="Completed"/>
    <s v="Medyanet"/>
    <s v="RON"/>
    <s v="Xaxis Display Plus"/>
    <s v="cpm"/>
    <s v="Selected Sites"/>
    <s v="Ad Bundles"/>
    <n v="0.1"/>
    <n v="1"/>
    <n v="1500000"/>
    <n v="1510028"/>
    <n v="0"/>
    <n v="1500000"/>
    <m/>
    <n v="0"/>
    <e v="#DIV/0!"/>
    <n v="150"/>
    <n v="150"/>
    <n v="0"/>
    <n v="1500"/>
    <n v="1510.028"/>
    <n v="10.02800000000002"/>
    <n v="0"/>
    <n v="1360.028"/>
    <n v="0.90066409364594568"/>
  </r>
  <r>
    <s v="Akbank0416_Fintech_interest_Bond_MC"/>
    <x v="0"/>
    <x v="3"/>
    <s v="Q2"/>
    <d v="2016-04-08T00:00:00"/>
    <d v="2016-04-30T00:00:00"/>
    <n v="0"/>
    <x v="0"/>
    <x v="9"/>
    <s v="Akbank0416_Fintech_interest_MC"/>
    <s v="Completed"/>
    <s v="Bond Digital"/>
    <s v="RON"/>
    <s v="Xaxis Display Plus"/>
    <s v="cpm"/>
    <s v="Selected Sites"/>
    <s v="Ad Bundles"/>
    <n v="0.5"/>
    <n v="1"/>
    <n v="1000000"/>
    <n v="731945"/>
    <n v="268055"/>
    <n v="731945"/>
    <m/>
    <n v="0"/>
    <e v="#DIV/0!"/>
    <n v="500"/>
    <n v="365.97250000000003"/>
    <n v="-134.02749999999997"/>
    <n v="1000"/>
    <n v="495"/>
    <n v="-505"/>
    <n v="0"/>
    <n v="129.02749999999997"/>
    <n v="0.26066161616161609"/>
  </r>
  <r>
    <s v="Sölen0416_Ozmn_Imaj_Kampanyası_Clickvol_MC"/>
    <x v="0"/>
    <x v="3"/>
    <s v="Q2"/>
    <d v="2016-04-08T00:00:00"/>
    <d v="2016-04-30T00:00:00"/>
    <n v="0"/>
    <x v="0"/>
    <x v="46"/>
    <s v="Sölen0416_Ozmn_Imaj_Kampanyası_MC"/>
    <s v="Completed"/>
    <s v="Clickvol"/>
    <s v="RON"/>
    <s v="Xaxis Mobil"/>
    <s v="cpv"/>
    <s v="Pre/Mid/Post Rolls RON"/>
    <s v="Online Video"/>
    <n v="1.4999999999999999E-2"/>
    <n v="0.05"/>
    <n v="40000"/>
    <n v="10000"/>
    <n v="30000"/>
    <n v="10000"/>
    <n v="1713"/>
    <n v="0.17130000000000001"/>
    <n v="1.084063047285464"/>
    <n v="600"/>
    <n v="150"/>
    <n v="-450"/>
    <n v="2000"/>
    <n v="1857"/>
    <n v="-143"/>
    <n v="0"/>
    <n v="1707"/>
    <n v="0.91922455573505657"/>
  </r>
  <r>
    <s v="Sölen0416_Ozmn_Imaj_Kampanyası_Move_ONEDİGİTAL"/>
    <x v="0"/>
    <x v="3"/>
    <s v="Q2"/>
    <d v="2016-04-08T00:00:00"/>
    <d v="2016-04-30T00:00:00"/>
    <n v="0"/>
    <x v="0"/>
    <x v="46"/>
    <s v="Sölen0416_Ozmn_Imaj_Kampanyası_MC"/>
    <s v="Completed"/>
    <s v="Move"/>
    <s v="RON"/>
    <s v="Xaxis Mobil"/>
    <s v="cpv"/>
    <s v="Pre/Mid/Post Rolls RON"/>
    <s v="Online Video"/>
    <n v="0.02"/>
    <n v="0.05"/>
    <n v="20000"/>
    <n v="20004"/>
    <n v="0"/>
    <n v="20000"/>
    <n v="217"/>
    <n v="1.0847830433913217E-2"/>
    <n v="0"/>
    <n v="400"/>
    <n v="400"/>
    <n v="0"/>
    <n v="1000"/>
    <n v="0"/>
    <n v="-1000"/>
    <n v="0"/>
    <n v="-400"/>
    <e v="#DIV/0!"/>
  </r>
  <r>
    <s v="Renault0416_Megane_HB_LAL_Medyanet_MEC"/>
    <x v="0"/>
    <x v="3"/>
    <s v="Q2"/>
    <d v="2016-04-08T00:00:00"/>
    <d v="2016-04-30T00:00:00"/>
    <n v="0"/>
    <x v="1"/>
    <x v="40"/>
    <s v="Renault0416_Megane_HB_LAL_MEC"/>
    <s v="Completed"/>
    <s v="Medyanet"/>
    <s v="RON"/>
    <s v="Xaxis Lookalike"/>
    <s v="cpm"/>
    <s v="Selected Sites"/>
    <s v="Ad Bundles"/>
    <n v="0.1"/>
    <n v="1.8"/>
    <n v="1500000"/>
    <n v="1506519"/>
    <n v="0"/>
    <n v="1500000"/>
    <m/>
    <n v="0"/>
    <e v="#DIV/0!"/>
    <n v="150"/>
    <n v="150"/>
    <n v="0"/>
    <n v="2700"/>
    <n v="2711.7342000000003"/>
    <n v="11.734200000000328"/>
    <n v="0"/>
    <n v="2561.7342000000003"/>
    <n v="0.94468484411193399"/>
  </r>
  <r>
    <s v="Renault0416_Megane_HB_LAL_Digitalm_MEC"/>
    <x v="0"/>
    <x v="3"/>
    <s v="Q2"/>
    <d v="2016-04-08T00:00:00"/>
    <d v="2016-04-30T00:00:00"/>
    <n v="0"/>
    <x v="1"/>
    <x v="40"/>
    <s v="Renault0416_Megane_HB_LAL_MEC"/>
    <s v="Completed"/>
    <s v="Digitalm"/>
    <s v="RON"/>
    <s v="Xaxis Lookalike"/>
    <s v="cpm"/>
    <s v="Selected Sites"/>
    <s v="Ad Bundles"/>
    <n v="0.2"/>
    <n v="1.8"/>
    <n v="1000000"/>
    <n v="998897"/>
    <n v="1103"/>
    <n v="998897"/>
    <n v="1231"/>
    <n v="1.2323592922994062E-3"/>
    <n v="1.4606129975629571"/>
    <n v="200"/>
    <n v="199.77940000000001"/>
    <n v="-0.22059999999999036"/>
    <n v="1800"/>
    <n v="1798.0146000000002"/>
    <n v="-1.9853999999997995"/>
    <n v="0"/>
    <n v="1598.2352000000001"/>
    <n v="0.88888888888888884"/>
  </r>
  <r>
    <s v="Renault0416_Megane_HB_LAL_Appnexus_MEC"/>
    <x v="0"/>
    <x v="3"/>
    <s v="Q2"/>
    <d v="2016-04-08T00:00:00"/>
    <d v="2016-04-30T00:00:00"/>
    <n v="0"/>
    <x v="1"/>
    <x v="40"/>
    <s v="Renault0416_Megane_HB_LAL_MEC"/>
    <s v="Completed"/>
    <s v="Appnexus"/>
    <s v="RON"/>
    <s v="Xaxis Lookalike"/>
    <s v="cpm"/>
    <s v="Selected Sites"/>
    <s v="Ad Bundles"/>
    <m/>
    <n v="1.8"/>
    <n v="500000"/>
    <n v="262962"/>
    <n v="237038"/>
    <n v="262962"/>
    <n v="1075"/>
    <n v="4.0880431393129045E-3"/>
    <n v="0.45674418604651162"/>
    <n v="0"/>
    <n v="118"/>
    <n v="118"/>
    <n v="900"/>
    <n v="491"/>
    <n v="-409"/>
    <n v="0"/>
    <n v="373"/>
    <n v="0.75967413441955189"/>
  </r>
  <r>
    <s v="Renault0416_Megane_HB_LAL_Google_MEC"/>
    <x v="0"/>
    <x v="3"/>
    <s v="Q2"/>
    <d v="2016-04-08T00:00:00"/>
    <d v="2016-04-30T00:00:00"/>
    <n v="0"/>
    <x v="1"/>
    <x v="40"/>
    <s v="Renault0416_Megane_HB_LAL_MEC"/>
    <s v="Completed"/>
    <s v="Google"/>
    <s v="RON"/>
    <s v="Xaxis Lookalike"/>
    <s v="cpm"/>
    <s v="Selected Sites"/>
    <s v="Ad Bundles"/>
    <m/>
    <n v="1.8"/>
    <n v="0"/>
    <n v="0"/>
    <n v="0"/>
    <n v="0"/>
    <n v="0"/>
    <e v="#DIV/0!"/>
    <e v="#DIV/0!"/>
    <n v="0"/>
    <n v="22"/>
    <n v="22"/>
    <n v="0"/>
    <n v="0"/>
    <n v="0"/>
    <n v="0"/>
    <n v="-22"/>
    <e v="#DIV/0!"/>
  </r>
  <r>
    <s v="Bridgestone0416_Bahar_Kampanyası_SYNC_Clipkit_MC"/>
    <x v="0"/>
    <x v="3"/>
    <s v="Q2"/>
    <d v="2016-04-08T00:00:00"/>
    <d v="2016-04-30T00:00:00"/>
    <n v="0"/>
    <x v="0"/>
    <x v="8"/>
    <s v="Bridgestone0416_Bahar_Kampanyası_SYNC_MC"/>
    <s v="Completed"/>
    <s v="Clipkit"/>
    <s v="RON"/>
    <s v="Xaxis SYNC"/>
    <s v="cpv"/>
    <s v="Pre/Mid/Post Rolls RON"/>
    <s v="Online Video"/>
    <n v="3.6999999999999998E-2"/>
    <n v="0.06"/>
    <n v="100000"/>
    <n v="100002"/>
    <n v="0"/>
    <n v="100000"/>
    <n v="4150"/>
    <n v="4.1499170016599668E-2"/>
    <n v="1.4457831325301205"/>
    <n v="3700"/>
    <n v="3700"/>
    <n v="0"/>
    <n v="6000"/>
    <n v="6000"/>
    <n v="0"/>
    <n v="0"/>
    <n v="2300"/>
    <n v="0.38333333333333336"/>
  </r>
  <r>
    <s v="Istikbal0416_Yatak_Lansman_interstitial_Medyanet_MC"/>
    <x v="0"/>
    <x v="3"/>
    <s v="Q2"/>
    <d v="2016-04-09T00:00:00"/>
    <d v="2016-04-15T00:00:00"/>
    <n v="0"/>
    <x v="2"/>
    <x v="28"/>
    <s v="Istikbal0416_Yatak_Lansman_interstitial_MC"/>
    <s v="Completed"/>
    <s v="Medyanet"/>
    <s v="RON"/>
    <s v="Xaxis Rich Media"/>
    <s v="cpm"/>
    <s v="Interstitial"/>
    <s v="Interstitial"/>
    <n v="0.5"/>
    <n v="3.75"/>
    <n v="1000000"/>
    <n v="322074"/>
    <n v="677926"/>
    <n v="322074"/>
    <m/>
    <n v="0"/>
    <e v="#DIV/0!"/>
    <n v="500"/>
    <n v="161.03700000000001"/>
    <n v="-338.96299999999997"/>
    <n v="3750"/>
    <n v="1207.7774999999999"/>
    <n v="-2542.2224999999999"/>
    <n v="0"/>
    <n v="1046.7404999999999"/>
    <n v="0.86666666666666659"/>
  </r>
  <r>
    <s v="Istikbal0416_Yatak_Lansman_interstitial_Acunn_MC"/>
    <x v="0"/>
    <x v="3"/>
    <s v="Q2"/>
    <d v="2016-04-09T00:00:00"/>
    <d v="2016-04-15T00:00:00"/>
    <n v="0"/>
    <x v="2"/>
    <x v="28"/>
    <s v="Istikbal0416_Yatak_Lansman_interstitial_MC"/>
    <s v="Completed"/>
    <s v="Acunn"/>
    <s v="RON"/>
    <s v="Xaxis Rich Media"/>
    <s v="cpm"/>
    <s v="Interstitial"/>
    <s v="Interstitial"/>
    <n v="1.5"/>
    <n v="3.75"/>
    <n v="2000000"/>
    <n v="431034"/>
    <n v="1568966"/>
    <n v="431034"/>
    <n v="2024"/>
    <n v="4.6956852591674902E-3"/>
    <n v="1.3858695652173914"/>
    <n v="3000"/>
    <n v="646.55099999999993"/>
    <n v="-2353.4490000000001"/>
    <n v="7500"/>
    <n v="2805"/>
    <n v="-4695"/>
    <n v="0"/>
    <n v="2158.4490000000001"/>
    <n v="0.76950053475935831"/>
  </r>
  <r>
    <s v="Istikbal0416_Yatak_Lansman_interstitial_Digitalm_MC"/>
    <x v="0"/>
    <x v="3"/>
    <s v="Q2"/>
    <d v="2016-04-09T00:00:00"/>
    <d v="2016-04-15T00:00:00"/>
    <n v="0"/>
    <x v="2"/>
    <x v="28"/>
    <s v="Istikbal0416_Yatak_Lansman_interstitial_MC"/>
    <s v="Completed"/>
    <s v="Digitalm"/>
    <s v="RON"/>
    <s v="Xaxis Rich Media"/>
    <s v="cpm"/>
    <s v="Interstitial"/>
    <s v="Interstitial"/>
    <n v="2.5"/>
    <n v="3.75"/>
    <n v="1000000"/>
    <n v="501895"/>
    <n v="498105"/>
    <n v="501895"/>
    <m/>
    <n v="0"/>
    <e v="#DIV/0!"/>
    <n v="2500"/>
    <n v="1254.7375"/>
    <n v="-1245.2625"/>
    <n v="3750"/>
    <n v="1882.10625"/>
    <n v="-1867.89375"/>
    <n v="0"/>
    <n v="627.36875000000009"/>
    <n v="0.33333333333333337"/>
  </r>
  <r>
    <s v="Istikbal0416_Yatak_Lansman_interstitial_Memuruz_MC"/>
    <x v="0"/>
    <x v="3"/>
    <s v="Q2"/>
    <d v="2016-04-09T00:00:00"/>
    <d v="2016-04-15T00:00:00"/>
    <n v="0"/>
    <x v="2"/>
    <x v="28"/>
    <s v="Istikbal0416_Yatak_Lansman_interstitial_MC"/>
    <s v="Completed"/>
    <s v="Memuruz"/>
    <s v="RON"/>
    <s v="Xaxis Rich Media"/>
    <s v="cpm"/>
    <s v="Interstitial"/>
    <s v="Interstitial"/>
    <n v="2.5"/>
    <n v="3.75"/>
    <n v="1000000"/>
    <n v="404198"/>
    <n v="595802"/>
    <n v="404198"/>
    <m/>
    <n v="0"/>
    <e v="#DIV/0!"/>
    <n v="2500"/>
    <n v="1010.4949999999999"/>
    <n v="-1489.5050000000001"/>
    <n v="3750"/>
    <n v="1515.7425000000001"/>
    <n v="-2234.2574999999997"/>
    <n v="0"/>
    <n v="505.24750000000017"/>
    <n v="0.33333333333333343"/>
  </r>
  <r>
    <s v="Vodafone0416_Red_Beymen_interest_Sem_MS"/>
    <x v="0"/>
    <x v="3"/>
    <s v="Q2"/>
    <d v="2016-04-09T00:00:00"/>
    <d v="2016-04-30T00:00:00"/>
    <n v="0"/>
    <x v="2"/>
    <x v="13"/>
    <s v="Vodafone0416_Red_Beymen_interest_MS"/>
    <s v="Completed"/>
    <s v="Sem Digital"/>
    <s v="RON"/>
    <s v="Xaxis Display Plus"/>
    <s v="cpm"/>
    <s v="Selected Sites"/>
    <s v="Ad Bundles"/>
    <n v="0.2"/>
    <n v="1.4"/>
    <n v="500000"/>
    <n v="646318"/>
    <n v="0"/>
    <n v="500000"/>
    <m/>
    <n v="0"/>
    <e v="#DIV/0!"/>
    <n v="100"/>
    <n v="100"/>
    <n v="0"/>
    <n v="700"/>
    <n v="904.84519999999998"/>
    <n v="204.84519999999998"/>
    <n v="0"/>
    <n v="804.84519999999998"/>
    <n v="0.88948385867549495"/>
  </r>
  <r>
    <s v="Vodafone0416_Red_Beymen_interest_Digitalm_MS"/>
    <x v="0"/>
    <x v="3"/>
    <s v="Q2"/>
    <d v="2016-04-09T00:00:00"/>
    <d v="2016-04-30T00:00:00"/>
    <n v="0"/>
    <x v="2"/>
    <x v="13"/>
    <s v="Vodafone0416_Red_Beymen_interest_MS"/>
    <s v="Completed"/>
    <s v="Digitalm"/>
    <s v="RON"/>
    <s v="Xaxis Display Plus"/>
    <s v="cpm"/>
    <s v="Selected Sites"/>
    <s v="Ad Bundles"/>
    <n v="0.2"/>
    <n v="1.4"/>
    <n v="5000000"/>
    <n v="4571253"/>
    <n v="428747"/>
    <n v="4571253"/>
    <n v="1297"/>
    <n v="2.837296469917548E-4"/>
    <n v="4.9342746337702383"/>
    <n v="1000"/>
    <n v="914.25059999999996"/>
    <n v="-85.749400000000037"/>
    <n v="7000"/>
    <n v="6399.7541999999994"/>
    <n v="-600.2458000000006"/>
    <n v="0"/>
    <n v="5485.5035999999991"/>
    <n v="0.8571428571428571"/>
  </r>
  <r>
    <s v="Vodafone0416_Red_Beymen_interest_Medyanet_MS"/>
    <x v="0"/>
    <x v="3"/>
    <s v="Q2"/>
    <d v="2016-04-09T00:00:00"/>
    <d v="2016-04-30T00:00:00"/>
    <n v="0"/>
    <x v="2"/>
    <x v="13"/>
    <s v="Vodafone0416_Red_Beymen_interest_MS"/>
    <s v="Completed"/>
    <s v="Medyanet"/>
    <s v="RON"/>
    <s v="Xaxis Display Plus"/>
    <s v="cpm"/>
    <s v="Selected Sites"/>
    <s v="Ad Bundles"/>
    <n v="0.5"/>
    <n v="1.4"/>
    <n v="1000000"/>
    <n v="1000131"/>
    <n v="0"/>
    <n v="1000000"/>
    <m/>
    <n v="0"/>
    <e v="#DIV/0!"/>
    <n v="500"/>
    <n v="500"/>
    <n v="0"/>
    <n v="1400"/>
    <n v="1400.1833999999999"/>
    <n v="0.18339999999989232"/>
    <n v="0"/>
    <n v="900.18339999999989"/>
    <n v="0.64290392244330274"/>
  </r>
  <r>
    <s v="Vodafone0416_Red_Beymen_interest_Commedya_MS"/>
    <x v="0"/>
    <x v="3"/>
    <s v="Q2"/>
    <d v="2016-04-09T00:00:00"/>
    <d v="2016-04-30T00:00:00"/>
    <n v="0"/>
    <x v="2"/>
    <x v="13"/>
    <s v="Vodafone0416_Red_Beymen_interest_MS"/>
    <s v="Completed"/>
    <s v="Commedya"/>
    <s v="RON"/>
    <s v="Xaxis Display Plus"/>
    <s v="cpm"/>
    <s v="Selected Sites"/>
    <s v="Ad Bundles"/>
    <n v="0.1"/>
    <n v="1.4"/>
    <n v="500000"/>
    <n v="543380"/>
    <n v="0"/>
    <n v="500000"/>
    <m/>
    <n v="0"/>
    <e v="#DIV/0!"/>
    <n v="50"/>
    <n v="50"/>
    <n v="0"/>
    <n v="700"/>
    <n v="1020"/>
    <n v="320"/>
    <n v="0"/>
    <n v="970"/>
    <n v="0.9509803921568627"/>
  </r>
  <r>
    <s v="Vodafone0416_Red_Beymen_interest_Clickvol_MS"/>
    <x v="0"/>
    <x v="3"/>
    <s v="Q2"/>
    <d v="2016-04-09T00:00:00"/>
    <d v="2016-04-30T00:00:00"/>
    <n v="0"/>
    <x v="2"/>
    <x v="13"/>
    <s v="Vodafone0416_Red_Beymen_interest_MS"/>
    <s v="Completed"/>
    <s v="Clickvol"/>
    <s v="RON"/>
    <s v="Xaxis Display Plus"/>
    <s v="cpm"/>
    <s v="Selected Sites"/>
    <s v="Ad Bundles"/>
    <n v="0.5"/>
    <n v="1.4"/>
    <n v="500000"/>
    <n v="196706"/>
    <n v="303294"/>
    <n v="196706"/>
    <m/>
    <n v="0"/>
    <e v="#DIV/0!"/>
    <n v="250"/>
    <n v="98.352999999999994"/>
    <n v="-151.64699999999999"/>
    <n v="700"/>
    <n v="275.38839999999999"/>
    <n v="-424.61160000000001"/>
    <n v="0"/>
    <n v="177.03539999999998"/>
    <n v="0.64285714285714279"/>
  </r>
  <r>
    <s v="Redbull0416_AnadoluBreak_interest_Bond_MEC"/>
    <x v="0"/>
    <x v="3"/>
    <s v="Q2"/>
    <d v="2016-04-02T00:00:00"/>
    <d v="2016-04-17T00:00:00"/>
    <n v="0"/>
    <x v="1"/>
    <x v="11"/>
    <s v="Redbull0416_AnadoluBreak_interest_MEC"/>
    <s v="Completed"/>
    <s v="Bond Digital"/>
    <s v="RON"/>
    <s v="Xaxis Display Plus"/>
    <s v="cpm"/>
    <s v="Selected Sites"/>
    <s v="Ad Bundles"/>
    <n v="0.5"/>
    <n v="1.6"/>
    <n v="2350000"/>
    <n v="2019953"/>
    <n v="330047"/>
    <n v="2019953"/>
    <m/>
    <n v="0"/>
    <e v="#DIV/0!"/>
    <n v="1175"/>
    <n v="1009.9765"/>
    <n v="-165.02350000000001"/>
    <n v="3760"/>
    <n v="1125.7"/>
    <n v="-2634.3"/>
    <n v="0"/>
    <n v="115.72350000000006"/>
    <n v="0.1028013680376655"/>
  </r>
  <r>
    <s v="Redbull0416_AnadoluBreak_interest_Adhood_MEC"/>
    <x v="0"/>
    <x v="3"/>
    <s v="Q2"/>
    <d v="2016-04-02T00:00:00"/>
    <d v="2016-04-17T00:00:00"/>
    <n v="0"/>
    <x v="1"/>
    <x v="11"/>
    <s v="Redbull0416_AnadoluBreak_interest_MEC"/>
    <s v="Completed"/>
    <s v="Adhood"/>
    <s v="RON"/>
    <s v="Xaxis Display Plus"/>
    <s v="cpm"/>
    <s v="Selected Sites"/>
    <s v="Ad Bundles"/>
    <n v="0.15"/>
    <n v="1.6"/>
    <n v="1250000"/>
    <n v="1183610"/>
    <n v="66390"/>
    <n v="1183610"/>
    <m/>
    <n v="0"/>
    <e v="#DIV/0!"/>
    <n v="187.5"/>
    <n v="177.54149999999998"/>
    <n v="-9.958500000000015"/>
    <n v="2000"/>
    <n v="1893.7760000000001"/>
    <n v="-106.22399999999993"/>
    <n v="0"/>
    <n v="1716.2345"/>
    <n v="0.90625"/>
  </r>
  <r>
    <s v="Redbull0416_AnadoluBreak_interest_Reklamstore_MEC"/>
    <x v="0"/>
    <x v="3"/>
    <s v="Q2"/>
    <d v="2016-04-02T00:00:00"/>
    <d v="2016-04-17T00:00:00"/>
    <n v="0"/>
    <x v="1"/>
    <x v="11"/>
    <s v="Redbull0416_AnadoluBreak_interest_MEC"/>
    <s v="Completed"/>
    <s v="Reklamstore"/>
    <s v="RON"/>
    <s v="Xaxis Display Plus"/>
    <s v="cpm"/>
    <s v="Selected Sites"/>
    <s v="Ad Bundles"/>
    <n v="0.17"/>
    <n v="1.6"/>
    <n v="1300000"/>
    <n v="900417"/>
    <n v="399583"/>
    <n v="900417"/>
    <m/>
    <n v="0"/>
    <e v="#DIV/0!"/>
    <n v="221.00000000000003"/>
    <n v="153.07089000000002"/>
    <n v="-67.929110000000009"/>
    <n v="2080"/>
    <n v="1440.6672000000001"/>
    <n v="-639.33279999999991"/>
    <n v="0"/>
    <n v="1287.5963100000001"/>
    <n v="0.89375000000000004"/>
  </r>
  <r>
    <s v="Redbull0416_AnadoluBreak_interest_Digitalm_MEC"/>
    <x v="0"/>
    <x v="3"/>
    <s v="Q2"/>
    <d v="2016-04-02T00:00:00"/>
    <d v="2016-04-17T00:00:00"/>
    <n v="0"/>
    <x v="1"/>
    <x v="11"/>
    <s v="Redbull0416_AnadoluBreak_interest_MEC"/>
    <s v="Completed"/>
    <s v="Digitalm"/>
    <s v="RON"/>
    <s v="Xaxis Display Plus"/>
    <s v="cpm"/>
    <s v="Selected Sites"/>
    <s v="Ad Bundles"/>
    <n v="0.2"/>
    <n v="1.6"/>
    <n v="1500000"/>
    <n v="1486261"/>
    <n v="13739"/>
    <n v="1486261"/>
    <m/>
    <n v="0"/>
    <e v="#DIV/0!"/>
    <n v="300"/>
    <n v="297.25220000000002"/>
    <n v="-2.7477999999999838"/>
    <n v="2400"/>
    <n v="2378.0176000000001"/>
    <n v="-21.98239999999987"/>
    <n v="0"/>
    <n v="2080.7654000000002"/>
    <n v="0.875"/>
  </r>
  <r>
    <s v="Redbull0416_AnadoluBreak_interest_Medyanet_MEC"/>
    <x v="0"/>
    <x v="3"/>
    <s v="Q2"/>
    <d v="2016-04-02T00:00:00"/>
    <d v="2016-04-17T00:00:00"/>
    <n v="0"/>
    <x v="1"/>
    <x v="11"/>
    <s v="Redbull0416_AnadoluBreak_interest_MEC"/>
    <s v="Completed"/>
    <s v="Medyanet"/>
    <s v="RON"/>
    <s v="Xaxis Display Plus"/>
    <s v="cpm"/>
    <s v="Selected Sites"/>
    <s v="Ad Bundles"/>
    <n v="0.1"/>
    <n v="1.6"/>
    <n v="1000000"/>
    <n v="1021786"/>
    <n v="0"/>
    <n v="1000000"/>
    <m/>
    <n v="0"/>
    <e v="#DIV/0!"/>
    <n v="100"/>
    <n v="100"/>
    <n v="0"/>
    <n v="1600"/>
    <n v="1634.8576"/>
    <n v="34.857600000000048"/>
    <n v="0"/>
    <n v="1534.8576"/>
    <n v="0.93883259312615364"/>
  </r>
  <r>
    <s v="Redbull0416_AnadoluBreak_LAL_Bond_MEC"/>
    <x v="0"/>
    <x v="3"/>
    <s v="Q2"/>
    <d v="2016-04-02T00:00:00"/>
    <d v="2016-04-17T00:00:00"/>
    <n v="0"/>
    <x v="1"/>
    <x v="11"/>
    <s v="Redbull0416_AnadoluBreak_LAL_MEC"/>
    <s v="Completed"/>
    <s v="Bond Digital"/>
    <s v="RON"/>
    <s v="Xaxis Display Plus"/>
    <s v="cpm"/>
    <s v="Selected Sites"/>
    <s v="Ad Bundles"/>
    <n v="0.5"/>
    <n v="1.6"/>
    <n v="2250000"/>
    <n v="2028730"/>
    <n v="221270"/>
    <n v="2028730"/>
    <m/>
    <n v="0"/>
    <e v="#DIV/0!"/>
    <n v="1125"/>
    <n v="1014.365"/>
    <n v="-110.63499999999999"/>
    <n v="3600"/>
    <n v="1239"/>
    <n v="-2361"/>
    <n v="0"/>
    <n v="224.63499999999999"/>
    <n v="0.18130347054075868"/>
  </r>
  <r>
    <s v="Redbull0416_AnadoluBreak_LAL_Adhood_MEC"/>
    <x v="0"/>
    <x v="3"/>
    <s v="Q2"/>
    <d v="2016-04-02T00:00:00"/>
    <d v="2016-04-17T00:00:00"/>
    <n v="0"/>
    <x v="1"/>
    <x v="11"/>
    <s v="Redbull0416_AnadoluBreak_LAL_MEC"/>
    <s v="Completed"/>
    <s v="Adhood"/>
    <s v="RON"/>
    <s v="Xaxis Display Plus"/>
    <s v="cpm"/>
    <s v="Selected Sites"/>
    <s v="Ad Bundles"/>
    <n v="0.15"/>
    <n v="1.6"/>
    <n v="1150000"/>
    <n v="1217984"/>
    <n v="0"/>
    <n v="1150000"/>
    <m/>
    <n v="0"/>
    <e v="#DIV/0!"/>
    <n v="172.5"/>
    <n v="172.5"/>
    <n v="0"/>
    <n v="1840"/>
    <n v="1948.7744000000002"/>
    <n v="108.77440000000024"/>
    <n v="0"/>
    <n v="1776.2744000000002"/>
    <n v="0.91148282736062214"/>
  </r>
  <r>
    <s v="Redbull0416_AnadoluBreak_LAL_Reklamstore_MEC"/>
    <x v="0"/>
    <x v="3"/>
    <s v="Q2"/>
    <d v="2016-04-02T00:00:00"/>
    <d v="2016-04-17T00:00:00"/>
    <n v="0"/>
    <x v="1"/>
    <x v="11"/>
    <s v="Redbull0416_AnadoluBreak_LAL_MEC"/>
    <s v="Completed"/>
    <s v="Reklamstore"/>
    <s v="RON"/>
    <s v="Xaxis Display Plus"/>
    <s v="cpm"/>
    <s v="Selected Sites"/>
    <s v="Ad Bundles"/>
    <n v="0.17"/>
    <n v="1.6"/>
    <n v="1200000"/>
    <n v="783167"/>
    <n v="416833"/>
    <n v="783167"/>
    <m/>
    <n v="0"/>
    <e v="#DIV/0!"/>
    <n v="204.00000000000003"/>
    <n v="133.13839000000002"/>
    <n v="-70.861610000000013"/>
    <n v="1920"/>
    <n v="1253.0672"/>
    <n v="-666.93280000000004"/>
    <n v="0"/>
    <n v="1119.9288099999999"/>
    <n v="0.89374999999999993"/>
  </r>
  <r>
    <s v="Redbull0416_AnadoluBreak_LAL_Digitalm_MEC"/>
    <x v="0"/>
    <x v="3"/>
    <s v="Q2"/>
    <d v="2016-04-02T00:00:00"/>
    <d v="2016-04-17T00:00:00"/>
    <n v="0"/>
    <x v="1"/>
    <x v="11"/>
    <s v="Redbull0416_AnadoluBreak_LAL_MEC"/>
    <s v="Completed"/>
    <s v="Digitalm"/>
    <s v="RON"/>
    <s v="Xaxis Display Plus"/>
    <s v="cpm"/>
    <s v="Selected Sites"/>
    <s v="Ad Bundles"/>
    <n v="0.2"/>
    <n v="1.6"/>
    <n v="1500000"/>
    <n v="1864116"/>
    <n v="0"/>
    <n v="1500000"/>
    <m/>
    <n v="0"/>
    <e v="#DIV/0!"/>
    <n v="300"/>
    <n v="300"/>
    <n v="0"/>
    <n v="2400"/>
    <n v="2982.5855999999999"/>
    <n v="582.58559999999989"/>
    <n v="0"/>
    <n v="2682.5855999999999"/>
    <n v="0.89941613075581128"/>
  </r>
  <r>
    <s v="Redbull0416_AnadoluBreak_LAL_Medyanet_MEC"/>
    <x v="0"/>
    <x v="3"/>
    <s v="Q2"/>
    <d v="2016-04-02T00:00:00"/>
    <d v="2016-04-17T00:00:00"/>
    <n v="0"/>
    <x v="1"/>
    <x v="11"/>
    <s v="Redbull0416_AnadoluBreak_LAL_MEC"/>
    <s v="Completed"/>
    <s v="Medyanet"/>
    <s v="RON"/>
    <s v="Xaxis Display Plus"/>
    <s v="cpm"/>
    <s v="Selected Sites"/>
    <s v="Ad Bundles"/>
    <n v="0.1"/>
    <n v="1.6"/>
    <n v="1000000"/>
    <n v="1003886"/>
    <n v="0"/>
    <n v="1000000"/>
    <m/>
    <n v="0"/>
    <e v="#DIV/0!"/>
    <n v="100"/>
    <n v="100"/>
    <n v="0"/>
    <n v="1600"/>
    <n v="1606.2176000000002"/>
    <n v="6.217600000000175"/>
    <n v="0"/>
    <n v="1506.2176000000002"/>
    <n v="0.93774193484120705"/>
  </r>
  <r>
    <s v="Teknosa0416_Derbi_İletisimi_interstitial_Bond_MC"/>
    <x v="0"/>
    <x v="3"/>
    <s v="Q2"/>
    <d v="2016-04-14T00:00:00"/>
    <d v="2016-04-14T00:00:00"/>
    <n v="0"/>
    <x v="0"/>
    <x v="6"/>
    <s v="Teknosa0416_Derbi_İletisimi_interstitial_MC"/>
    <s v="Completed"/>
    <s v="Bond Digital"/>
    <s v="RON"/>
    <s v="Xaxis Rich Media"/>
    <s v="cpm"/>
    <s v="Interstitial"/>
    <s v="Interstitial"/>
    <n v="2.5"/>
    <n v="4.25"/>
    <n v="250000"/>
    <n v="139914"/>
    <n v="110086"/>
    <n v="139914"/>
    <m/>
    <n v="0"/>
    <e v="#DIV/0!"/>
    <n v="625"/>
    <n v="349.78499999999997"/>
    <n v="-275.21500000000003"/>
    <n v="1062.5"/>
    <n v="379"/>
    <n v="-683.5"/>
    <n v="0"/>
    <n v="29.215000000000032"/>
    <n v="7.7084432717678189E-2"/>
  </r>
  <r>
    <s v="Teknosa0416_Derbi_İletisimi_interstitial_Medyanet_MC"/>
    <x v="0"/>
    <x v="3"/>
    <s v="Q2"/>
    <d v="2016-04-14T00:00:00"/>
    <d v="2016-04-14T00:00:00"/>
    <n v="0"/>
    <x v="0"/>
    <x v="6"/>
    <s v="Teknosa0416_Derbi_İletisimi_interstitial_MC"/>
    <s v="Completed"/>
    <s v="Medyanet"/>
    <s v="RON"/>
    <s v="Xaxis Rich Media"/>
    <s v="cpm"/>
    <s v="Interstitial"/>
    <s v="Interstitial"/>
    <n v="0.5"/>
    <n v="4.25"/>
    <n v="250000"/>
    <n v="227027"/>
    <n v="22973"/>
    <n v="227027"/>
    <m/>
    <n v="0"/>
    <e v="#DIV/0!"/>
    <n v="125"/>
    <n v="113.51349999999999"/>
    <n v="-11.486500000000007"/>
    <n v="1062.5"/>
    <n v="964.86474999999996"/>
    <n v="-97.635250000000042"/>
    <n v="0"/>
    <n v="851.35124999999994"/>
    <n v="0.88235294117647056"/>
  </r>
  <r>
    <s v="Teknosa0416_Derbi_İletisimi_interstitial_Mynet_MC"/>
    <x v="0"/>
    <x v="3"/>
    <s v="Q2"/>
    <d v="2016-04-14T00:00:00"/>
    <d v="2016-04-14T00:00:00"/>
    <n v="0"/>
    <x v="0"/>
    <x v="6"/>
    <s v="Teknosa0416_Derbi_İletisimi_interstitial_MC"/>
    <s v="Completed"/>
    <s v="Digitalm"/>
    <s v="RON"/>
    <s v="Xaxis Rich Media"/>
    <s v="cpm"/>
    <s v="Interstitial"/>
    <s v="Interstitial"/>
    <n v="2.5"/>
    <n v="4.25"/>
    <n v="100000"/>
    <n v="104993"/>
    <n v="0"/>
    <n v="100000"/>
    <n v="1762"/>
    <n v="1.6782071185698095E-2"/>
    <n v="0.25324645289443815"/>
    <n v="250"/>
    <n v="250"/>
    <n v="0"/>
    <n v="425"/>
    <n v="446.22025000000002"/>
    <n v="21.220250000000021"/>
    <n v="0"/>
    <n v="196.22025000000002"/>
    <n v="0.43973855960145247"/>
  </r>
  <r>
    <s v="Akbank0416_Trade_All_interest_Digitalm_MC"/>
    <x v="0"/>
    <x v="3"/>
    <s v="Q2"/>
    <d v="2016-04-14T00:00:00"/>
    <d v="2016-04-30T00:00:00"/>
    <n v="0"/>
    <x v="0"/>
    <x v="9"/>
    <s v="Akbank0416_Trade_All_interest_MC"/>
    <s v="Completed"/>
    <s v="Digitalm"/>
    <s v="RON"/>
    <s v="Xaxis Display Plus"/>
    <s v="cpm"/>
    <s v="Selected Sites"/>
    <s v="Ad Bundles"/>
    <n v="0.2"/>
    <n v="1"/>
    <n v="3200000"/>
    <n v="2658968"/>
    <n v="541032"/>
    <n v="2658968"/>
    <m/>
    <n v="0"/>
    <e v="#DIV/0!"/>
    <n v="640"/>
    <n v="531.79359999999997"/>
    <n v="-108.20640000000003"/>
    <n v="3200"/>
    <n v="2658.9679999999998"/>
    <n v="-541.03200000000015"/>
    <n v="0"/>
    <n v="2127.1743999999999"/>
    <n v="0.8"/>
  </r>
  <r>
    <s v="Akbank0416_Trade_All_interest_Medyanet_MC"/>
    <x v="0"/>
    <x v="3"/>
    <s v="Q2"/>
    <d v="2016-04-14T00:00:00"/>
    <d v="2016-04-30T00:00:00"/>
    <n v="0"/>
    <x v="0"/>
    <x v="9"/>
    <s v="Akbank0416_Trade_All_interest_MC"/>
    <s v="Completed"/>
    <s v="Medyanet"/>
    <s v="RON"/>
    <s v="Xaxis Display Plus"/>
    <s v="cpm"/>
    <s v="Selected Sites"/>
    <s v="Ad Bundles"/>
    <n v="0.1"/>
    <n v="1"/>
    <n v="3500000"/>
    <n v="3590875"/>
    <n v="0"/>
    <n v="3500000"/>
    <m/>
    <n v="0"/>
    <e v="#DIV/0!"/>
    <n v="350"/>
    <n v="350"/>
    <n v="0"/>
    <n v="3500"/>
    <n v="3342"/>
    <n v="-158"/>
    <n v="0"/>
    <n v="2992"/>
    <n v="0.89527229204069414"/>
  </r>
  <r>
    <s v="Brisa0416_Lastik_Kampanyası_interest_Bond_MC"/>
    <x v="0"/>
    <x v="3"/>
    <s v="Q2"/>
    <d v="2016-04-13T00:00:00"/>
    <d v="2016-04-30T00:00:00"/>
    <n v="0"/>
    <x v="0"/>
    <x v="47"/>
    <s v="Brisa0416_Lastik_Kampanyası_interest__MC"/>
    <s v="Completed"/>
    <s v="Bond Digital"/>
    <s v="RON"/>
    <s v="Xaxis Display Plus"/>
    <s v="cpm"/>
    <s v="Selected Sites"/>
    <s v="Ad Bundles"/>
    <n v="0.5"/>
    <n v="1.25"/>
    <n v="2000000"/>
    <n v="1716738"/>
    <n v="283262"/>
    <n v="1716738"/>
    <m/>
    <n v="0"/>
    <e v="#DIV/0!"/>
    <n v="1000"/>
    <n v="858.36900000000003"/>
    <n v="-141.63099999999997"/>
    <n v="2500"/>
    <n v="2145.9225000000001"/>
    <n v="-354.07749999999987"/>
    <n v="0"/>
    <n v="1287.5535"/>
    <n v="0.6"/>
  </r>
  <r>
    <s v="Brisa0416_Lastik_Kampanyası_interest_Digitalm_MC"/>
    <x v="0"/>
    <x v="3"/>
    <s v="Q2"/>
    <d v="2016-04-13T00:00:00"/>
    <d v="2016-04-30T00:00:00"/>
    <n v="0"/>
    <x v="0"/>
    <x v="47"/>
    <s v="Brisa0416_Lastik_Kampanyası_interest__MC"/>
    <s v="Completed"/>
    <s v="Digitalm"/>
    <s v="RON"/>
    <s v="Xaxis Display Plus"/>
    <s v="cpm"/>
    <s v="Selected Sites"/>
    <s v="Ad Bundles"/>
    <n v="0.2"/>
    <n v="1.25"/>
    <n v="2000000"/>
    <n v="1956340"/>
    <n v="43660"/>
    <n v="1956340"/>
    <n v="410"/>
    <n v="2.0957502274655734E-4"/>
    <n v="5.9644512195121955"/>
    <n v="400"/>
    <n v="391.26800000000003"/>
    <n v="-8.7319999999999709"/>
    <n v="2500"/>
    <n v="2445.4250000000002"/>
    <n v="-54.574999999999818"/>
    <n v="0"/>
    <n v="2054.1570000000002"/>
    <n v="0.84"/>
  </r>
  <r>
    <s v="Brisa0416_Lastik_Kampanyası_interest_Hurriyetemlak_MC"/>
    <x v="0"/>
    <x v="3"/>
    <s v="Q2"/>
    <d v="2016-04-13T00:00:00"/>
    <d v="2016-04-30T00:00:00"/>
    <n v="0"/>
    <x v="0"/>
    <x v="47"/>
    <s v="Brisa0416_Lastik_Kampanyası_interest__MC"/>
    <s v="Completed"/>
    <s v="Hurriyetemlak"/>
    <s v="RON"/>
    <s v="Xaxis Display Plus"/>
    <s v="cpm"/>
    <s v="Selected Sites"/>
    <s v="Ad Bundles"/>
    <n v="0.15"/>
    <n v="1.25"/>
    <n v="1000000"/>
    <n v="1106288"/>
    <n v="0"/>
    <n v="1000000"/>
    <m/>
    <n v="0"/>
    <e v="#DIV/0!"/>
    <n v="150"/>
    <n v="150"/>
    <n v="0"/>
    <n v="1250"/>
    <n v="1382.86"/>
    <n v="132.8599999999999"/>
    <n v="0"/>
    <n v="1232.8599999999999"/>
    <n v="0.89152914973316166"/>
  </r>
  <r>
    <s v="Vodafone0416_Residental_Tablet_interest_Appnexus_MS"/>
    <x v="0"/>
    <x v="3"/>
    <s v="Q2"/>
    <d v="2016-04-13T00:00:00"/>
    <d v="2016-04-30T00:00:00"/>
    <n v="0"/>
    <x v="2"/>
    <x v="13"/>
    <s v="Vodafone0416_Residental_Tablet_interest_MS"/>
    <s v="Completed"/>
    <s v="Appnexus"/>
    <s v="RON"/>
    <s v="Xaxis Display Plus"/>
    <s v="cpm"/>
    <s v="Selected Sites"/>
    <s v="Ad Bundles"/>
    <m/>
    <n v="0.8"/>
    <n v="300000"/>
    <n v="261933"/>
    <n v="38067"/>
    <n v="261933"/>
    <n v="88"/>
    <n v="3.3596377699640748E-4"/>
    <n v="2.3812090909090915"/>
    <n v="0"/>
    <n v="230"/>
    <n v="230"/>
    <n v="240"/>
    <n v="209.54640000000003"/>
    <n v="-30.453599999999966"/>
    <n v="0"/>
    <n v="-20.453599999999966"/>
    <n v="-9.7608930528035612E-2"/>
  </r>
  <r>
    <s v="Vodafone0416_Residental_Tablet_interest_Digitalm_MS"/>
    <x v="0"/>
    <x v="3"/>
    <s v="Q2"/>
    <d v="2016-04-13T00:00:00"/>
    <d v="2016-04-30T00:00:00"/>
    <n v="0"/>
    <x v="2"/>
    <x v="13"/>
    <s v="Vodafone0416_Residental_Tablet_interest_MS"/>
    <s v="Completed"/>
    <s v="Digitalm"/>
    <s v="RON"/>
    <s v="Xaxis Display Plus"/>
    <s v="cpm"/>
    <s v="Selected Sites"/>
    <s v="Ad Bundles"/>
    <n v="0.2"/>
    <n v="0.8"/>
    <n v="2500000"/>
    <n v="1435484"/>
    <n v="1064516"/>
    <n v="1435484"/>
    <n v="293"/>
    <n v="2.0411234120338507E-4"/>
    <n v="3.9194102389078496"/>
    <n v="500"/>
    <n v="287.09679999999997"/>
    <n v="-212.90320000000003"/>
    <n v="2000"/>
    <n v="1148.3871999999999"/>
    <n v="-851.61280000000011"/>
    <n v="0"/>
    <n v="861.29039999999986"/>
    <n v="0.75"/>
  </r>
  <r>
    <s v="Vodafone0416_Residental_Tablet_interest_Adhood_MS"/>
    <x v="0"/>
    <x v="3"/>
    <s v="Q2"/>
    <d v="2016-04-13T00:00:00"/>
    <d v="2016-04-30T00:00:00"/>
    <n v="0"/>
    <x v="2"/>
    <x v="13"/>
    <s v="Vodafone0416_Residental_Tablet_interest_MS"/>
    <s v="Completed"/>
    <s v="Adhood"/>
    <s v="RON"/>
    <s v="Xaxis Display Plus"/>
    <s v="cpm"/>
    <s v="Selected Sites"/>
    <s v="Ad Bundles"/>
    <n v="0.15"/>
    <n v="0.8"/>
    <n v="500000"/>
    <n v="577601"/>
    <n v="0"/>
    <n v="500000"/>
    <m/>
    <n v="0"/>
    <e v="#DIV/0!"/>
    <n v="75"/>
    <n v="75"/>
    <n v="0"/>
    <n v="400"/>
    <n v="462.08080000000007"/>
    <n v="62.080800000000067"/>
    <n v="0"/>
    <n v="387.08080000000007"/>
    <n v="0.83769072421966029"/>
  </r>
  <r>
    <s v="Vodafone0416_Residental_Tablet_interest_Matrouge_MS"/>
    <x v="0"/>
    <x v="3"/>
    <s v="Q2"/>
    <d v="2016-04-13T00:00:00"/>
    <d v="2016-04-30T00:00:00"/>
    <n v="0"/>
    <x v="2"/>
    <x v="13"/>
    <s v="Vodafone0416_Residental_Tablet_interest_MS"/>
    <s v="Completed"/>
    <s v="Matrouge"/>
    <s v="RON"/>
    <s v="Xaxis Display Plus"/>
    <s v="cpm"/>
    <s v="Selected Sites"/>
    <s v="Ad Bundles"/>
    <n v="0.2"/>
    <n v="0.8"/>
    <n v="500000"/>
    <n v="1023054"/>
    <n v="0"/>
    <n v="500000"/>
    <m/>
    <n v="0"/>
    <e v="#DIV/0!"/>
    <n v="100"/>
    <n v="100"/>
    <n v="0"/>
    <n v="400"/>
    <n v="847"/>
    <n v="447"/>
    <n v="0"/>
    <n v="747"/>
    <n v="0.88193624557260919"/>
  </r>
  <r>
    <s v="Vodafone0416_Residental_Tablet_interest_Medyanet_MS"/>
    <x v="0"/>
    <x v="3"/>
    <s v="Q2"/>
    <d v="2016-04-13T00:00:00"/>
    <d v="2016-04-30T00:00:00"/>
    <n v="0"/>
    <x v="2"/>
    <x v="13"/>
    <s v="Vodafone0416_Residental_Tablet_interest_MS"/>
    <s v="Completed"/>
    <s v="Medyanet"/>
    <s v="RON"/>
    <s v="Xaxis Display Plus"/>
    <s v="cpm"/>
    <s v="Selected Sites"/>
    <s v="Ad Bundles"/>
    <n v="0.1"/>
    <n v="0.8"/>
    <n v="3500000"/>
    <n v="3554033"/>
    <n v="0"/>
    <n v="3500000"/>
    <m/>
    <n v="0"/>
    <e v="#DIV/0!"/>
    <n v="350"/>
    <n v="350"/>
    <n v="0"/>
    <n v="2800"/>
    <n v="2045"/>
    <n v="-755"/>
    <n v="0"/>
    <n v="1695"/>
    <n v="0.82885085574572126"/>
  </r>
  <r>
    <s v="Vodafone0416_Residental_Tablet_interest_Bond_MS"/>
    <x v="0"/>
    <x v="3"/>
    <s v="Q2"/>
    <d v="2016-04-13T00:00:00"/>
    <d v="2016-04-30T00:00:00"/>
    <n v="0"/>
    <x v="2"/>
    <x v="13"/>
    <s v="Vodafone0416_Residental_Tablet_interest_MS"/>
    <s v="Completed"/>
    <s v="Bond Digital"/>
    <s v="RON"/>
    <s v="Xaxis Display Plus"/>
    <s v="cpm"/>
    <s v="Selected Sites"/>
    <s v="Ad Bundles"/>
    <n v="0.5"/>
    <n v="0.8"/>
    <n v="3500000"/>
    <n v="2859805"/>
    <n v="640195"/>
    <n v="2859805"/>
    <m/>
    <n v="0"/>
    <e v="#DIV/0!"/>
    <n v="1750"/>
    <n v="1429.9024999999999"/>
    <n v="-320.09750000000008"/>
    <n v="2800"/>
    <n v="2287.8440000000001"/>
    <n v="-512.15599999999995"/>
    <n v="0"/>
    <n v="857.94150000000013"/>
    <n v="0.37500000000000006"/>
  </r>
  <r>
    <s v="Vodafone0416_Heroes_Samsung_7_Preroll_Bond_MS"/>
    <x v="0"/>
    <x v="3"/>
    <s v="Q2"/>
    <d v="2016-04-14T00:00:00"/>
    <d v="2016-04-30T00:00:00"/>
    <n v="0"/>
    <x v="2"/>
    <x v="13"/>
    <s v="Vodafone0416_Heroes_Samsung_7_Preroll_MS"/>
    <s v="Completed"/>
    <s v="Bond Digital"/>
    <s v="RON"/>
    <s v="Xaxis Tv"/>
    <s v="cpv"/>
    <s v="Pre/Mid/Post Rolls RON"/>
    <s v="Online Video"/>
    <n v="1.4999999999999999E-2"/>
    <n v="0.03"/>
    <n v="50000"/>
    <n v="50002"/>
    <n v="0"/>
    <n v="50000"/>
    <m/>
    <n v="0"/>
    <e v="#DIV/0!"/>
    <n v="750"/>
    <n v="750"/>
    <n v="0"/>
    <n v="1500"/>
    <n v="150"/>
    <n v="-1350"/>
    <n v="0"/>
    <n v="-600"/>
    <n v="-4"/>
  </r>
  <r>
    <s v="Vodafone0416_Heroes_Samsung_7_Preroll_Acunn_MS"/>
    <x v="0"/>
    <x v="3"/>
    <s v="Q2"/>
    <d v="2016-04-14T00:00:00"/>
    <d v="2016-04-30T00:00:00"/>
    <n v="0"/>
    <x v="2"/>
    <x v="13"/>
    <s v="Vodafone0416_Heroes_Samsung_7_Preroll_MS"/>
    <s v="Completed"/>
    <s v="Acunn"/>
    <s v="RON"/>
    <s v="Xaxis Tv"/>
    <s v="cpv"/>
    <s v="Pre/Mid/Post Rolls RON"/>
    <s v="Online Video"/>
    <n v="0.01"/>
    <n v="0.03"/>
    <n v="90000"/>
    <n v="97832"/>
    <n v="0"/>
    <n v="90000"/>
    <n v="7932"/>
    <n v="8.1077765966146048E-2"/>
    <n v="3.5716086737266764E-3"/>
    <n v="900"/>
    <n v="900"/>
    <n v="0"/>
    <n v="2700"/>
    <n v="28.33"/>
    <n v="-2671.67"/>
    <n v="0"/>
    <n v="-871.67"/>
    <n v="-30.768443346276033"/>
  </r>
  <r>
    <s v="Vodafone0416_Heroes_Samsung_7_Preroll_Digitalm_MS"/>
    <x v="0"/>
    <x v="3"/>
    <s v="Q2"/>
    <d v="2016-04-14T00:00:00"/>
    <d v="2016-04-30T00:00:00"/>
    <n v="0"/>
    <x v="2"/>
    <x v="13"/>
    <s v="Vodafone0416_Heroes_Samsung_7_Preroll_MS"/>
    <s v="Completed"/>
    <s v="Digitalm"/>
    <s v="RON"/>
    <s v="Xaxis Tv"/>
    <s v="cpv"/>
    <s v="Pre/Mid/Post Rolls RON"/>
    <s v="Online Video"/>
    <n v="6.0000000000000001E-3"/>
    <n v="0.03"/>
    <n v="100000"/>
    <n v="44190"/>
    <n v="55810"/>
    <n v="44190"/>
    <n v="1045"/>
    <n v="2.3647884136682507E-2"/>
    <n v="1.2686124401913876"/>
    <n v="600"/>
    <n v="265.14"/>
    <n v="-334.86"/>
    <n v="3000"/>
    <n v="1325.7"/>
    <n v="-1674.3"/>
    <n v="0"/>
    <n v="1060.56"/>
    <n v="0.79999999999999993"/>
  </r>
  <r>
    <s v="Vodafone0416_Heroes_Samsung_7_Preroll_Reklamstore_MS"/>
    <x v="0"/>
    <x v="3"/>
    <s v="Q2"/>
    <d v="2016-04-14T00:00:00"/>
    <d v="2016-04-30T00:00:00"/>
    <n v="0"/>
    <x v="2"/>
    <x v="13"/>
    <s v="Vodafone0416_Heroes_Samsung_7_Preroll_MS"/>
    <s v="Completed"/>
    <s v="Reklamstore"/>
    <s v="RON"/>
    <s v="Xaxis Tv"/>
    <s v="cpv"/>
    <s v="Pre/Mid/Post Rolls RON"/>
    <s v="Online Video"/>
    <n v="1.4999999999999999E-2"/>
    <n v="0.03"/>
    <n v="50000"/>
    <n v="22822"/>
    <n v="27178"/>
    <n v="22822"/>
    <n v="1293"/>
    <n v="5.6655858382262732E-2"/>
    <n v="0.52951276102088163"/>
    <n v="750"/>
    <n v="342.33"/>
    <n v="-407.67"/>
    <n v="1500"/>
    <n v="684.66"/>
    <n v="-815.34"/>
    <n v="0"/>
    <n v="342.33"/>
    <n v="0.5"/>
  </r>
  <r>
    <s v="Vodafone0416_Heroes_Samsung_7_Preroll_Zapkolik_MS"/>
    <x v="0"/>
    <x v="3"/>
    <s v="Q2"/>
    <d v="2016-04-14T00:00:00"/>
    <d v="2016-04-30T00:00:00"/>
    <n v="0"/>
    <x v="2"/>
    <x v="13"/>
    <s v="Vodafone0416_Heroes_Samsung_7_Preroll_MS"/>
    <s v="Completed"/>
    <s v="Digitals"/>
    <s v="RON"/>
    <s v="Xaxis Tv"/>
    <s v="cpv"/>
    <s v="Pre/Mid/Post Rolls RON"/>
    <s v="Online Video"/>
    <n v="0.02"/>
    <n v="0.03"/>
    <n v="50000"/>
    <n v="67872"/>
    <n v="0"/>
    <n v="50000"/>
    <n v="6026"/>
    <n v="8.8784771334276286E-2"/>
    <n v="0.33789578493196148"/>
    <n v="1000"/>
    <n v="1000"/>
    <n v="0"/>
    <n v="1500"/>
    <n v="2036.1599999999999"/>
    <n v="536.15999999999985"/>
    <n v="0"/>
    <n v="1036.1599999999999"/>
    <n v="0.50887945937450885"/>
  </r>
  <r>
    <s v="Vodafone0416_Heroes_Samsung_7_Preroll_Sem_MS"/>
    <x v="0"/>
    <x v="3"/>
    <s v="Q2"/>
    <d v="2016-04-14T00:00:00"/>
    <d v="2016-04-30T00:00:00"/>
    <n v="0"/>
    <x v="2"/>
    <x v="13"/>
    <s v="Vodafone0416_Heroes_Samsung_7_Preroll_MS"/>
    <s v="Completed"/>
    <s v="Sem Digital"/>
    <s v="RON"/>
    <s v="Xaxis Tv"/>
    <s v="cpv"/>
    <s v="Pre/Mid/Post Rolls RON"/>
    <s v="Online Video"/>
    <n v="0.02"/>
    <n v="0.03"/>
    <n v="60000"/>
    <n v="44308"/>
    <n v="15692"/>
    <n v="44308"/>
    <m/>
    <n v="0"/>
    <e v="#DIV/0!"/>
    <n v="1200"/>
    <n v="886.16"/>
    <n v="-313.84000000000003"/>
    <n v="1800"/>
    <n v="1329.24"/>
    <n v="-470.76"/>
    <n v="0"/>
    <n v="443.08000000000004"/>
    <n v="0.33333333333333337"/>
  </r>
  <r>
    <s v="Vodafone0416_Heroes_Samsung_7_Preroll_Matrouge_MS"/>
    <x v="0"/>
    <x v="3"/>
    <s v="Q2"/>
    <d v="2016-04-14T00:00:00"/>
    <d v="2016-04-30T00:00:00"/>
    <n v="0"/>
    <x v="2"/>
    <x v="13"/>
    <s v="Vodafone0416_Heroes_Samsung_7_Preroll_MS"/>
    <s v="Completed"/>
    <s v="Matrouge"/>
    <s v="RON"/>
    <s v="Xaxis Tv"/>
    <s v="cpv"/>
    <s v="Pre/Mid/Post Rolls RON"/>
    <s v="Online Video"/>
    <n v="0.02"/>
    <n v="0.03"/>
    <n v="50000"/>
    <n v="48195"/>
    <n v="1805"/>
    <n v="48195"/>
    <m/>
    <n v="0"/>
    <e v="#DIV/0!"/>
    <n v="1000"/>
    <n v="963.9"/>
    <n v="-36.100000000000023"/>
    <n v="1500"/>
    <n v="1445.85"/>
    <n v="-54.150000000000091"/>
    <n v="0"/>
    <n v="481.94999999999993"/>
    <n v="0.33333333333333331"/>
  </r>
  <r>
    <s v="Brisa0416_Lastik_Kampanyası_interstitial_Medyanet_MC"/>
    <x v="0"/>
    <x v="3"/>
    <s v="Q2"/>
    <d v="2016-04-14T00:00:00"/>
    <d v="2016-04-30T00:00:00"/>
    <n v="0"/>
    <x v="0"/>
    <x v="47"/>
    <s v="Brisa0416_Lastik_Kampanyası_interstitial_MC"/>
    <s v="Completed"/>
    <s v="Medyanet"/>
    <s v="RON"/>
    <s v="Xaxis Rich Media"/>
    <s v="cpm"/>
    <s v="Interstitial"/>
    <s v="Interstitial"/>
    <n v="0.5"/>
    <n v="4.25"/>
    <n v="1500000"/>
    <n v="1500879"/>
    <n v="0"/>
    <n v="1500000"/>
    <n v="12250"/>
    <n v="8.1618838027582505E-3"/>
    <n v="0.52040816326530615"/>
    <n v="750"/>
    <n v="750"/>
    <n v="0"/>
    <n v="6375"/>
    <n v="6375"/>
    <n v="0"/>
    <n v="0"/>
    <n v="5625"/>
    <n v="0.88235294117647056"/>
  </r>
  <r>
    <s v="GSK0416_Parodontax_Preroll_Nokta_MC"/>
    <x v="0"/>
    <x v="3"/>
    <s v="Q2"/>
    <d v="2016-04-14T00:00:00"/>
    <d v="2016-04-30T00:00:00"/>
    <n v="0"/>
    <x v="0"/>
    <x v="0"/>
    <s v="GSK0416_Parodontax_Preroll_MC"/>
    <s v="Completed"/>
    <s v="Nokta"/>
    <s v="RON"/>
    <s v="Xaxis Tv"/>
    <s v="cpv"/>
    <s v="Pre/Mid/Post Rolls RON"/>
    <s v="Online Video"/>
    <n v="1.2E-2"/>
    <n v="3.3000000000000002E-2"/>
    <n v="65000"/>
    <n v="65330"/>
    <n v="0"/>
    <n v="65000"/>
    <n v="8472"/>
    <n v="0.1296800857186591"/>
    <n v="0.17988668555240794"/>
    <n v="780"/>
    <n v="780"/>
    <n v="0"/>
    <n v="2145"/>
    <n v="1524"/>
    <n v="-621"/>
    <n v="0"/>
    <n v="744"/>
    <n v="0.48818897637795278"/>
  </r>
  <r>
    <s v="GSK0416_Parodontax_Preroll_Acunn_MC"/>
    <x v="0"/>
    <x v="3"/>
    <s v="Q2"/>
    <d v="2016-04-14T00:00:00"/>
    <d v="2016-04-30T00:00:00"/>
    <n v="0"/>
    <x v="0"/>
    <x v="0"/>
    <s v="GSK0416_Parodontax_Preroll_MC"/>
    <s v="Completed"/>
    <s v="Acunn"/>
    <s v="RON"/>
    <s v="Xaxis Tv"/>
    <s v="cpv"/>
    <s v="Pre/Mid/Post Rolls RON"/>
    <s v="Online Video"/>
    <n v="0.01"/>
    <n v="3.3000000000000002E-2"/>
    <n v="65000"/>
    <n v="59282"/>
    <n v="5718"/>
    <n v="59282"/>
    <n v="7204"/>
    <n v="0.12152086636753145"/>
    <n v="0.20905052748473071"/>
    <n v="650"/>
    <n v="592.82000000000005"/>
    <n v="-57.17999999999995"/>
    <n v="2145"/>
    <n v="1506"/>
    <n v="-639"/>
    <n v="0"/>
    <n v="913.18"/>
    <n v="0.60636122177954843"/>
  </r>
  <r>
    <s v="GSK0416_Sensodyne_Hypernova_Preroll_Acunn_MC"/>
    <x v="0"/>
    <x v="3"/>
    <s v="Q2"/>
    <d v="2016-04-14T00:00:00"/>
    <d v="2016-04-30T00:00:00"/>
    <n v="0"/>
    <x v="0"/>
    <x v="0"/>
    <s v="GSK0416_Sensodyne_Hypernova_Preroll_MC"/>
    <s v="Completed"/>
    <s v="Acunn"/>
    <s v="RON"/>
    <s v="Xaxis Tv"/>
    <s v="cpv"/>
    <s v="Pre/Mid/Post Rolls RON"/>
    <s v="Online Video"/>
    <n v="0.01"/>
    <n v="3.3000000000000002E-2"/>
    <n v="65000"/>
    <n v="59271"/>
    <n v="5729"/>
    <n v="59271"/>
    <n v="5371"/>
    <n v="9.0617671373859052E-2"/>
    <n v="0.24017873766523926"/>
    <n v="650"/>
    <n v="592.71"/>
    <n v="-57.289999999999964"/>
    <n v="2145"/>
    <n v="1290"/>
    <n v="-855"/>
    <n v="0"/>
    <n v="697.29"/>
    <n v="0.54053488372093017"/>
  </r>
  <r>
    <s v="GSK0416_Sensodyne_Hypernova_Preroll_Nokta_MC"/>
    <x v="0"/>
    <x v="3"/>
    <s v="Q2"/>
    <d v="2016-04-14T00:00:00"/>
    <d v="2016-04-30T00:00:00"/>
    <n v="0"/>
    <x v="0"/>
    <x v="0"/>
    <s v="GSK0416_Sensodyne_Hypernova_Preroll_MC"/>
    <s v="Completed"/>
    <s v="Nokta"/>
    <s v="RON"/>
    <s v="Xaxis Tv"/>
    <s v="cpv"/>
    <s v="Pre/Mid/Post Rolls RON"/>
    <s v="Online Video"/>
    <n v="1.2E-2"/>
    <n v="3.3000000000000002E-2"/>
    <n v="65000"/>
    <n v="65340"/>
    <n v="0"/>
    <n v="65000"/>
    <n v="6716"/>
    <n v="0.10278543005815734"/>
    <n v="0.17212626563430614"/>
    <n v="780"/>
    <n v="780"/>
    <n v="0"/>
    <n v="2145"/>
    <n v="1156"/>
    <n v="-989"/>
    <n v="0"/>
    <n v="376"/>
    <n v="0.32525951557093424"/>
  </r>
  <r>
    <s v="GSK0416_Sensodyne_Hypernova_Preroll_Matrouge_MC"/>
    <x v="0"/>
    <x v="3"/>
    <s v="Q2"/>
    <d v="2016-04-14T00:00:00"/>
    <d v="2016-04-30T00:00:00"/>
    <n v="0"/>
    <x v="0"/>
    <x v="0"/>
    <s v="GSK0416_Sensodyne_Hypernova_Preroll_MC"/>
    <s v="Completed"/>
    <s v="Matrouge"/>
    <s v="RON"/>
    <s v="Xaxis Tv"/>
    <s v="cpv"/>
    <s v="Pre/Mid/Post Rolls RON"/>
    <s v="Online Video"/>
    <n v="0.02"/>
    <n v="3.3000000000000002E-2"/>
    <n v="20000"/>
    <n v="12145"/>
    <n v="7855"/>
    <n v="12145"/>
    <m/>
    <n v="0"/>
    <e v="#DIV/0!"/>
    <n v="400"/>
    <n v="242.9"/>
    <n v="-157.1"/>
    <n v="660"/>
    <n v="400.78500000000003"/>
    <n v="-259.21499999999997"/>
    <n v="0"/>
    <n v="157.88500000000002"/>
    <n v="0.39393939393939398"/>
  </r>
  <r>
    <s v="GSK0416_Sensodyne_Hypernova_SYNC_Clipkit_MC"/>
    <x v="0"/>
    <x v="3"/>
    <s v="Q2"/>
    <d v="2016-04-14T00:00:00"/>
    <d v="2016-04-30T00:00:00"/>
    <n v="0"/>
    <x v="0"/>
    <x v="0"/>
    <s v="GSK0416_Sensodyne_Hypernova_SYNC_MC"/>
    <s v="Completed"/>
    <s v="Clipkit"/>
    <s v="RON"/>
    <s v="Xaxis SYNC"/>
    <s v="cpv"/>
    <s v="Pre/Mid/Post Rolls RON"/>
    <s v="Online Video"/>
    <n v="3.6999999999999998E-2"/>
    <n v="0.06"/>
    <n v="238000"/>
    <n v="238167"/>
    <n v="0"/>
    <n v="238000"/>
    <n v="6789"/>
    <n v="2.8505208530149012E-2"/>
    <n v="1.9649432906171749"/>
    <n v="8806"/>
    <n v="8806"/>
    <n v="0"/>
    <n v="14280"/>
    <n v="13340"/>
    <n v="-940"/>
    <n v="0"/>
    <n v="4534"/>
    <n v="0.33988005997001497"/>
  </r>
  <r>
    <s v="GSK0416_Otribebe_SYNC_Clipkit_MC"/>
    <x v="0"/>
    <x v="3"/>
    <s v="Q2"/>
    <d v="2016-04-14T00:00:00"/>
    <d v="2016-04-30T00:00:00"/>
    <n v="0"/>
    <x v="0"/>
    <x v="0"/>
    <s v="GSK0416_Otribebe_SYNC_MC"/>
    <s v="Completed"/>
    <s v="Clipkit"/>
    <s v="RON"/>
    <s v="Xaxis SYNC"/>
    <s v="cpv"/>
    <s v="Pre/Mid/Post Rolls RON"/>
    <s v="Online Video"/>
    <n v="3.6999999999999998E-2"/>
    <n v="0.06"/>
    <n v="190000"/>
    <n v="190226"/>
    <n v="0"/>
    <n v="190000"/>
    <n v="5709"/>
    <n v="3.001167032897711E-2"/>
    <n v="1.8675775091960063"/>
    <n v="7030"/>
    <n v="7030"/>
    <n v="0"/>
    <n v="11400"/>
    <n v="10662"/>
    <n v="-738"/>
    <n v="0"/>
    <n v="3632"/>
    <n v="0.34064903395235413"/>
  </r>
  <r>
    <s v="GSK0416_Otribebe_preroll_Nokta_MC"/>
    <x v="0"/>
    <x v="3"/>
    <s v="Q2"/>
    <d v="2016-04-14T00:00:00"/>
    <d v="2016-04-30T00:00:00"/>
    <n v="0"/>
    <x v="0"/>
    <x v="0"/>
    <s v="GSK0416_Otribebe_preroll_MC"/>
    <s v="Completed"/>
    <s v="Nokta"/>
    <s v="RON"/>
    <s v="Xaxis Tv"/>
    <s v="cpv"/>
    <s v="Pre/Mid/Post Rolls RON"/>
    <s v="Online Video"/>
    <n v="1.2E-2"/>
    <n v="3.3000000000000002E-2"/>
    <n v="65000"/>
    <n v="65350"/>
    <n v="0"/>
    <n v="65000"/>
    <n v="10792"/>
    <n v="0.16514154552410099"/>
    <n v="9.6460340993328397E-2"/>
    <n v="780"/>
    <n v="780"/>
    <n v="0"/>
    <n v="2145"/>
    <n v="1041"/>
    <n v="-1104"/>
    <n v="0"/>
    <n v="261"/>
    <n v="0.25072046109510088"/>
  </r>
  <r>
    <s v="GSK0416_Otribebe_preroll_Acunn_MC"/>
    <x v="0"/>
    <x v="3"/>
    <s v="Q2"/>
    <d v="2016-04-14T00:00:00"/>
    <d v="2016-04-30T00:00:00"/>
    <n v="0"/>
    <x v="0"/>
    <x v="0"/>
    <s v="GSK0416_Otribebe_preroll_MC"/>
    <s v="Completed"/>
    <s v="Acunn"/>
    <s v="RON"/>
    <s v="Xaxis Tv"/>
    <s v="cpv"/>
    <s v="Pre/Mid/Post Rolls RON"/>
    <s v="Online Video"/>
    <n v="0.01"/>
    <n v="3.3000000000000002E-2"/>
    <n v="65000"/>
    <n v="59280"/>
    <n v="5720"/>
    <n v="59280"/>
    <n v="6609"/>
    <n v="0.11148785425101214"/>
    <n v="0.26978362838553488"/>
    <n v="650"/>
    <n v="592.80000000000007"/>
    <n v="-57.199999999999932"/>
    <n v="2145"/>
    <n v="1783"/>
    <n v="-362"/>
    <n v="0"/>
    <n v="1190.1999999999998"/>
    <n v="0.66752664049355015"/>
  </r>
  <r>
    <s v="GSK0416_Panaheat_preroll_Acunn_MC"/>
    <x v="0"/>
    <x v="3"/>
    <s v="Q2"/>
    <d v="2016-04-14T00:00:00"/>
    <d v="2016-04-30T00:00:00"/>
    <n v="0"/>
    <x v="0"/>
    <x v="0"/>
    <s v="GSK0416_Panaheat_preroll_MC"/>
    <s v="Completed"/>
    <s v="Acunn"/>
    <s v="RON"/>
    <s v="Xaxis Tv"/>
    <s v="cpv"/>
    <s v="Pre/Mid/Post Rolls RON"/>
    <s v="Online Video"/>
    <n v="0.01"/>
    <n v="3.3000000000000002E-2"/>
    <n v="50000"/>
    <n v="47921"/>
    <n v="2079"/>
    <n v="47921"/>
    <n v="4490"/>
    <n v="9.3695874460048831E-2"/>
    <n v="0.30334075723830733"/>
    <n v="500"/>
    <n v="479.21000000000004"/>
    <n v="-20.789999999999964"/>
    <n v="1650"/>
    <n v="1362"/>
    <n v="-288"/>
    <n v="0"/>
    <n v="882.79"/>
    <n v="0.64815712187958885"/>
  </r>
  <r>
    <s v="GSK0416_Panaheat_preroll_NOkta_MC"/>
    <x v="0"/>
    <x v="3"/>
    <s v="Q2"/>
    <d v="2016-04-14T00:00:00"/>
    <d v="2016-04-30T00:00:00"/>
    <n v="0"/>
    <x v="0"/>
    <x v="0"/>
    <s v="GSK0416_Panaheat_preroll_MC"/>
    <s v="Completed"/>
    <s v="Nokta"/>
    <s v="RON"/>
    <s v="Xaxis Tv"/>
    <s v="cpv"/>
    <s v="Pre/Mid/Post Rolls RON"/>
    <s v="Online Video"/>
    <n v="1.2E-2"/>
    <n v="3.3000000000000002E-2"/>
    <n v="50000"/>
    <n v="50399"/>
    <n v="0"/>
    <n v="50000"/>
    <n v="6886"/>
    <n v="0.13662969503363162"/>
    <n v="0.12242230612837642"/>
    <n v="600"/>
    <n v="600"/>
    <n v="0"/>
    <n v="1650"/>
    <n v="843"/>
    <n v="-807"/>
    <n v="0"/>
    <n v="243"/>
    <n v="0.28825622775800713"/>
  </r>
  <r>
    <s v="Bimeks0416_%23Bipara_interstitial_Digitalm_MEC"/>
    <x v="0"/>
    <x v="3"/>
    <s v="Q2"/>
    <d v="2016-04-14T00:00:00"/>
    <d v="2016-04-18T00:00:00"/>
    <n v="0"/>
    <x v="1"/>
    <x v="10"/>
    <s v="Bimeks0416_%23Bipara_interstitial_MEC"/>
    <s v="Completed"/>
    <s v="Digitalm"/>
    <s v="RON"/>
    <s v="Xaxis Rich Media"/>
    <s v="cpm"/>
    <s v="Interstitial"/>
    <s v="Interstitial"/>
    <n v="2.5"/>
    <n v="4.5"/>
    <n v="100000"/>
    <n v="100274"/>
    <n v="0"/>
    <n v="100000"/>
    <n v="1749"/>
    <n v="1.7442208349123401E-2"/>
    <n v="0.25728987993138935"/>
    <n v="250"/>
    <n v="250"/>
    <n v="0"/>
    <n v="450"/>
    <n v="450"/>
    <n v="0"/>
    <n v="0"/>
    <n v="200"/>
    <n v="0.44444444444444442"/>
  </r>
  <r>
    <s v="Bimeks0416_%23Bipara_interstitial_Acunn_MEC"/>
    <x v="0"/>
    <x v="3"/>
    <s v="Q2"/>
    <d v="2016-04-14T00:00:00"/>
    <d v="2016-04-18T00:00:00"/>
    <n v="0"/>
    <x v="1"/>
    <x v="10"/>
    <s v="Bimeks0416_%23Bipara_interstitial_MEC"/>
    <s v="Completed"/>
    <s v="Acunn"/>
    <s v="RON"/>
    <s v="Xaxis Rich Media"/>
    <s v="cpm"/>
    <s v="Interstitial"/>
    <s v="Interstitial"/>
    <n v="1.5"/>
    <n v="4.5"/>
    <n v="100000"/>
    <n v="103395"/>
    <n v="0"/>
    <n v="100000"/>
    <n v="548"/>
    <n v="5.300062865709174E-3"/>
    <n v="0.82116788321167888"/>
    <n v="150"/>
    <n v="150"/>
    <n v="0"/>
    <n v="450"/>
    <n v="450"/>
    <n v="0"/>
    <n v="0"/>
    <n v="300"/>
    <n v="0.66666666666666663"/>
  </r>
  <r>
    <s v="Bimeks0416_%23Bipara_interstitial_Medyanet_MEC"/>
    <x v="0"/>
    <x v="3"/>
    <s v="Q2"/>
    <d v="2016-04-14T00:00:00"/>
    <d v="2016-04-18T00:00:00"/>
    <n v="0"/>
    <x v="1"/>
    <x v="10"/>
    <s v="Bimeks0416_%23Bipara_interstitial_MEC"/>
    <s v="Completed"/>
    <s v="Medyanet"/>
    <s v="RON"/>
    <s v="Xaxis Rich Media"/>
    <s v="cpm"/>
    <s v="Interstitial"/>
    <s v="Interstitial"/>
    <n v="0.5"/>
    <n v="4.5"/>
    <n v="240000"/>
    <n v="240509"/>
    <n v="0"/>
    <n v="240000"/>
    <n v="1897"/>
    <n v="7.8874387237068046E-3"/>
    <n v="0.5798629414865577"/>
    <n v="120"/>
    <n v="120"/>
    <n v="0"/>
    <n v="1080"/>
    <n v="1100"/>
    <n v="20"/>
    <n v="0"/>
    <n v="980"/>
    <n v="0.89090909090909087"/>
  </r>
  <r>
    <s v="Teknosa0416_Turuncu_Indirim_Faz2_interstitial_Bond_MC"/>
    <x v="0"/>
    <x v="3"/>
    <s v="Q2"/>
    <d v="2016-04-14T00:00:00"/>
    <d v="2016-04-18T00:00:00"/>
    <n v="0"/>
    <x v="0"/>
    <x v="6"/>
    <s v="Teknosa0416_Turuncu_Indirim_Faz2_interstitial_MC"/>
    <s v="Completed"/>
    <s v="Bond Digital"/>
    <s v="RON"/>
    <s v="Xaxis Rich Media"/>
    <s v="cpm"/>
    <s v="Interstitial"/>
    <s v="Interstitial"/>
    <n v="2.5"/>
    <n v="4.25"/>
    <n v="125000"/>
    <n v="125177"/>
    <n v="0"/>
    <n v="125000"/>
    <m/>
    <n v="0"/>
    <e v="#DIV/0!"/>
    <n v="312.5"/>
    <n v="312.5"/>
    <n v="0"/>
    <n v="531.25"/>
    <n v="300"/>
    <n v="-231.25"/>
    <n v="0"/>
    <n v="-12.5"/>
    <n v="-4.1666666666666664E-2"/>
  </r>
  <r>
    <s v="Teknosa0416_Turuncu_Indirim_Faz2_interstitial_Digitalm_MC"/>
    <x v="0"/>
    <x v="3"/>
    <s v="Q2"/>
    <d v="2016-04-14T00:00:00"/>
    <d v="2016-04-18T00:00:00"/>
    <n v="0"/>
    <x v="0"/>
    <x v="6"/>
    <s v="Teknosa0416_Turuncu_Indirim_Faz2_interstitial_MC"/>
    <s v="Completed"/>
    <s v="Digitalm"/>
    <s v="RON"/>
    <s v="Xaxis Rich Media"/>
    <s v="cpm"/>
    <s v="Interstitial"/>
    <s v="Interstitial"/>
    <n v="2.5"/>
    <n v="4.25"/>
    <n v="125000"/>
    <n v="125237"/>
    <n v="0"/>
    <n v="125000"/>
    <n v="2646"/>
    <n v="2.1127941423061875E-2"/>
    <n v="0.20077475434618292"/>
    <n v="312.5"/>
    <n v="312.5"/>
    <n v="0"/>
    <n v="531.25"/>
    <n v="531.25"/>
    <n v="0"/>
    <n v="0"/>
    <n v="218.75"/>
    <n v="0.41176470588235292"/>
  </r>
  <r>
    <s v="Teknosa0416_Turuncu_Indirim_Faz2_interstitial_Medyanet_MC"/>
    <x v="0"/>
    <x v="3"/>
    <s v="Q2"/>
    <d v="2016-04-14T00:00:00"/>
    <d v="2016-04-18T00:00:00"/>
    <n v="0"/>
    <x v="0"/>
    <x v="6"/>
    <s v="Teknosa0416_Turuncu_Indirim_Faz2_interstitial_MC"/>
    <s v="Completed"/>
    <s v="Medyanet"/>
    <s v="RON"/>
    <s v="Xaxis Rich Media"/>
    <s v="cpm"/>
    <s v="Interstitial"/>
    <s v="Interstitial"/>
    <n v="0.5"/>
    <n v="4.25"/>
    <n v="275000"/>
    <n v="275911"/>
    <n v="0"/>
    <n v="275000"/>
    <n v="2631"/>
    <n v="9.5356836081200089E-3"/>
    <n v="0.44422272900038007"/>
    <n v="137.5"/>
    <n v="137.5"/>
    <n v="0"/>
    <n v="1168.75"/>
    <n v="1168.75"/>
    <n v="0"/>
    <n v="0"/>
    <n v="1031.25"/>
    <n v="0.88235294117647056"/>
  </r>
  <r>
    <s v="Michelin_0416_Cross_Climate_300x250_Bond_MEC"/>
    <x v="0"/>
    <x v="3"/>
    <s v="Q2"/>
    <d v="2016-04-15T00:00:00"/>
    <d v="2016-04-30T00:00:00"/>
    <n v="0"/>
    <x v="1"/>
    <x v="43"/>
    <s v="Michelin_0416_Cross_Climate_300x250_MEC"/>
    <s v="Completed"/>
    <s v="Bond Digital"/>
    <s v="RON"/>
    <s v="Xaxis Display Plus"/>
    <s v="cpm"/>
    <s v="Selected Sites"/>
    <s v="Ad Bundles"/>
    <n v="0.5"/>
    <n v="8"/>
    <n v="200000"/>
    <n v="162318"/>
    <n v="37682"/>
    <n v="162318"/>
    <m/>
    <n v="0"/>
    <e v="#DIV/0!"/>
    <n v="100"/>
    <n v="81.159000000000006"/>
    <n v="-18.840999999999994"/>
    <n v="1600"/>
    <n v="1298.5440000000001"/>
    <n v="-301.4559999999999"/>
    <n v="0"/>
    <n v="1217.385"/>
    <n v="0.93749999999999989"/>
  </r>
  <r>
    <s v="Michelin_0416_Cross_Climate_300x250_Medyanet_MEC"/>
    <x v="0"/>
    <x v="3"/>
    <s v="Q2"/>
    <d v="2016-04-15T00:00:00"/>
    <d v="2016-04-30T00:00:00"/>
    <n v="0"/>
    <x v="1"/>
    <x v="43"/>
    <s v="Michelin_0416_Cross_Climate_300x250_MEC"/>
    <s v="Completed"/>
    <s v="Medyanet"/>
    <s v="RON"/>
    <s v="Xaxis Display Plus"/>
    <s v="cpm"/>
    <s v="Selected Sites"/>
    <s v="Ad Bundles"/>
    <n v="0.1"/>
    <n v="8"/>
    <n v="300000"/>
    <n v="305436"/>
    <n v="0"/>
    <n v="300000"/>
    <n v="92"/>
    <n v="3.0120876386542514E-4"/>
    <n v="26.630434782608695"/>
    <n v="30"/>
    <n v="30"/>
    <n v="0"/>
    <n v="2400"/>
    <n v="2450"/>
    <n v="50"/>
    <n v="0"/>
    <n v="2420"/>
    <n v="0.98775510204081629"/>
  </r>
  <r>
    <s v="Michelin_0416_Cross_Climate_300x250_Digitalm_MEC"/>
    <x v="0"/>
    <x v="3"/>
    <s v="Q2"/>
    <d v="2016-04-15T00:00:00"/>
    <d v="2016-04-30T00:00:00"/>
    <n v="0"/>
    <x v="1"/>
    <x v="43"/>
    <s v="Michelin_0416_Cross_Climate_300x250_MEC"/>
    <s v="Completed"/>
    <s v="Digitalm"/>
    <s v="RON"/>
    <s v="Xaxis Display Plus"/>
    <s v="cpm"/>
    <s v="Selected Sites"/>
    <s v="Ad Bundles"/>
    <n v="0.2"/>
    <n v="8"/>
    <n v="300000"/>
    <n v="296536"/>
    <n v="3464"/>
    <n v="296536"/>
    <n v="111"/>
    <n v="3.7432217336175037E-4"/>
    <n v="21.371963963963964"/>
    <n v="60"/>
    <n v="59.307200000000002"/>
    <n v="-0.69279999999999831"/>
    <n v="2400"/>
    <n v="2372.288"/>
    <n v="-27.711999999999989"/>
    <n v="0"/>
    <n v="2312.9807999999998"/>
    <n v="0.97499999999999987"/>
  </r>
  <r>
    <s v="Mıchelin0416_Cross_Climate_preroll_Acunn_MEC"/>
    <x v="0"/>
    <x v="3"/>
    <s v="Q2"/>
    <d v="2016-04-15T00:00:00"/>
    <d v="2016-04-30T00:00:00"/>
    <n v="0"/>
    <x v="1"/>
    <x v="43"/>
    <s v="Mıchelin0416_Cross_Climate_preroll_MEC"/>
    <s v="Completed"/>
    <s v="Acunn"/>
    <s v="RON"/>
    <s v="Xaxis Tv"/>
    <s v="cpv"/>
    <s v="Pre/Mid/Post Rolls RON"/>
    <s v="Online Video"/>
    <n v="0.01"/>
    <n v="3.2500000000000001E-2"/>
    <n v="100000"/>
    <n v="100651"/>
    <n v="0"/>
    <n v="100000"/>
    <n v="9201"/>
    <n v="9.1414889072140362E-2"/>
    <n v="0.35552195413542009"/>
    <n v="1000"/>
    <n v="1000"/>
    <n v="0"/>
    <n v="3250"/>
    <n v="3271.1575000000003"/>
    <n v="21.157500000000255"/>
    <n v="0"/>
    <n v="2271.1575000000003"/>
    <n v="0.69429781354153697"/>
  </r>
  <r>
    <s v="Mıchelin0416_Cross_Climate_preroll_ Midyo_MEC"/>
    <x v="0"/>
    <x v="3"/>
    <s v="Q2"/>
    <d v="2016-04-15T00:00:00"/>
    <d v="2016-04-30T00:00:00"/>
    <n v="0"/>
    <x v="1"/>
    <x v="43"/>
    <s v="Mıchelin0416_Cross_Climate_preroll_MEC"/>
    <s v="Completed"/>
    <s v="Midyo"/>
    <s v="RON"/>
    <s v="Xaxis Tv"/>
    <s v="cpv"/>
    <s v="Pre/Mid/Post Rolls RON"/>
    <s v="Online Video"/>
    <n v="5.0000000000000001E-3"/>
    <n v="3.2500000000000001E-2"/>
    <n v="110000"/>
    <n v="94791"/>
    <n v="15209"/>
    <n v="94791"/>
    <n v="5598"/>
    <n v="5.9056239516409786E-2"/>
    <n v="0.55032288317256162"/>
    <n v="550"/>
    <n v="473.95499999999998"/>
    <n v="-76.045000000000016"/>
    <n v="3575"/>
    <n v="3080.7075"/>
    <n v="-494.29250000000002"/>
    <n v="0"/>
    <n v="2606.7525000000001"/>
    <n v="0.84615384615384615"/>
  </r>
  <r>
    <s v="Mıchelin0416_Cross_Climate_preroll_Digitalm_MEC"/>
    <x v="0"/>
    <x v="3"/>
    <s v="Q2"/>
    <d v="2016-04-15T00:00:00"/>
    <d v="2016-04-30T00:00:00"/>
    <n v="0"/>
    <x v="1"/>
    <x v="43"/>
    <s v="Mıchelin0416_Cross_Climate_preroll_MEC"/>
    <s v="Completed"/>
    <s v="Digitalm"/>
    <s v="RON"/>
    <s v="Xaxis Tv"/>
    <s v="cpv"/>
    <s v="Pre/Mid/Post Rolls RON"/>
    <s v="Online Video"/>
    <n v="6.0000000000000001E-3"/>
    <n v="3.2500000000000001E-2"/>
    <n v="100000"/>
    <n v="13161"/>
    <n v="86839"/>
    <n v="13161"/>
    <n v="844"/>
    <n v="6.4128865587721295E-2"/>
    <n v="0.50679206161137447"/>
    <n v="600"/>
    <n v="78.966000000000008"/>
    <n v="-521.03399999999999"/>
    <n v="3250"/>
    <n v="427.73250000000002"/>
    <n v="-2822.2674999999999"/>
    <n v="0"/>
    <n v="348.76650000000001"/>
    <n v="0.81538461538461537"/>
  </r>
  <r>
    <s v="MIchelin0416_Cross_Climate_Audio_Recognation_Digitalmarcom_MEC"/>
    <x v="0"/>
    <x v="3"/>
    <s v="Q2"/>
    <d v="2016-04-15T00:00:00"/>
    <d v="2016-04-30T00:00:00"/>
    <n v="0"/>
    <x v="1"/>
    <x v="43"/>
    <s v="MIchelin0416_Cross_Climate_Audio_Recognation_MEC"/>
    <s v="Completed"/>
    <s v="Digitalmarcom"/>
    <s v="RON"/>
    <s v="Xaxis Audio Recog"/>
    <s v="cpv"/>
    <s v="Pre/Mid/Post Rolls RON"/>
    <s v="Online Video"/>
    <n v="3.6999999999999998E-2"/>
    <n v="0.06"/>
    <n v="100000"/>
    <n v="101810"/>
    <n v="0"/>
    <n v="100000"/>
    <n v="5947"/>
    <n v="5.8412729594342405E-2"/>
    <n v="1.0089120564990752"/>
    <n v="3700"/>
    <n v="3700"/>
    <n v="0"/>
    <n v="6000"/>
    <n v="6000"/>
    <n v="0"/>
    <n v="0"/>
    <n v="2300"/>
    <n v="0.38333333333333336"/>
  </r>
  <r>
    <s v="Akbank_0416_Multinational_Best_Local_contextual_Appnexus_MC"/>
    <x v="0"/>
    <x v="3"/>
    <s v="Q2"/>
    <d v="2016-04-15T00:00:00"/>
    <d v="2016-04-30T00:00:00"/>
    <n v="0"/>
    <x v="0"/>
    <x v="9"/>
    <s v="Akbank_0416_Multinational_Best_Local_contextual_MC"/>
    <s v="Completed"/>
    <s v="Appnexus"/>
    <s v="RON"/>
    <s v="Xaxis Contextual"/>
    <s v="cpm"/>
    <s v="Selected Sites"/>
    <s v="Ad Bundles"/>
    <m/>
    <n v="100"/>
    <n v="105000"/>
    <n v="105211"/>
    <n v="0"/>
    <n v="105000"/>
    <n v="25"/>
    <n v="2.3761773958996682E-4"/>
    <n v="0"/>
    <n v="0"/>
    <n v="748"/>
    <n v="748"/>
    <n v="10500"/>
    <n v="0"/>
    <n v="-10500"/>
    <n v="0"/>
    <n v="-748"/>
    <e v="#DIV/0!"/>
  </r>
  <r>
    <s v="Akbank_0416_Multinational_Best_Local_contextual_Appnexus_MC"/>
    <x v="0"/>
    <x v="3"/>
    <s v="Q2"/>
    <d v="2016-04-15T00:00:00"/>
    <d v="2016-04-30T00:00:00"/>
    <n v="0"/>
    <x v="0"/>
    <x v="9"/>
    <s v="Akbank_0416_Multinational_Best_Local_contextual_MC"/>
    <s v="Completed"/>
    <s v="Google"/>
    <s v="RON"/>
    <s v="Xaxis Contextual"/>
    <s v="cpm"/>
    <s v="Selected Sites"/>
    <s v="Ad Bundles"/>
    <m/>
    <n v="100"/>
    <n v="105000"/>
    <n v="105211"/>
    <n v="0"/>
    <n v="105000"/>
    <n v="25"/>
    <n v="2.3761773958996682E-4"/>
    <n v="419.2"/>
    <n v="0"/>
    <n v="1812"/>
    <n v="1812"/>
    <n v="10500"/>
    <n v="10480"/>
    <n v="-20"/>
    <n v="0"/>
    <n v="8668"/>
    <n v="0.82709923664122142"/>
  </r>
  <r>
    <s v="Akbank_0416_Multinational_Best_Local_contextual_Appnexus_MC"/>
    <x v="0"/>
    <x v="3"/>
    <s v="Q2"/>
    <d v="2016-04-15T00:00:00"/>
    <d v="2016-04-30T00:00:00"/>
    <n v="0"/>
    <x v="0"/>
    <x v="9"/>
    <s v="Akbank_0416_Multinational_Best_Local_contextual_MC"/>
    <s v="Completed"/>
    <s v="Grapeshot"/>
    <s v="RON"/>
    <s v="Xaxis Contextual"/>
    <s v="cpm"/>
    <s v="Selected Sites"/>
    <s v="Ad Bundles"/>
    <m/>
    <n v="100"/>
    <n v="105000"/>
    <n v="105211"/>
    <n v="0"/>
    <n v="105000"/>
    <n v="25"/>
    <n v="2.3761773958996682E-4"/>
    <n v="0"/>
    <n v="0"/>
    <n v="6.3"/>
    <n v="6.3"/>
    <n v="10500"/>
    <n v="0"/>
    <n v="-10500"/>
    <n v="0"/>
    <n v="-6.3"/>
    <e v="#DIV/0!"/>
  </r>
  <r>
    <s v="Vestel0416_Ultra_Ince_Lcd_interstitial_Medyanet_MC"/>
    <x v="0"/>
    <x v="3"/>
    <s v="Q2"/>
    <d v="2016-04-15T00:00:00"/>
    <d v="2016-04-30T00:00:00"/>
    <n v="0"/>
    <x v="0"/>
    <x v="18"/>
    <s v="Vestel0416_Ultra_Ince_Lcd_interstitial_MC"/>
    <s v="Completed"/>
    <s v="Medyanet"/>
    <s v="RON"/>
    <s v="Xaxis Rich Media"/>
    <s v="cpm"/>
    <s v="Interstitial"/>
    <s v="Interstitial"/>
    <n v="0.5"/>
    <n v="4.25"/>
    <n v="450000"/>
    <n v="450221"/>
    <n v="0"/>
    <n v="450000"/>
    <m/>
    <n v="0"/>
    <e v="#DIV/0!"/>
    <n v="225"/>
    <n v="225"/>
    <n v="0"/>
    <n v="1912.5"/>
    <n v="1928"/>
    <n v="15.5"/>
    <n v="0"/>
    <n v="1703"/>
    <n v="0.88329875518672196"/>
  </r>
  <r>
    <s v="Vestel0416_Ultra_Ince_Lcd_interstitial_Acunn_MC"/>
    <x v="0"/>
    <x v="3"/>
    <s v="Q2"/>
    <d v="2016-04-15T00:00:00"/>
    <d v="2016-04-30T00:00:00"/>
    <n v="0"/>
    <x v="0"/>
    <x v="18"/>
    <s v="Vestel0416_Ultra_Ince_Lcd_interstitial_MC"/>
    <s v="Completed"/>
    <s v="Acunn"/>
    <s v="RON"/>
    <s v="Xaxis Rich Media"/>
    <s v="cpm"/>
    <s v="Interstitial"/>
    <s v="Interstitial"/>
    <n v="1.5"/>
    <n v="4.25"/>
    <n v="900000"/>
    <n v="903370"/>
    <n v="0"/>
    <n v="900000"/>
    <n v="2252"/>
    <n v="2.4928877425639548E-3"/>
    <n v="1.6984902309058614"/>
    <n v="1350"/>
    <n v="1350"/>
    <n v="0"/>
    <n v="3825"/>
    <n v="3825"/>
    <n v="0"/>
    <n v="0"/>
    <n v="2475"/>
    <n v="0.6470588235294118"/>
  </r>
  <r>
    <s v="Vestel0416_Ultra_Ince_Lcd_interstitial_Bond_MC"/>
    <x v="0"/>
    <x v="3"/>
    <s v="Q2"/>
    <d v="2016-04-15T00:00:00"/>
    <d v="2016-04-30T00:00:00"/>
    <n v="0"/>
    <x v="0"/>
    <x v="18"/>
    <s v="Vestel0416_Ultra_Ince_Lcd_interstitial_MC"/>
    <s v="Completed"/>
    <s v="Bond Digital"/>
    <s v="RON"/>
    <s v="Xaxis Rich Media"/>
    <s v="cpm"/>
    <s v="Interstitial"/>
    <s v="Interstitial"/>
    <n v="2.5"/>
    <n v="4.25"/>
    <n v="800000"/>
    <n v="800112"/>
    <n v="0"/>
    <n v="800000"/>
    <m/>
    <n v="0"/>
    <e v="#DIV/0!"/>
    <n v="2000"/>
    <n v="2000"/>
    <n v="0"/>
    <n v="3400"/>
    <n v="3400"/>
    <n v="0"/>
    <n v="0"/>
    <n v="1400"/>
    <n v="0.41176470588235292"/>
  </r>
  <r>
    <s v="Bellona0416_Yatak_Kampanyası_interstitial_Medyanet_MC"/>
    <x v="0"/>
    <x v="3"/>
    <s v="Q2"/>
    <d v="2016-04-16T00:00:00"/>
    <d v="2016-04-30T00:00:00"/>
    <n v="0"/>
    <x v="0"/>
    <x v="28"/>
    <s v="Bellona0416_Yatak_Kampanyası_interstitial_MC"/>
    <s v="Completed"/>
    <s v="Medyanet"/>
    <s v="RON"/>
    <s v="Xaxis Rich Media"/>
    <s v="cpm"/>
    <s v="Interstitial"/>
    <s v="Interstitial"/>
    <n v="0.5"/>
    <n v="4.25"/>
    <n v="1000000"/>
    <n v="1001362"/>
    <n v="0"/>
    <n v="1000000"/>
    <n v="9271"/>
    <n v="9.2583900727209543E-3"/>
    <n v="0.29975191457232231"/>
    <n v="500"/>
    <n v="500"/>
    <n v="0"/>
    <n v="4250"/>
    <n v="2779"/>
    <n v="-1471"/>
    <n v="0"/>
    <n v="2279"/>
    <n v="0.82007916516732637"/>
  </r>
  <r>
    <s v="Bellona0416_Yatak_Kampanyası_interstitial_Acunn_MC"/>
    <x v="0"/>
    <x v="3"/>
    <s v="Q2"/>
    <d v="2016-04-16T00:00:00"/>
    <d v="2016-04-30T00:00:00"/>
    <n v="0"/>
    <x v="0"/>
    <x v="28"/>
    <s v="Bellona0416_Yatak_Kampanyası_interstitial_MC"/>
    <s v="Completed"/>
    <s v="Acunn"/>
    <s v="RON"/>
    <s v="Xaxis Rich Media"/>
    <s v="cpm"/>
    <s v="Interstitial"/>
    <s v="Interstitial"/>
    <n v="1.5"/>
    <n v="4.25"/>
    <n v="500000"/>
    <n v="500675"/>
    <n v="0"/>
    <n v="500000"/>
    <n v="7731"/>
    <n v="1.5441154441503969E-2"/>
    <n v="0.27523848790583366"/>
    <n v="750"/>
    <n v="750"/>
    <n v="0"/>
    <n v="2125"/>
    <n v="2127.8687500000001"/>
    <n v="2.8687500000000909"/>
    <n v="0"/>
    <n v="1377.8687500000001"/>
    <n v="0.64753465174954994"/>
  </r>
  <r>
    <s v="Bellona0416_Yatak_Kampanyası_interstitial_Digitalm_MC"/>
    <x v="0"/>
    <x v="3"/>
    <s v="Q2"/>
    <d v="2016-04-16T00:00:00"/>
    <d v="2016-04-30T00:00:00"/>
    <n v="0"/>
    <x v="0"/>
    <x v="28"/>
    <s v="Bellona0416_Yatak_Kampanyası_interstitial_MC"/>
    <s v="Completed"/>
    <s v="Digitalm"/>
    <s v="RON"/>
    <s v="Xaxis Rich Media"/>
    <s v="cpm"/>
    <s v="Interstitial"/>
    <s v="Interstitial"/>
    <n v="2.5"/>
    <n v="4.25"/>
    <n v="200000"/>
    <n v="21920"/>
    <n v="178080"/>
    <n v="21920"/>
    <n v="398"/>
    <n v="1.8156934306569342E-2"/>
    <n v="0.23407035175879395"/>
    <n v="500"/>
    <n v="54.800000000000004"/>
    <n v="-445.2"/>
    <n v="850"/>
    <n v="93.16"/>
    <n v="-756.84"/>
    <n v="0"/>
    <n v="38.359999999999992"/>
    <n v="0.41176470588235287"/>
  </r>
  <r>
    <s v="Avon0416_Dreams_interstitial_Digitalm_MC"/>
    <x v="0"/>
    <x v="3"/>
    <s v="Q2"/>
    <d v="2016-04-15T00:00:00"/>
    <d v="2016-04-30T00:00:00"/>
    <n v="0"/>
    <x v="3"/>
    <x v="33"/>
    <s v="Avon0416_Dreams_interstitial_MC"/>
    <s v="Completed"/>
    <s v="Digitalm"/>
    <s v="RON"/>
    <s v="Xaxis Rich Media"/>
    <s v="cpm"/>
    <s v="Interstitial"/>
    <s v="Interstitial"/>
    <n v="2.5"/>
    <n v="4.25"/>
    <n v="300000"/>
    <n v="87360"/>
    <n v="212640"/>
    <n v="87360"/>
    <m/>
    <n v="0"/>
    <e v="#DIV/0!"/>
    <n v="750"/>
    <n v="218.4"/>
    <n v="-531.6"/>
    <n v="1275"/>
    <n v="371.28"/>
    <n v="-903.72"/>
    <n v="0"/>
    <n v="152.87999999999997"/>
    <n v="0.41176470588235287"/>
  </r>
  <r>
    <s v="Avon0416_Dreams_interstitial_Matrouge_MC"/>
    <x v="0"/>
    <x v="3"/>
    <s v="Q2"/>
    <d v="2016-04-15T00:00:00"/>
    <d v="2016-04-30T00:00:00"/>
    <n v="0"/>
    <x v="3"/>
    <x v="33"/>
    <s v="Avon0416_Dreams_interstitial_MC"/>
    <s v="Completed"/>
    <s v="Matrouge"/>
    <s v="RON"/>
    <s v="Xaxis Rich Media"/>
    <s v="cpm"/>
    <s v="Interstitial"/>
    <s v="Interstitial"/>
    <n v="2"/>
    <n v="4.25"/>
    <n v="200000"/>
    <n v="101458"/>
    <n v="98542"/>
    <n v="101458"/>
    <m/>
    <n v="0"/>
    <e v="#DIV/0!"/>
    <n v="400"/>
    <n v="202.916"/>
    <n v="-197.084"/>
    <n v="850"/>
    <n v="431.19650000000001"/>
    <n v="-418.80349999999999"/>
    <n v="0"/>
    <n v="228.28050000000002"/>
    <n v="0.52941176470588236"/>
  </r>
  <r>
    <s v="Avon0416_Dreams_interstitial_Acunn_MC"/>
    <x v="0"/>
    <x v="3"/>
    <s v="Q2"/>
    <d v="2016-04-15T00:00:00"/>
    <d v="2016-04-30T00:00:00"/>
    <n v="0"/>
    <x v="3"/>
    <x v="33"/>
    <s v="Avon0416_Dreams_interstitial_MC"/>
    <s v="Completed"/>
    <s v="Acunn"/>
    <s v="RON"/>
    <s v="Xaxis Rich Media"/>
    <s v="cpm"/>
    <s v="Interstitial"/>
    <s v="Interstitial"/>
    <n v="1.5"/>
    <n v="4.25"/>
    <n v="450000"/>
    <n v="450552"/>
    <n v="0"/>
    <n v="450000"/>
    <n v="6993"/>
    <n v="1.5520960954562403E-2"/>
    <n v="0.27382325182325185"/>
    <n v="675"/>
    <n v="675"/>
    <n v="0"/>
    <n v="1912.5"/>
    <n v="1914.846"/>
    <n v="2.3460000000000036"/>
    <n v="0"/>
    <n v="1239.846"/>
    <n v="0.64749123428202582"/>
  </r>
  <r>
    <s v="Avon0416_Dreams_SYNC_Clipkit_MC"/>
    <x v="0"/>
    <x v="3"/>
    <s v="Q2"/>
    <d v="2016-04-15T00:00:00"/>
    <d v="2016-04-30T00:00:00"/>
    <n v="0"/>
    <x v="3"/>
    <x v="33"/>
    <s v="Avon0416_Dreams_SYNC_MC"/>
    <s v="Completed"/>
    <s v="Clipkit"/>
    <s v="RON"/>
    <s v="Xaxis SYNC"/>
    <s v="cpv"/>
    <s v="Pre/Mid/Post Rolls RON"/>
    <s v="Online Video"/>
    <n v="3.6999999999999998E-2"/>
    <n v="0.06"/>
    <n v="67000"/>
    <n v="67764"/>
    <n v="0"/>
    <n v="67000"/>
    <m/>
    <n v="0"/>
    <e v="#DIV/0!"/>
    <n v="2479"/>
    <n v="2479"/>
    <n v="0"/>
    <n v="4020"/>
    <n v="4020"/>
    <n v="0"/>
    <n v="0"/>
    <n v="1541"/>
    <n v="0.38333333333333336"/>
  </r>
  <r>
    <s v="Visa0416_Formula_E_interest_Bond_MEC"/>
    <x v="0"/>
    <x v="3"/>
    <s v="Q2"/>
    <d v="2016-04-18T00:00:00"/>
    <d v="2016-04-30T00:00:00"/>
    <n v="0"/>
    <x v="1"/>
    <x v="48"/>
    <s v="Visa0416_Formula_E_interest_MEC"/>
    <s v="Completed"/>
    <s v="Bond Digital"/>
    <s v="RON"/>
    <s v="Xaxis Display Plus"/>
    <s v="cpm"/>
    <s v="Selected Sites"/>
    <s v="Ad Bundles"/>
    <n v="0.5"/>
    <n v="1.5"/>
    <n v="2000000"/>
    <n v="2000030"/>
    <n v="0"/>
    <n v="2000000"/>
    <m/>
    <n v="0"/>
    <e v="#DIV/0!"/>
    <n v="1000"/>
    <n v="1000"/>
    <n v="0"/>
    <n v="3000"/>
    <n v="3000"/>
    <n v="0"/>
    <n v="0"/>
    <n v="2000"/>
    <n v="0.66666666666666663"/>
  </r>
  <r>
    <s v="Visa0416_Formula_E_interest_Medyanet_MEC"/>
    <x v="0"/>
    <x v="3"/>
    <s v="Q2"/>
    <d v="2016-04-18T00:00:00"/>
    <d v="2016-04-30T00:00:00"/>
    <n v="0"/>
    <x v="1"/>
    <x v="48"/>
    <s v="Visa0416_Formula_E_interest_MEC"/>
    <s v="Completed"/>
    <s v="Medyanet"/>
    <s v="RON"/>
    <s v="Xaxis Display Plus"/>
    <s v="cpm"/>
    <s v="Selected Sites"/>
    <s v="Ad Bundles"/>
    <n v="0.1"/>
    <n v="1.5"/>
    <n v="3000000"/>
    <n v="3030798"/>
    <n v="0"/>
    <n v="3000000"/>
    <m/>
    <n v="0"/>
    <e v="#DIV/0!"/>
    <n v="300"/>
    <n v="300"/>
    <n v="0"/>
    <n v="4500"/>
    <n v="4500"/>
    <n v="0"/>
    <n v="0"/>
    <n v="4200"/>
    <n v="0.93333333333333335"/>
  </r>
  <r>
    <s v="Visa0416_Formula_E_interest_Maxad_MEC"/>
    <x v="0"/>
    <x v="3"/>
    <s v="Q2"/>
    <d v="2016-04-18T00:00:00"/>
    <d v="2016-04-30T00:00:00"/>
    <n v="0"/>
    <x v="1"/>
    <x v="48"/>
    <s v="Visa0416_Formula_E_interest_MEC"/>
    <s v="Completed"/>
    <s v="Maxad"/>
    <s v="RON"/>
    <s v="Xaxis Display Plus"/>
    <s v="cpm"/>
    <s v="Selected Sites"/>
    <s v="Ad Bundles"/>
    <n v="0.2"/>
    <n v="1.5"/>
    <n v="284"/>
    <n v="284"/>
    <n v="0"/>
    <n v="284"/>
    <m/>
    <n v="0"/>
    <e v="#DIV/0!"/>
    <n v="5.6799999999999996E-2"/>
    <n v="57"/>
    <n v="56.943199999999997"/>
    <n v="0.42599999999999993"/>
    <n v="0.42599999999999993"/>
    <n v="0"/>
    <n v="0"/>
    <n v="-56.573999999999998"/>
    <n v="-132.80281690140848"/>
  </r>
  <r>
    <s v="Visa0416_Formula_E_interest_Digitalm_MEC"/>
    <x v="0"/>
    <x v="3"/>
    <s v="Q2"/>
    <d v="2016-04-18T00:00:00"/>
    <d v="2016-04-30T00:00:00"/>
    <n v="0"/>
    <x v="1"/>
    <x v="48"/>
    <s v="Visa0416_Formula_E_interest_MEC"/>
    <s v="Completed"/>
    <s v="Digitalm"/>
    <s v="RON"/>
    <s v="Xaxis Display Plus"/>
    <s v="cpm"/>
    <s v="Selected Sites"/>
    <s v="Ad Bundles"/>
    <n v="0.2"/>
    <n v="1.5"/>
    <n v="3000000"/>
    <n v="2999424"/>
    <n v="576"/>
    <n v="2999424"/>
    <n v="702"/>
    <n v="2.3404493662783254E-4"/>
    <n v="6.4102564102564106"/>
    <n v="600"/>
    <n v="599.88480000000004"/>
    <n v="-0.11519999999995889"/>
    <n v="4500"/>
    <n v="4500"/>
    <n v="0"/>
    <n v="0"/>
    <n v="3900.1152000000002"/>
    <n v="0.86669226666666666"/>
  </r>
  <r>
    <s v="Visa0416_Formula_E_interest_Nokta_MEC"/>
    <x v="0"/>
    <x v="3"/>
    <s v="Q2"/>
    <d v="2016-04-18T00:00:00"/>
    <d v="2016-04-30T00:00:00"/>
    <n v="0"/>
    <x v="1"/>
    <x v="48"/>
    <s v="Visa0416_Formula_E_interest_MEC"/>
    <s v="Completed"/>
    <s v="Nokta"/>
    <s v="RON"/>
    <s v="Xaxis Display Plus"/>
    <s v="cpm"/>
    <s v="Selected Sites"/>
    <s v="Ad Bundles"/>
    <n v="0.1"/>
    <n v="1.5"/>
    <n v="1000000"/>
    <n v="1002458"/>
    <n v="0"/>
    <n v="1000000"/>
    <m/>
    <n v="0"/>
    <e v="#DIV/0!"/>
    <n v="100"/>
    <n v="100"/>
    <n v="0"/>
    <n v="1500"/>
    <n v="1500"/>
    <n v="0"/>
    <n v="0"/>
    <n v="1400"/>
    <n v="0.93333333333333335"/>
  </r>
  <r>
    <s v="Akbank0416_Kobi_Ekopos_preroll_Midyo_MC"/>
    <x v="0"/>
    <x v="3"/>
    <s v="Q2"/>
    <d v="2016-04-18T00:00:00"/>
    <d v="2016-04-30T00:00:00"/>
    <n v="0"/>
    <x v="0"/>
    <x v="9"/>
    <s v="Akbank0416_Kobi_Ekopos_preroll_MC"/>
    <s v="Completed"/>
    <s v="Midyo"/>
    <s v="RON"/>
    <s v="Xaxis Tv"/>
    <s v="cpv"/>
    <s v="Pre/Mid/Post Rolls RON"/>
    <s v="Online Video"/>
    <n v="5.0000000000000001E-3"/>
    <n v="3.3000000000000002E-2"/>
    <n v="80000"/>
    <n v="48896"/>
    <n v="31104"/>
    <n v="48896"/>
    <m/>
    <n v="0"/>
    <e v="#DIV/0!"/>
    <n v="400"/>
    <n v="244.48000000000002"/>
    <n v="-155.51999999999998"/>
    <n v="2640"/>
    <n v="1613.568"/>
    <n v="-1026.432"/>
    <n v="0"/>
    <n v="1369.088"/>
    <n v="0.84848484848484851"/>
  </r>
  <r>
    <s v="Akbank0416_Kobi_Ekopos_preroll_Bond_MC"/>
    <x v="0"/>
    <x v="3"/>
    <s v="Q2"/>
    <d v="2016-04-18T00:00:00"/>
    <d v="2016-04-30T00:00:00"/>
    <n v="0"/>
    <x v="0"/>
    <x v="9"/>
    <s v="Akbank0416_Kobi_Ekopos_preroll_MC"/>
    <s v="Completed"/>
    <s v="Bond Digital"/>
    <s v="RON"/>
    <s v="Xaxis Tv"/>
    <s v="cpv"/>
    <s v="Pre/Mid/Post Rolls RON"/>
    <s v="Online Video"/>
    <n v="1.4999999999999999E-2"/>
    <n v="3.3000000000000002E-2"/>
    <n v="40000"/>
    <n v="39939"/>
    <n v="61"/>
    <n v="39939"/>
    <m/>
    <n v="0"/>
    <e v="#DIV/0!"/>
    <n v="600"/>
    <n v="599.08499999999992"/>
    <n v="-0.91500000000007731"/>
    <n v="1320"/>
    <n v="1317.9870000000001"/>
    <n v="-2.01299999999992"/>
    <n v="0"/>
    <n v="718.90200000000016"/>
    <n v="0.54545454545454553"/>
  </r>
  <r>
    <s v="Akbank0416_Kobi_Ekopos_preroll_Digitalm_MC"/>
    <x v="0"/>
    <x v="3"/>
    <s v="Q2"/>
    <d v="2016-04-18T00:00:00"/>
    <d v="2016-04-30T00:00:00"/>
    <n v="0"/>
    <x v="0"/>
    <x v="9"/>
    <s v="Akbank0416_Kobi_Ekopos_preroll_MC"/>
    <s v="Completed"/>
    <s v="Digitalm"/>
    <s v="RON"/>
    <s v="Xaxis Tv"/>
    <s v="cpv"/>
    <s v="Pre/Mid/Post Rolls RON"/>
    <s v="Online Video"/>
    <n v="6.0000000000000001E-3"/>
    <n v="3.3000000000000002E-2"/>
    <n v="50000"/>
    <n v="28617"/>
    <n v="21383"/>
    <n v="28617"/>
    <m/>
    <n v="0"/>
    <e v="#DIV/0!"/>
    <n v="300"/>
    <n v="171.702"/>
    <n v="-128.298"/>
    <n v="1650"/>
    <n v="944.36099999999999"/>
    <n v="-705.63900000000001"/>
    <n v="0"/>
    <n v="772.65899999999999"/>
    <n v="0.81818181818181823"/>
  </r>
  <r>
    <s v="Mavi0416_Jeans_Seeding_Clipkit_MS"/>
    <x v="0"/>
    <x v="3"/>
    <s v="Q2"/>
    <d v="2016-04-19T00:00:00"/>
    <d v="2016-04-28T00:00:00"/>
    <n v="0"/>
    <x v="2"/>
    <x v="49"/>
    <s v="Mavi0416_Jeans_Seeding_MS"/>
    <s v="Completed"/>
    <s v="Clipkit"/>
    <s v="RON"/>
    <s v="Xaxis Seeding"/>
    <s v="cpc"/>
    <s v="Pre/Mid/Post Rolls RON"/>
    <s v="Online Video"/>
    <n v="0.4"/>
    <n v="0.6"/>
    <n v="10000"/>
    <n v="11700"/>
    <n v="0"/>
    <n v="10000"/>
    <m/>
    <n v="0"/>
    <e v="#DIV/0!"/>
    <n v="4"/>
    <n v="4000"/>
    <n v="3996"/>
    <n v="6"/>
    <n v="6000"/>
    <n v="5994"/>
    <n v="0"/>
    <n v="2000"/>
    <n v="0.33333333333333331"/>
  </r>
  <r>
    <s v="Bellona0416_Yatak_Lansman_preroll_Bond_MC"/>
    <x v="0"/>
    <x v="3"/>
    <s v="Q2"/>
    <d v="2016-04-20T00:00:00"/>
    <d v="2016-04-30T00:00:00"/>
    <n v="0"/>
    <x v="0"/>
    <x v="28"/>
    <s v="Bellona0416_Yatak_Lansman_preroll_MC"/>
    <s v="Completed"/>
    <s v="Bond Digital"/>
    <s v="RON"/>
    <s v="Xaxis Tv"/>
    <s v="cpv"/>
    <s v="Pre/Mid/Post Rolls RON"/>
    <s v="Online Video"/>
    <n v="1.4999999999999999E-2"/>
    <n v="3.3000000000000002E-2"/>
    <n v="65000"/>
    <n v="66482"/>
    <n v="0"/>
    <n v="65000"/>
    <m/>
    <n v="0"/>
    <e v="#DIV/0!"/>
    <n v="975"/>
    <n v="975"/>
    <n v="0"/>
    <n v="2145"/>
    <n v="2000"/>
    <n v="-145"/>
    <n v="0"/>
    <n v="1025"/>
    <n v="0.51249999999999996"/>
  </r>
  <r>
    <s v="Bimeks0416_%23Bipara_Faz2_interstitial_Digitalm_MEC"/>
    <x v="0"/>
    <x v="3"/>
    <s v="Q2"/>
    <d v="2016-04-20T00:00:00"/>
    <d v="2016-04-23T00:00:00"/>
    <n v="0"/>
    <x v="1"/>
    <x v="10"/>
    <s v="Bimeks0416_%23Bipara_Faz2_interstitial_MEC"/>
    <s v="Completed"/>
    <s v="Digitalm"/>
    <s v="RON"/>
    <s v="Xaxis Rich Media"/>
    <s v="cpm"/>
    <s v="Interstitial"/>
    <s v="Interstitial"/>
    <n v="2.5"/>
    <n v="4.5"/>
    <n v="200000"/>
    <n v="201268"/>
    <n v="0"/>
    <n v="200000"/>
    <n v="3239"/>
    <n v="1.6092970566607707E-2"/>
    <n v="0.27786353812905218"/>
    <n v="500"/>
    <n v="500"/>
    <n v="0"/>
    <n v="900"/>
    <n v="900"/>
    <n v="0"/>
    <n v="0"/>
    <n v="400"/>
    <n v="0.44444444444444442"/>
  </r>
  <r>
    <s v="Bimeks0416_%23Bipara_Faz2_interstitial_Bond_MEC"/>
    <x v="0"/>
    <x v="3"/>
    <s v="Q2"/>
    <d v="2016-04-20T00:00:00"/>
    <d v="2016-04-23T00:00:00"/>
    <n v="0"/>
    <x v="1"/>
    <x v="10"/>
    <s v="Bimeks0416_%23Bipara_Faz2_interstitial_MEC"/>
    <s v="Completed"/>
    <s v="Bond Digital"/>
    <s v="RON"/>
    <s v="Xaxis Rich Media"/>
    <s v="cpm"/>
    <s v="Interstitial"/>
    <s v="Interstitial"/>
    <n v="2.5"/>
    <n v="4.5"/>
    <n v="200000"/>
    <n v="203965"/>
    <n v="0"/>
    <n v="200000"/>
    <m/>
    <n v="0"/>
    <e v="#DIV/0!"/>
    <n v="500"/>
    <n v="500"/>
    <n v="0"/>
    <n v="900"/>
    <n v="900"/>
    <n v="0"/>
    <n v="0"/>
    <n v="400"/>
    <n v="0.44444444444444442"/>
  </r>
  <r>
    <s v="Bimeks0416_%23Bipara_Faz2_interstitial_Medyanet_MEC"/>
    <x v="0"/>
    <x v="3"/>
    <s v="Q2"/>
    <d v="2016-04-20T00:00:00"/>
    <d v="2016-04-23T00:00:00"/>
    <n v="0"/>
    <x v="1"/>
    <x v="10"/>
    <s v="Bimeks0416_%23Bipara_Faz2_interstitial_MEC"/>
    <s v="Completed"/>
    <s v="Medyanet"/>
    <s v="RON"/>
    <s v="Xaxis Rich Media"/>
    <s v="cpm"/>
    <s v="Interstitial"/>
    <s v="Interstitial"/>
    <n v="0.5"/>
    <n v="4.5"/>
    <n v="250000"/>
    <n v="262422"/>
    <n v="0"/>
    <n v="250000"/>
    <m/>
    <n v="0"/>
    <e v="#DIV/0!"/>
    <n v="125"/>
    <n v="125"/>
    <n v="0"/>
    <n v="1125"/>
    <n v="1200"/>
    <n v="75"/>
    <n v="0"/>
    <n v="1075"/>
    <n v="0.89583333333333337"/>
  </r>
  <r>
    <s v="GSK0416_Breathe_Right_Preroll_Nokta_MC"/>
    <x v="0"/>
    <x v="3"/>
    <s v="Q2"/>
    <d v="2016-04-20T00:00:00"/>
    <d v="2016-04-30T00:00:00"/>
    <n v="0"/>
    <x v="0"/>
    <x v="0"/>
    <s v="GSK0416_Breathe_Right_Preroll_MC"/>
    <s v="Completed"/>
    <s v="Nokta"/>
    <s v="RON"/>
    <s v="Xaxis Tv"/>
    <s v="cpv"/>
    <s v="Pre/Mid/Post Rolls RON"/>
    <s v="Online Video"/>
    <n v="1.2E-2"/>
    <n v="3.3000000000000002E-2"/>
    <n v="65000"/>
    <n v="65287"/>
    <n v="0"/>
    <n v="65000"/>
    <n v="13411"/>
    <n v="0.2054160858976519"/>
    <n v="8.6048765938408767E-2"/>
    <n v="780"/>
    <n v="780"/>
    <n v="0"/>
    <n v="2145"/>
    <n v="1154"/>
    <n v="-991"/>
    <n v="0"/>
    <n v="374"/>
    <n v="0.3240901213171577"/>
  </r>
  <r>
    <s v="GSK0416_Breathe_Right_Preroll_Acunn_MC"/>
    <x v="0"/>
    <x v="3"/>
    <s v="Q2"/>
    <d v="2016-04-20T00:00:00"/>
    <d v="2016-04-30T00:00:00"/>
    <n v="0"/>
    <x v="0"/>
    <x v="0"/>
    <s v="GSK0416_Breathe_Right_Preroll_MC"/>
    <s v="Completed"/>
    <s v="Acunn"/>
    <s v="RON"/>
    <s v="Xaxis Tv"/>
    <s v="cpv"/>
    <s v="Pre/Mid/Post Rolls RON"/>
    <s v="Online Video"/>
    <n v="0.01"/>
    <n v="3.3000000000000002E-2"/>
    <n v="85000"/>
    <n v="76813"/>
    <n v="8187"/>
    <n v="76813"/>
    <n v="6027"/>
    <n v="7.8463280955046677E-2"/>
    <n v="0.18765555002488801"/>
    <n v="850"/>
    <n v="768.13"/>
    <n v="-81.87"/>
    <n v="2805"/>
    <n v="1131"/>
    <n v="-1674"/>
    <n v="0"/>
    <n v="362.87"/>
    <n v="0.32083996463306808"/>
  </r>
  <r>
    <s v="GSK0416_Breathe_Right_Preroll_Adhood_MC"/>
    <x v="0"/>
    <x v="3"/>
    <s v="Q2"/>
    <d v="2016-04-20T00:00:00"/>
    <d v="2016-04-30T00:00:00"/>
    <n v="0"/>
    <x v="0"/>
    <x v="0"/>
    <s v="GSK0416_Breathe_Right_Preroll_MC"/>
    <s v="Completed"/>
    <s v="Adhood"/>
    <s v="RON"/>
    <s v="Xaxis Tv"/>
    <s v="cpv"/>
    <s v="Pre/Mid/Post Rolls RON"/>
    <s v="Online Video"/>
    <n v="0.03"/>
    <n v="3.3000000000000002E-2"/>
    <n v="50000"/>
    <n v="51963"/>
    <n v="0"/>
    <n v="50000"/>
    <m/>
    <n v="0"/>
    <e v="#DIV/0!"/>
    <n v="1500"/>
    <n v="1500"/>
    <n v="0"/>
    <n v="1650"/>
    <n v="1256"/>
    <n v="-394"/>
    <n v="0"/>
    <n v="-244"/>
    <n v="-0.19426751592356689"/>
  </r>
  <r>
    <s v="Shell0416_Rimula_interest_Digitalm_MC"/>
    <x v="0"/>
    <x v="3"/>
    <s v="Q2"/>
    <d v="2016-04-20T00:00:00"/>
    <d v="2016-04-30T00:00:00"/>
    <n v="0"/>
    <x v="0"/>
    <x v="50"/>
    <s v="Shell0416_Rimula_interest_MC"/>
    <s v="Completed"/>
    <s v="Digitalm"/>
    <s v="RON"/>
    <s v="Xaxis Display Plus"/>
    <s v="cpm"/>
    <s v="Selected Sites"/>
    <s v="Ad Bundles"/>
    <n v="0.2"/>
    <n v="1"/>
    <n v="2500000"/>
    <n v="2236512"/>
    <n v="263488"/>
    <n v="2236512"/>
    <n v="949"/>
    <n v="4.2432144339042222E-4"/>
    <n v="0.71548998946259224"/>
    <n v="500"/>
    <n v="447.30240000000003"/>
    <n v="-52.697599999999966"/>
    <n v="2500"/>
    <n v="679"/>
    <n v="-1821"/>
    <n v="0"/>
    <n v="231.69759999999997"/>
    <n v="0.34123357879234162"/>
  </r>
  <r>
    <s v="Shell0416_Rimula_interest_Medyanet_MC"/>
    <x v="0"/>
    <x v="3"/>
    <s v="Q2"/>
    <d v="2016-04-20T00:00:00"/>
    <d v="2016-04-30T00:00:00"/>
    <n v="0"/>
    <x v="0"/>
    <x v="50"/>
    <s v="Shell0416_Rimula_interest_MC"/>
    <s v="Completed"/>
    <s v="Medyanet"/>
    <s v="RON"/>
    <s v="Xaxis Display Plus"/>
    <s v="cpm"/>
    <s v="Selected Sites"/>
    <s v="Ad Bundles"/>
    <n v="0.1"/>
    <n v="1"/>
    <n v="1500000"/>
    <n v="1452618"/>
    <n v="47382"/>
    <n v="1452618"/>
    <m/>
    <n v="0"/>
    <e v="#DIV/0!"/>
    <n v="150"/>
    <n v="145.26179999999999"/>
    <n v="-4.7382000000000062"/>
    <n v="1500"/>
    <n v="1452.6179999999999"/>
    <n v="-47.382000000000062"/>
    <n v="0"/>
    <n v="1307.3561999999999"/>
    <n v="0.9"/>
  </r>
  <r>
    <s v="Shell0416_Rimula_interest_Adhood_MC"/>
    <x v="0"/>
    <x v="3"/>
    <s v="Q2"/>
    <d v="2016-04-20T00:00:00"/>
    <d v="2016-04-30T00:00:00"/>
    <n v="0"/>
    <x v="0"/>
    <x v="50"/>
    <s v="Shell0416_Rimula_interest_MC"/>
    <s v="Completed"/>
    <s v="Adhood"/>
    <s v="RON"/>
    <s v="Xaxis Display Plus"/>
    <s v="cpm"/>
    <s v="Selected Sites"/>
    <s v="Ad Bundles"/>
    <n v="0.15"/>
    <n v="1"/>
    <n v="2000000"/>
    <n v="1120933"/>
    <n v="879067"/>
    <n v="1120933"/>
    <m/>
    <n v="0"/>
    <e v="#DIV/0!"/>
    <n v="300"/>
    <n v="168.13995"/>
    <n v="-131.86005"/>
    <n v="2000"/>
    <n v="1120.933"/>
    <n v="-879.06700000000001"/>
    <n v="0"/>
    <n v="952.79304999999999"/>
    <n v="0.85"/>
  </r>
  <r>
    <s v="Shell0416_Rimula_interest_Bond_MC"/>
    <x v="0"/>
    <x v="3"/>
    <s v="Q2"/>
    <d v="2016-04-20T00:00:00"/>
    <d v="2016-04-30T00:00:00"/>
    <n v="0"/>
    <x v="0"/>
    <x v="50"/>
    <s v="Shell0416_Rimula_interest_MC"/>
    <s v="Completed"/>
    <s v="Bond Digital"/>
    <s v="RON"/>
    <s v="Xaxis Display Plus"/>
    <s v="cpm"/>
    <s v="Selected Sites"/>
    <s v="Ad Bundles"/>
    <n v="0.5"/>
    <n v="1"/>
    <n v="1000000"/>
    <n v="878183"/>
    <n v="121817"/>
    <n v="878183"/>
    <m/>
    <n v="0"/>
    <e v="#DIV/0!"/>
    <n v="500"/>
    <n v="439.0915"/>
    <n v="-60.908500000000004"/>
    <n v="1000"/>
    <n v="878.18299999999999"/>
    <n v="-121.81700000000001"/>
    <n v="0"/>
    <n v="439.0915"/>
    <n v="0.5"/>
  </r>
  <r>
    <s v="GSK0416_Sensodyne_Hypernova_interest_Digitalm_MC"/>
    <x v="0"/>
    <x v="3"/>
    <s v="Q2"/>
    <d v="2016-04-21T00:00:00"/>
    <d v="2016-04-30T00:00:00"/>
    <n v="0"/>
    <x v="0"/>
    <x v="0"/>
    <s v="GSK0416_Sensodyne_Hypernova_interest_MC"/>
    <s v="Completed"/>
    <s v="Digitalm"/>
    <s v="RON"/>
    <s v="Xaxis Display Plus"/>
    <s v="cpm"/>
    <s v="Selected Sites"/>
    <s v="Ad Bundles"/>
    <n v="0.2"/>
    <n v="1"/>
    <n v="4000000"/>
    <n v="3053662"/>
    <n v="946338"/>
    <n v="3053662"/>
    <n v="641"/>
    <n v="2.0991190249608502E-4"/>
    <n v="2.5600624024960998"/>
    <n v="800"/>
    <n v="610.73239999999998"/>
    <n v="-189.26760000000002"/>
    <n v="4000"/>
    <n v="1641"/>
    <n v="-2359"/>
    <n v="0"/>
    <n v="1030.2676000000001"/>
    <n v="0.62782912858013418"/>
  </r>
  <r>
    <s v="GSK0416_Sensodyne_Hypernova_interest_Reklamstore_MC"/>
    <x v="0"/>
    <x v="3"/>
    <s v="Q2"/>
    <d v="2016-04-21T00:00:00"/>
    <d v="2016-04-30T00:00:00"/>
    <n v="0"/>
    <x v="0"/>
    <x v="0"/>
    <s v="GSK0416_Sensodyne_Hypernova_interest_MC"/>
    <s v="Completed"/>
    <s v="Reklamstore"/>
    <s v="RON"/>
    <s v="Xaxis Display Plus"/>
    <s v="cpm"/>
    <s v="Selected Sites"/>
    <s v="Ad Bundles"/>
    <n v="0.5"/>
    <n v="1"/>
    <n v="2000000"/>
    <n v="30060"/>
    <n v="1969940"/>
    <n v="30060"/>
    <m/>
    <n v="0"/>
    <e v="#DIV/0!"/>
    <n v="1000"/>
    <n v="15.03"/>
    <n v="-984.97"/>
    <n v="2000"/>
    <n v="30.06"/>
    <n v="-1969.94"/>
    <n v="0"/>
    <n v="15.03"/>
    <n v="0.5"/>
  </r>
  <r>
    <s v="GSK0416_Sensodyne_Hypernova_interest_matrouge_MC"/>
    <x v="0"/>
    <x v="3"/>
    <s v="Q2"/>
    <d v="2016-04-21T00:00:00"/>
    <d v="2016-04-30T00:00:00"/>
    <n v="0"/>
    <x v="0"/>
    <x v="0"/>
    <s v="GSK0416_Sensodyne_Hypernova_interest_MC"/>
    <s v="Completed"/>
    <s v="Matrouge"/>
    <s v="RON"/>
    <s v="Xaxis Display Plus"/>
    <s v="cpm"/>
    <s v="Selected Sites"/>
    <s v="Ad Bundles"/>
    <n v="0.2"/>
    <n v="1"/>
    <n v="250000"/>
    <n v="250167"/>
    <n v="0"/>
    <n v="250000"/>
    <m/>
    <n v="0"/>
    <e v="#DIV/0!"/>
    <n v="50"/>
    <n v="50"/>
    <n v="0"/>
    <n v="250"/>
    <n v="250.167"/>
    <n v="0.16700000000000159"/>
    <n v="0"/>
    <n v="200.167"/>
    <n v="0.80013351081477568"/>
  </r>
  <r>
    <s v="Akbank0416_Kobi_Ekopos_interest_Medyanet_MC"/>
    <x v="0"/>
    <x v="3"/>
    <s v="Q2"/>
    <d v="2016-04-21T00:00:00"/>
    <d v="2016-04-30T00:00:00"/>
    <n v="0"/>
    <x v="0"/>
    <x v="9"/>
    <s v="Akbank0416_Kobi_Ekopos_interest_MC"/>
    <s v="Completed"/>
    <s v="Medyanet"/>
    <s v="RON"/>
    <s v="Xaxis Display Plus"/>
    <s v="cpm"/>
    <s v="Selected Sites"/>
    <s v="Ad Bundles"/>
    <n v="0.1"/>
    <n v="1"/>
    <n v="2200000"/>
    <n v="1167279"/>
    <n v="1032721"/>
    <n v="1167279"/>
    <m/>
    <n v="0"/>
    <e v="#DIV/0!"/>
    <n v="220"/>
    <n v="116.72790000000001"/>
    <n v="-103.27209999999999"/>
    <n v="2200"/>
    <n v="1167.279"/>
    <n v="-1032.721"/>
    <n v="0"/>
    <n v="1050.5510999999999"/>
    <n v="0.89999999999999991"/>
  </r>
  <r>
    <s v="Akbank0416_Kobi_Ekopos_interest_Bond_MC"/>
    <x v="0"/>
    <x v="3"/>
    <s v="Q2"/>
    <d v="2016-04-21T00:00:00"/>
    <d v="2016-04-30T00:00:00"/>
    <n v="0"/>
    <x v="0"/>
    <x v="9"/>
    <s v="Akbank0416_Kobi_Ekopos_interest_MC"/>
    <s v="Completed"/>
    <s v="Bond Digital"/>
    <s v="RON"/>
    <s v="Xaxis Display Plus"/>
    <s v="cpm"/>
    <s v="Selected Sites"/>
    <s v="Ad Bundles"/>
    <n v="0.5"/>
    <n v="1"/>
    <n v="2000000"/>
    <n v="113049"/>
    <n v="1886951"/>
    <n v="113049"/>
    <m/>
    <n v="0"/>
    <e v="#DIV/0!"/>
    <n v="1000"/>
    <n v="56.524500000000003"/>
    <n v="-943.47550000000001"/>
    <n v="2000"/>
    <n v="113.04900000000001"/>
    <n v="-1886.951"/>
    <n v="0"/>
    <n v="56.524500000000003"/>
    <n v="0.5"/>
  </r>
  <r>
    <s v="Akbank0416_Kobi_Ekopos_interest_Digitalm_MC"/>
    <x v="0"/>
    <x v="3"/>
    <s v="Q2"/>
    <d v="2016-04-21T00:00:00"/>
    <d v="2016-04-30T00:00:00"/>
    <n v="0"/>
    <x v="0"/>
    <x v="9"/>
    <s v="Akbank0416_Kobi_Ekopos_interest_MC"/>
    <s v="Completed"/>
    <s v="Digitalm"/>
    <s v="RON"/>
    <s v="Xaxis Display Plus"/>
    <s v="cpm"/>
    <s v="Selected Sites"/>
    <s v="Ad Bundles"/>
    <n v="0.2"/>
    <n v="1"/>
    <n v="2000000"/>
    <n v="154106"/>
    <n v="1845894"/>
    <n v="154106"/>
    <m/>
    <n v="0"/>
    <e v="#DIV/0!"/>
    <n v="400"/>
    <n v="30.821200000000001"/>
    <n v="-369.17880000000002"/>
    <n v="2000"/>
    <n v="154.10599999999999"/>
    <n v="-1845.894"/>
    <n v="0"/>
    <n v="123.28479999999999"/>
    <n v="0.79999999999999993"/>
  </r>
  <r>
    <s v="Ikea0416_Peak_Day_interstitial_Medyanet_MEC"/>
    <x v="0"/>
    <x v="3"/>
    <s v="Q2"/>
    <d v="2016-04-21T00:00:00"/>
    <d v="2016-04-24T00:00:00"/>
    <n v="0"/>
    <x v="1"/>
    <x v="1"/>
    <s v="Ikea0416_Peak_Day_interstitial_MEC"/>
    <s v="Completed"/>
    <s v="Medyanet"/>
    <s v="RON"/>
    <s v="Xaxis Rich Media"/>
    <s v="cpm"/>
    <s v="Interstitial"/>
    <s v="Interstitial"/>
    <n v="0.5"/>
    <n v="4.25"/>
    <n v="1000000"/>
    <n v="1000316"/>
    <n v="0"/>
    <n v="1000000"/>
    <n v="5252"/>
    <n v="5.2503408922780406E-3"/>
    <n v="0.72391469916222395"/>
    <n v="500"/>
    <n v="500"/>
    <n v="0"/>
    <n v="4250"/>
    <n v="3802"/>
    <n v="-448"/>
    <n v="0"/>
    <n v="3302"/>
    <n v="0.86849026827985276"/>
  </r>
  <r>
    <s v="Ikea0416_Peak_Day_interstitial_Acunn_MEC"/>
    <x v="0"/>
    <x v="3"/>
    <s v="Q2"/>
    <d v="2016-04-21T00:00:00"/>
    <d v="2016-04-24T00:00:00"/>
    <n v="0"/>
    <x v="1"/>
    <x v="1"/>
    <s v="Ikea0416_Peak_Day_interstitial_MEC"/>
    <s v="Completed"/>
    <s v="Acunn"/>
    <s v="RON"/>
    <s v="Xaxis Rich Media"/>
    <s v="cpm"/>
    <s v="Interstitial"/>
    <s v="Interstitial"/>
    <n v="1.5"/>
    <n v="4.25"/>
    <n v="600000"/>
    <n v="449542"/>
    <n v="150458"/>
    <n v="449542"/>
    <n v="2508"/>
    <n v="5.5790115272877725E-3"/>
    <n v="0.79226475279106856"/>
    <n v="900"/>
    <n v="674.31299999999999"/>
    <n v="-225.68700000000001"/>
    <n v="2550"/>
    <n v="1987"/>
    <n v="-563"/>
    <n v="0"/>
    <n v="1312.6869999999999"/>
    <n v="0.66063764469048813"/>
  </r>
  <r>
    <s v="Ikea0416_Peak_Day_interstitial_Digitalm_MEC"/>
    <x v="0"/>
    <x v="3"/>
    <s v="Q2"/>
    <d v="2016-04-21T00:00:00"/>
    <d v="2016-04-24T00:00:00"/>
    <n v="0"/>
    <x v="1"/>
    <x v="1"/>
    <s v="Ikea0416_Peak_Day_interstitial_MEC"/>
    <s v="Completed"/>
    <s v="Digitalm"/>
    <s v="RON"/>
    <s v="Xaxis Rich Media"/>
    <s v="cpm"/>
    <s v="Interstitial"/>
    <s v="Interstitial"/>
    <n v="2.5"/>
    <n v="4.25"/>
    <n v="400000"/>
    <n v="402567"/>
    <n v="0"/>
    <n v="400000"/>
    <n v="6748"/>
    <n v="1.6762427123932166E-2"/>
    <n v="0.25354323503260223"/>
    <n v="1000"/>
    <n v="1000"/>
    <n v="0"/>
    <n v="1700"/>
    <n v="1710.90975"/>
    <n v="10.909750000000031"/>
    <n v="0"/>
    <n v="710.90975000000003"/>
    <n v="0.4155156342992376"/>
  </r>
  <r>
    <s v="Teknosa0416_Turuncu_Indirim_faz3_interstitial_Bond_MC"/>
    <x v="0"/>
    <x v="3"/>
    <s v="Q2"/>
    <d v="2016-04-22T00:00:00"/>
    <d v="2016-04-25T00:00:00"/>
    <n v="0"/>
    <x v="0"/>
    <x v="6"/>
    <s v="Teknosa0416_Turuncu_Indirim_faz3_intersitial_MC"/>
    <s v="Completed"/>
    <s v="Bond Digital"/>
    <s v="RON"/>
    <s v="Xaxis Rich Media"/>
    <s v="cpm"/>
    <s v="Interstitial"/>
    <s v="Interstitial"/>
    <n v="2.5"/>
    <n v="4.25"/>
    <n v="200000"/>
    <n v="200051"/>
    <n v="0"/>
    <n v="200000"/>
    <m/>
    <n v="0"/>
    <e v="#DIV/0!"/>
    <n v="500"/>
    <n v="500"/>
    <n v="0"/>
    <n v="850"/>
    <n v="850"/>
    <n v="0"/>
    <n v="0"/>
    <n v="350"/>
    <n v="0.41176470588235292"/>
  </r>
  <r>
    <s v="Teknosa0416_Turuncu_Indirim_faz3_interstitial_Medyanet_MC"/>
    <x v="0"/>
    <x v="3"/>
    <s v="Q2"/>
    <d v="2016-04-22T00:00:00"/>
    <d v="2016-04-25T00:00:00"/>
    <n v="0"/>
    <x v="0"/>
    <x v="6"/>
    <s v="Teknosa0416_Turuncu_Indirim_faz3_intersitial_MC"/>
    <s v="Completed"/>
    <s v="Medyanet"/>
    <s v="RON"/>
    <s v="Xaxis Rich Media"/>
    <s v="cpm"/>
    <s v="Interstitial"/>
    <s v="Interstitial"/>
    <n v="0.5"/>
    <n v="4.25"/>
    <n v="300000"/>
    <n v="302274"/>
    <n v="0"/>
    <n v="300000"/>
    <n v="5334"/>
    <n v="1.7646241489509516E-2"/>
    <n v="0.21559805024371953"/>
    <n v="150"/>
    <n v="150"/>
    <n v="0"/>
    <n v="1275"/>
    <n v="1150"/>
    <n v="-125"/>
    <n v="0"/>
    <n v="1000"/>
    <n v="0.86956521739130432"/>
  </r>
  <r>
    <s v="Michelin0416_Thy_interest_Digitalm_MEC"/>
    <x v="0"/>
    <x v="3"/>
    <s v="Q2"/>
    <d v="2016-04-22T00:00:00"/>
    <d v="2016-04-30T00:00:00"/>
    <n v="0"/>
    <x v="1"/>
    <x v="43"/>
    <s v="Michelin0416_Thy_interest_MEC"/>
    <s v="Completed"/>
    <s v="Digitalm"/>
    <s v="RON"/>
    <s v="Xaxis Display Plus"/>
    <s v="cpm"/>
    <s v="Selected Sites"/>
    <s v="Ad Bundles"/>
    <n v="0.2"/>
    <n v="3"/>
    <n v="1000000"/>
    <n v="832715"/>
    <n v="167285"/>
    <n v="832715"/>
    <n v="168"/>
    <n v="2.0174969827612088E-4"/>
    <n v="17.642857142857142"/>
    <n v="200"/>
    <n v="166.54300000000001"/>
    <n v="-33.456999999999994"/>
    <n v="3000"/>
    <n v="2964"/>
    <n v="-36"/>
    <n v="0"/>
    <n v="2797.4569999999999"/>
    <n v="0.94381140350877191"/>
  </r>
  <r>
    <s v="Michelin0416_Thy_interest_Bond_MEC"/>
    <x v="0"/>
    <x v="3"/>
    <s v="Q2"/>
    <d v="2016-04-22T00:00:00"/>
    <d v="2016-04-30T00:00:00"/>
    <n v="0"/>
    <x v="1"/>
    <x v="43"/>
    <s v="Michelin0416_Thy_interest_MEC"/>
    <s v="Completed"/>
    <s v="Bond Digital"/>
    <s v="RON"/>
    <s v="Xaxis Display Plus"/>
    <s v="cpm"/>
    <s v="Selected Sites"/>
    <s v="Ad Bundles"/>
    <n v="0.5"/>
    <n v="3"/>
    <n v="750000"/>
    <n v="657754"/>
    <n v="92246"/>
    <n v="657754"/>
    <m/>
    <n v="0"/>
    <e v="#DIV/0!"/>
    <n v="375"/>
    <n v="328.87700000000001"/>
    <n v="-46.12299999999999"/>
    <n v="2250"/>
    <n v="1973.2619999999999"/>
    <n v="-276.73800000000006"/>
    <n v="0"/>
    <n v="1644.385"/>
    <n v="0.83333333333333337"/>
  </r>
  <r>
    <s v="Michelin0416_Thy_interest_Appnexus_MEC"/>
    <x v="0"/>
    <x v="3"/>
    <s v="Q2"/>
    <d v="2016-04-22T00:00:00"/>
    <d v="2016-04-30T00:00:00"/>
    <n v="0"/>
    <x v="1"/>
    <x v="43"/>
    <s v="Michelin0416_Thy_interest_MEC"/>
    <s v="Completed"/>
    <s v="Appnexus"/>
    <s v="RON"/>
    <s v="Xaxis Display Plus"/>
    <s v="cpm"/>
    <s v="Selected Sites"/>
    <s v="Ad Bundles"/>
    <m/>
    <n v="3"/>
    <n v="150000"/>
    <n v="95683"/>
    <n v="54317"/>
    <n v="95683"/>
    <n v="4"/>
    <n v="4.18047093005027E-5"/>
    <n v="71.762249999999995"/>
    <n v="0"/>
    <n v="32"/>
    <n v="32"/>
    <n v="450"/>
    <n v="287.04899999999998"/>
    <n v="-162.95100000000002"/>
    <n v="0"/>
    <n v="255.04899999999998"/>
    <n v="0.88852077519865946"/>
  </r>
  <r>
    <s v="Michelin0416_Thy_interest_Appnexus_MEC"/>
    <x v="0"/>
    <x v="3"/>
    <s v="Q2"/>
    <d v="2016-04-22T00:00:00"/>
    <d v="2016-04-30T00:00:00"/>
    <n v="0"/>
    <x v="1"/>
    <x v="43"/>
    <s v="Michelin0416_Thy_interest_MEC"/>
    <s v="Completed"/>
    <s v="Google"/>
    <s v="RON"/>
    <s v="Xaxis Display Plus"/>
    <s v="cpm"/>
    <s v="Selected Sites"/>
    <s v="Ad Bundles"/>
    <m/>
    <n v="3"/>
    <m/>
    <m/>
    <n v="0"/>
    <n v="0"/>
    <n v="4"/>
    <e v="#DIV/0!"/>
    <n v="0"/>
    <n v="0"/>
    <n v="31"/>
    <n v="31"/>
    <n v="0"/>
    <n v="0"/>
    <n v="0"/>
    <n v="0"/>
    <n v="-31"/>
    <e v="#DIV/0!"/>
  </r>
  <r>
    <s v="Michelin0416_Thy_interest_Ligatus_MEC"/>
    <x v="0"/>
    <x v="3"/>
    <s v="Q2"/>
    <d v="2016-04-22T00:00:00"/>
    <d v="2016-04-30T00:00:00"/>
    <n v="0"/>
    <x v="1"/>
    <x v="43"/>
    <s v="Michelin0416_Thy_interest_MEC"/>
    <s v="Completed"/>
    <s v="Ligatus"/>
    <s v="RON"/>
    <s v="Xaxis Display Plus"/>
    <s v="cpc"/>
    <s v="Selected Sites"/>
    <s v="Ad Bundles"/>
    <n v="0.3"/>
    <n v="3"/>
    <n v="3333"/>
    <n v="340"/>
    <n v="2993"/>
    <n v="340"/>
    <m/>
    <n v="0"/>
    <e v="#DIV/0!"/>
    <n v="0.99990000000000001"/>
    <n v="100"/>
    <n v="99.000100000000003"/>
    <n v="9.9990000000000006"/>
    <n v="1.02"/>
    <n v="-8.979000000000001"/>
    <n v="0"/>
    <n v="-98.98"/>
    <n v="-97.039215686274517"/>
  </r>
  <r>
    <s v="Michelin0416_Thy_interest_maxad_MEC"/>
    <x v="0"/>
    <x v="3"/>
    <s v="Q2"/>
    <d v="2016-04-22T00:00:00"/>
    <d v="2016-04-30T00:00:00"/>
    <n v="0"/>
    <x v="1"/>
    <x v="43"/>
    <s v="Michelin0416_Thy_interest_MEC"/>
    <s v="Completed"/>
    <s v="Maxad"/>
    <s v="RON"/>
    <s v="Xaxis Display Plus"/>
    <s v="cpc"/>
    <s v="Selected Sites"/>
    <s v="Ad Bundles"/>
    <n v="0.3"/>
    <n v="3"/>
    <n v="2000"/>
    <n v="255"/>
    <n v="1745"/>
    <n v="255"/>
    <m/>
    <n v="0"/>
    <e v="#DIV/0!"/>
    <n v="0.6"/>
    <n v="76.5"/>
    <n v="75.900000000000006"/>
    <n v="6"/>
    <n v="0.76500000000000001"/>
    <n v="-5.2350000000000003"/>
    <n v="0"/>
    <n v="-75.734999999999999"/>
    <n v="-99"/>
  </r>
  <r>
    <s v="Michelin0416_Thy_interest_Reklamstore_MEC"/>
    <x v="0"/>
    <x v="3"/>
    <s v="Q2"/>
    <d v="2016-04-22T00:00:00"/>
    <d v="2016-04-30T00:00:00"/>
    <n v="0"/>
    <x v="1"/>
    <x v="43"/>
    <s v="Michelin0416_Thy_interest_MEC"/>
    <s v="Completed"/>
    <s v="Reklamstore"/>
    <s v="RON"/>
    <s v="Xaxis Display Plus"/>
    <s v="cpm"/>
    <s v="Selected Sites"/>
    <s v="Ad Bundles"/>
    <n v="1.25"/>
    <n v="3"/>
    <n v="500000"/>
    <n v="508112"/>
    <n v="0"/>
    <n v="500000"/>
    <m/>
    <n v="0"/>
    <e v="#DIV/0!"/>
    <n v="625"/>
    <n v="625"/>
    <n v="0"/>
    <n v="1500"/>
    <n v="1524.336"/>
    <n v="24.336000000000013"/>
    <n v="0"/>
    <n v="899.33600000000001"/>
    <n v="0.58998541004083094"/>
  </r>
  <r>
    <s v="Vodafone0416_Samsung_Heroes_7_interest_Bond_MS"/>
    <x v="0"/>
    <x v="3"/>
    <s v="Q2"/>
    <d v="2016-04-25T00:00:00"/>
    <d v="2016-04-30T00:00:00"/>
    <n v="0"/>
    <x v="2"/>
    <x v="13"/>
    <s v="Vodafone0416_Samsung_Heroes_7_interest_MS"/>
    <s v="Completed"/>
    <s v="Bond Digital"/>
    <s v="RON"/>
    <s v="Xaxis Display Plus"/>
    <s v="cpm"/>
    <s v="Selected Sites"/>
    <s v="Ad Bundles"/>
    <n v="0.5"/>
    <n v="0.8"/>
    <n v="1000000"/>
    <n v="390843"/>
    <n v="609157"/>
    <n v="390843"/>
    <m/>
    <n v="0"/>
    <e v="#DIV/0!"/>
    <n v="500"/>
    <n v="195.42150000000001"/>
    <n v="-304.57849999999996"/>
    <n v="800"/>
    <n v="312.67440000000005"/>
    <n v="-487.32559999999995"/>
    <n v="0"/>
    <n v="117.25290000000004"/>
    <n v="0.37500000000000006"/>
  </r>
  <r>
    <s v="Vodafone0416_Samsung_Heroes_7_interest_Digitalm_MS"/>
    <x v="0"/>
    <x v="3"/>
    <s v="Q2"/>
    <d v="2016-04-25T00:00:00"/>
    <d v="2016-04-30T00:00:00"/>
    <n v="0"/>
    <x v="2"/>
    <x v="13"/>
    <s v="Vodafone0416_Samsung_Heroes_7_interest_MS"/>
    <s v="Completed"/>
    <s v="Digitalm"/>
    <s v="RON"/>
    <s v="Xaxis Display Plus"/>
    <s v="cpm"/>
    <s v="Selected Sites"/>
    <s v="Ad Bundles"/>
    <n v="0.2"/>
    <n v="0.8"/>
    <n v="2000000"/>
    <n v="1886331"/>
    <n v="113669"/>
    <n v="1886331"/>
    <n v="270"/>
    <n v="1.4313500652854668E-4"/>
    <n v="1.1000000000000001"/>
    <n v="400"/>
    <n v="377.26620000000003"/>
    <n v="-22.733799999999974"/>
    <n v="1600"/>
    <n v="297"/>
    <n v="-1303"/>
    <n v="0"/>
    <n v="-80.266200000000026"/>
    <n v="-0.27025656565656575"/>
  </r>
  <r>
    <s v="Vodafone0416_Samsung_Heroes_7_interest_Medyanet_MS"/>
    <x v="0"/>
    <x v="3"/>
    <s v="Q2"/>
    <d v="2016-04-25T00:00:00"/>
    <d v="2016-04-30T00:00:00"/>
    <n v="0"/>
    <x v="2"/>
    <x v="13"/>
    <s v="Vodafone0416_Samsung_Heroes_7_interest_MS"/>
    <s v="Completed"/>
    <s v="Medyanet"/>
    <s v="RON"/>
    <s v="Xaxis Display Plus"/>
    <s v="cpm"/>
    <s v="Selected Sites"/>
    <s v="Ad Bundles"/>
    <n v="0.1"/>
    <n v="0.8"/>
    <n v="1000000"/>
    <n v="1011650"/>
    <n v="0"/>
    <n v="1000000"/>
    <m/>
    <n v="0"/>
    <e v="#DIV/0!"/>
    <n v="100"/>
    <n v="100"/>
    <n v="0"/>
    <n v="800"/>
    <n v="809.32"/>
    <n v="9.32000000000005"/>
    <n v="0"/>
    <n v="709.32"/>
    <n v="0.87643948005733208"/>
  </r>
  <r>
    <s v="Vodafone0416_Samsung_Heroes_7_interest_Commedya_MS"/>
    <x v="0"/>
    <x v="3"/>
    <s v="Q2"/>
    <d v="2016-04-25T00:00:00"/>
    <d v="2016-04-30T00:00:00"/>
    <n v="0"/>
    <x v="2"/>
    <x v="13"/>
    <s v="Vodafone0416_Samsung_Heroes_7_interest_MS"/>
    <s v="Completed"/>
    <s v="Commedya"/>
    <s v="RON"/>
    <s v="Xaxis Display Plus"/>
    <s v="cpm"/>
    <s v="Selected Sites"/>
    <s v="Ad Bundles"/>
    <n v="0.1"/>
    <n v="0.8"/>
    <n v="1000000"/>
    <n v="227162"/>
    <n v="772838"/>
    <n v="227162"/>
    <m/>
    <n v="0"/>
    <e v="#DIV/0!"/>
    <n v="100"/>
    <n v="22.716200000000001"/>
    <n v="-77.283799999999999"/>
    <n v="800"/>
    <n v="181.7296"/>
    <n v="-618.2704"/>
    <n v="0"/>
    <n v="159.01339999999999"/>
    <n v="0.87499999999999989"/>
  </r>
  <r>
    <s v="RedBull0416_Theme_SYNC_Clipkit_MEC"/>
    <x v="0"/>
    <x v="3"/>
    <s v="Q2"/>
    <d v="2016-04-25T00:00:00"/>
    <d v="2016-04-30T00:00:00"/>
    <n v="0"/>
    <x v="1"/>
    <x v="11"/>
    <s v="RedBull0416_Theme_SYNC_MEC"/>
    <s v="Completed"/>
    <s v="Clipkit"/>
    <s v="RON"/>
    <s v="Xaxis SYNC"/>
    <s v="cpv"/>
    <s v="Pre/Mid/Post Rolls RON"/>
    <s v="Online Video"/>
    <n v="3.6999999999999998E-2"/>
    <n v="5.5E-2"/>
    <n v="61000"/>
    <n v="63954"/>
    <n v="0"/>
    <n v="61000"/>
    <n v="3916"/>
    <n v="6.1231510147918819E-2"/>
    <n v="0.89811031664964247"/>
    <n v="2257"/>
    <n v="2257"/>
    <n v="0"/>
    <n v="3355"/>
    <n v="3517"/>
    <n v="162"/>
    <n v="0"/>
    <n v="1260"/>
    <n v="0.35825988058003982"/>
  </r>
  <r>
    <s v="Huawei0416_G8_Plogomoni_interest_Digitalm_MX"/>
    <x v="0"/>
    <x v="3"/>
    <s v="Q2"/>
    <d v="2016-04-27T00:00:00"/>
    <d v="2016-04-30T00:00:00"/>
    <n v="0"/>
    <x v="3"/>
    <x v="22"/>
    <s v="Huawei0416_G8_Plogomoni_MX"/>
    <s v="Completed"/>
    <s v="Digitalm"/>
    <s v="RON"/>
    <s v="Xaxis Display Plus"/>
    <s v="cpm"/>
    <s v="Selected Sites"/>
    <s v="Ad Bundles"/>
    <n v="0.2"/>
    <n v="2"/>
    <n v="1000000"/>
    <n v="341150"/>
    <n v="658850"/>
    <n v="341150"/>
    <n v="26"/>
    <n v="7.621280961453906E-5"/>
    <n v="4.8076923076923075"/>
    <n v="200"/>
    <n v="68.23"/>
    <n v="-131.76999999999998"/>
    <n v="2000"/>
    <n v="125"/>
    <n v="-1875"/>
    <n v="0"/>
    <n v="56.769999999999996"/>
    <n v="0.45415999999999995"/>
  </r>
  <r>
    <s v="Huawei0416_G8_Plogomoni_interest_Medyanet_MX"/>
    <x v="0"/>
    <x v="3"/>
    <s v="Q2"/>
    <d v="2016-04-01T00:00:00"/>
    <d v="2016-04-30T00:00:00"/>
    <n v="0"/>
    <x v="3"/>
    <x v="22"/>
    <s v="Huawei0416_G8_Plogomoni_MX"/>
    <s v="Completed"/>
    <s v="Medyanet"/>
    <s v="RON"/>
    <s v="Xaxis Display Plus"/>
    <s v="cpm"/>
    <s v="Selected Sites"/>
    <s v="Ad Bundles"/>
    <n v="0.1"/>
    <n v="2"/>
    <n v="2000000"/>
    <n v="2001418"/>
    <n v="0"/>
    <n v="2000000"/>
    <m/>
    <n v="0"/>
    <e v="#DIV/0!"/>
    <n v="200"/>
    <n v="200"/>
    <n v="0"/>
    <n v="4000"/>
    <n v="4002.8359999999998"/>
    <n v="2.8359999999997854"/>
    <n v="0"/>
    <n v="3802.8359999999998"/>
    <n v="0.95003542488375736"/>
  </r>
  <r>
    <s v="Huawei0416_G8_Plogomoni_interest_Admatic_MX"/>
    <x v="0"/>
    <x v="3"/>
    <s v="Q2"/>
    <d v="2016-04-01T00:00:00"/>
    <d v="2016-04-30T00:00:00"/>
    <n v="0"/>
    <x v="3"/>
    <x v="22"/>
    <s v="Huawei0416_G8_Plogomoni_MX"/>
    <s v="Completed"/>
    <s v="Admatic"/>
    <s v="RON"/>
    <s v="Xaxis Display Plus"/>
    <s v="cpm"/>
    <s v="Selected Sites"/>
    <s v="Ad Bundles"/>
    <n v="0.2"/>
    <n v="2"/>
    <n v="2500"/>
    <n v="2501"/>
    <n v="0"/>
    <n v="2500"/>
    <m/>
    <n v="0"/>
    <e v="#DIV/0!"/>
    <n v="0.5"/>
    <n v="500"/>
    <n v="499.5"/>
    <n v="5"/>
    <m/>
    <n v="-5"/>
    <n v="0"/>
    <n v="-500"/>
    <e v="#DIV/0!"/>
  </r>
  <r>
    <s v="Akbank0416_BP_Axess_Akaryakıt_interest_Medyanet_MC"/>
    <x v="0"/>
    <x v="3"/>
    <s v="Q2"/>
    <d v="2016-04-27T00:00:00"/>
    <d v="2016-04-30T00:00:00"/>
    <n v="0"/>
    <x v="0"/>
    <x v="9"/>
    <s v="Akbank0416_BP_Axess_Akaryakıt_interest_MC"/>
    <s v="Completed"/>
    <s v="Medyanet"/>
    <s v="RON"/>
    <s v="Xaxis Display Plus"/>
    <s v="cpm"/>
    <s v="Selected Sites"/>
    <s v="Ad Bundles"/>
    <n v="0.1"/>
    <n v="1"/>
    <n v="500000"/>
    <n v="643866"/>
    <n v="0"/>
    <n v="500000"/>
    <m/>
    <n v="0"/>
    <e v="#DIV/0!"/>
    <n v="50"/>
    <n v="50"/>
    <n v="0"/>
    <n v="500"/>
    <n v="643.86599999999999"/>
    <n v="143.86599999999999"/>
    <n v="0"/>
    <n v="593.86599999999999"/>
    <n v="0.92234409022995467"/>
  </r>
  <r>
    <s v="Akbank0416_BP_Axess_Akaryakıt_interest_Bond_MC"/>
    <x v="0"/>
    <x v="3"/>
    <s v="Q2"/>
    <d v="2016-04-27T00:00:00"/>
    <d v="2016-04-30T00:00:00"/>
    <n v="0"/>
    <x v="0"/>
    <x v="9"/>
    <s v="Akbank0416_BP_Axess_Akaryakıt_interest_MC"/>
    <s v="Completed"/>
    <s v="Bond Digital"/>
    <s v="RON"/>
    <s v="Xaxis Display Plus"/>
    <s v="cpm"/>
    <s v="Selected Sites"/>
    <s v="Ad Bundles"/>
    <n v="0.5"/>
    <n v="1"/>
    <n v="500000"/>
    <n v="212163"/>
    <n v="287837"/>
    <n v="212163"/>
    <m/>
    <n v="0"/>
    <e v="#DIV/0!"/>
    <n v="250"/>
    <n v="106.08150000000001"/>
    <n v="-143.91849999999999"/>
    <n v="500"/>
    <n v="357"/>
    <n v="-143"/>
    <n v="0"/>
    <n v="250.91849999999999"/>
    <n v="0.70285294117647057"/>
  </r>
  <r>
    <s v="Canbebe0416_Lansman_Preroll_Acunn_MEC"/>
    <x v="0"/>
    <x v="3"/>
    <s v="Q2"/>
    <d v="2016-04-27T00:00:00"/>
    <d v="2016-04-30T00:00:00"/>
    <n v="0"/>
    <x v="1"/>
    <x v="51"/>
    <s v="Canbebe0416_Lansman_Prerol_MEC"/>
    <s v="Completed"/>
    <s v="Acunn"/>
    <s v="RON"/>
    <s v="Xaxis Tv"/>
    <s v="cpv"/>
    <s v="Pre/Mid/Post Rolls RON"/>
    <s v="Online Video"/>
    <n v="0.01"/>
    <n v="3.3000000000000002E-2"/>
    <n v="50000"/>
    <n v="26302"/>
    <n v="23698"/>
    <n v="26302"/>
    <n v="1328"/>
    <n v="5.049045699946772E-2"/>
    <n v="0.65358885542168677"/>
    <n v="500"/>
    <n v="263.02"/>
    <n v="-236.98000000000002"/>
    <n v="1650"/>
    <n v="867.96600000000001"/>
    <n v="-782.03399999999999"/>
    <n v="0"/>
    <n v="604.94600000000003"/>
    <n v="0.69696969696969702"/>
  </r>
  <r>
    <s v="Canbebe0416_Lansman_Preroll_Nokta_MEC"/>
    <x v="0"/>
    <x v="3"/>
    <s v="Q2"/>
    <d v="2016-04-27T00:00:00"/>
    <d v="2016-04-30T00:00:00"/>
    <n v="0"/>
    <x v="1"/>
    <x v="51"/>
    <s v="Canbebe0416_Lansman_Prerol_MEC"/>
    <s v="Completed"/>
    <s v="Nokta"/>
    <s v="RON"/>
    <s v="Xaxis Tv"/>
    <s v="cpv"/>
    <s v="Pre/Mid/Post Rolls RON"/>
    <s v="Online Video"/>
    <n v="1.2E-2"/>
    <n v="3.3000000000000002E-2"/>
    <n v="30000"/>
    <n v="33033"/>
    <n v="0"/>
    <n v="30000"/>
    <m/>
    <n v="0"/>
    <e v="#DIV/0!"/>
    <n v="360"/>
    <n v="360"/>
    <n v="0"/>
    <n v="990"/>
    <n v="1090.0889999999999"/>
    <n v="100.08899999999994"/>
    <n v="0"/>
    <n v="730.08899999999994"/>
    <n v="0.6697517358674383"/>
  </r>
  <r>
    <s v="Marshall0416_interest_Medyanet_MC"/>
    <x v="0"/>
    <x v="3"/>
    <s v="Q2"/>
    <d v="2016-04-28T00:00:00"/>
    <d v="2016-04-30T00:00:00"/>
    <n v="0"/>
    <x v="0"/>
    <x v="52"/>
    <s v="Marshall0416_interest_MC"/>
    <s v="Completed"/>
    <s v="Medyanet"/>
    <s v="RON"/>
    <s v="Xaxis Display Plus"/>
    <s v="cpm"/>
    <s v="Selected Sites"/>
    <s v="Ad Bundles"/>
    <n v="0.1"/>
    <n v="1"/>
    <n v="1250000"/>
    <n v="1252517"/>
    <n v="0"/>
    <n v="1250000"/>
    <m/>
    <n v="0"/>
    <e v="#DIV/0!"/>
    <n v="125"/>
    <n v="125"/>
    <n v="0"/>
    <n v="1250"/>
    <n v="891"/>
    <n v="-359"/>
    <n v="0"/>
    <n v="766"/>
    <n v="0.85970819304152635"/>
  </r>
  <r>
    <s v="Marshall0416_interest_Digitalm_MC"/>
    <x v="0"/>
    <x v="3"/>
    <s v="Q2"/>
    <d v="2016-04-28T00:00:00"/>
    <d v="2016-04-30T00:00:00"/>
    <n v="0"/>
    <x v="0"/>
    <x v="52"/>
    <s v="Marshall0416_interest_MC"/>
    <s v="Completed"/>
    <s v="Digitalm"/>
    <s v="RON"/>
    <s v="Xaxis Display Plus"/>
    <s v="cpm"/>
    <s v="Selected Sites"/>
    <s v="Ad Bundles"/>
    <n v="0.2"/>
    <n v="1"/>
    <n v="1250000"/>
    <n v="1109516"/>
    <n v="140484"/>
    <n v="1109516"/>
    <m/>
    <n v="0"/>
    <e v="#DIV/0!"/>
    <n v="250"/>
    <n v="221.90320000000003"/>
    <n v="-28.096799999999973"/>
    <n v="1250"/>
    <n v="610"/>
    <n v="-640"/>
    <n v="0"/>
    <n v="388.09679999999997"/>
    <n v="0.63622426229508189"/>
  </r>
  <r>
    <s v="Marshall0416_Preroll_Midyo_MC"/>
    <x v="0"/>
    <x v="3"/>
    <s v="Q2"/>
    <d v="2016-04-28T00:00:00"/>
    <d v="2016-04-30T00:00:00"/>
    <n v="0"/>
    <x v="0"/>
    <x v="52"/>
    <s v="Marshall0416_Preroll_MC"/>
    <s v="Completed"/>
    <s v="Midyo"/>
    <s v="RON"/>
    <s v="Xaxis Tv"/>
    <s v="cpv"/>
    <s v="Pre/Mid/Post Rolls RON"/>
    <s v="Online Video"/>
    <n v="5.0000000000000001E-3"/>
    <n v="3.3000000000000002E-2"/>
    <n v="35000"/>
    <n v="23665"/>
    <n v="11335"/>
    <n v="23665"/>
    <n v="1207"/>
    <n v="5.1003591802239595E-2"/>
    <n v="0.64701325600662807"/>
    <n v="175"/>
    <n v="118.325"/>
    <n v="-56.674999999999997"/>
    <n v="1155"/>
    <n v="780.94500000000005"/>
    <n v="-374.05499999999995"/>
    <n v="0"/>
    <n v="662.62"/>
    <n v="0.8484848484848484"/>
  </r>
  <r>
    <s v="RedBull0416_Driving_Occesions_Seamless_Move_MEC"/>
    <x v="0"/>
    <x v="3"/>
    <s v="Q2"/>
    <d v="2016-04-28T00:00:00"/>
    <d v="2016-04-30T00:00:00"/>
    <n v="0"/>
    <x v="1"/>
    <x v="11"/>
    <s v="RedBull0416_Driving_Occesions_Seamless_MEC"/>
    <s v="Completed"/>
    <s v="Move"/>
    <s v="RON"/>
    <s v="Xaxis Mobil"/>
    <s v="cpm"/>
    <s v="Interstitial"/>
    <s v="Interstitial"/>
    <n v="4"/>
    <n v="8"/>
    <n v="625000"/>
    <n v="695101"/>
    <n v="0"/>
    <n v="625000"/>
    <n v="42651"/>
    <n v="6.1359428342068277E-2"/>
    <n v="0.11723054559095918"/>
    <n v="2500"/>
    <n v="2500"/>
    <n v="0"/>
    <n v="5000"/>
    <n v="5000"/>
    <n v="0"/>
    <n v="0"/>
    <n v="2500"/>
    <n v="0.5"/>
  </r>
  <r>
    <s v="RedBull0416_Driving_Occesions_Seamless_Reklamstore_MEC"/>
    <x v="0"/>
    <x v="3"/>
    <s v="Q2"/>
    <d v="2016-04-28T00:00:00"/>
    <d v="2016-04-30T00:00:00"/>
    <n v="0"/>
    <x v="1"/>
    <x v="11"/>
    <s v="RedBull0416_Driving_Occesions_Seamless_MEC"/>
    <s v="Completed"/>
    <s v="Reklamstore"/>
    <s v="RON"/>
    <s v="Xaxis Mobil"/>
    <s v="cpm"/>
    <s v="Interstitial"/>
    <s v="Interstitial"/>
    <n v="3"/>
    <n v="8"/>
    <n v="100000"/>
    <n v="106655"/>
    <n v="0"/>
    <n v="100000"/>
    <n v="2790"/>
    <n v="2.6159111152782334E-2"/>
    <n v="0.50681003584229389"/>
    <n v="300"/>
    <n v="300"/>
    <n v="0"/>
    <n v="800"/>
    <n v="1414"/>
    <n v="614"/>
    <n v="0"/>
    <n v="1114"/>
    <n v="0.78783592644978784"/>
  </r>
  <r>
    <s v="Zorlu0416_Anneler_Günü_interest_Medyanet_MC"/>
    <x v="0"/>
    <x v="3"/>
    <s v="Q2"/>
    <d v="2016-04-28T00:00:00"/>
    <d v="2016-04-30T00:00:00"/>
    <n v="0"/>
    <x v="0"/>
    <x v="53"/>
    <s v="Zorlu0416_Anneler_Günü_interest_MC"/>
    <s v="Completed"/>
    <s v="Medyanet"/>
    <s v="RON"/>
    <s v="Xaxis Display Plus"/>
    <s v="cpm"/>
    <s v="Selected Sites"/>
    <s v="Ad Bundles"/>
    <n v="0.1"/>
    <n v="1"/>
    <n v="3500000"/>
    <n v="3524504"/>
    <n v="0"/>
    <n v="3500000"/>
    <m/>
    <n v="0"/>
    <e v="#DIV/0!"/>
    <n v="350"/>
    <n v="350"/>
    <n v="0"/>
    <n v="3500"/>
    <n v="235"/>
    <n v="-3265"/>
    <n v="0"/>
    <n v="-115"/>
    <n v="-0.48936170212765956"/>
  </r>
  <r>
    <s v="Zorlu0416_Anneler_Günü_interest_Mynet_MC"/>
    <x v="0"/>
    <x v="3"/>
    <s v="Q2"/>
    <d v="2016-04-28T00:00:00"/>
    <d v="2016-04-30T00:00:00"/>
    <n v="0"/>
    <x v="0"/>
    <x v="53"/>
    <s v="Zorlu0416_Anneler_Günü_interest_MC"/>
    <s v="Completed"/>
    <s v="Digitalm"/>
    <s v="RON"/>
    <s v="Xaxis Display Plus"/>
    <s v="cpm"/>
    <s v="Selected Sites"/>
    <s v="Ad Bundles"/>
    <n v="0.2"/>
    <n v="1"/>
    <n v="1000000"/>
    <n v="1009195"/>
    <n v="0"/>
    <n v="1000000"/>
    <n v="209"/>
    <n v="2.07095754537032E-4"/>
    <n v="4.7846889952153111"/>
    <n v="200"/>
    <n v="200"/>
    <n v="0"/>
    <n v="1000"/>
    <n v="1000"/>
    <n v="0"/>
    <n v="0"/>
    <n v="800"/>
    <n v="0.8"/>
  </r>
  <r>
    <s v="Teknosa0416_Anneler_Günü_interstitial_Bond_MC"/>
    <x v="0"/>
    <x v="3"/>
    <s v="Q2"/>
    <d v="2016-04-29T00:00:00"/>
    <d v="2016-04-30T00:00:00"/>
    <n v="0"/>
    <x v="0"/>
    <x v="6"/>
    <s v="Teknosa0416_Anneler_Günü_interstitial_MC"/>
    <s v="Completed"/>
    <s v="Bond Digital"/>
    <s v="RON"/>
    <s v="Xaxis Rich Media"/>
    <s v="cpm"/>
    <s v="Interstitial"/>
    <s v="Interstitial"/>
    <n v="2.5"/>
    <n v="4.25"/>
    <n v="100000"/>
    <n v="100064"/>
    <n v="0"/>
    <n v="100000"/>
    <m/>
    <n v="0"/>
    <e v="#DIV/0!"/>
    <n v="250"/>
    <n v="250"/>
    <n v="0"/>
    <n v="425"/>
    <n v="425.27199999999999"/>
    <n v="0.27199999999999136"/>
    <n v="0"/>
    <n v="175.27199999999999"/>
    <n v="0.41214093568351545"/>
  </r>
  <r>
    <s v="Teknosa0416_Anneler_Günü_interstitial_MEdyanet_MC"/>
    <x v="0"/>
    <x v="3"/>
    <s v="Q2"/>
    <d v="2016-04-29T00:00:00"/>
    <d v="2016-04-30T00:00:00"/>
    <n v="0"/>
    <x v="0"/>
    <x v="6"/>
    <s v="Teknosa0416_Anneler_Günü_interstitial_MC"/>
    <s v="Completed"/>
    <s v="Medyanet"/>
    <s v="RON"/>
    <s v="Xaxis Rich Media"/>
    <s v="cpm"/>
    <s v="Interstitial"/>
    <s v="Interstitial"/>
    <n v="0.5"/>
    <n v="4.25"/>
    <n v="350000"/>
    <n v="350636"/>
    <n v="0"/>
    <n v="350000"/>
    <n v="2564"/>
    <n v="7.3124265620187314E-3"/>
    <n v="0.52808112324492984"/>
    <n v="175"/>
    <n v="175"/>
    <n v="0"/>
    <n v="1487.5"/>
    <n v="1354"/>
    <n v="-133.5"/>
    <n v="0"/>
    <n v="1179"/>
    <n v="0.87075332348596746"/>
  </r>
  <r>
    <s v="Teknosa0416_Anneler_Günü_interstitial_Acunn_MC"/>
    <x v="0"/>
    <x v="3"/>
    <s v="Q2"/>
    <d v="2016-04-29T00:00:00"/>
    <d v="2016-04-30T00:00:00"/>
    <n v="0"/>
    <x v="0"/>
    <x v="6"/>
    <s v="Teknosa0416_Anneler_Günü_interstitial_MC"/>
    <s v="Completed"/>
    <s v="Acunn"/>
    <s v="RON"/>
    <s v="Xaxis Rich Media"/>
    <s v="cpm"/>
    <s v="Interstitial"/>
    <s v="Interstitial"/>
    <n v="1.5"/>
    <n v="4.25"/>
    <n v="130000"/>
    <n v="26514"/>
    <n v="103486"/>
    <n v="26514"/>
    <m/>
    <n v="0"/>
    <e v="#DIV/0!"/>
    <n v="195"/>
    <n v="39.771000000000001"/>
    <n v="-155.22899999999998"/>
    <n v="552.5"/>
    <n v="112.6845"/>
    <n v="-439.81549999999999"/>
    <n v="0"/>
    <n v="72.913499999999999"/>
    <n v="0.6470588235294118"/>
  </r>
  <r>
    <s v="Bimeks0416_En_Son_Nolur_interstitial_Medyanet_MEC"/>
    <x v="0"/>
    <x v="3"/>
    <s v="Q2"/>
    <d v="2016-04-29T00:00:00"/>
    <d v="2016-05-02T00:00:00"/>
    <n v="0"/>
    <x v="1"/>
    <x v="10"/>
    <s v="Bimeks0416_En_Son_Nolur_interstitial_MEC"/>
    <s v="Completed"/>
    <s v="Medyanet"/>
    <s v="RON"/>
    <s v="Xaxis Rich Media"/>
    <s v="cpm"/>
    <s v="Interstitial"/>
    <s v="Interstitial"/>
    <n v="0.5"/>
    <n v="4.5"/>
    <n v="300000"/>
    <n v="0"/>
    <n v="300000"/>
    <n v="0"/>
    <m/>
    <e v="#DIV/0!"/>
    <e v="#DIV/0!"/>
    <n v="150"/>
    <n v="0"/>
    <n v="-150"/>
    <n v="1350"/>
    <n v="450"/>
    <n v="-900"/>
    <n v="0"/>
    <n v="450"/>
    <n v="1"/>
  </r>
  <r>
    <s v="Bimeks0416_En_Son_Nolur_interstitial_Acunn_MEC"/>
    <x v="0"/>
    <x v="3"/>
    <s v="Q2"/>
    <d v="2016-04-29T00:00:00"/>
    <d v="2016-05-02T00:00:00"/>
    <n v="0"/>
    <x v="1"/>
    <x v="10"/>
    <s v="Bimeks0416_En_Son_Nolur_interstitial_MEC"/>
    <s v="Completed"/>
    <s v="Acunn"/>
    <s v="RON"/>
    <s v="Xaxis Rich Media"/>
    <s v="cpm"/>
    <s v="Interstitial"/>
    <s v="Interstitial"/>
    <n v="1.5"/>
    <n v="4.5"/>
    <n v="200000"/>
    <n v="204547"/>
    <n v="0"/>
    <n v="200000"/>
    <n v="2143"/>
    <n v="1.0476809730770923E-2"/>
    <n v="0.67662155856276252"/>
    <n v="300"/>
    <n v="0"/>
    <n v="-300"/>
    <n v="900"/>
    <n v="1450"/>
    <n v="550"/>
    <n v="0"/>
    <n v="1450"/>
    <n v="1"/>
  </r>
  <r>
    <s v="Bimeks0416_En_Son_Nolur_interstitial_BOnd_MEC"/>
    <x v="0"/>
    <x v="3"/>
    <s v="Q2"/>
    <d v="2016-04-29T00:00:00"/>
    <d v="2016-05-02T00:00:00"/>
    <n v="0"/>
    <x v="1"/>
    <x v="10"/>
    <s v="Bimeks0416_En_Son_Nolur_interstitial_MEC"/>
    <s v="Completed"/>
    <s v="Bond Digital"/>
    <s v="RON"/>
    <s v="Xaxis Rich Media"/>
    <s v="cpm"/>
    <s v="Interstitial"/>
    <s v="Interstitial"/>
    <n v="2.5"/>
    <n v="4.5"/>
    <n v="160000"/>
    <n v="161201"/>
    <n v="0"/>
    <n v="160000"/>
    <m/>
    <n v="0"/>
    <e v="#DIV/0!"/>
    <n v="400"/>
    <n v="400"/>
    <n v="0"/>
    <n v="720"/>
    <n v="1100"/>
    <n v="380"/>
    <n v="0"/>
    <n v="700"/>
    <n v="0.63636363636363635"/>
  </r>
  <r>
    <s v="Atasay0416_Anneler_Günü_interest_Medyanet_MX"/>
    <x v="0"/>
    <x v="3"/>
    <s v="Q2"/>
    <d v="2016-04-29T00:00:00"/>
    <d v="2016-05-07T00:00:00"/>
    <n v="0"/>
    <x v="3"/>
    <x v="54"/>
    <s v="Atasay0416_Anneler_Günü_interest_MX"/>
    <s v="Completed"/>
    <s v="Medyanet"/>
    <s v="RON"/>
    <s v="Xaxis Display Plus"/>
    <s v="cpm"/>
    <s v="Selected Sites"/>
    <s v="Ad Bundles"/>
    <n v="0.1"/>
    <n v="1.8"/>
    <n v="1500000"/>
    <n v="221229"/>
    <n v="1278771"/>
    <n v="221229"/>
    <m/>
    <n v="0"/>
    <e v="#DIV/0!"/>
    <n v="150"/>
    <n v="22.122900000000001"/>
    <n v="-127.8771"/>
    <n v="2700"/>
    <n v="398.2122"/>
    <n v="-2301.7878000000001"/>
    <n v="0"/>
    <n v="376.08929999999998"/>
    <n v="0.94444444444444442"/>
  </r>
  <r>
    <s v="Arzum0416_Anneler_Günü_Preroll_Sem_MEC"/>
    <x v="0"/>
    <x v="3"/>
    <s v="Q2"/>
    <d v="2016-04-29T00:00:00"/>
    <d v="2016-05-01T00:00:00"/>
    <n v="0"/>
    <x v="1"/>
    <x v="23"/>
    <s v="Arzum0416_Anneler_Günü_Preroll_MEC"/>
    <s v="Completed"/>
    <s v="Sem Digital"/>
    <s v="RON"/>
    <s v="Xaxis Tv"/>
    <s v="cpv"/>
    <s v="Pre/Mid/Post Rolls RON"/>
    <s v="Online Video"/>
    <n v="0.02"/>
    <n v="3.3000000000000002E-2"/>
    <n v="20000"/>
    <n v="23104"/>
    <n v="0"/>
    <n v="20000"/>
    <m/>
    <n v="0"/>
    <e v="#DIV/0!"/>
    <n v="400"/>
    <n v="400"/>
    <n v="0"/>
    <n v="660"/>
    <n v="762.43200000000002"/>
    <n v="102.43200000000002"/>
    <n v="0"/>
    <n v="362.43200000000002"/>
    <n v="0.47536304877025098"/>
  </r>
  <r>
    <s v="Arzum0416_Anneler_Günü_Preroll_Nokta_MEC"/>
    <x v="0"/>
    <x v="3"/>
    <s v="Q2"/>
    <d v="2016-04-29T00:00:00"/>
    <d v="2016-05-06T00:00:00"/>
    <n v="0"/>
    <x v="1"/>
    <x v="23"/>
    <s v="Arzum0416_Anneler_Günü_Preroll_MEC"/>
    <s v="Completed"/>
    <s v="Nokta"/>
    <s v="RON"/>
    <s v="Xaxis Tv"/>
    <s v="cpv"/>
    <s v="Pre/Mid/Post Rolls RON"/>
    <s v="Online Video"/>
    <n v="1.2E-2"/>
    <n v="3.3000000000000002E-2"/>
    <n v="40000"/>
    <n v="4761"/>
    <n v="35239"/>
    <n v="4761"/>
    <m/>
    <n v="0"/>
    <e v="#DIV/0!"/>
    <n v="480"/>
    <n v="57.131999999999998"/>
    <n v="-422.86799999999999"/>
    <n v="1320"/>
    <n v="213"/>
    <n v="-1107"/>
    <n v="0"/>
    <n v="155.86799999999999"/>
    <n v="0.73177464788732394"/>
  </r>
  <r>
    <s v="Altınbas0416_Anneler_Günü_İnterstitial_Medyanet_MEC"/>
    <x v="0"/>
    <x v="3"/>
    <s v="Q2"/>
    <d v="2016-04-29T00:00:00"/>
    <d v="2016-05-07T00:00:00"/>
    <n v="0"/>
    <x v="1"/>
    <x v="24"/>
    <s v="Altınbas0416_Anneler_Günü_İnterstitial_MEC"/>
    <s v="Completed"/>
    <s v="Medyanet"/>
    <s v="RON"/>
    <s v="Xaxis Rich Media"/>
    <s v="cpm"/>
    <s v="Interstitial"/>
    <s v="Interstitial"/>
    <n v="0.5"/>
    <n v="4"/>
    <n v="500000"/>
    <n v="69935"/>
    <n v="430065"/>
    <n v="69935"/>
    <m/>
    <n v="0"/>
    <e v="#DIV/0!"/>
    <n v="250"/>
    <n v="34.967500000000001"/>
    <n v="-215.0325"/>
    <n v="2000"/>
    <n v="279.74"/>
    <n v="-1720.26"/>
    <n v="0"/>
    <n v="244.77250000000001"/>
    <n v="0.875"/>
  </r>
  <r>
    <s v="Altınbas0416_Anneler_Günü_İnterest_Medyanet_MEC"/>
    <x v="0"/>
    <x v="3"/>
    <s v="Q2"/>
    <d v="2016-04-29T00:00:00"/>
    <d v="2016-05-07T00:00:00"/>
    <n v="0"/>
    <x v="1"/>
    <x v="24"/>
    <s v="Altınbas0416_Anneler_Günü_İnterest_MEC"/>
    <s v="Completed"/>
    <s v="Medyanet"/>
    <s v="RON"/>
    <s v="Xaxis Display Plus"/>
    <s v="cpm"/>
    <s v="Selected Sites"/>
    <s v="Ad Bundles"/>
    <n v="0.1"/>
    <n v="0.8"/>
    <n v="1500000"/>
    <n v="255744"/>
    <n v="1244256"/>
    <n v="255744"/>
    <m/>
    <n v="0"/>
    <e v="#DIV/0!"/>
    <n v="150"/>
    <n v="25.574400000000001"/>
    <n v="-124.4256"/>
    <n v="1200"/>
    <n v="204.59520000000001"/>
    <n v="-995.40480000000002"/>
    <n v="0"/>
    <n v="179.02080000000001"/>
    <n v="0.875"/>
  </r>
  <r>
    <s v="Akbank0416_Click_To_Call_interest_Medyanet_MC"/>
    <x v="0"/>
    <x v="3"/>
    <s v="Q2"/>
    <d v="2016-04-01T00:00:00"/>
    <d v="2016-04-30T00:00:00"/>
    <n v="0"/>
    <x v="0"/>
    <x v="9"/>
    <s v="Akbank0416_Click_To_Call_interest_MC"/>
    <s v="Completed"/>
    <s v="Medyanet"/>
    <s v="RON"/>
    <s v="Xaxis Display Plus"/>
    <s v="cpm"/>
    <s v="Selected Sites"/>
    <s v="Ad Bundles"/>
    <n v="0.1"/>
    <n v="1"/>
    <n v="1000000"/>
    <n v="1000529"/>
    <n v="0"/>
    <n v="1000000"/>
    <m/>
    <n v="0"/>
    <e v="#DIV/0!"/>
    <n v="100"/>
    <n v="100"/>
    <n v="0"/>
    <n v="1000"/>
    <n v="1000"/>
    <n v="0"/>
    <n v="0"/>
    <n v="900"/>
    <n v="0.9"/>
  </r>
  <r>
    <s v="Akbank0416_Click_To_Call_interest_Bond_MC"/>
    <x v="0"/>
    <x v="3"/>
    <s v="Q2"/>
    <d v="2016-04-01T00:00:00"/>
    <d v="2016-04-30T00:00:00"/>
    <n v="0"/>
    <x v="0"/>
    <x v="9"/>
    <s v="Akbank0416_Click_To_Call_interest_MC"/>
    <s v="Completed"/>
    <s v="Bond Digital"/>
    <s v="RON"/>
    <s v="Xaxis Display Plus"/>
    <s v="cpm"/>
    <s v="Selected Sites"/>
    <s v="Ad Bundles"/>
    <n v="0.5"/>
    <n v="1"/>
    <n v="1000000"/>
    <n v="1000007"/>
    <n v="0"/>
    <n v="1000000"/>
    <m/>
    <n v="0"/>
    <e v="#DIV/0!"/>
    <n v="500"/>
    <n v="500"/>
    <n v="0"/>
    <n v="1000"/>
    <n v="1180"/>
    <n v="180"/>
    <n v="0"/>
    <n v="680"/>
    <n v="0.57627118644067798"/>
  </r>
  <r>
    <s v="Akbank0416_Click_To_Call_interest_Digitalm_MC"/>
    <x v="0"/>
    <x v="3"/>
    <s v="Q2"/>
    <d v="2016-04-01T00:00:00"/>
    <d v="2016-04-30T00:00:00"/>
    <n v="0"/>
    <x v="0"/>
    <x v="9"/>
    <s v="Akbank0416_Click_To_Call_interest_MC"/>
    <s v="Completed"/>
    <s v="Digitalm"/>
    <s v="RON"/>
    <s v="Xaxis Display Plus"/>
    <s v="cpm"/>
    <s v="Selected Sites"/>
    <s v="Ad Bundles"/>
    <n v="0.2"/>
    <n v="1"/>
    <n v="1000000"/>
    <n v="1000345"/>
    <n v="0"/>
    <n v="1000000"/>
    <m/>
    <n v="0"/>
    <e v="#DIV/0!"/>
    <n v="200"/>
    <n v="200"/>
    <n v="0"/>
    <n v="1000"/>
    <n v="1000"/>
    <n v="0"/>
    <n v="0"/>
    <n v="800"/>
    <n v="0.8"/>
  </r>
  <r>
    <s v="Lactamil0416_Emziren_Anneler_Preroll_Digitalmarcom_MEC"/>
    <x v="0"/>
    <x v="3"/>
    <s v="Q2"/>
    <d v="2016-04-01T00:00:00"/>
    <d v="2016-04-30T00:00:00"/>
    <n v="0"/>
    <x v="1"/>
    <x v="16"/>
    <s v="Lactamil0416_Emziren_Anneler_Preroll_MEC"/>
    <s v="Completed"/>
    <s v="Digitalmarcom"/>
    <s v="RON"/>
    <s v="Xaxis Tv"/>
    <s v="cpv"/>
    <s v="Pre/Mid/Post Rolls RON"/>
    <s v="Online Video"/>
    <n v="3.7999999999999999E-2"/>
    <n v="0.03"/>
    <n v="250000"/>
    <n v="229461"/>
    <n v="20539"/>
    <n v="229461"/>
    <n v="13434"/>
    <n v="5.8545896688326118E-2"/>
    <n v="0.51615304451391986"/>
    <n v="9500"/>
    <n v="8719.518"/>
    <n v="-780.48199999999997"/>
    <n v="7500"/>
    <n v="6934"/>
    <n v="-566"/>
    <n v="0"/>
    <n v="-1785.518"/>
    <n v="-0.25750187481972886"/>
  </r>
  <r>
    <s v="Shell0516_Helix_Takeover_Crep_MC"/>
    <x v="0"/>
    <x v="4"/>
    <s v="Q2"/>
    <d v="2016-05-01T00:00:00"/>
    <d v="2016-05-15T00:00:00"/>
    <n v="0"/>
    <x v="0"/>
    <x v="50"/>
    <s v="Shell0516_Helix_Takeover_MC"/>
    <s v="Completed"/>
    <s v="Crep Digital"/>
    <s v="RON"/>
    <s v="Xaxis Rich Media"/>
    <s v="cpm"/>
    <s v="Selected Sites"/>
    <s v="Ad Bundles"/>
    <n v="5"/>
    <n v="9"/>
    <n v="1000000"/>
    <n v="1067284"/>
    <n v="0"/>
    <n v="1000000"/>
    <n v="2200"/>
    <n v="2.0613070185630067E-3"/>
    <n v="4.0909090909090908"/>
    <n v="5000"/>
    <n v="5000"/>
    <n v="0"/>
    <n v="9000"/>
    <n v="9000"/>
    <n v="0"/>
    <n v="0"/>
    <n v="4000"/>
    <n v="0.44444444444444442"/>
  </r>
  <r>
    <s v="Shell0516_Helix_Mobile_Rich_Media_Move_MC"/>
    <x v="0"/>
    <x v="4"/>
    <s v="Q2"/>
    <d v="2016-05-01T00:00:00"/>
    <d v="2016-05-31T00:00:00"/>
    <n v="0"/>
    <x v="0"/>
    <x v="50"/>
    <s v="Shell0516_Helix_Mobile_Rich_Media_MC"/>
    <s v="Completed"/>
    <s v="Move"/>
    <s v="RON"/>
    <s v="Xaxis Mobil Rich Media"/>
    <s v="cpm"/>
    <s v="Selected Sites"/>
    <s v="Ad Bundles"/>
    <n v="3"/>
    <n v="7.5"/>
    <n v="750000"/>
    <n v="875049"/>
    <n v="0"/>
    <n v="750000"/>
    <n v="57837"/>
    <n v="6.6095727210704766E-2"/>
    <n v="9.724899285924235E-2"/>
    <n v="2250"/>
    <n v="2250"/>
    <n v="0"/>
    <n v="5625"/>
    <n v="5624.59"/>
    <n v="-0.40999999999985448"/>
    <n v="0"/>
    <n v="3374.59"/>
    <n v="0.59997084231917353"/>
  </r>
  <r>
    <s v="Shell0516_Helix_Mobile_Rich_Media_Medyanet_MC"/>
    <x v="0"/>
    <x v="4"/>
    <s v="Q2"/>
    <d v="2016-05-01T00:00:00"/>
    <d v="2016-05-31T00:00:00"/>
    <n v="0"/>
    <x v="0"/>
    <x v="50"/>
    <s v="Shell0516_Helix_Mobile_Rich_Media_MC"/>
    <s v="Completed"/>
    <s v="Medyanet"/>
    <s v="RON"/>
    <s v="Xaxis Mobil"/>
    <s v="cpm"/>
    <s v="Selected Sites"/>
    <s v="Ad Bundles"/>
    <n v="2.5"/>
    <n v="7.5"/>
    <n v="850000"/>
    <n v="1061900"/>
    <n v="0"/>
    <n v="850000"/>
    <n v="22207"/>
    <n v="2.0912515302759206E-2"/>
    <n v="0.21875985049759086"/>
    <n v="2125"/>
    <n v="2125"/>
    <n v="0"/>
    <n v="6375"/>
    <n v="4858"/>
    <n v="-1517"/>
    <n v="0"/>
    <n v="2733"/>
    <n v="0.56257719226018943"/>
  </r>
  <r>
    <s v="Shell0516_Helix_Audio_Recognation_Digitalmarcom_MC"/>
    <x v="0"/>
    <x v="4"/>
    <s v="Q2"/>
    <d v="2016-05-01T00:00:00"/>
    <d v="2016-05-31T00:00:00"/>
    <n v="0"/>
    <x v="0"/>
    <x v="50"/>
    <s v="Shell0516_Helix_Audio_Recognation_MC"/>
    <s v="Completed"/>
    <s v="Digitalmarcom"/>
    <s v="RON"/>
    <s v="Xaxis Audio Recog"/>
    <s v="cpv"/>
    <s v="Pre/Mid/Post Rolls RON"/>
    <s v="Online Video"/>
    <n v="3.7999999999999999E-2"/>
    <n v="0.06"/>
    <n v="100000"/>
    <n v="146149"/>
    <n v="0"/>
    <n v="100000"/>
    <n v="5966"/>
    <n v="4.0821353550144032E-2"/>
    <n v="1.0056989607777405"/>
    <n v="3800"/>
    <n v="3800"/>
    <n v="0"/>
    <n v="6000"/>
    <n v="6000"/>
    <n v="0"/>
    <n v="0"/>
    <n v="2200"/>
    <n v="0.36666666666666664"/>
  </r>
  <r>
    <s v="Shell0516_Helix_Preroll_Acunn_MC"/>
    <x v="0"/>
    <x v="4"/>
    <s v="Q2"/>
    <d v="2016-05-01T00:00:00"/>
    <d v="2016-05-31T00:00:00"/>
    <n v="0"/>
    <x v="0"/>
    <x v="50"/>
    <s v="Shell0516_Helix_Preroll_MC"/>
    <s v="Completed"/>
    <s v="Acunn"/>
    <s v="RON"/>
    <s v="Xaxis Tv"/>
    <s v="cpv"/>
    <s v="Pre/Mid/Post Rolls RON"/>
    <s v="Online Video"/>
    <n v="0.01"/>
    <n v="3.3000000000000002E-2"/>
    <n v="100000"/>
    <n v="100050"/>
    <n v="0"/>
    <n v="100000"/>
    <n v="5225"/>
    <n v="5.2223888055972015E-2"/>
    <n v="0.47961722488038278"/>
    <n v="1000"/>
    <n v="1000"/>
    <n v="0"/>
    <n v="3300"/>
    <n v="2506"/>
    <n v="-794"/>
    <n v="0"/>
    <n v="1506"/>
    <n v="0.60095770151636074"/>
  </r>
  <r>
    <s v="Shell0516_Helix_Preroll_Bond_MC"/>
    <x v="0"/>
    <x v="4"/>
    <s v="Q2"/>
    <d v="2016-05-01T00:00:00"/>
    <d v="2016-05-31T00:00:00"/>
    <n v="0"/>
    <x v="0"/>
    <x v="50"/>
    <s v="Shell0516_Helix_Preroll_MC"/>
    <s v="Completed"/>
    <s v="Bond Digital"/>
    <s v="RON"/>
    <s v="Xaxis Tv"/>
    <s v="cpv"/>
    <s v="Pre/Mid/Post Rolls RON"/>
    <s v="Online Video"/>
    <n v="1.4999999999999999E-2"/>
    <n v="3.3000000000000002E-2"/>
    <n v="100000"/>
    <n v="99544"/>
    <n v="456"/>
    <n v="99544"/>
    <m/>
    <n v="0"/>
    <e v="#DIV/0!"/>
    <n v="1500"/>
    <n v="1493.1599999999999"/>
    <n v="-6.8400000000001455"/>
    <n v="3300"/>
    <n v="3300"/>
    <n v="0"/>
    <n v="0"/>
    <n v="1806.8400000000001"/>
    <n v="0.54752727272727275"/>
  </r>
  <r>
    <s v="Shell0516_Helix_Preroll_Midyo_MC"/>
    <x v="0"/>
    <x v="4"/>
    <s v="Q2"/>
    <d v="2016-05-01T00:00:00"/>
    <d v="2016-05-31T00:00:00"/>
    <n v="0"/>
    <x v="0"/>
    <x v="50"/>
    <s v="Shell0516_Helix_Preroll_MC"/>
    <s v="Completed"/>
    <s v="Midyo"/>
    <s v="RON"/>
    <s v="Xaxis Tv"/>
    <s v="cpv"/>
    <s v="Pre/Mid/Post Rolls RON"/>
    <s v="Online Video"/>
    <n v="5.0000000000000001E-3"/>
    <n v="3.3000000000000002E-2"/>
    <n v="65000"/>
    <n v="67125"/>
    <n v="0"/>
    <n v="65000"/>
    <n v="1005"/>
    <n v="1.4972067039106146E-2"/>
    <n v="2.1342487562189056"/>
    <n v="325"/>
    <n v="325"/>
    <n v="0"/>
    <n v="2145"/>
    <n v="2144.92"/>
    <n v="-7.999999999992724E-2"/>
    <n v="0"/>
    <n v="1819.92"/>
    <n v="0.84847919735934207"/>
  </r>
  <r>
    <s v="Atasay0516_Anneler_Günü_interest_Medyanet_MX"/>
    <x v="0"/>
    <x v="4"/>
    <s v="Q2"/>
    <d v="2016-05-01T00:00:00"/>
    <d v="2016-05-07T00:00:00"/>
    <n v="0"/>
    <x v="3"/>
    <x v="54"/>
    <s v="Atasay0516_Anneler_Günü_interest_MX"/>
    <s v="Completed"/>
    <s v="Medyanet"/>
    <s v="RON"/>
    <s v="Xaxis Display Plus"/>
    <s v="cpm"/>
    <s v="Selected Sites"/>
    <s v="Ad Bundles"/>
    <n v="0.1"/>
    <n v="1.8"/>
    <n v="1500000"/>
    <n v="1359687"/>
    <n v="140313"/>
    <n v="1359687"/>
    <n v="623"/>
    <n v="4.5819368722360368E-4"/>
    <n v="3.9281219903691809"/>
    <n v="150"/>
    <n v="0"/>
    <n v="-150"/>
    <n v="2700"/>
    <n v="2447.2199999999998"/>
    <n v="-252.7800000000002"/>
    <n v="0"/>
    <n v="2447.2199999999998"/>
    <n v="1"/>
  </r>
  <r>
    <s v="Atasay0516_Anneler_Günü_interest_Appnexus_MX"/>
    <x v="0"/>
    <x v="4"/>
    <s v="Q2"/>
    <d v="2016-05-01T00:00:00"/>
    <d v="2016-05-07T00:00:00"/>
    <n v="0"/>
    <x v="3"/>
    <x v="54"/>
    <s v="Atasay0516_Anneler_Günü_interest_MX"/>
    <s v="Completed"/>
    <s v="Appnexus"/>
    <s v="RON"/>
    <s v="Xaxis Display Plus"/>
    <s v="cpm"/>
    <s v="Selected Sites"/>
    <s v="Ad Bundles"/>
    <m/>
    <n v="1.8"/>
    <n v="400000"/>
    <n v="0"/>
    <n v="400000"/>
    <n v="0"/>
    <m/>
    <e v="#DIV/0!"/>
    <e v="#DIV/0!"/>
    <n v="0"/>
    <n v="0"/>
    <n v="0"/>
    <n v="720"/>
    <n v="106.94499999999994"/>
    <n v="-613.05500000000006"/>
    <n v="0"/>
    <n v="106.94499999999994"/>
    <n v="1"/>
  </r>
  <r>
    <s v="Atasay0516_Anneler_Günü_interest_Reklamstore_MX"/>
    <x v="0"/>
    <x v="4"/>
    <s v="Q2"/>
    <d v="2016-05-01T00:00:00"/>
    <d v="2016-05-07T00:00:00"/>
    <n v="0"/>
    <x v="3"/>
    <x v="54"/>
    <s v="Atasay0516_Anneler_Günü_interest_MX"/>
    <s v="Completed"/>
    <s v="Reklamstore"/>
    <s v="RON"/>
    <s v="Xaxis Display Plus"/>
    <s v="cpm"/>
    <s v="Selected Sites"/>
    <s v="Ad Bundles"/>
    <n v="0.17"/>
    <n v="1.8"/>
    <n v="800000"/>
    <n v="800375"/>
    <n v="0"/>
    <n v="800000"/>
    <n v="806"/>
    <n v="1.007027955645791E-3"/>
    <n v="1.7874379652605459"/>
    <n v="136"/>
    <n v="136"/>
    <n v="0"/>
    <n v="1440"/>
    <n v="1440.675"/>
    <n v="0.67499999999995453"/>
    <n v="0"/>
    <n v="1304.675"/>
    <n v="0.90559980564665865"/>
  </r>
  <r>
    <s v="Atasay0516_Anneler_Günü_interest_GoogleAdx_MX"/>
    <x v="0"/>
    <x v="4"/>
    <s v="Q2"/>
    <d v="2016-05-01T00:00:00"/>
    <d v="2016-05-07T00:00:00"/>
    <n v="0"/>
    <x v="3"/>
    <x v="54"/>
    <s v="Atasay0516_Anneler_Günü_interest_MX"/>
    <s v="Completed"/>
    <s v="Google"/>
    <s v="RON"/>
    <s v="Xaxis Display Plus"/>
    <s v="cpm"/>
    <s v="Selected Sites"/>
    <s v="Ad Bundles"/>
    <m/>
    <n v="1.8"/>
    <n v="0"/>
    <n v="0"/>
    <n v="0"/>
    <n v="0"/>
    <m/>
    <e v="#DIV/0!"/>
    <e v="#DIV/0!"/>
    <n v="0"/>
    <n v="0"/>
    <n v="0"/>
    <n v="0"/>
    <n v="106.94499999999999"/>
    <n v="106.94499999999999"/>
    <n v="0"/>
    <n v="106.94499999999999"/>
    <n v="1"/>
  </r>
  <r>
    <s v="Atasay0516_Anneler_Günü_interstitial_Medyanet_MX"/>
    <x v="0"/>
    <x v="4"/>
    <s v="Q2"/>
    <d v="2016-05-01T00:00:00"/>
    <d v="2016-05-07T00:00:00"/>
    <n v="0"/>
    <x v="3"/>
    <x v="54"/>
    <s v="Atasay0516_Anneler_Günü_interstitial_MX"/>
    <s v="Completed"/>
    <s v="Medyanet"/>
    <s v="RON"/>
    <s v="Xaxis Rich Media"/>
    <s v="cpm"/>
    <s v="Interstitial"/>
    <s v="Interstitial"/>
    <n v="0.5"/>
    <n v="6"/>
    <n v="500000"/>
    <n v="505475"/>
    <n v="0"/>
    <n v="500000"/>
    <n v="5057"/>
    <n v="1.0004451258717049E-2"/>
    <n v="0.59973304330630806"/>
    <n v="250"/>
    <n v="250"/>
    <n v="0"/>
    <n v="3000"/>
    <n v="3032.85"/>
    <n v="32.849999999999909"/>
    <n v="0"/>
    <n v="2782.85"/>
    <n v="0.91756928301762364"/>
  </r>
  <r>
    <s v="Atasay0516_Anneler_Günü_interstitial_Acunn_MX"/>
    <x v="0"/>
    <x v="4"/>
    <s v="Q2"/>
    <d v="2016-05-01T00:00:00"/>
    <d v="2016-05-07T00:00:00"/>
    <n v="0"/>
    <x v="3"/>
    <x v="54"/>
    <s v="Atasay0516_Anneler_Günü_interstitial_MX"/>
    <s v="Completed"/>
    <s v="Acunn"/>
    <s v="RON"/>
    <s v="Xaxis Rich Media"/>
    <s v="cpm"/>
    <s v="Interstitial"/>
    <s v="Interstitial"/>
    <n v="1.5"/>
    <n v="6"/>
    <n v="500000"/>
    <n v="342302"/>
    <n v="157698"/>
    <n v="342302"/>
    <n v="2402"/>
    <n v="7.0171953421247907E-3"/>
    <n v="0.85504246461282263"/>
    <n v="750"/>
    <n v="513.45299999999997"/>
    <n v="-236.54700000000003"/>
    <n v="3000"/>
    <n v="2053.8119999999999"/>
    <n v="-946.1880000000001"/>
    <n v="0"/>
    <n v="1540.3589999999999"/>
    <n v="0.75"/>
  </r>
  <r>
    <s v="Atasay0516_Anneler_Günü_interstitial_Digitalm_MX"/>
    <x v="0"/>
    <x v="4"/>
    <s v="Q2"/>
    <d v="2016-05-01T00:00:00"/>
    <d v="2016-05-07T00:00:00"/>
    <n v="0"/>
    <x v="3"/>
    <x v="54"/>
    <s v="Atasay0516_Anneler_Günü_interstitial_MX"/>
    <s v="Completed"/>
    <s v="Digitalm"/>
    <s v="RON"/>
    <s v="Xaxis Rich Media"/>
    <s v="cpm"/>
    <s v="Interstitial"/>
    <s v="Interstitial"/>
    <n v="2.5"/>
    <n v="6"/>
    <n v="333333"/>
    <n v="330628"/>
    <n v="2705"/>
    <n v="330628"/>
    <n v="5161"/>
    <n v="1.5609688229672018E-2"/>
    <n v="0.38437667118775432"/>
    <n v="833.3325000000001"/>
    <n v="826.56999999999994"/>
    <n v="-6.7625000000001592"/>
    <n v="1999.998"/>
    <n v="1983.768"/>
    <n v="-16.230000000000018"/>
    <n v="0"/>
    <n v="1157.1980000000001"/>
    <n v="0.58333333333333337"/>
  </r>
  <r>
    <s v="Atasay0516_Anneler_Günü_interstitial_Admatic_MX"/>
    <x v="0"/>
    <x v="4"/>
    <s v="Q2"/>
    <d v="2016-05-01T00:00:00"/>
    <d v="2016-05-07T00:00:00"/>
    <n v="0"/>
    <x v="3"/>
    <x v="54"/>
    <s v="Atasay0516_Anneler_Günü_interstitial_MX"/>
    <s v="Completed"/>
    <s v="Admatic"/>
    <s v="RON"/>
    <s v="Xaxis Rich Media"/>
    <s v="cpc"/>
    <s v="Interstitial"/>
    <s v="Interstitial"/>
    <n v="0.2"/>
    <n v="6"/>
    <n v="2500"/>
    <n v="2657"/>
    <n v="0"/>
    <n v="2500"/>
    <m/>
    <n v="0"/>
    <e v="#DIV/0!"/>
    <n v="0.5"/>
    <n v="500"/>
    <n v="499.5"/>
    <n v="15"/>
    <n v="929.57200000000012"/>
    <n v="914.57200000000012"/>
    <n v="0"/>
    <n v="429.57200000000012"/>
    <n v="0.46211805002732448"/>
  </r>
  <r>
    <s v="Avon0516_Dreams_SYNC_Clipkit_MX"/>
    <x v="0"/>
    <x v="4"/>
    <s v="Q2"/>
    <d v="2016-05-01T00:00:00"/>
    <d v="2016-05-13T00:00:00"/>
    <n v="0"/>
    <x v="3"/>
    <x v="33"/>
    <s v="Avon0516_Dreams_SYNC_MX"/>
    <s v="Completed"/>
    <s v="Clipkit"/>
    <s v="RON"/>
    <s v="Xaxis SYNC"/>
    <s v="cpv"/>
    <s v="Pre/Mid/Post Rolls RON"/>
    <s v="Online Video"/>
    <n v="3.6999999999999998E-2"/>
    <n v="0.06"/>
    <n v="67000"/>
    <n v="67323"/>
    <n v="0"/>
    <n v="67000"/>
    <m/>
    <n v="0"/>
    <e v="#DIV/0!"/>
    <n v="2479"/>
    <n v="2479"/>
    <n v="0"/>
    <n v="4020"/>
    <n v="3980"/>
    <n v="-40"/>
    <n v="0"/>
    <n v="1501"/>
    <n v="0.37713567839195977"/>
  </r>
  <r>
    <s v="Avon0516_Dreams_interstitial_Acunn_MX"/>
    <x v="0"/>
    <x v="4"/>
    <s v="Q2"/>
    <d v="2016-05-01T00:00:00"/>
    <d v="2016-05-13T00:00:00"/>
    <n v="0"/>
    <x v="3"/>
    <x v="33"/>
    <s v="Avon0516_Dreams_interstitial_MX"/>
    <s v="Completed"/>
    <s v="Acunn"/>
    <s v="RON"/>
    <s v="Xaxis Rich Media"/>
    <s v="cpm"/>
    <s v="Interstitial"/>
    <s v="Interstitial"/>
    <n v="1.5"/>
    <n v="4.25"/>
    <n v="700000"/>
    <n v="701987"/>
    <n v="0"/>
    <n v="700000"/>
    <n v="3321"/>
    <n v="4.7308568392292168E-3"/>
    <n v="0.15266485998193316"/>
    <n v="1050"/>
    <n v="1050"/>
    <n v="0"/>
    <n v="2975"/>
    <n v="507"/>
    <n v="-2468"/>
    <n v="0"/>
    <n v="-543"/>
    <n v="-1.0710059171597632"/>
  </r>
  <r>
    <s v="Avon0516_Dreams_interstitial_Medyanet_MX"/>
    <x v="0"/>
    <x v="4"/>
    <s v="Q2"/>
    <d v="2016-05-01T00:00:00"/>
    <d v="2016-05-13T00:00:00"/>
    <n v="0"/>
    <x v="3"/>
    <x v="33"/>
    <s v="Avon0516_Dreams_interstitial_MX"/>
    <s v="Completed"/>
    <s v="Medyanet"/>
    <s v="RON"/>
    <s v="Xaxis Rich Media"/>
    <s v="cpm"/>
    <s v="Interstitial"/>
    <s v="Interstitial"/>
    <n v="0.5"/>
    <n v="4.25"/>
    <n v="300000"/>
    <n v="300727"/>
    <n v="0"/>
    <n v="300000"/>
    <n v="2454"/>
    <n v="8.1602250546176439E-3"/>
    <n v="0.51344743276283622"/>
    <n v="150"/>
    <n v="150"/>
    <n v="0"/>
    <n v="1275"/>
    <n v="1260"/>
    <n v="-15"/>
    <n v="0"/>
    <n v="1110"/>
    <n v="0.88095238095238093"/>
  </r>
  <r>
    <s v="Izocam0516_Lansman_interstitial_Medyanet_MS"/>
    <x v="0"/>
    <x v="4"/>
    <s v="Q2"/>
    <d v="2016-05-01T00:00:00"/>
    <d v="2016-05-15T00:00:00"/>
    <n v="0"/>
    <x v="2"/>
    <x v="45"/>
    <s v="Izocam0516_Lansman_interstitial_MS"/>
    <s v="Completed"/>
    <s v="Medyanet"/>
    <s v="RON"/>
    <s v="Xaxis Rich Media"/>
    <s v="cpm"/>
    <s v="Interstitial"/>
    <s v="Interstitial"/>
    <n v="0.5"/>
    <n v="4.25"/>
    <n v="700000"/>
    <n v="704618"/>
    <n v="0"/>
    <n v="700000"/>
    <n v="8104"/>
    <n v="1.1501267353374452E-2"/>
    <n v="0.2622161895360316"/>
    <n v="350"/>
    <n v="350"/>
    <n v="0"/>
    <n v="2975"/>
    <n v="2125"/>
    <n v="-850"/>
    <n v="0"/>
    <n v="1775"/>
    <n v="0.83529411764705885"/>
  </r>
  <r>
    <s v="Izocam0516_Lansman_interstitial_Acunn_MS"/>
    <x v="0"/>
    <x v="4"/>
    <s v="Q2"/>
    <d v="2016-05-01T00:00:00"/>
    <d v="2016-05-15T00:00:00"/>
    <n v="0"/>
    <x v="2"/>
    <x v="45"/>
    <s v="Izocam0516_Lansman_interstitial_MS"/>
    <s v="Completed"/>
    <s v="Acunn"/>
    <s v="RON"/>
    <s v="Xaxis Rich Media"/>
    <s v="cpm"/>
    <s v="Interstitial"/>
    <s v="Interstitial"/>
    <n v="1.5"/>
    <n v="4.25"/>
    <n v="500000"/>
    <n v="500162"/>
    <n v="0"/>
    <n v="500000"/>
    <n v="3851"/>
    <n v="7.6995053602632747E-3"/>
    <n v="0.55180472604518305"/>
    <n v="750"/>
    <n v="60"/>
    <n v="-690"/>
    <n v="2125"/>
    <n v="2125"/>
    <n v="0"/>
    <n v="0"/>
    <n v="2065"/>
    <n v="0.97176470588235297"/>
  </r>
  <r>
    <s v="Izocam0516_Lansman_Preroll_Midyo_MS"/>
    <x v="0"/>
    <x v="4"/>
    <s v="Q2"/>
    <d v="2016-05-01T00:00:00"/>
    <d v="2016-05-15T00:00:00"/>
    <n v="0"/>
    <x v="2"/>
    <x v="45"/>
    <s v="Izocam0516_Lansman_Preroll_MS"/>
    <s v="Completed"/>
    <s v="Midyo"/>
    <s v="RON"/>
    <s v="Xaxis Tv"/>
    <s v="cpv"/>
    <s v="Pre/Mid/Post Rolls RON"/>
    <s v="Online Video"/>
    <n v="5.0000000000000001E-3"/>
    <n v="0.04"/>
    <n v="65000"/>
    <n v="67098"/>
    <n v="0"/>
    <n v="65000"/>
    <n v="3560"/>
    <n v="5.3056723002175919E-2"/>
    <n v="0.68414606741573014"/>
    <n v="325"/>
    <n v="325"/>
    <n v="0"/>
    <n v="2600"/>
    <n v="2435.5599999999995"/>
    <n v="-164.44000000000051"/>
    <n v="0"/>
    <n v="2110.5599999999995"/>
    <n v="0.8665604624809079"/>
  </r>
  <r>
    <s v="Izocam0516_Lansman_Preroll_Acunn_MS"/>
    <x v="0"/>
    <x v="4"/>
    <s v="Q2"/>
    <d v="2016-05-01T00:00:00"/>
    <d v="2016-05-15T00:00:00"/>
    <n v="0"/>
    <x v="2"/>
    <x v="45"/>
    <s v="Izocam0516_Lansman_Preroll_MS"/>
    <s v="Completed"/>
    <s v="Acunn"/>
    <s v="RON"/>
    <s v="Xaxis Tv"/>
    <s v="cpv"/>
    <s v="Pre/Mid/Post Rolls RON"/>
    <s v="Online Video"/>
    <n v="0.01"/>
    <n v="0.04"/>
    <n v="60000"/>
    <n v="51536"/>
    <n v="8464"/>
    <n v="51536"/>
    <n v="860"/>
    <n v="1.6687364172617198E-2"/>
    <n v="2.3969302325581396"/>
    <n v="600"/>
    <n v="515.36"/>
    <n v="-84.639999999999986"/>
    <n v="2400"/>
    <n v="2061.36"/>
    <n v="-338.63999999999987"/>
    <n v="0"/>
    <n v="1546"/>
    <n v="0.7499902976675592"/>
  </r>
  <r>
    <s v="Ozmo0516_imaj_kampanyası_mobil_Move_MC"/>
    <x v="0"/>
    <x v="4"/>
    <s v="Q2"/>
    <d v="2016-05-01T00:00:00"/>
    <d v="2016-05-03T00:00:00"/>
    <n v="0"/>
    <x v="0"/>
    <x v="55"/>
    <s v="Ozmo0516_imaj_kampanyası_mobil_MC"/>
    <s v="Completed"/>
    <s v="Move"/>
    <s v="RON"/>
    <s v="Xaxis Mobil"/>
    <s v="cpv"/>
    <s v="Pre/Mid/Post Rolls RON"/>
    <s v="Online Video"/>
    <n v="2.5000000000000001E-2"/>
    <n v="0.05"/>
    <n v="23000"/>
    <n v="25181"/>
    <n v="0"/>
    <n v="23000"/>
    <n v="581"/>
    <n v="2.3072951828759781E-2"/>
    <n v="1.9665232358003442"/>
    <n v="575"/>
    <n v="575"/>
    <n v="0"/>
    <n v="1150"/>
    <n v="1142.55"/>
    <n v="-7.4500000000000455"/>
    <n v="0"/>
    <n v="567.54999999999995"/>
    <n v="0.496739748807492"/>
  </r>
  <r>
    <s v="Arzum0516_Anneler_Günü_Preroll_Acunn_MEC"/>
    <x v="0"/>
    <x v="4"/>
    <s v="Q2"/>
    <d v="2016-05-01T00:00:00"/>
    <d v="2016-05-07T00:00:00"/>
    <n v="0"/>
    <x v="1"/>
    <x v="23"/>
    <s v="Arzum0516_Anneler_Günü_Preroll_MEC"/>
    <s v="Completed"/>
    <s v="Acunn"/>
    <s v="RON"/>
    <s v="Xaxis Tv"/>
    <s v="cpv"/>
    <s v="Pre/Mid/Post Rolls RON"/>
    <s v="Online Video"/>
    <n v="0.01"/>
    <n v="3.5000000000000003E-2"/>
    <n v="65000"/>
    <n v="53746"/>
    <n v="11254"/>
    <n v="53746"/>
    <n v="5722"/>
    <n v="0.10646373683622967"/>
    <n v="0.12577245718280322"/>
    <n v="650"/>
    <n v="537.46"/>
    <n v="-112.53999999999996"/>
    <n v="2275"/>
    <n v="719.67"/>
    <n v="-1555.33"/>
    <n v="0"/>
    <n v="182.20999999999992"/>
    <n v="0.25318548779301614"/>
  </r>
  <r>
    <s v="Arzum0516_Anneler_Günü_Preroll_Clickvol_MEC"/>
    <x v="0"/>
    <x v="4"/>
    <s v="Q2"/>
    <d v="2016-05-01T00:00:00"/>
    <d v="2016-05-07T00:00:00"/>
    <n v="0"/>
    <x v="1"/>
    <x v="23"/>
    <s v="Arzum0516_Anneler_Günü_Preroll_MEC"/>
    <s v="Completed"/>
    <s v="Clickvol"/>
    <s v="RON"/>
    <s v="Xaxis Tv"/>
    <s v="cpv"/>
    <s v="Pre/Mid/Post Rolls RON"/>
    <s v="Online Video"/>
    <n v="1.4999999999999999E-2"/>
    <n v="3.5000000000000003E-2"/>
    <n v="20000"/>
    <n v="3002"/>
    <n v="16998"/>
    <n v="3002"/>
    <m/>
    <n v="0"/>
    <e v="#DIV/0!"/>
    <n v="300"/>
    <n v="45.03"/>
    <n v="-254.97"/>
    <n v="700.00000000000011"/>
    <n v="105.07000000000001"/>
    <n v="-594.93000000000006"/>
    <n v="0"/>
    <n v="60.040000000000006"/>
    <n v="0.5714285714285714"/>
  </r>
  <r>
    <s v="Arzum0516_Anneler_Günü_Preroll_Nokta_MEC"/>
    <x v="0"/>
    <x v="4"/>
    <s v="Q2"/>
    <d v="2016-05-01T00:00:00"/>
    <d v="2016-05-07T00:00:00"/>
    <n v="0"/>
    <x v="1"/>
    <x v="23"/>
    <s v="Arzum0516_Anneler_Günü_Preroll_MEC"/>
    <s v="Completed"/>
    <s v="Nokta"/>
    <s v="RON"/>
    <s v="Xaxis Tv"/>
    <s v="cpv"/>
    <s v="Pre/Mid/Post Rolls RON"/>
    <s v="Online Video"/>
    <n v="1.2E-2"/>
    <n v="3.5000000000000003E-2"/>
    <n v="36000"/>
    <n v="40000"/>
    <n v="0"/>
    <n v="36000"/>
    <m/>
    <n v="0"/>
    <e v="#DIV/0!"/>
    <n v="432"/>
    <n v="432"/>
    <n v="0"/>
    <n v="1260.0000000000002"/>
    <n v="1400"/>
    <n v="139.99999999999977"/>
    <n v="0"/>
    <n v="968"/>
    <n v="0.69142857142857139"/>
  </r>
  <r>
    <s v="Altınbas0516_Anneler_Günü_Preroll_Digitalm_MEC"/>
    <x v="0"/>
    <x v="4"/>
    <s v="Q2"/>
    <d v="2016-05-01T00:00:00"/>
    <d v="2016-05-07T00:00:00"/>
    <n v="0"/>
    <x v="1"/>
    <x v="24"/>
    <s v="Altınbas0516_Anneler_Günü_Preroll_MEC"/>
    <s v="Completed"/>
    <s v="Digitalm"/>
    <s v="RON"/>
    <s v="Xaxis Tv"/>
    <s v="cpv"/>
    <s v="Pre/Mid/Post Rolls RON"/>
    <s v="Online Video"/>
    <n v="6.0000000000000001E-3"/>
    <n v="3.2500000000000001E-2"/>
    <n v="20000"/>
    <n v="20059"/>
    <n v="0"/>
    <n v="20000"/>
    <n v="493"/>
    <n v="2.4577496385662295E-2"/>
    <n v="0.86206896551724133"/>
    <n v="120"/>
    <n v="120"/>
    <n v="0"/>
    <n v="650"/>
    <n v="425"/>
    <n v="-225"/>
    <n v="0"/>
    <n v="305"/>
    <n v="0.71764705882352942"/>
  </r>
  <r>
    <s v="Altınbas0516_Anneler_Günü_Preroll_Bond_MEC"/>
    <x v="0"/>
    <x v="4"/>
    <s v="Q2"/>
    <d v="2016-05-01T00:00:00"/>
    <d v="2016-05-07T00:00:00"/>
    <n v="0"/>
    <x v="1"/>
    <x v="24"/>
    <s v="Altınbas0516_Anneler_Günü_Preroll_MEC"/>
    <s v="Completed"/>
    <s v="Bond Digital"/>
    <s v="RON"/>
    <s v="Xaxis Tv"/>
    <s v="cpv"/>
    <s v="Pre/Mid/Post Rolls RON"/>
    <s v="Online Video"/>
    <n v="1.4999999999999999E-2"/>
    <n v="3.2500000000000001E-2"/>
    <n v="60000"/>
    <n v="62035"/>
    <n v="0"/>
    <n v="60000"/>
    <m/>
    <n v="0"/>
    <e v="#DIV/0!"/>
    <n v="900"/>
    <n v="1332.42"/>
    <n v="432.42000000000007"/>
    <n v="1950"/>
    <n v="1950"/>
    <n v="0"/>
    <n v="0"/>
    <n v="617.57999999999993"/>
    <n v="0.31670769230769225"/>
  </r>
  <r>
    <s v="Altınbas0516_Anneler_Günü_Preroll_Midyo_MEC"/>
    <x v="0"/>
    <x v="4"/>
    <s v="Q2"/>
    <d v="2016-05-01T00:00:00"/>
    <d v="2016-05-07T00:00:00"/>
    <n v="0"/>
    <x v="1"/>
    <x v="24"/>
    <s v="Altınbas0516_Anneler_Günü_Preroll_MEC"/>
    <s v="Completed"/>
    <s v="Midyo"/>
    <s v="RON"/>
    <s v="Xaxis Tv"/>
    <s v="cpv"/>
    <s v="Pre/Mid/Post Rolls RON"/>
    <s v="Online Video"/>
    <n v="5.0000000000000001E-3"/>
    <n v="3.2500000000000001E-2"/>
    <n v="50000"/>
    <n v="52122"/>
    <n v="0"/>
    <n v="50000"/>
    <n v="282"/>
    <n v="5.410383331414758E-3"/>
    <n v="5.7624113475177303"/>
    <n v="250"/>
    <n v="250"/>
    <n v="0"/>
    <n v="1625"/>
    <n v="1625"/>
    <n v="0"/>
    <n v="0"/>
    <n v="1375"/>
    <n v="0.84615384615384615"/>
  </r>
  <r>
    <s v="Altınbas0516_Anneler_Günü_interest_Adintereaction_MEC"/>
    <x v="0"/>
    <x v="4"/>
    <s v="Q2"/>
    <d v="2016-05-01T00:00:00"/>
    <d v="2016-05-07T00:00:00"/>
    <n v="0"/>
    <x v="1"/>
    <x v="24"/>
    <s v="Altınbas0516_Anneler_Günü_interest_MEC"/>
    <s v="Completed"/>
    <s v="Adinteraction"/>
    <s v="RON"/>
    <s v="Xaxis Display Plus"/>
    <s v="cpm"/>
    <s v="Selected Sites"/>
    <s v="Ad Bundles"/>
    <n v="0.15"/>
    <n v="0.8"/>
    <n v="600000"/>
    <n v="600325"/>
    <n v="0"/>
    <n v="600000"/>
    <n v="403"/>
    <n v="6.7130304418440011E-4"/>
    <n v="2.2997766749379651"/>
    <n v="90"/>
    <n v="90"/>
    <n v="0"/>
    <n v="480"/>
    <n v="926.81"/>
    <n v="446.80999999999995"/>
    <n v="0"/>
    <n v="836.81"/>
    <n v="0.90289271803282223"/>
  </r>
  <r>
    <s v="Altınbas0516_Anneler_Günü_interest_Nokta_MEC"/>
    <x v="0"/>
    <x v="4"/>
    <s v="Q2"/>
    <d v="2016-05-01T00:00:00"/>
    <d v="2016-05-07T00:00:00"/>
    <n v="0"/>
    <x v="1"/>
    <x v="24"/>
    <s v="Altınbas0516_Anneler_Günü_interest_MEC"/>
    <s v="Completed"/>
    <s v="Nokta"/>
    <s v="RON"/>
    <s v="Xaxis Display Plus"/>
    <s v="cpm"/>
    <s v="Selected Sites"/>
    <s v="Ad Bundles"/>
    <n v="0.1"/>
    <n v="0.8"/>
    <n v="600000"/>
    <n v="551229"/>
    <n v="48771"/>
    <n v="551229"/>
    <m/>
    <n v="0"/>
    <e v="#DIV/0!"/>
    <n v="60"/>
    <n v="55.122900000000008"/>
    <n v="-4.8770999999999916"/>
    <n v="480"/>
    <n v="440.98320000000001"/>
    <n v="-39.016799999999989"/>
    <n v="0"/>
    <n v="385.8603"/>
    <n v="0.875"/>
  </r>
  <r>
    <s v="Altınbas0516_Anneler_Günü_interest_Sem_MEC"/>
    <x v="0"/>
    <x v="4"/>
    <s v="Q2"/>
    <d v="2016-05-01T00:00:00"/>
    <d v="2016-05-07T00:00:00"/>
    <n v="0"/>
    <x v="1"/>
    <x v="24"/>
    <s v="Altınbas0516_Anneler_Günü_interest_MEC"/>
    <s v="Completed"/>
    <s v="Sem Digital"/>
    <s v="RON"/>
    <s v="Xaxis Display Plus"/>
    <s v="cpm"/>
    <s v="Selected Sites"/>
    <s v="Ad Bundles"/>
    <n v="0.2"/>
    <n v="0.8"/>
    <n v="400000"/>
    <n v="510234"/>
    <n v="0"/>
    <n v="400000"/>
    <m/>
    <n v="0"/>
    <e v="#DIV/0!"/>
    <n v="80"/>
    <n v="80"/>
    <n v="0"/>
    <n v="320"/>
    <n v="408.24"/>
    <n v="88.240000000000009"/>
    <n v="0"/>
    <n v="328.24"/>
    <n v="0.80403684107387807"/>
  </r>
  <r>
    <s v="Altınbas0516_Anneler_Günü_interest_Digitalm_MEC"/>
    <x v="0"/>
    <x v="4"/>
    <s v="Q2"/>
    <d v="2016-05-01T00:00:00"/>
    <d v="2016-05-07T00:00:00"/>
    <n v="0"/>
    <x v="1"/>
    <x v="24"/>
    <s v="Altınbas0516_Anneler_Günü_interest_MEC"/>
    <s v="Completed"/>
    <s v="Digitalm"/>
    <s v="RON"/>
    <s v="Xaxis Display Plus"/>
    <s v="cpm"/>
    <s v="Selected Sites"/>
    <s v="Ad Bundles"/>
    <n v="0.2"/>
    <n v="0.8"/>
    <n v="2000000"/>
    <n v="1972061"/>
    <n v="27939"/>
    <n v="1972061"/>
    <n v="831"/>
    <n v="4.2138655954354355E-4"/>
    <n v="1.8989169675090252"/>
    <n v="400"/>
    <n v="394.41219999999998"/>
    <n v="-5.5878000000000156"/>
    <n v="1600"/>
    <n v="1578"/>
    <n v="-22"/>
    <n v="0"/>
    <n v="1183.5878"/>
    <n v="0.75005564005069714"/>
  </r>
  <r>
    <s v="Altınbas0516_Anneler_Günü_interest_Bond_MEC"/>
    <x v="0"/>
    <x v="4"/>
    <s v="Q2"/>
    <d v="2016-05-01T00:00:00"/>
    <d v="2016-05-07T00:00:00"/>
    <n v="0"/>
    <x v="1"/>
    <x v="24"/>
    <s v="Altınbas0516_Anneler_Günü_interest_MEC"/>
    <s v="Completed"/>
    <s v="Bond Digital"/>
    <s v="RON"/>
    <s v="Xaxis Display Plus"/>
    <s v="cpm"/>
    <s v="Selected Sites"/>
    <s v="Ad Bundles"/>
    <n v="0.5"/>
    <n v="0.8"/>
    <n v="600000"/>
    <n v="551708"/>
    <n v="48292"/>
    <n v="551708"/>
    <m/>
    <n v="0"/>
    <e v="#DIV/0!"/>
    <n v="300"/>
    <n v="275.85399999999998"/>
    <n v="-24.146000000000015"/>
    <n v="480"/>
    <n v="441.3664"/>
    <n v="-38.633600000000001"/>
    <n v="0"/>
    <n v="165.51240000000001"/>
    <n v="0.37500000000000006"/>
  </r>
  <r>
    <s v="Altınbas0516_Anneler_Günü_interstitial_Acunn_MEC"/>
    <x v="0"/>
    <x v="4"/>
    <s v="Q2"/>
    <d v="2016-05-01T00:00:00"/>
    <d v="2016-05-07T00:00:00"/>
    <n v="0"/>
    <x v="1"/>
    <x v="24"/>
    <s v="Altınbas0516_Anneler_Günü_interstitial_MEC"/>
    <s v="Completed"/>
    <s v="Acunn"/>
    <s v="RON"/>
    <s v="Xaxis Rich Media"/>
    <s v="cpm"/>
    <s v="Interstitial"/>
    <s v="Interstitial"/>
    <n v="1.5"/>
    <n v="4"/>
    <n v="750000"/>
    <n v="707814"/>
    <n v="42186"/>
    <n v="707814"/>
    <n v="3103"/>
    <n v="4.3839200693967621E-3"/>
    <n v="1.2579825974863035"/>
    <n v="1125"/>
    <n v="134"/>
    <n v="-991"/>
    <n v="3000"/>
    <n v="3903.52"/>
    <n v="903.52"/>
    <n v="0"/>
    <n v="3769.52"/>
    <n v="0.96567200885354754"/>
  </r>
  <r>
    <s v="Tadım0516_Meyvegiller_Preroll_Acunn_MEC"/>
    <x v="0"/>
    <x v="4"/>
    <s v="Q2"/>
    <d v="2016-05-01T00:00:00"/>
    <d v="2016-05-29T00:00:00"/>
    <n v="0"/>
    <x v="1"/>
    <x v="32"/>
    <s v="Tadım0516_Meyvegiller_Preroll_MEC"/>
    <s v="Completed"/>
    <s v="Acunn"/>
    <s v="RON"/>
    <s v="Xaxis Tv"/>
    <s v="cpv"/>
    <s v="Pre/Mid/Post Rolls RON"/>
    <s v="Online Video"/>
    <n v="0.01"/>
    <n v="0.04"/>
    <n v="125000"/>
    <n v="125240"/>
    <n v="0"/>
    <n v="125000"/>
    <n v="6485"/>
    <n v="5.1780581283934847E-2"/>
    <n v="0.61680801850424061"/>
    <n v="1250"/>
    <n v="250"/>
    <n v="-1000"/>
    <n v="5000"/>
    <n v="4000"/>
    <n v="-1000"/>
    <n v="0"/>
    <n v="3750"/>
    <n v="0.9375"/>
  </r>
  <r>
    <s v="Tadım0516_Meyvegiller_Preroll_Bond_MEC"/>
    <x v="0"/>
    <x v="4"/>
    <s v="Q2"/>
    <d v="2016-05-01T00:00:00"/>
    <d v="2016-05-29T00:00:00"/>
    <n v="0"/>
    <x v="1"/>
    <x v="32"/>
    <s v="Tadım0516_Meyvegiller_Preroll_MEC"/>
    <s v="Completed"/>
    <s v="Bond Digital"/>
    <s v="RON"/>
    <s v="Xaxis Tv"/>
    <s v="cpv"/>
    <s v="Pre/Mid/Post Rolls RON"/>
    <s v="Online Video"/>
    <n v="1.4999999999999999E-2"/>
    <n v="0.04"/>
    <n v="100000"/>
    <n v="99325"/>
    <n v="675"/>
    <n v="99325"/>
    <m/>
    <n v="0"/>
    <e v="#DIV/0!"/>
    <n v="1500"/>
    <n v="1489.875"/>
    <n v="-10.125"/>
    <n v="4000"/>
    <n v="4000"/>
    <n v="0"/>
    <n v="0"/>
    <n v="2510.125"/>
    <n v="0.62753124999999998"/>
  </r>
  <r>
    <s v="Tadım0516_Meyvegiller_Preroll_Midyo_MEC"/>
    <x v="0"/>
    <x v="4"/>
    <s v="Q2"/>
    <d v="2016-05-01T00:00:00"/>
    <d v="2016-05-29T00:00:00"/>
    <n v="0"/>
    <x v="1"/>
    <x v="32"/>
    <s v="Tadım0516_Meyvegiller_Preroll_MEC"/>
    <s v="Completed"/>
    <s v="Midyo"/>
    <s v="RON"/>
    <s v="Xaxis Tv"/>
    <s v="cpv"/>
    <s v="Pre/Mid/Post Rolls RON"/>
    <s v="Online Video"/>
    <n v="5.0000000000000001E-3"/>
    <n v="0.04"/>
    <n v="50000"/>
    <n v="50959"/>
    <n v="0"/>
    <n v="50000"/>
    <n v="646"/>
    <n v="1.2676857866127671E-2"/>
    <n v="3.0959752321981426"/>
    <n v="250"/>
    <n v="250"/>
    <n v="0"/>
    <n v="2000"/>
    <n v="2000"/>
    <n v="0"/>
    <n v="0"/>
    <n v="1750"/>
    <n v="0.875"/>
  </r>
  <r>
    <s v="Redbull0516_Theme_Sync_Clipkit_MEC"/>
    <x v="0"/>
    <x v="4"/>
    <s v="Q2"/>
    <d v="2016-05-01T00:00:00"/>
    <d v="2016-05-14T00:00:00"/>
    <n v="0"/>
    <x v="1"/>
    <x v="11"/>
    <s v="Redbull0516_Theme_Sync_MEC"/>
    <s v="Completed"/>
    <s v="Clipkit"/>
    <s v="RON"/>
    <s v="Xaxis SYNC"/>
    <s v="cpv"/>
    <s v="Pre/Mid/Post Rolls RON"/>
    <s v="Online Video"/>
    <n v="3.6999999999999998E-2"/>
    <n v="5.5E-2"/>
    <n v="121000"/>
    <n v="125802"/>
    <n v="0"/>
    <n v="121000"/>
    <n v="8589"/>
    <n v="6.8273954309152479E-2"/>
    <n v="0.7547467691232973"/>
    <n v="4477"/>
    <n v="4477"/>
    <n v="0"/>
    <n v="6655"/>
    <n v="6482.52"/>
    <n v="-172.47999999999956"/>
    <n v="0"/>
    <n v="2005.5200000000004"/>
    <n v="0.30937351523790135"/>
  </r>
  <r>
    <s v="Visa0516_FormulaE_interest_Medyanet_MEC"/>
    <x v="0"/>
    <x v="4"/>
    <s v="Q2"/>
    <d v="2016-05-01T00:00:00"/>
    <d v="2016-05-08T00:00:00"/>
    <n v="0"/>
    <x v="1"/>
    <x v="48"/>
    <s v="Visa0516_FormulaE_interest_MEC"/>
    <s v="Completed"/>
    <s v="Medyanet"/>
    <s v="RON"/>
    <s v="Xaxis Display Plus"/>
    <s v="cpm"/>
    <s v="Selected Sites"/>
    <s v="Ad Bundles"/>
    <n v="0.1"/>
    <n v="1.5"/>
    <n v="1500000"/>
    <n v="1789246"/>
    <n v="0"/>
    <n v="1500000"/>
    <n v="503"/>
    <n v="2.8112400418947423E-4"/>
    <n v="2.982107355864811"/>
    <n v="150"/>
    <n v="150"/>
    <n v="0"/>
    <n v="2250"/>
    <n v="1500"/>
    <n v="-750"/>
    <n v="0"/>
    <n v="1350"/>
    <n v="0.9"/>
  </r>
  <r>
    <s v="Visa0516_FormulaE_interest_Appnexus_MEC"/>
    <x v="0"/>
    <x v="4"/>
    <s v="Q2"/>
    <d v="2016-05-01T00:00:00"/>
    <d v="2016-05-08T00:00:00"/>
    <n v="0"/>
    <x v="1"/>
    <x v="48"/>
    <s v="Visa0516_FormulaE_interest_MEC"/>
    <s v="Completed"/>
    <s v="Appnexus"/>
    <s v="RON"/>
    <s v="Xaxis Display Plus"/>
    <s v="cpm"/>
    <s v="Selected Sites"/>
    <s v="Ad Bundles"/>
    <n v="0.1"/>
    <m/>
    <n v="200000"/>
    <n v="200136"/>
    <n v="0"/>
    <n v="200000"/>
    <n v="21"/>
    <n v="1.0492864851900707E-4"/>
    <n v="0"/>
    <n v="20"/>
    <n v="20"/>
    <n v="0"/>
    <n v="0"/>
    <n v="0"/>
    <n v="0"/>
    <n v="0"/>
    <n v="-20"/>
    <e v="#DIV/0!"/>
  </r>
  <r>
    <s v="MIchelin0516_Cross_Climate_300x250_Bond_MEC"/>
    <x v="0"/>
    <x v="4"/>
    <s v="Q2"/>
    <d v="2016-05-01T00:00:00"/>
    <d v="2016-05-31T00:00:00"/>
    <n v="0"/>
    <x v="1"/>
    <x v="43"/>
    <s v="MIchelin0516_Cross_Climate_300x250_MEC"/>
    <s v="Completed"/>
    <s v="Bond Digital"/>
    <s v="RON"/>
    <s v="Xaxis Display Plus"/>
    <s v="cpm"/>
    <s v="Selected Sites"/>
    <s v="Ad Bundles"/>
    <n v="0.5"/>
    <n v="8"/>
    <n v="400000"/>
    <n v="400604"/>
    <n v="0"/>
    <n v="400000"/>
    <m/>
    <n v="0"/>
    <e v="#DIV/0!"/>
    <n v="200"/>
    <n v="200"/>
    <n v="0"/>
    <n v="3200"/>
    <n v="2880"/>
    <n v="-320"/>
    <n v="0"/>
    <n v="2680"/>
    <n v="0.93055555555555558"/>
  </r>
  <r>
    <s v="MIchelin0516_Cross_Climate_Preroll_Midyo_MEC"/>
    <x v="0"/>
    <x v="4"/>
    <s v="Q2"/>
    <d v="2016-05-01T00:00:00"/>
    <d v="2016-05-31T00:00:00"/>
    <n v="0"/>
    <x v="1"/>
    <x v="43"/>
    <s v="MIchelin0516_Cross_Climate_Preroll_MEC"/>
    <s v="Completed"/>
    <s v="Midyo"/>
    <s v="RON"/>
    <s v="Xaxis Tv"/>
    <s v="cpv"/>
    <s v="Pre/Mid/Post Rolls RON"/>
    <s v="Online Video"/>
    <n v="5.0000000000000001E-3"/>
    <n v="3.2500000000000001E-2"/>
    <n v="400000"/>
    <n v="402495"/>
    <n v="0"/>
    <n v="400000"/>
    <n v="31949"/>
    <n v="7.9377383569982238E-2"/>
    <n v="0.30033490876083757"/>
    <n v="2000"/>
    <n v="2000"/>
    <n v="0"/>
    <n v="13000"/>
    <n v="9595.4"/>
    <n v="-3404.6000000000004"/>
    <n v="0"/>
    <n v="7595.4"/>
    <n v="0.79156679242136851"/>
  </r>
  <r>
    <s v="MIchelin0516_Cross_Climate_Preroll_Bond_MEC"/>
    <x v="0"/>
    <x v="4"/>
    <s v="Q2"/>
    <d v="2016-05-01T00:00:00"/>
    <d v="2016-05-31T00:00:00"/>
    <n v="0"/>
    <x v="1"/>
    <x v="43"/>
    <s v="MIchelin0516_Cross_Climate_Preroll_MEC"/>
    <s v="Completed"/>
    <s v="Bond Digital"/>
    <s v="RON"/>
    <s v="Xaxis Tv"/>
    <s v="cpv"/>
    <s v="Pre/Mid/Post Rolls RON"/>
    <s v="Online Video"/>
    <n v="1.4999999999999999E-2"/>
    <n v="3.2500000000000001E-2"/>
    <n v="150000"/>
    <n v="150018"/>
    <n v="0"/>
    <n v="150000"/>
    <m/>
    <n v="0"/>
    <e v="#DIV/0!"/>
    <n v="2250"/>
    <n v="2250"/>
    <n v="0"/>
    <n v="4875"/>
    <n v="4875"/>
    <n v="0"/>
    <n v="0"/>
    <n v="2625"/>
    <n v="0.53846153846153844"/>
  </r>
  <r>
    <s v="MIchelin0516_Cross_Climate_Preroll_Digitalm_MEC"/>
    <x v="0"/>
    <x v="4"/>
    <s v="Q2"/>
    <d v="2016-05-01T00:00:00"/>
    <d v="2016-05-31T00:00:00"/>
    <n v="0"/>
    <x v="1"/>
    <x v="43"/>
    <s v="MIchelin0516_Cross_Climate_Preroll_MEC"/>
    <s v="Completed"/>
    <s v="Digitalm"/>
    <s v="RON"/>
    <s v="Xaxis Tv"/>
    <s v="cpv"/>
    <s v="Pre/Mid/Post Rolls RON"/>
    <s v="Online Video"/>
    <n v="6.0000000000000001E-3"/>
    <n v="3.2500000000000001E-2"/>
    <n v="100000"/>
    <n v="97942"/>
    <n v="2058"/>
    <n v="97942"/>
    <n v="2102"/>
    <n v="2.1461681403279493E-2"/>
    <n v="1.5461465271170314"/>
    <n v="600"/>
    <n v="587.65200000000004"/>
    <n v="-12.347999999999956"/>
    <n v="3250"/>
    <n v="3250"/>
    <n v="0"/>
    <n v="0"/>
    <n v="2662.348"/>
    <n v="0.81918400000000002"/>
  </r>
  <r>
    <s v="Michelin0516_Cross_Climate_Audio_recognation_Digitalmarcom_MEC"/>
    <x v="0"/>
    <x v="4"/>
    <s v="Q2"/>
    <d v="2016-05-01T00:00:00"/>
    <d v="2016-05-31T00:00:00"/>
    <n v="0"/>
    <x v="1"/>
    <x v="43"/>
    <s v="Michelin0516_Cross_Climate_Audio_recognation_MEC"/>
    <s v="Completed"/>
    <s v="Digitalmarcom"/>
    <s v="RON"/>
    <s v="Xaxis Audio Recog"/>
    <s v="cpv"/>
    <s v="Pre/Mid/Post Rolls RON"/>
    <s v="Online Video"/>
    <n v="3.7999999999999999E-2"/>
    <n v="0.06"/>
    <n v="100000"/>
    <n v="117294"/>
    <n v="0"/>
    <n v="100000"/>
    <n v="12423"/>
    <n v="0.10591334595119956"/>
    <n v="0.48297512678097076"/>
    <n v="3800"/>
    <n v="3800"/>
    <n v="0"/>
    <n v="6000"/>
    <n v="6000"/>
    <n v="0"/>
    <n v="0"/>
    <n v="2200"/>
    <n v="0.36666666666666664"/>
  </r>
  <r>
    <s v="Michelin0516_Thy_interest_reklamstore_MEC"/>
    <x v="0"/>
    <x v="4"/>
    <s v="Q2"/>
    <d v="2016-05-01T00:00:00"/>
    <d v="2016-05-31T00:00:00"/>
    <n v="0"/>
    <x v="1"/>
    <x v="43"/>
    <s v="Michelin0516_Thy_interest_MEC"/>
    <s v="Completed"/>
    <s v="Reklamstore"/>
    <s v="RON"/>
    <s v="Xaxis Display Plus"/>
    <s v="cpm"/>
    <s v="Selected Sites"/>
    <s v="Ad Bundles"/>
    <n v="1.25"/>
    <n v="3"/>
    <n v="1000000"/>
    <n v="1036181"/>
    <n v="0"/>
    <n v="1000000"/>
    <n v="7355"/>
    <n v="7.098180723252019E-3"/>
    <n v="0.42264350781781101"/>
    <n v="1250"/>
    <n v="1250"/>
    <n v="0"/>
    <n v="3000"/>
    <n v="3108.5430000000001"/>
    <n v="108.54300000000012"/>
    <n v="0"/>
    <n v="1858.5430000000001"/>
    <n v="0.59788235195717099"/>
  </r>
  <r>
    <s v="Michelin0516_Thy_interest_Digitalm_MEC"/>
    <x v="0"/>
    <x v="4"/>
    <s v="Q2"/>
    <d v="2016-05-01T00:00:00"/>
    <d v="2016-05-31T00:00:00"/>
    <n v="0"/>
    <x v="1"/>
    <x v="43"/>
    <s v="Michelin0516_Thy_interest_MEC"/>
    <s v="Completed"/>
    <s v="Digitalm"/>
    <s v="RON"/>
    <s v="Xaxis Display Plus"/>
    <s v="cpm"/>
    <s v="Selected Sites"/>
    <s v="Ad Bundles"/>
    <n v="0.2"/>
    <n v="3"/>
    <n v="2500000"/>
    <n v="2467247"/>
    <n v="32753"/>
    <n v="2467247"/>
    <n v="361"/>
    <n v="1.4631692732831371E-4"/>
    <n v="0.31301939058171746"/>
    <n v="500"/>
    <n v="493.44939999999997"/>
    <n v="-6.5506000000000313"/>
    <n v="7500"/>
    <n v="113"/>
    <n v="-7387"/>
    <n v="0"/>
    <n v="-380.44939999999997"/>
    <n v="-3.3668088495575219"/>
  </r>
  <r>
    <s v="Michelin0516_Thy_interest_Medyanet_MEC"/>
    <x v="0"/>
    <x v="4"/>
    <s v="Q2"/>
    <d v="2016-05-01T00:00:00"/>
    <d v="2016-05-31T00:00:00"/>
    <n v="0"/>
    <x v="1"/>
    <x v="43"/>
    <s v="Michelin0516_Thy_interest_MEC"/>
    <s v="Completed"/>
    <s v="Medyanet"/>
    <s v="RON"/>
    <s v="Xaxis Display Plus"/>
    <s v="cpm"/>
    <s v="Selected Sites"/>
    <s v="Ad Bundles"/>
    <n v="0.1"/>
    <n v="3"/>
    <n v="2500000"/>
    <n v="1569657"/>
    <n v="930343"/>
    <n v="1569657"/>
    <m/>
    <n v="0"/>
    <e v="#DIV/0!"/>
    <n v="250"/>
    <n v="156.9657"/>
    <n v="-93.034300000000002"/>
    <n v="7500"/>
    <n v="4000"/>
    <n v="-3500"/>
    <n v="0"/>
    <n v="3843.0342999999998"/>
    <n v="0.96075857499999995"/>
  </r>
  <r>
    <s v="Michelin0516_Thy_interest_Ligatus_MEC"/>
    <x v="0"/>
    <x v="4"/>
    <s v="Q2"/>
    <d v="2016-05-01T00:00:00"/>
    <d v="2016-05-31T00:00:00"/>
    <n v="0"/>
    <x v="1"/>
    <x v="43"/>
    <s v="Michelin0516_Thy_interest_MEC"/>
    <s v="Completed"/>
    <s v="Ligatus"/>
    <s v="RON"/>
    <s v="Xaxis Display Plus"/>
    <s v="cpc"/>
    <s v="Selected Sites"/>
    <s v="Ad Bundles"/>
    <n v="0.25"/>
    <n v="3"/>
    <n v="2993"/>
    <n v="2993"/>
    <n v="0"/>
    <n v="2993"/>
    <m/>
    <n v="0"/>
    <e v="#DIV/0!"/>
    <n v="0.74824999999999997"/>
    <n v="750"/>
    <n v="749.25175000000002"/>
    <n v="8.9789999999999992"/>
    <n v="2708"/>
    <n v="2699.0210000000002"/>
    <n v="0"/>
    <n v="1958"/>
    <n v="0.72304283604135888"/>
  </r>
  <r>
    <s v="Michelin0516_Thy_interest_Maxad_MEC"/>
    <x v="0"/>
    <x v="4"/>
    <s v="Q2"/>
    <d v="2016-05-01T00:00:00"/>
    <d v="2016-05-31T00:00:00"/>
    <n v="0"/>
    <x v="1"/>
    <x v="43"/>
    <s v="Michelin0516_Thy_interest_MEC"/>
    <s v="Completed"/>
    <s v="Maxad"/>
    <s v="RON"/>
    <s v="Xaxis Display Plus"/>
    <s v="cpc"/>
    <s v="Selected Sites"/>
    <s v="Ad Bundles"/>
    <n v="0.2"/>
    <n v="3"/>
    <n v="1187"/>
    <n v="1187"/>
    <n v="0"/>
    <n v="1187"/>
    <m/>
    <n v="0"/>
    <e v="#DIV/0!"/>
    <n v="0.23740000000000003"/>
    <n v="357"/>
    <n v="356.76260000000002"/>
    <n v="3.5609999999999999"/>
    <n v="3.5609999999999999"/>
    <n v="0"/>
    <n v="0"/>
    <n v="-353.43900000000002"/>
    <n v="-99.25273799494525"/>
  </r>
  <r>
    <s v="Michelin0516_Thy_interest_Appnexus_MEC"/>
    <x v="0"/>
    <x v="4"/>
    <s v="Q2"/>
    <d v="2016-05-01T00:00:00"/>
    <d v="2016-05-31T00:00:00"/>
    <n v="0"/>
    <x v="1"/>
    <x v="43"/>
    <s v="Michelin0516_Thy_interest_MEC"/>
    <s v="Completed"/>
    <s v="Appnexus"/>
    <s v="RON"/>
    <s v="Xaxis Display Plus"/>
    <s v="cpm"/>
    <s v="Selected Sites"/>
    <s v="Ad Bundles"/>
    <m/>
    <n v="3"/>
    <n v="1500000"/>
    <n v="1502358"/>
    <n v="0"/>
    <n v="1500000"/>
    <m/>
    <n v="0"/>
    <e v="#DIV/0!"/>
    <n v="0"/>
    <n v="7558"/>
    <n v="7558"/>
    <n v="4500"/>
    <n v="2507"/>
    <n v="-1993"/>
    <n v="0"/>
    <n v="-5051"/>
    <n v="-2.0147586757080176"/>
  </r>
  <r>
    <s v="Michelin0516_Thy_interest_GoogleAdx_MEC"/>
    <x v="0"/>
    <x v="4"/>
    <s v="Q2"/>
    <d v="2016-05-01T00:00:00"/>
    <d v="2016-05-31T00:00:00"/>
    <n v="0"/>
    <x v="1"/>
    <x v="43"/>
    <s v="Michelin0516_Thy_interest_MEC"/>
    <s v="Completed"/>
    <s v="Google"/>
    <s v="RON"/>
    <s v="Xaxis Display Plus"/>
    <s v="cpm"/>
    <s v="Selected Sites"/>
    <s v="Ad Bundles"/>
    <m/>
    <n v="3"/>
    <n v="0"/>
    <n v="0"/>
    <n v="0"/>
    <n v="0"/>
    <m/>
    <e v="#DIV/0!"/>
    <e v="#DIV/0!"/>
    <n v="0"/>
    <n v="0"/>
    <n v="0"/>
    <n v="0"/>
    <n v="0"/>
    <n v="0"/>
    <n v="0"/>
    <n v="0"/>
    <e v="#DIV/0!"/>
  </r>
  <r>
    <s v="IKEA0516_Bahar_Kampanyası_interstitial_Medyanet_MEC"/>
    <x v="0"/>
    <x v="4"/>
    <s v="Q2"/>
    <d v="2016-05-01T00:00:00"/>
    <d v="2016-05-06T00:00:00"/>
    <n v="0"/>
    <x v="1"/>
    <x v="1"/>
    <s v="IKEA0516_Bahar_Kampanyası_interstitial_MEC"/>
    <s v="Completed"/>
    <s v="Medyanet"/>
    <s v="RON"/>
    <s v="Xaxis Rich Media"/>
    <s v="cpm"/>
    <s v="Interstitial"/>
    <s v="Interstitial"/>
    <n v="0.5"/>
    <n v="4.25"/>
    <n v="250000"/>
    <n v="252427"/>
    <n v="0"/>
    <n v="250000"/>
    <n v="3101"/>
    <n v="1.2284739746540584E-2"/>
    <n v="0.32107384714608189"/>
    <n v="125"/>
    <n v="125"/>
    <n v="0"/>
    <n v="1062.5"/>
    <n v="995.65"/>
    <n v="-66.850000000000023"/>
    <n v="0"/>
    <n v="870.65"/>
    <n v="0.87445387435343747"/>
  </r>
  <r>
    <s v="Dogus0516_Glamour_Widget_Digitalm_MEC"/>
    <x v="0"/>
    <x v="4"/>
    <s v="Q2"/>
    <d v="2016-05-01T00:00:00"/>
    <d v="2016-05-27T00:00:00"/>
    <n v="0"/>
    <x v="1"/>
    <x v="39"/>
    <s v="Dogus0516_Glamour_Widget_MEC"/>
    <s v="Completed"/>
    <s v="Digitalm"/>
    <s v="RON"/>
    <s v="Xaxis Display Plus"/>
    <s v="cpm"/>
    <s v="Selected Sites"/>
    <s v="Ad Bundles"/>
    <n v="0.2"/>
    <n v="4.5"/>
    <n v="1500000"/>
    <n v="902455"/>
    <n v="597545"/>
    <n v="902455"/>
    <m/>
    <n v="0"/>
    <e v="#DIV/0!"/>
    <n v="300"/>
    <n v="180.49100000000001"/>
    <n v="-119.50899999999999"/>
    <n v="6750"/>
    <n v="2458.4699999999998"/>
    <n v="-4291.5300000000007"/>
    <n v="0"/>
    <n v="2277.9789999999998"/>
    <n v="0.92658401363449627"/>
  </r>
  <r>
    <s v="Dogus0516_Glamour_Widget_Bond_MEC"/>
    <x v="0"/>
    <x v="4"/>
    <s v="Q2"/>
    <d v="2016-05-01T00:00:00"/>
    <d v="2016-05-27T00:00:00"/>
    <n v="0"/>
    <x v="1"/>
    <x v="39"/>
    <s v="Dogus0516_Glamour_Widget_MEC"/>
    <s v="Completed"/>
    <s v="Bond Digital"/>
    <s v="RON"/>
    <s v="Xaxis Display Plus"/>
    <s v="cpm"/>
    <s v="Selected Sites"/>
    <s v="Ad Bundles"/>
    <n v="0.5"/>
    <n v="4.5"/>
    <n v="1000000"/>
    <n v="594117"/>
    <n v="405883"/>
    <n v="594117"/>
    <m/>
    <n v="0"/>
    <e v="#DIV/0!"/>
    <n v="500"/>
    <n v="297.05849999999998"/>
    <n v="-202.94150000000002"/>
    <n v="4500"/>
    <n v="2673.5264999999999"/>
    <n v="-1826.4735000000001"/>
    <n v="0"/>
    <n v="2376.4679999999998"/>
    <n v="0.88888888888888884"/>
  </r>
  <r>
    <s v="Dogus0516_Glamour_Preroll_Midyo_MEC"/>
    <x v="0"/>
    <x v="4"/>
    <s v="Q2"/>
    <d v="2016-05-01T00:00:00"/>
    <d v="2016-05-27T00:00:00"/>
    <n v="0"/>
    <x v="1"/>
    <x v="39"/>
    <s v="Dogus0516_Glamour_Preroll_MEC"/>
    <s v="Completed"/>
    <s v="Midyo"/>
    <s v="RON"/>
    <s v="Xaxis Tv"/>
    <s v="cpv"/>
    <s v="Pre/Mid/Post Rolls RON"/>
    <s v="Online Video"/>
    <n v="5.0000000000000001E-3"/>
    <n v="0.04"/>
    <n v="230000"/>
    <n v="85144"/>
    <n v="144856"/>
    <n v="85144"/>
    <n v="3729"/>
    <n v="4.3796391994738323E-2"/>
    <n v="1.0933226065969428"/>
    <n v="1150"/>
    <n v="425.72"/>
    <n v="-724.28"/>
    <n v="9200"/>
    <n v="4077"/>
    <n v="-5123"/>
    <n v="0"/>
    <n v="3651.2799999999997"/>
    <n v="0.89558008339465289"/>
  </r>
  <r>
    <s v="Canbebe0516_Lansman_Preroll_Acunn_MEC"/>
    <x v="0"/>
    <x v="4"/>
    <s v="Q2"/>
    <d v="2016-05-01T00:00:00"/>
    <d v="2016-05-26T00:00:00"/>
    <n v="0"/>
    <x v="1"/>
    <x v="51"/>
    <s v="Canbebe0516_Lansman_Preroll_MEC"/>
    <s v="Completed"/>
    <s v="Acunn"/>
    <s v="RON"/>
    <s v="Xaxis Tv"/>
    <s v="cpv"/>
    <s v="Pre/Mid/Post Rolls RON"/>
    <s v="Online Video"/>
    <n v="0.01"/>
    <n v="3.3000000000000002E-2"/>
    <n v="200000"/>
    <n v="204386"/>
    <n v="0"/>
    <n v="200000"/>
    <n v="10471"/>
    <n v="5.1231493350816594E-2"/>
    <n v="0.23016903829624677"/>
    <n v="2000"/>
    <n v="1000"/>
    <n v="-1000"/>
    <n v="6600"/>
    <n v="2410.1"/>
    <n v="-4189.8999999999996"/>
    <n v="0"/>
    <n v="1410.1"/>
    <n v="0.58507945728393007"/>
  </r>
  <r>
    <s v="Canbebe0516_Lansman_Preroll_Nokta_MEC"/>
    <x v="0"/>
    <x v="4"/>
    <s v="Q2"/>
    <d v="2016-05-01T00:00:00"/>
    <d v="2016-05-26T00:00:00"/>
    <n v="0"/>
    <x v="1"/>
    <x v="51"/>
    <s v="Canbebe0516_Lansman_Preroll_MEC"/>
    <s v="Completed"/>
    <s v="Nokta"/>
    <s v="RON"/>
    <s v="Xaxis Tv"/>
    <s v="cpv"/>
    <s v="Pre/Mid/Post Rolls RON"/>
    <s v="Online Video"/>
    <n v="1.2E-2"/>
    <n v="3.3000000000000002E-2"/>
    <n v="360000"/>
    <n v="360955"/>
    <n v="0"/>
    <n v="360000"/>
    <n v="86552"/>
    <n v="0.23978612292391019"/>
    <n v="0.1376226430354007"/>
    <n v="4320"/>
    <n v="4320"/>
    <n v="0"/>
    <n v="11880"/>
    <n v="11911.515000000001"/>
    <n v="31.515000000001237"/>
    <n v="0"/>
    <n v="7591.5150000000012"/>
    <n v="0.63732573060605646"/>
  </r>
  <r>
    <s v="Canbebe0516_Lansman_Preroll_Midyo_MEC"/>
    <x v="0"/>
    <x v="4"/>
    <s v="Q2"/>
    <d v="2016-05-01T00:00:00"/>
    <d v="2016-05-26T00:00:00"/>
    <n v="0"/>
    <x v="1"/>
    <x v="51"/>
    <s v="Canbebe0516_Lansman_Preroll_MEC"/>
    <s v="Completed"/>
    <s v="Midyo"/>
    <s v="RON"/>
    <s v="Xaxis Tv"/>
    <s v="cpv"/>
    <s v="Pre/Mid/Post Rolls RON"/>
    <s v="Online Video"/>
    <n v="5.0000000000000001E-3"/>
    <n v="3.3000000000000002E-2"/>
    <n v="230000"/>
    <n v="88710"/>
    <n v="141290"/>
    <n v="88710"/>
    <n v="7705"/>
    <n v="8.6856047796189828E-2"/>
    <n v="0.37993900064892933"/>
    <n v="1150"/>
    <n v="443.55"/>
    <n v="-706.45"/>
    <n v="7590"/>
    <n v="2927.4300000000003"/>
    <n v="-4662.57"/>
    <n v="0"/>
    <n v="2483.88"/>
    <n v="0.8484848484848484"/>
  </r>
  <r>
    <s v="Canbebe0516_Lansman_Preroll_Matrouge_MEC"/>
    <x v="0"/>
    <x v="4"/>
    <s v="Q2"/>
    <d v="2016-05-01T00:00:00"/>
    <d v="2016-05-26T00:00:00"/>
    <n v="0"/>
    <x v="1"/>
    <x v="51"/>
    <s v="Canbebe0516_Lansman_Preroll_MEC"/>
    <s v="Completed"/>
    <s v="Matrouge"/>
    <s v="RON"/>
    <s v="Xaxis Tv"/>
    <s v="cpv"/>
    <s v="Pre/Mid/Post Rolls RON"/>
    <s v="Online Video"/>
    <n v="0.02"/>
    <n v="3.3000000000000002E-2"/>
    <n v="70000"/>
    <n v="73874"/>
    <n v="0"/>
    <n v="70000"/>
    <n v="7705"/>
    <n v="0.10429921217207679"/>
    <n v="0.31639740428293317"/>
    <n v="1400"/>
    <n v="1500"/>
    <n v="100"/>
    <n v="2310"/>
    <n v="2437.8420000000001"/>
    <n v="127.8420000000001"/>
    <n v="0"/>
    <n v="937.8420000000001"/>
    <n v="0.38470171569773598"/>
  </r>
  <r>
    <s v="Canbebe0516_Lansman_Preroll_Digitalm_MEC"/>
    <x v="0"/>
    <x v="4"/>
    <s v="Q2"/>
    <d v="2016-05-01T00:00:00"/>
    <d v="2016-05-26T00:00:00"/>
    <n v="0"/>
    <x v="1"/>
    <x v="51"/>
    <s v="Canbebe0516_Lansman_Preroll_MEC"/>
    <s v="Completed"/>
    <s v="Digitalm"/>
    <s v="RON"/>
    <s v="Xaxis Tv"/>
    <s v="cpv"/>
    <s v="Pre/Mid/Post Rolls RON"/>
    <s v="Online Video"/>
    <n v="6.0000000000000001E-3"/>
    <n v="3.3000000000000002E-2"/>
    <n v="100000"/>
    <n v="100410"/>
    <n v="0"/>
    <n v="100000"/>
    <n v="4643"/>
    <n v="4.6240414301364406E-2"/>
    <n v="0.72260736592720209"/>
    <n v="600"/>
    <n v="600"/>
    <n v="0"/>
    <n v="3300"/>
    <n v="3355.0659999999993"/>
    <n v="55.065999999999349"/>
    <n v="0"/>
    <n v="2755.0659999999993"/>
    <n v="0.82116596215990978"/>
  </r>
  <r>
    <s v="Ikea0516_B2B_interstitial_Admatic_MEC"/>
    <x v="0"/>
    <x v="4"/>
    <s v="Q2"/>
    <d v="2016-05-01T00:00:00"/>
    <d v="2016-05-31T00:00:00"/>
    <n v="0"/>
    <x v="1"/>
    <x v="1"/>
    <s v="Ikea0516_B2B_interstitial_MEC"/>
    <s v="Completed"/>
    <s v="Admatic"/>
    <s v="RON"/>
    <s v="Xaxis Rich Media"/>
    <s v="cpm"/>
    <s v="Interstitial"/>
    <s v="Interstitial"/>
    <n v="3"/>
    <n v="4.25"/>
    <n v="500000"/>
    <n v="562891"/>
    <n v="0"/>
    <n v="500000"/>
    <n v="21491"/>
    <n v="3.8179683100280519E-2"/>
    <n v="0.13145037457540365"/>
    <n v="1500"/>
    <n v="1500"/>
    <n v="0"/>
    <n v="2125"/>
    <n v="2825"/>
    <n v="700"/>
    <n v="0"/>
    <n v="1325"/>
    <n v="0.46902654867256638"/>
  </r>
  <r>
    <s v="Ikea0516_B2B_interstitial_Medyanet_MEC"/>
    <x v="0"/>
    <x v="4"/>
    <s v="Q2"/>
    <d v="2016-05-01T00:00:00"/>
    <d v="2016-05-31T00:00:00"/>
    <n v="0"/>
    <x v="1"/>
    <x v="1"/>
    <s v="Ikea0516_B2B_interstitial_MEC"/>
    <s v="Completed"/>
    <s v="Medyanet"/>
    <s v="RON"/>
    <s v="Xaxis Rich Media"/>
    <s v="cpm"/>
    <s v="Interstitial"/>
    <s v="Interstitial"/>
    <n v="0.5"/>
    <n v="4.25"/>
    <n v="1500000"/>
    <n v="1500268"/>
    <n v="0"/>
    <n v="1500000"/>
    <n v="9757"/>
    <n v="6.5035047071589878E-3"/>
    <n v="0.65337706262170747"/>
    <n v="750"/>
    <n v="750"/>
    <n v="0"/>
    <n v="6375"/>
    <n v="6375"/>
    <n v="0"/>
    <n v="0"/>
    <n v="5625"/>
    <n v="0.88235294117647056"/>
  </r>
  <r>
    <s v="Ikea0516_B2B_interstitial_Admatic_MEC"/>
    <x v="0"/>
    <x v="4"/>
    <s v="Q2"/>
    <d v="2016-05-01T00:00:00"/>
    <d v="2016-05-31T00:00:00"/>
    <n v="0"/>
    <x v="1"/>
    <x v="1"/>
    <s v="Ikea0516_B2B_interstitial_MEC"/>
    <s v="Completed"/>
    <s v="Acunn"/>
    <s v="RON"/>
    <s v="Xaxis Rich Media"/>
    <s v="cpm"/>
    <s v="Interstitial"/>
    <s v="Interstitial"/>
    <n v="1.5"/>
    <n v="4.25"/>
    <n v="500000"/>
    <n v="601773"/>
    <n v="0"/>
    <n v="500000"/>
    <n v="4498"/>
    <n v="7.4745792848798466E-3"/>
    <n v="0.47243219208537129"/>
    <n v="750"/>
    <n v="750"/>
    <n v="0"/>
    <n v="2125"/>
    <n v="2125"/>
    <n v="0"/>
    <n v="0"/>
    <n v="1375"/>
    <n v="0.6470588235294118"/>
  </r>
  <r>
    <s v="RedBull0516_Driving_Occesions_Seamless_Move_MEC"/>
    <x v="0"/>
    <x v="4"/>
    <s v="Q2"/>
    <d v="2016-05-01T00:00:00"/>
    <d v="2016-05-16T00:00:00"/>
    <n v="0"/>
    <x v="1"/>
    <x v="11"/>
    <s v="RedBull0516_Driving_Occesions_Seamless_MEC"/>
    <s v="Completed"/>
    <s v="Move"/>
    <s v="RON"/>
    <s v="Xaxis Mobil"/>
    <s v="cpm"/>
    <s v="Selected Sites"/>
    <s v="Ad Bundles"/>
    <n v="4"/>
    <n v="8"/>
    <n v="1000000"/>
    <n v="1053508"/>
    <n v="0"/>
    <n v="1000000"/>
    <n v="81900"/>
    <n v="7.774027344832693E-2"/>
    <n v="0.11826617826617826"/>
    <n v="4000"/>
    <n v="4000"/>
    <n v="0"/>
    <n v="8000"/>
    <n v="9686"/>
    <n v="1686"/>
    <n v="0"/>
    <n v="5686"/>
    <n v="0.58703283088994429"/>
  </r>
  <r>
    <s v="RedBull0516_Driving_Occesions_Seamless_Reklamstore_MEC"/>
    <x v="0"/>
    <x v="4"/>
    <s v="Q2"/>
    <d v="2016-05-01T00:00:00"/>
    <d v="2016-05-16T00:00:00"/>
    <n v="0"/>
    <x v="1"/>
    <x v="11"/>
    <s v="RedBull0516_Driving_Occesions_Seamless_MEC"/>
    <s v="Completed"/>
    <s v="Reklamstore"/>
    <s v="RON"/>
    <s v="Xaxis Mobil"/>
    <s v="cpm"/>
    <s v="Selected Sites"/>
    <s v="Ad Bundles"/>
    <n v="3"/>
    <n v="8"/>
    <n v="1300000"/>
    <n v="1441482"/>
    <n v="0"/>
    <n v="1300000"/>
    <n v="27292"/>
    <n v="1.8933292264488907E-2"/>
    <n v="0.38106404807269528"/>
    <n v="3900"/>
    <n v="3900"/>
    <n v="0"/>
    <n v="10400"/>
    <n v="10400"/>
    <n v="0"/>
    <n v="0"/>
    <n v="6500"/>
    <n v="0.625"/>
  </r>
  <r>
    <s v="Bridgestone0516_İmaj_Kampanyası_interstitial_Medyanet_MC"/>
    <x v="0"/>
    <x v="4"/>
    <s v="Q2"/>
    <d v="2016-05-01T00:00:00"/>
    <d v="2016-05-15T00:00:00"/>
    <n v="0"/>
    <x v="0"/>
    <x v="8"/>
    <s v="Bridgestone0516_İmaj_Kampanyası_interstitial_MC"/>
    <s v="Completed"/>
    <s v="Medyanet"/>
    <s v="RON"/>
    <s v="Xaxis Rich Media"/>
    <s v="cpm"/>
    <s v="Interstitial"/>
    <s v="Interstitial"/>
    <n v="0.5"/>
    <n v="4.25"/>
    <n v="420000"/>
    <n v="420158"/>
    <n v="0"/>
    <n v="420000"/>
    <n v="5586"/>
    <n v="1.3294998548165213E-2"/>
    <n v="0.18295739348370926"/>
    <n v="210"/>
    <n v="210"/>
    <n v="0"/>
    <n v="1785"/>
    <n v="1022"/>
    <n v="-763"/>
    <n v="0"/>
    <n v="812"/>
    <n v="0.79452054794520544"/>
  </r>
  <r>
    <s v="Bridgestone0516_Bahar_Kampanyası_SYNC_Clipkit_MC"/>
    <x v="0"/>
    <x v="4"/>
    <s v="Q2"/>
    <d v="2016-05-01T00:00:00"/>
    <d v="2016-05-15T00:00:00"/>
    <n v="0"/>
    <x v="0"/>
    <x v="8"/>
    <s v="Bridgestone0516_Bahar_Kampanyası_SYNC_MC"/>
    <s v="Completed"/>
    <s v="Clipkit"/>
    <s v="RON"/>
    <s v="Xaxis SYNC"/>
    <s v="cpv"/>
    <s v="Pre/Mid/Post Rolls RON"/>
    <s v="Online Video"/>
    <n v="3.6999999999999998E-2"/>
    <n v="0.06"/>
    <n v="70000"/>
    <n v="67058"/>
    <n v="2942"/>
    <n v="67058"/>
    <n v="2114"/>
    <n v="3.1524948551999762E-2"/>
    <n v="1.8921475875118259"/>
    <n v="2590"/>
    <n v="2481.1459999999997"/>
    <n v="-108.85400000000027"/>
    <n v="4200"/>
    <n v="4000"/>
    <n v="-200"/>
    <n v="0"/>
    <n v="1518.8540000000003"/>
    <n v="0.37971350000000009"/>
  </r>
  <r>
    <s v="Lassa0516_Satıs_Kampanyası_SYNC_Clipkit_MC"/>
    <x v="0"/>
    <x v="4"/>
    <s v="Q2"/>
    <d v="2016-05-01T00:00:00"/>
    <d v="2016-05-15T00:00:00"/>
    <n v="0"/>
    <x v="0"/>
    <x v="17"/>
    <s v="Lassa0516_Satıs_Kampanyası_SYNC_MC"/>
    <s v="Completed"/>
    <s v="Clipkit"/>
    <s v="RON"/>
    <s v="Xaxis SYNC"/>
    <s v="cpv"/>
    <s v="Pre/Mid/Post Rolls RON"/>
    <s v="Online Video"/>
    <n v="3.6999999999999998E-2"/>
    <n v="0.06"/>
    <n v="55000"/>
    <n v="50004"/>
    <n v="4996"/>
    <n v="50004"/>
    <n v="2070"/>
    <n v="4.1396688264938808E-2"/>
    <n v="1.4444444444444444"/>
    <n v="2035"/>
    <n v="1850.1479999999999"/>
    <n v="-184.85200000000009"/>
    <n v="3300"/>
    <n v="2990"/>
    <n v="-310"/>
    <n v="0"/>
    <n v="1139.8520000000001"/>
    <n v="0.38122140468227428"/>
  </r>
  <r>
    <s v="Lassa0516_Satıs_Kampanyası_interest_Appnexus_MC"/>
    <x v="0"/>
    <x v="4"/>
    <s v="Q2"/>
    <d v="2016-05-01T00:00:00"/>
    <d v="2016-05-15T00:00:00"/>
    <n v="0"/>
    <x v="0"/>
    <x v="17"/>
    <s v="Lassa0516_Satıs_Kampanyası_interest_MC"/>
    <s v="Completed"/>
    <s v="Appnexus"/>
    <s v="RON"/>
    <s v="Xaxis Display Plus"/>
    <s v="cpm"/>
    <s v="Selected Sites"/>
    <s v="Ad Bundles"/>
    <m/>
    <n v="1.3"/>
    <n v="1000000"/>
    <n v="0"/>
    <n v="1000000"/>
    <n v="0"/>
    <m/>
    <e v="#DIV/0!"/>
    <e v="#DIV/0!"/>
    <n v="0"/>
    <n v="0"/>
    <n v="0"/>
    <n v="1300"/>
    <n v="0"/>
    <n v="-1300"/>
    <n v="0"/>
    <n v="0"/>
    <e v="#DIV/0!"/>
  </r>
  <r>
    <s v="Lassa0516_Satıs_Kampanyası_interest_Digitalm_MC"/>
    <x v="0"/>
    <x v="4"/>
    <s v="Q2"/>
    <d v="2016-05-01T00:00:00"/>
    <d v="2016-05-15T00:00:00"/>
    <n v="0"/>
    <x v="0"/>
    <x v="17"/>
    <s v="Lassa0516_Satıs_Kampanyası_interest_MC"/>
    <s v="Completed"/>
    <s v="Digitalm"/>
    <s v="RON"/>
    <s v="Xaxis Display Plus"/>
    <s v="cpm"/>
    <s v="Selected Sites"/>
    <s v="Ad Bundles"/>
    <n v="0.2"/>
    <n v="1.3"/>
    <n v="500000"/>
    <n v="499511"/>
    <n v="489"/>
    <n v="499511"/>
    <n v="20"/>
    <n v="4.0039158296814283E-5"/>
    <n v="32.272500000000001"/>
    <n v="100"/>
    <n v="99.902200000000008"/>
    <n v="-9.7799999999992338E-2"/>
    <n v="650"/>
    <n v="645.45000000000005"/>
    <n v="-4.5499999999999545"/>
    <n v="0"/>
    <n v="545.54780000000005"/>
    <n v="0.84522085366798361"/>
  </r>
  <r>
    <s v="Lassa0516_Satıs_Kampanyası_interest_Hürriyetemlak_MC"/>
    <x v="0"/>
    <x v="4"/>
    <s v="Q2"/>
    <d v="2016-05-01T00:00:00"/>
    <d v="2016-05-15T00:00:00"/>
    <n v="0"/>
    <x v="0"/>
    <x v="17"/>
    <s v="Lassa0516_Satıs_Kampanyası_interest_MC"/>
    <s v="Completed"/>
    <s v="Hurriyetemlak"/>
    <s v="RON"/>
    <s v="Xaxis Display Plus"/>
    <s v="cpm"/>
    <s v="Selected Sites"/>
    <s v="Ad Bundles"/>
    <n v="0.15"/>
    <n v="1.3"/>
    <n v="500000"/>
    <n v="631194"/>
    <n v="0"/>
    <n v="500000"/>
    <m/>
    <n v="0"/>
    <e v="#DIV/0!"/>
    <n v="75"/>
    <n v="75"/>
    <n v="0"/>
    <n v="650"/>
    <n v="820.55220000000008"/>
    <n v="170.55220000000008"/>
    <n v="0"/>
    <n v="745.55220000000008"/>
    <n v="0.90859813671817591"/>
  </r>
  <r>
    <s v="Lassa0516_Satıs_Kampanyası_interest_Medyanet_MC"/>
    <x v="0"/>
    <x v="4"/>
    <s v="Q2"/>
    <d v="2016-05-01T00:00:00"/>
    <d v="2016-05-15T00:00:00"/>
    <n v="0"/>
    <x v="0"/>
    <x v="17"/>
    <s v="Lassa0516_Satıs_Kampanyası_interest_MC"/>
    <s v="Completed"/>
    <s v="Medyanet"/>
    <s v="RON"/>
    <s v="Xaxis Display Plus"/>
    <s v="cpm"/>
    <s v="Selected Sites"/>
    <s v="Ad Bundles"/>
    <n v="0.1"/>
    <n v="1.3"/>
    <n v="1000000"/>
    <n v="1023611"/>
    <n v="0"/>
    <n v="1000000"/>
    <m/>
    <n v="0"/>
    <e v="#DIV/0!"/>
    <n v="100"/>
    <n v="100"/>
    <n v="0"/>
    <n v="1300"/>
    <n v="1000"/>
    <n v="-300"/>
    <n v="0"/>
    <n v="900"/>
    <n v="0.9"/>
  </r>
  <r>
    <s v="Lassa0516_Satıs_Kampanyası_interest_GoogleAdx_MC"/>
    <x v="0"/>
    <x v="4"/>
    <s v="Q2"/>
    <d v="2016-05-01T00:00:00"/>
    <d v="2016-05-15T00:00:00"/>
    <n v="0"/>
    <x v="0"/>
    <x v="17"/>
    <s v="Lassa0516_Satıs_Kampanyası_interest_MC"/>
    <s v="Completed"/>
    <s v="Google"/>
    <s v="RON"/>
    <s v="Xaxis Display Plus"/>
    <s v="cpm"/>
    <s v="Selected Sites"/>
    <s v="Ad Bundles"/>
    <m/>
    <n v="1.3"/>
    <n v="0"/>
    <n v="0"/>
    <n v="0"/>
    <n v="0"/>
    <m/>
    <e v="#DIV/0!"/>
    <e v="#DIV/0!"/>
    <n v="0"/>
    <n v="0"/>
    <n v="0"/>
    <n v="0"/>
    <n v="46.87"/>
    <n v="46.87"/>
    <n v="0"/>
    <n v="46.87"/>
    <n v="1"/>
  </r>
  <r>
    <s v="Brisa0516_Lastik_interstitial_Digitalm_MC"/>
    <x v="0"/>
    <x v="4"/>
    <s v="Q2"/>
    <d v="2016-05-01T00:00:00"/>
    <d v="2016-05-15T00:00:00"/>
    <n v="0"/>
    <x v="0"/>
    <x v="47"/>
    <s v="Brisa0516_Lastik_interstitial_MC"/>
    <s v="Completed"/>
    <s v="Digitalm"/>
    <s v="RON"/>
    <s v="Xaxis Rich Media"/>
    <s v="cpm"/>
    <s v="Interstitial"/>
    <s v="Interstitial"/>
    <n v="2.5"/>
    <n v="4.25"/>
    <n v="1500000"/>
    <n v="1162015"/>
    <n v="337985"/>
    <n v="1162015"/>
    <n v="17367"/>
    <n v="1.4945590203224571E-2"/>
    <n v="5.7580468705015257E-2"/>
    <n v="3750"/>
    <n v="2905.0375000000004"/>
    <n v="-844.96249999999964"/>
    <n v="6375"/>
    <n v="1000"/>
    <n v="-5375"/>
    <n v="0"/>
    <n v="-1905.0375000000004"/>
    <n v="-1.9050375000000004"/>
  </r>
  <r>
    <s v="Brisa0516_Lastik_interstitial_Bond_MC"/>
    <x v="0"/>
    <x v="4"/>
    <s v="Q2"/>
    <d v="2016-05-01T00:00:00"/>
    <d v="2016-05-15T00:00:00"/>
    <n v="0"/>
    <x v="0"/>
    <x v="47"/>
    <s v="Brisa0516_Lastik_interstitial_MC"/>
    <s v="Completed"/>
    <s v="Bond Digital"/>
    <s v="RON"/>
    <s v="Xaxis Rich Media"/>
    <s v="cpm"/>
    <s v="Interstitial"/>
    <s v="Interstitial"/>
    <n v="2.5"/>
    <n v="4.25"/>
    <n v="1500000"/>
    <n v="1214382"/>
    <n v="285618"/>
    <n v="1214382"/>
    <m/>
    <n v="0"/>
    <e v="#DIV/0!"/>
    <n v="3750"/>
    <n v="3035.9549999999999"/>
    <n v="-714.04500000000007"/>
    <n v="6375"/>
    <n v="1000"/>
    <n v="-5375"/>
    <n v="0"/>
    <n v="-2035.9549999999999"/>
    <n v="-2.035955"/>
  </r>
  <r>
    <s v="Brisa0516_Lastik_interstitial_Medyanet_MC"/>
    <x v="0"/>
    <x v="4"/>
    <s v="Q2"/>
    <d v="2016-05-01T00:00:00"/>
    <d v="2016-05-15T00:00:00"/>
    <n v="0"/>
    <x v="0"/>
    <x v="47"/>
    <s v="Brisa0516_Lastik_interstitial_MC"/>
    <s v="Completed"/>
    <s v="Medyanet"/>
    <s v="RON"/>
    <s v="Xaxis Rich Media"/>
    <s v="cpm"/>
    <s v="Interstitial"/>
    <s v="Interstitial"/>
    <n v="0.5"/>
    <n v="4.25"/>
    <n v="1500000"/>
    <n v="1120558"/>
    <n v="379442"/>
    <n v="1120558"/>
    <n v="10734"/>
    <n v="9.5791560990149544E-3"/>
    <n v="0.14346934972983044"/>
    <n v="750"/>
    <n v="560.279"/>
    <n v="-189.721"/>
    <n v="6375"/>
    <n v="1540"/>
    <n v="-4835"/>
    <n v="0"/>
    <n v="979.721"/>
    <n v="0.63618246753246754"/>
  </r>
  <r>
    <s v="Akbank0516_BP_interest_Medyanet_MC"/>
    <x v="0"/>
    <x v="4"/>
    <s v="Q2"/>
    <d v="2016-05-01T00:00:00"/>
    <d v="2016-05-15T00:00:00"/>
    <n v="0"/>
    <x v="0"/>
    <x v="9"/>
    <s v="Akbank0516_BP_interest_MC"/>
    <s v="Completed"/>
    <s v="Medyanet"/>
    <s v="RON"/>
    <s v="Xaxis Display Plus"/>
    <s v="cpm"/>
    <s v="Selected Sites"/>
    <s v="Ad Bundles"/>
    <n v="0.1"/>
    <n v="1"/>
    <n v="1500000"/>
    <n v="1767846"/>
    <n v="0"/>
    <n v="1500000"/>
    <m/>
    <n v="0"/>
    <e v="#DIV/0!"/>
    <n v="150"/>
    <n v="150"/>
    <n v="0"/>
    <n v="1500"/>
    <n v="765"/>
    <n v="-735"/>
    <n v="0"/>
    <n v="615"/>
    <n v="0.80392156862745101"/>
  </r>
  <r>
    <s v="Akbank0516_BP_interest_Digitalm_MC"/>
    <x v="0"/>
    <x v="4"/>
    <s v="Q2"/>
    <d v="2016-05-01T00:00:00"/>
    <d v="2016-05-15T00:00:00"/>
    <n v="0"/>
    <x v="0"/>
    <x v="9"/>
    <s v="Akbank0516_BP_interest_MC"/>
    <s v="Completed"/>
    <s v="Digitalm"/>
    <s v="RON"/>
    <s v="Xaxis Display Plus"/>
    <s v="cpm"/>
    <s v="Selected Sites"/>
    <s v="Ad Bundles"/>
    <n v="0.2"/>
    <n v="1"/>
    <n v="1000000"/>
    <n v="984514"/>
    <n v="15486"/>
    <n v="984514"/>
    <n v="74"/>
    <n v="7.5163989542048154E-5"/>
    <n v="13.513513513513514"/>
    <n v="200"/>
    <n v="196.90280000000001"/>
    <n v="-3.0971999999999866"/>
    <n v="1000"/>
    <n v="1000"/>
    <n v="0"/>
    <n v="0"/>
    <n v="803.09719999999993"/>
    <n v="0.80309719999999996"/>
  </r>
  <r>
    <s v="Vestel0516_Ultra_ince_LCD_interstitial_Acunn_MC"/>
    <x v="0"/>
    <x v="4"/>
    <s v="Q2"/>
    <d v="2016-05-01T00:00:00"/>
    <d v="2016-05-15T00:00:00"/>
    <n v="0"/>
    <x v="0"/>
    <x v="18"/>
    <s v="Vestel0516_Ultra_ince_LCD_interstitial_MC"/>
    <s v="Completed"/>
    <s v="Acunn"/>
    <s v="RON"/>
    <s v="Xaxis Rich Media"/>
    <s v="cpm"/>
    <s v="Interstitial"/>
    <s v="Interstitial"/>
    <n v="1.5"/>
    <n v="4.25"/>
    <n v="1000000"/>
    <n v="1000133"/>
    <n v="0"/>
    <n v="1000000"/>
    <m/>
    <n v="0"/>
    <e v="#DIV/0!"/>
    <n v="1500"/>
    <n v="1500"/>
    <n v="0"/>
    <n v="4250"/>
    <n v="4250"/>
    <n v="0"/>
    <n v="0"/>
    <n v="2750"/>
    <n v="0.6470588235294118"/>
  </r>
  <r>
    <s v="Vestel0516_Ultra_ince_LCD_interstitial_Medyanet_MC"/>
    <x v="0"/>
    <x v="4"/>
    <s v="Q2"/>
    <d v="2016-05-01T00:00:00"/>
    <d v="2016-05-15T00:00:00"/>
    <n v="0"/>
    <x v="0"/>
    <x v="18"/>
    <s v="Vestel0516_Ultra_ince_LCD_interstitial_MC"/>
    <s v="Completed"/>
    <s v="Medyanet"/>
    <s v="RON"/>
    <s v="Xaxis Rich Media"/>
    <s v="cpm"/>
    <s v="Interstitial"/>
    <s v="Interstitial"/>
    <n v="0.5"/>
    <n v="4.25"/>
    <n v="2500000"/>
    <n v="2654560"/>
    <n v="0"/>
    <n v="2500000"/>
    <m/>
    <n v="0"/>
    <e v="#DIV/0!"/>
    <n v="1250"/>
    <n v="1250"/>
    <n v="0"/>
    <n v="10625"/>
    <n v="4597"/>
    <n v="-6028"/>
    <n v="0"/>
    <n v="3347"/>
    <n v="0.72808353273874271"/>
  </r>
  <r>
    <s v="Vodafone0516_Samsung_Heroes_Digitalm_MS"/>
    <x v="0"/>
    <x v="4"/>
    <s v="Q2"/>
    <d v="2016-05-01T00:00:00"/>
    <d v="2016-05-20T00:00:00"/>
    <n v="0"/>
    <x v="2"/>
    <x v="13"/>
    <s v="Vodafone0516_Samsung_Heroes_MS"/>
    <s v="Completed"/>
    <s v="Digitalm"/>
    <s v="RON"/>
    <s v="Xaxis Display Plus"/>
    <s v="cpm"/>
    <s v="Selected Sites"/>
    <s v="Ad Bundles"/>
    <n v="0.2"/>
    <n v="0.8"/>
    <n v="4000000"/>
    <n v="1970442"/>
    <n v="2029558"/>
    <n v="1970442"/>
    <n v="256"/>
    <n v="1.2992008899526095E-4"/>
    <n v="1.7107421875"/>
    <n v="800"/>
    <n v="394.08840000000004"/>
    <n v="-405.91159999999996"/>
    <n v="3200"/>
    <n v="437.95"/>
    <n v="-2762.05"/>
    <n v="0"/>
    <n v="43.861599999999953"/>
    <n v="0.10015207215435541"/>
  </r>
  <r>
    <s v="Vodafone0516_Samsung_Heroes_Medyanet_MS"/>
    <x v="0"/>
    <x v="4"/>
    <s v="Q2"/>
    <d v="2016-05-01T00:00:00"/>
    <d v="2016-05-20T00:00:00"/>
    <n v="0"/>
    <x v="2"/>
    <x v="13"/>
    <s v="Vodafone0516_Samsung_Heroes_MS"/>
    <s v="Completed"/>
    <s v="Medyanet"/>
    <s v="RON"/>
    <s v="Xaxis Display Plus"/>
    <s v="cpm"/>
    <s v="Selected Sites"/>
    <s v="Ad Bundles"/>
    <n v="0.1"/>
    <n v="0.8"/>
    <n v="3000000"/>
    <n v="1763031"/>
    <n v="1236969"/>
    <n v="1763031"/>
    <m/>
    <n v="0"/>
    <e v="#DIV/0!"/>
    <n v="300"/>
    <n v="176.3031"/>
    <n v="-123.6969"/>
    <n v="2400"/>
    <n v="1410.4248"/>
    <n v="-989.5752"/>
    <n v="0"/>
    <n v="1234.1216999999999"/>
    <n v="0.87499999999999989"/>
  </r>
  <r>
    <s v="Vodafone0516_Samsung_Heroes_Bond_MS"/>
    <x v="0"/>
    <x v="4"/>
    <s v="Q2"/>
    <d v="2016-05-01T00:00:00"/>
    <d v="2016-05-20T00:00:00"/>
    <n v="0"/>
    <x v="2"/>
    <x v="13"/>
    <s v="Vodafone0516_Samsung_Heroes_MS"/>
    <s v="Completed"/>
    <s v="Bond Digital"/>
    <s v="RON"/>
    <s v="Xaxis Display Plus"/>
    <s v="cpm"/>
    <s v="Selected Sites"/>
    <s v="Ad Bundles"/>
    <n v="0.5"/>
    <n v="0.8"/>
    <n v="2000000"/>
    <n v="718278"/>
    <n v="1281722"/>
    <n v="718278"/>
    <m/>
    <n v="0"/>
    <e v="#DIV/0!"/>
    <n v="1000"/>
    <n v="359.13900000000001"/>
    <n v="-640.86099999999999"/>
    <n v="1600"/>
    <n v="574.62239999999997"/>
    <n v="-1025.3776"/>
    <n v="0"/>
    <n v="215.48339999999996"/>
    <n v="0.37499999999999994"/>
  </r>
  <r>
    <s v="Teknosa0516_AnnelerGünü_intersitital_Medyanet_MC"/>
    <x v="0"/>
    <x v="4"/>
    <s v="Q2"/>
    <d v="2016-05-01T00:00:00"/>
    <d v="2016-05-08T00:00:00"/>
    <n v="0"/>
    <x v="0"/>
    <x v="6"/>
    <s v="Teknosa0516_AnnelerGünü_intersitital_MC"/>
    <s v="Completed"/>
    <s v="Medyanet"/>
    <s v="RON"/>
    <s v="Xaxis Rich Media"/>
    <s v="cpm"/>
    <s v="Interstitial"/>
    <s v="Interstitial"/>
    <n v="0.5"/>
    <n v="4.25"/>
    <n v="500000"/>
    <n v="505966"/>
    <n v="0"/>
    <n v="500000"/>
    <n v="4244"/>
    <n v="8.3879153935244657E-3"/>
    <n v="0.30042412818096137"/>
    <n v="250"/>
    <n v="250"/>
    <n v="0"/>
    <n v="2125"/>
    <n v="1275"/>
    <n v="-850"/>
    <n v="0"/>
    <n v="1025"/>
    <n v="0.80392156862745101"/>
  </r>
  <r>
    <s v="Teknosa0516_AnnelerGünü_intersitital_Digitalm_MC"/>
    <x v="0"/>
    <x v="4"/>
    <s v="Q2"/>
    <d v="2016-05-01T00:00:00"/>
    <d v="2016-05-08T00:00:00"/>
    <n v="0"/>
    <x v="0"/>
    <x v="6"/>
    <s v="Teknosa0516_AnnelerGünü_intersitital_MC"/>
    <s v="Completed"/>
    <s v="Digitalm"/>
    <s v="RON"/>
    <s v="Xaxis Rich Media"/>
    <s v="cpm"/>
    <s v="Interstitial"/>
    <s v="Interstitial"/>
    <n v="2.5"/>
    <n v="4.25"/>
    <n v="300000"/>
    <n v="300855"/>
    <n v="0"/>
    <n v="300000"/>
    <n v="4776"/>
    <n v="1.5874756942713269E-2"/>
    <n v="0.26695979899497485"/>
    <n v="750"/>
    <n v="750"/>
    <n v="0"/>
    <n v="1275"/>
    <n v="1275"/>
    <n v="0"/>
    <n v="0"/>
    <n v="525"/>
    <n v="0.41176470588235292"/>
  </r>
  <r>
    <s v="Teknosa0516_AnnelerGünü_intersitital_Acunn_MC"/>
    <x v="0"/>
    <x v="4"/>
    <s v="Q2"/>
    <d v="2016-05-01T00:00:00"/>
    <d v="2016-05-08T00:00:00"/>
    <n v="0"/>
    <x v="0"/>
    <x v="6"/>
    <s v="Teknosa0516_AnnelerGünü_intersitital_MC"/>
    <s v="Completed"/>
    <s v="Acunn"/>
    <s v="RON"/>
    <s v="Xaxis Rich Media"/>
    <s v="cpm"/>
    <s v="Interstitial"/>
    <s v="Interstitial"/>
    <n v="1.5"/>
    <n v="4.25"/>
    <n v="400000"/>
    <n v="419757"/>
    <n v="0"/>
    <n v="400000"/>
    <n v="1827"/>
    <n v="4.3525182426975605E-3"/>
    <n v="0.93048713738368916"/>
    <n v="600"/>
    <n v="600"/>
    <n v="0"/>
    <n v="1700"/>
    <n v="1700"/>
    <n v="0"/>
    <n v="0"/>
    <n v="1100"/>
    <n v="0.6470588235294118"/>
  </r>
  <r>
    <s v="Marshall0516_Silpak_Preroll_Reklamstore_MC"/>
    <x v="0"/>
    <x v="4"/>
    <s v="Q2"/>
    <d v="2016-05-01T00:00:00"/>
    <d v="2016-05-31T00:00:00"/>
    <n v="0"/>
    <x v="0"/>
    <x v="52"/>
    <s v="Marshall0516_Silpak_Preroll_MC"/>
    <s v="Completed"/>
    <s v="Reklamstore"/>
    <s v="RON"/>
    <s v="Xaxis Tv"/>
    <s v="cpv"/>
    <s v="Pre/Mid/Post Rolls RON"/>
    <s v="Online Video"/>
    <n v="1.4999999999999999E-2"/>
    <n v="3.3000000000000002E-2"/>
    <n v="100000"/>
    <n v="40345"/>
    <n v="59655"/>
    <n v="40345"/>
    <n v="2117"/>
    <n v="5.2472425331515679E-2"/>
    <n v="0.66283892300425129"/>
    <n v="1500"/>
    <n v="605.17499999999995"/>
    <n v="-894.82500000000005"/>
    <n v="3300"/>
    <n v="1403.23"/>
    <n v="-1896.77"/>
    <n v="0"/>
    <n v="798.05500000000006"/>
    <n v="0.56872715093035353"/>
  </r>
  <r>
    <s v="Marshall0516_Silpak_Preroll_Midyo_MC"/>
    <x v="0"/>
    <x v="4"/>
    <s v="Q2"/>
    <d v="2016-05-01T00:00:00"/>
    <d v="2016-05-31T00:00:00"/>
    <n v="0"/>
    <x v="0"/>
    <x v="52"/>
    <s v="Marshall0516_Silpak_Preroll_MC"/>
    <s v="Completed"/>
    <s v="Midyo"/>
    <s v="RON"/>
    <s v="Xaxis Tv"/>
    <s v="cpv"/>
    <s v="Pre/Mid/Post Rolls RON"/>
    <s v="Online Video"/>
    <n v="5.0000000000000001E-3"/>
    <n v="3.3000000000000002E-2"/>
    <n v="70000"/>
    <n v="30926"/>
    <n v="39074"/>
    <n v="30926"/>
    <n v="1046"/>
    <n v="3.38226734786264E-2"/>
    <n v="0.97567686424474187"/>
    <n v="350"/>
    <n v="154.63"/>
    <n v="-195.37"/>
    <n v="2310"/>
    <n v="1020.558"/>
    <n v="-1289.442"/>
    <n v="0"/>
    <n v="865.928"/>
    <n v="0.84848484848484851"/>
  </r>
  <r>
    <s v="Marshall0516_Silpak_Preroll_Bond_MC"/>
    <x v="0"/>
    <x v="4"/>
    <s v="Q2"/>
    <d v="2016-05-01T00:00:00"/>
    <d v="2016-05-31T00:00:00"/>
    <n v="0"/>
    <x v="0"/>
    <x v="52"/>
    <s v="Marshall0516_Silpak_Preroll_MC"/>
    <s v="Completed"/>
    <s v="Bond Digital"/>
    <s v="RON"/>
    <s v="Xaxis Tv"/>
    <s v="cpv"/>
    <s v="Pre/Mid/Post Rolls RON"/>
    <s v="Online Video"/>
    <n v="1.4999999999999999E-2"/>
    <n v="3.3000000000000002E-2"/>
    <n v="100000"/>
    <n v="55067"/>
    <n v="44933"/>
    <n v="55067"/>
    <m/>
    <n v="0"/>
    <e v="#DIV/0!"/>
    <n v="1500"/>
    <n v="826.005"/>
    <n v="-673.995"/>
    <n v="3300"/>
    <n v="1817.211"/>
    <n v="-1482.789"/>
    <n v="0"/>
    <n v="991.20600000000002"/>
    <n v="0.54545454545454541"/>
  </r>
  <r>
    <s v="Marshall0516_Silpak_SYNC_Clipkit_MC"/>
    <x v="0"/>
    <x v="4"/>
    <s v="Q2"/>
    <d v="2016-05-01T00:00:00"/>
    <d v="2016-05-31T00:00:00"/>
    <n v="0"/>
    <x v="0"/>
    <x v="52"/>
    <s v="Marshall0516_Silpak_SYNC_MC"/>
    <s v="Completed"/>
    <s v="Clipkit"/>
    <s v="RON"/>
    <s v="Xaxis SYNC"/>
    <s v="cpv"/>
    <s v="Pre/Mid/Post Rolls RON"/>
    <s v="Online Video"/>
    <n v="3.6999999999999998E-2"/>
    <n v="0.06"/>
    <n v="334000"/>
    <n v="159709"/>
    <n v="174291"/>
    <n v="159709"/>
    <n v="8361"/>
    <n v="5.2351464225560237E-2"/>
    <n v="1.1508192799904318"/>
    <n v="12358"/>
    <n v="5909.2329999999993"/>
    <n v="-6448.7670000000007"/>
    <n v="20040"/>
    <n v="9622"/>
    <n v="-10418"/>
    <n v="0"/>
    <n v="3712.7670000000007"/>
    <n v="0.38586229474121814"/>
  </r>
  <r>
    <s v="Marshall0516_Silpak_interest_Appnexus_MC"/>
    <x v="0"/>
    <x v="4"/>
    <s v="Q2"/>
    <d v="2016-05-01T00:00:00"/>
    <d v="2016-05-31T00:00:00"/>
    <n v="0"/>
    <x v="0"/>
    <x v="52"/>
    <s v="Marshall0516_Silpak_interest_MC"/>
    <s v="Completed"/>
    <s v="Appnexus"/>
    <s v="RON"/>
    <s v="Xaxis Display Plus"/>
    <s v="cpm"/>
    <s v="Selected Sites"/>
    <s v="Ad Bundles"/>
    <m/>
    <n v="1"/>
    <n v="3000000"/>
    <n v="39333"/>
    <n v="2960667"/>
    <n v="39333"/>
    <m/>
    <n v="0"/>
    <e v="#DIV/0!"/>
    <n v="0"/>
    <n v="1000"/>
    <n v="1000"/>
    <n v="3000"/>
    <n v="39.332999999999998"/>
    <n v="-2960.6669999999999"/>
    <n v="0"/>
    <n v="-960.66700000000003"/>
    <n v="-24.423944270714159"/>
  </r>
  <r>
    <s v="Marshall0516_Silpak_interest_Medyanet_MC"/>
    <x v="0"/>
    <x v="4"/>
    <s v="Q2"/>
    <d v="2016-05-01T00:00:00"/>
    <d v="2016-05-31T00:00:00"/>
    <n v="0"/>
    <x v="0"/>
    <x v="52"/>
    <s v="Marshall0516_Silpak_interest_MC"/>
    <s v="Completed"/>
    <s v="Medyanet"/>
    <s v="RON"/>
    <s v="Xaxis Display Plus"/>
    <s v="cpm"/>
    <s v="Selected Sites"/>
    <s v="Ad Bundles"/>
    <n v="0.1"/>
    <n v="1"/>
    <n v="3000000"/>
    <n v="1533909"/>
    <n v="1466091"/>
    <n v="1533909"/>
    <m/>
    <n v="0"/>
    <e v="#DIV/0!"/>
    <n v="300"/>
    <n v="153.39090000000002"/>
    <n v="-146.60909999999998"/>
    <n v="3000"/>
    <n v="809.92"/>
    <n v="-2190.08"/>
    <n v="0"/>
    <n v="656.52909999999997"/>
    <n v="0.81060981331489534"/>
  </r>
  <r>
    <s v="Marshall0516_Silpak_interest_Digitalm_MC"/>
    <x v="0"/>
    <x v="4"/>
    <s v="Q2"/>
    <d v="2016-05-01T00:00:00"/>
    <d v="2016-05-31T00:00:00"/>
    <n v="0"/>
    <x v="0"/>
    <x v="52"/>
    <s v="Marshall0516_Silpak_interest_MC"/>
    <s v="Completed"/>
    <s v="Digitalm"/>
    <s v="RON"/>
    <s v="Xaxis Display Plus"/>
    <s v="cpm"/>
    <s v="Selected Sites"/>
    <s v="Ad Bundles"/>
    <n v="0.2"/>
    <n v="1"/>
    <n v="2000000"/>
    <n v="819170"/>
    <n v="1180830"/>
    <n v="819170"/>
    <n v="98"/>
    <n v="1.1963328735183173E-4"/>
    <n v="8.3588775510204076"/>
    <n v="400"/>
    <n v="163.834"/>
    <n v="-236.166"/>
    <n v="2000"/>
    <n v="819.17"/>
    <n v="-1180.83"/>
    <n v="0"/>
    <n v="655.33600000000001"/>
    <n v="0.8"/>
  </r>
  <r>
    <s v="Marshall0516_Silpak_interest_Sem_MC"/>
    <x v="0"/>
    <x v="4"/>
    <s v="Q2"/>
    <d v="2016-05-01T00:00:00"/>
    <d v="2016-05-31T00:00:00"/>
    <n v="0"/>
    <x v="0"/>
    <x v="52"/>
    <s v="Marshall0516_Silpak_interest_MC"/>
    <s v="Completed"/>
    <s v="Sem Digital"/>
    <s v="RON"/>
    <s v="Xaxis Display Plus"/>
    <s v="cpm"/>
    <s v="Selected Sites"/>
    <s v="Ad Bundles"/>
    <n v="0.2"/>
    <n v="1"/>
    <n v="500000"/>
    <n v="780775"/>
    <n v="0"/>
    <n v="500000"/>
    <m/>
    <n v="0"/>
    <e v="#DIV/0!"/>
    <n v="100"/>
    <n v="100"/>
    <n v="0"/>
    <n v="500"/>
    <n v="780.77499999999998"/>
    <n v="280.77499999999998"/>
    <n v="0"/>
    <n v="680.77499999999998"/>
    <n v="0.87192212865422181"/>
  </r>
  <r>
    <s v="Marshall0516_Silpak_interest_Bond_MC"/>
    <x v="0"/>
    <x v="4"/>
    <s v="Q2"/>
    <d v="2016-05-01T00:00:00"/>
    <d v="2016-05-31T00:00:00"/>
    <n v="0"/>
    <x v="0"/>
    <x v="52"/>
    <s v="Marshall0516_Silpak_interest_MC"/>
    <s v="Completed"/>
    <s v="Bond Digital"/>
    <s v="RON"/>
    <s v="Xaxis Display Plus"/>
    <s v="cpm"/>
    <s v="Selected Sites"/>
    <s v="Ad Bundles"/>
    <n v="0.5"/>
    <n v="1"/>
    <n v="1000000"/>
    <n v="421805"/>
    <n v="578195"/>
    <n v="421805"/>
    <m/>
    <n v="0"/>
    <e v="#DIV/0!"/>
    <n v="500"/>
    <n v="210.9025"/>
    <n v="-289.09749999999997"/>
    <n v="1000"/>
    <n v="421.80500000000001"/>
    <n v="-578.19499999999994"/>
    <n v="0"/>
    <n v="210.9025"/>
    <n v="0.5"/>
  </r>
  <r>
    <s v="Marshall0516_Silpak_interest_GoogleAdx_MC"/>
    <x v="0"/>
    <x v="4"/>
    <s v="Q2"/>
    <d v="2016-05-01T00:00:00"/>
    <d v="2016-05-31T00:00:00"/>
    <n v="0"/>
    <x v="0"/>
    <x v="52"/>
    <s v="Marshall0516_Silpak_interest_MC"/>
    <s v="Completed"/>
    <s v="Google"/>
    <s v="RON"/>
    <s v="Xaxis Display Plus"/>
    <s v="cpm"/>
    <s v="Selected Sites"/>
    <s v="Ad Bundles"/>
    <m/>
    <n v="1"/>
    <n v="0"/>
    <n v="0"/>
    <n v="0"/>
    <n v="0"/>
    <m/>
    <e v="#DIV/0!"/>
    <e v="#DIV/0!"/>
    <n v="0"/>
    <n v="0"/>
    <n v="0"/>
    <n v="0"/>
    <n v="0"/>
    <n v="0"/>
    <n v="0"/>
    <n v="0"/>
    <e v="#DIV/0!"/>
  </r>
  <r>
    <s v="Shell0516_Tasıt_Tanıma_interest_Medyanet_MC"/>
    <x v="0"/>
    <x v="4"/>
    <s v="Q2"/>
    <d v="2016-05-01T00:00:00"/>
    <d v="2016-05-31T00:00:00"/>
    <n v="0"/>
    <x v="0"/>
    <x v="50"/>
    <s v="Shell0516_Tasıt_Tanıma_interest_MC"/>
    <s v="Completed"/>
    <s v="Medyanet"/>
    <s v="RON"/>
    <s v="Xaxis Display Plus"/>
    <s v="cpm"/>
    <s v="Selected Sites"/>
    <s v="Ad Bundles"/>
    <n v="0.1"/>
    <n v="1"/>
    <n v="2500000"/>
    <n v="2558344"/>
    <n v="0"/>
    <n v="2500000"/>
    <m/>
    <n v="0"/>
    <e v="#DIV/0!"/>
    <n v="250"/>
    <n v="250"/>
    <n v="0"/>
    <n v="2500"/>
    <n v="1410"/>
    <n v="-1090"/>
    <n v="0"/>
    <n v="1160"/>
    <n v="0.82269503546099287"/>
  </r>
  <r>
    <s v="Shell0516_Tasıt_Tanıma_interest_Digitalm_MC"/>
    <x v="0"/>
    <x v="4"/>
    <s v="Q2"/>
    <d v="2016-05-01T00:00:00"/>
    <d v="2016-05-31T00:00:00"/>
    <n v="0"/>
    <x v="0"/>
    <x v="50"/>
    <s v="Shell0516_Tasıt_Tanıma_interest_MC"/>
    <s v="Completed"/>
    <s v="Digitalm"/>
    <s v="RON"/>
    <s v="Xaxis Display Plus"/>
    <s v="cpm"/>
    <s v="Selected Sites"/>
    <s v="Ad Bundles"/>
    <n v="0.2"/>
    <n v="1"/>
    <n v="2000000"/>
    <n v="2000848"/>
    <n v="0"/>
    <n v="2000000"/>
    <n v="164"/>
    <n v="8.1965246735384191E-5"/>
    <n v="12.195121951219512"/>
    <n v="400"/>
    <n v="400"/>
    <n v="0"/>
    <n v="2000"/>
    <n v="2000"/>
    <n v="0"/>
    <n v="0"/>
    <n v="1600"/>
    <n v="0.8"/>
  </r>
  <r>
    <s v="Shell0516_Tasıt_Tanıma_interest_Bond_MC"/>
    <x v="0"/>
    <x v="4"/>
    <s v="Q2"/>
    <d v="2016-05-01T00:00:00"/>
    <d v="2016-05-31T00:00:00"/>
    <n v="0"/>
    <x v="0"/>
    <x v="50"/>
    <s v="Shell0516_Tasıt_Tanıma_interest_MC"/>
    <s v="Completed"/>
    <s v="Bond Digital"/>
    <s v="RON"/>
    <s v="Xaxis Display Plus"/>
    <s v="cpm"/>
    <s v="Selected Sites"/>
    <s v="Ad Bundles"/>
    <n v="0.5"/>
    <n v="1"/>
    <n v="1000000"/>
    <n v="1000023"/>
    <n v="0"/>
    <n v="1000000"/>
    <m/>
    <n v="0"/>
    <e v="#DIV/0!"/>
    <n v="500"/>
    <n v="500"/>
    <n v="0"/>
    <n v="1000"/>
    <n v="1000"/>
    <n v="0"/>
    <n v="0"/>
    <n v="500"/>
    <n v="0.5"/>
  </r>
  <r>
    <s v="Beymen0516_Mayıs_interest_Digitalm_MEC"/>
    <x v="0"/>
    <x v="4"/>
    <s v="Q2"/>
    <d v="2016-05-01T00:00:00"/>
    <d v="2016-05-31T00:00:00"/>
    <n v="0"/>
    <x v="1"/>
    <x v="37"/>
    <s v="Beymen0516_Mayıs_interest_MEC"/>
    <s v="Completed"/>
    <s v="Digitalm"/>
    <s v="RON"/>
    <s v="Xaxis Display Plus"/>
    <s v="cpm"/>
    <s v="Selected Sites"/>
    <s v="Ad Bundles"/>
    <n v="0.2"/>
    <n v="1.75"/>
    <n v="2000000"/>
    <n v="2000176"/>
    <n v="0"/>
    <n v="2000000"/>
    <n v="679"/>
    <n v="3.3947012662885668E-4"/>
    <n v="3.8770250368188512"/>
    <n v="400"/>
    <n v="400"/>
    <n v="0"/>
    <n v="3500"/>
    <n v="2632.5"/>
    <n v="-867.5"/>
    <n v="0"/>
    <n v="2232.5"/>
    <n v="0.84805318138651475"/>
  </r>
  <r>
    <s v="Beymen0516_Mayıs_interest_Medyanet_MEC"/>
    <x v="0"/>
    <x v="4"/>
    <s v="Q2"/>
    <d v="2016-05-01T00:00:00"/>
    <d v="2016-05-31T00:00:00"/>
    <n v="0"/>
    <x v="1"/>
    <x v="37"/>
    <s v="Beymen0516_Mayıs_interest_MEC"/>
    <s v="Completed"/>
    <s v="Medyanet"/>
    <s v="RON"/>
    <s v="Xaxis Display Plus"/>
    <s v="cpm"/>
    <s v="Selected Sites"/>
    <s v="Ad Bundles"/>
    <n v="0.1"/>
    <n v="1.75"/>
    <n v="2200000"/>
    <n v="2235498"/>
    <n v="0"/>
    <n v="2200000"/>
    <n v="972"/>
    <n v="4.3480244670315068E-4"/>
    <n v="3.9609053497942388"/>
    <n v="220"/>
    <n v="220"/>
    <n v="0"/>
    <n v="3850"/>
    <n v="3850"/>
    <n v="0"/>
    <n v="0"/>
    <n v="3630"/>
    <n v="0.94285714285714284"/>
  </r>
  <r>
    <s v="Beymen0516_Mayıs_interest_Bond_MEC"/>
    <x v="0"/>
    <x v="4"/>
    <s v="Q2"/>
    <d v="2016-05-01T00:00:00"/>
    <d v="2016-05-31T00:00:00"/>
    <n v="0"/>
    <x v="1"/>
    <x v="37"/>
    <s v="Beymen0516_Mayıs_interest_MEC"/>
    <s v="Completed"/>
    <s v="Bond Digital"/>
    <s v="RON"/>
    <s v="Xaxis Display Plus"/>
    <s v="cpm"/>
    <s v="Selected Sites"/>
    <s v="Ad Bundles"/>
    <n v="0.5"/>
    <n v="1.75"/>
    <n v="1000000"/>
    <n v="1003705"/>
    <n v="0"/>
    <n v="1000000"/>
    <m/>
    <n v="0"/>
    <e v="#DIV/0!"/>
    <n v="500"/>
    <n v="500"/>
    <n v="0"/>
    <n v="1750"/>
    <n v="1750"/>
    <n v="0"/>
    <n v="0"/>
    <n v="1250"/>
    <n v="0.7142857142857143"/>
  </r>
  <r>
    <s v="Beymen0516_Mayıs_interest_maxad_MEC"/>
    <x v="0"/>
    <x v="4"/>
    <s v="Q2"/>
    <d v="2016-05-01T00:00:00"/>
    <d v="2016-05-31T00:00:00"/>
    <n v="0"/>
    <x v="1"/>
    <x v="37"/>
    <s v="Beymen0516_Mayıs_interest_MEC"/>
    <s v="Completed"/>
    <s v="Maxad"/>
    <s v="RON"/>
    <s v="Xaxis Display Plus"/>
    <s v="cpc"/>
    <s v="Selected Sites"/>
    <s v="Ad Bundles"/>
    <n v="0.2"/>
    <n v="1.75"/>
    <n v="5000"/>
    <n v="1002"/>
    <n v="3998"/>
    <n v="1002"/>
    <m/>
    <n v="0"/>
    <e v="#DIV/0!"/>
    <n v="1"/>
    <n v="257"/>
    <n v="256"/>
    <n v="8.75"/>
    <n v="8.75"/>
    <n v="0"/>
    <n v="0"/>
    <n v="-248.25"/>
    <n v="-28.37142857142857"/>
  </r>
  <r>
    <s v="Beymen0516_Mayıs_interest_Ligatus_MEC"/>
    <x v="0"/>
    <x v="4"/>
    <s v="Q2"/>
    <d v="2016-05-01T00:00:00"/>
    <d v="2016-05-31T00:00:00"/>
    <n v="0"/>
    <x v="1"/>
    <x v="37"/>
    <s v="Beymen0516_Mayıs_interest_MEC"/>
    <s v="Completed"/>
    <s v="Ligatus"/>
    <s v="RON"/>
    <s v="Xaxis Display Plus"/>
    <s v="cpc"/>
    <s v="Selected Sites"/>
    <s v="Ad Bundles"/>
    <n v="0.25"/>
    <n v="1.75"/>
    <n v="5000"/>
    <n v="3164"/>
    <n v="1836"/>
    <n v="3164"/>
    <m/>
    <n v="0"/>
    <e v="#DIV/0!"/>
    <n v="1.25"/>
    <n v="950"/>
    <n v="948.75"/>
    <n v="8.75"/>
    <n v="8.75"/>
    <n v="0"/>
    <n v="0"/>
    <n v="-941.25"/>
    <n v="-107.57142857142857"/>
  </r>
  <r>
    <s v="Beymen0516_Mayıs_interstitial_Medyanet_MEC"/>
    <x v="0"/>
    <x v="4"/>
    <s v="Q2"/>
    <d v="2016-05-01T00:00:00"/>
    <d v="2016-05-31T00:00:00"/>
    <n v="0"/>
    <x v="1"/>
    <x v="37"/>
    <s v="Beymen0516_Mayıs_interstitial_MEC"/>
    <s v="Completed"/>
    <s v="Medyanet"/>
    <s v="RON"/>
    <s v="Xaxis Rich Media"/>
    <s v="cpm"/>
    <s v="Interstitial"/>
    <s v="Interstitial"/>
    <n v="0.5"/>
    <n v="1.75"/>
    <n v="1000000"/>
    <n v="1150897"/>
    <n v="0"/>
    <n v="1000000"/>
    <n v="13929"/>
    <n v="1.2102733780694536E-2"/>
    <n v="0.12563715988226004"/>
    <n v="500"/>
    <n v="500"/>
    <n v="0"/>
    <n v="1750"/>
    <n v="1750"/>
    <n v="0"/>
    <n v="0"/>
    <n v="1250"/>
    <n v="0.7142857142857143"/>
  </r>
  <r>
    <s v="Karcher516_Buharlı_Temizlik_Makinası_interstitial_Admatic_MX"/>
    <x v="0"/>
    <x v="4"/>
    <s v="Q2"/>
    <d v="2016-05-01T00:00:00"/>
    <d v="2016-05-31T00:00:00"/>
    <n v="0"/>
    <x v="3"/>
    <x v="4"/>
    <s v="Karcher516_Buharlı_Temizlik_Makinası_interstitial_MX"/>
    <s v="Completed"/>
    <s v="Admatic"/>
    <s v="RON"/>
    <s v="Xaxis Rich Media"/>
    <s v="cpm"/>
    <s v="Interstitial"/>
    <s v="Interstitial"/>
    <n v="3"/>
    <n v="5"/>
    <n v="500000"/>
    <n v="554050"/>
    <n v="0"/>
    <n v="500000"/>
    <n v="25077"/>
    <n v="4.5261258009204948E-2"/>
    <n v="0.11472664194281612"/>
    <n v="1500"/>
    <n v="1500"/>
    <n v="0"/>
    <n v="2500"/>
    <n v="2877"/>
    <n v="377"/>
    <n v="0"/>
    <n v="1377"/>
    <n v="0.47862356621480712"/>
  </r>
  <r>
    <s v="Karcher516_Buharlı_Temizlik_Makinası_interstitial_Medyanet_MX"/>
    <x v="0"/>
    <x v="4"/>
    <s v="Q2"/>
    <d v="2016-05-01T00:00:00"/>
    <d v="2016-05-31T00:00:00"/>
    <n v="0"/>
    <x v="3"/>
    <x v="4"/>
    <s v="Karcher516_Buharlı_Temizlik_Makinası_interstitial_MX"/>
    <s v="Completed"/>
    <s v="Medyanet"/>
    <s v="RON"/>
    <s v="Xaxis Rich Media"/>
    <s v="cpm"/>
    <s v="Interstitial"/>
    <s v="Interstitial"/>
    <n v="0.5"/>
    <n v="5"/>
    <n v="200000"/>
    <n v="221430"/>
    <n v="0"/>
    <n v="200000"/>
    <n v="1536"/>
    <n v="6.9367294404552226E-3"/>
    <n v="0.65104166666666663"/>
    <n v="100"/>
    <n v="100"/>
    <n v="0"/>
    <n v="1000"/>
    <n v="1000"/>
    <n v="0"/>
    <n v="0"/>
    <n v="900"/>
    <n v="0.9"/>
  </r>
  <r>
    <s v="Karcher0516_Buharlı_Temizlik_Makinası_Mobil_Move_MX"/>
    <x v="0"/>
    <x v="4"/>
    <s v="Q2"/>
    <d v="2016-05-01T00:00:00"/>
    <d v="2016-05-31T00:00:00"/>
    <n v="0"/>
    <x v="3"/>
    <x v="4"/>
    <s v="Karcher0516_Buharlı_Temizlik_Makinası_Mobil_MX"/>
    <s v="Completed"/>
    <s v="Move"/>
    <s v="RON"/>
    <s v="Xaxis Mobil"/>
    <s v="cpm"/>
    <s v="Selected Sites"/>
    <s v="Ad Bundles"/>
    <n v="3"/>
    <n v="7.5"/>
    <n v="800000"/>
    <n v="943907"/>
    <n v="0"/>
    <n v="800000"/>
    <n v="34669"/>
    <n v="3.6729254047273723E-2"/>
    <n v="0.17306527445268108"/>
    <n v="2400"/>
    <n v="2400"/>
    <n v="0"/>
    <n v="6000"/>
    <n v="6000"/>
    <n v="0"/>
    <n v="0"/>
    <n v="3600"/>
    <n v="0.6"/>
  </r>
  <r>
    <s v="Pandora0516_Anneler_Günü_LAL_Clicvol_MC"/>
    <x v="0"/>
    <x v="4"/>
    <s v="Q2"/>
    <d v="2016-05-04T00:00:00"/>
    <d v="2016-05-08T00:00:00"/>
    <n v="0"/>
    <x v="0"/>
    <x v="29"/>
    <s v="Pandora0516_Anneler_Günü_LAL_MC"/>
    <s v="Completed"/>
    <s v="Clickvol"/>
    <s v="RON"/>
    <s v="Xaxis Lookalike"/>
    <s v="cpm"/>
    <s v="Selected Sites"/>
    <s v="Ad Bundles"/>
    <n v="0.5"/>
    <n v="1.5"/>
    <n v="333333"/>
    <n v="0"/>
    <n v="333333"/>
    <n v="0"/>
    <m/>
    <e v="#DIV/0!"/>
    <e v="#DIV/0!"/>
    <n v="166.66650000000001"/>
    <n v="0"/>
    <n v="-166.66650000000001"/>
    <n v="499.99950000000001"/>
    <n v="0"/>
    <n v="-499.99950000000001"/>
    <n v="0"/>
    <n v="0"/>
    <e v="#DIV/0!"/>
  </r>
  <r>
    <s v="Pandora0516_Anneler_Günü_LAL_Matrouge_MC"/>
    <x v="0"/>
    <x v="4"/>
    <s v="Q2"/>
    <d v="2016-05-04T00:00:00"/>
    <d v="2016-05-08T00:00:00"/>
    <n v="0"/>
    <x v="0"/>
    <x v="29"/>
    <s v="Pandora0516_Anneler_Günü_LAL_MC"/>
    <s v="Completed"/>
    <s v="Matrouge"/>
    <s v="RON"/>
    <s v="Xaxis Lookalike"/>
    <s v="cpm"/>
    <s v="Selected Sites"/>
    <s v="Ad Bundles"/>
    <n v="0.2"/>
    <n v="1.5"/>
    <n v="200000"/>
    <n v="363628"/>
    <n v="0"/>
    <n v="200000"/>
    <m/>
    <n v="0"/>
    <e v="#DIV/0!"/>
    <n v="40"/>
    <n v="140"/>
    <n v="100"/>
    <n v="300"/>
    <n v="545.44200000000001"/>
    <n v="245.44200000000001"/>
    <n v="0"/>
    <n v="405.44200000000001"/>
    <n v="0.74332742986422018"/>
  </r>
  <r>
    <s v="Pandora0516_Anneler_Günü_LAL_Medyanet_MC"/>
    <x v="0"/>
    <x v="4"/>
    <s v="Q2"/>
    <d v="2016-05-04T00:00:00"/>
    <d v="2016-05-08T00:00:00"/>
    <n v="0"/>
    <x v="0"/>
    <x v="29"/>
    <s v="Pandora0516_Anneler_Günü_LAL_MC"/>
    <s v="Completed"/>
    <s v="Medyanet"/>
    <s v="RON"/>
    <s v="Xaxis Lookalike"/>
    <s v="cpm"/>
    <s v="Selected Sites"/>
    <s v="Ad Bundles"/>
    <n v="0.1"/>
    <n v="1.5"/>
    <n v="1500000"/>
    <n v="1041240"/>
    <n v="458760"/>
    <n v="1041240"/>
    <m/>
    <n v="0"/>
    <e v="#DIV/0!"/>
    <n v="150"/>
    <n v="104.12400000000001"/>
    <n v="-45.875999999999991"/>
    <n v="2250"/>
    <n v="1561.86"/>
    <n v="-688.1400000000001"/>
    <n v="0"/>
    <n v="1457.7359999999999"/>
    <n v="0.93333333333333335"/>
  </r>
  <r>
    <s v="Pandora0516_Anneler_Günü_LAL_Digitalm_MC"/>
    <x v="0"/>
    <x v="4"/>
    <s v="Q2"/>
    <d v="2016-05-04T00:00:00"/>
    <d v="2016-05-08T00:00:00"/>
    <n v="0"/>
    <x v="0"/>
    <x v="29"/>
    <s v="Pandora0516_Anneler_Günü_LAL_MC"/>
    <s v="Completed"/>
    <s v="Digitalm"/>
    <s v="RON"/>
    <s v="Xaxis Lookalike"/>
    <s v="cpm"/>
    <s v="Selected Sites"/>
    <s v="Ad Bundles"/>
    <n v="0.2"/>
    <n v="1.5"/>
    <n v="1500000"/>
    <n v="1580259"/>
    <n v="0"/>
    <n v="1500000"/>
    <n v="253"/>
    <n v="1.601003379825712E-4"/>
    <n v="3.7418972332015814"/>
    <n v="300"/>
    <n v="300"/>
    <n v="0"/>
    <n v="2250"/>
    <n v="946.7"/>
    <n v="-1303.3"/>
    <n v="0"/>
    <n v="646.70000000000005"/>
    <n v="0.68310974965670224"/>
  </r>
  <r>
    <s v="Bimeks0516_Anneler_Günü_SYNC_Clipkit_MEC"/>
    <x v="0"/>
    <x v="4"/>
    <s v="Q2"/>
    <d v="2016-05-04T00:00:00"/>
    <d v="2016-05-08T00:00:00"/>
    <n v="0"/>
    <x v="1"/>
    <x v="10"/>
    <s v="Bimeks0516_Anneler_Günü_SYNC_MEC"/>
    <s v="Completed"/>
    <s v="Clipkit"/>
    <s v="RON"/>
    <s v="Xaxis SYNC"/>
    <s v="cpv"/>
    <s v="Pre/Mid/Post Rolls RON"/>
    <s v="Online Video"/>
    <n v="3.6999999999999998E-2"/>
    <n v="0.06"/>
    <n v="110000"/>
    <n v="110437"/>
    <n v="0"/>
    <n v="110000"/>
    <n v="4134"/>
    <n v="3.7433106658094663E-2"/>
    <n v="1.5965166908563135"/>
    <n v="4070"/>
    <n v="4070"/>
    <n v="0"/>
    <n v="6600"/>
    <n v="6600"/>
    <n v="0"/>
    <n v="0"/>
    <n v="2530"/>
    <n v="0.38333333333333336"/>
  </r>
  <r>
    <s v="Bimeks0516_Anneler_Günü_SYNC_Midyo_MEC"/>
    <x v="0"/>
    <x v="4"/>
    <s v="Q2"/>
    <d v="2016-05-04T00:00:00"/>
    <d v="2016-05-08T00:00:00"/>
    <n v="0"/>
    <x v="1"/>
    <x v="10"/>
    <s v="Bimeks0516_Anneler_Günü_SYNC_MEC"/>
    <s v="Completed"/>
    <s v="Midyo"/>
    <s v="RON"/>
    <s v="Xaxis SYNC"/>
    <s v="cpv"/>
    <s v="Pre/Mid/Post Rolls RON"/>
    <s v="Online Video"/>
    <n v="5.0000000000000001E-3"/>
    <n v="0.06"/>
    <n v="75000"/>
    <n v="76093"/>
    <n v="0"/>
    <n v="75000"/>
    <n v="471"/>
    <n v="6.1897940677854727E-3"/>
    <n v="0.84925690021231426"/>
    <n v="375"/>
    <n v="375"/>
    <n v="0"/>
    <n v="4500"/>
    <n v="400"/>
    <n v="-4100"/>
    <n v="0"/>
    <n v="25"/>
    <n v="6.25E-2"/>
  </r>
  <r>
    <s v="KKB0516_TVC_Preroll_Midyo_MC"/>
    <x v="0"/>
    <x v="4"/>
    <s v="Q2"/>
    <d v="2016-05-04T00:00:00"/>
    <d v="2016-05-09T00:00:00"/>
    <n v="0"/>
    <x v="0"/>
    <x v="35"/>
    <s v="KKB0516_TVC_Preroll_MC"/>
    <s v="Completed"/>
    <s v="Midyo"/>
    <s v="RON"/>
    <s v="Xaxis Tv"/>
    <s v="cpv"/>
    <s v="Pre/Mid/Post Rolls RON"/>
    <s v="Online Video"/>
    <n v="5.0000000000000001E-3"/>
    <n v="0.05"/>
    <n v="40000"/>
    <n v="40052"/>
    <n v="0"/>
    <n v="40000"/>
    <n v="634"/>
    <n v="1.582942175172276E-2"/>
    <n v="2.6025236593059935"/>
    <n v="200"/>
    <n v="200"/>
    <n v="0"/>
    <n v="2000"/>
    <n v="1650"/>
    <n v="-350"/>
    <n v="0"/>
    <n v="1450"/>
    <n v="0.87878787878787878"/>
  </r>
  <r>
    <s v="KKB0516_TVC_Preroll_Digitalm_MC"/>
    <x v="0"/>
    <x v="4"/>
    <s v="Q2"/>
    <d v="2016-05-04T00:00:00"/>
    <d v="2016-05-09T00:00:00"/>
    <n v="0"/>
    <x v="0"/>
    <x v="35"/>
    <s v="KKB0516_TVC_Preroll_MC"/>
    <s v="Completed"/>
    <s v="Digitalm"/>
    <s v="RON"/>
    <s v="Xaxis Tv"/>
    <s v="cpv"/>
    <s v="Pre/Mid/Post Rolls RON"/>
    <s v="Online Video"/>
    <n v="6.0000000000000001E-3"/>
    <n v="0.05"/>
    <n v="37000"/>
    <n v="37147"/>
    <n v="0"/>
    <n v="37000"/>
    <n v="1275"/>
    <n v="3.4323094731741458E-2"/>
    <n v="1.4509803921568627"/>
    <n v="222"/>
    <n v="222"/>
    <n v="0"/>
    <n v="1850"/>
    <n v="1850"/>
    <n v="0"/>
    <n v="0"/>
    <n v="1628"/>
    <n v="0.88"/>
  </r>
  <r>
    <s v="Gratis0516_Anneler_Günü_SYNC_Clipkit_MS"/>
    <x v="0"/>
    <x v="4"/>
    <s v="Q2"/>
    <d v="2016-05-05T00:00:00"/>
    <d v="2016-05-06T00:00:00"/>
    <n v="0"/>
    <x v="2"/>
    <x v="41"/>
    <s v="Gratis0516_Anneler_Günü_SYNC_MS"/>
    <s v="Completed"/>
    <s v="Clipkit"/>
    <s v="RON"/>
    <s v="Xaxis SYNC"/>
    <s v="cpv"/>
    <s v="Pre/Mid/Post Rolls RON"/>
    <s v="Online Video"/>
    <n v="3.6999999999999998E-2"/>
    <n v="6.5000000000000002E-2"/>
    <n v="230000"/>
    <n v="121439"/>
    <n v="108561"/>
    <n v="121439"/>
    <n v="5283"/>
    <n v="4.3503322655818973E-2"/>
    <n v="1.7400719288283171"/>
    <n v="8510"/>
    <n v="4493.2429999999995"/>
    <n v="-4016.7570000000005"/>
    <n v="14950"/>
    <n v="9192.7999999999993"/>
    <n v="-5757.2000000000007"/>
    <n v="0"/>
    <n v="4699.5569999999998"/>
    <n v="0.51122149943433992"/>
  </r>
  <r>
    <s v="Gratis0516_Anneler_Günü_SYNC_Bond_MS"/>
    <x v="0"/>
    <x v="4"/>
    <s v="Q2"/>
    <d v="2016-05-05T00:00:00"/>
    <d v="2016-05-06T00:00:00"/>
    <n v="0"/>
    <x v="2"/>
    <x v="41"/>
    <s v="Gratis0516_Anneler_Günü_SYNC_MS"/>
    <s v="Completed"/>
    <s v="Bond Digital"/>
    <s v="RON"/>
    <s v="Xaxis SYNC"/>
    <s v="cpv"/>
    <s v="Pre/Mid/Post Rolls RON"/>
    <s v="Online Video"/>
    <n v="1.4999999999999999E-2"/>
    <n v="6.5000000000000002E-2"/>
    <n v="38000"/>
    <n v="30080"/>
    <n v="7920"/>
    <n v="30080"/>
    <m/>
    <n v="0"/>
    <e v="#DIV/0!"/>
    <n v="570"/>
    <n v="451.2"/>
    <n v="-118.80000000000001"/>
    <n v="2470"/>
    <n v="1955.2"/>
    <n v="-514.79999999999995"/>
    <n v="0"/>
    <n v="1504"/>
    <n v="0.76923076923076916"/>
  </r>
  <r>
    <s v="Gratis0516_Anneler_Günü_interest_Medyanet_MS"/>
    <x v="0"/>
    <x v="4"/>
    <s v="Q2"/>
    <d v="2016-05-05T00:00:00"/>
    <d v="2016-05-06T00:00:00"/>
    <n v="0"/>
    <x v="2"/>
    <x v="41"/>
    <s v="Gratis0516_Anneler_Günü_interest_MS"/>
    <s v="Completed"/>
    <s v="Medyanet"/>
    <s v="RON"/>
    <s v="Xaxis Display Plus"/>
    <s v="cpm"/>
    <s v="Selected Sites"/>
    <s v="Ad Bundles"/>
    <n v="0.1"/>
    <n v="1"/>
    <n v="1000000"/>
    <n v="1020541"/>
    <n v="0"/>
    <n v="1000000"/>
    <m/>
    <n v="0"/>
    <e v="#DIV/0!"/>
    <n v="100"/>
    <n v="100"/>
    <n v="0"/>
    <n v="1000"/>
    <n v="1120.76"/>
    <n v="120.75999999999999"/>
    <n v="0"/>
    <n v="1020.76"/>
    <n v="0.91077483136443127"/>
  </r>
  <r>
    <s v="Gratis0516_Anneler_Günü_interest_Digitalm_MS"/>
    <x v="0"/>
    <x v="4"/>
    <s v="Q2"/>
    <d v="2016-05-05T00:00:00"/>
    <d v="2016-05-06T00:00:00"/>
    <n v="0"/>
    <x v="2"/>
    <x v="41"/>
    <s v="Gratis0516_Anneler_Günü_interest_MS"/>
    <s v="Completed"/>
    <s v="Digitalm"/>
    <s v="RON"/>
    <s v="Xaxis Display Plus"/>
    <s v="cpm"/>
    <s v="Selected Sites"/>
    <s v="Ad Bundles"/>
    <n v="0.2"/>
    <n v="1"/>
    <n v="1000000"/>
    <n v="1009448"/>
    <n v="0"/>
    <n v="1000000"/>
    <n v="710"/>
    <n v="7.0335470474952643E-4"/>
    <n v="1.4217577464788733"/>
    <n v="200"/>
    <n v="200"/>
    <n v="0"/>
    <n v="1000"/>
    <n v="1009.448"/>
    <n v="9.4479999999999791"/>
    <n v="0"/>
    <n v="809.44799999999998"/>
    <n v="0.80187191415506298"/>
  </r>
  <r>
    <s v="Gratis0516_Anneler_Günü_interest_Bond_MS"/>
    <x v="0"/>
    <x v="4"/>
    <s v="Q2"/>
    <d v="2016-05-05T00:00:00"/>
    <d v="2016-05-06T00:00:00"/>
    <n v="0"/>
    <x v="2"/>
    <x v="41"/>
    <s v="Gratis0516_Anneler_Günü_interest_MS"/>
    <s v="Completed"/>
    <s v="Bond Digital"/>
    <s v="RON"/>
    <s v="Xaxis Display Plus"/>
    <s v="cpm"/>
    <s v="Selected Sites"/>
    <s v="Ad Bundles"/>
    <n v="0.5"/>
    <n v="1"/>
    <n v="1000000"/>
    <n v="166788"/>
    <n v="833212"/>
    <n v="166788"/>
    <m/>
    <n v="0"/>
    <e v="#DIV/0!"/>
    <n v="500"/>
    <n v="83.394000000000005"/>
    <n v="-416.60599999999999"/>
    <n v="1000"/>
    <n v="166.78800000000001"/>
    <n v="-833.21199999999999"/>
    <n v="0"/>
    <n v="83.394000000000005"/>
    <n v="0.5"/>
  </r>
  <r>
    <s v="Gratis0516_Anneler_Günü_interest_Clickvol_MS"/>
    <x v="0"/>
    <x v="4"/>
    <s v="Q2"/>
    <d v="2016-05-05T00:00:00"/>
    <d v="2016-05-06T00:00:00"/>
    <n v="0"/>
    <x v="2"/>
    <x v="41"/>
    <s v="Gratis0516_Anneler_Günü_interest_MS"/>
    <s v="Completed"/>
    <s v="Clickvol"/>
    <s v="RON"/>
    <s v="Xaxis Display Plus"/>
    <s v="cpm"/>
    <s v="Selected Sites"/>
    <s v="Ad Bundles"/>
    <n v="0.15"/>
    <n v="1"/>
    <n v="200000"/>
    <n v="145"/>
    <n v="199855"/>
    <n v="145"/>
    <m/>
    <n v="0"/>
    <e v="#DIV/0!"/>
    <n v="30"/>
    <n v="2.1749999999999999E-2"/>
    <n v="-29.978249999999999"/>
    <n v="200"/>
    <n v="0"/>
    <n v="-200"/>
    <n v="0"/>
    <n v="-2.1749999999999999E-2"/>
    <e v="#DIV/0!"/>
  </r>
  <r>
    <s v="Vodafone0516_Kibele_interest_Digitalm_MS"/>
    <x v="0"/>
    <x v="4"/>
    <s v="Q2"/>
    <d v="2016-05-01T00:00:00"/>
    <d v="2016-05-20T00:00:00"/>
    <n v="0"/>
    <x v="2"/>
    <x v="13"/>
    <s v="Vodafone0516_Kibele_interest_MS"/>
    <s v="Completed"/>
    <s v="Digitalm"/>
    <s v="RON"/>
    <s v="Xaxis Display Plus"/>
    <s v="cpm"/>
    <s v="Selected Sites"/>
    <s v="Ad Bundles"/>
    <n v="0.2"/>
    <n v="0.8"/>
    <n v="5000000"/>
    <n v="4963807"/>
    <n v="36193"/>
    <n v="4963807"/>
    <n v="593"/>
    <n v="1.1946475759432226E-4"/>
    <n v="6.0464586846543007"/>
    <n v="1000"/>
    <n v="992.76139999999998"/>
    <n v="-7.2386000000000195"/>
    <n v="4000"/>
    <n v="3585.55"/>
    <n v="-414.44999999999982"/>
    <n v="0"/>
    <n v="2592.7886000000003"/>
    <n v="0.72312158525191395"/>
  </r>
  <r>
    <s v="Vodafone0516_Kibele_interest_Appnexus_MS"/>
    <x v="0"/>
    <x v="4"/>
    <s v="Q2"/>
    <d v="2016-05-01T00:00:00"/>
    <d v="2016-05-20T00:00:00"/>
    <n v="0"/>
    <x v="2"/>
    <x v="13"/>
    <s v="Vodafone0516_Kibele_interest_MS"/>
    <s v="Completed"/>
    <s v="Appnexus"/>
    <s v="RON"/>
    <s v="Xaxis Display Plus"/>
    <s v="cpm"/>
    <s v="Selected Sites"/>
    <s v="Ad Bundles"/>
    <m/>
    <n v="0.8"/>
    <n v="3000000"/>
    <n v="2981811"/>
    <n v="18189"/>
    <n v="2981811"/>
    <m/>
    <n v="0"/>
    <e v="#DIV/0!"/>
    <n v="0"/>
    <n v="0"/>
    <n v="0"/>
    <n v="2400"/>
    <n v="2385.4488000000001"/>
    <n v="-14.551199999999881"/>
    <n v="0"/>
    <n v="2385.4488000000001"/>
    <n v="1"/>
  </r>
  <r>
    <s v="Vodafone0516_Kibele_interstitial_Medyanet_MS"/>
    <x v="0"/>
    <x v="4"/>
    <s v="Q2"/>
    <d v="2016-05-01T00:00:00"/>
    <d v="2016-05-20T00:00:00"/>
    <n v="0"/>
    <x v="2"/>
    <x v="13"/>
    <s v="Vodafone0516_Kibele_interstitail_MS"/>
    <s v="Completed"/>
    <s v="Medyanet"/>
    <s v="RON"/>
    <s v="Xaxis Rich Media"/>
    <s v="cpm"/>
    <s v="Interstitial"/>
    <s v="Interstitial"/>
    <n v="0.5"/>
    <n v="0.8"/>
    <n v="1000000"/>
    <n v="1000288"/>
    <n v="0"/>
    <n v="1000000"/>
    <m/>
    <n v="0"/>
    <e v="#DIV/0!"/>
    <n v="500"/>
    <n v="500"/>
    <n v="0"/>
    <n v="800"/>
    <n v="800"/>
    <n v="0"/>
    <n v="0"/>
    <n v="300"/>
    <n v="0.375"/>
  </r>
  <r>
    <s v="Akbank0516_Multinational_interest_Appnexus_MC"/>
    <x v="0"/>
    <x v="4"/>
    <s v="Q2"/>
    <d v="2016-05-01T00:00:00"/>
    <d v="2016-05-31T00:00:00"/>
    <n v="0"/>
    <x v="0"/>
    <x v="9"/>
    <s v="Akbank0516_Multinational_interest_MC"/>
    <s v="Completed"/>
    <s v="Appnexus"/>
    <s v="RON"/>
    <s v="Xaxis Display Plus"/>
    <s v="cpm"/>
    <s v="Selected Sites"/>
    <s v="Ad Bundles"/>
    <m/>
    <n v="100"/>
    <n v="105000"/>
    <n v="106119"/>
    <n v="0"/>
    <n v="105000"/>
    <m/>
    <n v="0"/>
    <e v="#DIV/0!"/>
    <n v="0"/>
    <n v="0"/>
    <n v="0"/>
    <n v="10500"/>
    <n v="10480"/>
    <n v="-20"/>
    <n v="0"/>
    <n v="10480"/>
    <n v="1"/>
  </r>
  <r>
    <s v="Akbank0516_Multinational_interest_GoogleAdx_MC"/>
    <x v="0"/>
    <x v="4"/>
    <s v="Q2"/>
    <d v="2016-05-01T00:00:00"/>
    <d v="2016-05-31T00:00:00"/>
    <n v="0"/>
    <x v="0"/>
    <x v="9"/>
    <s v="Akbank0516_Multinational_interest_MC"/>
    <s v="Completed"/>
    <s v="Google"/>
    <s v="RON"/>
    <s v="Xaxis Display Plus"/>
    <s v="cpm"/>
    <s v="Selected Sites"/>
    <s v="Ad Bundles"/>
    <m/>
    <n v="100"/>
    <n v="0"/>
    <m/>
    <n v="0"/>
    <n v="0"/>
    <m/>
    <e v="#DIV/0!"/>
    <e v="#DIV/0!"/>
    <n v="0"/>
    <n v="0"/>
    <n v="0"/>
    <n v="0"/>
    <n v="0"/>
    <n v="0"/>
    <n v="0"/>
    <n v="0"/>
    <e v="#DIV/0!"/>
  </r>
  <r>
    <s v="Renault0516_LCV_interest_Adhood_MEC"/>
    <x v="0"/>
    <x v="4"/>
    <s v="Q2"/>
    <d v="2016-05-05T00:00:00"/>
    <d v="2016-05-31T00:00:00"/>
    <n v="0"/>
    <x v="1"/>
    <x v="40"/>
    <s v="Renault0516_LCV_interest_MEC"/>
    <s v="Completed"/>
    <s v="Adhood"/>
    <s v="RON"/>
    <s v="Xaxis Display Plus"/>
    <s v="cpm"/>
    <s v="Selected Sites"/>
    <s v="Ad Bundles"/>
    <n v="0.15"/>
    <n v="1.8"/>
    <n v="1000000"/>
    <n v="1043289"/>
    <n v="0"/>
    <n v="1000000"/>
    <m/>
    <n v="0"/>
    <e v="#DIV/0!"/>
    <n v="150"/>
    <n v="150"/>
    <n v="0"/>
    <n v="1800"/>
    <n v="401.26"/>
    <n v="-1398.74"/>
    <n v="0"/>
    <n v="251.26"/>
    <n v="0.626177540746648"/>
  </r>
  <r>
    <s v="Renault0516_LCV_interest_Appnexus_MEC"/>
    <x v="0"/>
    <x v="4"/>
    <s v="Q2"/>
    <d v="2016-05-05T00:00:00"/>
    <d v="2016-05-31T00:00:00"/>
    <n v="0"/>
    <x v="1"/>
    <x v="40"/>
    <s v="Renault0516_LCV_interest_MEC"/>
    <s v="Completed"/>
    <s v="Appnexus"/>
    <s v="RON"/>
    <s v="Xaxis Display Plus"/>
    <s v="cpm"/>
    <s v="Selected Sites"/>
    <s v="Ad Bundles"/>
    <m/>
    <n v="1.8"/>
    <n v="1000000"/>
    <n v="441924"/>
    <n v="558076"/>
    <n v="441924"/>
    <m/>
    <n v="0"/>
    <e v="#DIV/0!"/>
    <n v="0"/>
    <n v="0"/>
    <n v="0"/>
    <n v="1800"/>
    <n v="795.46320000000003"/>
    <n v="-1004.5368"/>
    <n v="0"/>
    <n v="795.46320000000003"/>
    <n v="1"/>
  </r>
  <r>
    <s v="Renault0516_LCV_interest_GoogleAdx_MEC"/>
    <x v="0"/>
    <x v="4"/>
    <s v="Q2"/>
    <d v="2016-05-05T00:00:00"/>
    <d v="2016-05-31T00:00:00"/>
    <n v="0"/>
    <x v="1"/>
    <x v="40"/>
    <s v="Renault0516_LCV_interest_MEC"/>
    <s v="Completed"/>
    <s v="Google"/>
    <s v="RON"/>
    <s v="Xaxis Display Plus"/>
    <s v="cpm"/>
    <s v="Selected Sites"/>
    <s v="Ad Bundles"/>
    <m/>
    <n v="1.8"/>
    <n v="0"/>
    <n v="0"/>
    <n v="0"/>
    <n v="0"/>
    <m/>
    <e v="#DIV/0!"/>
    <e v="#DIV/0!"/>
    <n v="0"/>
    <n v="0"/>
    <n v="0"/>
    <n v="0"/>
    <n v="0"/>
    <n v="0"/>
    <n v="0"/>
    <n v="0"/>
    <e v="#DIV/0!"/>
  </r>
  <r>
    <s v="Renault0516_LCV_interest_MEdyanet_MEC"/>
    <x v="0"/>
    <x v="4"/>
    <s v="Q2"/>
    <d v="2016-05-05T00:00:00"/>
    <d v="2016-05-31T00:00:00"/>
    <n v="0"/>
    <x v="1"/>
    <x v="40"/>
    <s v="Renault0516_LCV_interest_MEC"/>
    <s v="Completed"/>
    <s v="Medyanet"/>
    <s v="RON"/>
    <s v="Xaxis Display Plus"/>
    <s v="cpm"/>
    <s v="Selected Sites"/>
    <s v="Ad Bundles"/>
    <n v="0.1"/>
    <n v="1.8"/>
    <n v="1500000"/>
    <n v="1505696"/>
    <n v="0"/>
    <n v="1500000"/>
    <n v="993"/>
    <n v="6.594956750897924E-4"/>
    <n v="2.7293583081570998"/>
    <n v="150"/>
    <n v="150"/>
    <n v="0"/>
    <n v="2700"/>
    <n v="2710.2528000000002"/>
    <n v="10.252800000000207"/>
    <n v="0"/>
    <n v="2560.2528000000002"/>
    <n v="0.94465460934123935"/>
  </r>
  <r>
    <s v="Renault0516_LCV_interest_Digitalm_MEC"/>
    <x v="0"/>
    <x v="4"/>
    <s v="Q2"/>
    <d v="2016-05-05T00:00:00"/>
    <d v="2016-05-31T00:00:00"/>
    <n v="0"/>
    <x v="1"/>
    <x v="40"/>
    <s v="Renault0516_LCV_interest_MEC"/>
    <s v="Completed"/>
    <s v="Digitalm"/>
    <s v="RON"/>
    <s v="Xaxis Display Plus"/>
    <s v="cpm"/>
    <s v="Selected Sites"/>
    <s v="Ad Bundles"/>
    <n v="0.2"/>
    <n v="1.8"/>
    <n v="1500000"/>
    <n v="1499612"/>
    <n v="388"/>
    <n v="1499612"/>
    <n v="789"/>
    <n v="5.261360938696143E-4"/>
    <n v="3.4211680608365023"/>
    <n v="300"/>
    <n v="299.92240000000004"/>
    <n v="-7.7599999999961256E-2"/>
    <n v="2700"/>
    <n v="2699.3016000000002"/>
    <n v="-0.69839999999976499"/>
    <n v="0"/>
    <n v="2399.3792000000003"/>
    <n v="0.88888888888888895"/>
  </r>
  <r>
    <s v="Renault0516_LCV_interest_Bond_MEC"/>
    <x v="0"/>
    <x v="4"/>
    <s v="Q2"/>
    <d v="2016-05-05T00:00:00"/>
    <d v="2016-05-31T00:00:00"/>
    <n v="0"/>
    <x v="1"/>
    <x v="40"/>
    <s v="Renault0516_LCV_interest_MEC"/>
    <s v="Completed"/>
    <s v="Bond Digital"/>
    <s v="RON"/>
    <s v="Xaxis Display Plus"/>
    <s v="cpm"/>
    <s v="Selected Sites"/>
    <s v="Ad Bundles"/>
    <n v="0.5"/>
    <n v="1.8"/>
    <n v="1000000"/>
    <n v="1017623"/>
    <n v="0"/>
    <n v="1000000"/>
    <m/>
    <n v="0"/>
    <e v="#DIV/0!"/>
    <n v="500"/>
    <n v="500"/>
    <n v="0"/>
    <n v="1800"/>
    <n v="1831.7214000000001"/>
    <n v="31.721400000000131"/>
    <n v="0"/>
    <n v="1331.7214000000001"/>
    <n v="0.7270327245180408"/>
  </r>
  <r>
    <s v="Vodafone0516_Borajet_interest_Medyanet_MS"/>
    <x v="0"/>
    <x v="4"/>
    <s v="Q2"/>
    <d v="2016-05-05T00:00:00"/>
    <d v="2016-05-25T00:00:00"/>
    <n v="0"/>
    <x v="2"/>
    <x v="13"/>
    <s v="Vodafone0516_Borajet_interest_MS"/>
    <s v="Completed"/>
    <s v="Medyanet"/>
    <s v="RON"/>
    <s v="Xaxis Display Plus"/>
    <s v="cpm"/>
    <s v="Selected Sites"/>
    <s v="Ad Bundles"/>
    <n v="0.1"/>
    <n v="1"/>
    <n v="2000000"/>
    <n v="1058746"/>
    <n v="941254"/>
    <n v="1058746"/>
    <m/>
    <n v="0"/>
    <e v="#DIV/0!"/>
    <n v="200"/>
    <n v="105.87460000000002"/>
    <n v="-94.125399999999985"/>
    <n v="2000"/>
    <n v="1058.7460000000001"/>
    <n v="-941.25399999999991"/>
    <n v="0"/>
    <n v="952.87140000000011"/>
    <n v="0.9"/>
  </r>
  <r>
    <s v="Vodafone0516_Borajet_interest_Digitalm_MS"/>
    <x v="0"/>
    <x v="4"/>
    <s v="Q2"/>
    <d v="2016-05-05T00:00:00"/>
    <d v="2016-05-25T00:00:00"/>
    <n v="0"/>
    <x v="2"/>
    <x v="13"/>
    <s v="Vodafone0516_Borajet_interest_MS"/>
    <s v="Completed"/>
    <s v="Digitalm"/>
    <s v="RON"/>
    <s v="Xaxis Display Plus"/>
    <s v="cpm"/>
    <s v="Selected Sites"/>
    <s v="Ad Bundles"/>
    <n v="0.2"/>
    <n v="1"/>
    <n v="4000000"/>
    <n v="3950826"/>
    <n v="49174"/>
    <n v="3950826"/>
    <n v="500"/>
    <n v="1.26555813898157E-4"/>
    <n v="2.5705"/>
    <n v="800"/>
    <n v="790.16520000000003"/>
    <n v="-9.8347999999999729"/>
    <n v="4000"/>
    <n v="1285.25"/>
    <n v="-2714.75"/>
    <n v="0"/>
    <n v="495.08479999999997"/>
    <n v="0.38520505738183231"/>
  </r>
  <r>
    <s v="Vodafone0516_Borajet_interstitial_Medyanet_MS"/>
    <x v="0"/>
    <x v="4"/>
    <s v="Q2"/>
    <d v="2016-05-05T00:00:00"/>
    <d v="2016-05-25T00:00:00"/>
    <n v="0"/>
    <x v="2"/>
    <x v="13"/>
    <s v="Vodafone0516_Borajet_interstitial_MS"/>
    <s v="Completed"/>
    <s v="Medyanet"/>
    <s v="RON"/>
    <s v="Xaxis Rich Media"/>
    <s v="cpm"/>
    <s v="Interstitial"/>
    <s v="Interstitial"/>
    <n v="0.5"/>
    <n v="1"/>
    <n v="1000000"/>
    <n v="1000229"/>
    <n v="0"/>
    <n v="1000000"/>
    <m/>
    <n v="0"/>
    <e v="#DIV/0!"/>
    <n v="500"/>
    <n v="500"/>
    <n v="0"/>
    <n v="1000"/>
    <n v="1000"/>
    <n v="0"/>
    <n v="0"/>
    <n v="500"/>
    <n v="0.5"/>
  </r>
  <r>
    <s v="Nike0516_Woman_Race_Seeding_Clipkit_MS"/>
    <x v="0"/>
    <x v="4"/>
    <s v="Q2"/>
    <d v="2016-05-15T00:00:00"/>
    <d v="2016-05-21T00:00:00"/>
    <n v="0"/>
    <x v="2"/>
    <x v="27"/>
    <s v="Nike0516_Woman_Race_Seeding_MS"/>
    <s v="Completed"/>
    <s v="Clipkit"/>
    <s v="RON"/>
    <s v="Xaxis Seeding"/>
    <s v="cpc"/>
    <s v="Selected Sites"/>
    <s v="Ad Bundles"/>
    <n v="0.4"/>
    <n v="0.6"/>
    <n v="6250"/>
    <n v="7001"/>
    <n v="0"/>
    <n v="6250"/>
    <m/>
    <n v="0"/>
    <e v="#DIV/0!"/>
    <n v="2.5"/>
    <n v="2500"/>
    <n v="2497.5"/>
    <n v="3.75"/>
    <n v="3313"/>
    <n v="3309.25"/>
    <n v="0"/>
    <n v="813"/>
    <n v="0.24539692121943857"/>
  </r>
  <r>
    <s v="Vodafone0516_Cepte_wifi_preroll_Acunn_MS"/>
    <x v="0"/>
    <x v="4"/>
    <s v="Q2"/>
    <d v="2016-05-06T00:00:00"/>
    <d v="2016-05-21T00:00:00"/>
    <n v="0"/>
    <x v="2"/>
    <x v="13"/>
    <s v="Vodafone0516_Cepte_wifi_preroll_MS"/>
    <s v="Completed"/>
    <s v="Acunn"/>
    <s v="RON"/>
    <s v="Xaxis Tv"/>
    <s v="cpv"/>
    <s v="Pre/Mid/Post Rolls RON"/>
    <s v="Online Video"/>
    <n v="0.01"/>
    <n v="0.03"/>
    <n v="75000"/>
    <n v="40407"/>
    <n v="34593"/>
    <n v="40407"/>
    <n v="1712"/>
    <n v="4.236889647833296E-2"/>
    <n v="0.89933411214953274"/>
    <n v="750"/>
    <n v="404.07"/>
    <n v="-345.93"/>
    <n v="2250"/>
    <n v="1539.66"/>
    <n v="-710.33999999999992"/>
    <n v="0"/>
    <n v="1135.5900000000001"/>
    <n v="0.73755894158450575"/>
  </r>
  <r>
    <s v="Vodafone0516_Cepte_wifi_preroll_Digitalm_MS"/>
    <x v="0"/>
    <x v="4"/>
    <s v="Q2"/>
    <d v="2016-05-06T00:00:00"/>
    <d v="2016-05-21T00:00:00"/>
    <n v="0"/>
    <x v="2"/>
    <x v="13"/>
    <s v="Vodafone0516_Cepte_wifi_preroll_MS"/>
    <s v="Completed"/>
    <s v="Digitalm"/>
    <s v="RON"/>
    <s v="Xaxis Tv"/>
    <s v="cpv"/>
    <s v="Pre/Mid/Post Rolls RON"/>
    <s v="Online Video"/>
    <n v="6.0000000000000001E-3"/>
    <n v="0.03"/>
    <n v="75000"/>
    <n v="75055"/>
    <n v="0"/>
    <n v="75000"/>
    <n v="2540"/>
    <n v="3.3841849310505628E-2"/>
    <n v="0.88647637795275591"/>
    <n v="450"/>
    <n v="450"/>
    <n v="0"/>
    <n v="2250"/>
    <n v="2251.65"/>
    <n v="1.6500000000000909"/>
    <n v="0"/>
    <n v="1801.65"/>
    <n v="0.80014655918992739"/>
  </r>
  <r>
    <s v="Vodafone0516_Cepte_wifi_preroll_Bond_MS"/>
    <x v="0"/>
    <x v="4"/>
    <s v="Q2"/>
    <d v="2016-05-06T00:00:00"/>
    <d v="2016-05-21T00:00:00"/>
    <n v="0"/>
    <x v="2"/>
    <x v="13"/>
    <s v="Vodafone0516_Cepte_wifi_preroll_MS"/>
    <s v="Completed"/>
    <s v="Bond Digital"/>
    <s v="RON"/>
    <s v="Xaxis Tv"/>
    <s v="cpv"/>
    <s v="Pre/Mid/Post Rolls RON"/>
    <s v="Online Video"/>
    <n v="1.4999999999999999E-2"/>
    <n v="0.03"/>
    <n v="75000"/>
    <n v="73623"/>
    <n v="1377"/>
    <n v="73623"/>
    <m/>
    <n v="0"/>
    <e v="#DIV/0!"/>
    <n v="1125"/>
    <n v="1104.345"/>
    <n v="-20.654999999999973"/>
    <n v="2250"/>
    <n v="2208.69"/>
    <n v="-41.309999999999945"/>
    <n v="0"/>
    <n v="1104.345"/>
    <n v="0.5"/>
  </r>
  <r>
    <s v="Dacia0516_Rich_Media_Preroll_Crep_MEC"/>
    <x v="0"/>
    <x v="4"/>
    <s v="Q2"/>
    <d v="2016-05-06T00:00:00"/>
    <d v="2016-05-31T00:00:00"/>
    <n v="0"/>
    <x v="1"/>
    <x v="40"/>
    <s v="Dacia0516_Rich_Media_Preroll_MEC"/>
    <s v="Completed"/>
    <s v="Crep Digital"/>
    <s v="RON"/>
    <s v="Xaxis Tv"/>
    <s v="cpv"/>
    <s v="Pre/Mid/Post Rolls RON"/>
    <s v="Online Video"/>
    <n v="2.1999999999999999E-2"/>
    <n v="0.04"/>
    <n v="225000"/>
    <n v="229675"/>
    <n v="0"/>
    <n v="225000"/>
    <n v="473"/>
    <n v="2.0594318058125612E-3"/>
    <n v="20.390528541226214"/>
    <n v="4950"/>
    <n v="5625"/>
    <n v="675"/>
    <n v="9000"/>
    <n v="9644.7199999999993"/>
    <n v="644.71999999999935"/>
    <n v="0"/>
    <n v="4019.7199999999993"/>
    <n v="0.41677933625859531"/>
  </r>
  <r>
    <s v="Dacia0516_Rich_Media_Preroll_Midyo_MEC"/>
    <x v="0"/>
    <x v="4"/>
    <s v="Q2"/>
    <d v="2016-05-06T00:00:00"/>
    <d v="2016-05-31T00:00:00"/>
    <n v="0"/>
    <x v="1"/>
    <x v="40"/>
    <s v="Dacia0516_Rich_Media_Preroll_MEC"/>
    <s v="Completed"/>
    <s v="Midyo"/>
    <s v="RON"/>
    <s v="Xaxis Tv"/>
    <s v="cpv"/>
    <s v="Pre/Mid/Post Rolls RON"/>
    <s v="Online Video"/>
    <n v="5.0000000000000001E-3"/>
    <n v="0.04"/>
    <n v="91000"/>
    <n v="92006"/>
    <n v="0"/>
    <n v="91000"/>
    <n v="12133"/>
    <n v="0.13187183444557965"/>
    <n v="0.3033248166158411"/>
    <n v="455"/>
    <n v="455"/>
    <n v="0"/>
    <n v="3640"/>
    <n v="3680.2400000000002"/>
    <n v="40.240000000000236"/>
    <n v="0"/>
    <n v="3225.2400000000002"/>
    <n v="0.87636675868965064"/>
  </r>
  <r>
    <s v="Dacia0516_Rich_Media_Preroll_Bond_MEC"/>
    <x v="0"/>
    <x v="4"/>
    <s v="Q2"/>
    <d v="2016-05-06T00:00:00"/>
    <d v="2016-05-31T00:00:00"/>
    <n v="0"/>
    <x v="1"/>
    <x v="40"/>
    <s v="Dacia0516_Rich_Media_Preroll_MEC"/>
    <s v="Completed"/>
    <s v="Acunn"/>
    <s v="RON"/>
    <s v="Xaxis Tv"/>
    <s v="cpv"/>
    <s v="Pre/Mid/Post Rolls RON"/>
    <s v="Online Video"/>
    <n v="0.01"/>
    <n v="0.04"/>
    <n v="91000"/>
    <n v="77418"/>
    <n v="13582"/>
    <n v="77418"/>
    <n v="9358"/>
    <n v="0.12087628200160169"/>
    <n v="0.33091686257747382"/>
    <n v="910"/>
    <n v="774.18000000000006"/>
    <n v="-135.81999999999994"/>
    <n v="3640"/>
    <n v="3096.7200000000003"/>
    <n v="-543.27999999999975"/>
    <n v="0"/>
    <n v="2322.54"/>
    <n v="0.74999999999999989"/>
  </r>
  <r>
    <s v="Dacia0516_Rich_Media_Preroll_Acunn_MEC"/>
    <x v="0"/>
    <x v="4"/>
    <s v="Q2"/>
    <d v="2016-05-06T00:00:00"/>
    <d v="2016-05-31T00:00:00"/>
    <n v="0"/>
    <x v="1"/>
    <x v="40"/>
    <s v="Dacia0516_Rich_Media_Preroll_MEC"/>
    <s v="Completed"/>
    <s v="Bond Digital"/>
    <s v="RON"/>
    <s v="Xaxis Tv"/>
    <s v="cpv"/>
    <s v="Pre/Mid/Post Rolls RON"/>
    <s v="Online Video"/>
    <n v="1.4999999999999999E-2"/>
    <n v="0.04"/>
    <n v="91000"/>
    <n v="89458"/>
    <n v="1542"/>
    <n v="89458"/>
    <m/>
    <n v="0"/>
    <e v="#DIV/0!"/>
    <n v="1365"/>
    <n v="1341.87"/>
    <n v="-23.130000000000109"/>
    <n v="3640"/>
    <n v="3578.32"/>
    <n v="-61.679999999999836"/>
    <n v="0"/>
    <n v="2236.4500000000003"/>
    <n v="0.625"/>
  </r>
  <r>
    <s v="Dacia0516_Rich_Media_Preroll_Crep_proje_bedeli_MEC"/>
    <x v="0"/>
    <x v="4"/>
    <s v="Q2"/>
    <d v="2016-05-06T00:00:00"/>
    <d v="2016-05-31T00:00:00"/>
    <n v="0"/>
    <x v="1"/>
    <x v="40"/>
    <s v="Dacia0516_Rich_Media_Preroll_MEC"/>
    <s v="Completed"/>
    <s v="Crep Digital"/>
    <s v="RON"/>
    <s v="Xaxis Tv"/>
    <s v="cpv"/>
    <s v="Pre/Mid/Post Rolls RON"/>
    <s v="Online Video"/>
    <m/>
    <n v="0"/>
    <n v="0"/>
    <n v="0"/>
    <n v="0"/>
    <n v="0"/>
    <m/>
    <e v="#DIV/0!"/>
    <e v="#DIV/0!"/>
    <n v="0"/>
    <n v="0"/>
    <n v="0"/>
    <n v="0"/>
    <n v="0"/>
    <n v="0"/>
    <n v="0"/>
    <n v="0"/>
    <e v="#DIV/0!"/>
  </r>
  <r>
    <s v="PierreCardin0516_BabalarGünü_interstitial_Medyanet_MX"/>
    <x v="0"/>
    <x v="4"/>
    <s v="Q2"/>
    <d v="2016-05-09T00:00:00"/>
    <d v="2016-05-20T00:00:00"/>
    <n v="0"/>
    <x v="3"/>
    <x v="56"/>
    <s v="PierreCardin0516_BabalarGünü_interstitial_MX"/>
    <s v="Completed"/>
    <s v="Medyanet"/>
    <s v="RON"/>
    <s v="Xaxis Rich Media"/>
    <s v="cpm"/>
    <s v="Interstitial"/>
    <s v="Interstitial"/>
    <n v="0.5"/>
    <n v="4.5"/>
    <n v="400000"/>
    <n v="286529"/>
    <n v="113471"/>
    <n v="286529"/>
    <m/>
    <n v="0"/>
    <e v="#DIV/0!"/>
    <n v="200"/>
    <n v="143.2645"/>
    <n v="-56.735500000000002"/>
    <n v="1800"/>
    <n v="1289.83"/>
    <n v="-510.17000000000007"/>
    <n v="0"/>
    <n v="1146.5654999999999"/>
    <n v="0.88892761061535241"/>
  </r>
  <r>
    <s v="PierreCardin0516_BabalarGünü_interstitial_Acunn_MX"/>
    <x v="0"/>
    <x v="4"/>
    <s v="Q2"/>
    <d v="2016-05-09T00:00:00"/>
    <d v="2016-05-20T00:00:00"/>
    <n v="0"/>
    <x v="3"/>
    <x v="56"/>
    <s v="PierreCardin0516_BabalarGünü_interstitial_MX"/>
    <s v="Completed"/>
    <s v="Acunn"/>
    <s v="RON"/>
    <s v="Xaxis Rich Media"/>
    <s v="cpm"/>
    <s v="Interstitial"/>
    <s v="Interstitial"/>
    <n v="1.5"/>
    <n v="4.5"/>
    <n v="350000"/>
    <n v="352483"/>
    <n v="0"/>
    <n v="350000"/>
    <n v="415"/>
    <n v="1.1773617451054377E-3"/>
    <n v="3.8221048192771088"/>
    <n v="525"/>
    <n v="525"/>
    <n v="0"/>
    <n v="1575"/>
    <n v="1586.1735000000001"/>
    <n v="11.173500000000104"/>
    <n v="0"/>
    <n v="1061.1735000000001"/>
    <n v="0.66901477045228663"/>
  </r>
  <r>
    <s v="Tadım0516_Meyvegiller_interest_Medyanet_MEC"/>
    <x v="0"/>
    <x v="4"/>
    <s v="Q2"/>
    <d v="2016-05-09T00:00:00"/>
    <d v="2016-05-29T00:00:00"/>
    <n v="0"/>
    <x v="1"/>
    <x v="32"/>
    <s v="Tadım0516_Meyvegiller_interest_MEC"/>
    <s v="Completed"/>
    <s v="Medyanet"/>
    <s v="RON"/>
    <s v="Xaxis Display Plus"/>
    <s v="cpm"/>
    <s v="Selected Sites"/>
    <s v="Ad Bundles"/>
    <n v="0.1"/>
    <n v="3"/>
    <n v="1000000"/>
    <n v="1130839"/>
    <n v="0"/>
    <n v="1000000"/>
    <m/>
    <n v="0"/>
    <e v="#DIV/0!"/>
    <n v="100"/>
    <n v="100"/>
    <n v="0"/>
    <n v="3000"/>
    <n v="2000"/>
    <n v="-1000"/>
    <n v="0"/>
    <n v="1900"/>
    <n v="0.95"/>
  </r>
  <r>
    <s v="Tadım0516_Meyvegiller_interest_Digitalm_MEC"/>
    <x v="0"/>
    <x v="4"/>
    <s v="Q2"/>
    <d v="2016-05-09T00:00:00"/>
    <d v="2016-05-29T00:00:00"/>
    <n v="0"/>
    <x v="1"/>
    <x v="32"/>
    <s v="Tadım0516_Meyvegiller_interest_MEC"/>
    <s v="Completed"/>
    <s v="Digitalm"/>
    <s v="RON"/>
    <s v="Xaxis Display Plus"/>
    <s v="cpm"/>
    <s v="Selected Sites"/>
    <s v="Ad Bundles"/>
    <n v="0.2"/>
    <n v="3"/>
    <n v="600000"/>
    <n v="599793"/>
    <n v="207"/>
    <n v="599793"/>
    <n v="88"/>
    <n v="1.4671728412969141E-4"/>
    <n v="20.454545454545453"/>
    <n v="120"/>
    <n v="119.9586"/>
    <n v="-4.1399999999995885E-2"/>
    <n v="1800"/>
    <n v="1800"/>
    <n v="0"/>
    <n v="0"/>
    <n v="1680.0414000000001"/>
    <n v="0.93335633333333334"/>
  </r>
  <r>
    <s v="Tadım0516_Meyvegiller_interest_Bond_MEC"/>
    <x v="0"/>
    <x v="4"/>
    <s v="Q2"/>
    <d v="2016-05-09T00:00:00"/>
    <d v="2016-05-29T00:00:00"/>
    <n v="0"/>
    <x v="1"/>
    <x v="32"/>
    <s v="Tadım0516_Meyvegiller_interest_MEC"/>
    <s v="Completed"/>
    <s v="Bond Digital"/>
    <s v="RON"/>
    <s v="Xaxis Display Plus"/>
    <s v="cpm"/>
    <s v="Selected Sites"/>
    <s v="Ad Bundles"/>
    <n v="0.5"/>
    <n v="3"/>
    <n v="400000"/>
    <n v="403334"/>
    <n v="0"/>
    <n v="400000"/>
    <m/>
    <n v="0"/>
    <e v="#DIV/0!"/>
    <n v="200"/>
    <n v="200"/>
    <n v="0"/>
    <n v="1200"/>
    <n v="1200"/>
    <n v="0"/>
    <n v="0"/>
    <n v="1000"/>
    <n v="0.83333333333333337"/>
  </r>
  <r>
    <s v="Atasay0516_Atasay_Katalog_interest_Bond_MX"/>
    <x v="0"/>
    <x v="4"/>
    <s v="Q2"/>
    <d v="2016-05-08T00:00:00"/>
    <d v="2016-05-31T00:00:00"/>
    <n v="0"/>
    <x v="3"/>
    <x v="54"/>
    <s v="Atasay0516_Atasay_Katalog_interest_MX"/>
    <s v="Completed"/>
    <s v="Bond Digital"/>
    <s v="RON"/>
    <s v="Xaxis Display Plus"/>
    <s v="cpm"/>
    <s v="Selected Sites"/>
    <s v="Ad Bundles"/>
    <n v="0.5"/>
    <n v="1.8"/>
    <n v="1000000"/>
    <n v="181277"/>
    <n v="818723"/>
    <n v="181277"/>
    <m/>
    <n v="0"/>
    <e v="#DIV/0!"/>
    <n v="500"/>
    <n v="90.638499999999993"/>
    <n v="-409.36149999999998"/>
    <n v="1800"/>
    <n v="320.2"/>
    <n v="-1479.8"/>
    <n v="0"/>
    <n v="229.5615"/>
    <n v="0.71693160524672084"/>
  </r>
  <r>
    <s v="Atasay0516_Atasay_Katalog_interest_Appnexus_MX"/>
    <x v="0"/>
    <x v="4"/>
    <s v="Q2"/>
    <d v="2016-05-08T00:00:00"/>
    <d v="2016-05-31T00:00:00"/>
    <n v="0"/>
    <x v="3"/>
    <x v="54"/>
    <s v="Atasay0516_Atasay_Katalog_interest_MX"/>
    <s v="Completed"/>
    <s v="Appnexus"/>
    <s v="RON"/>
    <s v="Xaxis Display Plus"/>
    <s v="cpm"/>
    <s v="Selected Sites"/>
    <s v="Ad Bundles"/>
    <m/>
    <n v="1.8"/>
    <n v="1000000"/>
    <n v="519001"/>
    <n v="480999"/>
    <n v="519001"/>
    <m/>
    <n v="0"/>
    <e v="#DIV/0!"/>
    <n v="0"/>
    <n v="0"/>
    <n v="0"/>
    <n v="1800"/>
    <n v="934.20180000000005"/>
    <n v="-865.79819999999995"/>
    <n v="0"/>
    <n v="934.20180000000005"/>
    <n v="1"/>
  </r>
  <r>
    <s v="Atasay0516_Atasay_Katalog_interest_GoogleAdx_MX"/>
    <x v="0"/>
    <x v="4"/>
    <s v="Q2"/>
    <d v="2016-05-08T00:00:00"/>
    <d v="2016-05-31T00:00:00"/>
    <n v="0"/>
    <x v="3"/>
    <x v="54"/>
    <s v="Atasay0516_Atasay_Katalog_interest_MX"/>
    <s v="Completed"/>
    <s v="Google"/>
    <s v="RON"/>
    <s v="Xaxis Display Plus"/>
    <s v="cpm"/>
    <s v="Selected Sites"/>
    <s v="Ad Bundles"/>
    <m/>
    <n v="1.8"/>
    <n v="0"/>
    <n v="0"/>
    <n v="0"/>
    <n v="0"/>
    <m/>
    <e v="#DIV/0!"/>
    <e v="#DIV/0!"/>
    <n v="0"/>
    <n v="0"/>
    <n v="0"/>
    <n v="0"/>
    <n v="0"/>
    <n v="0"/>
    <n v="0"/>
    <n v="0"/>
    <e v="#DIV/0!"/>
  </r>
  <r>
    <s v="Atasay0516_Atasay_Katalog_interest_Sem_MX"/>
    <x v="0"/>
    <x v="4"/>
    <s v="Q2"/>
    <d v="2016-05-08T00:00:00"/>
    <d v="2016-05-31T00:00:00"/>
    <n v="0"/>
    <x v="3"/>
    <x v="54"/>
    <s v="Atasay0516_Atasay_Katalog_interest_MX"/>
    <s v="Completed"/>
    <s v="Sem Digital"/>
    <s v="RON"/>
    <s v="Xaxis Display Plus"/>
    <s v="cpm"/>
    <s v="Selected Sites"/>
    <s v="Ad Bundles"/>
    <n v="0.2"/>
    <n v="1.8"/>
    <n v="100000"/>
    <n v="213464"/>
    <n v="0"/>
    <n v="100000"/>
    <m/>
    <n v="0"/>
    <e v="#DIV/0!"/>
    <n v="20"/>
    <n v="20"/>
    <n v="0"/>
    <n v="180"/>
    <n v="384.23520000000002"/>
    <n v="204.23520000000002"/>
    <n v="0"/>
    <n v="364.23520000000002"/>
    <n v="0.9479485481809059"/>
  </r>
  <r>
    <s v="Atasay0516_Atasay_Katalog_interest_Digitalm_MX"/>
    <x v="0"/>
    <x v="4"/>
    <s v="Q2"/>
    <d v="2016-05-08T00:00:00"/>
    <d v="2016-05-31T00:00:00"/>
    <n v="0"/>
    <x v="3"/>
    <x v="54"/>
    <s v="Atasay0516_Atasay_Katalog_interest_MX"/>
    <s v="Completed"/>
    <s v="Digitalm"/>
    <s v="RON"/>
    <s v="Xaxis Display Plus"/>
    <s v="cpm"/>
    <s v="Selected Sites"/>
    <s v="Ad Bundles"/>
    <n v="0.2"/>
    <n v="1.8"/>
    <n v="1000000"/>
    <n v="1000591"/>
    <n v="0"/>
    <n v="1000000"/>
    <n v="493"/>
    <n v="4.9270880909382559E-4"/>
    <n v="3.6532734279918868"/>
    <n v="200"/>
    <n v="200"/>
    <n v="0"/>
    <n v="1800"/>
    <n v="1801.0638000000001"/>
    <n v="1.0638000000001284"/>
    <n v="0"/>
    <n v="1601.0638000000001"/>
    <n v="0.88895451676947812"/>
  </r>
  <r>
    <s v="Atasay0516_Atasay_Katalog_interest_maxad_MX"/>
    <x v="0"/>
    <x v="4"/>
    <s v="Q2"/>
    <d v="2016-05-08T00:00:00"/>
    <d v="2016-05-31T00:00:00"/>
    <n v="0"/>
    <x v="3"/>
    <x v="54"/>
    <s v="Atasay0516_Atasay_Katalog_interest_MX"/>
    <s v="Completed"/>
    <s v="Maxad"/>
    <s v="RON"/>
    <s v="Xaxis Display Plus"/>
    <s v="cpc"/>
    <s v="Selected Sites"/>
    <s v="Ad Bundles"/>
    <n v="0.2"/>
    <n v="1.8"/>
    <n v="2000"/>
    <n v="2000"/>
    <n v="0"/>
    <n v="2000"/>
    <m/>
    <n v="0"/>
    <e v="#DIV/0!"/>
    <n v="0.4"/>
    <n v="400"/>
    <n v="399.6"/>
    <n v="3.6"/>
    <n v="3.6"/>
    <n v="0"/>
    <n v="0"/>
    <n v="-396.4"/>
    <n v="-110.1111111111111"/>
  </r>
  <r>
    <s v="Atasay0516_Atasay_Katalog_interest_Ligatus_MX"/>
    <x v="0"/>
    <x v="4"/>
    <s v="Q2"/>
    <d v="2016-05-08T00:00:00"/>
    <d v="2016-05-31T00:00:00"/>
    <n v="0"/>
    <x v="3"/>
    <x v="54"/>
    <s v="Atasay0516_Atasay_Katalog_interest_MX"/>
    <s v="Completed"/>
    <s v="Ligatus"/>
    <s v="RON"/>
    <s v="Xaxis Display Plus"/>
    <s v="cpc"/>
    <s v="Selected Sites"/>
    <s v="Ad Bundles"/>
    <n v="0.25"/>
    <n v="1.8"/>
    <n v="3000"/>
    <n v="1500"/>
    <n v="1500"/>
    <n v="1500"/>
    <m/>
    <n v="0"/>
    <e v="#DIV/0!"/>
    <n v="0.75"/>
    <n v="450"/>
    <n v="449.25"/>
    <n v="5.4"/>
    <n v="2.7"/>
    <n v="-2.7"/>
    <n v="0"/>
    <n v="-447.3"/>
    <n v="-165.66666666666666"/>
  </r>
  <r>
    <s v="TFKB0516_internet_sube_lansman_SYNC_Appnexus_MS"/>
    <x v="0"/>
    <x v="4"/>
    <s v="Q2"/>
    <d v="2016-05-10T00:00:00"/>
    <d v="2016-05-31T00:00:00"/>
    <n v="0"/>
    <x v="2"/>
    <x v="57"/>
    <s v="TFKB0516_internet_sube_lansman_SYNC_MS"/>
    <s v="Completed"/>
    <s v="Appnexus"/>
    <s v="RON"/>
    <s v="Xaxis SYNC"/>
    <s v="cpm"/>
    <s v="Selected Sites"/>
    <s v="Ad Bundles"/>
    <m/>
    <n v="10"/>
    <n v="1000000"/>
    <n v="1086668"/>
    <n v="0"/>
    <n v="1000000"/>
    <m/>
    <n v="0"/>
    <e v="#DIV/0!"/>
    <n v="0"/>
    <n v="0"/>
    <n v="0"/>
    <n v="10000"/>
    <n v="10000"/>
    <n v="0"/>
    <n v="0"/>
    <n v="10000"/>
    <n v="1"/>
  </r>
  <r>
    <s v="TFKB0516_internet_sube_lansman_SYNC_GoogleAdx_MS"/>
    <x v="0"/>
    <x v="4"/>
    <s v="Q2"/>
    <d v="2016-05-10T00:00:00"/>
    <d v="2016-05-31T00:00:00"/>
    <n v="0"/>
    <x v="2"/>
    <x v="57"/>
    <s v="TFKB0516_internet_sube_lansman_SYNC_MS"/>
    <s v="Completed"/>
    <s v="Google"/>
    <s v="RON"/>
    <s v="Xaxis SYNC"/>
    <s v="cpm"/>
    <s v="Selected Sites"/>
    <s v="Ad Bundles"/>
    <m/>
    <n v="10"/>
    <n v="0"/>
    <n v="0"/>
    <n v="0"/>
    <n v="0"/>
    <m/>
    <e v="#DIV/0!"/>
    <e v="#DIV/0!"/>
    <n v="0"/>
    <n v="0"/>
    <n v="0"/>
    <n v="0"/>
    <n v="0"/>
    <n v="0"/>
    <n v="0"/>
    <n v="0"/>
    <e v="#DIV/0!"/>
  </r>
  <r>
    <s v="TFKB0516_internet_sube_lansman_preroll_Bond_MS"/>
    <x v="0"/>
    <x v="4"/>
    <s v="Q2"/>
    <d v="2016-05-10T00:00:00"/>
    <d v="2016-05-31T00:00:00"/>
    <n v="0"/>
    <x v="2"/>
    <x v="57"/>
    <s v="TFKB0516_internet_sube_lansman_preroll_MS"/>
    <s v="Completed"/>
    <s v="Bond Digital"/>
    <s v="RON"/>
    <s v="Xaxis Tv"/>
    <s v="cpv"/>
    <s v="Pre/Mid/Post Rolls RON"/>
    <s v="Online Video"/>
    <n v="1.4999999999999999E-2"/>
    <n v="3.3000000000000002E-2"/>
    <n v="40000"/>
    <n v="39627"/>
    <n v="373"/>
    <n v="39627"/>
    <m/>
    <n v="0"/>
    <e v="#DIV/0!"/>
    <n v="600"/>
    <n v="594.40499999999997"/>
    <n v="-5.5950000000000273"/>
    <n v="1320"/>
    <n v="1320"/>
    <n v="0"/>
    <n v="0"/>
    <n v="725.59500000000003"/>
    <n v="0.54969318181818183"/>
  </r>
  <r>
    <s v="Shell0516_Wts_Mobile_prestitial_Reklamstore_MC"/>
    <x v="0"/>
    <x v="4"/>
    <s v="Q2"/>
    <d v="2016-05-06T00:00:00"/>
    <d v="2016-05-31T00:00:00"/>
    <n v="0"/>
    <x v="0"/>
    <x v="50"/>
    <s v="Shell0516_Wts_Mobile_prestitial_MC"/>
    <s v="Completed"/>
    <s v="Reklamstore"/>
    <s v="RON"/>
    <s v="Xaxis Mobil"/>
    <s v="cpm"/>
    <s v="Selected Sites"/>
    <s v="Ad Bundles"/>
    <n v="3"/>
    <n v="7.5"/>
    <n v="800000"/>
    <n v="811940"/>
    <n v="0"/>
    <n v="800000"/>
    <n v="24003"/>
    <n v="2.9562529250929871E-2"/>
    <n v="0.24996875390576179"/>
    <n v="2400"/>
    <n v="2400"/>
    <n v="0"/>
    <n v="6000"/>
    <n v="6000"/>
    <n v="0"/>
    <n v="0"/>
    <n v="3600"/>
    <n v="0.6"/>
  </r>
  <r>
    <s v="Shell0516_Wts_Mobile_prestitial_Move_MC"/>
    <x v="0"/>
    <x v="4"/>
    <s v="Q2"/>
    <d v="2016-05-06T00:00:00"/>
    <d v="2016-05-31T00:00:00"/>
    <n v="0"/>
    <x v="0"/>
    <x v="50"/>
    <s v="Shell0516_Wts_Mobile_prestitial_MC"/>
    <s v="Completed"/>
    <s v="Move"/>
    <s v="RON"/>
    <s v="Xaxis Mobil"/>
    <s v="cpm"/>
    <s v="Selected Sites"/>
    <s v="Ad Bundles"/>
    <n v="3"/>
    <n v="7.5"/>
    <n v="600000"/>
    <n v="875049"/>
    <n v="0"/>
    <n v="600000"/>
    <n v="57837"/>
    <n v="6.6095727210704766E-2"/>
    <n v="6.4837387831319052E-2"/>
    <n v="1800"/>
    <n v="1800"/>
    <n v="0"/>
    <n v="4500"/>
    <n v="3750"/>
    <n v="-750"/>
    <n v="0"/>
    <n v="1950"/>
    <n v="0.52"/>
  </r>
  <r>
    <s v="Shell0516_Wts_Preroll_Midyo_MC"/>
    <x v="0"/>
    <x v="4"/>
    <s v="Q2"/>
    <d v="2016-05-06T00:00:00"/>
    <d v="2016-05-31T00:00:00"/>
    <n v="0"/>
    <x v="0"/>
    <x v="50"/>
    <s v="Shell0516_Wts_Preroll_MC"/>
    <s v="Completed"/>
    <s v="Midyo"/>
    <s v="RON"/>
    <s v="Xaxis Tv"/>
    <s v="cpv"/>
    <s v="Pre/Mid/Post Rolls RON"/>
    <s v="Online Video"/>
    <n v="5.0000000000000001E-3"/>
    <n v="3.3000000000000002E-2"/>
    <n v="180000"/>
    <n v="151716"/>
    <n v="28284"/>
    <n v="151716"/>
    <n v="2133"/>
    <n v="1.4059163173297477E-2"/>
    <n v="1.4431973745897797"/>
    <n v="900"/>
    <n v="758.58"/>
    <n v="-141.41999999999996"/>
    <n v="5940"/>
    <n v="3078.34"/>
    <n v="-2861.66"/>
    <n v="0"/>
    <n v="2319.7600000000002"/>
    <n v="0.75357497872229839"/>
  </r>
  <r>
    <s v="Shell0516_Wts_Preroll_Nokta_MC"/>
    <x v="0"/>
    <x v="4"/>
    <s v="Q2"/>
    <d v="2016-05-06T00:00:00"/>
    <d v="2016-05-31T00:00:00"/>
    <n v="0"/>
    <x v="0"/>
    <x v="50"/>
    <s v="Shell0516_Wts_Preroll_MC"/>
    <s v="Completed"/>
    <s v="Nokta"/>
    <s v="RON"/>
    <s v="Xaxis Tv"/>
    <s v="cpv"/>
    <s v="Pre/Mid/Post Rolls RON"/>
    <s v="Online Video"/>
    <n v="1.2E-2"/>
    <n v="3.3000000000000002E-2"/>
    <n v="150000"/>
    <n v="150501"/>
    <n v="0"/>
    <n v="150000"/>
    <n v="5850"/>
    <n v="3.8870173620108833E-2"/>
    <n v="0.84898000000000007"/>
    <n v="1800"/>
    <n v="1800"/>
    <n v="0"/>
    <n v="4950"/>
    <n v="4966.5330000000004"/>
    <n v="16.533000000000357"/>
    <n v="0"/>
    <n v="3166.5330000000004"/>
    <n v="0.63757413874024393"/>
  </r>
  <r>
    <s v="Shell0516_Wts_Preroll_Crep_MC"/>
    <x v="0"/>
    <x v="4"/>
    <s v="Q2"/>
    <d v="2016-05-06T00:00:00"/>
    <d v="2016-05-31T00:00:00"/>
    <n v="0"/>
    <x v="0"/>
    <x v="50"/>
    <s v="Shell0516_Wts_Preroll_MC"/>
    <s v="Completed"/>
    <s v="Crep Digital"/>
    <s v="RON"/>
    <s v="Xaxis Tv"/>
    <s v="cpv"/>
    <s v="Pre/Mid/Post Rolls RON"/>
    <s v="Online Video"/>
    <n v="2.1999999999999999E-2"/>
    <n v="3.3000000000000002E-2"/>
    <n v="100000"/>
    <n v="116179"/>
    <n v="0"/>
    <n v="100000"/>
    <n v="1700"/>
    <n v="1.4632592809371745E-2"/>
    <n v="2.2552394117647059"/>
    <n v="2200"/>
    <n v="2200"/>
    <n v="0"/>
    <n v="3300"/>
    <n v="3833.9070000000002"/>
    <n v="533.90700000000015"/>
    <n v="0"/>
    <n v="1633.9070000000002"/>
    <n v="0.42617283100502962"/>
  </r>
  <r>
    <s v="Shell0516_Wts_Preroll_Digitalm_MC"/>
    <x v="0"/>
    <x v="4"/>
    <s v="Q2"/>
    <d v="2016-05-06T00:00:00"/>
    <d v="2016-05-31T00:00:00"/>
    <n v="0"/>
    <x v="0"/>
    <x v="50"/>
    <s v="Shell0516_Wts_Preroll_MC"/>
    <s v="Completed"/>
    <s v="Digitalm"/>
    <s v="RON"/>
    <s v="Xaxis Tv"/>
    <s v="cpv"/>
    <s v="Pre/Mid/Post Rolls RON"/>
    <s v="Online Video"/>
    <n v="6.0000000000000001E-3"/>
    <n v="3.3000000000000002E-2"/>
    <n v="130000"/>
    <n v="130049"/>
    <n v="0"/>
    <n v="130000"/>
    <n v="6104"/>
    <n v="4.6936154833947204E-2"/>
    <n v="0.70308273263433818"/>
    <n v="780"/>
    <n v="780"/>
    <n v="0"/>
    <n v="4290"/>
    <n v="4291.6170000000002"/>
    <n v="1.6170000000001892"/>
    <n v="0"/>
    <n v="3511.6170000000002"/>
    <n v="0.81825032382899032"/>
  </r>
  <r>
    <s v="Shell0516_Wts_Preroll_Acunn_MC"/>
    <x v="0"/>
    <x v="4"/>
    <s v="Q2"/>
    <d v="2016-05-06T00:00:00"/>
    <d v="2016-05-31T00:00:00"/>
    <n v="0"/>
    <x v="0"/>
    <x v="50"/>
    <s v="Shell0516_Wts_Preroll_MC"/>
    <s v="Completed"/>
    <s v="Acunn"/>
    <s v="RON"/>
    <s v="Xaxis Tv"/>
    <s v="cpv"/>
    <s v="Pre/Mid/Post Rolls RON"/>
    <s v="Online Video"/>
    <n v="0.01"/>
    <n v="3.3000000000000002E-2"/>
    <n v="130000"/>
    <n v="134988"/>
    <n v="0"/>
    <n v="130000"/>
    <n v="11611"/>
    <n v="8.6015053189913177E-2"/>
    <n v="0.38365377659116356"/>
    <n v="1300"/>
    <n v="1300"/>
    <n v="0"/>
    <n v="4290"/>
    <n v="4454.6040000000003"/>
    <n v="164.60400000000027"/>
    <n v="0"/>
    <n v="3154.6040000000003"/>
    <n v="0.70816710082422596"/>
  </r>
  <r>
    <s v="Vodafone0516_Fz_Ankara_Konser_interest_Medyanet_MS"/>
    <x v="0"/>
    <x v="4"/>
    <s v="Q2"/>
    <d v="2016-05-10T00:00:00"/>
    <d v="2016-05-13T00:00:00"/>
    <n v="0"/>
    <x v="2"/>
    <x v="13"/>
    <s v="Vodafone0516_Fz_Ankara_Konser_interest_MS"/>
    <s v="Completed"/>
    <s v="Medyanet"/>
    <s v="RON"/>
    <s v="Xaxis Display Plus"/>
    <s v="cpm"/>
    <s v="Selected Sites"/>
    <s v="Ad Bundles"/>
    <n v="0.1"/>
    <n v="0.8"/>
    <n v="4000000"/>
    <n v="4168343"/>
    <n v="0"/>
    <n v="4000000"/>
    <m/>
    <n v="0"/>
    <e v="#DIV/0!"/>
    <n v="400"/>
    <n v="400"/>
    <n v="0"/>
    <n v="3200"/>
    <n v="1840"/>
    <n v="-1360"/>
    <n v="0"/>
    <n v="1440"/>
    <n v="0.78260869565217395"/>
  </r>
  <r>
    <s v="Vodafone0516_Fz_Ankara_Konser_interest_Digitalm_MS"/>
    <x v="0"/>
    <x v="4"/>
    <s v="Q2"/>
    <d v="2016-05-10T00:00:00"/>
    <d v="2016-05-13T00:00:00"/>
    <n v="0"/>
    <x v="2"/>
    <x v="13"/>
    <s v="Vodafone0516_Fz_Ankara_Konser_interest_MS"/>
    <s v="Completed"/>
    <s v="Digitalm"/>
    <s v="RON"/>
    <s v="Xaxis Display Plus"/>
    <s v="cpm"/>
    <s v="Selected Sites"/>
    <s v="Ad Bundles"/>
    <n v="0.2"/>
    <n v="0.8"/>
    <n v="2000000"/>
    <n v="2042936"/>
    <n v="0"/>
    <n v="2000000"/>
    <n v="232"/>
    <n v="1.135620499124789E-4"/>
    <n v="6.8965517241379306"/>
    <n v="400"/>
    <n v="400"/>
    <n v="0"/>
    <n v="1600"/>
    <n v="1600"/>
    <n v="0"/>
    <n v="0"/>
    <n v="1200"/>
    <n v="0.75"/>
  </r>
  <r>
    <s v="Vodafone0516_Fz_Ankara_Konser_interest_Bond_MS"/>
    <x v="0"/>
    <x v="4"/>
    <s v="Q2"/>
    <d v="2016-05-10T00:00:00"/>
    <d v="2016-05-13T00:00:00"/>
    <n v="0"/>
    <x v="2"/>
    <x v="13"/>
    <s v="Vodafone0516_Fz_Ankara_Konser_interest_MS"/>
    <s v="Completed"/>
    <s v="Bond Digital"/>
    <s v="RON"/>
    <s v="Xaxis Display Plus"/>
    <s v="cpm"/>
    <s v="Selected Sites"/>
    <s v="Ad Bundles"/>
    <n v="0.5"/>
    <n v="0.8"/>
    <n v="700000"/>
    <n v="700120"/>
    <n v="0"/>
    <n v="700000"/>
    <m/>
    <n v="0"/>
    <e v="#DIV/0!"/>
    <n v="350"/>
    <n v="350"/>
    <n v="0"/>
    <n v="560"/>
    <n v="560"/>
    <n v="0"/>
    <n v="0"/>
    <n v="210"/>
    <n v="0.375"/>
  </r>
  <r>
    <s v="KFC0516_2Box_Set_SYNC_Clipkit_MX"/>
    <x v="0"/>
    <x v="4"/>
    <s v="Q2"/>
    <d v="2016-05-11T00:00:00"/>
    <d v="2016-05-31T00:00:00"/>
    <n v="0"/>
    <x v="3"/>
    <x v="3"/>
    <s v="KFC0516_2Box_Set_SYNC_MX"/>
    <s v="Completed"/>
    <s v="Clipkit"/>
    <s v="RON"/>
    <s v="Xaxis SYNC"/>
    <s v="cpv"/>
    <s v="Pre/Mid/Post Rolls RON"/>
    <s v="Online Video"/>
    <n v="3.6999999999999998E-2"/>
    <n v="6.5000000000000002E-2"/>
    <n v="231000"/>
    <n v="231804"/>
    <n v="0"/>
    <n v="231000"/>
    <n v="6395"/>
    <n v="2.7587962243964727E-2"/>
    <n v="2.3455824863174355"/>
    <n v="8547"/>
    <n v="8547"/>
    <n v="0"/>
    <n v="15015"/>
    <n v="15000"/>
    <n v="-15"/>
    <n v="0"/>
    <n v="6453"/>
    <n v="0.43020000000000003"/>
  </r>
  <r>
    <s v="SaxoCapital0516_Trader_go_interest_Digitalm_MX"/>
    <x v="0"/>
    <x v="4"/>
    <s v="Q2"/>
    <d v="2016-05-11T00:00:00"/>
    <d v="2016-05-31T00:00:00"/>
    <n v="0"/>
    <x v="3"/>
    <x v="19"/>
    <s v="SaxoCapital0516_Trader_go_interest_MX"/>
    <s v="Completed"/>
    <s v="Digitalm"/>
    <s v="RON"/>
    <s v="Xaxis Display Plus"/>
    <s v="cpm"/>
    <s v="Selected Sites"/>
    <s v="Ad Bundles"/>
    <n v="0.2"/>
    <n v="2"/>
    <n v="600000"/>
    <n v="406086"/>
    <n v="193914"/>
    <n v="406086"/>
    <n v="124"/>
    <n v="3.0535403830715663E-4"/>
    <n v="6.5483870967741939"/>
    <n v="120"/>
    <n v="81.217200000000005"/>
    <n v="-38.782799999999995"/>
    <n v="1200"/>
    <n v="812"/>
    <n v="-388"/>
    <n v="0"/>
    <n v="730.78279999999995"/>
    <n v="0.89997881773399013"/>
  </r>
  <r>
    <s v="SaxoCapital0516_Trader_go_interstitial_Medyanet_MX"/>
    <x v="0"/>
    <x v="4"/>
    <s v="Q2"/>
    <d v="2016-05-11T00:00:00"/>
    <d v="2016-05-31T00:00:00"/>
    <n v="0"/>
    <x v="3"/>
    <x v="19"/>
    <s v="SaxoCapital0516_Trader_go_interstitial_MX"/>
    <s v="Completed"/>
    <s v="Medyanet"/>
    <s v="RON"/>
    <s v="Xaxis Rich Media"/>
    <s v="cpm"/>
    <s v="Interstitial"/>
    <s v="Interstitial"/>
    <n v="0.5"/>
    <n v="4.5"/>
    <n v="250000"/>
    <n v="0"/>
    <n v="250000"/>
    <n v="0"/>
    <m/>
    <e v="#DIV/0!"/>
    <e v="#DIV/0!"/>
    <n v="125"/>
    <n v="0"/>
    <n v="-125"/>
    <n v="1125"/>
    <n v="0"/>
    <n v="-1125"/>
    <n v="0"/>
    <n v="0"/>
    <e v="#DIV/0!"/>
  </r>
  <r>
    <s v="Bellona0516_Imaj_Kampanyası_interstitial_Medyanet_MC"/>
    <x v="0"/>
    <x v="4"/>
    <s v="Q2"/>
    <d v="2016-05-11T00:00:00"/>
    <d v="2016-05-31T00:00:00"/>
    <n v="0"/>
    <x v="0"/>
    <x v="28"/>
    <s v="Bellona0516_Imaj_Kampanyası_interstitial_MC"/>
    <s v="Completed"/>
    <s v="Medyanet"/>
    <s v="RON"/>
    <s v="Xaxis Rich Media"/>
    <s v="cpm"/>
    <s v="Interstitial"/>
    <s v="Interstitial"/>
    <n v="0.5"/>
    <n v="4.25"/>
    <n v="1000000"/>
    <n v="1001647"/>
    <n v="0"/>
    <n v="1000000"/>
    <n v="9485"/>
    <n v="9.469403891790221E-3"/>
    <n v="0.49690142329994724"/>
    <n v="500"/>
    <n v="500"/>
    <n v="0"/>
    <n v="4250"/>
    <n v="4713.1099999999997"/>
    <n v="463.10999999999967"/>
    <n v="0"/>
    <n v="4213.1099999999997"/>
    <n v="0.89391293646870118"/>
  </r>
  <r>
    <s v="Bellona0516_Imaj_Kampanyası_interstitial_Acunn_MC"/>
    <x v="0"/>
    <x v="4"/>
    <s v="Q2"/>
    <d v="2016-05-11T00:00:00"/>
    <d v="2016-05-31T00:00:00"/>
    <n v="0"/>
    <x v="0"/>
    <x v="28"/>
    <s v="Bellona0516_Imaj_Kampanyası_interstitial_MC"/>
    <s v="Completed"/>
    <s v="Acunn"/>
    <s v="RON"/>
    <s v="Xaxis Rich Media"/>
    <s v="cpm"/>
    <s v="Interstitial"/>
    <s v="Interstitial"/>
    <n v="1.5"/>
    <n v="4.25"/>
    <n v="500000"/>
    <n v="390462"/>
    <n v="109538"/>
    <n v="390462"/>
    <n v="3849"/>
    <n v="9.8575533598660049E-3"/>
    <n v="0.43114146531566644"/>
    <n v="750"/>
    <n v="585.69299999999998"/>
    <n v="-164.30700000000002"/>
    <n v="2125"/>
    <n v="1659.4635000000001"/>
    <n v="-465.53649999999993"/>
    <n v="0"/>
    <n v="1073.7705000000001"/>
    <n v="0.6470588235294118"/>
  </r>
  <r>
    <s v="Bellona0516_Imaj_Kampanyası_interstitial_Digitalm_MC"/>
    <x v="0"/>
    <x v="4"/>
    <s v="Q2"/>
    <d v="2016-05-11T00:00:00"/>
    <d v="2016-05-31T00:00:00"/>
    <n v="0"/>
    <x v="0"/>
    <x v="28"/>
    <s v="Bellona0516_Imaj_Kampanyası_interstitial_MC"/>
    <s v="Completed"/>
    <s v="Digitalm"/>
    <s v="RON"/>
    <s v="Xaxis Rich Media"/>
    <s v="cpm"/>
    <s v="Interstitial"/>
    <s v="Interstitial"/>
    <n v="2.5"/>
    <n v="4.25"/>
    <n v="265000"/>
    <n v="265276"/>
    <n v="0"/>
    <n v="265000"/>
    <n v="4948"/>
    <n v="1.8652271596375097E-2"/>
    <n v="0.22785428455941795"/>
    <n v="662.5"/>
    <n v="662.5"/>
    <n v="0"/>
    <n v="1126.25"/>
    <n v="1127.423"/>
    <n v="1.1730000000000018"/>
    <n v="0"/>
    <n v="464.923"/>
    <n v="0.41237672107097334"/>
  </r>
  <r>
    <s v="Bellona0516_Imaj_Kampanyası_SYNC_Clipkit_MC"/>
    <x v="0"/>
    <x v="4"/>
    <s v="Q2"/>
    <d v="2016-05-11T00:00:00"/>
    <d v="2016-05-31T00:00:00"/>
    <n v="0"/>
    <x v="0"/>
    <x v="28"/>
    <s v="Bellona0516_Imaj_Kampanyası_SYNC_MC"/>
    <s v="Completed"/>
    <s v="Clipkit"/>
    <s v="RON"/>
    <s v="Xaxis SYNC"/>
    <s v="cpv"/>
    <s v="Pre/Mid/Post Rolls RON"/>
    <s v="Online Video"/>
    <n v="3.6999999999999998E-2"/>
    <n v="0.06"/>
    <n v="250000"/>
    <n v="250269"/>
    <n v="0"/>
    <n v="250000"/>
    <n v="15760"/>
    <n v="6.29722418677503E-2"/>
    <n v="0.95177664974619292"/>
    <n v="9250"/>
    <n v="9250"/>
    <n v="0"/>
    <n v="15000"/>
    <n v="15000"/>
    <n v="0"/>
    <n v="0"/>
    <n v="5750"/>
    <n v="0.38333333333333336"/>
  </r>
  <r>
    <s v="Avivasa0516_Gelecegini_Biriktirenler_interest_Medyanet_MC"/>
    <x v="0"/>
    <x v="4"/>
    <s v="Q2"/>
    <d v="2016-05-13T00:00:00"/>
    <d v="2016-05-31T00:00:00"/>
    <n v="0"/>
    <x v="0"/>
    <x v="5"/>
    <s v="Avivasa0516_Gelecegini_Biriktirenler_interest_MC"/>
    <s v="Completed"/>
    <s v="Medyanet"/>
    <s v="RON"/>
    <s v="Xaxis Display Plus"/>
    <s v="cpm"/>
    <s v="Selected Sites"/>
    <s v="Ad Bundles"/>
    <n v="0.1"/>
    <n v="1"/>
    <n v="3600000"/>
    <n v="3608678"/>
    <n v="0"/>
    <n v="3600000"/>
    <m/>
    <n v="0"/>
    <e v="#DIV/0!"/>
    <n v="360"/>
    <n v="360"/>
    <n v="0"/>
    <n v="3600"/>
    <n v="2500"/>
    <n v="-1100"/>
    <n v="0"/>
    <n v="2140"/>
    <n v="0.85599999999999998"/>
  </r>
  <r>
    <s v="Avivasa0516_Gelecegini_Biriktirenler_interest_Digitalm_MC"/>
    <x v="0"/>
    <x v="4"/>
    <s v="Q2"/>
    <d v="2016-05-13T00:00:00"/>
    <d v="2016-05-31T00:00:00"/>
    <n v="0"/>
    <x v="0"/>
    <x v="5"/>
    <s v="Avivasa0516_Gelecegini_Biriktirenler_interest_MC"/>
    <s v="Completed"/>
    <s v="Digitalm"/>
    <s v="RON"/>
    <s v="Xaxis Display Plus"/>
    <s v="cpm"/>
    <s v="Selected Sites"/>
    <s v="Ad Bundles"/>
    <n v="0.2"/>
    <n v="1"/>
    <n v="1500000"/>
    <n v="1500927"/>
    <n v="0"/>
    <n v="1500000"/>
    <n v="133"/>
    <n v="8.8611904509679689E-5"/>
    <n v="11.278195488721805"/>
    <n v="300"/>
    <n v="300"/>
    <n v="0"/>
    <n v="1500"/>
    <n v="1500"/>
    <n v="0"/>
    <n v="0"/>
    <n v="1200"/>
    <n v="0.8"/>
  </r>
  <r>
    <s v="Avivasa0516_Gelecegini_Biriktirenler_interest_Bond_MC"/>
    <x v="0"/>
    <x v="4"/>
    <s v="Q2"/>
    <d v="2016-05-13T00:00:00"/>
    <d v="2016-05-31T00:00:00"/>
    <n v="0"/>
    <x v="0"/>
    <x v="5"/>
    <s v="Avivasa0516_Gelecegini_Biriktirenler_interest_MC"/>
    <s v="Completed"/>
    <s v="Bond Digital"/>
    <s v="RON"/>
    <s v="Xaxis Display Plus"/>
    <s v="cpm"/>
    <s v="Selected Sites"/>
    <s v="Ad Bundles"/>
    <n v="0.5"/>
    <n v="1"/>
    <n v="1000000"/>
    <n v="1000503"/>
    <n v="0"/>
    <n v="1000000"/>
    <m/>
    <n v="0"/>
    <e v="#DIV/0!"/>
    <n v="500"/>
    <n v="500"/>
    <n v="0"/>
    <n v="1000"/>
    <n v="1000"/>
    <n v="0"/>
    <n v="0"/>
    <n v="500"/>
    <n v="0.5"/>
  </r>
  <r>
    <s v="Vodafone0516_Big_Bang_Faz2_Lal_Appnexus_MS"/>
    <x v="0"/>
    <x v="4"/>
    <s v="Q2"/>
    <d v="2016-05-13T00:00:00"/>
    <d v="2016-05-31T00:00:00"/>
    <n v="0"/>
    <x v="2"/>
    <x v="13"/>
    <s v="Vodafone0516_Big_Bang_Faz2_Lal_MS"/>
    <s v="Completed"/>
    <s v="Appnexus"/>
    <s v="RON"/>
    <s v="Xaxis Lookalike"/>
    <s v="cpm"/>
    <s v="Selected Sites"/>
    <s v="Ad Bundles"/>
    <m/>
    <n v="1.3"/>
    <n v="1000000"/>
    <n v="1982595"/>
    <n v="0"/>
    <n v="1000000"/>
    <m/>
    <n v="0"/>
    <e v="#DIV/0!"/>
    <n v="0"/>
    <n v="0"/>
    <n v="0"/>
    <n v="1300"/>
    <n v="1170"/>
    <n v="-130"/>
    <n v="0"/>
    <n v="1170"/>
    <n v="1"/>
  </r>
  <r>
    <s v="Vodafone0516_Big_Bang_Faz2_Lal_GoogleAdx_MS"/>
    <x v="0"/>
    <x v="4"/>
    <s v="Q2"/>
    <d v="2016-05-13T00:00:00"/>
    <d v="2016-05-31T00:00:00"/>
    <n v="0"/>
    <x v="2"/>
    <x v="13"/>
    <s v="Vodafone0516_Big_Bang_Faz2_Lal_MS"/>
    <s v="Completed"/>
    <s v="Google"/>
    <s v="RON"/>
    <s v="Xaxis Lookalike"/>
    <s v="cpm"/>
    <s v="Selected Sites"/>
    <s v="Ad Bundles"/>
    <m/>
    <n v="1.3"/>
    <n v="0"/>
    <m/>
    <n v="0"/>
    <n v="0"/>
    <m/>
    <e v="#DIV/0!"/>
    <e v="#DIV/0!"/>
    <n v="0"/>
    <n v="0"/>
    <n v="0"/>
    <n v="0"/>
    <n v="0"/>
    <n v="0"/>
    <n v="0"/>
    <n v="0"/>
    <e v="#DIV/0!"/>
  </r>
  <r>
    <s v="Vodafone0516_Big_Bang_Faz2_Lal_Digitalm_MS"/>
    <x v="0"/>
    <x v="4"/>
    <s v="Q2"/>
    <d v="2016-05-13T00:00:00"/>
    <d v="2016-05-31T00:00:00"/>
    <n v="0"/>
    <x v="2"/>
    <x v="13"/>
    <s v="Vodafone0516_Big_Bang_Faz2_Lal_MS"/>
    <s v="Completed"/>
    <s v="Digitalm"/>
    <s v="RON"/>
    <s v="Xaxis Lookalike"/>
    <s v="cpm"/>
    <s v="Selected Sites"/>
    <s v="Ad Bundles"/>
    <n v="0.2"/>
    <n v="1.3"/>
    <n v="2000000"/>
    <n v="2002366"/>
    <n v="0"/>
    <n v="2000000"/>
    <n v="197"/>
    <n v="9.8383612186783034E-5"/>
    <n v="13.197969543147208"/>
    <n v="400"/>
    <n v="400"/>
    <n v="0"/>
    <n v="2600"/>
    <n v="2600"/>
    <n v="0"/>
    <n v="0"/>
    <n v="2200"/>
    <n v="0.84615384615384615"/>
  </r>
  <r>
    <s v="Vodafone0516_Big_Bang_Faz2_Lal_Medyanet_MS"/>
    <x v="0"/>
    <x v="4"/>
    <s v="Q2"/>
    <d v="2016-05-13T00:00:00"/>
    <d v="2016-05-31T00:00:00"/>
    <n v="0"/>
    <x v="2"/>
    <x v="13"/>
    <s v="Vodafone0516_Big_Bang_Faz2_Lal_MS"/>
    <s v="Completed"/>
    <s v="Medyanet"/>
    <s v="RON"/>
    <s v="Xaxis Lookalike"/>
    <s v="cpm"/>
    <s v="Selected Sites"/>
    <s v="Ad Bundles"/>
    <n v="0.1"/>
    <n v="1.3"/>
    <n v="1000000"/>
    <n v="1004721"/>
    <n v="0"/>
    <n v="1000000"/>
    <m/>
    <n v="0"/>
    <e v="#DIV/0!"/>
    <n v="100"/>
    <n v="100"/>
    <n v="0"/>
    <n v="1300"/>
    <n v="1300"/>
    <n v="0"/>
    <n v="0"/>
    <n v="1200"/>
    <n v="0.92307692307692313"/>
  </r>
  <r>
    <s v="Vodafone0516_Big_Bang_Faz2_Lal_Sem_MS"/>
    <x v="0"/>
    <x v="4"/>
    <s v="Q2"/>
    <d v="2016-05-13T00:00:00"/>
    <d v="2016-05-31T00:00:00"/>
    <n v="0"/>
    <x v="2"/>
    <x v="13"/>
    <s v="Vodafone0516_Big_Bang_Faz2_Lal_MS"/>
    <s v="Completed"/>
    <s v="Sem Digital"/>
    <s v="RON"/>
    <s v="Xaxis Lookalike"/>
    <s v="cpm"/>
    <s v="Selected Sites"/>
    <s v="Ad Bundles"/>
    <n v="0.2"/>
    <n v="1.3"/>
    <n v="250000"/>
    <n v="302089"/>
    <n v="0"/>
    <n v="250000"/>
    <m/>
    <n v="0"/>
    <e v="#DIV/0!"/>
    <n v="50"/>
    <n v="50"/>
    <n v="0"/>
    <n v="325"/>
    <n v="325"/>
    <n v="0"/>
    <n v="0"/>
    <n v="275"/>
    <n v="0.84615384615384615"/>
  </r>
  <r>
    <s v="Vodafone0516_Big_Bang_Faz2_Lal_matrouge_MS"/>
    <x v="0"/>
    <x v="4"/>
    <s v="Q2"/>
    <d v="2016-05-13T00:00:00"/>
    <d v="2016-05-31T00:00:00"/>
    <n v="0"/>
    <x v="2"/>
    <x v="13"/>
    <s v="Vodafone0516_Big_Bang_Faz2_Lal_MS"/>
    <s v="Completed"/>
    <s v="Matrouge"/>
    <s v="RON"/>
    <s v="Xaxis Lookalike"/>
    <s v="cpm"/>
    <s v="Selected Sites"/>
    <s v="Ad Bundles"/>
    <n v="0.2"/>
    <n v="1.3"/>
    <n v="250000"/>
    <n v="555988"/>
    <n v="0"/>
    <n v="250000"/>
    <m/>
    <n v="0"/>
    <e v="#DIV/0!"/>
    <n v="50"/>
    <n v="150"/>
    <n v="100"/>
    <n v="325"/>
    <n v="325"/>
    <n v="0"/>
    <n v="0"/>
    <n v="175"/>
    <n v="0.53846153846153844"/>
  </r>
  <r>
    <s v="Vodafone0516_Big_Bang_Faz2_Lal_Commedya_MS"/>
    <x v="0"/>
    <x v="4"/>
    <s v="Q2"/>
    <d v="2016-05-13T00:00:00"/>
    <d v="2016-05-31T00:00:00"/>
    <n v="0"/>
    <x v="2"/>
    <x v="13"/>
    <s v="Vodafone0516_Big_Bang_Faz2_Lal_MS"/>
    <s v="Completed"/>
    <s v="Commedya"/>
    <s v="RON"/>
    <s v="Xaxis Lookalike"/>
    <s v="cpm"/>
    <s v="Selected Sites"/>
    <s v="Ad Bundles"/>
    <n v="0.1"/>
    <n v="1.3"/>
    <n v="1000000"/>
    <n v="1056913"/>
    <n v="0"/>
    <n v="1000000"/>
    <m/>
    <n v="0"/>
    <e v="#DIV/0!"/>
    <n v="100"/>
    <n v="100"/>
    <n v="0"/>
    <n v="1300"/>
    <n v="1300"/>
    <n v="0"/>
    <n v="0"/>
    <n v="1200"/>
    <n v="0.92307692307692313"/>
  </r>
  <r>
    <s v="Vodafone0516_Big_bang_Faz2_interstitial_medyanet_MS"/>
    <x v="0"/>
    <x v="4"/>
    <s v="Q2"/>
    <d v="2016-05-13T00:00:00"/>
    <d v="2016-05-31T00:00:00"/>
    <n v="0"/>
    <x v="2"/>
    <x v="13"/>
    <s v="Vodafone0516_Big_Bang_Faz2_Lal_MS"/>
    <s v="Completed"/>
    <s v="Medyanet"/>
    <s v="RON"/>
    <s v="Xaxis Rich Media"/>
    <s v="cpm"/>
    <s v="Interstitial"/>
    <s v="Interstitial"/>
    <n v="0.5"/>
    <n v="1.3"/>
    <n v="600000"/>
    <n v="600179"/>
    <n v="0"/>
    <n v="600000"/>
    <m/>
    <n v="0"/>
    <e v="#DIV/0!"/>
    <n v="300"/>
    <n v="300"/>
    <n v="0"/>
    <n v="780"/>
    <n v="780"/>
    <n v="0"/>
    <n v="0"/>
    <n v="480"/>
    <n v="0.61538461538461542"/>
  </r>
  <r>
    <s v="Shell0516_Rimula_Audio_Recognation_Digitalmarcom_MC"/>
    <x v="0"/>
    <x v="4"/>
    <s v="Q2"/>
    <d v="2016-05-13T00:00:00"/>
    <d v="2016-05-31T00:00:00"/>
    <n v="0"/>
    <x v="0"/>
    <x v="50"/>
    <s v="Shell0516_Rimula_Audio_Recognation_MC"/>
    <s v="Completed"/>
    <s v="Digitalmarcom"/>
    <s v="RON"/>
    <s v="Xaxis Audio Recog"/>
    <s v="cpv"/>
    <s v="Pre/Mid/Post Rolls RON"/>
    <s v="Online Video"/>
    <n v="3.7999999999999999E-2"/>
    <n v="0.06"/>
    <n v="100000"/>
    <n v="0"/>
    <n v="100000"/>
    <n v="0"/>
    <m/>
    <e v="#DIV/0!"/>
    <e v="#DIV/0!"/>
    <n v="3800"/>
    <n v="0"/>
    <n v="-3800"/>
    <n v="6000"/>
    <n v="0"/>
    <n v="-6000"/>
    <n v="0"/>
    <n v="0"/>
    <e v="#DIV/0!"/>
  </r>
  <r>
    <s v="Shell0516_Rimula_interest_Bond_MC"/>
    <x v="0"/>
    <x v="4"/>
    <s v="Q2"/>
    <d v="2016-05-13T00:00:00"/>
    <d v="2016-05-31T00:00:00"/>
    <n v="0"/>
    <x v="0"/>
    <x v="50"/>
    <s v="Shell0516_Rimula_interest_MC"/>
    <s v="Completed"/>
    <s v="Bond Digital"/>
    <s v="RON"/>
    <s v="Xaxis Display Plus"/>
    <s v="cpm"/>
    <s v="Selected Sites"/>
    <s v="Ad Bundles"/>
    <n v="0.5"/>
    <n v="1"/>
    <n v="2750000"/>
    <n v="1166009"/>
    <n v="1583991"/>
    <n v="1166009"/>
    <m/>
    <n v="0"/>
    <e v="#DIV/0!"/>
    <n v="1375"/>
    <n v="583.00450000000001"/>
    <n v="-791.99549999999999"/>
    <n v="2750"/>
    <n v="1455.26"/>
    <n v="-1294.74"/>
    <n v="0"/>
    <n v="872.25549999999998"/>
    <n v="0.5993812102304743"/>
  </r>
  <r>
    <s v="Shell0516_Rimula_interest_Digitalm_MC"/>
    <x v="0"/>
    <x v="4"/>
    <s v="Q2"/>
    <d v="2016-05-13T00:00:00"/>
    <d v="2016-05-31T00:00:00"/>
    <n v="0"/>
    <x v="0"/>
    <x v="50"/>
    <s v="Shell0516_Rimula_interest_MC"/>
    <s v="Completed"/>
    <s v="Digitalm"/>
    <s v="RON"/>
    <s v="Xaxis Display Plus"/>
    <s v="cpm"/>
    <s v="Selected Sites"/>
    <s v="Ad Bundles"/>
    <n v="0.2"/>
    <n v="1"/>
    <n v="2000000"/>
    <n v="2022737"/>
    <n v="0"/>
    <n v="2000000"/>
    <n v="528"/>
    <n v="2.6103245256303714E-4"/>
    <n v="3.8309412878787881"/>
    <n v="400"/>
    <n v="400"/>
    <n v="0"/>
    <n v="2000"/>
    <n v="2022.7370000000001"/>
    <n v="22.73700000000008"/>
    <n v="0"/>
    <n v="1622.7370000000001"/>
    <n v="0.80224814199769912"/>
  </r>
  <r>
    <s v="Shell0516_Rimula_interest_Adhood_MC"/>
    <x v="0"/>
    <x v="4"/>
    <s v="Q2"/>
    <d v="2016-05-13T00:00:00"/>
    <d v="2016-05-31T00:00:00"/>
    <n v="0"/>
    <x v="0"/>
    <x v="50"/>
    <s v="Shell0516_Rimula_interest_MC"/>
    <s v="Completed"/>
    <s v="Adhood"/>
    <s v="RON"/>
    <s v="Xaxis Display Plus"/>
    <s v="cpm"/>
    <s v="Selected Sites"/>
    <s v="Ad Bundles"/>
    <n v="0.15"/>
    <n v="1"/>
    <n v="1000000"/>
    <n v="992466"/>
    <n v="7534"/>
    <n v="992466"/>
    <m/>
    <n v="0"/>
    <e v="#DIV/0!"/>
    <n v="150"/>
    <n v="148.8699"/>
    <n v="-1.1300999999999988"/>
    <n v="1000"/>
    <n v="0"/>
    <n v="-1000"/>
    <n v="0"/>
    <n v="-148.8699"/>
    <e v="#DIV/0!"/>
  </r>
  <r>
    <s v="Teknosa0516_Turuncu_indirim_13-16_interstitial_Medyanet_MC"/>
    <x v="0"/>
    <x v="4"/>
    <s v="Q2"/>
    <d v="2016-05-13T00:00:00"/>
    <d v="2016-05-16T00:00:00"/>
    <n v="0"/>
    <x v="0"/>
    <x v="6"/>
    <s v="Teknosa0516_Turuncu_indirim_13-16_interstitial_MC"/>
    <s v="Completed"/>
    <s v="Medyanet"/>
    <s v="RON"/>
    <s v="Xaxis Rich Media"/>
    <s v="cpm"/>
    <s v="Interstitial"/>
    <s v="Interstitial"/>
    <n v="0.5"/>
    <n v="4.25"/>
    <n v="400000"/>
    <n v="402372"/>
    <n v="0"/>
    <n v="400000"/>
    <n v="6349"/>
    <n v="1.5778930939528594E-2"/>
    <n v="0.21853835249645615"/>
    <n v="200"/>
    <n v="200"/>
    <n v="0"/>
    <n v="1700"/>
    <n v="1387.5"/>
    <n v="-312.5"/>
    <n v="0"/>
    <n v="1187.5"/>
    <n v="0.85585585585585588"/>
  </r>
  <r>
    <s v="Teknosa0516_Turuncu_indirim_13-16_interstitial_Acunn_MC"/>
    <x v="0"/>
    <x v="4"/>
    <s v="Q2"/>
    <d v="2016-05-13T00:00:00"/>
    <d v="2016-05-16T00:00:00"/>
    <n v="0"/>
    <x v="0"/>
    <x v="6"/>
    <s v="Teknosa0516_Turuncu_indirim_13-16_interstitial_MC"/>
    <s v="Completed"/>
    <s v="Acunn"/>
    <s v="RON"/>
    <s v="Xaxis Rich Media"/>
    <s v="cpm"/>
    <s v="Interstitial"/>
    <s v="Interstitial"/>
    <n v="1.5"/>
    <n v="4.25"/>
    <n v="300000"/>
    <n v="321414"/>
    <n v="0"/>
    <n v="300000"/>
    <n v="5444"/>
    <n v="1.6937656729327285E-2"/>
    <n v="0.23420279206465833"/>
    <n v="450"/>
    <n v="450"/>
    <n v="0"/>
    <n v="1275"/>
    <n v="1275"/>
    <n v="0"/>
    <n v="0"/>
    <n v="825"/>
    <n v="0.6470588235294118"/>
  </r>
  <r>
    <s v="Teknosa0516_Turuncu_indirim_13-16_interstitial_Bond_MC"/>
    <x v="0"/>
    <x v="4"/>
    <s v="Q2"/>
    <d v="2016-05-13T00:00:00"/>
    <d v="2016-05-16T00:00:00"/>
    <n v="0"/>
    <x v="0"/>
    <x v="6"/>
    <s v="Teknosa0516_Turuncu_indirim_13-16_interstitial_MC"/>
    <s v="Completed"/>
    <s v="Bond Digital"/>
    <s v="RON"/>
    <s v="Xaxis Rich Media"/>
    <s v="cpm"/>
    <s v="Interstitial"/>
    <s v="Interstitial"/>
    <n v="2.5"/>
    <n v="4.25"/>
    <n v="150000"/>
    <n v="150713"/>
    <n v="0"/>
    <n v="150000"/>
    <m/>
    <n v="0"/>
    <e v="#DIV/0!"/>
    <n v="375"/>
    <n v="375"/>
    <n v="0"/>
    <n v="637.5"/>
    <n v="637.5"/>
    <n v="0"/>
    <n v="0"/>
    <n v="262.5"/>
    <n v="0.41176470588235292"/>
  </r>
  <r>
    <s v="Avon0516_B&amp;M_interstitial_Admatic_MX"/>
    <x v="0"/>
    <x v="4"/>
    <s v="Q2"/>
    <d v="2016-05-13T00:00:00"/>
    <d v="2016-05-31T00:00:00"/>
    <n v="0"/>
    <x v="3"/>
    <x v="33"/>
    <s v="Avon0516_B&amp;M_interstitial_MX"/>
    <s v="Completed"/>
    <s v="Admatic"/>
    <s v="RON"/>
    <s v="Xaxis Rich Media"/>
    <s v="cpm"/>
    <s v="Interstitial"/>
    <s v="Interstitial"/>
    <n v="3"/>
    <n v="4.25"/>
    <n v="400000"/>
    <n v="0"/>
    <n v="400000"/>
    <n v="0"/>
    <m/>
    <e v="#DIV/0!"/>
    <e v="#DIV/0!"/>
    <n v="1200"/>
    <n v="0"/>
    <n v="-1200"/>
    <n v="1700"/>
    <n v="425"/>
    <n v="-1275"/>
    <n v="0"/>
    <n v="425"/>
    <n v="1"/>
  </r>
  <r>
    <s v="Avon0516_B&amp;M_interstitial_Medyanet_MX"/>
    <x v="0"/>
    <x v="4"/>
    <s v="Q2"/>
    <d v="2016-05-13T00:00:00"/>
    <d v="2016-05-31T00:00:00"/>
    <n v="0"/>
    <x v="3"/>
    <x v="33"/>
    <s v="Avon0516_B&amp;M_interstitial_MX"/>
    <s v="Completed"/>
    <s v="Medyanet"/>
    <s v="RON"/>
    <s v="Xaxis Rich Media"/>
    <s v="cpm"/>
    <s v="Interstitial"/>
    <s v="Interstitial"/>
    <n v="0.5"/>
    <n v="4.25"/>
    <n v="400000"/>
    <n v="22282"/>
    <n v="377718"/>
    <n v="22282"/>
    <m/>
    <n v="0"/>
    <e v="#DIV/0!"/>
    <n v="200"/>
    <n v="161"/>
    <n v="-39"/>
    <n v="1700"/>
    <n v="94.698499999999996"/>
    <n v="-1605.3015"/>
    <n v="0"/>
    <n v="-66.301500000000004"/>
    <n v="-0.70013252585838226"/>
  </r>
  <r>
    <s v="Avon0516_B&amp;M_interstitial_Acunn_MX"/>
    <x v="0"/>
    <x v="4"/>
    <s v="Q2"/>
    <d v="2016-05-13T00:00:00"/>
    <d v="2016-05-31T00:00:00"/>
    <n v="0"/>
    <x v="3"/>
    <x v="33"/>
    <s v="Avon0516_B&amp;M_interstitial_MX"/>
    <s v="Completed"/>
    <s v="Acunn"/>
    <s v="RON"/>
    <s v="Xaxis Rich Media"/>
    <s v="cpm"/>
    <s v="Interstitial"/>
    <s v="Interstitial"/>
    <n v="1.5"/>
    <n v="4.25"/>
    <n v="400000"/>
    <n v="403364"/>
    <n v="0"/>
    <n v="400000"/>
    <n v="1764"/>
    <n v="4.3732212096270363E-3"/>
    <n v="0.97182369614512476"/>
    <n v="600"/>
    <n v="600"/>
    <n v="0"/>
    <n v="1700"/>
    <n v="1714.297"/>
    <n v="14.297000000000025"/>
    <n v="0"/>
    <n v="1114.297"/>
    <n v="0.65000230415149762"/>
  </r>
  <r>
    <s v="Avon0516_B&amp;M_interstitial_Matrouge_MX"/>
    <x v="0"/>
    <x v="4"/>
    <s v="Q2"/>
    <d v="2016-05-13T00:00:00"/>
    <d v="2016-05-31T00:00:00"/>
    <n v="0"/>
    <x v="3"/>
    <x v="33"/>
    <s v="Avon0516_B&amp;M_interstitial_MX"/>
    <s v="Completed"/>
    <s v="Matrouge"/>
    <s v="RON"/>
    <s v="Xaxis Rich Media"/>
    <s v="cpm"/>
    <s v="Interstitial"/>
    <s v="Interstitial"/>
    <n v="2"/>
    <n v="4.25"/>
    <n v="100000"/>
    <m/>
    <n v="100000"/>
    <n v="0"/>
    <m/>
    <e v="#DIV/0!"/>
    <e v="#DIV/0!"/>
    <n v="200"/>
    <n v="0"/>
    <n v="-200"/>
    <n v="425"/>
    <n v="0"/>
    <n v="-425"/>
    <n v="0"/>
    <n v="0"/>
    <e v="#DIV/0!"/>
  </r>
  <r>
    <s v="Avon0516_B&amp;M_SYNC_Clipkit_MX"/>
    <x v="0"/>
    <x v="4"/>
    <s v="Q2"/>
    <d v="2016-05-13T00:00:00"/>
    <d v="2016-05-31T00:00:00"/>
    <n v="0"/>
    <x v="3"/>
    <x v="33"/>
    <s v="Avon0516_B&amp;M_SYNC_MX"/>
    <s v="Completed"/>
    <s v="Clipkit"/>
    <s v="RON"/>
    <s v="Xaxis SYNC"/>
    <s v="cpv"/>
    <s v="Pre/Mid/Post Rolls RON"/>
    <s v="Online Video"/>
    <n v="3.6999999999999998E-2"/>
    <n v="0.06"/>
    <n v="100000"/>
    <n v="100034"/>
    <n v="0"/>
    <n v="100000"/>
    <n v="11847"/>
    <n v="0.11842973389047724"/>
    <n v="0.50645733096986578"/>
    <n v="3700"/>
    <n v="3700"/>
    <n v="0"/>
    <n v="6000"/>
    <n v="6000"/>
    <n v="0"/>
    <n v="0"/>
    <n v="2300"/>
    <n v="0.38333333333333336"/>
  </r>
  <r>
    <s v="Karcher0516_Basınclı_Yıkama_makinası_interest_Bond_MX"/>
    <x v="0"/>
    <x v="4"/>
    <s v="Q2"/>
    <d v="2016-05-13T00:00:00"/>
    <d v="2016-05-31T00:00:00"/>
    <n v="0"/>
    <x v="3"/>
    <x v="4"/>
    <s v="Karcher0516_Basınclı_Yıkama_makinası_interestMC"/>
    <s v="Completed"/>
    <s v="Bond Digital"/>
    <s v="RON"/>
    <s v="Xaxis Display Plus"/>
    <s v="cpm"/>
    <s v="Selected Sites"/>
    <s v="Ad Bundles"/>
    <n v="0.5"/>
    <n v="1.2"/>
    <n v="700000"/>
    <n v="705739"/>
    <n v="0"/>
    <n v="700000"/>
    <m/>
    <n v="0"/>
    <e v="#DIV/0!"/>
    <n v="350"/>
    <n v="350"/>
    <n v="0"/>
    <n v="840"/>
    <n v="847"/>
    <n v="7"/>
    <n v="0"/>
    <n v="497"/>
    <n v="0.58677685950413228"/>
  </r>
  <r>
    <s v="Karcher0516_Basınclı_Yıkama_makinası_interstitial_Medyanet_MX"/>
    <x v="0"/>
    <x v="4"/>
    <s v="Q2"/>
    <d v="2016-05-13T00:00:00"/>
    <d v="2016-05-31T00:00:00"/>
    <n v="0"/>
    <x v="3"/>
    <x v="4"/>
    <s v="Karcher0516_Basınclı_Yıkama_makinası_interstitial_MC"/>
    <s v="Completed"/>
    <s v="Medyanet"/>
    <s v="RON"/>
    <s v="Xaxis Rich Media"/>
    <s v="cpm"/>
    <s v="Interstitial"/>
    <s v="Interstitial"/>
    <n v="0.5"/>
    <n v="4.25"/>
    <n v="400000"/>
    <n v="401153"/>
    <n v="0"/>
    <n v="400000"/>
    <m/>
    <n v="0"/>
    <e v="#DIV/0!"/>
    <n v="200"/>
    <n v="200"/>
    <n v="0"/>
    <n v="1700"/>
    <n v="1700"/>
    <n v="0"/>
    <n v="0"/>
    <n v="1500"/>
    <n v="0.88235294117647056"/>
  </r>
  <r>
    <s v="Karcher0516_Basınclı_Yıkama_makinası_mobil_Move_MX"/>
    <x v="0"/>
    <x v="4"/>
    <s v="Q2"/>
    <d v="2016-05-13T00:00:00"/>
    <d v="2016-05-31T00:00:00"/>
    <n v="0"/>
    <x v="3"/>
    <x v="4"/>
    <s v="Karcher0516_Basınclı_Yıkama_makinası_mobil_MX"/>
    <s v="Completed"/>
    <s v="Move"/>
    <s v="RON"/>
    <s v="Xaxis Mobil"/>
    <s v="cpm"/>
    <s v="Selected Sites"/>
    <s v="Ad Bundles"/>
    <n v="3"/>
    <n v="8"/>
    <n v="300000"/>
    <n v="335495"/>
    <n v="0"/>
    <n v="300000"/>
    <n v="8522"/>
    <n v="2.5401272746240631E-2"/>
    <n v="0.31494954236094813"/>
    <n v="900"/>
    <n v="900"/>
    <n v="0"/>
    <n v="2400"/>
    <n v="2684"/>
    <n v="284"/>
    <n v="0"/>
    <n v="1784"/>
    <n v="0.6646795827123696"/>
  </r>
  <r>
    <s v="Vodafone0516_Cepte_Wifi_interest_Bond_MS"/>
    <x v="0"/>
    <x v="4"/>
    <s v="Q2"/>
    <d v="2016-05-13T00:00:00"/>
    <d v="2016-05-31T00:00:00"/>
    <n v="0"/>
    <x v="2"/>
    <x v="13"/>
    <s v="Vodafone0516_Cepte_Wifi_interest_MS"/>
    <s v="Completed"/>
    <s v="Bond Digital"/>
    <s v="RON"/>
    <s v="Xaxis Display Plus"/>
    <s v="cpm"/>
    <s v="Selected Sites"/>
    <s v="Ad Bundles"/>
    <n v="0.5"/>
    <n v="0.8"/>
    <n v="2000000"/>
    <n v="2001798"/>
    <n v="0"/>
    <n v="2000000"/>
    <m/>
    <n v="0"/>
    <e v="#DIV/0!"/>
    <n v="1000"/>
    <n v="1000"/>
    <n v="0"/>
    <n v="1600"/>
    <n v="1200"/>
    <n v="-400"/>
    <n v="0"/>
    <n v="200"/>
    <n v="0.16666666666666666"/>
  </r>
  <r>
    <s v="Vodafone0516_Cepte_Wifi_interest_Digitalm_MS"/>
    <x v="0"/>
    <x v="4"/>
    <s v="Q2"/>
    <d v="2016-05-13T00:00:00"/>
    <d v="2016-05-31T00:00:00"/>
    <n v="0"/>
    <x v="2"/>
    <x v="13"/>
    <s v="Vodafone0516_Cepte_Wifi_interest_MS"/>
    <s v="Completed"/>
    <s v="Digitalm"/>
    <s v="RON"/>
    <s v="Xaxis Display Plus"/>
    <s v="cpm"/>
    <s v="Selected Sites"/>
    <s v="Ad Bundles"/>
    <n v="0.2"/>
    <n v="0.8"/>
    <n v="2000000"/>
    <n v="2001295"/>
    <n v="0"/>
    <n v="2000000"/>
    <n v="176"/>
    <n v="8.794305687067624E-5"/>
    <n v="9.0909090909090917"/>
    <n v="400"/>
    <n v="400"/>
    <n v="0"/>
    <n v="1600"/>
    <n v="1600"/>
    <n v="0"/>
    <n v="0"/>
    <n v="1200"/>
    <n v="0.75"/>
  </r>
  <r>
    <s v="Vodafone0516_Cepte_Wifi_interest_Nokta_MS"/>
    <x v="0"/>
    <x v="4"/>
    <s v="Q2"/>
    <d v="2016-05-13T00:00:00"/>
    <d v="2016-05-31T00:00:00"/>
    <n v="0"/>
    <x v="2"/>
    <x v="13"/>
    <s v="Vodafone0516_Cepte_Wifi_interest_MS"/>
    <s v="Completed"/>
    <s v="Nokta"/>
    <s v="RON"/>
    <s v="Xaxis Display Plus"/>
    <s v="cpm"/>
    <s v="Selected Sites"/>
    <s v="Ad Bundles"/>
    <n v="0.1"/>
    <n v="0.8"/>
    <n v="500000"/>
    <n v="503374"/>
    <n v="0"/>
    <n v="500000"/>
    <m/>
    <n v="0"/>
    <e v="#DIV/0!"/>
    <n v="50"/>
    <n v="50"/>
    <n v="0"/>
    <n v="400"/>
    <n v="400"/>
    <n v="0"/>
    <n v="0"/>
    <n v="350"/>
    <n v="0.875"/>
  </r>
  <r>
    <s v="Vodafone0516_Cepte_Wifi_interest_Medyanet_MS"/>
    <x v="0"/>
    <x v="4"/>
    <s v="Q2"/>
    <d v="2016-05-13T00:00:00"/>
    <d v="2016-05-31T00:00:00"/>
    <n v="0"/>
    <x v="2"/>
    <x v="13"/>
    <s v="Vodafone0516_Cepte_Wifi_interest_MS"/>
    <s v="Completed"/>
    <s v="Medyanet"/>
    <s v="RON"/>
    <s v="Xaxis Display Plus"/>
    <s v="cpm"/>
    <s v="Selected Sites"/>
    <s v="Ad Bundles"/>
    <n v="0.1"/>
    <n v="0.8"/>
    <n v="1000000"/>
    <n v="1005652"/>
    <n v="0"/>
    <n v="1000000"/>
    <m/>
    <n v="0"/>
    <e v="#DIV/0!"/>
    <n v="100"/>
    <n v="100"/>
    <n v="0"/>
    <n v="800"/>
    <n v="800"/>
    <n v="0"/>
    <n v="0"/>
    <n v="700"/>
    <n v="0.875"/>
  </r>
  <r>
    <s v="Vodafone0516_Cepte_Wifi_interest_Sem_MS"/>
    <x v="0"/>
    <x v="4"/>
    <s v="Q2"/>
    <d v="2016-05-13T00:00:00"/>
    <d v="2016-05-31T00:00:00"/>
    <n v="0"/>
    <x v="2"/>
    <x v="13"/>
    <s v="Vodafone0516_Cepte_Wifi_interest_MS"/>
    <s v="Completed"/>
    <s v="Sem Digital"/>
    <s v="RON"/>
    <s v="Xaxis Display Plus"/>
    <s v="cpm"/>
    <s v="Selected Sites"/>
    <s v="Ad Bundles"/>
    <n v="0.2"/>
    <n v="0.8"/>
    <n v="500000"/>
    <n v="614358"/>
    <n v="0"/>
    <n v="500000"/>
    <m/>
    <n v="0"/>
    <e v="#DIV/0!"/>
    <n v="100"/>
    <n v="100"/>
    <n v="0"/>
    <n v="400"/>
    <n v="400"/>
    <n v="0"/>
    <n v="0"/>
    <n v="300"/>
    <n v="0.75"/>
  </r>
  <r>
    <s v="Vodafone0516_Cepte_Wifi_interest_Reklamstore_MS"/>
    <x v="0"/>
    <x v="4"/>
    <s v="Q2"/>
    <d v="2016-05-13T00:00:00"/>
    <d v="2016-05-31T00:00:00"/>
    <n v="0"/>
    <x v="2"/>
    <x v="13"/>
    <s v="Vodafone0516_Cepte_Wifi_interest_MS"/>
    <s v="Completed"/>
    <s v="Reklamstore"/>
    <s v="RON"/>
    <s v="Xaxis Display Plus"/>
    <s v="cpm"/>
    <s v="Selected Sites"/>
    <s v="Ad Bundles"/>
    <n v="0.17"/>
    <n v="0.8"/>
    <n v="500000"/>
    <n v="500251"/>
    <n v="0"/>
    <n v="500000"/>
    <n v="191"/>
    <n v="3.8180833221722696E-4"/>
    <n v="2.0942408376963351"/>
    <n v="85"/>
    <n v="85"/>
    <n v="0"/>
    <n v="400"/>
    <n v="400"/>
    <n v="0"/>
    <n v="0"/>
    <n v="315"/>
    <n v="0.78749999999999998"/>
  </r>
  <r>
    <s v="Vodafone0516_Cepte_Wifi_interstitial_Medyanet_MS"/>
    <x v="0"/>
    <x v="4"/>
    <s v="Q2"/>
    <d v="2016-05-13T00:00:00"/>
    <d v="2016-05-31T00:00:00"/>
    <n v="0"/>
    <x v="2"/>
    <x v="13"/>
    <s v="Vodafone0516_Cepte_Wifi_interstitial_MS"/>
    <s v="Completed"/>
    <s v="Medyanet"/>
    <s v="RON"/>
    <s v="Xaxis Rich Media"/>
    <s v="cpm"/>
    <s v="Interstitial"/>
    <s v="Interstitial"/>
    <n v="0.5"/>
    <n v="0.8"/>
    <n v="2000000"/>
    <n v="2003538"/>
    <n v="0"/>
    <n v="2000000"/>
    <m/>
    <n v="0"/>
    <e v="#DIV/0!"/>
    <n v="1000"/>
    <n v="1000"/>
    <n v="0"/>
    <n v="1600"/>
    <n v="1600"/>
    <n v="0"/>
    <n v="0"/>
    <n v="600"/>
    <n v="0.375"/>
  </r>
  <r>
    <s v="ElcaKozmetik_0516_Darphin_interstitial_Acunn_MS"/>
    <x v="0"/>
    <x v="4"/>
    <s v="Q2"/>
    <d v="2016-05-18T00:00:00"/>
    <d v="2016-05-31T00:00:00"/>
    <n v="0"/>
    <x v="2"/>
    <x v="2"/>
    <s v="ElcaKozmetik_0516_Darphin_interstitial_MS"/>
    <s v="Completed"/>
    <s v="Acunn"/>
    <s v="RON"/>
    <s v="Xaxis Rich Media"/>
    <s v="cpm"/>
    <s v="Interstitial"/>
    <s v="Interstitial"/>
    <n v="1.5"/>
    <n v="4"/>
    <n v="400000"/>
    <n v="401060"/>
    <n v="0"/>
    <n v="400000"/>
    <n v="1932"/>
    <n v="4.8172343290280757E-3"/>
    <n v="0.82815734989648038"/>
    <n v="600"/>
    <n v="600"/>
    <n v="0"/>
    <n v="1600"/>
    <n v="1600"/>
    <n v="0"/>
    <n v="0"/>
    <n v="1000"/>
    <n v="0.625"/>
  </r>
  <r>
    <s v="ElcaKozmetik_0516_Darphin_interstitial_Medyanet_MS"/>
    <x v="0"/>
    <x v="4"/>
    <s v="Q2"/>
    <d v="2016-05-18T00:00:00"/>
    <d v="2016-05-31T00:00:00"/>
    <n v="0"/>
    <x v="2"/>
    <x v="2"/>
    <s v="ElcaKozmetik_0516_Darphin_interstitial_MS"/>
    <s v="Completed"/>
    <s v="Medyanet"/>
    <s v="RON"/>
    <s v="Xaxis Rich Media"/>
    <s v="cpm"/>
    <s v="Interstitial"/>
    <s v="Interstitial"/>
    <n v="0.5"/>
    <n v="4"/>
    <n v="400000"/>
    <n v="400972"/>
    <n v="0"/>
    <n v="400000"/>
    <n v="2287"/>
    <n v="5.7036401544247476E-3"/>
    <n v="0.69960647135986009"/>
    <n v="200"/>
    <n v="200"/>
    <n v="0"/>
    <n v="1600"/>
    <n v="1600"/>
    <n v="0"/>
    <n v="0"/>
    <n v="1400"/>
    <n v="0.875"/>
  </r>
  <r>
    <s v="ElcaKozmetik_0516_Darphin_interstitial_Digitalm_MS"/>
    <x v="0"/>
    <x v="4"/>
    <s v="Q2"/>
    <d v="2016-05-18T00:00:00"/>
    <d v="2016-05-31T00:00:00"/>
    <n v="0"/>
    <x v="2"/>
    <x v="2"/>
    <s v="ElcaKozmetik_0516_Darphin_interstitial_MS"/>
    <s v="Completed"/>
    <s v="Digitalm"/>
    <s v="RON"/>
    <s v="Xaxis Rich Media"/>
    <s v="cpm"/>
    <s v="Interstitial"/>
    <s v="Interstitial"/>
    <n v="2.5"/>
    <n v="4"/>
    <n v="200000"/>
    <n v="200258"/>
    <n v="0"/>
    <n v="200000"/>
    <n v="3271"/>
    <n v="1.6333929231291632E-2"/>
    <n v="0.24457352491592785"/>
    <n v="500"/>
    <n v="500"/>
    <n v="0"/>
    <n v="800"/>
    <n v="800"/>
    <n v="0"/>
    <n v="0"/>
    <n v="300"/>
    <n v="0.375"/>
  </r>
  <r>
    <s v="ElcaKozmetik0516_Darphin_Pin_Overlay_Popmarker_MS"/>
    <x v="0"/>
    <x v="4"/>
    <s v="Q2"/>
    <d v="2016-05-18T00:00:00"/>
    <d v="2016-05-31T00:00:00"/>
    <n v="0"/>
    <x v="2"/>
    <x v="2"/>
    <s v="ElcaKozmetik_0516_Darphin_Pin_Overlay_MS"/>
    <s v="Completed"/>
    <s v="Popmarker"/>
    <s v="RON"/>
    <s v="Xaxis Pin"/>
    <s v="cpm"/>
    <s v="Selected Sites"/>
    <s v="Ad Bundles"/>
    <n v="1"/>
    <n v="3"/>
    <n v="1000000"/>
    <n v="1000605"/>
    <n v="0"/>
    <n v="1000000"/>
    <n v="2908"/>
    <n v="2.9062417237571271E-3"/>
    <n v="1.0316368638239339"/>
    <n v="1000"/>
    <n v="1000"/>
    <n v="0"/>
    <n v="3000"/>
    <n v="3000"/>
    <n v="0"/>
    <n v="0"/>
    <n v="2000"/>
    <n v="0.66666666666666663"/>
  </r>
  <r>
    <s v="IKEA0516_Peak_Day_interstitial_Acunn_MEC"/>
    <x v="0"/>
    <x v="4"/>
    <s v="Q2"/>
    <d v="2016-05-18T00:00:00"/>
    <d v="2016-05-23T00:00:00"/>
    <n v="0"/>
    <x v="1"/>
    <x v="1"/>
    <s v="IKEA0516_Peak_Day_interstitial_MEC"/>
    <s v="Completed"/>
    <s v="Acunn"/>
    <s v="RON"/>
    <s v="Xaxis Rich Media"/>
    <s v="cpm"/>
    <s v="Interstitial"/>
    <s v="Interstitial"/>
    <n v="1.5"/>
    <n v="4.25"/>
    <n v="500000"/>
    <n v="109140"/>
    <n v="390860"/>
    <n v="109140"/>
    <n v="1892"/>
    <n v="1.7335532343778631E-2"/>
    <n v="0.2454281183932347"/>
    <n v="750"/>
    <n v="163.71"/>
    <n v="-586.29"/>
    <n v="2125"/>
    <n v="464.35"/>
    <n v="-1660.65"/>
    <n v="0"/>
    <n v="300.64"/>
    <n v="0.6474426617852912"/>
  </r>
  <r>
    <s v="IKEA0516_Peak_Day_interstitial_Medyanet_MEC"/>
    <x v="0"/>
    <x v="4"/>
    <s v="Q2"/>
    <d v="2016-05-18T00:00:00"/>
    <d v="2016-05-23T00:00:00"/>
    <n v="0"/>
    <x v="1"/>
    <x v="1"/>
    <s v="IKEA0516_Peak_Day_interstitial_MEC"/>
    <s v="Completed"/>
    <s v="Medyanet"/>
    <s v="RON"/>
    <s v="Xaxis Rich Media"/>
    <s v="cpm"/>
    <s v="Interstitial"/>
    <s v="Interstitial"/>
    <n v="0.5"/>
    <n v="4.25"/>
    <n v="700000"/>
    <n v="703906"/>
    <n v="0"/>
    <n v="700000"/>
    <n v="8135"/>
    <n v="1.1556940841532819E-2"/>
    <n v="0.36774437615242778"/>
    <n v="350"/>
    <n v="350"/>
    <n v="0"/>
    <n v="2975"/>
    <n v="2991.6005"/>
    <n v="16.600500000000011"/>
    <n v="0"/>
    <n v="2641.6005"/>
    <n v="0.88300576898553129"/>
  </r>
  <r>
    <s v="IKEA0516_Peak_Day_interstitial_Digitalm_MEC"/>
    <x v="0"/>
    <x v="4"/>
    <s v="Q2"/>
    <d v="2016-05-18T00:00:00"/>
    <d v="2016-05-23T00:00:00"/>
    <n v="0"/>
    <x v="1"/>
    <x v="1"/>
    <s v="IKEA0516_Peak_Day_interstitial_MEC"/>
    <s v="Completed"/>
    <s v="Digitalm"/>
    <s v="RON"/>
    <s v="Xaxis Rich Media"/>
    <s v="cpm"/>
    <s v="Interstitial"/>
    <s v="Interstitial"/>
    <n v="2.5"/>
    <n v="4.25"/>
    <n v="300000"/>
    <n v="300706"/>
    <n v="0"/>
    <n v="300000"/>
    <n v="5206"/>
    <n v="1.7312591035762506E-2"/>
    <n v="0.24548607376104498"/>
    <n v="750"/>
    <n v="750"/>
    <n v="0"/>
    <n v="1275"/>
    <n v="1278.0005000000001"/>
    <n v="3.0005000000001019"/>
    <n v="0"/>
    <n v="528.0005000000001"/>
    <n v="0.41314576950478504"/>
  </r>
  <r>
    <s v="IKEA0516_Peak_Day_interstitial_DeskFive_MEC"/>
    <x v="0"/>
    <x v="4"/>
    <s v="Q2"/>
    <d v="2016-05-18T00:00:00"/>
    <d v="2016-05-23T00:00:00"/>
    <n v="0"/>
    <x v="1"/>
    <x v="1"/>
    <s v="IKEA0516_Peak_Day_interstitial_MEC"/>
    <s v="Completed"/>
    <s v="Desk Five"/>
    <s v="RON"/>
    <s v="Xaxis Rich Media"/>
    <s v="cpm"/>
    <s v="Interstitial"/>
    <s v="Interstitial"/>
    <n v="2.5"/>
    <n v="4.25"/>
    <n v="250000"/>
    <n v="250835"/>
    <n v="0"/>
    <n v="250000"/>
    <n v="4106"/>
    <n v="1.6369326449658141E-2"/>
    <n v="0.25963194106186066"/>
    <n v="625"/>
    <n v="625"/>
    <n v="0"/>
    <n v="1062.5"/>
    <n v="1066.0487499999999"/>
    <n v="3.5487499999999272"/>
    <n v="0"/>
    <n v="441.04874999999993"/>
    <n v="0.41372287149157105"/>
  </r>
  <r>
    <s v="Vodafone0516_Heroes_LG_interest_Digitalm_MS"/>
    <x v="0"/>
    <x v="4"/>
    <s v="Q2"/>
    <d v="2016-05-18T00:00:00"/>
    <d v="2016-05-31T00:00:00"/>
    <n v="0"/>
    <x v="2"/>
    <x v="13"/>
    <s v="Vodafone0516_Heroes_LG_interest_MS"/>
    <s v="Completed"/>
    <s v="Digitalm"/>
    <s v="RON"/>
    <s v="Xaxis Display Plus"/>
    <s v="cpm"/>
    <s v="Selected Sites"/>
    <s v="Ad Bundles"/>
    <n v="0.2"/>
    <n v="0.8"/>
    <n v="5000000"/>
    <n v="4935037"/>
    <n v="64963"/>
    <n v="4935037"/>
    <n v="3134"/>
    <n v="6.3505096314374137E-4"/>
    <n v="1.0976388002552648"/>
    <n v="1000"/>
    <n v="987.00740000000008"/>
    <n v="-12.992599999999925"/>
    <n v="4000"/>
    <n v="3440"/>
    <n v="-560"/>
    <n v="0"/>
    <n v="2452.9926"/>
    <n v="0.71307924418604651"/>
  </r>
  <r>
    <s v="Vodafone0516_Heroes_LG_interest_Bond_MS"/>
    <x v="0"/>
    <x v="4"/>
    <s v="Q2"/>
    <d v="2016-05-18T00:00:00"/>
    <d v="2016-05-31T00:00:00"/>
    <n v="0"/>
    <x v="2"/>
    <x v="13"/>
    <s v="Vodafone0516_Heroes_LG_interest_MS"/>
    <s v="Completed"/>
    <s v="Bond Digital"/>
    <s v="RON"/>
    <s v="Xaxis Display Plus"/>
    <s v="cpm"/>
    <s v="Selected Sites"/>
    <s v="Ad Bundles"/>
    <n v="0.5"/>
    <n v="0.8"/>
    <n v="1500000"/>
    <n v="1500013"/>
    <n v="0"/>
    <n v="1500000"/>
    <m/>
    <n v="0"/>
    <e v="#DIV/0!"/>
    <n v="750"/>
    <n v="750"/>
    <n v="0"/>
    <n v="1200"/>
    <n v="1200"/>
    <n v="0"/>
    <n v="0"/>
    <n v="450"/>
    <n v="0.375"/>
  </r>
  <r>
    <s v="Vodafone0516_Heroes_LG_interest_Matrouge_MS"/>
    <x v="0"/>
    <x v="4"/>
    <s v="Q2"/>
    <d v="2016-05-18T00:00:00"/>
    <d v="2016-05-31T00:00:00"/>
    <n v="0"/>
    <x v="2"/>
    <x v="13"/>
    <s v="Vodafone0516_Heroes_LG_interest_MS"/>
    <s v="Completed"/>
    <s v="Matrouge"/>
    <s v="RON"/>
    <s v="Xaxis Display Plus"/>
    <s v="cpm"/>
    <s v="Selected Sites"/>
    <s v="Ad Bundles"/>
    <n v="0.2"/>
    <n v="0.8"/>
    <n v="200000"/>
    <n v="764747"/>
    <n v="0"/>
    <n v="200000"/>
    <m/>
    <n v="0"/>
    <e v="#DIV/0!"/>
    <n v="40"/>
    <n v="140"/>
    <n v="100"/>
    <n v="160"/>
    <n v="160"/>
    <n v="0"/>
    <n v="0"/>
    <n v="20"/>
    <n v="0.125"/>
  </r>
  <r>
    <s v="Vodafone0516_Heroes_LG_interstitial_Medyanet_MS"/>
    <x v="0"/>
    <x v="4"/>
    <s v="Q2"/>
    <d v="2016-05-18T00:00:00"/>
    <d v="2016-05-31T00:00:00"/>
    <n v="0"/>
    <x v="2"/>
    <x v="13"/>
    <s v="Vodafone0516_Heroes_LG_interest_MS"/>
    <s v="Completed"/>
    <s v="Medyanet"/>
    <s v="RON"/>
    <s v="Xaxis Rich Media"/>
    <s v="cpm"/>
    <s v="Interstitial"/>
    <s v="Interstitial"/>
    <n v="0.5"/>
    <n v="0.8"/>
    <n v="2000000"/>
    <n v="2001609"/>
    <n v="0"/>
    <n v="2000000"/>
    <m/>
    <n v="0"/>
    <e v="#DIV/0!"/>
    <n v="1000"/>
    <n v="1000"/>
    <n v="0"/>
    <n v="1600"/>
    <n v="1600"/>
    <n v="0"/>
    <n v="0"/>
    <n v="600"/>
    <n v="0.375"/>
  </r>
  <r>
    <s v="Teknosa0516_Genclik_iletisimi_interstitial_Acunn_MC"/>
    <x v="0"/>
    <x v="4"/>
    <s v="Q2"/>
    <d v="2016-05-19T00:00:00"/>
    <d v="2016-05-22T00:00:00"/>
    <n v="0"/>
    <x v="0"/>
    <x v="6"/>
    <s v="Teknosa0516_Genclik_iletisimi_interstitial_MC"/>
    <s v="Completed"/>
    <s v="Acunn"/>
    <s v="RON"/>
    <s v="Xaxis Rich Media"/>
    <s v="cpm"/>
    <s v="Interstitial"/>
    <s v="Interstitial"/>
    <n v="1.5"/>
    <n v="4.25"/>
    <n v="300000"/>
    <n v="268358"/>
    <n v="31642"/>
    <n v="268358"/>
    <n v="2778"/>
    <n v="1.0351843433026033E-2"/>
    <n v="0.32287976961843051"/>
    <n v="450"/>
    <n v="402.53700000000003"/>
    <n v="-47.462999999999965"/>
    <n v="1275"/>
    <n v="896.96"/>
    <n v="-378.03999999999996"/>
    <n v="0"/>
    <n v="494.423"/>
    <n v="0.55122079022475912"/>
  </r>
  <r>
    <s v="Teknosa0516_Genclik_iletisimi_interstitial_Medyanet_MC"/>
    <x v="0"/>
    <x v="4"/>
    <s v="Q2"/>
    <d v="2016-05-19T00:00:00"/>
    <d v="2016-05-22T00:00:00"/>
    <n v="0"/>
    <x v="0"/>
    <x v="6"/>
    <s v="Teknosa0516_Genclik_iletisimi_interstitial_MC"/>
    <s v="Completed"/>
    <s v="Medyanet"/>
    <s v="RON"/>
    <s v="Xaxis Rich Media"/>
    <s v="cpm"/>
    <s v="Interstitial"/>
    <s v="Interstitial"/>
    <n v="0.5"/>
    <n v="4.25"/>
    <n v="350000"/>
    <n v="352480"/>
    <n v="0"/>
    <n v="350000"/>
    <n v="3636"/>
    <n v="1.0315478892419428E-2"/>
    <n v="0.41200220022002199"/>
    <n v="175"/>
    <n v="175"/>
    <n v="0"/>
    <n v="1487.5"/>
    <n v="1498.04"/>
    <n v="10.539999999999964"/>
    <n v="0"/>
    <n v="1323.04"/>
    <n v="0.88318068943419403"/>
  </r>
  <r>
    <s v="Vodafone0516_Red_Gladiators_interest_Digitalm_MS"/>
    <x v="0"/>
    <x v="4"/>
    <s v="Q2"/>
    <d v="2016-05-20T00:00:00"/>
    <d v="2016-05-31T00:00:00"/>
    <n v="0"/>
    <x v="2"/>
    <x v="13"/>
    <s v="Vodafone0516_Red_Gladiators_interest_MS"/>
    <s v="Completed"/>
    <s v="Digitalm"/>
    <s v="RON"/>
    <s v="Xaxis Display Plus"/>
    <s v="cpm"/>
    <s v="Selected Sites"/>
    <s v="Ad Bundles"/>
    <n v="0.2"/>
    <n v="0.8"/>
    <n v="3000000"/>
    <n v="3048192"/>
    <n v="0"/>
    <n v="3000000"/>
    <n v="682"/>
    <n v="2.2373918703283782E-4"/>
    <n v="3.159824046920821"/>
    <n v="600"/>
    <n v="600"/>
    <n v="0"/>
    <n v="2400"/>
    <n v="2155"/>
    <n v="-245"/>
    <n v="0"/>
    <n v="1555"/>
    <n v="0.72157772621809746"/>
  </r>
  <r>
    <s v="Vodafone0516_Red_Gladiators_interest_Bond_MS"/>
    <x v="0"/>
    <x v="4"/>
    <s v="Q2"/>
    <d v="2016-05-20T00:00:00"/>
    <d v="2016-05-31T00:00:00"/>
    <n v="0"/>
    <x v="2"/>
    <x v="13"/>
    <s v="Vodafone0516_Red_Gladiators_interest_MS"/>
    <s v="Completed"/>
    <s v="Bond Digital"/>
    <s v="RON"/>
    <s v="Xaxis Display Plus"/>
    <s v="cpm"/>
    <s v="Selected Sites"/>
    <s v="Ad Bundles"/>
    <n v="0.5"/>
    <n v="0.8"/>
    <n v="1500000"/>
    <n v="1501193"/>
    <n v="0"/>
    <n v="1500000"/>
    <m/>
    <n v="0"/>
    <e v="#DIV/0!"/>
    <n v="750"/>
    <n v="750"/>
    <n v="0"/>
    <n v="1200"/>
    <n v="1200"/>
    <n v="0"/>
    <n v="0"/>
    <n v="450"/>
    <n v="0.375"/>
  </r>
  <r>
    <s v="Vodafone0516_Red_Gladiators_interstitial_Medyanet_MS"/>
    <x v="0"/>
    <x v="4"/>
    <s v="Q2"/>
    <d v="2016-05-20T00:00:00"/>
    <d v="2016-05-31T00:00:00"/>
    <n v="0"/>
    <x v="2"/>
    <x v="13"/>
    <s v="Vodafone0516_Red_Gladiators_interstitial_MS"/>
    <s v="Completed"/>
    <s v="Medyanet"/>
    <s v="RON"/>
    <s v="Xaxis Rich Media"/>
    <s v="cpm"/>
    <s v="Interstitial"/>
    <s v="Interstitial"/>
    <n v="0.5"/>
    <n v="0.8"/>
    <n v="1000000"/>
    <n v="0"/>
    <n v="1000000"/>
    <n v="0"/>
    <m/>
    <n v="0"/>
    <e v="#DIV/0!"/>
    <n v="500"/>
    <n v="0"/>
    <n v="-500"/>
    <n v="800"/>
    <n v="0"/>
    <n v="-800"/>
    <n v="0"/>
    <n v="0"/>
    <e v="#DIV/0!"/>
  </r>
  <r>
    <s v="Carrefoursa0516_Euro_2016_Sync_Clipkit_MC"/>
    <x v="0"/>
    <x v="4"/>
    <s v="Q2"/>
    <d v="2016-05-20T00:00:00"/>
    <d v="2016-05-31T00:00:00"/>
    <n v="0"/>
    <x v="0"/>
    <x v="58"/>
    <s v="Carrefoursa0516_Euro_2016_Sync_MC"/>
    <s v="Completed"/>
    <s v="Clipkit"/>
    <s v="RON"/>
    <s v="Xaxis SYNC"/>
    <s v="cpv"/>
    <s v="Pre/Mid/Post Rolls RON"/>
    <s v="Online Video"/>
    <n v="7.4999999999999997E-2"/>
    <n v="0.1"/>
    <n v="50000"/>
    <n v="106173"/>
    <n v="0"/>
    <n v="50000"/>
    <n v="3291"/>
    <n v="3.0996581051679805E-2"/>
    <n v="2.4536615010635066"/>
    <n v="3750"/>
    <n v="3750"/>
    <n v="0"/>
    <n v="5000"/>
    <n v="8075"/>
    <n v="3075"/>
    <n v="0"/>
    <n v="4325"/>
    <n v="0.5356037151702786"/>
  </r>
  <r>
    <s v="Teknosa_Turuncu_indirim_20-23_interstitial_Medyanet_MC"/>
    <x v="0"/>
    <x v="4"/>
    <s v="Q2"/>
    <d v="2016-05-20T00:00:00"/>
    <d v="2016-05-23T00:00:00"/>
    <n v="0"/>
    <x v="0"/>
    <x v="6"/>
    <s v="Teknosa_Turuncu_indirim_20-23_interstitial_MC"/>
    <s v="Completed"/>
    <s v="Medyanet"/>
    <s v="RON"/>
    <s v="Xaxis Rich Media"/>
    <s v="cpm"/>
    <s v="Interstitial"/>
    <s v="Interstitial"/>
    <n v="0.5"/>
    <n v="4.25"/>
    <n v="400000"/>
    <n v="400882"/>
    <n v="0"/>
    <n v="400000"/>
    <n v="5364"/>
    <n v="1.3380496006306095E-2"/>
    <n v="0.29828486204325133"/>
    <n v="200"/>
    <n v="200"/>
    <n v="0"/>
    <n v="1700"/>
    <n v="1600"/>
    <n v="-100"/>
    <n v="0"/>
    <n v="1400"/>
    <n v="0.875"/>
  </r>
  <r>
    <s v="Teknosa_Turuncu_indirim_20-23_interstitial_Digitalm_MC"/>
    <x v="0"/>
    <x v="4"/>
    <s v="Q2"/>
    <d v="2016-05-20T00:00:00"/>
    <d v="2016-05-23T00:00:00"/>
    <n v="0"/>
    <x v="0"/>
    <x v="6"/>
    <s v="Teknosa_Turuncu_indirim_20-23_interstitial_MC"/>
    <s v="Completed"/>
    <s v="Digitalm"/>
    <s v="RON"/>
    <s v="Xaxis Rich Media"/>
    <s v="cpm"/>
    <s v="Interstitial"/>
    <s v="Interstitial"/>
    <n v="2.5"/>
    <n v="4.25"/>
    <n v="200000"/>
    <n v="201006"/>
    <n v="0"/>
    <n v="200000"/>
    <n v="4041"/>
    <n v="2.0103877496194144E-2"/>
    <n v="0.21034397426379609"/>
    <n v="500"/>
    <n v="500"/>
    <n v="0"/>
    <n v="850"/>
    <n v="850"/>
    <n v="0"/>
    <n v="0"/>
    <n v="350"/>
    <n v="0.41176470588235292"/>
  </r>
  <r>
    <s v="Teknosa_Turuncu_indirim_20-23_interstitial_Bond_MC"/>
    <x v="0"/>
    <x v="4"/>
    <s v="Q2"/>
    <d v="2016-05-20T00:00:00"/>
    <d v="2016-05-23T00:00:00"/>
    <n v="0"/>
    <x v="0"/>
    <x v="6"/>
    <s v="Teknosa_Turuncu_indirim_20-23_interstitial_MC"/>
    <s v="Completed"/>
    <s v="Bond Digital"/>
    <s v="RON"/>
    <s v="Xaxis Rich Media"/>
    <s v="cpm"/>
    <s v="Interstitial"/>
    <s v="Interstitial"/>
    <n v="2.5"/>
    <n v="4.25"/>
    <n v="200000"/>
    <n v="200047"/>
    <n v="0"/>
    <n v="200000"/>
    <m/>
    <n v="0"/>
    <e v="#DIV/0!"/>
    <n v="500"/>
    <n v="500"/>
    <n v="0"/>
    <n v="850"/>
    <n v="850"/>
    <n v="0"/>
    <n v="0"/>
    <n v="350"/>
    <n v="0.41176470588235292"/>
  </r>
  <r>
    <s v="TMC0516_Kahraman_Koala_Medyanet_interstitial_MS"/>
    <x v="0"/>
    <x v="4"/>
    <s v="Q2"/>
    <d v="2016-05-20T00:00:00"/>
    <d v="2016-05-27T00:00:00"/>
    <n v="0"/>
    <x v="2"/>
    <x v="59"/>
    <s v="TMC0516_Kahraman_Koala_interstitial_MS"/>
    <s v="Completed"/>
    <s v="Medyanet"/>
    <s v="RON"/>
    <s v="Xaxis Rich Media"/>
    <s v="cpm"/>
    <s v="Interstitial"/>
    <s v="Interstitial"/>
    <n v="0.5"/>
    <n v="4.25"/>
    <n v="600000"/>
    <n v="601378"/>
    <n v="0"/>
    <n v="600000"/>
    <n v="3548"/>
    <n v="5.8997834972346844E-3"/>
    <n v="0.7187147688838782"/>
    <n v="300"/>
    <n v="300"/>
    <n v="0"/>
    <n v="2550"/>
    <n v="2550"/>
    <n v="0"/>
    <n v="0"/>
    <n v="2250"/>
    <n v="0.88235294117647056"/>
  </r>
  <r>
    <s v="TMC0516_Kahraman_Koala_Acunn_interstitial_MS"/>
    <x v="0"/>
    <x v="4"/>
    <s v="Q2"/>
    <d v="2016-05-20T00:00:00"/>
    <d v="2016-05-27T00:00:00"/>
    <n v="0"/>
    <x v="2"/>
    <x v="59"/>
    <s v="TMC0516_Kahraman_Koala_interstitial_MS"/>
    <s v="Completed"/>
    <s v="Acunn"/>
    <s v="RON"/>
    <s v="Xaxis Rich Media"/>
    <s v="cpm"/>
    <s v="Interstitial"/>
    <s v="Interstitial"/>
    <n v="1.5"/>
    <n v="4.25"/>
    <n v="300000"/>
    <n v="308578"/>
    <n v="0"/>
    <n v="300000"/>
    <n v="1663"/>
    <n v="5.3892370810621629E-3"/>
    <n v="0.81178592904389657"/>
    <n v="450"/>
    <n v="450"/>
    <n v="0"/>
    <n v="1275"/>
    <n v="1350"/>
    <n v="75"/>
    <n v="0"/>
    <n v="900"/>
    <n v="0.66666666666666663"/>
  </r>
  <r>
    <s v="TMC0516_Kahraman_Koala_Digitalm_interstitial_MS"/>
    <x v="0"/>
    <x v="4"/>
    <s v="Q2"/>
    <d v="2016-05-20T00:00:00"/>
    <d v="2016-05-27T00:00:00"/>
    <n v="0"/>
    <x v="2"/>
    <x v="59"/>
    <s v="TMC0516_Kahraman_Koala_interstitial_MS"/>
    <s v="Completed"/>
    <s v="Digitalm"/>
    <s v="RON"/>
    <s v="Xaxis Rich Media"/>
    <s v="cpm"/>
    <s v="Interstitial"/>
    <s v="Interstitial"/>
    <n v="2.5"/>
    <n v="4.25"/>
    <n v="200000"/>
    <n v="220660"/>
    <n v="0"/>
    <n v="200000"/>
    <n v="3879"/>
    <n v="1.7579080939001179E-2"/>
    <n v="0.2191286414024233"/>
    <n v="500"/>
    <n v="500"/>
    <n v="0"/>
    <n v="850"/>
    <n v="850"/>
    <n v="0"/>
    <n v="0"/>
    <n v="350"/>
    <n v="0.41176470588235292"/>
  </r>
  <r>
    <s v="KFC0516_2Box_Set_interstitial_Medyanet_MX"/>
    <x v="0"/>
    <x v="4"/>
    <s v="Q2"/>
    <d v="2016-05-25T00:00:00"/>
    <d v="2016-05-29T00:00:00"/>
    <n v="0"/>
    <x v="3"/>
    <x v="3"/>
    <s v="KFC0516_2Box_Set_interstitial_MX"/>
    <s v="Completed"/>
    <s v="Medyanet"/>
    <s v="RON"/>
    <s v="Xaxis Rich Media"/>
    <s v="cpm"/>
    <s v="Interstitial"/>
    <s v="Interstitial"/>
    <n v="0.5"/>
    <n v="4.25"/>
    <n v="700000"/>
    <n v="700206"/>
    <n v="0"/>
    <n v="700000"/>
    <m/>
    <n v="0"/>
    <e v="#DIV/0!"/>
    <n v="350"/>
    <n v="350"/>
    <n v="0"/>
    <n v="2975"/>
    <n v="2550"/>
    <n v="-425"/>
    <n v="0"/>
    <n v="2200"/>
    <n v="0.86274509803921573"/>
  </r>
  <r>
    <s v="KFC0516_2Box_Set_interstitial_Acunn_MX"/>
    <x v="0"/>
    <x v="4"/>
    <s v="Q2"/>
    <d v="2016-05-25T00:00:00"/>
    <d v="2016-05-29T00:00:00"/>
    <n v="0"/>
    <x v="3"/>
    <x v="3"/>
    <s v="KFC0516_2Box_Set_interstitial_MX"/>
    <s v="Completed"/>
    <s v="Acunn"/>
    <s v="RON"/>
    <s v="Xaxis Rich Media"/>
    <s v="cpm"/>
    <s v="Interstitial"/>
    <s v="Interstitial"/>
    <n v="1.5"/>
    <n v="4.25"/>
    <n v="400000"/>
    <n v="401067"/>
    <n v="0"/>
    <n v="400000"/>
    <n v="681"/>
    <n v="1.6979706632557652E-3"/>
    <n v="2.4963289280469896"/>
    <n v="600"/>
    <n v="600"/>
    <n v="0"/>
    <n v="1700"/>
    <n v="1700"/>
    <n v="0"/>
    <n v="0"/>
    <n v="1100"/>
    <n v="0.6470588235294118"/>
  </r>
  <r>
    <s v="Teknosa0516_Vestel_Euro_2016_interstitial_Medyanet_MC"/>
    <x v="0"/>
    <x v="4"/>
    <s v="Q2"/>
    <d v="2016-05-25T00:00:00"/>
    <d v="2016-05-29T00:00:00"/>
    <n v="0"/>
    <x v="0"/>
    <x v="6"/>
    <s v="Teknosa0516_Vestel_Euro_2016_interstitial_MC"/>
    <s v="Completed"/>
    <s v="Medyanet"/>
    <s v="RON"/>
    <s v="Xaxis Rich Media"/>
    <s v="cpm"/>
    <s v="Interstitial"/>
    <s v="Interstitial"/>
    <n v="0.5"/>
    <n v="4.25"/>
    <n v="500000"/>
    <n v="506679"/>
    <n v="0"/>
    <n v="500000"/>
    <n v="3636"/>
    <n v="7.1761411070914724E-3"/>
    <n v="0.48748624862486251"/>
    <n v="250"/>
    <n v="250"/>
    <n v="0"/>
    <n v="2125"/>
    <n v="1772.5"/>
    <n v="-352.5"/>
    <n v="0"/>
    <n v="1522.5"/>
    <n v="0.85895627644569816"/>
  </r>
  <r>
    <s v="Teknosa0516_Vestel_Euro_2016_interstitial_Acunn_MC"/>
    <x v="0"/>
    <x v="4"/>
    <s v="Q2"/>
    <d v="2016-05-25T00:00:00"/>
    <d v="2016-05-29T00:00:00"/>
    <n v="0"/>
    <x v="0"/>
    <x v="6"/>
    <s v="Teknosa0516_Vestel_Euro_2016_interstitial_MC"/>
    <s v="Completed"/>
    <s v="Acunn"/>
    <s v="RON"/>
    <s v="Xaxis Rich Media"/>
    <s v="cpm"/>
    <s v="Interstitial"/>
    <s v="Interstitial"/>
    <n v="1.5"/>
    <n v="4.25"/>
    <n v="300000"/>
    <n v="300857"/>
    <n v="0"/>
    <n v="300000"/>
    <n v="1466"/>
    <n v="4.8727468531561506E-3"/>
    <n v="0.86971350613915421"/>
    <n v="450"/>
    <n v="450"/>
    <n v="0"/>
    <n v="1275"/>
    <n v="1275"/>
    <n v="0"/>
    <n v="0"/>
    <n v="825"/>
    <n v="0.6470588235294118"/>
  </r>
  <r>
    <s v="Teknosa0516_Vestel_Euro_2016_interstitial_Bond_MC"/>
    <x v="0"/>
    <x v="4"/>
    <s v="Q2"/>
    <d v="2016-05-25T00:00:00"/>
    <d v="2016-05-29T00:00:00"/>
    <n v="0"/>
    <x v="0"/>
    <x v="6"/>
    <s v="Teknosa0516_Vestel_Euro_2016_interstitial_MC"/>
    <s v="Completed"/>
    <s v="Bond Digital"/>
    <s v="RON"/>
    <s v="Xaxis Rich Media"/>
    <s v="cpm"/>
    <s v="Interstitial"/>
    <s v="Interstitial"/>
    <n v="2.5"/>
    <n v="4.25"/>
    <n v="130000"/>
    <n v="130027"/>
    <n v="0"/>
    <n v="130000"/>
    <m/>
    <n v="0"/>
    <e v="#DIV/0!"/>
    <n v="325"/>
    <n v="325"/>
    <n v="0"/>
    <n v="552.5"/>
    <n v="552.5"/>
    <n v="0"/>
    <n v="0"/>
    <n v="227.5"/>
    <n v="0.41176470588235292"/>
  </r>
  <r>
    <s v="Vodafone516_Top_Up_interest_Appnexus_MS"/>
    <x v="0"/>
    <x v="4"/>
    <s v="Q2"/>
    <d v="2016-05-25T00:00:00"/>
    <d v="2016-05-31T00:00:00"/>
    <n v="0"/>
    <x v="2"/>
    <x v="13"/>
    <s v="Vodafone516_Top_Up_interest_MS"/>
    <s v="Completed"/>
    <s v="Appnexus"/>
    <s v="RON"/>
    <s v="Xaxis Display Plus"/>
    <s v="cpm"/>
    <s v="Selected Sites"/>
    <s v="Ad Bundles"/>
    <m/>
    <n v="1.5"/>
    <n v="200000"/>
    <n v="200209"/>
    <n v="0"/>
    <n v="200000"/>
    <m/>
    <n v="0"/>
    <e v="#DIV/0!"/>
    <n v="0"/>
    <n v="0"/>
    <n v="0"/>
    <n v="300"/>
    <n v="300"/>
    <n v="0"/>
    <n v="0"/>
    <n v="300"/>
    <n v="1"/>
  </r>
  <r>
    <s v="Vodafone516_Top_Up_interest_GoogleAdx_MS"/>
    <x v="0"/>
    <x v="4"/>
    <s v="Q2"/>
    <d v="2016-05-25T00:00:00"/>
    <d v="2016-05-31T00:00:00"/>
    <n v="0"/>
    <x v="2"/>
    <x v="13"/>
    <s v="Vodafone516_Top_Up_interest_MS"/>
    <s v="Completed"/>
    <s v="Google"/>
    <s v="RON"/>
    <s v="Xaxis Display Plus"/>
    <s v="cpm"/>
    <s v="Selected Sites"/>
    <s v="Ad Bundles"/>
    <m/>
    <n v="1.5"/>
    <n v="0"/>
    <n v="0"/>
    <n v="0"/>
    <n v="0"/>
    <m/>
    <e v="#DIV/0!"/>
    <e v="#DIV/0!"/>
    <n v="0"/>
    <n v="0"/>
    <n v="0"/>
    <n v="0"/>
    <n v="0"/>
    <n v="0"/>
    <n v="0"/>
    <n v="0"/>
    <e v="#DIV/0!"/>
  </r>
  <r>
    <s v="Vodafone516_Top_Up_interstitial_Medyanet_MS"/>
    <x v="0"/>
    <x v="4"/>
    <s v="Q2"/>
    <d v="2016-05-25T00:00:00"/>
    <d v="2016-05-31T00:00:00"/>
    <n v="0"/>
    <x v="2"/>
    <x v="13"/>
    <s v="Vodafone516_Top_Up_interest_MS"/>
    <s v="Completed"/>
    <s v="Medyanet"/>
    <s v="RON"/>
    <s v="Xaxis Rich Media"/>
    <s v="cpm"/>
    <s v="Interstitial"/>
    <s v="Interstitial"/>
    <n v="0.5"/>
    <n v="1.5"/>
    <n v="750000"/>
    <n v="755628"/>
    <n v="0"/>
    <n v="750000"/>
    <m/>
    <n v="0"/>
    <e v="#DIV/0!"/>
    <n v="375"/>
    <n v="375"/>
    <n v="0"/>
    <n v="1125"/>
    <n v="1125"/>
    <n v="0"/>
    <n v="0"/>
    <n v="750"/>
    <n v="0.66666666666666663"/>
  </r>
  <r>
    <s v="Vodafone516_Top_Up_interest_Digitalm_MS"/>
    <x v="0"/>
    <x v="4"/>
    <s v="Q2"/>
    <d v="2016-05-25T00:00:00"/>
    <d v="2016-05-31T00:00:00"/>
    <n v="0"/>
    <x v="2"/>
    <x v="13"/>
    <s v="Vodafone516_Top_Up_interest_MS"/>
    <s v="Completed"/>
    <s v="Digitalm"/>
    <s v="RON"/>
    <s v="Xaxis Display Plus"/>
    <s v="cpm"/>
    <s v="Selected Sites"/>
    <s v="Ad Bundles"/>
    <n v="0.2"/>
    <n v="1.5"/>
    <n v="1500000"/>
    <n v="1552788"/>
    <n v="0"/>
    <n v="1500000"/>
    <n v="152"/>
    <n v="9.7888443238870989E-5"/>
    <n v="6.1118421052631575"/>
    <n v="300"/>
    <n v="300"/>
    <n v="0"/>
    <n v="2250"/>
    <n v="929"/>
    <n v="-1321"/>
    <n v="0"/>
    <n v="629"/>
    <n v="0.67707212055974164"/>
  </r>
  <r>
    <s v="Vestel0516_Euro_2016_interstitial_Medyanet_MC"/>
    <x v="0"/>
    <x v="4"/>
    <s v="Q2"/>
    <d v="2016-05-25T00:00:00"/>
    <d v="2016-05-31T00:00:00"/>
    <n v="0"/>
    <x v="0"/>
    <x v="18"/>
    <s v="Vestel0516_Euro_2016_interstitial_MC"/>
    <s v="Completed"/>
    <s v="Medyanet"/>
    <s v="RON"/>
    <s v="Xaxis Rich Media"/>
    <s v="cpm"/>
    <s v="Interstitial"/>
    <s v="Interstitial"/>
    <n v="0.5"/>
    <n v="4.25"/>
    <n v="300000"/>
    <n v="303505"/>
    <n v="0"/>
    <n v="300000"/>
    <m/>
    <n v="0"/>
    <e v="#DIV/0!"/>
    <n v="150"/>
    <n v="150"/>
    <n v="0"/>
    <n v="1275"/>
    <n v="1291.5"/>
    <n v="16.5"/>
    <n v="0"/>
    <n v="1141.5"/>
    <n v="0.88385598141695698"/>
  </r>
  <r>
    <s v="Vestel0516_Euro_2016_interstitial_Acunn_MC"/>
    <x v="0"/>
    <x v="4"/>
    <s v="Q2"/>
    <d v="2016-05-25T00:00:00"/>
    <d v="2016-05-31T00:00:00"/>
    <n v="0"/>
    <x v="0"/>
    <x v="18"/>
    <s v="Vestel0516_Euro_2016_interstitial_MC"/>
    <s v="Completed"/>
    <s v="Acunn"/>
    <s v="RON"/>
    <s v="Xaxis Rich Media"/>
    <s v="cpm"/>
    <s v="Interstitial"/>
    <s v="Interstitial"/>
    <n v="1.5"/>
    <n v="4.25"/>
    <n v="250000"/>
    <n v="250364"/>
    <n v="0"/>
    <n v="250000"/>
    <n v="567"/>
    <n v="2.2647025930245561E-3"/>
    <n v="1.8738977072310405"/>
    <n v="375"/>
    <n v="375"/>
    <n v="0"/>
    <n v="1062.5"/>
    <n v="1062.5"/>
    <n v="0"/>
    <n v="0"/>
    <n v="687.5"/>
    <n v="0.6470588235294118"/>
  </r>
  <r>
    <s v="GSK0516_Parodontax_Preroll_Nokta_MC"/>
    <x v="0"/>
    <x v="4"/>
    <s v="Q2"/>
    <d v="2016-05-27T00:00:00"/>
    <d v="2016-05-31T00:00:00"/>
    <n v="0"/>
    <x v="0"/>
    <x v="0"/>
    <s v="GSK0516_Parodontax_Preroll_MC"/>
    <s v="Completed"/>
    <s v="Nokta"/>
    <s v="RON"/>
    <s v="Xaxis Tv"/>
    <s v="cpv"/>
    <s v="Pre/Mid/Post Rolls RON"/>
    <s v="Online Video"/>
    <n v="1.2E-2"/>
    <n v="0.04"/>
    <n v="100000"/>
    <n v="100412"/>
    <n v="0"/>
    <n v="100000"/>
    <n v="15219"/>
    <n v="0.15156554993427079"/>
    <n v="0.18562323411525067"/>
    <n v="1200"/>
    <n v="1200"/>
    <n v="0"/>
    <n v="4000"/>
    <n v="2825"/>
    <n v="-1175"/>
    <n v="0"/>
    <n v="1625"/>
    <n v="0.5752212389380531"/>
  </r>
  <r>
    <s v="GSK0516_Parodontax_Preroll_Acunn_MC"/>
    <x v="0"/>
    <x v="4"/>
    <s v="Q2"/>
    <d v="2016-05-27T00:00:00"/>
    <d v="2016-05-31T00:00:00"/>
    <n v="0"/>
    <x v="0"/>
    <x v="0"/>
    <s v="GSK0516_Parodontax_Preroll_MC"/>
    <s v="Completed"/>
    <s v="Acunn"/>
    <s v="RON"/>
    <s v="Xaxis Tv"/>
    <s v="cpv"/>
    <s v="Pre/Mid/Post Rolls RON"/>
    <s v="Online Video"/>
    <n v="0.01"/>
    <n v="0.04"/>
    <n v="30000"/>
    <n v="36429"/>
    <n v="0"/>
    <n v="30000"/>
    <n v="7421"/>
    <n v="0.20371132888632681"/>
    <n v="0.16170327449130845"/>
    <n v="300"/>
    <n v="300"/>
    <n v="0"/>
    <n v="1200"/>
    <n v="1200"/>
    <n v="0"/>
    <n v="0"/>
    <n v="900"/>
    <n v="0.75"/>
  </r>
  <r>
    <s v="Teknosa0516_Turuncu_indirim_27-30_interstitial_Medyanet_Mc"/>
    <x v="0"/>
    <x v="4"/>
    <s v="Q2"/>
    <d v="2016-05-27T00:00:00"/>
    <d v="2016-05-30T00:00:00"/>
    <n v="0"/>
    <x v="0"/>
    <x v="6"/>
    <s v="Teknosa0516_Turuncu_indirim_27-30_interstitial_Mc"/>
    <s v="Completed"/>
    <s v="Medyanet"/>
    <s v="RON"/>
    <s v="Xaxis Rich Media"/>
    <s v="cpm"/>
    <s v="Interstitial"/>
    <s v="Interstitial"/>
    <n v="0.5"/>
    <n v="4.25"/>
    <n v="400000"/>
    <n v="405889"/>
    <n v="0"/>
    <n v="400000"/>
    <n v="3248"/>
    <n v="8.0021877902579277E-3"/>
    <n v="0.43950123152709358"/>
    <n v="200"/>
    <n v="200"/>
    <n v="0"/>
    <n v="1700"/>
    <n v="1427.5"/>
    <n v="-272.5"/>
    <n v="0"/>
    <n v="1227.5"/>
    <n v="0.85989492119089317"/>
  </r>
  <r>
    <s v="Teknosa0516_Turuncu_indirim_27-30_interstitial_Digitalm_Mc"/>
    <x v="0"/>
    <x v="4"/>
    <s v="Q2"/>
    <d v="2016-05-27T00:00:00"/>
    <d v="2016-05-30T00:00:00"/>
    <n v="0"/>
    <x v="0"/>
    <x v="6"/>
    <s v="Teknosa0516_Turuncu_indirim_27-30_interstitial_Mc"/>
    <s v="Completed"/>
    <s v="Digitalm"/>
    <s v="RON"/>
    <s v="Xaxis Rich Media"/>
    <s v="cpm"/>
    <s v="Interstitial"/>
    <s v="Interstitial"/>
    <n v="2.5"/>
    <n v="4.25"/>
    <n v="200000"/>
    <n v="200833"/>
    <n v="0"/>
    <n v="200000"/>
    <n v="4072"/>
    <n v="2.0275552324568173E-2"/>
    <n v="0.20874263261296661"/>
    <n v="500"/>
    <n v="500"/>
    <n v="0"/>
    <n v="850"/>
    <n v="850"/>
    <n v="0"/>
    <n v="0"/>
    <n v="350"/>
    <n v="0.41176470588235292"/>
  </r>
  <r>
    <s v="Teknosa0516_Turuncu_indirim_27-30_interstitial_Bond_Mc"/>
    <x v="0"/>
    <x v="4"/>
    <s v="Q2"/>
    <d v="2016-05-27T00:00:00"/>
    <d v="2016-05-30T00:00:00"/>
    <n v="0"/>
    <x v="0"/>
    <x v="6"/>
    <s v="Teknosa0516_Turuncu_indirim_27-30_interstitial_Mc"/>
    <s v="Completed"/>
    <s v="Bond Digital"/>
    <s v="RON"/>
    <s v="Xaxis Rich Media"/>
    <s v="cpm"/>
    <s v="Interstitial"/>
    <s v="Interstitial"/>
    <n v="2.5"/>
    <n v="4.25"/>
    <n v="170000"/>
    <n v="170023"/>
    <n v="0"/>
    <n v="170000"/>
    <m/>
    <n v="0"/>
    <e v="#DIV/0!"/>
    <n v="425"/>
    <n v="425"/>
    <n v="0"/>
    <n v="722.5"/>
    <n v="722.5"/>
    <n v="0"/>
    <n v="0"/>
    <n v="297.5"/>
    <n v="0.41176470588235292"/>
  </r>
  <r>
    <s v="Bimeks0516_Kdv_Kadar_Bipara_interstitial_Medyanet_MEC"/>
    <x v="0"/>
    <x v="4"/>
    <s v="Q2"/>
    <d v="2016-05-27T00:00:00"/>
    <d v="2016-05-30T00:00:00"/>
    <n v="0"/>
    <x v="1"/>
    <x v="10"/>
    <s v="Bimeks0516_Kdv_Kadar_Bipara_interstitial_MEC"/>
    <s v="Completed"/>
    <s v="Medyanet"/>
    <s v="RON"/>
    <s v="Xaxis Rich Media"/>
    <s v="cpm"/>
    <s v="Interstitial"/>
    <s v="Interstitial"/>
    <n v="0.5"/>
    <n v="4.5"/>
    <n v="300000"/>
    <n v="306990"/>
    <n v="0"/>
    <n v="300000"/>
    <n v="3529"/>
    <n v="1.1495488452392587E-2"/>
    <n v="0.38254463020685747"/>
    <n v="150"/>
    <n v="150"/>
    <n v="0"/>
    <n v="1350"/>
    <n v="1350"/>
    <n v="0"/>
    <n v="0"/>
    <n v="1200"/>
    <n v="0.88888888888888884"/>
  </r>
  <r>
    <s v="Bimeks0516_Kdv_Kadar_Bipara_interstitial_Digitalm_MEC"/>
    <x v="0"/>
    <x v="4"/>
    <s v="Q2"/>
    <d v="2016-05-27T00:00:00"/>
    <d v="2016-05-30T00:00:00"/>
    <n v="0"/>
    <x v="1"/>
    <x v="10"/>
    <s v="Bimeks0516_Kdv_Kadar_Bipara_interstitial_MEC"/>
    <s v="Completed"/>
    <s v="Digitalm"/>
    <s v="RON"/>
    <s v="Xaxis Rich Media"/>
    <s v="cpm"/>
    <s v="Interstitial"/>
    <s v="Interstitial"/>
    <n v="2.5"/>
    <n v="4.5"/>
    <n v="200000"/>
    <n v="200915"/>
    <n v="0"/>
    <n v="200000"/>
    <n v="3356"/>
    <n v="1.6703581116392505E-2"/>
    <n v="0.26817640047675806"/>
    <n v="500"/>
    <n v="500"/>
    <n v="0"/>
    <n v="900"/>
    <n v="900"/>
    <n v="0"/>
    <n v="0"/>
    <n v="400"/>
    <n v="0.44444444444444442"/>
  </r>
  <r>
    <s v="Bimeks0516_Kdv_Kadar_Bipara_interstitial_Bond_MEC"/>
    <x v="0"/>
    <x v="4"/>
    <s v="Q2"/>
    <d v="2016-05-27T00:00:00"/>
    <d v="2016-05-30T00:00:00"/>
    <n v="0"/>
    <x v="1"/>
    <x v="10"/>
    <s v="Bimeks0516_Kdv_Kadar_Bipara_interstitial_MEC"/>
    <s v="Completed"/>
    <s v="Bond Digital"/>
    <s v="RON"/>
    <s v="Xaxis Rich Media"/>
    <s v="cpm"/>
    <s v="Interstitial"/>
    <s v="Interstitial"/>
    <n v="2.5"/>
    <n v="4.5"/>
    <n v="166666"/>
    <n v="166029"/>
    <n v="637"/>
    <n v="166029"/>
    <m/>
    <n v="0"/>
    <e v="#DIV/0!"/>
    <n v="416.66499999999996"/>
    <n v="415.07249999999999"/>
    <n v="-1.5924999999999727"/>
    <n v="749.99699999999996"/>
    <n v="749.99699999999996"/>
    <n v="0"/>
    <n v="0"/>
    <n v="334.92449999999997"/>
    <n v="0.44656778627114507"/>
  </r>
  <r>
    <s v="Vodafoen0516_Project_Tolkien_interest_Bond_MS"/>
    <x v="0"/>
    <x v="4"/>
    <s v="Q2"/>
    <d v="2016-05-27T00:00:00"/>
    <d v="2016-05-31T00:00:00"/>
    <n v="0"/>
    <x v="2"/>
    <x v="13"/>
    <s v="Vodafoen0516_Project_Tolkien_interest__MS"/>
    <s v="Completed"/>
    <s v="Bond Digital"/>
    <s v="RON"/>
    <s v="Xaxis Display Plus"/>
    <s v="cpm"/>
    <s v="Selected Sites"/>
    <s v="Ad Bundles"/>
    <n v="0.5"/>
    <n v="0.8"/>
    <n v="750000"/>
    <n v="755109"/>
    <n v="0"/>
    <n v="750000"/>
    <m/>
    <n v="0"/>
    <e v="#DIV/0!"/>
    <n v="375"/>
    <n v="375"/>
    <n v="0"/>
    <n v="600"/>
    <n v="600"/>
    <n v="0"/>
    <n v="0"/>
    <n v="225"/>
    <n v="0.375"/>
  </r>
  <r>
    <s v="Vodafoen0516_Project_Tolkien_interest_Digitalm_MS"/>
    <x v="0"/>
    <x v="4"/>
    <s v="Q2"/>
    <d v="2016-05-27T00:00:00"/>
    <d v="2016-05-31T00:00:00"/>
    <n v="0"/>
    <x v="2"/>
    <x v="13"/>
    <s v="Vodafoen0516_Project_Tolkien_interest__MS"/>
    <s v="Completed"/>
    <s v="Digitalm"/>
    <s v="RON"/>
    <s v="Xaxis Display Plus"/>
    <s v="cpm"/>
    <s v="Selected Sites"/>
    <s v="Ad Bundles"/>
    <n v="0.2"/>
    <n v="0.8"/>
    <n v="1500000"/>
    <n v="1567676"/>
    <n v="0"/>
    <n v="1500000"/>
    <n v="152"/>
    <n v="9.6958810366427759E-5"/>
    <n v="2.9934210526315788"/>
    <n v="300"/>
    <n v="300"/>
    <n v="0"/>
    <n v="1200"/>
    <n v="455"/>
    <n v="-745"/>
    <n v="0"/>
    <n v="155"/>
    <n v="0.34065934065934067"/>
  </r>
  <r>
    <s v="Akbank0516_Emeklilere_Chip_Para_interest_Medyanet_MC"/>
    <x v="0"/>
    <x v="4"/>
    <s v="Q2"/>
    <d v="2016-05-27T00:00:00"/>
    <d v="2016-05-31T00:00:00"/>
    <n v="0"/>
    <x v="0"/>
    <x v="9"/>
    <s v="Akbank0516_Emeklilere_Chip_Para_interest_MC"/>
    <s v="Completed"/>
    <s v="Medyanet"/>
    <s v="RON"/>
    <s v="Xaxis Display Plus"/>
    <s v="cpm"/>
    <s v="Selected Sites"/>
    <s v="Ad Bundles"/>
    <n v="0.1"/>
    <n v="1"/>
    <n v="550000"/>
    <n v="573937"/>
    <n v="0"/>
    <n v="550000"/>
    <m/>
    <n v="0"/>
    <e v="#DIV/0!"/>
    <n v="55"/>
    <n v="55"/>
    <n v="0"/>
    <n v="550"/>
    <n v="574"/>
    <n v="24"/>
    <n v="0"/>
    <n v="519"/>
    <n v="0.90418118466898956"/>
  </r>
  <r>
    <s v="Ikea0516_Yaz_indirimi_interstitial_Medyanet_MEC"/>
    <x v="0"/>
    <x v="4"/>
    <s v="Q2"/>
    <d v="2016-05-30T00:00:00"/>
    <d v="2016-05-31T00:00:00"/>
    <n v="0"/>
    <x v="1"/>
    <x v="1"/>
    <s v="Ikea0516_Yaz_indirimi_interstitial_MEC"/>
    <s v="Completed"/>
    <s v="Medyanet"/>
    <s v="RON"/>
    <s v="Xaxis Rich Media"/>
    <s v="cpm"/>
    <s v="Interstitial"/>
    <s v="Interstitial"/>
    <n v="0.5"/>
    <n v="4.25"/>
    <n v="353000"/>
    <n v="357154"/>
    <n v="0"/>
    <n v="353000"/>
    <m/>
    <n v="0"/>
    <e v="#DIV/0!"/>
    <n v="176.5"/>
    <n v="176.5"/>
    <n v="0"/>
    <n v="1500.25"/>
    <n v="1500"/>
    <n v="-0.25"/>
    <n v="0"/>
    <n v="1323.5"/>
    <n v="0.8823333333333333"/>
  </r>
  <r>
    <s v="Tadım0516_Aycekirdegi_Sync_Clipkit_MEC"/>
    <x v="0"/>
    <x v="4"/>
    <s v="Q2"/>
    <d v="2016-05-30T00:00:00"/>
    <d v="2016-05-31T00:00:00"/>
    <n v="0"/>
    <x v="1"/>
    <x v="32"/>
    <s v="Tadım0516_Aycekirdegi_Sync_MEC"/>
    <s v="Completed"/>
    <s v="Clipkit"/>
    <s v="RON"/>
    <s v="Xaxis SYNC"/>
    <s v="cpv"/>
    <s v="Pre/Mid/Post Rolls RON"/>
    <s v="Online Video"/>
    <n v="3.6999999999999998E-2"/>
    <n v="0.06"/>
    <n v="35000"/>
    <n v="34567"/>
    <n v="433"/>
    <n v="34567"/>
    <n v="3481"/>
    <n v="0.10070298261347528"/>
    <n v="0.60327492099971269"/>
    <n v="1295"/>
    <n v="1278.979"/>
    <n v="-16.020999999999958"/>
    <n v="2100"/>
    <n v="2100"/>
    <n v="0"/>
    <n v="0"/>
    <n v="821.02099999999996"/>
    <n v="0.39096238095238095"/>
  </r>
  <r>
    <s v="Kaplankaya0516_interest_Appnexus_MX"/>
    <x v="0"/>
    <x v="4"/>
    <s v="Q2"/>
    <d v="2016-05-23T00:00:00"/>
    <d v="2016-05-31T00:00:00"/>
    <n v="0"/>
    <x v="3"/>
    <x v="60"/>
    <s v="Kaplankaya0516_interests_MX"/>
    <s v="Completed"/>
    <s v="Appnexus"/>
    <s v="RON"/>
    <s v="Xaxis Display Plus"/>
    <s v="cpm"/>
    <s v="Selected Sites"/>
    <s v="Ad Bundles"/>
    <m/>
    <n v="2"/>
    <n v="1000000"/>
    <n v="279859"/>
    <n v="720141"/>
    <n v="279859"/>
    <m/>
    <n v="0"/>
    <e v="#DIV/0!"/>
    <n v="0"/>
    <n v="0"/>
    <n v="0"/>
    <n v="2000"/>
    <n v="494.42"/>
    <n v="-1505.58"/>
    <n v="0"/>
    <n v="494.42"/>
    <n v="1"/>
  </r>
  <r>
    <s v="Kaplankaya0516_interest_GoogleAdx_MX"/>
    <x v="0"/>
    <x v="4"/>
    <s v="Q2"/>
    <d v="2016-05-23T00:00:00"/>
    <d v="2016-05-31T00:00:00"/>
    <n v="0"/>
    <x v="3"/>
    <x v="60"/>
    <s v="Kaplankaya0516_interests_MX"/>
    <s v="Completed"/>
    <s v="Google"/>
    <s v="RON"/>
    <s v="Xaxis Display Plus"/>
    <s v="cpm"/>
    <s v="Selected Sites"/>
    <s v="Ad Bundles"/>
    <m/>
    <n v="2"/>
    <n v="0"/>
    <n v="0"/>
    <n v="0"/>
    <n v="0"/>
    <m/>
    <e v="#DIV/0!"/>
    <e v="#DIV/0!"/>
    <n v="0"/>
    <n v="0"/>
    <n v="0"/>
    <n v="0"/>
    <n v="0"/>
    <n v="0"/>
    <n v="0"/>
    <n v="0"/>
    <e v="#DIV/0!"/>
  </r>
  <r>
    <s v="Kaplankaya0516_interest_Digitalm_MX"/>
    <x v="0"/>
    <x v="4"/>
    <s v="Q2"/>
    <d v="2016-05-23T00:00:00"/>
    <d v="2016-05-31T00:00:00"/>
    <n v="0"/>
    <x v="3"/>
    <x v="60"/>
    <s v="Kaplankaya0516_interests_MX"/>
    <s v="Completed"/>
    <s v="Digitalm"/>
    <s v="RON"/>
    <s v="Xaxis Display Plus"/>
    <s v="cpm"/>
    <s v="Selected Sites"/>
    <s v="Ad Bundles"/>
    <n v="0.2"/>
    <n v="2"/>
    <n v="400000"/>
    <n v="398626"/>
    <n v="1374"/>
    <n v="398626"/>
    <n v="57"/>
    <n v="1.4299117468504312E-4"/>
    <n v="13.986877192982455"/>
    <n v="80"/>
    <n v="79.725200000000001"/>
    <n v="-0.27479999999999905"/>
    <n v="800"/>
    <n v="797.25199999999995"/>
    <n v="-2.7480000000000473"/>
    <n v="0"/>
    <n v="717.52679999999998"/>
    <n v="0.9"/>
  </r>
  <r>
    <s v="Kaplankaya0516_interest_Hurriyetemlak_MX"/>
    <x v="0"/>
    <x v="4"/>
    <s v="Q2"/>
    <d v="2016-05-23T00:00:00"/>
    <d v="2016-05-31T00:00:00"/>
    <n v="0"/>
    <x v="3"/>
    <x v="60"/>
    <s v="Kaplankaya0516_interests_MX"/>
    <s v="Completed"/>
    <s v="Hurriyetemlak"/>
    <s v="RON"/>
    <s v="Xaxis Display Plus"/>
    <s v="cpm"/>
    <s v="Selected Sites"/>
    <s v="Ad Bundles"/>
    <n v="0.15"/>
    <n v="2"/>
    <n v="300000"/>
    <n v="354164"/>
    <n v="0"/>
    <n v="300000"/>
    <m/>
    <n v="0"/>
    <e v="#DIV/0!"/>
    <n v="45"/>
    <n v="45"/>
    <n v="0"/>
    <n v="600"/>
    <n v="708.32799999999997"/>
    <n v="108.32799999999997"/>
    <n v="0"/>
    <n v="663.32799999999997"/>
    <n v="0.93647010989259216"/>
  </r>
  <r>
    <s v="Akbank0516_ekopos_interes_Medyanet_MC"/>
    <x v="0"/>
    <x v="4"/>
    <s v="Q2"/>
    <d v="2016-05-01T00:00:00"/>
    <d v="2016-05-31T00:00:00"/>
    <n v="0"/>
    <x v="0"/>
    <x v="9"/>
    <s v="Akbank0516_ekopos_interes_MC"/>
    <s v="Completed"/>
    <s v="Medyanet"/>
    <s v="RON"/>
    <s v="Xaxis Display Plus"/>
    <s v="cpm"/>
    <s v="Selected Sites"/>
    <s v="Ad Bundles"/>
    <n v="0.1"/>
    <n v="1"/>
    <n v="1100000"/>
    <n v="1124988"/>
    <n v="0"/>
    <n v="1100000"/>
    <m/>
    <n v="0"/>
    <e v="#DIV/0!"/>
    <n v="110"/>
    <n v="110"/>
    <n v="0"/>
    <n v="1100"/>
    <n v="2065"/>
    <n v="965"/>
    <n v="0"/>
    <n v="1955"/>
    <n v="0.94673123486682809"/>
  </r>
  <r>
    <s v="Akbank0516_ekopos_interes_Digitalm_MC"/>
    <x v="0"/>
    <x v="4"/>
    <s v="Q2"/>
    <d v="2016-05-01T00:00:00"/>
    <d v="2016-05-31T00:00:00"/>
    <n v="0"/>
    <x v="0"/>
    <x v="9"/>
    <s v="Akbank0516_ekopos_interes_MC"/>
    <s v="Completed"/>
    <s v="Digitalm"/>
    <s v="RON"/>
    <s v="Xaxis Display Plus"/>
    <s v="cpm"/>
    <s v="Selected Sites"/>
    <s v="Ad Bundles"/>
    <n v="0.2"/>
    <n v="1"/>
    <n v="1100000"/>
    <n v="1101445"/>
    <n v="0"/>
    <n v="1100000"/>
    <n v="219"/>
    <n v="1.9882971914167297E-4"/>
    <n v="0"/>
    <n v="220"/>
    <n v="220"/>
    <n v="0"/>
    <n v="1100"/>
    <n v="0"/>
    <n v="-1100"/>
    <n v="0"/>
    <n v="-220"/>
    <e v="#DIV/0!"/>
  </r>
  <r>
    <s v="Akbank0516_Tradeall_interest_Medyanet_MC"/>
    <x v="0"/>
    <x v="4"/>
    <s v="Q2"/>
    <d v="2016-05-01T00:00:00"/>
    <d v="2016-05-31T00:00:00"/>
    <n v="0"/>
    <x v="0"/>
    <x v="9"/>
    <s v="Akbank0516_Tradeall_interest_MC"/>
    <s v="Completed"/>
    <s v="Medyanet"/>
    <s v="RON"/>
    <s v="Xaxis Display Plus"/>
    <s v="cpm"/>
    <s v="Selected Sites"/>
    <s v="Ad Bundles"/>
    <n v="0.1"/>
    <n v="1"/>
    <n v="100000"/>
    <n v="1142258"/>
    <n v="0"/>
    <n v="100000"/>
    <m/>
    <n v="0"/>
    <e v="#DIV/0!"/>
    <n v="10"/>
    <n v="100"/>
    <n v="90"/>
    <n v="100"/>
    <n v="0"/>
    <n v="-100"/>
    <n v="0"/>
    <n v="-100"/>
    <e v="#DIV/0!"/>
  </r>
  <r>
    <s v="Bimsa0516_imaj_interest_Medyanet_MC"/>
    <x v="0"/>
    <x v="4"/>
    <s v="Q2"/>
    <d v="2016-05-01T00:00:00"/>
    <d v="2016-05-31T00:00:00"/>
    <n v="0"/>
    <x v="0"/>
    <x v="38"/>
    <m/>
    <s v="Completed"/>
    <s v="Medyanet"/>
    <s v="RON"/>
    <s v="Xaxis Display Plus"/>
    <s v="cpm"/>
    <s v="Selected Sites"/>
    <s v="Ad Bundles"/>
    <n v="0.1"/>
    <n v="1"/>
    <n v="1000000"/>
    <n v="1161683"/>
    <n v="0"/>
    <n v="1000000"/>
    <m/>
    <n v="0"/>
    <e v="#DIV/0!"/>
    <n v="100"/>
    <n v="100"/>
    <n v="0"/>
    <n v="1000"/>
    <n v="0"/>
    <n v="-1000"/>
    <n v="0"/>
    <n v="-100"/>
    <e v="#DIV/0!"/>
  </r>
  <r>
    <s v="Brisa0516_interstitial_medyanet_MC"/>
    <x v="0"/>
    <x v="4"/>
    <s v="Q2"/>
    <d v="2016-05-01T00:00:00"/>
    <d v="2016-05-31T00:00:00"/>
    <n v="0"/>
    <x v="0"/>
    <x v="47"/>
    <m/>
    <s v="Completed"/>
    <s v="Medyanet"/>
    <s v="RON"/>
    <s v="Xaxis Rich Media"/>
    <s v="cpm"/>
    <s v="Interstitial"/>
    <s v="Interstitial"/>
    <n v="0.5"/>
    <n v="4.25"/>
    <n v="300000"/>
    <n v="301290"/>
    <n v="0"/>
    <n v="300000"/>
    <m/>
    <n v="0"/>
    <e v="#DIV/0!"/>
    <n v="150"/>
    <n v="150"/>
    <n v="0"/>
    <n v="1275"/>
    <n v="1611"/>
    <n v="336"/>
    <n v="0"/>
    <n v="1461"/>
    <n v="0.90689013035381749"/>
  </r>
  <r>
    <s v="Atasay0516_Katalog_interstitial_Medyanet_MX"/>
    <x v="0"/>
    <x v="4"/>
    <s v="Q2"/>
    <d v="2016-05-01T00:00:00"/>
    <d v="2016-05-31T00:00:00"/>
    <n v="0"/>
    <x v="3"/>
    <x v="54"/>
    <s v="Atasay0516_Atasay_Katalog_interstitial_MX"/>
    <s v="Completed"/>
    <s v="Medyanet"/>
    <s v="RON"/>
    <s v="Xaxis Rich Media"/>
    <s v="cpm"/>
    <s v="Interstitial"/>
    <s v="Interstitial"/>
    <n v="0.5"/>
    <n v="6"/>
    <n v="400000"/>
    <n v="401021"/>
    <n v="0"/>
    <n v="400000"/>
    <n v="2355"/>
    <n v="5.8725104171601988E-3"/>
    <n v="1.0191082802547771"/>
    <n v="200"/>
    <n v="200"/>
    <n v="0"/>
    <n v="2400"/>
    <n v="2400"/>
    <n v="0"/>
    <n v="0"/>
    <n v="2200"/>
    <n v="0.91666666666666663"/>
  </r>
  <r>
    <s v="Atasay0516_Katalog_interstitial_Acunn_MX"/>
    <x v="0"/>
    <x v="4"/>
    <s v="Q2"/>
    <d v="2016-05-01T00:00:00"/>
    <d v="2016-05-31T00:00:00"/>
    <n v="0"/>
    <x v="3"/>
    <x v="54"/>
    <s v="Atasay0516_Atasay_Katalog_interstitial_MX"/>
    <s v="Completed"/>
    <s v="Acunn"/>
    <s v="RON"/>
    <s v="Xaxis Rich Media"/>
    <s v="cpm"/>
    <s v="Interstitial"/>
    <s v="Interstitial"/>
    <n v="1.5"/>
    <n v="6"/>
    <n v="266666"/>
    <n v="266666"/>
    <n v="0"/>
    <n v="266666"/>
    <n v="1723"/>
    <n v="6.4612661531653825E-3"/>
    <n v="0.9286105629715613"/>
    <n v="399.99900000000002"/>
    <n v="399.99900000000002"/>
    <n v="0"/>
    <n v="1599.9960000000001"/>
    <n v="1599.9960000000001"/>
    <n v="0"/>
    <n v="0"/>
    <n v="1199.9970000000001"/>
    <n v="0.75"/>
  </r>
  <r>
    <s v="Mavi0516_Yaz_Menüsü_Mobil_Rich_Media_Move_MS"/>
    <x v="0"/>
    <x v="4"/>
    <s v="Q2"/>
    <d v="2016-05-31T00:00:00"/>
    <d v="2016-05-31T00:00:00"/>
    <n v="0"/>
    <x v="2"/>
    <x v="49"/>
    <s v="Mavi0516_Yaz_Menüsü_Mobil_Rich_Media_MS"/>
    <s v="Completed"/>
    <s v="Move"/>
    <s v="RON"/>
    <s v="Xaxis Mobil Rich Media"/>
    <s v="cpm"/>
    <s v="Interstitial"/>
    <s v="Interstitial"/>
    <n v="4"/>
    <n v="9.5"/>
    <n v="842000"/>
    <n v="917301"/>
    <n v="0"/>
    <n v="842000"/>
    <n v="16064"/>
    <n v="1.7512245162711042E-2"/>
    <n v="0.49800796812749004"/>
    <n v="3368"/>
    <n v="3368"/>
    <n v="0"/>
    <n v="7999"/>
    <n v="8000"/>
    <n v="1"/>
    <n v="0"/>
    <n v="4632"/>
    <n v="0.57899999999999996"/>
  </r>
  <r>
    <s v="BP0616_Launch_interstitial_Digitalm_MS"/>
    <x v="0"/>
    <x v="5"/>
    <s v="Q2"/>
    <d v="2016-06-01T00:00:00"/>
    <d v="2016-06-30T00:00:00"/>
    <n v="0"/>
    <x v="2"/>
    <x v="61"/>
    <s v="BP0616_Launch_interstitial_MS"/>
    <s v="Completed"/>
    <s v="Digitalm"/>
    <s v="RON"/>
    <s v="Xaxis Rich Media"/>
    <s v="cpm"/>
    <s v="Interstitial"/>
    <s v="Interstitial"/>
    <n v="2.5"/>
    <n v="4.5"/>
    <n v="333333"/>
    <n v="335375"/>
    <n v="0"/>
    <n v="333333"/>
    <n v="5045"/>
    <n v="1.5042862467387253E-2"/>
    <n v="0.29914519326065409"/>
    <n v="833.3325000000001"/>
    <n v="833.3325000000001"/>
    <n v="0"/>
    <n v="1499.9985000000001"/>
    <n v="1509.1875"/>
    <n v="9.1889999999998508"/>
    <n v="0"/>
    <n v="675.8549999999999"/>
    <n v="0.44782705926202004"/>
  </r>
  <r>
    <s v="BP0616_Launch_interstitial_Medyanet_MS"/>
    <x v="0"/>
    <x v="5"/>
    <s v="Q2"/>
    <d v="2016-06-01T00:00:00"/>
    <d v="2016-06-30T00:00:00"/>
    <n v="0"/>
    <x v="2"/>
    <x v="61"/>
    <s v="BP0616_Launch_interstitial_MS"/>
    <s v="Completed"/>
    <s v="Medyanet"/>
    <s v="RON"/>
    <s v="Xaxis Rich Media"/>
    <s v="cpm"/>
    <s v="Interstitial"/>
    <s v="Interstitial"/>
    <n v="0.5"/>
    <n v="4.5"/>
    <n v="1500000"/>
    <n v="1501269"/>
    <n v="0"/>
    <n v="1500000"/>
    <m/>
    <n v="0"/>
    <e v="#DIV/0!"/>
    <n v="750"/>
    <n v="750"/>
    <n v="0"/>
    <n v="6750"/>
    <n v="6755.7105000000001"/>
    <n v="5.7105000000001382"/>
    <n v="0"/>
    <n v="6005.7105000000001"/>
    <n v="0.88898280943210928"/>
  </r>
  <r>
    <s v="BP0616_Launch_interstitial_Dogus_MS"/>
    <x v="0"/>
    <x v="5"/>
    <s v="Q2"/>
    <d v="2016-06-01T00:00:00"/>
    <d v="2016-06-30T00:00:00"/>
    <n v="0"/>
    <x v="2"/>
    <x v="61"/>
    <s v="BP0616_Launch_interstitial_MS"/>
    <s v="Completed"/>
    <s v="Dogus"/>
    <s v="RON"/>
    <s v="Xaxis Rich Media"/>
    <s v="cpm"/>
    <s v="Interstitial"/>
    <s v="Interstitial"/>
    <n v="2.5"/>
    <n v="4.5"/>
    <n v="1000000"/>
    <n v="765170"/>
    <n v="234830"/>
    <n v="765170"/>
    <n v="6789"/>
    <n v="8.8725381287818386E-3"/>
    <n v="0.50718294299602296"/>
    <n v="2500"/>
    <n v="1912.925"/>
    <n v="-587.07500000000005"/>
    <n v="4500"/>
    <n v="3443.2649999999999"/>
    <n v="-1056.7350000000001"/>
    <n v="0"/>
    <n v="1530.34"/>
    <n v="0.44444444444444442"/>
  </r>
  <r>
    <s v="BP0616_Launch_interstitial_Bond_MS"/>
    <x v="0"/>
    <x v="5"/>
    <s v="Q2"/>
    <d v="2016-06-01T00:00:00"/>
    <d v="2016-06-30T00:00:00"/>
    <n v="0"/>
    <x v="2"/>
    <x v="61"/>
    <s v="BP0616_Launch_interstitial_MS"/>
    <s v="Completed"/>
    <s v="Bond Digital"/>
    <s v="RON"/>
    <s v="Xaxis Rich Media"/>
    <s v="cpm"/>
    <s v="Interstitial"/>
    <s v="Interstitial"/>
    <n v="2.5"/>
    <n v="4.5"/>
    <n v="500000"/>
    <n v="118953"/>
    <n v="381047"/>
    <n v="118953"/>
    <m/>
    <n v="0"/>
    <e v="#DIV/0!"/>
    <n v="1250"/>
    <n v="297.38249999999999"/>
    <n v="-952.61750000000006"/>
    <n v="2250"/>
    <n v="791.83850000000007"/>
    <n v="-1458.1614999999999"/>
    <n v="0"/>
    <n v="494.45600000000007"/>
    <n v="0.62444046355412119"/>
  </r>
  <r>
    <s v="BP0616_Launch_preroll_Bond_MS"/>
    <x v="0"/>
    <x v="5"/>
    <s v="Q2"/>
    <d v="2016-06-01T00:00:00"/>
    <d v="2016-06-30T00:00:00"/>
    <n v="0"/>
    <x v="2"/>
    <x v="61"/>
    <s v="BP0616_Launch_preroll_MS"/>
    <s v="Completed"/>
    <s v="Bond Digital"/>
    <s v="RON"/>
    <s v="Xaxis Tv"/>
    <s v="cpv"/>
    <s v="Pre/Mid/Post Rolls RON"/>
    <s v="Online Video"/>
    <n v="1.4999999999999999E-2"/>
    <n v="0.04"/>
    <n v="100000"/>
    <n v="45864"/>
    <n v="54136"/>
    <n v="45864"/>
    <m/>
    <n v="0"/>
    <e v="#DIV/0!"/>
    <n v="1500"/>
    <n v="687.95999999999992"/>
    <n v="-812.04000000000008"/>
    <n v="4000"/>
    <n v="1834.56"/>
    <n v="-2165.44"/>
    <n v="0"/>
    <n v="1146.5999999999999"/>
    <n v="0.625"/>
  </r>
  <r>
    <s v="BP0616_Launch_preroll_Nokta_MS"/>
    <x v="0"/>
    <x v="5"/>
    <s v="Q2"/>
    <d v="2016-06-01T00:00:00"/>
    <d v="2016-06-30T00:00:00"/>
    <n v="0"/>
    <x v="2"/>
    <x v="61"/>
    <s v="BP0616_Launch_preroll_MS"/>
    <s v="Completed"/>
    <s v="Nokta"/>
    <s v="RON"/>
    <s v="Xaxis Tv"/>
    <s v="cpv"/>
    <s v="Pre/Mid/Post Rolls RON"/>
    <s v="Online Video"/>
    <n v="1.2E-2"/>
    <n v="0.04"/>
    <n v="80000"/>
    <n v="118013"/>
    <n v="0"/>
    <n v="80000"/>
    <n v="1930"/>
    <n v="1.6354130477150824E-2"/>
    <n v="2.4458652849740936"/>
    <n v="960"/>
    <n v="960"/>
    <n v="0"/>
    <n v="3200"/>
    <n v="4720.5200000000004"/>
    <n v="1520.5200000000004"/>
    <n v="0"/>
    <n v="3760.5200000000004"/>
    <n v="0.79663257437739909"/>
  </r>
  <r>
    <s v="BP0616_Launch_preroll_Midyo_MS"/>
    <x v="0"/>
    <x v="5"/>
    <s v="Q2"/>
    <d v="2016-06-01T00:00:00"/>
    <d v="2016-06-30T00:00:00"/>
    <n v="0"/>
    <x v="2"/>
    <x v="61"/>
    <s v="BP0616_Launch_preroll_MS"/>
    <s v="Completed"/>
    <s v="Midyo"/>
    <s v="RON"/>
    <s v="Xaxis Tv"/>
    <s v="cpv"/>
    <s v="Pre/Mid/Post Rolls RON"/>
    <s v="Online Video"/>
    <n v="5.0000000000000001E-3"/>
    <n v="0.04"/>
    <n v="83000"/>
    <n v="85514"/>
    <n v="0"/>
    <n v="83000"/>
    <n v="6515"/>
    <n v="7.6186355450569496E-2"/>
    <n v="0.60551343054489637"/>
    <n v="415"/>
    <n v="415"/>
    <n v="0"/>
    <n v="3320"/>
    <n v="3944.92"/>
    <n v="624.92000000000007"/>
    <n v="0"/>
    <n v="3529.92"/>
    <n v="0.89480141549131542"/>
  </r>
  <r>
    <s v="BP0616_Launch_SYNC_Clipkit_MS"/>
    <x v="0"/>
    <x v="5"/>
    <s v="Q2"/>
    <d v="2016-06-01T00:00:00"/>
    <d v="2016-06-30T00:00:00"/>
    <n v="0"/>
    <x v="2"/>
    <x v="61"/>
    <s v="BP0616_Launch_SYNC_MS"/>
    <s v="Completed"/>
    <s v="Clipkit"/>
    <s v="RON"/>
    <s v="Xaxis SYNC"/>
    <s v="cpv"/>
    <s v="Pre/Mid/Post Rolls RON"/>
    <s v="Online Video"/>
    <n v="3.5000000000000003E-2"/>
    <n v="7.0000000000000007E-2"/>
    <n v="150000"/>
    <n v="150602"/>
    <n v="0"/>
    <n v="150000"/>
    <n v="11730"/>
    <n v="7.7887411853760247E-2"/>
    <n v="0.89514066496163702"/>
    <n v="5250.0000000000009"/>
    <n v="5250.0000000000009"/>
    <n v="0"/>
    <n v="10500.000000000002"/>
    <n v="10500.000000000002"/>
    <n v="0"/>
    <n v="0"/>
    <n v="5250.0000000000009"/>
    <n v="0.5"/>
  </r>
  <r>
    <s v="BP0616_Launch_Audio_Recognation_Digitalmarcom_MS"/>
    <x v="0"/>
    <x v="5"/>
    <s v="Q2"/>
    <d v="2016-06-01T00:00:00"/>
    <d v="2016-06-30T00:00:00"/>
    <n v="0"/>
    <x v="2"/>
    <x v="61"/>
    <s v="BP0616_Launch_Audio_Recognation_MS"/>
    <s v="Completed"/>
    <s v="Digitalmarcom"/>
    <s v="RON"/>
    <s v="Xaxis Audio Recog"/>
    <s v="cpv"/>
    <s v="Pre/Mid/Post Rolls RON"/>
    <s v="Online Video"/>
    <n v="0.05"/>
    <n v="7.0000000000000007E-2"/>
    <n v="172000"/>
    <n v="172958"/>
    <n v="0"/>
    <n v="172000"/>
    <n v="8616"/>
    <n v="4.9815562159599439E-2"/>
    <n v="1.392757660167131"/>
    <n v="8600"/>
    <n v="8600"/>
    <n v="0"/>
    <n v="12040.000000000002"/>
    <n v="12000"/>
    <n v="-40.000000000001819"/>
    <n v="0"/>
    <n v="3400"/>
    <n v="0.28333333333333333"/>
  </r>
  <r>
    <s v="TFKB0616_Internet_Lansman_Preroll_Digitalm_MS"/>
    <x v="0"/>
    <x v="5"/>
    <s v="Q2"/>
    <d v="2016-06-01T00:00:00"/>
    <d v="2016-06-10T00:00:00"/>
    <n v="0"/>
    <x v="2"/>
    <x v="57"/>
    <s v="TFKB0616_Internet_Lansman_Preroll_MS"/>
    <s v="Completed"/>
    <s v="Digitalm"/>
    <s v="RON"/>
    <s v="Xaxis Tv"/>
    <s v="cpv"/>
    <s v="Pre/Mid/Post Rolls RON"/>
    <s v="Online Video"/>
    <n v="6.0000000000000001E-3"/>
    <n v="3.3000000000000002E-2"/>
    <n v="25000"/>
    <n v="25034"/>
    <n v="0"/>
    <n v="25000"/>
    <n v="271"/>
    <n v="1.082527762243349E-2"/>
    <n v="3.3210332103321032"/>
    <n v="150"/>
    <n v="150"/>
    <n v="0"/>
    <n v="825"/>
    <n v="900"/>
    <n v="75"/>
    <n v="0"/>
    <n v="750"/>
    <n v="0.83333333333333337"/>
  </r>
  <r>
    <s v="TFKB0616_Internet_Lansman_Preroll_Midyo_MS"/>
    <x v="0"/>
    <x v="5"/>
    <s v="Q2"/>
    <d v="2016-06-01T00:00:00"/>
    <d v="2016-06-10T00:00:00"/>
    <n v="0"/>
    <x v="2"/>
    <x v="57"/>
    <s v="TFKB0616_Internet_Lansman_Preroll_MS"/>
    <s v="Completed"/>
    <s v="Midyo"/>
    <s v="RON"/>
    <s v="Xaxis Tv"/>
    <s v="cpv"/>
    <s v="Pre/Mid/Post Rolls RON"/>
    <s v="Online Video"/>
    <n v="5.0000000000000001E-3"/>
    <n v="3.3000000000000002E-2"/>
    <n v="25000"/>
    <n v="26008"/>
    <n v="0"/>
    <n v="25000"/>
    <n v="2608"/>
    <n v="0.10027683789603199"/>
    <n v="0.19900306748466257"/>
    <n v="125"/>
    <n v="125"/>
    <n v="0"/>
    <n v="825"/>
    <n v="519"/>
    <n v="-306"/>
    <n v="0"/>
    <n v="394"/>
    <n v="0.75915221579961467"/>
  </r>
  <r>
    <s v="Vodafone0616_Red_Gladiators_interest_Digitalm_MS"/>
    <x v="0"/>
    <x v="5"/>
    <s v="Q2"/>
    <d v="2016-06-01T00:00:00"/>
    <d v="2016-06-20T00:00:00"/>
    <n v="0"/>
    <x v="2"/>
    <x v="13"/>
    <s v="Vodafone0616_Red_Gladiators_interest_MS"/>
    <s v="Completed"/>
    <s v="Digitalm"/>
    <s v="RON"/>
    <s v="Xaxis Display Plus"/>
    <s v="cpm"/>
    <s v="Selected Sites"/>
    <s v="Ad Bundles"/>
    <n v="0.2"/>
    <n v="0.8"/>
    <n v="3800000"/>
    <n v="3860011"/>
    <n v="0"/>
    <n v="3800000"/>
    <n v="599"/>
    <n v="1.5518090492488233E-4"/>
    <n v="5.0826210350584304"/>
    <n v="760"/>
    <n v="760"/>
    <n v="0"/>
    <n v="3040"/>
    <n v="3044.49"/>
    <n v="4.4899999999997817"/>
    <n v="0"/>
    <n v="2284.4899999999998"/>
    <n v="0.75036869886253521"/>
  </r>
  <r>
    <s v="Vodafone0616_Red_Gladiators_interest_Medyanet_MS"/>
    <x v="0"/>
    <x v="5"/>
    <s v="Q2"/>
    <d v="2016-06-01T00:00:00"/>
    <d v="2016-06-20T00:00:00"/>
    <n v="0"/>
    <x v="2"/>
    <x v="13"/>
    <s v="Vodafone0616_Red_Gladiators_interest_MS"/>
    <s v="Completed"/>
    <s v="Medyanet"/>
    <s v="RON"/>
    <s v="Xaxis Display Plus"/>
    <s v="cpm"/>
    <s v="Selected Sites"/>
    <s v="Ad Bundles"/>
    <n v="0.1"/>
    <n v="0.8"/>
    <n v="3000000"/>
    <n v="3004056"/>
    <n v="0"/>
    <n v="3000000"/>
    <m/>
    <n v="0"/>
    <e v="#DIV/0!"/>
    <n v="300"/>
    <n v="300"/>
    <n v="0"/>
    <n v="2400"/>
    <n v="2400"/>
    <n v="0"/>
    <n v="0"/>
    <n v="2100"/>
    <n v="0.875"/>
  </r>
  <r>
    <s v="Vodafone0616_Red_Gladiators_interest_Bond_MS"/>
    <x v="0"/>
    <x v="5"/>
    <s v="Q2"/>
    <d v="2016-06-01T00:00:00"/>
    <d v="2016-06-20T00:00:00"/>
    <n v="0"/>
    <x v="2"/>
    <x v="13"/>
    <s v="Vodafone0616_Red_Gladiators_interest_MS"/>
    <s v="Completed"/>
    <s v="Bond Digital"/>
    <s v="RON"/>
    <s v="Xaxis Display Plus"/>
    <s v="cpm"/>
    <s v="Selected Sites"/>
    <s v="Ad Bundles"/>
    <n v="0.5"/>
    <n v="0.8"/>
    <n v="1000000"/>
    <n v="969474"/>
    <n v="30526"/>
    <n v="969474"/>
    <m/>
    <n v="0"/>
    <e v="#DIV/0!"/>
    <n v="500"/>
    <n v="484.73700000000002"/>
    <n v="-15.262999999999977"/>
    <n v="800"/>
    <n v="800"/>
    <n v="0"/>
    <n v="0"/>
    <n v="315.26299999999998"/>
    <n v="0.39407874999999998"/>
  </r>
  <r>
    <s v="Tadım0616_Aycekirdegi_SYNC_Clipkit_MEC"/>
    <x v="0"/>
    <x v="5"/>
    <s v="Q2"/>
    <d v="2016-06-01T00:00:00"/>
    <d v="2016-06-30T00:00:00"/>
    <n v="0"/>
    <x v="1"/>
    <x v="32"/>
    <s v="Tadım0616_Aycekirdegi_SYNC_MEC"/>
    <s v="Completed"/>
    <s v="Clipkit"/>
    <s v="RON"/>
    <s v="Xaxis SYNC"/>
    <s v="cpv"/>
    <s v="Pre/Mid/Post Rolls RON"/>
    <s v="Online Video"/>
    <n v="3.5000000000000003E-2"/>
    <n v="0.06"/>
    <n v="300000"/>
    <n v="302066"/>
    <n v="0"/>
    <n v="300000"/>
    <n v="27912"/>
    <n v="9.2403646885117818E-2"/>
    <n v="0.64130051590713666"/>
    <n v="10500.000000000002"/>
    <n v="10500.000000000002"/>
    <n v="0"/>
    <n v="18000"/>
    <n v="17899.98"/>
    <n v="-100.02000000000044"/>
    <n v="0"/>
    <n v="7399.9799999999977"/>
    <n v="0.41340716581806225"/>
  </r>
  <r>
    <s v="Tadım0616_Aycekirdegi_interstitial_Admatic_MEC"/>
    <x v="0"/>
    <x v="5"/>
    <s v="Q2"/>
    <d v="2016-06-01T00:00:00"/>
    <d v="2016-06-30T00:00:00"/>
    <n v="0"/>
    <x v="1"/>
    <x v="32"/>
    <s v="Tadım0616_Aycekirdegi_interstitial_MEC"/>
    <s v="Completed"/>
    <s v="Admatic"/>
    <s v="RON"/>
    <s v="Xaxis Rich Media"/>
    <s v="cpm"/>
    <s v="Interstitial"/>
    <s v="Interstitial"/>
    <n v="3"/>
    <n v="4.25"/>
    <n v="200000"/>
    <n v="233334"/>
    <n v="0"/>
    <n v="200000"/>
    <n v="8389"/>
    <n v="3.5952754420701658E-2"/>
    <n v="0.10132316128263202"/>
    <n v="600"/>
    <n v="600"/>
    <n v="0"/>
    <n v="850"/>
    <n v="850"/>
    <n v="0"/>
    <n v="0"/>
    <n v="250"/>
    <n v="0.29411764705882354"/>
  </r>
  <r>
    <s v="Tadım0616_Aycekirdegi_interstitial_Medyanet_MEC"/>
    <x v="0"/>
    <x v="5"/>
    <s v="Q2"/>
    <d v="2016-06-01T00:00:00"/>
    <d v="2016-06-30T00:00:00"/>
    <n v="0"/>
    <x v="1"/>
    <x v="32"/>
    <s v="Tadım0616_Aycekirdegi_interstitial_MEC"/>
    <s v="Completed"/>
    <s v="Medyanet"/>
    <s v="RON"/>
    <s v="Xaxis Rich Media"/>
    <s v="cpm"/>
    <s v="Interstitial"/>
    <s v="Interstitial"/>
    <n v="0.5"/>
    <n v="4.25"/>
    <n v="500000"/>
    <n v="500853"/>
    <n v="0"/>
    <n v="500000"/>
    <m/>
    <n v="0"/>
    <e v="#DIV/0!"/>
    <n v="250"/>
    <n v="250"/>
    <n v="0"/>
    <n v="2125"/>
    <n v="2125"/>
    <n v="0"/>
    <n v="0"/>
    <n v="1875"/>
    <n v="0.88235294117647056"/>
  </r>
  <r>
    <s v="Tadım0616_Aycekirdegi_interstitial_Acunn_MEC"/>
    <x v="0"/>
    <x v="5"/>
    <s v="Q2"/>
    <d v="2016-06-01T00:00:00"/>
    <d v="2016-06-30T00:00:00"/>
    <n v="0"/>
    <x v="1"/>
    <x v="32"/>
    <s v="Tadım0616_Aycekirdegi_interstitial_MEC"/>
    <s v="Completed"/>
    <s v="Acunn"/>
    <s v="RON"/>
    <s v="Xaxis Rich Media"/>
    <s v="cpm"/>
    <s v="Interstitial"/>
    <s v="Interstitial"/>
    <n v="1.25"/>
    <n v="4.25"/>
    <n v="325000"/>
    <n v="325006"/>
    <n v="0"/>
    <n v="325000"/>
    <n v="909"/>
    <n v="2.7968714423733717E-3"/>
    <n v="1.5195269526952695"/>
    <n v="406.25"/>
    <n v="406.25"/>
    <n v="0"/>
    <n v="1381.25"/>
    <n v="1381.25"/>
    <n v="0"/>
    <n v="0"/>
    <n v="975"/>
    <n v="0.70588235294117652"/>
  </r>
  <r>
    <s v="Tadım0616_Aycekirdegi_interstitial_Digitalm_MEC"/>
    <x v="0"/>
    <x v="5"/>
    <s v="Q2"/>
    <d v="2016-06-01T00:00:00"/>
    <d v="2016-06-30T00:00:00"/>
    <n v="0"/>
    <x v="1"/>
    <x v="32"/>
    <s v="Tadım0616_Aycekirdegi_interstitial_MEC"/>
    <s v="Completed"/>
    <s v="Digitalm"/>
    <s v="RON"/>
    <s v="Xaxis Rich Media"/>
    <s v="cpm"/>
    <s v="Interstitial"/>
    <s v="Interstitial"/>
    <n v="2.5"/>
    <n v="4.25"/>
    <n v="200000"/>
    <n v="201646"/>
    <n v="0"/>
    <n v="200000"/>
    <n v="3050"/>
    <n v="1.5125516995130079E-2"/>
    <n v="0.21106557377049182"/>
    <n v="500"/>
    <n v="500"/>
    <n v="0"/>
    <n v="850"/>
    <n v="643.75"/>
    <n v="-206.25"/>
    <n v="0"/>
    <n v="143.75"/>
    <n v="0.22330097087378642"/>
  </r>
  <r>
    <s v="Ikea0616_Yaz_indirimi_interstitial_Medyanet_MEC"/>
    <x v="0"/>
    <x v="5"/>
    <s v="Q2"/>
    <d v="2016-06-01T00:00:00"/>
    <d v="2016-06-30T00:00:00"/>
    <n v="0"/>
    <x v="1"/>
    <x v="1"/>
    <s v="Ikea0616_Yaz_indirimi_interstitial_MEC"/>
    <s v="Completed"/>
    <s v="Medyanet"/>
    <s v="RON"/>
    <s v="Xaxis Rich Media"/>
    <s v="cpm"/>
    <s v="Interstitial"/>
    <s v="Interstitial"/>
    <n v="0.5"/>
    <n v="4.25"/>
    <n v="500000"/>
    <n v="501638"/>
    <n v="0"/>
    <n v="500000"/>
    <m/>
    <n v="0"/>
    <e v="#DIV/0!"/>
    <n v="250"/>
    <n v="250"/>
    <n v="0"/>
    <n v="2125"/>
    <n v="2000"/>
    <n v="-125"/>
    <n v="0"/>
    <n v="1750"/>
    <n v="0.875"/>
  </r>
  <r>
    <s v="Ikea0616_Yaz_indirimi_interstitial_Acunn_MEC"/>
    <x v="0"/>
    <x v="5"/>
    <s v="Q2"/>
    <d v="2016-06-01T00:00:00"/>
    <d v="2016-06-30T00:00:00"/>
    <n v="0"/>
    <x v="1"/>
    <x v="1"/>
    <s v="Ikea0616_Yaz_indirimi_interstitial_MEC"/>
    <s v="Completed"/>
    <s v="Acunn"/>
    <s v="RON"/>
    <s v="Xaxis Rich Media"/>
    <s v="cpm"/>
    <s v="Interstitial"/>
    <s v="Interstitial"/>
    <n v="1.25"/>
    <n v="4.25"/>
    <n v="500000"/>
    <n v="503027"/>
    <n v="0"/>
    <n v="500000"/>
    <n v="1665"/>
    <n v="3.3099614931206478E-3"/>
    <n v="1.2012012012012012"/>
    <n v="625"/>
    <n v="625"/>
    <n v="0"/>
    <n v="2125"/>
    <n v="2000"/>
    <n v="-125"/>
    <n v="0"/>
    <n v="1375"/>
    <n v="0.6875"/>
  </r>
  <r>
    <s v="Ikea0616_Yaz_indirimi_interstitial_Digitalm_MEC"/>
    <x v="0"/>
    <x v="5"/>
    <s v="Q2"/>
    <d v="2016-06-01T00:00:00"/>
    <d v="2016-06-30T00:00:00"/>
    <n v="0"/>
    <x v="1"/>
    <x v="1"/>
    <s v="Ikea0616_Yaz_indirimi_interstitial_MEC"/>
    <s v="Completed"/>
    <s v="Digitalm"/>
    <s v="RON"/>
    <s v="Xaxis Rich Media"/>
    <s v="cpm"/>
    <s v="Interstitial"/>
    <s v="Interstitial"/>
    <n v="2.5"/>
    <n v="4.25"/>
    <n v="500000"/>
    <n v="503418"/>
    <n v="0"/>
    <n v="500000"/>
    <n v="9220"/>
    <n v="1.8314800027015323E-2"/>
    <n v="0.48804229934924076"/>
    <n v="1250"/>
    <n v="1250"/>
    <n v="0"/>
    <n v="2125"/>
    <n v="4499.75"/>
    <n v="2374.75"/>
    <n v="0"/>
    <n v="3249.75"/>
    <n v="0.72220678926607029"/>
  </r>
  <r>
    <s v="Ikea0616_B2B_interstitial_Medyanet_MEC"/>
    <x v="0"/>
    <x v="5"/>
    <s v="Q2"/>
    <d v="2016-06-01T00:00:00"/>
    <d v="2016-06-30T00:00:00"/>
    <n v="0"/>
    <x v="1"/>
    <x v="1"/>
    <s v="Ikea0616_B2B_interstitial_MEC"/>
    <s v="Completed"/>
    <s v="Medyanet"/>
    <s v="RON"/>
    <s v="Xaxis Rich Media"/>
    <s v="cpm"/>
    <s v="Interstitial"/>
    <s v="Interstitial"/>
    <n v="0.5"/>
    <n v="4.25"/>
    <n v="800000"/>
    <n v="750739"/>
    <n v="49261"/>
    <n v="750739"/>
    <m/>
    <n v="0"/>
    <e v="#DIV/0!"/>
    <n v="400"/>
    <n v="375.36950000000002"/>
    <n v="-24.630499999999984"/>
    <n v="3400"/>
    <n v="3000"/>
    <n v="-400"/>
    <n v="0"/>
    <n v="2624.6305000000002"/>
    <n v="0.87487683333333344"/>
  </r>
  <r>
    <s v="Ikea0616_B2B_interstitial_Acunn_MEC"/>
    <x v="0"/>
    <x v="5"/>
    <s v="Q2"/>
    <d v="2016-06-01T00:00:00"/>
    <d v="2016-06-30T00:00:00"/>
    <n v="0"/>
    <x v="1"/>
    <x v="1"/>
    <s v="Ikea0616_B2B_interstitial_MEC"/>
    <s v="Completed"/>
    <s v="Acunn"/>
    <s v="RON"/>
    <s v="Xaxis Rich Media"/>
    <s v="cpm"/>
    <s v="Interstitial"/>
    <s v="Interstitial"/>
    <n v="1.25"/>
    <n v="4.25"/>
    <n v="400000"/>
    <n v="407629"/>
    <n v="0"/>
    <n v="400000"/>
    <n v="1409"/>
    <n v="3.4565744831697451E-3"/>
    <n v="0.70972320794889998"/>
    <n v="500"/>
    <n v="500"/>
    <n v="0"/>
    <n v="1700"/>
    <n v="1000"/>
    <n v="-700"/>
    <n v="0"/>
    <n v="500"/>
    <n v="0.5"/>
  </r>
  <r>
    <s v="Ikea0616_B2B_interstitial_Bond_MEC"/>
    <x v="0"/>
    <x v="5"/>
    <s v="Q2"/>
    <d v="2016-06-01T00:00:00"/>
    <d v="2016-06-30T00:00:00"/>
    <n v="0"/>
    <x v="1"/>
    <x v="1"/>
    <s v="Ikea0616_B2B_interstitial_MEC"/>
    <s v="Completed"/>
    <s v="Bond Digital"/>
    <s v="RON"/>
    <s v="Xaxis Rich Media"/>
    <s v="cpm"/>
    <s v="Interstitial"/>
    <s v="Interstitial"/>
    <n v="2.5"/>
    <n v="4.25"/>
    <n v="400000"/>
    <n v="400048"/>
    <n v="0"/>
    <n v="400000"/>
    <m/>
    <n v="0"/>
    <e v="#DIV/0!"/>
    <n v="1000"/>
    <n v="1000"/>
    <n v="0"/>
    <n v="1700"/>
    <n v="1815"/>
    <n v="115"/>
    <n v="0"/>
    <n v="815"/>
    <n v="0.44903581267217629"/>
  </r>
  <r>
    <s v="Beymen0616_Haziran_LAL_Appnexus_MEC"/>
    <x v="0"/>
    <x v="5"/>
    <s v="Q2"/>
    <d v="2016-06-01T00:00:00"/>
    <d v="2016-06-30T00:00:00"/>
    <n v="0"/>
    <x v="1"/>
    <x v="37"/>
    <s v="Beymen0616_Haziran_LAL_MEC"/>
    <s v="Completed"/>
    <s v="Appnexus"/>
    <s v="RON"/>
    <s v="Xaxis Lookalike"/>
    <s v="cpm"/>
    <s v="Selected Sites"/>
    <s v="Ad Bundles"/>
    <m/>
    <n v="1.75"/>
    <n v="2000000"/>
    <n v="15161"/>
    <n v="1984839"/>
    <n v="15161"/>
    <m/>
    <n v="0"/>
    <e v="#DIV/0!"/>
    <n v="0"/>
    <n v="5.7353442607521998"/>
    <n v="5.7353442607521998"/>
    <n v="3500"/>
    <n v="26.531749999999999"/>
    <n v="-3473.4682499999999"/>
    <n v="0"/>
    <n v="20.796405739247799"/>
    <n v="0.78383090973071134"/>
  </r>
  <r>
    <s v="Beymen0616_Haziran_LAL_Ligatus_MEC"/>
    <x v="0"/>
    <x v="5"/>
    <s v="Q2"/>
    <d v="2016-06-01T00:00:00"/>
    <d v="2016-06-30T00:00:00"/>
    <n v="0"/>
    <x v="1"/>
    <x v="37"/>
    <s v="Beymen0616_Haziran_LAL_MEC"/>
    <s v="Completed"/>
    <s v="Ligatus"/>
    <s v="RON"/>
    <s v="Xaxis Lookalike"/>
    <s v="cpc"/>
    <s v="Selected Sites"/>
    <s v="Ad Bundles"/>
    <n v="0.25"/>
    <n v="1.75"/>
    <n v="3000"/>
    <n v="3344"/>
    <n v="0"/>
    <n v="3000"/>
    <m/>
    <n v="0"/>
    <e v="#DIV/0!"/>
    <n v="0.75"/>
    <n v="750"/>
    <n v="749.25"/>
    <n v="5.25"/>
    <n v="5.8520000000000003"/>
    <n v="0.60200000000000031"/>
    <n v="0"/>
    <n v="-744.14800000000002"/>
    <n v="-127.16131237183869"/>
  </r>
  <r>
    <s v="Beymen0616_Haziran_LAL_MAxad_MEC"/>
    <x v="0"/>
    <x v="5"/>
    <s v="Q2"/>
    <d v="2016-06-01T00:00:00"/>
    <d v="2016-06-30T00:00:00"/>
    <n v="0"/>
    <x v="1"/>
    <x v="37"/>
    <s v="Beymen0616_Haziran_LAL_MEC"/>
    <s v="Completed"/>
    <s v="Maxad"/>
    <s v="RON"/>
    <s v="Xaxis Lookalike"/>
    <s v="cpc"/>
    <s v="Selected Sites"/>
    <s v="Ad Bundles"/>
    <n v="0.2"/>
    <n v="1.75"/>
    <n v="3000"/>
    <n v="2420"/>
    <n v="580"/>
    <n v="2420"/>
    <m/>
    <n v="0"/>
    <e v="#DIV/0!"/>
    <n v="0.60000000000000009"/>
    <n v="484"/>
    <n v="483.4"/>
    <n v="5.25"/>
    <n v="4.2350000000000003"/>
    <n v="-1.0149999999999997"/>
    <n v="0"/>
    <n v="-479.76499999999999"/>
    <n v="-113.28571428571428"/>
  </r>
  <r>
    <s v="Beymen0616_Haziran_LAL_Medyanet_MEC"/>
    <x v="0"/>
    <x v="5"/>
    <s v="Q2"/>
    <d v="2016-06-01T00:00:00"/>
    <d v="2016-06-30T00:00:00"/>
    <n v="0"/>
    <x v="1"/>
    <x v="37"/>
    <s v="Beymen0616_Haziran_LAL_MEC"/>
    <s v="Completed"/>
    <s v="Medyanet"/>
    <s v="RON"/>
    <s v="Xaxis Lookalike"/>
    <s v="cpm"/>
    <s v="Selected Sites"/>
    <s v="Ad Bundles"/>
    <n v="0.1"/>
    <n v="1.75"/>
    <n v="2000000"/>
    <n v="2055768"/>
    <n v="0"/>
    <n v="2000000"/>
    <m/>
    <n v="0"/>
    <e v="#DIV/0!"/>
    <n v="200"/>
    <n v="200"/>
    <n v="0"/>
    <n v="3500"/>
    <n v="3597.5940000000001"/>
    <n v="97.594000000000051"/>
    <n v="0"/>
    <n v="3397.5940000000001"/>
    <n v="0.94440728998324996"/>
  </r>
  <r>
    <s v="Beymen0616_Haziran_LAL_Medyanet(interstitial)_MEC"/>
    <x v="0"/>
    <x v="5"/>
    <s v="Q2"/>
    <d v="2016-06-01T00:00:00"/>
    <d v="2016-06-30T00:00:00"/>
    <n v="0"/>
    <x v="1"/>
    <x v="37"/>
    <s v="Beymen0616_Haziran_LAL_MEC"/>
    <s v="Completed"/>
    <s v="Medyanet"/>
    <s v="RON"/>
    <s v="Xaxis Rich Media"/>
    <s v="cpm"/>
    <s v="Interstitial"/>
    <s v="Interstitial"/>
    <n v="0.5"/>
    <n v="1.75"/>
    <n v="2000000"/>
    <n v="2494402"/>
    <n v="0"/>
    <n v="2000000"/>
    <m/>
    <n v="0"/>
    <e v="#DIV/0!"/>
    <n v="1000"/>
    <n v="1000"/>
    <n v="0"/>
    <n v="3500"/>
    <n v="4365.2034999999996"/>
    <n v="865.20349999999962"/>
    <n v="0"/>
    <n v="3365.2034999999996"/>
    <n v="0.77091560565274908"/>
  </r>
  <r>
    <s v="Beymen0616_Haziran_LAL_Bond_MEC"/>
    <x v="0"/>
    <x v="5"/>
    <s v="Q2"/>
    <d v="2016-06-01T00:00:00"/>
    <d v="2016-06-30T00:00:00"/>
    <n v="0"/>
    <x v="1"/>
    <x v="37"/>
    <s v="Beymen0616_Haziran_LAL_MEC"/>
    <s v="Completed"/>
    <s v="Bond Digital"/>
    <s v="RON"/>
    <s v="Xaxis Lookalike"/>
    <s v="cpm"/>
    <s v="Selected Sites"/>
    <s v="Ad Bundles"/>
    <n v="0.5"/>
    <n v="1.75"/>
    <n v="3000000"/>
    <n v="3004990"/>
    <n v="0"/>
    <n v="3000000"/>
    <m/>
    <n v="0"/>
    <e v="#DIV/0!"/>
    <n v="1500"/>
    <n v="1500"/>
    <n v="0"/>
    <n v="5250"/>
    <n v="5258.7325000000001"/>
    <n v="8.7325000000000728"/>
    <n v="0"/>
    <n v="3758.7325000000001"/>
    <n v="0.71476016321423463"/>
  </r>
  <r>
    <s v="Beymen0616_Haziran_LAL_Hurriyetemlak_MEC"/>
    <x v="0"/>
    <x v="5"/>
    <s v="Q2"/>
    <d v="2016-06-01T00:00:00"/>
    <d v="2016-06-30T00:00:00"/>
    <n v="0"/>
    <x v="1"/>
    <x v="37"/>
    <s v="Beymen0616_Haziran_LAL_MEC"/>
    <s v="Completed"/>
    <s v="Hurriyetemlak"/>
    <s v="RON"/>
    <s v="Xaxis Lookalike"/>
    <s v="cpm"/>
    <s v="Selected Sites"/>
    <s v="Ad Bundles"/>
    <n v="0.15"/>
    <n v="1.75"/>
    <n v="500000"/>
    <n v="576500"/>
    <n v="0"/>
    <n v="500000"/>
    <m/>
    <n v="0"/>
    <e v="#DIV/0!"/>
    <n v="75"/>
    <n v="75"/>
    <n v="0"/>
    <n v="875"/>
    <n v="1008.875"/>
    <n v="133.875"/>
    <n v="0"/>
    <n v="933.875"/>
    <n v="0.92565976954528562"/>
  </r>
  <r>
    <s v="Beymen0616_Haziran_LAL_Dogus_MEC"/>
    <x v="0"/>
    <x v="5"/>
    <s v="Q2"/>
    <d v="2016-06-01T00:00:00"/>
    <d v="2016-06-30T00:00:00"/>
    <n v="0"/>
    <x v="1"/>
    <x v="37"/>
    <s v="Beymen0616_Haziran_LAL_MEC"/>
    <s v="Completed"/>
    <s v="Dogus"/>
    <s v="RON"/>
    <s v="Xaxis Lookalike"/>
    <s v="cpm"/>
    <s v="Selected Sites"/>
    <s v="Ad Bundles"/>
    <n v="0.35"/>
    <n v="1.75"/>
    <n v="1000000"/>
    <n v="979775"/>
    <n v="20225"/>
    <n v="979775"/>
    <n v="1655"/>
    <n v="1.6891633283151743E-3"/>
    <n v="1.0360158610271903"/>
    <n v="350"/>
    <n v="342.92124999999999"/>
    <n v="-7.0787500000000136"/>
    <n v="1750"/>
    <n v="1714.60625"/>
    <n v="-35.393749999999955"/>
    <n v="0"/>
    <n v="1371.6849999999999"/>
    <n v="0.79999999999999993"/>
  </r>
  <r>
    <s v="Beymen0616_Haziran_LAL_Digitalm_MEC"/>
    <x v="0"/>
    <x v="5"/>
    <s v="Q2"/>
    <d v="2016-06-01T00:00:00"/>
    <d v="2016-06-30T00:00:00"/>
    <n v="0"/>
    <x v="1"/>
    <x v="37"/>
    <s v="Beymen0616_Haziran_LAL_MEC"/>
    <s v="Completed"/>
    <s v="Digitalm"/>
    <s v="RON"/>
    <s v="Xaxis Lookalike"/>
    <s v="cpm"/>
    <s v="Selected Sites"/>
    <s v="Ad Bundles"/>
    <n v="0.2"/>
    <n v="1.75"/>
    <n v="3000000"/>
    <n v="3011713"/>
    <n v="0"/>
    <n v="3000000"/>
    <n v="1149"/>
    <n v="3.8151045600958659E-4"/>
    <n v="3.6750285030461272"/>
    <n v="600"/>
    <n v="600"/>
    <n v="0"/>
    <n v="5250"/>
    <n v="4222.6077500000001"/>
    <n v="-1027.3922499999999"/>
    <n v="0"/>
    <n v="3622.6077500000001"/>
    <n v="0.85790771117681963"/>
  </r>
  <r>
    <s v="Akbank0616_Mobilin_Bankası_SYNC_Clipkit_MC"/>
    <x v="0"/>
    <x v="5"/>
    <s v="Q2"/>
    <d v="2016-06-01T00:00:00"/>
    <d v="2016-06-10T00:00:00"/>
    <n v="0"/>
    <x v="0"/>
    <x v="9"/>
    <s v="Akbank0616_Mobilin_Bankası_SYNC_MC"/>
    <s v="Completed"/>
    <s v="Clipkit"/>
    <s v="RON"/>
    <s v="Xaxis SYNC"/>
    <s v="cpv"/>
    <s v="Pre/Mid/Post Rolls RON"/>
    <s v="Online Video"/>
    <n v="3.5000000000000003E-2"/>
    <n v="0.06"/>
    <n v="500000"/>
    <n v="500158"/>
    <n v="0"/>
    <n v="500000"/>
    <n v="28870"/>
    <n v="5.7721759923864059E-2"/>
    <n v="1.0330100450294424"/>
    <n v="17500"/>
    <n v="17500"/>
    <n v="0"/>
    <n v="30000"/>
    <n v="29823"/>
    <n v="-177"/>
    <n v="0"/>
    <n v="12323"/>
    <n v="0.41320457365120877"/>
  </r>
  <r>
    <s v="Carrefoursa0616_Euro_2016_Sync_Clipkit_MC"/>
    <x v="0"/>
    <x v="5"/>
    <s v="Q2"/>
    <d v="2016-06-01T00:00:00"/>
    <d v="2016-06-30T00:00:00"/>
    <n v="0"/>
    <x v="0"/>
    <x v="58"/>
    <s v="Carrefoursa0616_Euro_2016_Sync_MC"/>
    <s v="Completed"/>
    <s v="Clipkit"/>
    <s v="RON"/>
    <s v="Xaxis SYNC"/>
    <s v="cpv"/>
    <s v="Pre/Mid/Post Rolls RON"/>
    <s v="Online Video"/>
    <n v="7.4999999999999997E-2"/>
    <n v="0.1"/>
    <n v="100000"/>
    <n v="85965"/>
    <n v="14035"/>
    <n v="85965"/>
    <m/>
    <n v="0"/>
    <e v="#DIV/0!"/>
    <n v="7500"/>
    <n v="6447.375"/>
    <n v="-1052.625"/>
    <n v="10000"/>
    <n v="6925.6"/>
    <n v="-3074.3999999999996"/>
    <n v="0"/>
    <n v="478.22500000000036"/>
    <n v="6.9051778907242747E-2"/>
  </r>
  <r>
    <s v="Vestel0616_Euro_2016_interstitial_Acunn_MC"/>
    <x v="0"/>
    <x v="5"/>
    <s v="Q2"/>
    <d v="2016-06-01T00:00:00"/>
    <d v="2016-06-22T00:00:00"/>
    <n v="0"/>
    <x v="0"/>
    <x v="18"/>
    <s v="Vestel0616_Euro_2016_interstitial_MC"/>
    <s v="Completed"/>
    <s v="Acunn"/>
    <s v="RON"/>
    <s v="Xaxis Rich Media"/>
    <s v="cpm"/>
    <s v="Interstitial"/>
    <s v="Interstitial"/>
    <n v="1.5"/>
    <n v="4.25"/>
    <n v="1000000"/>
    <n v="1000421"/>
    <n v="0"/>
    <n v="1000000"/>
    <n v="386"/>
    <n v="3.8583756238623539E-4"/>
    <n v="11.010362694300518"/>
    <n v="1500"/>
    <n v="1500"/>
    <n v="0"/>
    <n v="4250"/>
    <n v="4250"/>
    <n v="0"/>
    <n v="0"/>
    <n v="2750"/>
    <n v="0.6470588235294118"/>
  </r>
  <r>
    <s v="Vestel0616_Euro_2016_interstitial_Medyanet_MC"/>
    <x v="0"/>
    <x v="5"/>
    <s v="Q2"/>
    <d v="2016-06-01T00:00:00"/>
    <d v="2016-06-22T00:00:00"/>
    <n v="0"/>
    <x v="0"/>
    <x v="18"/>
    <s v="Vestel0616_Euro_2016_interstitial_MC"/>
    <s v="Completed"/>
    <s v="Medyanet"/>
    <s v="RON"/>
    <s v="Xaxis Rich Media"/>
    <s v="cpm"/>
    <s v="Interstitial"/>
    <s v="Interstitial"/>
    <n v="0.5"/>
    <n v="4.25"/>
    <n v="1750000"/>
    <n v="1753589"/>
    <n v="0"/>
    <n v="1750000"/>
    <m/>
    <n v="0"/>
    <e v="#DIV/0!"/>
    <n v="875"/>
    <n v="875"/>
    <n v="0"/>
    <n v="7437.5"/>
    <n v="1143.5600000000004"/>
    <n v="-6293.94"/>
    <n v="0"/>
    <n v="268.5600000000004"/>
    <n v="0.23484556997446598"/>
  </r>
  <r>
    <s v="Vestel0616_Euro_2016_interstitial_Admatic_MC"/>
    <x v="0"/>
    <x v="5"/>
    <s v="Q2"/>
    <d v="2016-06-01T00:00:00"/>
    <d v="2016-06-22T00:00:00"/>
    <n v="0"/>
    <x v="0"/>
    <x v="18"/>
    <s v="Vestel0616_Euro_2016_interstitial_MC"/>
    <s v="Completed"/>
    <s v="Admatic"/>
    <s v="RON"/>
    <s v="Xaxis Rich Media"/>
    <s v="cpm"/>
    <s v="Interstitial"/>
    <s v="Interstitial"/>
    <n v="3"/>
    <n v="4.25"/>
    <n v="300000"/>
    <n v="333360"/>
    <n v="0"/>
    <n v="300000"/>
    <n v="12820"/>
    <n v="3.8456923446124308E-2"/>
    <n v="9.9453978159126363E-2"/>
    <n v="900"/>
    <n v="900"/>
    <n v="0"/>
    <n v="1275"/>
    <n v="1275"/>
    <n v="0"/>
    <n v="0"/>
    <n v="375"/>
    <n v="0.29411764705882354"/>
  </r>
  <r>
    <s v="Vestel0616_Euro_2016_interstitial_Futbolarena_MC"/>
    <x v="0"/>
    <x v="5"/>
    <s v="Q2"/>
    <d v="2016-06-01T00:00:00"/>
    <d v="2016-06-22T00:00:00"/>
    <n v="0"/>
    <x v="0"/>
    <x v="18"/>
    <s v="Vestel0616_Euro_2016_interstitial_MC"/>
    <s v="Completed"/>
    <s v="Sevinc iletisim"/>
    <s v="RON"/>
    <s v="Xaxis Rich Media"/>
    <s v="cpm"/>
    <s v="Interstitial"/>
    <s v="Interstitial"/>
    <n v="2.5"/>
    <n v="4.25"/>
    <n v="250000"/>
    <n v="370560"/>
    <n v="0"/>
    <n v="250000"/>
    <m/>
    <n v="0"/>
    <e v="#DIV/0!"/>
    <n v="625"/>
    <n v="625"/>
    <n v="0"/>
    <n v="1062.5"/>
    <n v="1062.5"/>
    <n v="0"/>
    <n v="0"/>
    <n v="437.5"/>
    <n v="0.41176470588235292"/>
  </r>
  <r>
    <s v="Akbank0616_Emeklilere_Chip_Para_interest_Medyanet_MC"/>
    <x v="0"/>
    <x v="5"/>
    <s v="Q2"/>
    <d v="2016-06-01T00:00:00"/>
    <d v="2016-06-27T00:00:00"/>
    <n v="0"/>
    <x v="0"/>
    <x v="9"/>
    <s v="Akbank0616_Emeklilere_Chip_Para_interest_MC"/>
    <s v="Completed"/>
    <s v="Medyanet"/>
    <s v="RON"/>
    <s v="Xaxis Display Plus"/>
    <s v="cpm"/>
    <s v="Selected Sites"/>
    <s v="Ad Bundles"/>
    <n v="0.1"/>
    <n v="1"/>
    <n v="1500000"/>
    <n v="1521197"/>
    <n v="0"/>
    <n v="1500000"/>
    <m/>
    <n v="0"/>
    <e v="#DIV/0!"/>
    <n v="150"/>
    <n v="150"/>
    <n v="0"/>
    <n v="1500"/>
    <n v="1500"/>
    <n v="0"/>
    <n v="0"/>
    <n v="1350"/>
    <n v="0.9"/>
  </r>
  <r>
    <s v="Akbank0616_Emeklilere_Chip_Para_interest_Digitalm_MC"/>
    <x v="0"/>
    <x v="5"/>
    <s v="Q2"/>
    <d v="2016-06-01T00:00:00"/>
    <d v="2016-06-27T00:00:00"/>
    <n v="0"/>
    <x v="0"/>
    <x v="9"/>
    <s v="Akbank0616_Emeklilere_Chip_Para_interest_MC"/>
    <s v="Completed"/>
    <s v="Digitalm"/>
    <s v="RON"/>
    <s v="Xaxis Display Plus"/>
    <s v="cpm"/>
    <s v="Selected Sites"/>
    <s v="Ad Bundles"/>
    <n v="0.2"/>
    <n v="1"/>
    <n v="1500000"/>
    <n v="1507723"/>
    <n v="0"/>
    <n v="1500000"/>
    <n v="194"/>
    <n v="1.2867085001687975E-4"/>
    <n v="2.3302061855670102"/>
    <n v="300"/>
    <n v="300"/>
    <n v="0"/>
    <n v="1500"/>
    <n v="452.06"/>
    <n v="-1047.94"/>
    <n v="0"/>
    <n v="152.06"/>
    <n v="0.33637127814891826"/>
  </r>
  <r>
    <s v="Atasay0616_Katalog_interest_Ligatus_MX"/>
    <x v="0"/>
    <x v="5"/>
    <s v="Q2"/>
    <d v="2016-06-01T00:00:00"/>
    <d v="2016-06-15T00:00:00"/>
    <n v="0"/>
    <x v="3"/>
    <x v="54"/>
    <s v="Atasay0616_Katalog_interest_MX"/>
    <s v="Completed"/>
    <s v="Ligatus"/>
    <s v="RON"/>
    <s v="Xaxis Display Plus"/>
    <s v="cpc"/>
    <s v="Selected Sites"/>
    <s v="Ad Bundles"/>
    <n v="0.25"/>
    <n v="1.8"/>
    <n v="1500"/>
    <n v="370"/>
    <n v="1130"/>
    <n v="370"/>
    <m/>
    <n v="0"/>
    <e v="#DIV/0!"/>
    <n v="0.375"/>
    <n v="90"/>
    <n v="89.625"/>
    <n v="2.7"/>
    <n v="600"/>
    <n v="597.29999999999995"/>
    <n v="0"/>
    <n v="510"/>
    <n v="0.85"/>
  </r>
  <r>
    <s v="Atasay0616_Katalog_interest_Digitalm_MX"/>
    <x v="0"/>
    <x v="5"/>
    <s v="Q2"/>
    <d v="2016-06-01T00:00:00"/>
    <d v="2016-06-15T00:00:00"/>
    <n v="0"/>
    <x v="3"/>
    <x v="54"/>
    <s v="Atasay0616_Katalog_interest_MX"/>
    <s v="Completed"/>
    <s v="Digitalm"/>
    <s v="RON"/>
    <s v="Xaxis Display Plus"/>
    <s v="cpm"/>
    <s v="Selected Sites"/>
    <s v="Ad Bundles"/>
    <n v="0.2"/>
    <n v="1.8"/>
    <n v="750000"/>
    <n v="89499"/>
    <n v="660501"/>
    <n v="89499"/>
    <n v="40"/>
    <n v="4.4693236795941856E-4"/>
    <n v="3.6182499999999997"/>
    <n v="150"/>
    <n v="17.899799999999999"/>
    <n v="-132.1002"/>
    <n v="1350"/>
    <n v="144.72999999999999"/>
    <n v="-1205.27"/>
    <n v="0"/>
    <n v="126.83019999999999"/>
    <n v="0.87632280798728668"/>
  </r>
  <r>
    <s v="Atasay0616_Katalog_interstitial_Medyanet_MX"/>
    <x v="0"/>
    <x v="5"/>
    <s v="Q2"/>
    <d v="2016-06-01T00:00:00"/>
    <d v="2016-06-15T00:00:00"/>
    <n v="0"/>
    <x v="3"/>
    <x v="54"/>
    <s v="Atasay0616_Katalog_interstitial_MX"/>
    <s v="Completed"/>
    <s v="Medyanet"/>
    <s v="RON"/>
    <s v="Xaxis Rich Media"/>
    <s v="cpm"/>
    <s v="Interstitial"/>
    <s v="Interstitial"/>
    <n v="0.5"/>
    <n v="6"/>
    <n v="500000"/>
    <n v="74377"/>
    <n v="425623"/>
    <n v="74377"/>
    <m/>
    <n v="0"/>
    <e v="#DIV/0!"/>
    <n v="250"/>
    <n v="37.188499999999998"/>
    <n v="-212.8115"/>
    <n v="3000"/>
    <n v="350.47"/>
    <n v="-2649.5299999999997"/>
    <n v="0"/>
    <n v="313.28150000000005"/>
    <n v="0.89388963392016441"/>
  </r>
  <r>
    <s v="Avon0616_B&amp;M_SYNC_Clipkit_MX"/>
    <x v="0"/>
    <x v="5"/>
    <s v="Q2"/>
    <d v="2016-06-01T00:00:00"/>
    <d v="2016-06-09T00:00:00"/>
    <n v="0"/>
    <x v="3"/>
    <x v="33"/>
    <s v="Avon0616_B&amp;M_SYNC_MX"/>
    <s v="Completed"/>
    <s v="Clipkit"/>
    <s v="RON"/>
    <s v="Xaxis SYNC"/>
    <s v="cpv"/>
    <s v="Pre/Mid/Post Rolls RON"/>
    <s v="Online Video"/>
    <n v="3.5000000000000003E-2"/>
    <n v="0.06"/>
    <n v="58333"/>
    <n v="42603"/>
    <n v="15730"/>
    <n v="42603"/>
    <m/>
    <n v="0"/>
    <e v="#DIV/0!"/>
    <n v="2041.6550000000002"/>
    <n v="1491.1050000000002"/>
    <n v="-550.54999999999995"/>
    <n v="3499.98"/>
    <n v="2548.08"/>
    <n v="-951.90000000000009"/>
    <n v="0"/>
    <n v="1056.9749999999997"/>
    <n v="0.41481232928322492"/>
  </r>
  <r>
    <s v="Avon0616_B&amp;M_interstitial_Admatic_MX"/>
    <x v="0"/>
    <x v="5"/>
    <s v="Q2"/>
    <d v="2016-06-01T00:00:00"/>
    <d v="2016-06-09T00:00:00"/>
    <n v="0"/>
    <x v="3"/>
    <x v="33"/>
    <s v="Avon0616_B&amp;M_interstitial_MX"/>
    <s v="Completed"/>
    <s v="Admatic"/>
    <s v="RON"/>
    <s v="Xaxis Rich Media"/>
    <s v="cpm"/>
    <s v="Interstitial"/>
    <s v="Interstitial"/>
    <n v="3"/>
    <n v="4.25"/>
    <n v="600000"/>
    <n v="633710"/>
    <n v="0"/>
    <n v="600000"/>
    <m/>
    <n v="0"/>
    <e v="#DIV/0!"/>
    <n v="1800"/>
    <n v="1800"/>
    <n v="0"/>
    <n v="2550"/>
    <n v="1000"/>
    <n v="-1550"/>
    <n v="0"/>
    <n v="-800"/>
    <n v="-0.8"/>
  </r>
  <r>
    <s v="Avon0616_B&amp;M_interstitial_Acunn_MX"/>
    <x v="0"/>
    <x v="5"/>
    <s v="Q2"/>
    <d v="2016-06-01T00:00:00"/>
    <d v="2016-06-09T00:00:00"/>
    <n v="0"/>
    <x v="3"/>
    <x v="33"/>
    <s v="Avon0616_B&amp;M_interstitial_MX"/>
    <s v="Completed"/>
    <s v="Acunn"/>
    <s v="RON"/>
    <s v="Xaxis Rich Media"/>
    <s v="cpm"/>
    <s v="Interstitial"/>
    <s v="Interstitial"/>
    <n v="1.25"/>
    <n v="4.25"/>
    <n v="400000"/>
    <n v="401441"/>
    <n v="0"/>
    <n v="400000"/>
    <n v="827"/>
    <n v="2.0600785669625176E-3"/>
    <n v="2.1354292623941959"/>
    <n v="500"/>
    <n v="500"/>
    <n v="0"/>
    <n v="1700"/>
    <n v="1766"/>
    <n v="66"/>
    <n v="0"/>
    <n v="1266"/>
    <n v="0.71687429218573051"/>
  </r>
  <r>
    <s v="Kaplankaya0616_interest_Digitalm_MX"/>
    <x v="0"/>
    <x v="5"/>
    <s v="Q2"/>
    <d v="2016-06-01T00:00:00"/>
    <d v="2016-06-11T00:00:00"/>
    <n v="0"/>
    <x v="3"/>
    <x v="60"/>
    <s v="Kaplankaya0616_interest_MX"/>
    <s v="Completed"/>
    <s v="Digitalm"/>
    <s v="RON"/>
    <s v="Xaxis Display Plus"/>
    <s v="cpm"/>
    <s v="Selected Sites"/>
    <s v="Ad Bundles"/>
    <n v="0.2"/>
    <n v="2"/>
    <n v="1100000"/>
    <n v="1101053"/>
    <n v="0"/>
    <n v="1100000"/>
    <n v="182"/>
    <n v="1.6529631180333735E-4"/>
    <n v="10.989010989010989"/>
    <n v="220"/>
    <n v="220"/>
    <n v="0"/>
    <n v="2200"/>
    <n v="2000"/>
    <n v="-200"/>
    <n v="0"/>
    <n v="1780"/>
    <n v="0.89"/>
  </r>
  <r>
    <s v="Vodafone0616_Project_Tolkien_interest_Digitalm_MS"/>
    <x v="0"/>
    <x v="5"/>
    <s v="Q2"/>
    <d v="2016-06-01T00:00:00"/>
    <d v="2016-06-22T00:00:00"/>
    <n v="0"/>
    <x v="2"/>
    <x v="13"/>
    <s v="Vodafone0616_Project_Tolkien_interest_MS"/>
    <s v="Completed"/>
    <s v="Digitalm"/>
    <s v="RON"/>
    <s v="Xaxis Display Plus"/>
    <s v="cpm"/>
    <s v="Selected Sites"/>
    <s v="Ad Bundles"/>
    <n v="0.2"/>
    <n v="0.8"/>
    <n v="3000000"/>
    <n v="3002338"/>
    <n v="0"/>
    <n v="3000000"/>
    <n v="1248"/>
    <n v="4.1567604979852367E-4"/>
    <n v="1.9230769230769231"/>
    <n v="600"/>
    <n v="600"/>
    <n v="0"/>
    <n v="2400"/>
    <n v="2400"/>
    <n v="0"/>
    <n v="0"/>
    <n v="1800"/>
    <n v="0.75"/>
  </r>
  <r>
    <s v="Vodafone0616_Project_Tolkien_interest_Medyanet_MS"/>
    <x v="0"/>
    <x v="5"/>
    <s v="Q2"/>
    <d v="2016-06-01T00:00:00"/>
    <d v="2016-06-22T00:00:00"/>
    <n v="0"/>
    <x v="2"/>
    <x v="13"/>
    <s v="Vodafone0616_Project_Tolkien_interest_MS"/>
    <s v="Completed"/>
    <s v="Medyanet"/>
    <s v="RON"/>
    <s v="Xaxis Display Plus"/>
    <s v="cpm"/>
    <s v="Selected Sites"/>
    <s v="Ad Bundles"/>
    <n v="0.1"/>
    <n v="0.8"/>
    <n v="1000000"/>
    <n v="1020846"/>
    <n v="0"/>
    <n v="1000000"/>
    <m/>
    <n v="0"/>
    <e v="#DIV/0!"/>
    <n v="100"/>
    <n v="100"/>
    <n v="0"/>
    <n v="800"/>
    <n v="800"/>
    <n v="0"/>
    <n v="0"/>
    <n v="700"/>
    <n v="0.875"/>
  </r>
  <r>
    <s v="Vodafone0616_Project_Tolkien_interest_Medyanet(interstitial)_MS"/>
    <x v="0"/>
    <x v="5"/>
    <s v="Q2"/>
    <d v="2016-06-01T00:00:00"/>
    <d v="2016-06-22T00:00:00"/>
    <n v="0"/>
    <x v="2"/>
    <x v="13"/>
    <s v="Vodafone0616_Project_Tolkien_interest_MS"/>
    <s v="Completed"/>
    <s v="Medyanet"/>
    <s v="RON"/>
    <s v="Xaxis Rich Media"/>
    <s v="cpm"/>
    <s v="Interstitial"/>
    <s v="Interstitial"/>
    <n v="0.5"/>
    <n v="0.8"/>
    <n v="500000"/>
    <n v="500313"/>
    <n v="0"/>
    <n v="500000"/>
    <m/>
    <n v="0"/>
    <e v="#DIV/0!"/>
    <n v="250"/>
    <n v="250"/>
    <n v="0"/>
    <n v="400"/>
    <n v="800"/>
    <n v="400"/>
    <n v="0"/>
    <n v="550"/>
    <n v="0.6875"/>
  </r>
  <r>
    <s v="Avon0616_BFAP_preroll_Dogus_MX"/>
    <x v="0"/>
    <x v="5"/>
    <s v="Q2"/>
    <d v="2016-06-01T00:00:00"/>
    <d v="2016-06-17T00:00:00"/>
    <n v="0"/>
    <x v="3"/>
    <x v="33"/>
    <s v="Avon0616_BFAP_preroll_MX"/>
    <s v="Completed"/>
    <s v="Dogus"/>
    <s v="RON"/>
    <s v="Xaxis Tv"/>
    <s v="cpv"/>
    <s v="Pre/Mid/Post Rolls RON"/>
    <s v="Online Video"/>
    <n v="0.01"/>
    <n v="3.3000000000000002E-2"/>
    <n v="50000"/>
    <n v="50000"/>
    <n v="0"/>
    <n v="50000"/>
    <n v="9514"/>
    <n v="0.19028"/>
    <n v="0.17342863149043514"/>
    <n v="500"/>
    <n v="500"/>
    <n v="0"/>
    <n v="1650"/>
    <n v="1650"/>
    <n v="0"/>
    <n v="0"/>
    <n v="1150"/>
    <n v="0.69696969696969702"/>
  </r>
  <r>
    <s v="Avon0616_BFAP_preroll_Nokta_MX"/>
    <x v="0"/>
    <x v="5"/>
    <s v="Q2"/>
    <d v="2016-06-01T00:00:00"/>
    <d v="2016-06-17T00:00:00"/>
    <n v="0"/>
    <x v="3"/>
    <x v="33"/>
    <s v="Avon0616_BFAP_preroll_MX"/>
    <s v="Completed"/>
    <s v="Nokta"/>
    <s v="RON"/>
    <s v="Xaxis Tv"/>
    <s v="cpv"/>
    <s v="Pre/Mid/Post Rolls RON"/>
    <s v="Online Video"/>
    <n v="1.2E-2"/>
    <n v="3.3000000000000002E-2"/>
    <n v="50000"/>
    <n v="50301"/>
    <n v="0"/>
    <n v="50000"/>
    <n v="1358"/>
    <n v="2.6997475199300212E-2"/>
    <n v="1.215022091310751"/>
    <n v="600"/>
    <n v="600"/>
    <n v="0"/>
    <n v="1650"/>
    <n v="1650"/>
    <n v="0"/>
    <n v="0"/>
    <n v="1050"/>
    <n v="0.63636363636363635"/>
  </r>
  <r>
    <s v="Avon0616_BFAP_preroll_Acunn_MX"/>
    <x v="0"/>
    <x v="5"/>
    <s v="Q2"/>
    <d v="2016-06-01T00:00:00"/>
    <d v="2016-06-17T00:00:00"/>
    <n v="0"/>
    <x v="3"/>
    <x v="33"/>
    <s v="Avon0616_BFAP_preroll_MX"/>
    <s v="Completed"/>
    <s v="Acunn"/>
    <s v="RON"/>
    <s v="Xaxis Tv"/>
    <s v="cpv"/>
    <s v="Pre/Mid/Post Rolls RON"/>
    <s v="Online Video"/>
    <n v="1.4999999999999999E-2"/>
    <n v="3.3000000000000002E-2"/>
    <n v="60000"/>
    <n v="62477"/>
    <n v="0"/>
    <n v="60000"/>
    <n v="3115"/>
    <n v="4.98583478720169E-2"/>
    <n v="0.5457463884430177"/>
    <n v="900"/>
    <n v="900"/>
    <n v="0"/>
    <n v="1980"/>
    <n v="1700"/>
    <n v="-280"/>
    <n v="0"/>
    <n v="800"/>
    <n v="0.47058823529411764"/>
  </r>
  <r>
    <s v="Marshall0616_Silpak_preroll_Nokta_MC"/>
    <x v="0"/>
    <x v="5"/>
    <s v="Q2"/>
    <d v="2016-06-03T00:00:00"/>
    <d v="2016-06-30T00:00:00"/>
    <n v="0"/>
    <x v="0"/>
    <x v="52"/>
    <s v="Marshall0616_Silpak_preroll_MC"/>
    <s v="Completed"/>
    <s v="Nokta"/>
    <s v="RON"/>
    <s v="Xaxis Tv"/>
    <s v="cpv"/>
    <s v="Pre/Mid/Post Rolls RON"/>
    <s v="Online Video"/>
    <n v="1.2E-2"/>
    <n v="3.3000000000000002E-2"/>
    <n v="80000"/>
    <n v="80996"/>
    <n v="0"/>
    <n v="80000"/>
    <n v="9044"/>
    <n v="0.11165983505358289"/>
    <n v="0.27642636001769127"/>
    <n v="960"/>
    <n v="960"/>
    <n v="0"/>
    <n v="2640"/>
    <n v="2500"/>
    <n v="-140"/>
    <n v="0"/>
    <n v="1540"/>
    <n v="0.61599999999999999"/>
  </r>
  <r>
    <s v="Marshall0616_Silpak_preroll_Dogus_MC"/>
    <x v="0"/>
    <x v="5"/>
    <s v="Q2"/>
    <d v="2016-06-03T00:00:00"/>
    <d v="2016-06-30T00:00:00"/>
    <n v="0"/>
    <x v="0"/>
    <x v="52"/>
    <s v="Marshall0616_Silpak_preroll_MC"/>
    <s v="Completed"/>
    <s v="Dogus"/>
    <s v="RON"/>
    <s v="Xaxis Tv"/>
    <s v="cpv"/>
    <s v="Pre/Mid/Post Rolls RON"/>
    <s v="Online Video"/>
    <n v="0.01"/>
    <n v="3.3000000000000002E-2"/>
    <n v="60000"/>
    <n v="60008"/>
    <n v="0"/>
    <n v="60000"/>
    <n v="2807"/>
    <n v="4.677709638714838E-2"/>
    <n v="0.53437833986462413"/>
    <n v="600"/>
    <n v="600"/>
    <n v="0"/>
    <n v="1980"/>
    <n v="1500"/>
    <n v="-480"/>
    <n v="0"/>
    <n v="900"/>
    <n v="0.6"/>
  </r>
  <r>
    <s v="Marshall0616_Silpak_preroll_Acunn_MC"/>
    <x v="0"/>
    <x v="5"/>
    <s v="Q2"/>
    <d v="2016-06-03T00:00:00"/>
    <d v="2016-06-30T00:00:00"/>
    <n v="0"/>
    <x v="0"/>
    <x v="52"/>
    <s v="Marshall0616_Silpak_preroll_MC"/>
    <s v="Completed"/>
    <s v="Acunn"/>
    <s v="RON"/>
    <s v="Xaxis Tv"/>
    <s v="cpv"/>
    <s v="Pre/Mid/Post Rolls RON"/>
    <s v="Online Video"/>
    <n v="1.4999999999999999E-2"/>
    <n v="3.3000000000000002E-2"/>
    <n v="70000"/>
    <n v="73793"/>
    <n v="0"/>
    <n v="70000"/>
    <n v="6598"/>
    <n v="8.9412274877020859E-2"/>
    <n v="0.3785995756289785"/>
    <n v="1050"/>
    <n v="1050"/>
    <n v="0"/>
    <n v="2310"/>
    <n v="2498"/>
    <n v="188"/>
    <n v="0"/>
    <n v="1448"/>
    <n v="0.57966373098478785"/>
  </r>
  <r>
    <s v="Marshall0616_silpak_interest_Commedya_MC"/>
    <x v="0"/>
    <x v="5"/>
    <s v="Q2"/>
    <d v="2016-06-03T00:00:00"/>
    <d v="2016-06-30T00:00:00"/>
    <n v="0"/>
    <x v="0"/>
    <x v="52"/>
    <s v="Marshall0616_silpak_interest_MC"/>
    <s v="Completed"/>
    <s v="Commedya"/>
    <s v="RON"/>
    <s v="Xaxis Display Plus"/>
    <s v="cpm"/>
    <s v="Selected Sites"/>
    <s v="Ad Bundles"/>
    <n v="0.1"/>
    <n v="1"/>
    <n v="1000000"/>
    <n v="1258095"/>
    <n v="0"/>
    <n v="1000000"/>
    <m/>
    <n v="0"/>
    <e v="#DIV/0!"/>
    <n v="100"/>
    <n v="100"/>
    <n v="0"/>
    <n v="1000"/>
    <n v="1000"/>
    <n v="0"/>
    <n v="0"/>
    <n v="900"/>
    <n v="0.9"/>
  </r>
  <r>
    <s v="Marshall0616_silpak_interest_Digitalm_MC"/>
    <x v="0"/>
    <x v="5"/>
    <s v="Q2"/>
    <d v="2016-06-03T00:00:00"/>
    <d v="2016-06-30T00:00:00"/>
    <n v="0"/>
    <x v="0"/>
    <x v="52"/>
    <s v="Marshall0616_silpak_interest_MC"/>
    <s v="Completed"/>
    <s v="Digitalm"/>
    <s v="RON"/>
    <s v="Xaxis Display Plus"/>
    <s v="cpm"/>
    <s v="Selected Sites"/>
    <s v="Ad Bundles"/>
    <n v="0.2"/>
    <n v="1"/>
    <n v="1000000"/>
    <n v="1003516"/>
    <n v="0"/>
    <n v="1000000"/>
    <n v="130"/>
    <n v="1.2954452146253772E-4"/>
    <n v="7.6923076923076925"/>
    <n v="200"/>
    <n v="200"/>
    <n v="0"/>
    <n v="1000"/>
    <n v="1000"/>
    <n v="0"/>
    <n v="0"/>
    <n v="800"/>
    <n v="0.8"/>
  </r>
  <r>
    <s v="Marshall0616_silpak_interest_Hurriyetemlak_MC"/>
    <x v="0"/>
    <x v="5"/>
    <s v="Q2"/>
    <d v="2016-06-03T00:00:00"/>
    <d v="2016-06-30T00:00:00"/>
    <n v="0"/>
    <x v="0"/>
    <x v="52"/>
    <s v="Marshall0616_silpak_interest_MC"/>
    <s v="Completed"/>
    <s v="Hurriyetemlak"/>
    <s v="RON"/>
    <s v="Xaxis Display Plus"/>
    <s v="cpm"/>
    <s v="Selected Sites"/>
    <s v="Ad Bundles"/>
    <n v="0.15"/>
    <n v="1"/>
    <n v="1000000"/>
    <n v="1947391"/>
    <n v="0"/>
    <n v="1000000"/>
    <m/>
    <n v="0"/>
    <e v="#DIV/0!"/>
    <n v="150"/>
    <n v="150"/>
    <n v="0"/>
    <n v="1000"/>
    <n v="1000"/>
    <n v="0"/>
    <n v="0"/>
    <n v="850"/>
    <n v="0.85"/>
  </r>
  <r>
    <s v="Marshall0616_silpak_interest_Medyanet_MC"/>
    <x v="0"/>
    <x v="5"/>
    <s v="Q2"/>
    <d v="2016-06-03T00:00:00"/>
    <d v="2016-06-30T00:00:00"/>
    <n v="0"/>
    <x v="0"/>
    <x v="52"/>
    <s v="Marshall0616_silpak_interest_MC"/>
    <s v="Completed"/>
    <s v="Medyanet"/>
    <s v="RON"/>
    <s v="Xaxis Display Plus"/>
    <s v="cpm"/>
    <s v="Selected Sites"/>
    <s v="Ad Bundles"/>
    <n v="0.1"/>
    <n v="1"/>
    <n v="2000000"/>
    <n v="2088488"/>
    <n v="0"/>
    <n v="2000000"/>
    <m/>
    <n v="0"/>
    <e v="#DIV/0!"/>
    <n v="200"/>
    <n v="200"/>
    <n v="0"/>
    <n v="2000"/>
    <n v="2000"/>
    <n v="0"/>
    <n v="0"/>
    <n v="1800"/>
    <n v="0.9"/>
  </r>
  <r>
    <s v="KFC0616_2Box_set_interstitial_Medyanet_MX"/>
    <x v="0"/>
    <x v="5"/>
    <s v="Q2"/>
    <d v="2016-06-01T00:00:00"/>
    <d v="2016-06-01T00:00:00"/>
    <n v="0"/>
    <x v="3"/>
    <x v="3"/>
    <s v="KFC0616_2Box_set_interstitial_MX"/>
    <s v="Completed"/>
    <s v="Medyanet"/>
    <s v="RON"/>
    <s v="Xaxis Rich Media"/>
    <s v="cpm"/>
    <s v="Interstitial"/>
    <s v="Interstitial"/>
    <n v="0.5"/>
    <n v="0"/>
    <n v="300000"/>
    <n v="301864"/>
    <n v="0"/>
    <n v="300000"/>
    <m/>
    <n v="0"/>
    <e v="#DIV/0!"/>
    <n v="150"/>
    <n v="150"/>
    <n v="0"/>
    <n v="0"/>
    <n v="0"/>
    <n v="0"/>
    <n v="0"/>
    <n v="-150"/>
    <e v="#DIV/0!"/>
  </r>
  <r>
    <s v="Vodafone0616_Cepte_wifi_preroll_Acunn_MS"/>
    <x v="0"/>
    <x v="5"/>
    <s v="Q2"/>
    <d v="2016-06-01T00:00:00"/>
    <d v="2016-06-01T00:00:00"/>
    <n v="0"/>
    <x v="2"/>
    <x v="13"/>
    <s v="Vodafone0616_Cepte_wifi_preroll_MS"/>
    <s v="Completed"/>
    <s v="Acunn"/>
    <s v="RON"/>
    <s v="Xaxis Tv"/>
    <s v="cpv"/>
    <s v="Pre/Mid/Post Rolls RON"/>
    <s v="Online Video"/>
    <n v="0.01"/>
    <n v="0"/>
    <n v="30000"/>
    <n v="13582"/>
    <n v="16418"/>
    <n v="13582"/>
    <n v="13582"/>
    <n v="1"/>
    <n v="0"/>
    <n v="300"/>
    <n v="135.82"/>
    <n v="-164.18"/>
    <n v="0"/>
    <n v="0"/>
    <n v="0"/>
    <n v="0"/>
    <n v="-135.82"/>
    <e v="#DIV/0!"/>
  </r>
  <r>
    <s v="Vodafone0616_Cepte_wifi_interest_Medyanet_MS"/>
    <x v="0"/>
    <x v="5"/>
    <s v="Q2"/>
    <d v="2016-06-01T00:00:00"/>
    <d v="2016-06-01T00:00:00"/>
    <n v="0"/>
    <x v="2"/>
    <x v="13"/>
    <s v="Vodafone0616_Cepte_wifi_interest_MS"/>
    <s v="Completed"/>
    <s v="Medyanet"/>
    <s v="RON"/>
    <s v="Xaxis Display Plus"/>
    <s v="cpm"/>
    <s v="Selected Sites"/>
    <s v="Ad Bundles"/>
    <n v="0.1"/>
    <n v="0"/>
    <n v="1000000"/>
    <n v="1047673"/>
    <n v="0"/>
    <n v="1000000"/>
    <m/>
    <n v="0"/>
    <e v="#DIV/0!"/>
    <n v="100"/>
    <n v="100"/>
    <n v="0"/>
    <n v="0"/>
    <n v="0"/>
    <n v="0"/>
    <n v="0"/>
    <n v="-100"/>
    <e v="#DIV/0!"/>
  </r>
  <r>
    <s v="GSK0616_Parodontax_preroll_Dogus_MC"/>
    <x v="0"/>
    <x v="5"/>
    <s v="Q2"/>
    <d v="2016-06-03T00:00:00"/>
    <d v="2016-06-30T00:00:00"/>
    <n v="0"/>
    <x v="0"/>
    <x v="0"/>
    <s v="GSK0616_Parodontax_preroll_MC"/>
    <s v="Completed"/>
    <s v="Dogus"/>
    <s v="RON"/>
    <s v="Xaxis Tv"/>
    <s v="cpv"/>
    <s v="Pre/Mid/Post Rolls RON"/>
    <s v="Online Video"/>
    <n v="0.01"/>
    <n v="0.04"/>
    <n v="50000"/>
    <n v="50000"/>
    <n v="0"/>
    <n v="50000"/>
    <n v="3651"/>
    <n v="7.3020000000000002E-2"/>
    <n v="0.27389756231169543"/>
    <n v="500"/>
    <n v="500"/>
    <n v="0"/>
    <n v="2000"/>
    <n v="1000"/>
    <n v="-1000"/>
    <n v="0"/>
    <n v="500"/>
    <n v="0.5"/>
  </r>
  <r>
    <s v="GSK0616_Parodontax_preroll_Nokta_MC"/>
    <x v="0"/>
    <x v="5"/>
    <s v="Q2"/>
    <d v="2016-06-03T00:00:00"/>
    <d v="2016-06-30T00:00:00"/>
    <n v="0"/>
    <x v="0"/>
    <x v="0"/>
    <s v="GSK0616_Parodontax_preroll_MC"/>
    <s v="Completed"/>
    <s v="Nokta"/>
    <s v="RON"/>
    <s v="Xaxis Tv"/>
    <s v="cpv"/>
    <s v="Pre/Mid/Post Rolls RON"/>
    <s v="Online Video"/>
    <n v="1.2E-2"/>
    <n v="0.04"/>
    <n v="50000"/>
    <n v="50013"/>
    <n v="0"/>
    <n v="50000"/>
    <n v="6081"/>
    <n v="0.12158838701937497"/>
    <n v="0.16444663706627199"/>
    <n v="600"/>
    <n v="600"/>
    <n v="0"/>
    <n v="2000"/>
    <n v="1000"/>
    <n v="-1000"/>
    <n v="0"/>
    <n v="400"/>
    <n v="0.4"/>
  </r>
  <r>
    <s v="GSK0616_Parodontax_preroll_Digitalm_MC"/>
    <x v="0"/>
    <x v="5"/>
    <s v="Q2"/>
    <d v="2016-06-03T00:00:00"/>
    <d v="2016-06-30T00:00:00"/>
    <n v="0"/>
    <x v="0"/>
    <x v="0"/>
    <s v="GSK0616_Parodontax_preroll_MC"/>
    <s v="Completed"/>
    <s v="Digitalm"/>
    <s v="RON"/>
    <s v="Xaxis Tv"/>
    <s v="cpv"/>
    <s v="Pre/Mid/Post Rolls RON"/>
    <s v="Online Video"/>
    <n v="6.0000000000000001E-3"/>
    <n v="0.04"/>
    <n v="60000"/>
    <n v="33076"/>
    <n v="26924"/>
    <n v="33076"/>
    <n v="765"/>
    <n v="2.312855242471883E-2"/>
    <n v="0.64575163398692814"/>
    <n v="360"/>
    <n v="198.45600000000002"/>
    <n v="-161.54399999999998"/>
    <n v="2400"/>
    <n v="494"/>
    <n v="-1906"/>
    <n v="0"/>
    <n v="295.54399999999998"/>
    <n v="0.59826720647773279"/>
  </r>
  <r>
    <s v="GSK0616_Parodontax_preroll_Acunn_MC"/>
    <x v="0"/>
    <x v="5"/>
    <s v="Q2"/>
    <d v="2016-06-03T00:00:00"/>
    <d v="2016-06-30T00:00:00"/>
    <n v="0"/>
    <x v="0"/>
    <x v="0"/>
    <s v="GSK0616_Parodontax_preroll_MC"/>
    <s v="Completed"/>
    <s v="Acunn"/>
    <s v="RON"/>
    <s v="Xaxis Tv"/>
    <s v="cpv"/>
    <s v="Pre/Mid/Post Rolls RON"/>
    <s v="Online Video"/>
    <n v="1.4999999999999999E-2"/>
    <n v="0.04"/>
    <n v="40000"/>
    <n v="0"/>
    <n v="40000"/>
    <n v="0"/>
    <n v="0"/>
    <e v="#DIV/0!"/>
    <e v="#DIV/0!"/>
    <n v="600"/>
    <n v="0"/>
    <n v="-600"/>
    <n v="1600"/>
    <n v="0"/>
    <n v="-1600"/>
    <n v="0"/>
    <n v="0"/>
    <e v="#DIV/0!"/>
  </r>
  <r>
    <s v="Karcher0616_Basınclı_Temizlik_makinası_interstitial_Medyanet_MX"/>
    <x v="0"/>
    <x v="5"/>
    <s v="Q2"/>
    <d v="2016-06-01T00:00:00"/>
    <d v="2016-06-30T00:00:00"/>
    <n v="0"/>
    <x v="3"/>
    <x v="4"/>
    <s v="Karcher0616_Basınclı_Temizlik_makinası_interstitial_MX"/>
    <s v="Completed"/>
    <s v="Medyanet"/>
    <s v="RON"/>
    <s v="Xaxis Rich Media"/>
    <s v="cpm"/>
    <s v="Interstitial"/>
    <s v="Interstitial"/>
    <n v="0.5"/>
    <n v="4.25"/>
    <n v="700000"/>
    <n v="631663"/>
    <n v="68337"/>
    <n v="631663"/>
    <m/>
    <n v="0"/>
    <e v="#DIV/0!"/>
    <n v="350"/>
    <n v="315.83150000000001"/>
    <n v="-34.168499999999995"/>
    <n v="2975"/>
    <n v="2500"/>
    <n v="-475"/>
    <n v="0"/>
    <n v="2184.1684999999998"/>
    <n v="0.87366739999999987"/>
  </r>
  <r>
    <s v="Karcher0616_Basınclı_Temizlik_makinası_interstitial_Bond_MX"/>
    <x v="0"/>
    <x v="5"/>
    <s v="Q2"/>
    <d v="2016-06-01T00:00:00"/>
    <d v="2016-06-30T00:00:00"/>
    <n v="0"/>
    <x v="3"/>
    <x v="4"/>
    <s v="Karcher0616_Basınclı_Temizlik_makinası_interstitial_MX"/>
    <s v="Completed"/>
    <s v="Bond Digital"/>
    <s v="RON"/>
    <s v="Xaxis Rich Media"/>
    <s v="cpm"/>
    <s v="Interstitial"/>
    <s v="Interstitial"/>
    <n v="2.5"/>
    <n v="4.25"/>
    <n v="200000"/>
    <n v="200033"/>
    <n v="0"/>
    <n v="200000"/>
    <m/>
    <n v="0"/>
    <e v="#DIV/0!"/>
    <n v="500"/>
    <n v="500"/>
    <n v="0"/>
    <n v="850"/>
    <n v="50"/>
    <n v="-800"/>
    <n v="0"/>
    <n v="-450"/>
    <n v="-9"/>
  </r>
  <r>
    <s v="Karcher0616_Basınclı_Temizlik_Makinası_Mobil_prestitial_Move_MX"/>
    <x v="0"/>
    <x v="5"/>
    <s v="Q2"/>
    <d v="2016-06-01T00:00:00"/>
    <d v="2016-06-30T00:00:00"/>
    <n v="0"/>
    <x v="3"/>
    <x v="4"/>
    <s v="Karcher0616_Basınclı_Temizlik_Makinası_Mobil_prestitial_MX"/>
    <s v="Completed"/>
    <s v="Move"/>
    <s v="RON"/>
    <s v="Xaxis Mobil"/>
    <s v="cpm"/>
    <s v="Interstitial"/>
    <s v="Interstitial"/>
    <n v="3"/>
    <n v="8"/>
    <n v="565000"/>
    <n v="219159"/>
    <n v="345841"/>
    <n v="219159"/>
    <m/>
    <n v="0"/>
    <e v="#DIV/0!"/>
    <n v="1695"/>
    <n v="657.47699999999998"/>
    <n v="-1037.5230000000001"/>
    <n v="4520"/>
    <n v="1753.2719999999999"/>
    <n v="-2766.7280000000001"/>
    <n v="0"/>
    <n v="1095.7950000000001"/>
    <n v="0.62500000000000011"/>
  </r>
  <r>
    <s v="Karcher0616_Buharlı_Temizlik_Makinası_interstitial_medyanet_MX"/>
    <x v="0"/>
    <x v="5"/>
    <s v="Q2"/>
    <d v="2016-06-01T00:00:00"/>
    <d v="2016-06-09T00:00:00"/>
    <n v="0"/>
    <x v="3"/>
    <x v="4"/>
    <s v="Karcher0616_Buharlı_Temizlik_Makinası_interstitial_MX"/>
    <s v="Completed"/>
    <s v="Medyanet"/>
    <s v="RON"/>
    <s v="Xaxis Rich Media"/>
    <s v="cpm"/>
    <s v="Interstitial"/>
    <s v="Interstitial"/>
    <n v="0.5"/>
    <n v="5"/>
    <n v="450000"/>
    <n v="470254"/>
    <n v="0"/>
    <n v="450000"/>
    <m/>
    <n v="0"/>
    <e v="#DIV/0!"/>
    <n v="225"/>
    <n v="225"/>
    <n v="0"/>
    <n v="2250"/>
    <n v="2122.6"/>
    <n v="-127.40000000000009"/>
    <n v="0"/>
    <n v="1897.6"/>
    <n v="0.89399792707057379"/>
  </r>
  <r>
    <s v="SaxoCapital0616_Trader_Go_interstitial_Dogus_MX"/>
    <x v="0"/>
    <x v="5"/>
    <s v="Q2"/>
    <d v="2016-06-01T00:00:00"/>
    <d v="2016-06-30T00:00:00"/>
    <n v="0"/>
    <x v="3"/>
    <x v="19"/>
    <s v="SaxoCapital0616_Trader_Go_interstitial_MX"/>
    <s v="Completed"/>
    <s v="Dogus"/>
    <s v="RON"/>
    <s v="Xaxis Rich Media"/>
    <s v="cpm"/>
    <s v="Interstitial"/>
    <s v="Interstitial"/>
    <n v="2.5"/>
    <n v="4.5"/>
    <n v="250000"/>
    <n v="250011"/>
    <n v="0"/>
    <n v="250000"/>
    <n v="1876"/>
    <n v="7.5036698385271047E-3"/>
    <n v="0.59968017057569301"/>
    <n v="625"/>
    <n v="625"/>
    <n v="0"/>
    <n v="1125"/>
    <n v="1125"/>
    <n v="0"/>
    <n v="0"/>
    <n v="500"/>
    <n v="0.44444444444444442"/>
  </r>
  <r>
    <s v="SaxoCapital0616_Trader_Go_interstitial_Medyanet_MX"/>
    <x v="0"/>
    <x v="5"/>
    <s v="Q2"/>
    <d v="2016-06-01T00:00:00"/>
    <d v="2016-06-30T00:00:00"/>
    <n v="0"/>
    <x v="3"/>
    <x v="19"/>
    <s v="SaxoCapital0616_Trader_Go_interstitial_MX"/>
    <s v="Completed"/>
    <s v="Medyanet"/>
    <s v="RON"/>
    <s v="Xaxis Rich Media"/>
    <s v="cpm"/>
    <s v="Interstitial"/>
    <s v="Interstitial"/>
    <n v="0.5"/>
    <n v="4.5"/>
    <n v="250000"/>
    <n v="250376"/>
    <n v="0"/>
    <n v="250000"/>
    <m/>
    <n v="0"/>
    <e v="#DIV/0!"/>
    <n v="125"/>
    <n v="125"/>
    <n v="0"/>
    <n v="1125"/>
    <n v="1125"/>
    <n v="0"/>
    <n v="0"/>
    <n v="1000"/>
    <n v="0.88888888888888884"/>
  </r>
  <r>
    <s v="Teknosa0616_Temlik_mobil_prestitial_Move_MC"/>
    <x v="0"/>
    <x v="5"/>
    <s v="Q2"/>
    <d v="2016-06-01T00:00:00"/>
    <d v="2016-06-30T00:00:00"/>
    <n v="0"/>
    <x v="0"/>
    <x v="6"/>
    <s v="Teknosa0616_Temlik_mobil_prestitial_MC"/>
    <s v="Completed"/>
    <s v="Reklamstore"/>
    <s v="RON"/>
    <s v="Xaxis Mobil"/>
    <s v="cpm"/>
    <s v="Interstitial"/>
    <s v="Interstitial"/>
    <n v="3"/>
    <n v="7"/>
    <n v="300000"/>
    <n v="300290"/>
    <n v="0"/>
    <n v="300000"/>
    <n v="6860"/>
    <n v="2.2844583569216426E-2"/>
    <n v="0.42274052478134111"/>
    <n v="900"/>
    <n v="900"/>
    <n v="0"/>
    <n v="2100"/>
    <n v="2900"/>
    <n v="800"/>
    <n v="0"/>
    <n v="2000"/>
    <n v="0.68965517241379315"/>
  </r>
  <r>
    <s v="Teknosa0616_Temlik_mobil_prestitial_Reklamstore_MC"/>
    <x v="0"/>
    <x v="5"/>
    <s v="Q2"/>
    <d v="2016-06-01T00:00:00"/>
    <d v="2016-06-30T00:00:00"/>
    <n v="0"/>
    <x v="0"/>
    <x v="6"/>
    <s v="Teknosa0616_Temlik_mobil_prestitial_MC"/>
    <s v="Completed"/>
    <s v="Move"/>
    <s v="RON"/>
    <s v="Xaxis Mobil"/>
    <s v="cpm"/>
    <s v="Interstitial"/>
    <s v="Interstitial"/>
    <n v="4"/>
    <n v="7"/>
    <n v="300000"/>
    <n v="300000"/>
    <n v="0"/>
    <n v="300000"/>
    <m/>
    <n v="0"/>
    <e v="#DIV/0!"/>
    <n v="1200"/>
    <n v="1200"/>
    <n v="0"/>
    <n v="2100"/>
    <n v="2100"/>
    <n v="0"/>
    <n v="0"/>
    <n v="900"/>
    <n v="0.42857142857142855"/>
  </r>
  <r>
    <s v="Teknosa0616_Temlik_interstitial_Medyanet_MC"/>
    <x v="0"/>
    <x v="5"/>
    <s v="Q2"/>
    <d v="2016-06-03T00:00:00"/>
    <d v="2016-06-30T00:00:00"/>
    <n v="0"/>
    <x v="0"/>
    <x v="6"/>
    <s v="Teknosa0616_Temlik_interstitial_MC"/>
    <s v="Completed"/>
    <s v="Medyanet"/>
    <s v="RON"/>
    <s v="Xaxis Rich Media"/>
    <s v="cpm"/>
    <s v="Interstitial"/>
    <s v="Interstitial"/>
    <n v="0.5"/>
    <n v="4.25"/>
    <n v="300000"/>
    <n v="305510"/>
    <n v="0"/>
    <n v="300000"/>
    <m/>
    <n v="0"/>
    <e v="#DIV/0!"/>
    <n v="150"/>
    <n v="150"/>
    <n v="0"/>
    <n v="1275"/>
    <n v="1258"/>
    <n v="-17"/>
    <n v="0"/>
    <n v="1108"/>
    <n v="0.88076311605723367"/>
  </r>
  <r>
    <s v="Teknosa0616_Temlik_interstitial_Acunn_MC"/>
    <x v="0"/>
    <x v="5"/>
    <s v="Q2"/>
    <d v="2016-06-03T00:00:00"/>
    <d v="2016-06-30T00:00:00"/>
    <n v="0"/>
    <x v="0"/>
    <x v="6"/>
    <s v="Teknosa0616_Temlik_interstitial_MC"/>
    <s v="Completed"/>
    <s v="Acunn"/>
    <s v="RON"/>
    <s v="Xaxis Rich Media"/>
    <s v="cpm"/>
    <s v="Interstitial"/>
    <s v="Interstitial"/>
    <n v="1.25"/>
    <n v="4.25"/>
    <n v="250000"/>
    <n v="252545"/>
    <n v="0"/>
    <n v="250000"/>
    <n v="1024"/>
    <n v="4.054722920667604E-3"/>
    <n v="0.9765625"/>
    <n v="312.5"/>
    <n v="312.5"/>
    <n v="0"/>
    <n v="1062.5"/>
    <n v="1000"/>
    <n v="-62.5"/>
    <n v="0"/>
    <n v="687.5"/>
    <n v="0.6875"/>
  </r>
  <r>
    <s v="ElcaKozmetik0616_Darphin_L'institute_Seeding_Clipkit_MS"/>
    <x v="0"/>
    <x v="5"/>
    <s v="Q2"/>
    <d v="2016-06-06T00:00:00"/>
    <d v="2016-06-10T00:00:00"/>
    <n v="0"/>
    <x v="2"/>
    <x v="2"/>
    <s v="ElcaKozmetik0616_Darphin_L'institute_Seeding_MS"/>
    <s v="Completed"/>
    <s v="Clipkit"/>
    <s v="RON"/>
    <s v="Xaxis Seeding"/>
    <s v="cpc"/>
    <s v="Selected Sites"/>
    <s v="Ad Bundles"/>
    <n v="0.04"/>
    <n v="0.6"/>
    <n v="11060"/>
    <n v="11921"/>
    <n v="0"/>
    <n v="11060"/>
    <m/>
    <n v="0"/>
    <e v="#DIV/0!"/>
    <n v="0.44240000000000002"/>
    <n v="4424"/>
    <n v="4423.5576000000001"/>
    <n v="6.6360000000000001"/>
    <n v="6636"/>
    <n v="6629.3639999999996"/>
    <n v="0"/>
    <n v="2212"/>
    <n v="0.33333333333333331"/>
  </r>
  <r>
    <s v="KKB0616_Findeks_TVC_interest_Medyanet_MC"/>
    <x v="0"/>
    <x v="5"/>
    <s v="Q2"/>
    <d v="2016-06-07T00:00:00"/>
    <d v="2016-06-13T00:00:00"/>
    <n v="0"/>
    <x v="0"/>
    <x v="35"/>
    <s v="KKB0616_Findeks_TVC_interest_MC"/>
    <s v="Completed"/>
    <s v="Medyanet"/>
    <s v="RON"/>
    <s v="Xaxis Display Plus"/>
    <s v="cpm"/>
    <s v="Selected Sites"/>
    <s v="Ad Bundles"/>
    <n v="0.1"/>
    <n v="1"/>
    <n v="750000"/>
    <n v="250974"/>
    <n v="499026"/>
    <n v="250974"/>
    <m/>
    <n v="0"/>
    <e v="#DIV/0!"/>
    <n v="75"/>
    <n v="25.0974"/>
    <n v="-49.9026"/>
    <n v="750"/>
    <n v="200"/>
    <n v="-550"/>
    <n v="0"/>
    <n v="174.90260000000001"/>
    <n v="0.87451299999999998"/>
  </r>
  <r>
    <s v="KKB0616_Findeks_TVC_interest_Digitalm_MC"/>
    <x v="0"/>
    <x v="5"/>
    <s v="Q2"/>
    <d v="2016-06-07T00:00:00"/>
    <d v="2016-06-13T00:00:00"/>
    <n v="0"/>
    <x v="0"/>
    <x v="35"/>
    <s v="KKB0616_Findeks_TVC_interest_MC"/>
    <s v="Completed"/>
    <s v="Digitalm"/>
    <s v="RON"/>
    <s v="Xaxis Display Plus"/>
    <s v="cpm"/>
    <s v="Selected Sites"/>
    <s v="Ad Bundles"/>
    <n v="0.2"/>
    <n v="1"/>
    <n v="750000"/>
    <n v="220363"/>
    <n v="529637"/>
    <n v="220363"/>
    <n v="27"/>
    <n v="1.2252510630187462E-4"/>
    <n v="7.3122222222222222"/>
    <n v="150"/>
    <n v="44.072600000000001"/>
    <n v="-105.92740000000001"/>
    <n v="750"/>
    <n v="197.43"/>
    <n v="-552.56999999999994"/>
    <n v="0"/>
    <n v="153.35740000000001"/>
    <n v="0.77676847490249712"/>
  </r>
  <r>
    <s v="Marshall0616_Antibakteriyel_interest_Medyanet_MC"/>
    <x v="0"/>
    <x v="5"/>
    <s v="Q2"/>
    <d v="2016-06-07T00:00:00"/>
    <d v="2016-06-30T00:00:00"/>
    <n v="0"/>
    <x v="0"/>
    <x v="52"/>
    <s v="Marshall0616_Antibakteriyel_interest_MC"/>
    <s v="Completed"/>
    <s v="Medyanet"/>
    <s v="RON"/>
    <s v="Xaxis Display Plus"/>
    <s v="cpm"/>
    <s v="Selected Sites"/>
    <s v="Ad Bundles"/>
    <n v="0.1"/>
    <n v="1"/>
    <n v="5000000"/>
    <n v="5004625"/>
    <n v="0"/>
    <n v="5000000"/>
    <m/>
    <n v="0"/>
    <e v="#DIV/0!"/>
    <n v="500"/>
    <n v="500"/>
    <n v="0"/>
    <n v="5000"/>
    <n v="2500"/>
    <n v="-2500"/>
    <n v="0"/>
    <n v="2000"/>
    <n v="0.8"/>
  </r>
  <r>
    <s v="Marshall0616_Antibakteriyel_interest_Digitalm_MC"/>
    <x v="0"/>
    <x v="5"/>
    <s v="Q2"/>
    <d v="2016-06-07T00:00:00"/>
    <d v="2016-06-30T00:00:00"/>
    <n v="0"/>
    <x v="0"/>
    <x v="52"/>
    <s v="Marshall0616_Antibakteriyel_interest_MC"/>
    <s v="Completed"/>
    <s v="Digitalm"/>
    <s v="RON"/>
    <s v="Xaxis Display Plus"/>
    <s v="cpm"/>
    <s v="Selected Sites"/>
    <s v="Ad Bundles"/>
    <n v="0.2"/>
    <n v="1"/>
    <n v="3000000"/>
    <n v="3003489"/>
    <n v="0"/>
    <n v="3000000"/>
    <n v="519"/>
    <n v="1.7279903472261759E-4"/>
    <n v="5.7803468208092488"/>
    <n v="600"/>
    <n v="600"/>
    <n v="0"/>
    <n v="3000"/>
    <n v="3000"/>
    <n v="0"/>
    <n v="0"/>
    <n v="2400"/>
    <n v="0.8"/>
  </r>
  <r>
    <s v="Marshall0616_Antibakteriyel_interest_Dogus_MC"/>
    <x v="0"/>
    <x v="5"/>
    <s v="Q2"/>
    <d v="2016-06-07T00:00:00"/>
    <d v="2016-06-30T00:00:00"/>
    <n v="0"/>
    <x v="0"/>
    <x v="52"/>
    <s v="Marshall0616_Antibakteriyel_interest_MC"/>
    <s v="Completed"/>
    <s v="Dogus"/>
    <s v="RON"/>
    <s v="Xaxis Display Plus"/>
    <s v="cpm"/>
    <s v="Selected Sites"/>
    <s v="Ad Bundles"/>
    <n v="0.35"/>
    <n v="1"/>
    <n v="2000000"/>
    <n v="2001991"/>
    <n v="0"/>
    <n v="2000000"/>
    <n v="530"/>
    <n v="2.647364548591877E-4"/>
    <n v="3.7735849056603774"/>
    <n v="700"/>
    <n v="700"/>
    <n v="0"/>
    <n v="2000"/>
    <n v="2000"/>
    <n v="0"/>
    <n v="0"/>
    <n v="1300"/>
    <n v="0.65"/>
  </r>
  <r>
    <s v="Marshall0616_Antibakteriyel_interest_Nokta_MC"/>
    <x v="0"/>
    <x v="5"/>
    <s v="Q2"/>
    <d v="2016-06-07T00:00:00"/>
    <d v="2016-06-30T00:00:00"/>
    <n v="0"/>
    <x v="0"/>
    <x v="52"/>
    <s v="Marshall0616_Antibakteriyel_interest_MC"/>
    <s v="Completed"/>
    <s v="Nokta"/>
    <s v="RON"/>
    <s v="Xaxis Display Plus"/>
    <s v="cpm"/>
    <s v="Selected Sites"/>
    <s v="Ad Bundles"/>
    <n v="0.1"/>
    <n v="1"/>
    <n v="1000000"/>
    <n v="1001247"/>
    <n v="0"/>
    <n v="1000000"/>
    <m/>
    <n v="0"/>
    <e v="#DIV/0!"/>
    <n v="100"/>
    <n v="100"/>
    <n v="0"/>
    <n v="1000"/>
    <n v="1000"/>
    <n v="0"/>
    <n v="0"/>
    <n v="900"/>
    <n v="0.9"/>
  </r>
  <r>
    <s v="Marshall0616_Antibakteriyel_interest_Matrouge_MC"/>
    <x v="0"/>
    <x v="5"/>
    <s v="Q2"/>
    <d v="2016-06-07T00:00:00"/>
    <d v="2016-06-30T00:00:00"/>
    <n v="0"/>
    <x v="0"/>
    <x v="52"/>
    <s v="Marshall0616_Antibakteriyel_interest_MC"/>
    <s v="Completed"/>
    <s v="Matrouge"/>
    <s v="RON"/>
    <s v="Xaxis Display Plus"/>
    <s v="cpm"/>
    <s v="Selected Sites"/>
    <s v="Ad Bundles"/>
    <n v="0.2"/>
    <n v="1"/>
    <n v="200000"/>
    <n v="0"/>
    <n v="200000"/>
    <n v="0"/>
    <m/>
    <e v="#DIV/0!"/>
    <e v="#DIV/0!"/>
    <n v="40"/>
    <n v="0"/>
    <n v="-40"/>
    <n v="200"/>
    <n v="0"/>
    <n v="-200"/>
    <n v="0"/>
    <n v="0"/>
    <e v="#DIV/0!"/>
  </r>
  <r>
    <s v="Lipton0616_Ice_Tea_Ramazan_Sync_Clipkit_MS"/>
    <x v="0"/>
    <x v="5"/>
    <s v="Q2"/>
    <d v="2016-06-08T00:00:00"/>
    <d v="2016-06-30T00:00:00"/>
    <n v="0"/>
    <x v="2"/>
    <x v="62"/>
    <s v="Lipton0616_Ice_Tea_Ramazan_Sync_MS"/>
    <s v="Completed"/>
    <s v="Clipkit"/>
    <s v="RON"/>
    <s v="Xaxis SYNC"/>
    <s v="cpv"/>
    <s v="Pre/Mid/Post Rolls RON"/>
    <s v="Online Video"/>
    <n v="3.5000000000000003E-2"/>
    <n v="7.0000000000000007E-2"/>
    <n v="616000"/>
    <n v="616070"/>
    <n v="0"/>
    <n v="616000"/>
    <n v="25549"/>
    <n v="4.1470936744201145E-2"/>
    <n v="1.5671846256213551"/>
    <n v="21560.000000000004"/>
    <n v="21560.000000000004"/>
    <n v="0"/>
    <n v="43120.000000000007"/>
    <n v="40040"/>
    <n v="-3080.0000000000073"/>
    <n v="0"/>
    <n v="18479.999999999996"/>
    <n v="0.46153846153846145"/>
  </r>
  <r>
    <s v="Akbank0616_Axess_Ramazan_interest_digitalm_MC"/>
    <x v="0"/>
    <x v="5"/>
    <s v="Q2"/>
    <d v="2016-06-08T00:00:00"/>
    <d v="2016-06-30T00:00:00"/>
    <n v="0"/>
    <x v="0"/>
    <x v="9"/>
    <s v="Akbank_Axess_Ramazan_interest_MC"/>
    <s v="Completed"/>
    <s v="Digitalm"/>
    <s v="RON"/>
    <s v="Xaxis Display Plus"/>
    <s v="cpm"/>
    <s v="Selected Sites"/>
    <s v="Ad Bundles"/>
    <n v="0.2"/>
    <n v="1"/>
    <n v="3500000"/>
    <n v="2006171"/>
    <n v="1493829"/>
    <n v="2006171"/>
    <n v="241"/>
    <n v="1.2012934091859567E-4"/>
    <n v="8.2987551867219924"/>
    <n v="700"/>
    <n v="401.23420000000004"/>
    <n v="-298.76579999999996"/>
    <n v="3500"/>
    <n v="2000"/>
    <n v="-1500"/>
    <n v="0"/>
    <n v="1598.7657999999999"/>
    <n v="0.7993828999999999"/>
  </r>
  <r>
    <s v="Akbank0616_Axess_Ramazan_interest_medyanet_MC"/>
    <x v="0"/>
    <x v="5"/>
    <s v="Q2"/>
    <d v="2016-06-08T00:00:00"/>
    <d v="2016-06-30T00:00:00"/>
    <n v="0"/>
    <x v="0"/>
    <x v="9"/>
    <s v="Akbank_Axess_Ramazan_interest_MC"/>
    <s v="Completed"/>
    <s v="Medyanet"/>
    <s v="RON"/>
    <s v="Xaxis Display Plus"/>
    <s v="cpm"/>
    <s v="Selected Sites"/>
    <s v="Ad Bundles"/>
    <n v="0.1"/>
    <n v="1"/>
    <n v="3500000"/>
    <n v="3010011"/>
    <n v="489989"/>
    <n v="3010011"/>
    <m/>
    <n v="0"/>
    <e v="#DIV/0!"/>
    <n v="350"/>
    <n v="301.00110000000001"/>
    <n v="-48.998899999999992"/>
    <n v="3500"/>
    <n v="1630"/>
    <n v="-1870"/>
    <n v="0"/>
    <n v="1328.9989"/>
    <n v="0.8153367484662577"/>
  </r>
  <r>
    <s v="Michelin0616_8000KM_Offmarket_interest_Bond_MEC"/>
    <x v="0"/>
    <x v="5"/>
    <s v="Q2"/>
    <d v="2016-06-09T00:00:00"/>
    <d v="2016-06-30T00:00:00"/>
    <n v="0"/>
    <x v="1"/>
    <x v="43"/>
    <s v="Michelin0616_8000KM_Offmarket_interest_MEC"/>
    <s v="Completed"/>
    <s v="Bond Digital"/>
    <s v="RON"/>
    <s v="Xaxis Display Plus"/>
    <s v="cpm"/>
    <s v="Selected Sites"/>
    <s v="Ad Bundles"/>
    <n v="0.5"/>
    <n v="1.8"/>
    <n v="1000000"/>
    <n v="1001993"/>
    <n v="0"/>
    <n v="1000000"/>
    <m/>
    <n v="0"/>
    <e v="#DIV/0!"/>
    <n v="500"/>
    <n v="500"/>
    <n v="0"/>
    <n v="1800"/>
    <n v="1826.99"/>
    <n v="26.990000000000009"/>
    <n v="0"/>
    <n v="1326.99"/>
    <n v="0.72632581459121293"/>
  </r>
  <r>
    <s v="Michelin0616_8000KM_Offmarket_interest_Digitalm_MEC"/>
    <x v="0"/>
    <x v="5"/>
    <s v="Q2"/>
    <d v="2016-06-09T00:00:00"/>
    <d v="2016-06-30T00:00:00"/>
    <n v="0"/>
    <x v="1"/>
    <x v="43"/>
    <s v="Michelin0616_8000KM_Offmarket_interest_MEC"/>
    <s v="Completed"/>
    <s v="Digitalm"/>
    <s v="RON"/>
    <s v="Xaxis Display Plus"/>
    <s v="cpm"/>
    <s v="Selected Sites"/>
    <s v="Ad Bundles"/>
    <n v="0.2"/>
    <n v="1.8"/>
    <n v="1000000"/>
    <n v="958827"/>
    <n v="41173"/>
    <n v="958827"/>
    <n v="171"/>
    <n v="1.7834291274651214E-4"/>
    <n v="10.092915789473684"/>
    <n v="200"/>
    <n v="191.7654"/>
    <n v="-8.2346000000000004"/>
    <n v="1800"/>
    <n v="1725.8886"/>
    <n v="-74.111400000000003"/>
    <n v="0"/>
    <n v="1534.1232"/>
    <n v="0.88888888888888884"/>
  </r>
  <r>
    <s v="Michelin0616_8000KM_Offmarket_interest_Medyanet_MEC"/>
    <x v="0"/>
    <x v="5"/>
    <s v="Q2"/>
    <d v="2016-06-09T00:00:00"/>
    <d v="2016-06-30T00:00:00"/>
    <n v="0"/>
    <x v="1"/>
    <x v="43"/>
    <s v="Michelin0616_8000KM_Offmarket_interest_MEC"/>
    <s v="Completed"/>
    <s v="Medyanet"/>
    <s v="RON"/>
    <s v="Xaxis Display Plus"/>
    <s v="cpm"/>
    <s v="Selected Sites"/>
    <s v="Ad Bundles"/>
    <n v="0.1"/>
    <n v="1.8"/>
    <n v="1000000"/>
    <n v="956449"/>
    <n v="43551"/>
    <n v="956449"/>
    <m/>
    <n v="0"/>
    <e v="#DIV/0!"/>
    <n v="100"/>
    <n v="95.644900000000007"/>
    <n v="-4.3550999999999931"/>
    <n v="1800"/>
    <n v="1721.6081999999999"/>
    <n v="-78.391800000000103"/>
    <n v="0"/>
    <n v="1625.9632999999999"/>
    <n v="0.94444444444444442"/>
  </r>
  <r>
    <s v="Michelin0616_8000KM_Offmarket_interest_Dogus_MEC"/>
    <x v="0"/>
    <x v="5"/>
    <s v="Q2"/>
    <d v="2016-06-09T00:00:00"/>
    <d v="2016-06-30T00:00:00"/>
    <n v="0"/>
    <x v="1"/>
    <x v="43"/>
    <s v="Michelin0616_8000KM_Offmarket_interest_MEC"/>
    <s v="Completed"/>
    <s v="Dogus"/>
    <s v="RON"/>
    <s v="Xaxis Display Plus"/>
    <s v="cpm"/>
    <s v="Selected Sites"/>
    <s v="Ad Bundles"/>
    <n v="0.35"/>
    <n v="1.8"/>
    <n v="2000000"/>
    <n v="2000000"/>
    <n v="0"/>
    <n v="2000000"/>
    <n v="384"/>
    <n v="1.92E-4"/>
    <n v="9.375"/>
    <n v="700"/>
    <n v="700"/>
    <n v="0"/>
    <n v="3600"/>
    <n v="3600"/>
    <n v="0"/>
    <n v="0"/>
    <n v="2900"/>
    <n v="0.80555555555555558"/>
  </r>
  <r>
    <s v="Michelin0616_8000KM_Offmarket_interest_Hurriyetemlak_MEC"/>
    <x v="0"/>
    <x v="5"/>
    <s v="Q2"/>
    <d v="2016-06-09T00:00:00"/>
    <d v="2016-06-30T00:00:00"/>
    <n v="0"/>
    <x v="1"/>
    <x v="43"/>
    <s v="Michelin0616_8000KM_Offmarket_interest_MEC"/>
    <s v="Completed"/>
    <s v="Hurriyetemlak"/>
    <s v="RON"/>
    <s v="Xaxis Display Plus"/>
    <s v="cpm"/>
    <s v="Selected Sites"/>
    <s v="Ad Bundles"/>
    <n v="0.15"/>
    <n v="1.8"/>
    <n v="1000000"/>
    <n v="1311962"/>
    <n v="0"/>
    <n v="1000000"/>
    <m/>
    <n v="0"/>
    <e v="#DIV/0!"/>
    <n v="150"/>
    <n v="150"/>
    <n v="0"/>
    <n v="1800"/>
    <n v="2361.5316000000003"/>
    <n v="561.53160000000025"/>
    <n v="0"/>
    <n v="2211.5316000000003"/>
    <n v="0.93648190013633525"/>
  </r>
  <r>
    <s v="Michelin0616_8000KM_Offmarket_interest_Appnexus_MEC"/>
    <x v="0"/>
    <x v="5"/>
    <s v="Q2"/>
    <d v="2016-06-09T00:00:00"/>
    <d v="2016-06-30T00:00:00"/>
    <n v="0"/>
    <x v="1"/>
    <x v="43"/>
    <s v="Michelin0616_8000KM_Offmarket_interest_MEC"/>
    <s v="Completed"/>
    <s v="Appnexus"/>
    <s v="RON"/>
    <s v="Xaxis Display Plus"/>
    <s v="cpm"/>
    <s v="Selected Sites"/>
    <s v="Ad Bundles"/>
    <m/>
    <n v="1.8"/>
    <n v="500000"/>
    <m/>
    <n v="500000"/>
    <n v="0"/>
    <m/>
    <e v="#DIV/0!"/>
    <e v="#DIV/0!"/>
    <n v="0"/>
    <n v="0"/>
    <n v="0"/>
    <n v="900"/>
    <n v="0"/>
    <n v="-900"/>
    <n v="0"/>
    <n v="0"/>
    <e v="#DIV/0!"/>
  </r>
  <r>
    <s v="Arzum0616_Nar_Serisi_interest_Medyanet_MEC"/>
    <x v="0"/>
    <x v="5"/>
    <s v="Q2"/>
    <d v="2016-06-09T00:00:00"/>
    <d v="2016-06-30T00:00:00"/>
    <n v="0"/>
    <x v="1"/>
    <x v="23"/>
    <s v="Arzum0616_Nar_Serisi_interest_MEC"/>
    <s v="Completed"/>
    <s v="Medyanet"/>
    <s v="RON"/>
    <s v="Xaxis Display Plus"/>
    <s v="cpm"/>
    <s v="Selected Sites"/>
    <s v="Ad Bundles"/>
    <n v="0.1"/>
    <n v="1.6"/>
    <n v="750000"/>
    <n v="751454"/>
    <n v="0"/>
    <n v="750000"/>
    <m/>
    <n v="0"/>
    <e v="#DIV/0!"/>
    <n v="75"/>
    <n v="75"/>
    <n v="0"/>
    <n v="1200"/>
    <n v="1200"/>
    <n v="0"/>
    <n v="0"/>
    <n v="1125"/>
    <n v="0.9375"/>
  </r>
  <r>
    <s v="Arzum0616_Nar_Serisi_interest_Commedya_MEC"/>
    <x v="0"/>
    <x v="5"/>
    <s v="Q2"/>
    <d v="2016-06-09T00:00:00"/>
    <d v="2016-06-30T00:00:00"/>
    <n v="0"/>
    <x v="1"/>
    <x v="23"/>
    <s v="Arzum0616_Nar_Serisi_interest_MEC"/>
    <s v="Completed"/>
    <s v="Commedya"/>
    <s v="RON"/>
    <s v="Xaxis Display Plus"/>
    <s v="cpm"/>
    <s v="Selected Sites"/>
    <s v="Ad Bundles"/>
    <n v="0.1"/>
    <n v="1.6"/>
    <n v="750000"/>
    <n v="767479"/>
    <n v="0"/>
    <n v="750000"/>
    <m/>
    <n v="0"/>
    <e v="#DIV/0!"/>
    <n v="75"/>
    <n v="75"/>
    <n v="0"/>
    <n v="1200"/>
    <n v="1200"/>
    <n v="0"/>
    <n v="0"/>
    <n v="1125"/>
    <n v="0.9375"/>
  </r>
  <r>
    <s v="Arzum0616_Nar_Serisi_interest_Digitalm_MEC"/>
    <x v="0"/>
    <x v="5"/>
    <s v="Q2"/>
    <d v="2016-06-09T00:00:00"/>
    <d v="2016-06-30T00:00:00"/>
    <n v="0"/>
    <x v="1"/>
    <x v="23"/>
    <s v="Arzum0616_Nar_Serisi_interest_MEC"/>
    <s v="Completed"/>
    <s v="Digitalm"/>
    <s v="RON"/>
    <s v="Xaxis Display Plus"/>
    <s v="cpm"/>
    <s v="Selected Sites"/>
    <s v="Ad Bundles"/>
    <n v="0.2"/>
    <n v="1.6"/>
    <n v="750000"/>
    <n v="756874"/>
    <n v="0"/>
    <n v="750000"/>
    <n v="114"/>
    <n v="1.5061952187550372E-4"/>
    <n v="10.888508771929825"/>
    <n v="150"/>
    <n v="150"/>
    <n v="0"/>
    <n v="1200"/>
    <n v="1241.29"/>
    <n v="41.289999999999964"/>
    <n v="0"/>
    <n v="1091.29"/>
    <n v="0.87915797275415097"/>
  </r>
  <r>
    <s v="Shell0616_Helix_Pure_Plus_Preroll_Bond_MC"/>
    <x v="0"/>
    <x v="5"/>
    <s v="Q2"/>
    <d v="2016-06-09T00:00:00"/>
    <d v="2016-06-30T00:00:00"/>
    <n v="0"/>
    <x v="0"/>
    <x v="50"/>
    <s v="Shell0616_Helix_Pure_Plus_Preroll_MC"/>
    <s v="Completed"/>
    <s v="Bond Digital"/>
    <s v="RON"/>
    <s v="Xaxis Tv"/>
    <s v="cpv"/>
    <s v="Pre/Mid/Post Rolls RON"/>
    <s v="Online Video"/>
    <n v="1.4999999999999999E-2"/>
    <n v="3.3000000000000002E-2"/>
    <n v="40000"/>
    <n v="17777"/>
    <n v="22223"/>
    <n v="17777"/>
    <n v="512"/>
    <n v="2.8801260055127412E-2"/>
    <n v="0.9765625"/>
    <n v="600"/>
    <n v="266.65499999999997"/>
    <n v="-333.34500000000003"/>
    <n v="1320"/>
    <n v="500"/>
    <n v="-820"/>
    <n v="0"/>
    <n v="233.34500000000003"/>
    <n v="0.46669000000000005"/>
  </r>
  <r>
    <s v="Shell0616_Helix_Pure_Plus_Preroll_Digitalm_MC"/>
    <x v="0"/>
    <x v="5"/>
    <s v="Q2"/>
    <d v="2016-06-09T00:00:00"/>
    <d v="2016-06-30T00:00:00"/>
    <n v="0"/>
    <x v="0"/>
    <x v="50"/>
    <s v="Shell0616_Helix_Pure_Plus_Preroll_MC"/>
    <s v="Completed"/>
    <s v="Digitalm"/>
    <s v="RON"/>
    <s v="Xaxis Tv"/>
    <s v="cpv"/>
    <s v="Pre/Mid/Post Rolls RON"/>
    <s v="Online Video"/>
    <n v="6.0000000000000001E-3"/>
    <n v="3.3000000000000002E-2"/>
    <n v="30000"/>
    <n v="30051"/>
    <n v="0"/>
    <n v="30000"/>
    <n v="819"/>
    <n v="2.7253668763102725E-2"/>
    <n v="0.94261294261294259"/>
    <n v="180"/>
    <n v="180"/>
    <n v="0"/>
    <n v="990"/>
    <n v="772"/>
    <n v="-218"/>
    <n v="0"/>
    <n v="592"/>
    <n v="0.76683937823834192"/>
  </r>
  <r>
    <s v="Shell0616_Helix_Pure_Plus_Preroll_Midyo_MC"/>
    <x v="0"/>
    <x v="5"/>
    <s v="Q2"/>
    <d v="2016-06-09T00:00:00"/>
    <d v="2016-06-30T00:00:00"/>
    <n v="0"/>
    <x v="0"/>
    <x v="50"/>
    <s v="Shell0616_Helix_Pure_Plus_Preroll_MC"/>
    <s v="Completed"/>
    <s v="Midyo"/>
    <s v="RON"/>
    <s v="Xaxis Tv"/>
    <s v="cpv"/>
    <s v="Pre/Mid/Post Rolls RON"/>
    <s v="Online Video"/>
    <n v="5.0000000000000001E-3"/>
    <n v="3.3000000000000002E-2"/>
    <n v="40000"/>
    <n v="40516"/>
    <n v="0"/>
    <n v="40000"/>
    <n v="2043"/>
    <n v="5.0424523644979763E-2"/>
    <n v="0.24473813020068527"/>
    <n v="200"/>
    <n v="200"/>
    <n v="0"/>
    <n v="1320"/>
    <n v="500"/>
    <n v="-820"/>
    <n v="0"/>
    <n v="300"/>
    <n v="0.6"/>
  </r>
  <r>
    <s v="Shell0616_Helix_Pure_Plus_Audio_Recognation_Digitalmarcom_MC"/>
    <x v="0"/>
    <x v="5"/>
    <s v="Q2"/>
    <d v="2016-06-09T00:00:00"/>
    <d v="2016-06-30T00:00:00"/>
    <n v="0"/>
    <x v="0"/>
    <x v="50"/>
    <s v="Shell0616_Helix_Pure_Plus_Audio_Recognation_MC"/>
    <s v="Completed"/>
    <s v="Digitalmarcom"/>
    <s v="RON"/>
    <s v="Xaxis Audio Recog"/>
    <s v="cpv"/>
    <s v="Pre/Mid/Post Rolls RON"/>
    <s v="Online Video"/>
    <n v="2.8000000000000001E-2"/>
    <n v="0.06"/>
    <n v="50000"/>
    <n v="56068"/>
    <n v="0"/>
    <n v="50000"/>
    <n v="1551"/>
    <n v="2.7662837982449881E-2"/>
    <n v="1.9342359767891684"/>
    <n v="1400"/>
    <n v="1400"/>
    <n v="0"/>
    <n v="3000"/>
    <n v="3000"/>
    <n v="0"/>
    <n v="0"/>
    <n v="1600"/>
    <n v="0.53333333333333333"/>
  </r>
  <r>
    <s v="Shell0616_Helix_Pure_Plus_Mobile_Prestitial_Medyanet_MC"/>
    <x v="0"/>
    <x v="5"/>
    <s v="Q2"/>
    <d v="2016-06-09T00:00:00"/>
    <d v="2016-06-30T00:00:00"/>
    <n v="0"/>
    <x v="0"/>
    <x v="50"/>
    <s v="Shell0616_Helix_Pure_Plus_Mobile_Prestitial_MC"/>
    <s v="Completed"/>
    <s v="Medyanet"/>
    <s v="RON"/>
    <s v="Xaxis Mobil"/>
    <s v="cpm"/>
    <s v="Selected Sites"/>
    <s v="Ad Bundles"/>
    <n v="2.5"/>
    <n v="7.5"/>
    <n v="600000"/>
    <n v="599244"/>
    <n v="756"/>
    <n v="599244"/>
    <m/>
    <n v="0"/>
    <e v="#DIV/0!"/>
    <n v="1500"/>
    <n v="1498.1100000000001"/>
    <n v="-1.8899999999998727"/>
    <n v="4500"/>
    <n v="1150"/>
    <n v="-3350"/>
    <n v="0"/>
    <n v="-348.11000000000013"/>
    <n v="-0.30270434782608707"/>
  </r>
  <r>
    <s v="Shell0616_Helix_Pure_Plus_Mobile_Prestitial_Reklamstore_MC"/>
    <x v="0"/>
    <x v="5"/>
    <s v="Q2"/>
    <d v="2016-06-09T00:00:00"/>
    <d v="2016-06-30T00:00:00"/>
    <n v="0"/>
    <x v="0"/>
    <x v="50"/>
    <s v="Shell0616_Helix_Pure_Plus_Mobile_Prestitial_MC"/>
    <s v="Completed"/>
    <s v="Reklamstore"/>
    <s v="RON"/>
    <s v="Xaxis Mobil"/>
    <s v="cpm"/>
    <s v="Selected Sites"/>
    <s v="Ad Bundles"/>
    <n v="3"/>
    <n v="7.5"/>
    <n v="500000"/>
    <n v="502838"/>
    <n v="0"/>
    <n v="500000"/>
    <m/>
    <n v="0"/>
    <e v="#DIV/0!"/>
    <n v="1500"/>
    <n v="1500"/>
    <n v="0"/>
    <n v="3750"/>
    <n v="3750"/>
    <n v="0"/>
    <n v="0"/>
    <n v="2250"/>
    <n v="0.6"/>
  </r>
  <r>
    <s v="Lassa0616_ArdaTuran_Euro_2016_SYNC_Clipkit_MC"/>
    <x v="0"/>
    <x v="5"/>
    <s v="Q2"/>
    <d v="2016-06-09T00:00:00"/>
    <d v="2016-06-21T00:00:00"/>
    <n v="0"/>
    <x v="0"/>
    <x v="17"/>
    <s v="Lassa0616_ArdaTuran_Euro_2016_SYNC_MC"/>
    <s v="Completed"/>
    <s v="Clipkit"/>
    <s v="RON"/>
    <s v="Xaxis SYNC"/>
    <s v="cpv"/>
    <s v="Pre/Mid/Post Rolls RON"/>
    <s v="Online Video"/>
    <n v="3.5000000000000003E-2"/>
    <n v="0.06"/>
    <n v="166667"/>
    <n v="155288"/>
    <n v="11379"/>
    <n v="155288"/>
    <n v="8577"/>
    <n v="5.5232857658028954E-2"/>
    <n v="1.0771598461000349"/>
    <n v="5833.3450000000003"/>
    <n v="5435.0800000000008"/>
    <n v="-398.26499999999942"/>
    <n v="10000.02"/>
    <n v="9238.7999999999993"/>
    <n v="-761.22000000000116"/>
    <n v="0"/>
    <n v="3803.7199999999984"/>
    <n v="0.41171147768108396"/>
  </r>
  <r>
    <s v="Teknosa0616_Turuncu_Indirim_10-13Haziran_interstitial_Medyanet_MC"/>
    <x v="0"/>
    <x v="5"/>
    <s v="Q2"/>
    <d v="2016-06-10T00:00:00"/>
    <d v="2016-06-13T00:00:00"/>
    <n v="0"/>
    <x v="0"/>
    <x v="6"/>
    <s v="Teknosa0616_Turuncu_Indirim_10-13Haziran_Medyanet_MC"/>
    <s v="Completed"/>
    <s v="Medyanet"/>
    <s v="RON"/>
    <s v="Xaxis Rich Media"/>
    <s v="cpm"/>
    <s v="Interstitial"/>
    <s v="Interstitial"/>
    <n v="0.5"/>
    <n v="4.25"/>
    <n v="500000"/>
    <n v="502569"/>
    <n v="0"/>
    <n v="500000"/>
    <n v="3870"/>
    <n v="7.7004351641267168E-3"/>
    <n v="0.51679586563307489"/>
    <n v="250"/>
    <n v="250"/>
    <n v="0"/>
    <n v="2125"/>
    <n v="2000"/>
    <n v="-125"/>
    <n v="0"/>
    <n v="1750"/>
    <n v="0.875"/>
  </r>
  <r>
    <s v="Teknosa0616_Turuncu_Indirim_10-13Haziran_interstitial_Bond_MC"/>
    <x v="0"/>
    <x v="5"/>
    <s v="Q2"/>
    <d v="2016-06-10T00:00:00"/>
    <d v="2016-06-13T00:00:00"/>
    <n v="0"/>
    <x v="0"/>
    <x v="6"/>
    <s v="Teknosa0616_Turuncu_Indirim_10-13Haziran_Medyanet_MC"/>
    <s v="Completed"/>
    <s v="Bond Digital"/>
    <s v="RON"/>
    <s v="Xaxis Rich Media"/>
    <s v="cpm"/>
    <s v="Interstitial"/>
    <s v="Interstitial"/>
    <n v="2.5"/>
    <n v="4.25"/>
    <n v="250000"/>
    <n v="250071"/>
    <n v="0"/>
    <n v="250000"/>
    <n v="4156"/>
    <n v="1.6619280124444656E-2"/>
    <n v="0.24061597690086622"/>
    <n v="625"/>
    <n v="625"/>
    <n v="0"/>
    <n v="1062.5"/>
    <n v="1000"/>
    <n v="-62.5"/>
    <n v="0"/>
    <n v="375"/>
    <n v="0.375"/>
  </r>
  <r>
    <s v="Teknosa0616_Turuncu_Indirim_10-13Haziran_interstitial_Digitalm_MC"/>
    <x v="0"/>
    <x v="5"/>
    <s v="Q2"/>
    <d v="2016-06-10T00:00:00"/>
    <d v="2016-06-13T00:00:00"/>
    <n v="0"/>
    <x v="0"/>
    <x v="6"/>
    <s v="Teknosa0616_Turuncu_Indirim_10-13Haziran_MC"/>
    <s v="Completed"/>
    <s v="Digitalm"/>
    <s v="RON"/>
    <s v="Xaxis Rich Media"/>
    <s v="cpm"/>
    <s v="Interstitial"/>
    <s v="Interstitial"/>
    <n v="2.5"/>
    <n v="4.25"/>
    <n v="250000"/>
    <n v="250749"/>
    <n v="0"/>
    <n v="250000"/>
    <n v="3831"/>
    <n v="1.527822643360492E-2"/>
    <n v="0.26102845210127906"/>
    <n v="625"/>
    <n v="625"/>
    <n v="0"/>
    <n v="1062.5"/>
    <n v="1000"/>
    <n v="-62.5"/>
    <n v="0"/>
    <n v="375"/>
    <n v="0.375"/>
  </r>
  <r>
    <s v="Bimeks0616_Onbinlerce_Uründe_Kdv_Kadar_Bi_Para_preroll_Midyo_MEC"/>
    <x v="0"/>
    <x v="5"/>
    <s v="Q2"/>
    <d v="2016-06-10T00:00:00"/>
    <d v="2016-06-13T00:00:00"/>
    <n v="0"/>
    <x v="1"/>
    <x v="10"/>
    <s v="Bimeks0616_Onbinlerce_Uründe_Kdv_Kadar_Bi_Para_preroll_MEC"/>
    <s v="Completed"/>
    <s v="Midyo"/>
    <s v="RON"/>
    <s v="Xaxis Tv"/>
    <s v="cpv"/>
    <s v="Pre/Mid/Post Rolls RON"/>
    <s v="Online Video"/>
    <n v="5.0000000000000001E-3"/>
    <n v="3.3000000000000002E-2"/>
    <n v="30000"/>
    <n v="30539"/>
    <n v="0"/>
    <n v="30000"/>
    <n v="506"/>
    <n v="1.6568977373194932E-2"/>
    <n v="1.9762845849802371"/>
    <n v="150"/>
    <n v="150"/>
    <n v="0"/>
    <n v="990"/>
    <n v="1000"/>
    <n v="10"/>
    <n v="0"/>
    <n v="850"/>
    <n v="0.85"/>
  </r>
  <r>
    <s v="Bimeks0616_Onbinlerce_Uründe_Kdv_Kadar_Bi_Para_preroll_Bond_MEC"/>
    <x v="0"/>
    <x v="5"/>
    <s v="Q2"/>
    <d v="2016-06-10T00:00:00"/>
    <d v="2016-06-13T00:00:00"/>
    <n v="0"/>
    <x v="1"/>
    <x v="10"/>
    <s v="Bimeks0616_Onbinlerce_Uründe_Kdv_Kadar_Bi_Para_preroll_MEC"/>
    <s v="Completed"/>
    <s v="Bond Digital"/>
    <s v="RON"/>
    <s v="Xaxis Tv"/>
    <s v="cpv"/>
    <s v="Pre/Mid/Post Rolls RON"/>
    <s v="Online Video"/>
    <n v="1.4999999999999999E-2"/>
    <n v="3.3000000000000002E-2"/>
    <n v="30000"/>
    <n v="30263"/>
    <n v="0"/>
    <n v="30000"/>
    <m/>
    <n v="0"/>
    <e v="#DIV/0!"/>
    <n v="450"/>
    <n v="450"/>
    <n v="0"/>
    <n v="990"/>
    <n v="1000"/>
    <n v="10"/>
    <n v="0"/>
    <n v="550"/>
    <n v="0.55000000000000004"/>
  </r>
  <r>
    <s v="Akbank0616_Axess_Ramazan_preroll_Digitalm_MC"/>
    <x v="0"/>
    <x v="5"/>
    <s v="Q2"/>
    <d v="2016-06-10T00:00:00"/>
    <d v="2016-06-30T00:00:00"/>
    <n v="0"/>
    <x v="0"/>
    <x v="9"/>
    <s v="Akbank0616_Axess_Ramazan_preroll_MC"/>
    <s v="Completed"/>
    <s v="Digitalm"/>
    <s v="RON"/>
    <s v="Xaxis Tv"/>
    <s v="cpv"/>
    <s v="Pre/Mid/Post Rolls RON"/>
    <s v="Online Video"/>
    <n v="6.0000000000000001E-3"/>
    <n v="3.3000000000000002E-2"/>
    <n v="25000"/>
    <n v="25137"/>
    <n v="0"/>
    <n v="25000"/>
    <n v="9679"/>
    <n v="0.38504992640330987"/>
    <n v="0.10920343010641595"/>
    <n v="150"/>
    <n v="150"/>
    <n v="0"/>
    <n v="825"/>
    <n v="1056.98"/>
    <n v="231.98000000000002"/>
    <n v="0"/>
    <n v="906.98"/>
    <n v="0.8580862457189351"/>
  </r>
  <r>
    <s v="Akbank0616_Axess_Ramazan_preroll_Midyo_MC"/>
    <x v="0"/>
    <x v="5"/>
    <s v="Q2"/>
    <d v="2016-06-10T00:00:00"/>
    <d v="2016-06-30T00:00:00"/>
    <n v="0"/>
    <x v="0"/>
    <x v="9"/>
    <s v="Akbank0616_Axess_Ramazan_preroll_MC"/>
    <s v="Completed"/>
    <s v="Midyo"/>
    <s v="RON"/>
    <s v="Xaxis Tv"/>
    <s v="cpv"/>
    <s v="Pre/Mid/Post Rolls RON"/>
    <s v="Online Video"/>
    <n v="5.0000000000000001E-3"/>
    <n v="3.3000000000000002E-2"/>
    <n v="30000"/>
    <n v="30514"/>
    <n v="0"/>
    <n v="30000"/>
    <n v="4825"/>
    <n v="0.15812413973913614"/>
    <n v="0.20725388601036268"/>
    <n v="150"/>
    <n v="150"/>
    <n v="0"/>
    <n v="990"/>
    <n v="1000"/>
    <n v="10"/>
    <n v="0"/>
    <n v="850"/>
    <n v="0.85"/>
  </r>
  <r>
    <s v="Akbank0616_Axess_Ramazan_preroll_Acunn_MC"/>
    <x v="0"/>
    <x v="5"/>
    <s v="Q2"/>
    <d v="2016-06-10T00:00:00"/>
    <d v="2016-06-30T00:00:00"/>
    <n v="0"/>
    <x v="0"/>
    <x v="9"/>
    <s v="Akbank0616_Axess_Ramazan_preroll_MC"/>
    <s v="Completed"/>
    <s v="Acunn"/>
    <s v="RON"/>
    <s v="Xaxis Tv"/>
    <s v="cpv"/>
    <s v="Pre/Mid/Post Rolls RON"/>
    <s v="Online Video"/>
    <n v="1.4999999999999999E-2"/>
    <n v="3.3000000000000002E-2"/>
    <n v="90000"/>
    <n v="76213"/>
    <n v="13787"/>
    <n v="76213"/>
    <n v="14797"/>
    <n v="0.19415322845183894"/>
    <n v="0.16219503953504089"/>
    <n v="1350"/>
    <n v="1143.1949999999999"/>
    <n v="-206.80500000000006"/>
    <n v="2970"/>
    <n v="2400"/>
    <n v="-570"/>
    <n v="0"/>
    <n v="1256.8050000000001"/>
    <n v="0.52366875000000002"/>
  </r>
  <r>
    <s v="Teknoas0616_Euro_2016_preroll_Bond_MC"/>
    <x v="0"/>
    <x v="5"/>
    <s v="Q2"/>
    <d v="2016-06-10T00:00:00"/>
    <d v="2016-06-21T00:00:00"/>
    <n v="0"/>
    <x v="0"/>
    <x v="6"/>
    <s v="Teknoas0616_Euro_2016_preroll_MC"/>
    <s v="Completed"/>
    <s v="Bond Digital"/>
    <s v="RON"/>
    <s v="Xaxis Tv"/>
    <s v="cpv"/>
    <s v="Pre/Mid/Post Rolls RON"/>
    <s v="Online Video"/>
    <n v="1.4999999999999999E-2"/>
    <n v="3.3000000000000002E-2"/>
    <n v="50000"/>
    <n v="24171"/>
    <n v="25829"/>
    <n v="24171"/>
    <n v="656"/>
    <n v="2.7139961110421579E-2"/>
    <n v="0.76219512195121952"/>
    <n v="750"/>
    <n v="362.565"/>
    <n v="-387.435"/>
    <n v="1650"/>
    <n v="500"/>
    <n v="-1150"/>
    <n v="0"/>
    <n v="137.435"/>
    <n v="0.27487"/>
  </r>
  <r>
    <s v="Teknoas0616_Euro_2016_preroll_Crep_MC"/>
    <x v="0"/>
    <x v="5"/>
    <s v="Q2"/>
    <d v="2016-06-10T00:00:00"/>
    <d v="2016-06-21T00:00:00"/>
    <n v="0"/>
    <x v="0"/>
    <x v="6"/>
    <s v="Teknoas0616_Euro_2016_preroll_MC"/>
    <s v="Completed"/>
    <s v="Crep Digital"/>
    <s v="RON"/>
    <s v="Xaxis Tv"/>
    <s v="cpv"/>
    <s v="Pre/Mid/Post Rolls RON"/>
    <s v="Online Video"/>
    <n v="2.2499999999999999E-2"/>
    <n v="3.3000000000000002E-2"/>
    <n v="50000"/>
    <n v="52008"/>
    <n v="0"/>
    <n v="50000"/>
    <m/>
    <n v="0"/>
    <e v="#DIV/0!"/>
    <n v="1125"/>
    <n v="1125"/>
    <n v="0"/>
    <n v="1650"/>
    <n v="1149.3800000000001"/>
    <n v="-500.61999999999989"/>
    <n v="0"/>
    <n v="24.380000000000109"/>
    <n v="2.1211435730567878E-2"/>
  </r>
  <r>
    <s v="Teknoas0616_Euro_2016_preroll_Digitalm_MC"/>
    <x v="0"/>
    <x v="5"/>
    <s v="Q2"/>
    <d v="2016-06-10T00:00:00"/>
    <d v="2016-06-21T00:00:00"/>
    <n v="0"/>
    <x v="0"/>
    <x v="6"/>
    <s v="Teknoas0616_Euro_2016_preroll_MC"/>
    <s v="Completed"/>
    <s v="Digitalm"/>
    <s v="RON"/>
    <s v="Xaxis Tv"/>
    <s v="cpv"/>
    <s v="Pre/Mid/Post Rolls RON"/>
    <s v="Online Video"/>
    <n v="6.0000000000000001E-3"/>
    <n v="3.3000000000000002E-2"/>
    <n v="50000"/>
    <n v="51105"/>
    <n v="0"/>
    <n v="50000"/>
    <n v="910"/>
    <n v="1.780647686136386E-2"/>
    <n v="1.098901098901099"/>
    <n v="300"/>
    <n v="300"/>
    <n v="0"/>
    <n v="1650"/>
    <n v="1000"/>
    <n v="-650"/>
    <n v="0"/>
    <n v="700"/>
    <n v="0.7"/>
  </r>
  <r>
    <s v="Teknoas0616_Euro_2016_preroll_Midyo_MC"/>
    <x v="0"/>
    <x v="5"/>
    <s v="Q2"/>
    <d v="2016-06-10T00:00:00"/>
    <d v="2016-06-21T00:00:00"/>
    <n v="0"/>
    <x v="0"/>
    <x v="6"/>
    <s v="Teknoas0616_Euro_2016_preroll_MC"/>
    <s v="Completed"/>
    <s v="Midyo"/>
    <s v="RON"/>
    <s v="Xaxis Tv"/>
    <s v="cpv"/>
    <s v="Pre/Mid/Post Rolls RON"/>
    <s v="Online Video"/>
    <n v="5.0000000000000001E-3"/>
    <n v="3.3000000000000002E-2"/>
    <n v="40000"/>
    <n v="40469"/>
    <n v="0"/>
    <n v="40000"/>
    <n v="7027"/>
    <n v="0.17363908176629025"/>
    <n v="0.17076988757649067"/>
    <n v="200"/>
    <n v="200"/>
    <n v="0"/>
    <n v="1320"/>
    <n v="1200"/>
    <n v="-120"/>
    <n v="0"/>
    <n v="1000"/>
    <n v="0.83333333333333337"/>
  </r>
  <r>
    <s v="Michelin0616_8000KM_Offmarket_Audio_Recognation_Digitalmarcom_MEC"/>
    <x v="0"/>
    <x v="5"/>
    <s v="Q2"/>
    <d v="2016-06-10T00:00:00"/>
    <d v="2016-06-30T00:00:00"/>
    <n v="0"/>
    <x v="1"/>
    <x v="43"/>
    <s v="Michelin0616_8000KM_Offmarket_Audio_Recognation_MEC"/>
    <s v="Completed"/>
    <s v="Digitalmarcom"/>
    <s v="RON"/>
    <s v="Xaxis Audio Recog"/>
    <s v="cpv"/>
    <s v="Pre/Mid/Post Rolls RON"/>
    <s v="Online Video"/>
    <n v="3.9E-2"/>
    <n v="0.06"/>
    <n v="100000"/>
    <n v="105516"/>
    <n v="0"/>
    <n v="100000"/>
    <n v="1530"/>
    <n v="1.4500170590242238E-2"/>
    <n v="3.9215686274509802"/>
    <n v="3900"/>
    <n v="3900"/>
    <n v="0"/>
    <n v="6000"/>
    <n v="6000"/>
    <n v="0"/>
    <n v="0"/>
    <n v="2100"/>
    <n v="0.35"/>
  </r>
  <r>
    <s v="Michellin0616_8000KM_Offmarket_preroll_Dogus_MEC"/>
    <x v="0"/>
    <x v="5"/>
    <s v="Q2"/>
    <d v="2016-06-10T00:00:00"/>
    <d v="2016-06-30T00:00:00"/>
    <n v="0"/>
    <x v="1"/>
    <x v="43"/>
    <s v="Michellin0616_8000KM_Offmarket_preroll_MEC"/>
    <s v="Completed"/>
    <s v="Dogus"/>
    <s v="RON"/>
    <s v="Xaxis Tv"/>
    <s v="cpv"/>
    <s v="Pre/Mid/Post Rolls RON"/>
    <s v="Online Video"/>
    <n v="0.01"/>
    <n v="3.5000000000000003E-2"/>
    <n v="100000"/>
    <n v="100033"/>
    <n v="0"/>
    <n v="100000"/>
    <n v="10013"/>
    <n v="0.10009696800055981"/>
    <n v="0.3679177069809248"/>
    <n v="1000"/>
    <n v="1000"/>
    <n v="0"/>
    <n v="3500.0000000000005"/>
    <n v="3683.96"/>
    <n v="183.95999999999958"/>
    <n v="0"/>
    <n v="2683.96"/>
    <n v="0.72855297017340037"/>
  </r>
  <r>
    <s v="Michellin0616_8000KM_Offmarket_preroll_Bond_MEC"/>
    <x v="0"/>
    <x v="5"/>
    <s v="Q2"/>
    <d v="2016-06-10T00:00:00"/>
    <d v="2016-06-30T00:00:00"/>
    <n v="0"/>
    <x v="1"/>
    <x v="43"/>
    <s v="Michellin0616_8000KM_Offmarket_preroll_MEC"/>
    <s v="Completed"/>
    <s v="Bond Digital"/>
    <s v="RON"/>
    <s v="Xaxis Tv"/>
    <s v="cpv"/>
    <s v="Pre/Mid/Post Rolls RON"/>
    <s v="Online Video"/>
    <n v="1.4999999999999999E-2"/>
    <n v="3.5000000000000003E-2"/>
    <n v="100000"/>
    <n v="25"/>
    <n v="99975"/>
    <n v="25"/>
    <m/>
    <n v="0"/>
    <e v="#DIV/0!"/>
    <n v="1500"/>
    <n v="0.375"/>
    <n v="-1499.625"/>
    <n v="3500.0000000000005"/>
    <n v="0.87500000000000011"/>
    <n v="-3499.1250000000005"/>
    <n v="0"/>
    <n v="0.50000000000000011"/>
    <n v="0.57142857142857151"/>
  </r>
  <r>
    <s v="Michellin0616_8000KM_Offmarket_preroll_Midyo_MEC"/>
    <x v="0"/>
    <x v="5"/>
    <s v="Q2"/>
    <d v="2016-06-10T00:00:00"/>
    <d v="2016-06-30T00:00:00"/>
    <n v="0"/>
    <x v="1"/>
    <x v="43"/>
    <s v="Michellin0616_8000KM_Offmarket_preroll_MEC"/>
    <s v="Completed"/>
    <s v="Midyo"/>
    <s v="RON"/>
    <s v="Xaxis Tv"/>
    <s v="cpv"/>
    <s v="Pre/Mid/Post Rolls RON"/>
    <s v="Online Video"/>
    <n v="5.0000000000000001E-3"/>
    <n v="3.5000000000000003E-2"/>
    <n v="75000"/>
    <n v="75588"/>
    <n v="0"/>
    <n v="75000"/>
    <m/>
    <n v="0"/>
    <e v="#DIV/0!"/>
    <n v="375"/>
    <n v="375"/>
    <n v="0"/>
    <n v="2625.0000000000005"/>
    <n v="2645.5800000000004"/>
    <n v="20.579999999999927"/>
    <n v="0"/>
    <n v="2270.5800000000004"/>
    <n v="0.85825414464881045"/>
  </r>
  <r>
    <s v="Michellin0616_8000KM_Offmarket_preroll_Acunn_MEC"/>
    <x v="0"/>
    <x v="5"/>
    <s v="Q2"/>
    <d v="2016-06-10T00:00:00"/>
    <d v="2016-06-30T00:00:00"/>
    <n v="0"/>
    <x v="1"/>
    <x v="43"/>
    <s v="Michellin0616_8000KM_Offmarket_preroll_MEC"/>
    <s v="Completed"/>
    <s v="Acunn"/>
    <s v="RON"/>
    <s v="Xaxis Tv"/>
    <s v="cpv"/>
    <s v="Pre/Mid/Post Rolls RON"/>
    <s v="Online Video"/>
    <n v="1.4999999999999999E-2"/>
    <n v="3.5000000000000003E-2"/>
    <n v="75000"/>
    <n v="71196"/>
    <n v="3804"/>
    <n v="71196"/>
    <n v="3927"/>
    <n v="5.515759312320917E-2"/>
    <n v="0.63454545454545452"/>
    <n v="1125"/>
    <n v="1067.94"/>
    <n v="-57.059999999999945"/>
    <n v="2625.0000000000005"/>
    <n v="2491.86"/>
    <n v="-133.14000000000033"/>
    <n v="0"/>
    <n v="1423.92"/>
    <n v="0.5714285714285714"/>
  </r>
  <r>
    <s v="Michellin0616_8000KM_Offmarket_preroll_Digitals_MEC"/>
    <x v="0"/>
    <x v="5"/>
    <s v="Q2"/>
    <d v="2016-06-10T00:00:00"/>
    <d v="2016-06-30T00:00:00"/>
    <n v="0"/>
    <x v="1"/>
    <x v="43"/>
    <s v="Michellin0616_8000KM_Offmarket_preroll_MEC"/>
    <s v="Completed"/>
    <s v="Digitals"/>
    <s v="RON"/>
    <s v="Xaxis Tv"/>
    <s v="cpv"/>
    <s v="Pre/Mid/Post Rolls RON"/>
    <s v="Online Video"/>
    <n v="2.5000000000000001E-2"/>
    <n v="3.5000000000000003E-2"/>
    <n v="30000"/>
    <n v="40469"/>
    <n v="0"/>
    <n v="30000"/>
    <n v="3195"/>
    <n v="7.8949319232004739E-2"/>
    <n v="0.44332237871674496"/>
    <n v="750"/>
    <n v="750"/>
    <n v="0"/>
    <n v="1050"/>
    <n v="1416.4150000000002"/>
    <n v="366.41500000000019"/>
    <n v="0"/>
    <n v="666.41500000000019"/>
    <n v="0.47049417014081329"/>
  </r>
  <r>
    <s v="Michellin0616_8000KM_Offmarket_preroll_Nokta_MEC"/>
    <x v="0"/>
    <x v="5"/>
    <s v="Q2"/>
    <d v="2016-06-10T00:00:00"/>
    <d v="2016-06-30T00:00:00"/>
    <n v="0"/>
    <x v="1"/>
    <x v="43"/>
    <s v="Michellin0616_8000KM_Offmarket_preroll_MEC"/>
    <s v="Completed"/>
    <s v="Nokta"/>
    <s v="RON"/>
    <s v="Xaxis Tv"/>
    <s v="cpv"/>
    <s v="Pre/Mid/Post Rolls RON"/>
    <s v="Online Video"/>
    <n v="1.2E-2"/>
    <n v="3.5000000000000003E-2"/>
    <n v="100000"/>
    <n v="107466"/>
    <n v="0"/>
    <n v="100000"/>
    <n v="24470"/>
    <n v="0.22769992369679712"/>
    <n v="0.1537110747854516"/>
    <n v="1200"/>
    <n v="1200"/>
    <n v="0"/>
    <n v="3500.0000000000005"/>
    <n v="3761.3100000000004"/>
    <n v="261.30999999999995"/>
    <n v="0"/>
    <n v="2561.3100000000004"/>
    <n v="0.68096221795066081"/>
  </r>
  <r>
    <s v="Avon0616_Full_Speed_LAL_Medyanet_MX"/>
    <x v="0"/>
    <x v="5"/>
    <s v="Q2"/>
    <d v="2016-06-10T00:00:00"/>
    <d v="2016-06-30T00:00:00"/>
    <n v="0"/>
    <x v="3"/>
    <x v="33"/>
    <s v="Avon0616_Full_Speed_LAL_MX"/>
    <s v="Completed"/>
    <s v="Medyanet"/>
    <s v="RON"/>
    <s v="Xaxis Lookalike"/>
    <s v="cpm"/>
    <s v="Selected Sites"/>
    <s v="Ad Bundles"/>
    <n v="0.1"/>
    <n v="1.4"/>
    <n v="650000"/>
    <n v="600046"/>
    <n v="49954"/>
    <n v="600046"/>
    <m/>
    <n v="0"/>
    <e v="#DIV/0!"/>
    <n v="65"/>
    <n v="60.004600000000011"/>
    <n v="-4.9953999999999894"/>
    <n v="909.99999999999989"/>
    <n v="750"/>
    <n v="-159.99999999999989"/>
    <n v="0"/>
    <n v="689.99540000000002"/>
    <n v="0.91999386666666672"/>
  </r>
  <r>
    <s v="Avon0616_Full_Speed_LAL_Digitalm_MX"/>
    <x v="0"/>
    <x v="5"/>
    <s v="Q2"/>
    <d v="2016-06-10T00:00:00"/>
    <d v="2016-06-30T00:00:00"/>
    <n v="0"/>
    <x v="3"/>
    <x v="33"/>
    <s v="Avon0616_Full_Speed_LAL_MX"/>
    <s v="Completed"/>
    <s v="Digitalm"/>
    <s v="RON"/>
    <s v="Xaxis Lookalike"/>
    <s v="cpm"/>
    <s v="Selected Sites"/>
    <s v="Ad Bundles"/>
    <n v="0.2"/>
    <n v="1.4"/>
    <n v="1000000"/>
    <n v="919511"/>
    <n v="80489"/>
    <n v="919511"/>
    <n v="446"/>
    <n v="4.8504041822229426E-4"/>
    <n v="2.8026905829596411"/>
    <n v="200"/>
    <n v="183.90219999999999"/>
    <n v="-16.097800000000007"/>
    <n v="1400"/>
    <n v="1250"/>
    <n v="-150"/>
    <n v="0"/>
    <n v="1066.0978"/>
    <n v="0.85287824000000001"/>
  </r>
  <r>
    <s v="Bayer0616_Supradyn_Preroll_Digitalm_MC"/>
    <x v="0"/>
    <x v="5"/>
    <s v="Q2"/>
    <d v="2016-06-10T00:00:00"/>
    <d v="2016-06-30T00:00:00"/>
    <n v="0"/>
    <x v="0"/>
    <x v="7"/>
    <s v="Bayer0616_Supradyn_Preroll_MC"/>
    <s v="Completed"/>
    <s v="Digitalm"/>
    <s v="RON"/>
    <s v="Xaxis Tv"/>
    <s v="cpv"/>
    <s v="Pre/Mid/Post Rolls RON"/>
    <s v="Online Video"/>
    <n v="6.0000000000000001E-3"/>
    <n v="3.3000000000000002E-2"/>
    <n v="30000"/>
    <n v="30144"/>
    <n v="0"/>
    <n v="30000"/>
    <n v="427"/>
    <n v="1.4165339702760085E-2"/>
    <n v="3.3466042154566743E-2"/>
    <n v="180"/>
    <n v="180"/>
    <n v="0"/>
    <n v="990"/>
    <n v="14.29"/>
    <n v="-975.71"/>
    <n v="0"/>
    <n v="-165.71"/>
    <n v="-11.596221133659903"/>
  </r>
  <r>
    <s v="Bayer0616_Supradyn_Preroll_Dogus_MC"/>
    <x v="0"/>
    <x v="5"/>
    <s v="Q2"/>
    <d v="2016-06-10T00:00:00"/>
    <d v="2016-06-30T00:00:00"/>
    <n v="0"/>
    <x v="0"/>
    <x v="7"/>
    <s v="Bayer0616_Supradyn_Preroll_MC"/>
    <s v="Completed"/>
    <s v="Dogus"/>
    <s v="RON"/>
    <s v="Xaxis Tv"/>
    <s v="cpv"/>
    <s v="Pre/Mid/Post Rolls RON"/>
    <s v="Online Video"/>
    <n v="0.01"/>
    <n v="3.3000000000000002E-2"/>
    <n v="50000"/>
    <n v="50001"/>
    <n v="0"/>
    <n v="50000"/>
    <n v="3605"/>
    <n v="7.2098558028839424E-2"/>
    <n v="0.4576976421636616"/>
    <n v="500"/>
    <n v="500"/>
    <n v="0"/>
    <n v="1650"/>
    <n v="1650"/>
    <n v="0"/>
    <n v="0"/>
    <n v="1150"/>
    <n v="0.69696969696969702"/>
  </r>
  <r>
    <s v="Bayer0616_Supradyn_Preroll_Matrouge_MC"/>
    <x v="0"/>
    <x v="5"/>
    <s v="Q2"/>
    <d v="2016-06-10T00:00:00"/>
    <d v="2016-06-30T00:00:00"/>
    <n v="0"/>
    <x v="0"/>
    <x v="7"/>
    <s v="Bayer0616_Supradyn_Preroll_MC"/>
    <s v="Completed"/>
    <s v="Matrouge"/>
    <s v="RON"/>
    <s v="Xaxis Tv"/>
    <s v="cpv"/>
    <s v="Pre/Mid/Post Rolls RON"/>
    <s v="Online Video"/>
    <n v="0.02"/>
    <n v="3.3000000000000002E-2"/>
    <n v="30000"/>
    <n v="51593"/>
    <n v="0"/>
    <n v="30000"/>
    <m/>
    <n v="0"/>
    <e v="#DIV/0!"/>
    <n v="600"/>
    <n v="600"/>
    <n v="0"/>
    <n v="990"/>
    <n v="990"/>
    <n v="0"/>
    <n v="0"/>
    <n v="390"/>
    <n v="0.39393939393939392"/>
  </r>
  <r>
    <s v="Bayer0616_Supradyn_Preroll_Midyo_MC"/>
    <x v="0"/>
    <x v="5"/>
    <s v="Q2"/>
    <d v="2016-06-10T00:00:00"/>
    <d v="2016-06-30T00:00:00"/>
    <n v="0"/>
    <x v="0"/>
    <x v="7"/>
    <s v="Bayer0616_Supradyn_Preroll_MC"/>
    <s v="Completed"/>
    <s v="Midyo"/>
    <s v="RON"/>
    <s v="Xaxis Tv"/>
    <s v="cpv"/>
    <s v="Pre/Mid/Post Rolls RON"/>
    <s v="Online Video"/>
    <n v="5.0000000000000001E-3"/>
    <n v="3.3000000000000002E-2"/>
    <n v="50000"/>
    <n v="50606"/>
    <n v="0"/>
    <n v="50000"/>
    <n v="3496"/>
    <n v="6.9082717464332297E-2"/>
    <n v="0.4719679633867277"/>
    <n v="250"/>
    <n v="250"/>
    <n v="0"/>
    <n v="1650"/>
    <n v="1650"/>
    <n v="0"/>
    <n v="0"/>
    <n v="1400"/>
    <n v="0.84848484848484851"/>
  </r>
  <r>
    <s v="Redbull0616_Cartoon_Theme_SYNC_Clipkit_MEC"/>
    <x v="0"/>
    <x v="5"/>
    <s v="Q2"/>
    <d v="2016-06-10T00:00:00"/>
    <d v="2016-06-30T00:00:00"/>
    <n v="0"/>
    <x v="1"/>
    <x v="11"/>
    <s v="Redbull0616_Cartoon_Theme_SYNC_MEC"/>
    <s v="Completed"/>
    <s v="Clipkit"/>
    <s v="RON"/>
    <s v="Xaxis SYNC"/>
    <s v="cpv"/>
    <s v="Pre/Mid/Post Rolls RON"/>
    <s v="Online Video"/>
    <n v="3.5000000000000003E-2"/>
    <n v="5.5E-2"/>
    <n v="200000"/>
    <n v="202763"/>
    <n v="0"/>
    <n v="200000"/>
    <n v="10875"/>
    <n v="5.3634045659217908E-2"/>
    <n v="1.0114942528735633"/>
    <n v="7000.0000000000009"/>
    <n v="7000.0000000000009"/>
    <n v="0"/>
    <n v="11000"/>
    <n v="11000"/>
    <n v="0"/>
    <n v="0"/>
    <n v="3999.9999999999991"/>
    <n v="0.36363636363636354"/>
  </r>
  <r>
    <s v="GSK0616_Corega_Preroll_Dogus_MC"/>
    <x v="0"/>
    <x v="5"/>
    <s v="Q2"/>
    <d v="2016-06-10T00:00:00"/>
    <d v="2016-06-30T00:00:00"/>
    <n v="0"/>
    <x v="0"/>
    <x v="0"/>
    <s v="GSK0616_Corega_Preroll_MC"/>
    <s v="Completed"/>
    <s v="Dogus"/>
    <s v="RON"/>
    <s v="Xaxis Tv"/>
    <s v="cpv"/>
    <s v="Pre/Mid/Post Rolls RON"/>
    <s v="Online Video"/>
    <n v="0.01"/>
    <n v="0.04"/>
    <n v="50000"/>
    <n v="50005"/>
    <n v="0"/>
    <n v="50000"/>
    <n v="3918"/>
    <n v="7.8352164783521652E-2"/>
    <n v="0.25523226135783561"/>
    <n v="500"/>
    <n v="500"/>
    <n v="0"/>
    <n v="2000"/>
    <n v="1000"/>
    <n v="-1000"/>
    <n v="0"/>
    <n v="500"/>
    <n v="0.5"/>
  </r>
  <r>
    <s v="GSK0616_Corega_Preroll_Nokta_MC"/>
    <x v="0"/>
    <x v="5"/>
    <s v="Q2"/>
    <d v="2016-06-10T00:00:00"/>
    <d v="2016-06-30T00:00:00"/>
    <n v="0"/>
    <x v="0"/>
    <x v="0"/>
    <s v="GSK0616_Corega_Preroll_MC"/>
    <s v="Completed"/>
    <s v="Nokta"/>
    <s v="RON"/>
    <s v="Xaxis Tv"/>
    <s v="cpv"/>
    <s v="Pre/Mid/Post Rolls RON"/>
    <s v="Online Video"/>
    <n v="1.2E-2"/>
    <n v="0.04"/>
    <n v="50000"/>
    <n v="50012"/>
    <n v="0"/>
    <n v="50000"/>
    <n v="9952"/>
    <n v="0.19899224186195313"/>
    <n v="0.10048231511254019"/>
    <n v="600"/>
    <n v="600"/>
    <n v="0"/>
    <n v="2000"/>
    <n v="1000"/>
    <n v="-1000"/>
    <n v="0"/>
    <n v="400"/>
    <n v="0.4"/>
  </r>
  <r>
    <s v="GSK0616_Corega_Preroll_Dogus_MC"/>
    <x v="0"/>
    <x v="5"/>
    <s v="Q2"/>
    <d v="2016-06-10T00:00:00"/>
    <d v="2016-06-30T00:00:00"/>
    <n v="0"/>
    <x v="0"/>
    <x v="0"/>
    <s v="GSK0616_Corega_Preroll_MC"/>
    <s v="Completed"/>
    <s v="Matrouge"/>
    <s v="RON"/>
    <s v="Xaxis Tv"/>
    <s v="cpv"/>
    <s v="Pre/Mid/Post Rolls RON"/>
    <s v="Online Video"/>
    <n v="0.02"/>
    <n v="0.04"/>
    <n v="30000"/>
    <n v="52098"/>
    <n v="0"/>
    <n v="30000"/>
    <m/>
    <n v="0"/>
    <e v="#DIV/0!"/>
    <n v="600"/>
    <n v="600"/>
    <n v="0"/>
    <n v="1200"/>
    <n v="432"/>
    <n v="-768"/>
    <n v="0"/>
    <n v="-168"/>
    <n v="-0.3888888888888889"/>
  </r>
  <r>
    <s v="GSK0616_Otribebe_SYNC_Clipkit_MC"/>
    <x v="0"/>
    <x v="5"/>
    <s v="Q2"/>
    <d v="2016-06-10T00:00:00"/>
    <d v="2016-06-30T00:00:00"/>
    <n v="0"/>
    <x v="0"/>
    <x v="0"/>
    <s v="GSK0616_Otribebe_SYNC_MC"/>
    <s v="Completed"/>
    <s v="Clipkit"/>
    <s v="RON"/>
    <s v="Xaxis SYNC"/>
    <s v="cpv"/>
    <s v="Pre/Mid/Post Rolls RON"/>
    <s v="Online Video"/>
    <n v="3.5000000000000003E-2"/>
    <n v="0.06"/>
    <n v="190000"/>
    <n v="220323"/>
    <n v="0"/>
    <n v="190000"/>
    <n v="15133"/>
    <n v="6.868552080354752E-2"/>
    <n v="0.75219850657503473"/>
    <n v="6650.0000000000009"/>
    <n v="6650.0000000000009"/>
    <n v="0"/>
    <n v="11400"/>
    <n v="11383.02"/>
    <n v="-16.979999999999563"/>
    <n v="0"/>
    <n v="4733.0199999999995"/>
    <n v="0.41579651094349296"/>
  </r>
  <r>
    <s v="GSK0616_Otribebe_preroll_Dogus_MC"/>
    <x v="0"/>
    <x v="5"/>
    <s v="Q2"/>
    <d v="2016-06-10T00:00:00"/>
    <d v="2016-06-30T00:00:00"/>
    <n v="0"/>
    <x v="0"/>
    <x v="0"/>
    <s v="GSK0616_Otribebe_preroll_MC"/>
    <s v="Completed"/>
    <s v="Dogus"/>
    <s v="RON"/>
    <s v="Xaxis Tv"/>
    <s v="cpv"/>
    <s v="Pre/Mid/Post Rolls RON"/>
    <s v="Online Video"/>
    <n v="0.01"/>
    <n v="0.04"/>
    <n v="70000"/>
    <n v="70008"/>
    <n v="0"/>
    <n v="70000"/>
    <n v="3582"/>
    <n v="5.1165581076448405E-2"/>
    <n v="0.13316582914572864"/>
    <n v="700"/>
    <n v="700"/>
    <n v="0"/>
    <n v="2800"/>
    <n v="477"/>
    <n v="-2323"/>
    <n v="0"/>
    <n v="-223"/>
    <n v="-0.46750524109014674"/>
  </r>
  <r>
    <s v="GSK0616_Otribebe_preroll_matrouge_MC"/>
    <x v="0"/>
    <x v="5"/>
    <s v="Q2"/>
    <d v="2016-06-10T00:00:00"/>
    <d v="2016-06-30T00:00:00"/>
    <n v="0"/>
    <x v="0"/>
    <x v="0"/>
    <s v="GSK0616_Otribebe_preroll_MC"/>
    <s v="Completed"/>
    <s v="Matrouge"/>
    <s v="RON"/>
    <s v="Xaxis Tv"/>
    <s v="cpv"/>
    <s v="Pre/Mid/Post Rolls RON"/>
    <s v="Online Video"/>
    <n v="0.02"/>
    <n v="0.04"/>
    <n v="30000"/>
    <n v="51363"/>
    <n v="0"/>
    <n v="30000"/>
    <m/>
    <n v="0"/>
    <e v="#DIV/0!"/>
    <n v="600"/>
    <n v="600"/>
    <n v="0"/>
    <n v="1200"/>
    <n v="1200"/>
    <n v="0"/>
    <n v="0"/>
    <n v="600"/>
    <n v="0.5"/>
  </r>
  <r>
    <s v="GSK0616_Otribebe_preroll_Nokta_MC"/>
    <x v="0"/>
    <x v="5"/>
    <s v="Q2"/>
    <d v="2016-06-10T00:00:00"/>
    <d v="2016-06-30T00:00:00"/>
    <n v="0"/>
    <x v="0"/>
    <x v="0"/>
    <s v="GSK0616_Otribebe_preroll_MC"/>
    <s v="Completed"/>
    <s v="Nokta"/>
    <s v="RON"/>
    <s v="Xaxis Tv"/>
    <s v="cpv"/>
    <s v="Pre/Mid/Post Rolls RON"/>
    <s v="Online Video"/>
    <n v="1.2E-2"/>
    <n v="0.04"/>
    <n v="40000"/>
    <n v="36626"/>
    <n v="3374"/>
    <n v="36626"/>
    <n v="8492"/>
    <n v="0.23185715065800253"/>
    <n v="0.18841262364578426"/>
    <n v="480"/>
    <n v="439.512"/>
    <n v="-40.488"/>
    <n v="1600"/>
    <n v="1600"/>
    <n v="0"/>
    <n v="0"/>
    <n v="1160.4880000000001"/>
    <n v="0.72530500000000009"/>
  </r>
  <r>
    <s v="Akbank0616_Multinational_Bank_Contextual_Appnexus_MC"/>
    <x v="0"/>
    <x v="5"/>
    <s v="Q2"/>
    <d v="2016-06-13T00:00:00"/>
    <d v="2016-06-30T00:00:00"/>
    <n v="0"/>
    <x v="0"/>
    <x v="9"/>
    <s v="Akbank0616_Multinational_Bank_Contextual_MC"/>
    <s v="Completed"/>
    <s v="Appnexus"/>
    <s v="RON"/>
    <s v="Xaxis Contextual"/>
    <s v="cpm"/>
    <s v="Selected Sites"/>
    <s v="Ad Bundles"/>
    <m/>
    <n v="100"/>
    <n v="106000"/>
    <m/>
    <n v="106000"/>
    <n v="0"/>
    <m/>
    <e v="#DIV/0!"/>
    <e v="#DIV/0!"/>
    <n v="0"/>
    <n v="1522.6950718568701"/>
    <n v="1522.6950718568701"/>
    <n v="10600"/>
    <n v="7044"/>
    <n v="-3556"/>
    <n v="0"/>
    <n v="5521.3049281431304"/>
    <n v="0.78383090973071134"/>
  </r>
  <r>
    <s v="Akbank0616_Ihtiyac_Kredisi_preroll_Digitalm_MC"/>
    <x v="0"/>
    <x v="5"/>
    <s v="Q2"/>
    <d v="2016-06-13T00:00:00"/>
    <d v="2016-06-30T00:00:00"/>
    <n v="0"/>
    <x v="0"/>
    <x v="9"/>
    <s v="Akbank0616_Ihtiyac_Kredisi_preroll_MC"/>
    <s v="Completed"/>
    <s v="Digitalm"/>
    <s v="RON"/>
    <s v="Xaxis Tv"/>
    <s v="cpv"/>
    <s v="Pre/Mid/Post Rolls RON"/>
    <s v="Online Video"/>
    <n v="6.0000000000000001E-3"/>
    <n v="3.3000000000000002E-2"/>
    <n v="30000"/>
    <n v="0"/>
    <n v="30000"/>
    <n v="0"/>
    <n v="0"/>
    <e v="#DIV/0!"/>
    <e v="#DIV/0!"/>
    <n v="180"/>
    <n v="0"/>
    <n v="-180"/>
    <n v="990"/>
    <n v="0"/>
    <n v="-990"/>
    <n v="0"/>
    <n v="0"/>
    <e v="#DIV/0!"/>
  </r>
  <r>
    <s v="Akbank0616_Ihtiyac_Kredisi_preroll_Acunn_MC"/>
    <x v="0"/>
    <x v="5"/>
    <s v="Q2"/>
    <d v="2016-06-13T00:00:00"/>
    <d v="2016-06-30T00:00:00"/>
    <n v="0"/>
    <x v="0"/>
    <x v="9"/>
    <s v="Akbank0616_Ihtiyac_Kredisi_preroll_MC"/>
    <s v="Completed"/>
    <s v="Acunn"/>
    <s v="RON"/>
    <s v="Xaxis Tv"/>
    <s v="cpv"/>
    <s v="Pre/Mid/Post Rolls RON"/>
    <s v="Online Video"/>
    <n v="1.4999999999999999E-2"/>
    <n v="3.3000000000000002E-2"/>
    <n v="50000"/>
    <n v="49984"/>
    <n v="16"/>
    <n v="49984"/>
    <m/>
    <n v="0"/>
    <e v="#DIV/0!"/>
    <n v="750"/>
    <n v="749.76"/>
    <n v="-0.24000000000000909"/>
    <n v="1650"/>
    <n v="1600"/>
    <n v="-50"/>
    <n v="0"/>
    <n v="850.24"/>
    <n v="0.53139999999999998"/>
  </r>
  <r>
    <s v="Akbank0616_Ihtiyac_Kredisi_preroll_Bond_MC"/>
    <x v="0"/>
    <x v="5"/>
    <s v="Q2"/>
    <d v="2016-06-13T00:00:00"/>
    <d v="2016-06-30T00:00:00"/>
    <n v="0"/>
    <x v="0"/>
    <x v="9"/>
    <s v="Akbank0616_Ihtiyac_Kredisi_preroll_MC"/>
    <s v="Completed"/>
    <s v="Bond Digital"/>
    <s v="RON"/>
    <s v="Xaxis Tv"/>
    <s v="cpv"/>
    <s v="Pre/Mid/Post Rolls RON"/>
    <s v="Online Video"/>
    <n v="1.4999999999999999E-2"/>
    <n v="3.3000000000000002E-2"/>
    <n v="40000"/>
    <n v="9869"/>
    <n v="30131"/>
    <n v="9869"/>
    <m/>
    <n v="0"/>
    <e v="#DIV/0!"/>
    <n v="600"/>
    <n v="148.035"/>
    <n v="-451.96500000000003"/>
    <n v="1320"/>
    <n v="200"/>
    <n v="-1120"/>
    <n v="0"/>
    <n v="51.965000000000003"/>
    <n v="0.25982500000000003"/>
  </r>
  <r>
    <s v="Akbank0616_Ihtiyac_Kredisi_preroll_Midyo_MC"/>
    <x v="0"/>
    <x v="5"/>
    <s v="Q2"/>
    <d v="2016-06-13T00:00:00"/>
    <d v="2016-06-30T00:00:00"/>
    <n v="0"/>
    <x v="0"/>
    <x v="9"/>
    <s v="Akbank0616_Ihtiyac_Kredisi_preroll_MC"/>
    <s v="Completed"/>
    <s v="Midyo"/>
    <s v="RON"/>
    <s v="Xaxis Tv"/>
    <s v="cpv"/>
    <s v="Pre/Mid/Post Rolls RON"/>
    <s v="Online Video"/>
    <n v="5.0000000000000001E-3"/>
    <n v="3.3000000000000002E-2"/>
    <n v="100000"/>
    <n v="53704"/>
    <n v="46296"/>
    <n v="53704"/>
    <n v="30931"/>
    <n v="0.57595337405035008"/>
    <n v="5.4961042320002589E-2"/>
    <n v="500"/>
    <n v="268.52"/>
    <n v="-231.48000000000002"/>
    <n v="3300"/>
    <n v="1700"/>
    <n v="-1600"/>
    <n v="0"/>
    <n v="1431.48"/>
    <n v="0.84204705882352937"/>
  </r>
  <r>
    <s v="Atasay0616_Babalar_Günü_interstitial_Acunn_MX"/>
    <x v="0"/>
    <x v="5"/>
    <s v="Q2"/>
    <d v="2016-06-14T00:00:00"/>
    <d v="2016-06-19T00:00:00"/>
    <n v="0"/>
    <x v="3"/>
    <x v="54"/>
    <s v="Atasay0616_Babalar_Günü_interstitial_MX"/>
    <s v="Completed"/>
    <s v="Acunn"/>
    <s v="RON"/>
    <s v="Xaxis Rich Media"/>
    <s v="cpm"/>
    <s v="Interstitial"/>
    <s v="Interstitial"/>
    <n v="1.25"/>
    <n v="6"/>
    <n v="500000"/>
    <n v="506035"/>
    <n v="0"/>
    <n v="500000"/>
    <n v="1844"/>
    <n v="3.644016718211191E-3"/>
    <n v="1.6268980477223427"/>
    <n v="625"/>
    <n v="625"/>
    <n v="0"/>
    <n v="3000"/>
    <n v="3000"/>
    <n v="0"/>
    <n v="0"/>
    <n v="2375"/>
    <n v="0.79166666666666663"/>
  </r>
  <r>
    <s v="Atasay0616_Babalar_Günü_interstitial_Medyanet_MX"/>
    <x v="0"/>
    <x v="5"/>
    <s v="Q2"/>
    <d v="2016-06-14T00:00:00"/>
    <d v="2016-06-19T00:00:00"/>
    <n v="0"/>
    <x v="3"/>
    <x v="54"/>
    <s v="Atasay0616_Babalar_Günü_interstitial_MX"/>
    <s v="Completed"/>
    <s v="Medyanet"/>
    <s v="RON"/>
    <s v="Xaxis Rich Media"/>
    <s v="cpm"/>
    <s v="Interstitial"/>
    <s v="Interstitial"/>
    <n v="0.5"/>
    <n v="6"/>
    <n v="600000"/>
    <n v="535234"/>
    <n v="64766"/>
    <n v="535234"/>
    <m/>
    <n v="0"/>
    <e v="#DIV/0!"/>
    <n v="300"/>
    <n v="267.61700000000002"/>
    <n v="-32.382999999999981"/>
    <n v="3600"/>
    <n v="3000"/>
    <n v="-600"/>
    <n v="0"/>
    <n v="2732.3829999999998"/>
    <n v="0.91079433333333326"/>
  </r>
  <r>
    <s v="GSK0616_Otribebe_interest_Digitalm_MC"/>
    <x v="0"/>
    <x v="5"/>
    <s v="Q2"/>
    <d v="2016-06-14T00:00:00"/>
    <d v="2016-06-30T00:00:00"/>
    <n v="0"/>
    <x v="0"/>
    <x v="0"/>
    <s v="GSK0616_Otribebe_interest_MC"/>
    <s v="Completed"/>
    <s v="Digitalm"/>
    <s v="RON"/>
    <s v="Xaxis Display Plus"/>
    <s v="cpm"/>
    <s v="Selected Sites"/>
    <s v="Ad Bundles"/>
    <n v="0.2"/>
    <n v="1"/>
    <n v="1100000"/>
    <n v="641189"/>
    <n v="458811"/>
    <n v="641189"/>
    <n v="159"/>
    <n v="2.4797680559086324E-4"/>
    <n v="3.7735849056603774"/>
    <n v="220"/>
    <n v="128.23779999999999"/>
    <n v="-91.762200000000007"/>
    <n v="1100"/>
    <n v="600"/>
    <n v="-500"/>
    <n v="0"/>
    <n v="471.76220000000001"/>
    <n v="0.78627033333333329"/>
  </r>
  <r>
    <s v="GSK0616_Otribebe_interest_Matrouge_MC"/>
    <x v="0"/>
    <x v="5"/>
    <s v="Q2"/>
    <d v="2016-06-14T00:00:00"/>
    <d v="2016-06-30T00:00:00"/>
    <n v="0"/>
    <x v="0"/>
    <x v="0"/>
    <s v="GSK0616_Otribebe_interest_MC"/>
    <s v="Completed"/>
    <s v="Matrouge"/>
    <s v="RON"/>
    <s v="Xaxis Display Plus"/>
    <s v="cpm"/>
    <s v="Selected Sites"/>
    <s v="Ad Bundles"/>
    <n v="0.2"/>
    <n v="1"/>
    <n v="250000"/>
    <n v="0"/>
    <n v="250000"/>
    <n v="0"/>
    <m/>
    <e v="#DIV/0!"/>
    <e v="#DIV/0!"/>
    <n v="50"/>
    <n v="0"/>
    <n v="-50"/>
    <n v="250"/>
    <n v="0"/>
    <n v="-250"/>
    <n v="0"/>
    <n v="0"/>
    <e v="#DIV/0!"/>
  </r>
  <r>
    <s v="GSK0616_Otribebe_interest_Seslisözlük_MC"/>
    <x v="0"/>
    <x v="5"/>
    <s v="Q2"/>
    <d v="2016-06-14T00:00:00"/>
    <d v="2016-06-30T00:00:00"/>
    <n v="0"/>
    <x v="0"/>
    <x v="0"/>
    <s v="GSK0616_Otribebe_interest_MC"/>
    <s v="Completed"/>
    <s v="Sevinc iletisim"/>
    <s v="RON"/>
    <s v="Xaxis Display Plus"/>
    <s v="cpm"/>
    <s v="Selected Sites"/>
    <s v="Ad Bundles"/>
    <n v="0.3"/>
    <n v="1"/>
    <n v="1000000"/>
    <n v="367173"/>
    <n v="632827"/>
    <n v="367173"/>
    <m/>
    <n v="0"/>
    <e v="#DIV/0!"/>
    <n v="300"/>
    <n v="260.14999999999998"/>
    <n v="-39.850000000000023"/>
    <n v="1000"/>
    <n v="400"/>
    <n v="-600"/>
    <n v="0"/>
    <n v="139.85000000000002"/>
    <n v="0.34962500000000007"/>
  </r>
  <r>
    <s v="GSK0616_Otribebe_interest_Dogus_MC"/>
    <x v="0"/>
    <x v="5"/>
    <s v="Q2"/>
    <d v="2016-06-14T00:00:00"/>
    <d v="2016-06-30T00:00:00"/>
    <n v="0"/>
    <x v="0"/>
    <x v="0"/>
    <s v="GSK0616_Otribebe_interest_MC"/>
    <s v="Completed"/>
    <s v="Dogus"/>
    <s v="RON"/>
    <s v="Xaxis Display Plus"/>
    <s v="cpm"/>
    <s v="Selected Sites"/>
    <s v="Ad Bundles"/>
    <n v="0.35"/>
    <n v="1"/>
    <n v="1000000"/>
    <n v="466770"/>
    <n v="533230"/>
    <n v="466770"/>
    <n v="729"/>
    <n v="1.5617970306574973E-3"/>
    <n v="0.73662551440329216"/>
    <n v="350"/>
    <n v="163.36949999999999"/>
    <n v="-186.63050000000001"/>
    <n v="1000"/>
    <n v="537"/>
    <n v="-463"/>
    <n v="0"/>
    <n v="373.63049999999998"/>
    <n v="0.69577374301675976"/>
  </r>
  <r>
    <s v="Michelin_8000KM_Prepurchase_interest_Dogus_MEC"/>
    <x v="0"/>
    <x v="5"/>
    <s v="Q2"/>
    <d v="2016-06-14T00:00:00"/>
    <d v="2016-06-30T00:00:00"/>
    <n v="0"/>
    <x v="1"/>
    <x v="43"/>
    <s v="Michelin_8000KM_Prepurchase_MEC"/>
    <s v="Completed"/>
    <s v="Dogus"/>
    <s v="RON"/>
    <s v="Xaxis Display Plus"/>
    <s v="cpm"/>
    <s v="Selected Sites"/>
    <s v="Ad Bundles"/>
    <n v="0.35"/>
    <n v="1.8"/>
    <n v="1000000"/>
    <n v="1000000"/>
    <n v="0"/>
    <n v="1000000"/>
    <n v="136"/>
    <n v="1.36E-4"/>
    <n v="13.235294117647058"/>
    <n v="350"/>
    <n v="350"/>
    <n v="0"/>
    <n v="1800"/>
    <n v="1800"/>
    <n v="0"/>
    <n v="0"/>
    <n v="1450"/>
    <n v="0.80555555555555558"/>
  </r>
  <r>
    <s v="Michelin_8000KM_Prepurchase_interest_Bond_MEC"/>
    <x v="0"/>
    <x v="5"/>
    <s v="Q2"/>
    <d v="2016-06-14T00:00:00"/>
    <d v="2016-06-30T00:00:00"/>
    <n v="0"/>
    <x v="1"/>
    <x v="43"/>
    <s v="Michelin_8000KM_Prepurchase_MEC"/>
    <s v="Completed"/>
    <s v="Bond Digital"/>
    <s v="RON"/>
    <s v="Xaxis Display Plus"/>
    <s v="cpm"/>
    <s v="Selected Sites"/>
    <s v="Ad Bundles"/>
    <n v="0.5"/>
    <n v="1.8"/>
    <n v="1500000"/>
    <n v="1504277"/>
    <n v="0"/>
    <n v="1500000"/>
    <m/>
    <n v="0"/>
    <e v="#DIV/0!"/>
    <n v="750"/>
    <n v="750"/>
    <n v="0"/>
    <n v="2700"/>
    <n v="2707.6986000000002"/>
    <n v="7.6986000000001695"/>
    <n v="0"/>
    <n v="1957.6986000000002"/>
    <n v="0.72301200731868753"/>
  </r>
  <r>
    <s v="Michelin_8000KM_Prepurchase_interest_Medyanet_MEC"/>
    <x v="0"/>
    <x v="5"/>
    <s v="Q2"/>
    <d v="2016-06-14T00:00:00"/>
    <d v="2016-06-30T00:00:00"/>
    <n v="0"/>
    <x v="1"/>
    <x v="43"/>
    <s v="Michelin_8000KM_Prepurchase_MEC"/>
    <s v="Completed"/>
    <s v="Medyanet"/>
    <s v="RON"/>
    <s v="Xaxis Display Plus"/>
    <s v="cpm"/>
    <s v="Selected Sites"/>
    <s v="Ad Bundles"/>
    <n v="0.1"/>
    <n v="1.8"/>
    <n v="3000000"/>
    <n v="3000000"/>
    <n v="0"/>
    <n v="3000000"/>
    <m/>
    <n v="0"/>
    <e v="#DIV/0!"/>
    <n v="300"/>
    <n v="300"/>
    <n v="0"/>
    <n v="5400"/>
    <n v="5400"/>
    <n v="0"/>
    <n v="0"/>
    <n v="5100"/>
    <n v="0.94444444444444442"/>
  </r>
  <r>
    <s v="Michelin_8000KM_Prepurchase_Digitalm_MEC"/>
    <x v="0"/>
    <x v="5"/>
    <s v="Q2"/>
    <d v="2016-06-14T00:00:00"/>
    <d v="2016-06-30T00:00:00"/>
    <n v="0"/>
    <x v="1"/>
    <x v="43"/>
    <s v="Michelin_8000KM_Prepurchase_MEC"/>
    <s v="Completed"/>
    <s v="Digitalm"/>
    <s v="RON"/>
    <s v="Xaxis Display Plus"/>
    <s v="cpm"/>
    <s v="Selected Sites"/>
    <s v="Ad Bundles"/>
    <n v="0.2"/>
    <n v="1.8"/>
    <n v="2000000"/>
    <n v="1869020"/>
    <n v="130980"/>
    <n v="1869020"/>
    <n v="235"/>
    <n v="1.2573434206161518E-4"/>
    <n v="14.315897872340425"/>
    <n v="400"/>
    <n v="373.80400000000003"/>
    <n v="-26.19599999999997"/>
    <n v="3600"/>
    <n v="3364.2359999999999"/>
    <n v="-235.76400000000012"/>
    <n v="0"/>
    <n v="2990.4319999999998"/>
    <n v="0.88888888888888884"/>
  </r>
  <r>
    <s v="Bimeks0616_KDV_Kadar_Bipara_interstitial_Medyanet_MEC"/>
    <x v="0"/>
    <x v="5"/>
    <s v="Q2"/>
    <d v="2016-06-15T00:00:00"/>
    <d v="2016-06-30T00:00:00"/>
    <n v="0"/>
    <x v="1"/>
    <x v="10"/>
    <s v="Bimeks0616_KDV_Kadar_Bipara_interstitial_MEC"/>
    <s v="Completed"/>
    <s v="Medyanet"/>
    <s v="RON"/>
    <s v="Xaxis Rich Media"/>
    <s v="cpm"/>
    <s v="Interstitial"/>
    <s v="Interstitial"/>
    <n v="0.5"/>
    <n v="4.5"/>
    <n v="300000"/>
    <n v="303653"/>
    <n v="0"/>
    <n v="300000"/>
    <m/>
    <n v="0"/>
    <e v="#DIV/0!"/>
    <n v="150"/>
    <n v="150"/>
    <n v="0"/>
    <n v="1350"/>
    <n v="1400"/>
    <n v="50"/>
    <n v="0"/>
    <n v="1250"/>
    <n v="0.8928571428571429"/>
  </r>
  <r>
    <s v="Bimeks0616_KDV_Kadar_Bipara_interstitial_Digitalm_MEC"/>
    <x v="0"/>
    <x v="5"/>
    <s v="Q2"/>
    <d v="2016-06-15T00:00:00"/>
    <d v="2016-06-30T00:00:00"/>
    <n v="0"/>
    <x v="1"/>
    <x v="10"/>
    <s v="Bimeks0616_KDV_Kadar_Bipara_interstitial_MEC"/>
    <s v="Completed"/>
    <s v="Digitalm"/>
    <s v="RON"/>
    <s v="Xaxis Rich Media"/>
    <s v="cpm"/>
    <s v="Interstitial"/>
    <s v="Interstitial"/>
    <n v="2.5"/>
    <n v="4.5"/>
    <n v="144444"/>
    <n v="133843"/>
    <n v="10601"/>
    <n v="133843"/>
    <n v="2130"/>
    <n v="1.5914168092466548E-2"/>
    <n v="0.28169014084507044"/>
    <n v="361.10999999999996"/>
    <n v="334.60749999999996"/>
    <n v="-26.502499999999998"/>
    <n v="649.99799999999993"/>
    <n v="600"/>
    <n v="-49.997999999999934"/>
    <n v="0"/>
    <n v="265.39250000000004"/>
    <n v="0.44232083333333339"/>
  </r>
  <r>
    <s v="Vodafone0616_Ramazana_Hürrem_Mobil_Prestitial_Move_MS"/>
    <x v="0"/>
    <x v="5"/>
    <s v="Q2"/>
    <d v="2016-06-15T00:00:00"/>
    <d v="2016-06-30T00:00:00"/>
    <n v="0"/>
    <x v="2"/>
    <x v="13"/>
    <s v="Vodafone0616_Ramazana_Hürrem_Mobil_Prestitial_MS"/>
    <s v="Completed"/>
    <s v="Move"/>
    <s v="RON"/>
    <s v="Xaxis Mobil"/>
    <s v="cpm"/>
    <s v="Interstitial"/>
    <s v="Interstitial"/>
    <n v="4"/>
    <n v="7"/>
    <n v="650000"/>
    <n v="750918"/>
    <n v="0"/>
    <n v="650000"/>
    <n v="35318"/>
    <n v="4.7033098154525527E-2"/>
    <n v="0.14157087037771107"/>
    <n v="2600"/>
    <n v="2600"/>
    <n v="0"/>
    <n v="4550"/>
    <n v="5000"/>
    <n v="450"/>
    <n v="0"/>
    <n v="2400"/>
    <n v="0.48"/>
  </r>
  <r>
    <s v="Vodafone0616_Ramazana_Hürrem_Mobil_Prestitial_Medyanet_MS"/>
    <x v="0"/>
    <x v="5"/>
    <s v="Q2"/>
    <d v="2016-06-15T00:00:00"/>
    <d v="2016-06-30T00:00:00"/>
    <n v="0"/>
    <x v="2"/>
    <x v="13"/>
    <s v="Vodafone0616_Ramazana_Hürrem_Mobil_Prestitial_MS"/>
    <s v="Completed"/>
    <s v="Medyanet"/>
    <s v="RON"/>
    <s v="Xaxis Mobil"/>
    <s v="cpm"/>
    <s v="Interstitial"/>
    <s v="Interstitial"/>
    <n v="2.5"/>
    <n v="7"/>
    <n v="650000"/>
    <n v="286557"/>
    <n v="363443"/>
    <n v="286557"/>
    <m/>
    <n v="0"/>
    <e v="#DIV/0!"/>
    <n v="1625"/>
    <n v="716.39250000000004"/>
    <n v="-908.60749999999996"/>
    <n v="4550"/>
    <n v="3400"/>
    <n v="-1150"/>
    <n v="0"/>
    <n v="2683.6075000000001"/>
    <n v="0.78929632352941181"/>
  </r>
  <r>
    <s v="Vodafone0616_4.5G_Regional_interest_Digitalm_MS"/>
    <x v="0"/>
    <x v="5"/>
    <s v="Q2"/>
    <d v="2016-06-15T00:00:00"/>
    <d v="2016-06-30T00:00:00"/>
    <n v="0"/>
    <x v="2"/>
    <x v="13"/>
    <s v="Vodafone0616_4.5G_Regional_interest_MS"/>
    <s v="Completed"/>
    <s v="Digitalm"/>
    <s v="RON"/>
    <s v="Xaxis Display Plus"/>
    <s v="cpm"/>
    <s v="Selected Sites"/>
    <s v="Ad Bundles"/>
    <n v="0.2"/>
    <n v="1"/>
    <n v="2000000"/>
    <n v="2046218"/>
    <n v="0"/>
    <n v="2000000"/>
    <n v="305"/>
    <n v="1.4905547698241341E-4"/>
    <n v="6.557377049180328"/>
    <n v="400"/>
    <n v="400"/>
    <n v="0"/>
    <n v="2000"/>
    <n v="2000"/>
    <n v="0"/>
    <n v="0"/>
    <n v="1600"/>
    <n v="0.8"/>
  </r>
  <r>
    <s v="Vodafone0616_4.5G_Regional_interest_Bond_MS"/>
    <x v="0"/>
    <x v="5"/>
    <s v="Q2"/>
    <d v="2016-06-15T00:00:00"/>
    <d v="2016-06-30T00:00:00"/>
    <n v="0"/>
    <x v="2"/>
    <x v="13"/>
    <s v="Vodafone0616_4.5G_Regional_interest_MS"/>
    <s v="Completed"/>
    <s v="Bond Digital"/>
    <s v="RON"/>
    <s v="Xaxis Display Plus"/>
    <s v="cpm"/>
    <s v="Selected Sites"/>
    <s v="Ad Bundles"/>
    <n v="0.5"/>
    <n v="1"/>
    <n v="2000000"/>
    <n v="1004547"/>
    <n v="995453"/>
    <n v="1004547"/>
    <m/>
    <n v="0"/>
    <e v="#DIV/0!"/>
    <n v="1000"/>
    <n v="502.27350000000001"/>
    <n v="-497.72649999999999"/>
    <n v="2000"/>
    <n v="1000"/>
    <n v="-1000"/>
    <n v="0"/>
    <n v="497.72649999999999"/>
    <n v="0.49772649999999996"/>
  </r>
  <r>
    <s v="Vodafone0616_4.5G_Regional_interest_Medyanet_MS"/>
    <x v="0"/>
    <x v="5"/>
    <s v="Q2"/>
    <d v="2016-06-15T00:00:00"/>
    <d v="2016-06-30T00:00:00"/>
    <n v="0"/>
    <x v="2"/>
    <x v="13"/>
    <s v="Vodafone0616_4.5G_Regional_interest_MS"/>
    <s v="Completed"/>
    <s v="Medyanet"/>
    <s v="RON"/>
    <s v="Xaxis Display Plus"/>
    <s v="cpm"/>
    <s v="Selected Sites"/>
    <s v="Ad Bundles"/>
    <n v="0.1"/>
    <n v="1"/>
    <n v="3500000"/>
    <n v="0"/>
    <n v="3500000"/>
    <n v="0"/>
    <m/>
    <e v="#DIV/0!"/>
    <e v="#DIV/0!"/>
    <n v="350"/>
    <n v="0"/>
    <n v="-350"/>
    <n v="3500"/>
    <n v="0"/>
    <n v="-3500"/>
    <n v="0"/>
    <n v="0"/>
    <e v="#DIV/0!"/>
  </r>
  <r>
    <s v="Vodafone0616_4.5G_Regional_interest_Seslisözlğk_MS"/>
    <x v="0"/>
    <x v="5"/>
    <s v="Q2"/>
    <d v="2016-06-15T00:00:00"/>
    <d v="2016-06-30T00:00:00"/>
    <n v="0"/>
    <x v="2"/>
    <x v="13"/>
    <s v="Vodafone0616_4.5G_Regional_interest_MS"/>
    <s v="Completed"/>
    <s v="Sevinc iletisim"/>
    <s v="RON"/>
    <s v="Xaxis Display Plus"/>
    <s v="cpm"/>
    <s v="Selected Sites"/>
    <s v="Ad Bundles"/>
    <n v="0.3"/>
    <n v="1"/>
    <n v="1000000"/>
    <n v="1054186"/>
    <n v="0"/>
    <n v="1000000"/>
    <n v="771"/>
    <n v="7.3136998594175982E-4"/>
    <n v="2.4643320363164722"/>
    <n v="300"/>
    <n v="300"/>
    <n v="0"/>
    <n v="1000"/>
    <n v="1900"/>
    <n v="900"/>
    <n v="0"/>
    <n v="1600"/>
    <n v="0.84210526315789469"/>
  </r>
  <r>
    <s v="Atasay0616_Babalar_Günü_preroll_Dogus_MX"/>
    <x v="0"/>
    <x v="5"/>
    <s v="Q2"/>
    <d v="2016-06-15T00:00:00"/>
    <d v="2016-06-19T00:00:00"/>
    <n v="0"/>
    <x v="3"/>
    <x v="54"/>
    <s v="Atasay0616_Babalar_Günü_preroll_MX"/>
    <s v="Completed"/>
    <s v="Dogus"/>
    <s v="RON"/>
    <s v="Xaxis Tv"/>
    <s v="cpv"/>
    <s v="Pre/Mid/Post Rolls RON"/>
    <s v="Online Video"/>
    <n v="0.01"/>
    <n v="0.04"/>
    <n v="80000"/>
    <n v="80054"/>
    <n v="0"/>
    <n v="80000"/>
    <n v="5981"/>
    <n v="7.4712069353186597E-2"/>
    <n v="0.53502758735997324"/>
    <n v="800"/>
    <n v="800"/>
    <n v="0"/>
    <n v="3200"/>
    <n v="3200"/>
    <n v="0"/>
    <n v="0"/>
    <n v="2400"/>
    <n v="0.75"/>
  </r>
  <r>
    <s v="Atasay0616_Babalar_Günü_preroll_Acunn_MX"/>
    <x v="0"/>
    <x v="5"/>
    <s v="Q2"/>
    <d v="2016-06-15T00:00:00"/>
    <d v="2016-06-19T00:00:00"/>
    <n v="0"/>
    <x v="3"/>
    <x v="54"/>
    <s v="Atasay0616_Babalar_Günü_preroll_MX"/>
    <s v="Completed"/>
    <s v="Acunn"/>
    <s v="RON"/>
    <s v="Xaxis Tv"/>
    <s v="cpv"/>
    <s v="Pre/Mid/Post Rolls RON"/>
    <s v="Online Video"/>
    <n v="1.4999999999999999E-2"/>
    <n v="0.04"/>
    <n v="60000"/>
    <n v="38877"/>
    <n v="21123"/>
    <n v="38877"/>
    <n v="1607"/>
    <n v="4.1335493993878127E-2"/>
    <n v="0.95074051026757933"/>
    <n v="900"/>
    <n v="583.15499999999997"/>
    <n v="-316.84500000000003"/>
    <n v="2400"/>
    <n v="1527.84"/>
    <n v="-872.16000000000008"/>
    <n v="0"/>
    <n v="944.68499999999995"/>
    <n v="0.61831409048067865"/>
  </r>
  <r>
    <s v="Atasay0616_Babalar_Günü_preroll_Midyo_MX"/>
    <x v="0"/>
    <x v="5"/>
    <s v="Q2"/>
    <d v="2016-06-15T00:00:00"/>
    <d v="2016-06-19T00:00:00"/>
    <n v="0"/>
    <x v="3"/>
    <x v="54"/>
    <s v="Atasay0616_Babalar_Günü_preroll_MX"/>
    <s v="Completed"/>
    <s v="Midyo"/>
    <s v="RON"/>
    <s v="Xaxis Tv"/>
    <s v="cpv"/>
    <s v="Pre/Mid/Post Rolls RON"/>
    <s v="Online Video"/>
    <n v="5.0000000000000001E-3"/>
    <n v="0.04"/>
    <n v="75000"/>
    <n v="74000"/>
    <n v="1000"/>
    <n v="74000"/>
    <n v="8286"/>
    <n v="0.11197297297297297"/>
    <n v="0.3620564808110065"/>
    <n v="375"/>
    <n v="370"/>
    <n v="-5"/>
    <n v="3000"/>
    <n v="3000"/>
    <n v="0"/>
    <n v="0"/>
    <n v="2630"/>
    <n v="0.87666666666666671"/>
  </r>
  <r>
    <s v="KFC0616_Euro_2016_SYNC_Appnexus_MX"/>
    <x v="0"/>
    <x v="5"/>
    <s v="Q2"/>
    <d v="2016-06-15T00:00:00"/>
    <d v="2016-06-30T00:00:00"/>
    <n v="0"/>
    <x v="3"/>
    <x v="3"/>
    <s v="KFC0616_Euro_2016_SYNC_MX"/>
    <s v="Completed"/>
    <s v="Appnexus"/>
    <s v="RON"/>
    <s v="Xaxis SYNC"/>
    <s v="cpm"/>
    <s v="Selected Sites"/>
    <s v="Ad Bundles"/>
    <m/>
    <n v="10"/>
    <n v="1000000"/>
    <m/>
    <n v="1000000"/>
    <n v="0"/>
    <m/>
    <e v="#DIV/0!"/>
    <e v="#DIV/0!"/>
    <n v="0"/>
    <n v="163.834553515094"/>
    <n v="163.834553515094"/>
    <n v="10000"/>
    <n v="757.9"/>
    <n v="-9242.1"/>
    <n v="0"/>
    <n v="594.06544648490603"/>
    <n v="0.78383090973071123"/>
  </r>
  <r>
    <s v="KFC0616_Euro_2016_SYNC_Civolotion_MX"/>
    <x v="0"/>
    <x v="5"/>
    <s v="Q2"/>
    <d v="2016-06-15T00:00:00"/>
    <d v="2016-06-30T00:00:00"/>
    <n v="0"/>
    <x v="3"/>
    <x v="3"/>
    <s v="KFC0616_Euro_2016_SYNC_MX"/>
    <s v="Completed"/>
    <s v="Civolotion"/>
    <s v="RON"/>
    <s v="Xaxis SYNC"/>
    <s v="cpm"/>
    <s v="Selected Sites"/>
    <s v="Ad Bundles"/>
    <m/>
    <n v="10"/>
    <m/>
    <m/>
    <n v="0"/>
    <n v="0"/>
    <m/>
    <e v="#DIV/0!"/>
    <e v="#DIV/0!"/>
    <n v="0"/>
    <n v="0"/>
    <n v="0"/>
    <n v="0"/>
    <n v="0"/>
    <n v="0"/>
    <n v="0"/>
    <n v="0"/>
    <e v="#DIV/0!"/>
  </r>
  <r>
    <s v="Zorlu0616_Tasarım_Köyü_interest_Medyanet_MC"/>
    <x v="0"/>
    <x v="5"/>
    <s v="Q2"/>
    <d v="2016-06-16T00:00:00"/>
    <d v="2016-06-30T00:00:00"/>
    <n v="0"/>
    <x v="0"/>
    <x v="53"/>
    <s v="Zorlu0616_Tasarım_Köyü_interestMC"/>
    <s v="Completed"/>
    <s v="Medyanet"/>
    <s v="RON"/>
    <s v="Xaxis Display Plus"/>
    <s v="cpm"/>
    <s v="Selected Sites"/>
    <s v="Ad Bundles"/>
    <n v="0.1"/>
    <n v="1"/>
    <n v="2000000"/>
    <n v="2008529"/>
    <n v="0"/>
    <n v="2000000"/>
    <m/>
    <n v="0"/>
    <e v="#DIV/0!"/>
    <n v="200"/>
    <n v="200"/>
    <n v="0"/>
    <n v="2000"/>
    <n v="2000"/>
    <n v="0"/>
    <n v="0"/>
    <n v="1800"/>
    <n v="0.9"/>
  </r>
  <r>
    <s v="Zorlu0616_Tasarım_Köyü_interest_Digitalm_MC"/>
    <x v="0"/>
    <x v="5"/>
    <s v="Q2"/>
    <d v="2016-06-16T00:00:00"/>
    <d v="2016-06-30T00:00:00"/>
    <n v="0"/>
    <x v="0"/>
    <x v="53"/>
    <s v="Zorlu0616_Tasarım_Köyü_interestMC"/>
    <s v="Completed"/>
    <s v="Digitalm"/>
    <s v="RON"/>
    <s v="Xaxis Display Plus"/>
    <s v="cpm"/>
    <s v="Selected Sites"/>
    <s v="Ad Bundles"/>
    <n v="0.2"/>
    <n v="1"/>
    <n v="1500000"/>
    <n v="1499826"/>
    <n v="174"/>
    <n v="1499826"/>
    <n v="319"/>
    <n v="2.1269133886197465E-4"/>
    <n v="3.134796238244514"/>
    <n v="300"/>
    <n v="299.96520000000004"/>
    <n v="-3.4799999999961528E-2"/>
    <n v="1500"/>
    <n v="1000"/>
    <n v="-500"/>
    <n v="0"/>
    <n v="700.0347999999999"/>
    <n v="0.70003479999999996"/>
  </r>
  <r>
    <s v="Zorlu0616_Tasarım_Köyü_interest_Commedya_MC"/>
    <x v="0"/>
    <x v="5"/>
    <s v="Q2"/>
    <d v="2016-06-16T00:00:00"/>
    <d v="2016-06-30T00:00:00"/>
    <n v="0"/>
    <x v="0"/>
    <x v="53"/>
    <s v="Zorlu0616_Tasarım_Köyü_interestMC"/>
    <s v="Completed"/>
    <s v="Commedya"/>
    <s v="RON"/>
    <s v="Xaxis Display Plus"/>
    <s v="cpm"/>
    <s v="Selected Sites"/>
    <s v="Ad Bundles"/>
    <n v="0.1"/>
    <n v="1"/>
    <n v="1000000"/>
    <n v="671258"/>
    <n v="328742"/>
    <n v="671258"/>
    <m/>
    <n v="0"/>
    <e v="#DIV/0!"/>
    <n v="100"/>
    <n v="67.125800000000012"/>
    <n v="-32.874199999999988"/>
    <n v="1000"/>
    <n v="604.36"/>
    <n v="-395.64"/>
    <n v="0"/>
    <n v="537.23419999999999"/>
    <n v="0.88893076973989005"/>
  </r>
  <r>
    <s v="Bimeks0616_Onbinlerce_Ürüne_%10Kadar_Bi_Para_interstitial_Medyanet_MEC"/>
    <x v="0"/>
    <x v="5"/>
    <s v="Q2"/>
    <d v="2016-06-16T00:00:00"/>
    <d v="2016-06-17T00:00:00"/>
    <n v="0"/>
    <x v="1"/>
    <x v="10"/>
    <s v="Bimeks0616_Onbinlerce_Ürüne_%10Kadar_Bi_Para_interstitial_MEC"/>
    <s v="Completed"/>
    <s v="Medyanet"/>
    <s v="RON"/>
    <s v="Xaxis Rich Media"/>
    <s v="cpm"/>
    <s v="Interstitial"/>
    <s v="Interstitial"/>
    <n v="0.5"/>
    <n v="4.25"/>
    <n v="300000"/>
    <n v="303424"/>
    <n v="0"/>
    <n v="300000"/>
    <m/>
    <n v="0"/>
    <e v="#DIV/0!"/>
    <n v="150"/>
    <n v="150"/>
    <n v="0"/>
    <n v="1275"/>
    <n v="1200"/>
    <n v="-75"/>
    <n v="0"/>
    <n v="1050"/>
    <n v="0.875"/>
  </r>
  <r>
    <s v="Bimeks0616_Onbinlerce_Ürüne_%10Kadar_Bi_Para_interstitial_Bond_MEC"/>
    <x v="0"/>
    <x v="5"/>
    <s v="Q2"/>
    <d v="2016-06-16T00:00:00"/>
    <d v="2016-06-17T00:00:00"/>
    <n v="0"/>
    <x v="1"/>
    <x v="10"/>
    <s v="Bimeks0616_Onbinlerce_Ürüne_%10Kadar_Bi_Para_interstitial_MEC"/>
    <s v="Completed"/>
    <s v="Bond Digital"/>
    <s v="RON"/>
    <s v="Xaxis Rich Media"/>
    <s v="cpm"/>
    <s v="Interstitial"/>
    <s v="Interstitial"/>
    <n v="2.5"/>
    <n v="4.25"/>
    <n v="200000"/>
    <n v="67172"/>
    <n v="132828"/>
    <n v="67172"/>
    <m/>
    <n v="0"/>
    <e v="#DIV/0!"/>
    <n v="500"/>
    <n v="167.93"/>
    <n v="-332.07"/>
    <n v="850"/>
    <n v="226.38"/>
    <n v="-623.62"/>
    <n v="0"/>
    <n v="58.449999999999989"/>
    <n v="0.25819418676561529"/>
  </r>
  <r>
    <s v="Bimeks0616_Onbinlerce_Ürüne_%10Kadar_Bi_Para_interstitial_Digitalm_MEC"/>
    <x v="0"/>
    <x v="5"/>
    <s v="Q2"/>
    <d v="2016-06-16T00:00:00"/>
    <d v="2016-06-17T00:00:00"/>
    <n v="0"/>
    <x v="1"/>
    <x v="10"/>
    <s v="Bimeks0616_Onbinlerce_Ürüne_%10Kadar_Bi_Para_interstitial_MEC"/>
    <s v="Completed"/>
    <s v="Digitalm"/>
    <s v="RON"/>
    <s v="Xaxis Rich Media"/>
    <s v="cpm"/>
    <s v="Interstitial"/>
    <s v="Interstitial"/>
    <n v="2.5"/>
    <n v="4.25"/>
    <n v="166666"/>
    <n v="168609"/>
    <n v="0"/>
    <n v="166666"/>
    <n v="2478"/>
    <n v="1.4696724374143729E-2"/>
    <n v="0.40355125100887812"/>
    <n v="416.66499999999996"/>
    <n v="416.66499999999996"/>
    <n v="0"/>
    <n v="708.33050000000003"/>
    <n v="1000"/>
    <n v="291.66949999999997"/>
    <n v="0"/>
    <n v="583.33500000000004"/>
    <n v="0.58333500000000005"/>
  </r>
  <r>
    <s v="Iklimsa0616_preroll_Acunn_MC"/>
    <x v="0"/>
    <x v="5"/>
    <s v="Q2"/>
    <d v="2016-06-17T00:00:00"/>
    <d v="2016-06-30T00:00:00"/>
    <n v="0"/>
    <x v="0"/>
    <x v="63"/>
    <s v="Iklimsa0616_preroll_MC"/>
    <s v="Completed"/>
    <s v="Acunn"/>
    <s v="RON"/>
    <s v="Xaxis Tv"/>
    <s v="cpv"/>
    <s v="Pre/Mid/Post Rolls RON"/>
    <s v="Online Video"/>
    <n v="1.4999999999999999E-2"/>
    <n v="3.3000000000000002E-2"/>
    <n v="85000"/>
    <n v="89221"/>
    <n v="0"/>
    <n v="85000"/>
    <n v="2707"/>
    <n v="3.0340390715190371E-2"/>
    <n v="1.1082379017362394"/>
    <n v="1275"/>
    <n v="1275"/>
    <n v="0"/>
    <n v="2805"/>
    <n v="3000"/>
    <n v="195"/>
    <n v="0"/>
    <n v="1725"/>
    <n v="0.57499999999999996"/>
  </r>
  <r>
    <s v="Iklimsa0616_preroll_Bond_MC"/>
    <x v="0"/>
    <x v="5"/>
    <s v="Q2"/>
    <d v="2016-06-17T00:00:00"/>
    <d v="2016-06-30T00:00:00"/>
    <n v="0"/>
    <x v="0"/>
    <x v="63"/>
    <s v="Iklimsa0616_preroll_MC"/>
    <s v="Completed"/>
    <s v="Bond Digital"/>
    <s v="RON"/>
    <s v="Xaxis Tv"/>
    <s v="cpv"/>
    <s v="Pre/Mid/Post Rolls RON"/>
    <s v="Online Video"/>
    <n v="1.4999999999999999E-2"/>
    <n v="3.3000000000000002E-2"/>
    <n v="50000"/>
    <n v="1625"/>
    <n v="48375"/>
    <n v="1625"/>
    <m/>
    <n v="0"/>
    <e v="#DIV/0!"/>
    <n v="750"/>
    <n v="24.375"/>
    <n v="-725.625"/>
    <n v="1650"/>
    <n v="0"/>
    <n v="-1650"/>
    <n v="0"/>
    <n v="-24.375"/>
    <e v="#DIV/0!"/>
  </r>
  <r>
    <s v="Iklimsa0616_preroll_Midyo_MC"/>
    <x v="0"/>
    <x v="5"/>
    <s v="Q2"/>
    <d v="2016-06-17T00:00:00"/>
    <d v="2016-06-30T00:00:00"/>
    <n v="0"/>
    <x v="0"/>
    <x v="63"/>
    <s v="Iklimsa0616_preroll_MC"/>
    <s v="Completed"/>
    <s v="Midyo"/>
    <s v="RON"/>
    <s v="Xaxis Tv"/>
    <s v="cpv"/>
    <s v="Pre/Mid/Post Rolls RON"/>
    <s v="Online Video"/>
    <n v="5.0000000000000001E-3"/>
    <n v="3.3000000000000002E-2"/>
    <n v="65000"/>
    <n v="65623"/>
    <n v="0"/>
    <n v="65000"/>
    <n v="4916"/>
    <n v="7.4912759245996066E-2"/>
    <n v="0.40683482506102525"/>
    <n v="325"/>
    <n v="325"/>
    <n v="0"/>
    <n v="2145"/>
    <n v="2000"/>
    <n v="-145"/>
    <n v="0"/>
    <n v="1675"/>
    <n v="0.83750000000000002"/>
  </r>
  <r>
    <s v="IKEA0616_Vitality_Viktigit_interstitial_Acunn_MEC"/>
    <x v="0"/>
    <x v="5"/>
    <s v="Q2"/>
    <d v="2016-06-17T00:00:00"/>
    <d v="2016-06-24T00:00:00"/>
    <n v="0"/>
    <x v="1"/>
    <x v="1"/>
    <s v="IKEA0616_Vitality_Viktigit_interstitial_MEC"/>
    <s v="Completed"/>
    <s v="Acunn"/>
    <s v="RON"/>
    <s v="Xaxis Rich Media"/>
    <s v="cpm"/>
    <s v="Interstitial"/>
    <s v="Interstitial"/>
    <n v="1.25"/>
    <n v="4.25"/>
    <n v="200000"/>
    <n v="200455"/>
    <n v="0"/>
    <n v="200000"/>
    <m/>
    <n v="0"/>
    <e v="#DIV/0!"/>
    <n v="250"/>
    <n v="250"/>
    <n v="0"/>
    <n v="850"/>
    <n v="500"/>
    <n v="-350"/>
    <n v="0"/>
    <n v="250"/>
    <n v="0.5"/>
  </r>
  <r>
    <s v="IKEA0616_Vitality_Viktigit_interstitial_Medyanet_MEC"/>
    <x v="0"/>
    <x v="5"/>
    <s v="Q2"/>
    <d v="2016-06-17T00:00:00"/>
    <d v="2016-06-24T00:00:00"/>
    <n v="0"/>
    <x v="1"/>
    <x v="1"/>
    <s v="IKEA0616_Vitality_Viktigit_interstitial_MEC"/>
    <s v="Completed"/>
    <s v="Medyanet"/>
    <s v="RON"/>
    <s v="Xaxis Rich Media"/>
    <s v="cpm"/>
    <s v="Interstitial"/>
    <s v="Interstitial"/>
    <n v="0.5"/>
    <n v="4.25"/>
    <n v="250000"/>
    <n v="250102"/>
    <n v="0"/>
    <n v="250000"/>
    <m/>
    <n v="0"/>
    <e v="#DIV/0!"/>
    <n v="125"/>
    <n v="125"/>
    <n v="0"/>
    <n v="1062.5"/>
    <n v="1000"/>
    <n v="-62.5"/>
    <n v="0"/>
    <n v="875"/>
    <n v="0.875"/>
  </r>
  <r>
    <s v="Teknosa0616_Babalar_Günü_interstitial_Bond_MC"/>
    <x v="0"/>
    <x v="5"/>
    <s v="Q2"/>
    <d v="2016-06-17T00:00:00"/>
    <d v="2016-06-20T00:00:00"/>
    <n v="0"/>
    <x v="0"/>
    <x v="6"/>
    <s v="Teknosa0616_Babalar_Günü_interstitial_MC"/>
    <s v="Completed"/>
    <s v="Bond Digital"/>
    <s v="RON"/>
    <s v="Xaxis Rich Media"/>
    <s v="cpm"/>
    <s v="Interstitial"/>
    <s v="Interstitial"/>
    <n v="2.5"/>
    <n v="4.25"/>
    <n v="200000"/>
    <n v="200024"/>
    <n v="0"/>
    <n v="200000"/>
    <n v="2553"/>
    <n v="1.2763468383793945E-2"/>
    <n v="0.33294163728946335"/>
    <n v="500"/>
    <n v="515"/>
    <n v="15"/>
    <n v="850"/>
    <n v="850"/>
    <n v="0"/>
    <n v="0"/>
    <n v="335"/>
    <n v="0.39411764705882352"/>
  </r>
  <r>
    <s v="Teknosa0616_Babalar_Günü_interstitial_Digitalm_MC"/>
    <x v="0"/>
    <x v="5"/>
    <s v="Q2"/>
    <d v="2016-06-17T00:00:00"/>
    <d v="2016-06-20T00:00:00"/>
    <n v="0"/>
    <x v="0"/>
    <x v="6"/>
    <s v="Teknosa0616_Babalar_Günü_interstitial_MC"/>
    <s v="Completed"/>
    <s v="Digitalm"/>
    <s v="RON"/>
    <s v="Xaxis Rich Media"/>
    <s v="cpm"/>
    <s v="Interstitial"/>
    <s v="Interstitial"/>
    <n v="2.5"/>
    <n v="4.25"/>
    <n v="200000"/>
    <n v="206380"/>
    <n v="0"/>
    <n v="200000"/>
    <n v="3295"/>
    <n v="1.5965694350227735E-2"/>
    <n v="0.25796661608497723"/>
    <n v="500"/>
    <n v="500"/>
    <n v="0"/>
    <n v="850"/>
    <n v="850"/>
    <n v="0"/>
    <n v="0"/>
    <n v="350"/>
    <n v="0.41176470588235292"/>
  </r>
  <r>
    <s v="Teknosa0616_Babalar_Günü_interstitial_Medyanet_MC"/>
    <x v="0"/>
    <x v="5"/>
    <s v="Q2"/>
    <d v="2016-06-17T00:00:00"/>
    <d v="2016-06-20T00:00:00"/>
    <n v="0"/>
    <x v="0"/>
    <x v="6"/>
    <s v="Teknosa0616_Babalar_Günü_interstitial_MC"/>
    <s v="Completed"/>
    <s v="Medyanet"/>
    <s v="RON"/>
    <s v="Xaxis Rich Media"/>
    <s v="cpm"/>
    <s v="Interstitial"/>
    <s v="Interstitial"/>
    <n v="0.5"/>
    <n v="4.25"/>
    <n v="170000"/>
    <n v="170391"/>
    <n v="0"/>
    <n v="170000"/>
    <n v="1031"/>
    <n v="6.0507890674976967E-3"/>
    <n v="0.53346265761396705"/>
    <n v="85"/>
    <n v="85"/>
    <n v="0"/>
    <n v="722.5"/>
    <n v="550"/>
    <n v="-172.5"/>
    <n v="0"/>
    <n v="465"/>
    <n v="0.84545454545454546"/>
  </r>
  <r>
    <s v="Teknosa0616_Karne_iletisimi_interstitial_Acunn_MC"/>
    <x v="0"/>
    <x v="5"/>
    <s v="Q2"/>
    <d v="2016-06-17T00:00:00"/>
    <d v="2016-06-20T00:00:00"/>
    <n v="0"/>
    <x v="0"/>
    <x v="6"/>
    <s v="Teknosa0616_Karne_iletisimi_interstitial_MC"/>
    <s v="Completed"/>
    <s v="Acunn"/>
    <s v="RON"/>
    <s v="Xaxis Rich Media"/>
    <s v="cpm"/>
    <s v="Interstitial"/>
    <s v="Interstitial"/>
    <n v="1.25"/>
    <n v="4.25"/>
    <n v="200000"/>
    <n v="202255"/>
    <n v="0"/>
    <n v="200000"/>
    <n v="1071"/>
    <n v="5.2952955427554328E-3"/>
    <n v="0.79365079365079361"/>
    <n v="250"/>
    <n v="250"/>
    <n v="0"/>
    <n v="850"/>
    <n v="850"/>
    <n v="0"/>
    <n v="0"/>
    <n v="600"/>
    <n v="0.70588235294117652"/>
  </r>
  <r>
    <s v="Teknosa0616_Karne_iletisimi_interstitial_Medyanet_MC"/>
    <x v="0"/>
    <x v="5"/>
    <s v="Q2"/>
    <d v="2016-06-17T00:00:00"/>
    <d v="2016-06-20T00:00:00"/>
    <n v="0"/>
    <x v="0"/>
    <x v="6"/>
    <s v="Teknosa0616_Karne_iletisimi_interstitial_MC"/>
    <s v="Completed"/>
    <s v="Medyanet"/>
    <s v="RON"/>
    <s v="Xaxis Rich Media"/>
    <s v="cpm"/>
    <s v="Interstitial"/>
    <s v="Interstitial"/>
    <n v="0.5"/>
    <n v="4.25"/>
    <n v="300000"/>
    <n v="300706"/>
    <n v="0"/>
    <n v="300000"/>
    <n v="1762"/>
    <n v="5.8595438734178901E-3"/>
    <n v="0.65266742338251982"/>
    <n v="150"/>
    <n v="150"/>
    <n v="0"/>
    <n v="1275"/>
    <n v="1150"/>
    <n v="-125"/>
    <n v="0"/>
    <n v="1000"/>
    <n v="0.86956521739130432"/>
  </r>
  <r>
    <s v="Bimeks0616_Onbinlerce_Üründe_%10Kadar_Bi_Para_Preroll_Midyo_MEC"/>
    <x v="0"/>
    <x v="5"/>
    <s v="Q2"/>
    <d v="2016-06-18T00:00:00"/>
    <d v="2016-06-19T00:00:00"/>
    <n v="0"/>
    <x v="1"/>
    <x v="10"/>
    <s v="Bimeks0616_Onbinlerce_Üründe_%10Kadar_Bi_Para_Preroll_MEC"/>
    <s v="Completed"/>
    <s v="Midyo"/>
    <s v="RON"/>
    <s v="Xaxis Tv"/>
    <s v="cpv"/>
    <s v="Pre/Mid/Post Rolls RON"/>
    <s v="Online Video"/>
    <n v="5.0000000000000001E-3"/>
    <n v="3.3000000000000002E-2"/>
    <n v="40000"/>
    <n v="81251"/>
    <n v="0"/>
    <n v="40000"/>
    <m/>
    <n v="0"/>
    <e v="#DIV/0!"/>
    <n v="200"/>
    <n v="200"/>
    <n v="0"/>
    <n v="1320"/>
    <n v="2702.67"/>
    <n v="1382.67"/>
    <n v="0"/>
    <n v="2502.67"/>
    <n v="0.92599910458916557"/>
  </r>
  <r>
    <s v="Akbank0616_Vodafone_Kobi_is_Birligi_interest_Digitalm_MC"/>
    <x v="0"/>
    <x v="5"/>
    <s v="Q2"/>
    <d v="2016-06-20T00:00:00"/>
    <d v="2016-06-30T00:00:00"/>
    <n v="0"/>
    <x v="0"/>
    <x v="9"/>
    <s v="Akbank0616_Vodafone_Kobi_is_Birligi_interest_MC"/>
    <s v="Completed"/>
    <s v="Digitalm"/>
    <s v="RON"/>
    <s v="Xaxis Display Plus"/>
    <s v="cpm"/>
    <s v="Selected Sites"/>
    <s v="Ad Bundles"/>
    <n v="0.2"/>
    <n v="1"/>
    <n v="1500000"/>
    <n v="1309825"/>
    <n v="190175"/>
    <n v="1309825"/>
    <n v="87"/>
    <n v="6.6421086786402764E-5"/>
    <n v="14.942528735632184"/>
    <n v="300"/>
    <n v="261.96500000000003"/>
    <n v="-38.034999999999968"/>
    <n v="1500"/>
    <n v="1300"/>
    <n v="-200"/>
    <n v="0"/>
    <n v="1038.0349999999999"/>
    <n v="0.79848846153846142"/>
  </r>
  <r>
    <s v="Akbank0616_Vodafone_Kobi_is_Birligi_interest_Medyanet_MC"/>
    <x v="0"/>
    <x v="5"/>
    <s v="Q2"/>
    <d v="2016-06-20T00:00:00"/>
    <d v="2016-06-30T00:00:00"/>
    <n v="0"/>
    <x v="0"/>
    <x v="9"/>
    <s v="Akbank0616_Vodafone_Kobi_is_Birligi_interest_MC"/>
    <s v="Completed"/>
    <s v="Medyanet"/>
    <s v="RON"/>
    <s v="Xaxis Display Plus"/>
    <s v="cpm"/>
    <s v="Selected Sites"/>
    <s v="Ad Bundles"/>
    <n v="0.1"/>
    <n v="1"/>
    <n v="1500000"/>
    <n v="1406880"/>
    <n v="93120"/>
    <n v="1406880"/>
    <m/>
    <n v="0"/>
    <e v="#DIV/0!"/>
    <n v="150"/>
    <n v="140.68800000000002"/>
    <n v="-9.3119999999999834"/>
    <n v="1500"/>
    <n v="2200"/>
    <n v="700"/>
    <n v="0"/>
    <n v="2059.3119999999999"/>
    <n v="0.93605090909090904"/>
  </r>
  <r>
    <s v="Iklimsa0616_interstitial_Futbolarena_MC"/>
    <x v="0"/>
    <x v="5"/>
    <s v="Q2"/>
    <d v="2016-06-20T00:00:00"/>
    <d v="2016-06-30T00:00:00"/>
    <n v="0"/>
    <x v="0"/>
    <x v="63"/>
    <s v="Iklimsa0616_interstitial_MC"/>
    <s v="Completed"/>
    <s v="Sevinc iletisim"/>
    <s v="RON"/>
    <s v="Xaxis Rich Media"/>
    <s v="cpm"/>
    <s v="Interstitial"/>
    <s v="Interstitial"/>
    <n v="2.5"/>
    <n v="4.25"/>
    <n v="500000"/>
    <n v="500000"/>
    <n v="0"/>
    <n v="500000"/>
    <m/>
    <n v="0"/>
    <e v="#DIV/0!"/>
    <n v="1250"/>
    <n v="1250"/>
    <n v="0"/>
    <n v="2125"/>
    <n v="1000"/>
    <n v="-1125"/>
    <n v="0"/>
    <n v="-250"/>
    <n v="-0.25"/>
  </r>
  <r>
    <s v="Iklimsa0616_interstitial_Medyanet_MC"/>
    <x v="0"/>
    <x v="5"/>
    <s v="Q2"/>
    <d v="2016-06-20T00:00:00"/>
    <d v="2016-06-30T00:00:00"/>
    <n v="0"/>
    <x v="0"/>
    <x v="63"/>
    <s v="Iklimsa0616_interstitial_MC"/>
    <s v="Completed"/>
    <s v="Medyanet"/>
    <s v="RON"/>
    <s v="Xaxis Rich Media"/>
    <s v="cpm"/>
    <s v="Interstitial"/>
    <s v="Interstitial"/>
    <n v="0.5"/>
    <n v="4.25"/>
    <n v="800000"/>
    <n v="723009"/>
    <n v="76991"/>
    <n v="723009"/>
    <m/>
    <n v="0"/>
    <e v="#DIV/0!"/>
    <n v="400"/>
    <n v="361.50450000000001"/>
    <n v="-38.495499999999993"/>
    <n v="3400"/>
    <n v="2000"/>
    <n v="-1400"/>
    <n v="0"/>
    <n v="1638.4955"/>
    <n v="0.81924774999999994"/>
  </r>
  <r>
    <s v="Iklimsa0616_interstitial_Acunn_MC"/>
    <x v="0"/>
    <x v="5"/>
    <s v="Q2"/>
    <d v="2016-06-20T00:00:00"/>
    <d v="2016-06-30T00:00:00"/>
    <n v="0"/>
    <x v="0"/>
    <x v="63"/>
    <s v="Iklimsa0616_interstitial_MC"/>
    <s v="Completed"/>
    <s v="Acunn"/>
    <s v="RON"/>
    <s v="Xaxis Rich Media"/>
    <s v="cpm"/>
    <s v="Interstitial"/>
    <s v="Interstitial"/>
    <n v="1.25"/>
    <n v="4.25"/>
    <n v="500000"/>
    <n v="500678"/>
    <n v="0"/>
    <n v="500000"/>
    <n v="1922"/>
    <n v="3.8387945945298177E-3"/>
    <n v="1.1571279916753381"/>
    <n v="625"/>
    <n v="625"/>
    <n v="0"/>
    <n v="2125"/>
    <n v="2224"/>
    <n v="99"/>
    <n v="0"/>
    <n v="1599"/>
    <n v="0.71897482014388492"/>
  </r>
  <r>
    <s v="Vestel0616_Memleketten_Gelsin_interstitial_Acunn_MC"/>
    <x v="0"/>
    <x v="5"/>
    <s v="Q2"/>
    <d v="2016-06-20T00:00:00"/>
    <d v="2016-06-30T00:00:00"/>
    <n v="0"/>
    <x v="0"/>
    <x v="18"/>
    <s v="Vestel0616_Memleketten_Gelsin_interstitial_MC"/>
    <s v="Completed"/>
    <s v="Acunn"/>
    <s v="RON"/>
    <s v="Xaxis Rich Media"/>
    <s v="cpm"/>
    <s v="Interstitial"/>
    <s v="Interstitial"/>
    <n v="1.25"/>
    <n v="4.25"/>
    <n v="500000"/>
    <n v="480349"/>
    <n v="19651"/>
    <n v="480349"/>
    <n v="1904"/>
    <n v="3.9637846648998953E-3"/>
    <n v="1.0504201680672269"/>
    <n v="625"/>
    <n v="600.43624999999997"/>
    <n v="-24.563750000000027"/>
    <n v="2125"/>
    <n v="2000"/>
    <n v="-125"/>
    <n v="0"/>
    <n v="1399.56375"/>
    <n v="0.699781875"/>
  </r>
  <r>
    <s v="Vestel0616_Memleketten_Gelsin_interstitial_Medyanet_MC"/>
    <x v="0"/>
    <x v="5"/>
    <s v="Q2"/>
    <d v="2016-06-20T00:00:00"/>
    <d v="2016-06-30T00:00:00"/>
    <n v="0"/>
    <x v="0"/>
    <x v="18"/>
    <s v="Vestel0616_Memleketten_Gelsin_interstitial_MC"/>
    <s v="Completed"/>
    <s v="Medyanet"/>
    <s v="RON"/>
    <s v="Xaxis Rich Media"/>
    <s v="cpm"/>
    <s v="Interstitial"/>
    <s v="Interstitial"/>
    <n v="0.5"/>
    <n v="4.25"/>
    <n v="600000"/>
    <n v="600396"/>
    <n v="0"/>
    <n v="600000"/>
    <m/>
    <n v="0"/>
    <e v="#DIV/0!"/>
    <n v="300"/>
    <n v="612"/>
    <n v="312"/>
    <n v="2550"/>
    <n v="2500"/>
    <n v="-50"/>
    <n v="0"/>
    <n v="1888"/>
    <n v="0.75519999999999998"/>
  </r>
  <r>
    <s v="Vestel0616_Memleketten_Gelsin_interstitial_Digitalm_MC"/>
    <x v="0"/>
    <x v="5"/>
    <s v="Q2"/>
    <d v="2016-06-20T00:00:00"/>
    <d v="2016-06-30T00:00:00"/>
    <n v="0"/>
    <x v="0"/>
    <x v="18"/>
    <s v="Vestel0616_Memleketten_Gelsin_interstitial_MC"/>
    <s v="Completed"/>
    <s v="Digitalm"/>
    <s v="RON"/>
    <s v="Xaxis Rich Media"/>
    <s v="cpm"/>
    <s v="Interstitial"/>
    <s v="Interstitial"/>
    <n v="2.5"/>
    <n v="4.25"/>
    <n v="150000"/>
    <n v="135631"/>
    <n v="14369"/>
    <n v="135631"/>
    <n v="3394"/>
    <n v="2.5023777749924429E-2"/>
    <n v="0.1473187978786093"/>
    <n v="375"/>
    <n v="339.07749999999999"/>
    <n v="-35.922500000000014"/>
    <n v="637.5"/>
    <n v="500"/>
    <n v="-137.5"/>
    <n v="0"/>
    <n v="160.92250000000001"/>
    <n v="0.32184500000000005"/>
  </r>
  <r>
    <s v="Vestel0616_Memleketten_Gelsin_overlay_Matrouge_MC"/>
    <x v="0"/>
    <x v="5"/>
    <s v="Q2"/>
    <d v="2016-06-20T00:00:00"/>
    <d v="2016-06-30T00:00:00"/>
    <n v="0"/>
    <x v="0"/>
    <x v="18"/>
    <s v="Vestel0616_Memleketten_Gelsin_overlay_MC"/>
    <s v="Completed"/>
    <s v="Matrouge"/>
    <s v="RON"/>
    <s v="Xaxis Overlay"/>
    <s v="cpv"/>
    <s v="Pre/Mid/Post Rolls RON"/>
    <s v="Online Video"/>
    <n v="0.02"/>
    <n v="0.05"/>
    <n v="30000"/>
    <n v="44694"/>
    <n v="0"/>
    <n v="30000"/>
    <m/>
    <n v="0"/>
    <e v="#DIV/0!"/>
    <n v="600"/>
    <n v="600"/>
    <n v="0"/>
    <n v="1500"/>
    <n v="1500"/>
    <n v="0"/>
    <n v="0"/>
    <n v="900"/>
    <n v="0.6"/>
  </r>
  <r>
    <s v="Vestel0616_Memleketten_Gelsin_overlay_Acunn_MC"/>
    <x v="0"/>
    <x v="5"/>
    <s v="Q2"/>
    <d v="2016-06-20T00:00:00"/>
    <d v="2016-06-30T00:00:00"/>
    <n v="0"/>
    <x v="0"/>
    <x v="18"/>
    <s v="Vestel0616_Memleketten_Gelsin_overlay_MC"/>
    <s v="Completed"/>
    <s v="Acunn"/>
    <s v="RON"/>
    <s v="Xaxis Overlay"/>
    <s v="cpv"/>
    <s v="Pre/Mid/Post Rolls RON"/>
    <s v="Online Video"/>
    <n v="0.02"/>
    <n v="0.05"/>
    <n v="80000"/>
    <n v="84079"/>
    <n v="0"/>
    <n v="80000"/>
    <n v="457"/>
    <n v="5.4353643597093212E-3"/>
    <n v="7.6586433260393871"/>
    <n v="1600"/>
    <n v="1600"/>
    <n v="0"/>
    <n v="4000"/>
    <n v="3500"/>
    <n v="-500"/>
    <n v="0"/>
    <n v="1900"/>
    <n v="0.54285714285714282"/>
  </r>
  <r>
    <s v="Vodafone0616_Project_Tolkien_Karne_Contextual_Appnexus_MS"/>
    <x v="0"/>
    <x v="5"/>
    <s v="Q2"/>
    <d v="2016-06-20T00:00:00"/>
    <d v="2016-06-30T00:00:00"/>
    <n v="0"/>
    <x v="2"/>
    <x v="13"/>
    <s v="Vodafone0616_Project_Tolkien_Karne_Contextual_MS"/>
    <s v="Completed"/>
    <s v="Appnexus"/>
    <s v="RON"/>
    <s v="Xaxis Contextual"/>
    <s v="cpm"/>
    <s v="Selected Sites"/>
    <s v="Ad Bundles"/>
    <m/>
    <n v="2"/>
    <n v="1500000"/>
    <n v="4423"/>
    <n v="1495577"/>
    <n v="4423"/>
    <m/>
    <n v="0"/>
    <e v="#DIV/0!"/>
    <n v="0"/>
    <n v="1.9122317725221301"/>
    <n v="1.9122317725221301"/>
    <n v="3000"/>
    <n v="8.8460000000000001"/>
    <n v="-2991.154"/>
    <n v="0"/>
    <n v="6.93376822747787"/>
    <n v="0.78383090973071101"/>
  </r>
  <r>
    <s v="Vodafone0616_Project_Tolkien_Karne_Contextual_Digitalm_MS"/>
    <x v="0"/>
    <x v="5"/>
    <s v="Q2"/>
    <d v="2016-06-20T00:00:00"/>
    <d v="2016-06-30T00:00:00"/>
    <n v="0"/>
    <x v="2"/>
    <x v="13"/>
    <s v="Vodafone0616_Project_Tolkien_Karne_Contextual_MS"/>
    <s v="Completed"/>
    <s v="Digitalm"/>
    <s v="RON"/>
    <s v="Xaxis Contextual"/>
    <s v="cpm"/>
    <s v="Selected Sites"/>
    <s v="Ad Bundles"/>
    <n v="0.2"/>
    <n v="2"/>
    <n v="2500000"/>
    <n v="1403444"/>
    <n v="1096556"/>
    <n v="1403444"/>
    <n v="279"/>
    <n v="1.9879667446652663E-4"/>
    <n v="10.060530465949821"/>
    <n v="500"/>
    <n v="280.68880000000001"/>
    <n v="-219.31119999999999"/>
    <n v="5000"/>
    <n v="2806.8879999999999"/>
    <n v="-2193.1120000000001"/>
    <n v="0"/>
    <n v="2526.1992"/>
    <n v="0.9"/>
  </r>
  <r>
    <s v="Vodafone0616_Project_Tolkien_Karne_Contextual_Nokta_MS"/>
    <x v="0"/>
    <x v="5"/>
    <s v="Q2"/>
    <d v="2016-06-20T00:00:00"/>
    <d v="2016-06-30T00:00:00"/>
    <n v="0"/>
    <x v="2"/>
    <x v="13"/>
    <s v="Vodafone0616_Project_Tolkien_Karne_Contextual_MS"/>
    <s v="Completed"/>
    <s v="Medyanet"/>
    <s v="RON"/>
    <s v="Xaxis Rich Media"/>
    <s v="cpm"/>
    <s v="Selected Sites"/>
    <s v="Ad Bundles"/>
    <n v="0.5"/>
    <n v="2"/>
    <n v="750000"/>
    <n v="802221"/>
    <n v="0"/>
    <n v="750000"/>
    <m/>
    <n v="0"/>
    <e v="#DIV/0!"/>
    <n v="375"/>
    <n v="375"/>
    <n v="0"/>
    <n v="1500"/>
    <n v="2210.8000000000002"/>
    <n v="710.80000000000018"/>
    <n v="0"/>
    <n v="1835.8000000000002"/>
    <n v="0.83037814365840423"/>
  </r>
  <r>
    <s v="Vodafone0616_Project_Tolkien_Karne_Contextual_Medyanet(interstitial)_MS"/>
    <x v="0"/>
    <x v="5"/>
    <s v="Q2"/>
    <d v="2016-06-20T00:00:00"/>
    <d v="2016-06-30T00:00:00"/>
    <n v="0"/>
    <x v="2"/>
    <x v="13"/>
    <s v="Vodafone0616_Project_Tolkien_Karne_Contextual_MS"/>
    <s v="Completed"/>
    <s v="Nokta"/>
    <s v="RON"/>
    <s v="Xaxis Contextual"/>
    <s v="cpm"/>
    <s v="Selected Sites"/>
    <s v="Ad Bundles"/>
    <n v="0.1"/>
    <n v="2"/>
    <n v="500000"/>
    <n v="339154"/>
    <n v="160846"/>
    <n v="339154"/>
    <m/>
    <n v="0"/>
    <e v="#DIV/0!"/>
    <n v="50"/>
    <n v="33.915399999999998"/>
    <n v="-16.084600000000002"/>
    <n v="1000"/>
    <n v="678.30799999999999"/>
    <n v="-321.69200000000001"/>
    <n v="0"/>
    <n v="644.39260000000002"/>
    <n v="0.95000000000000007"/>
  </r>
  <r>
    <s v="Vodafone0616_Project_Tolkien_Karne_Contextual_Bond_MS"/>
    <x v="0"/>
    <x v="5"/>
    <s v="Q2"/>
    <d v="2016-06-20T00:00:00"/>
    <d v="2016-06-30T00:00:00"/>
    <n v="0"/>
    <x v="2"/>
    <x v="13"/>
    <s v="Vodafone0616_Project_Tolkien_Karne_Contextual_MS"/>
    <s v="Completed"/>
    <s v="Bond Digital"/>
    <s v="RON"/>
    <s v="Xaxis Contextual"/>
    <s v="cpm"/>
    <s v="Selected Sites"/>
    <s v="Ad Bundles"/>
    <n v="0.5"/>
    <n v="2"/>
    <n v="1500000"/>
    <n v="1524526"/>
    <n v="0"/>
    <n v="1500000"/>
    <m/>
    <n v="0"/>
    <e v="#DIV/0!"/>
    <n v="750"/>
    <n v="750"/>
    <n v="0"/>
    <n v="3000"/>
    <n v="3049.0520000000001"/>
    <n v="49.052000000000135"/>
    <n v="0"/>
    <n v="2299.0520000000001"/>
    <n v="0.75402190582515483"/>
  </r>
  <r>
    <s v="Vodafone0616_Project_Tolkien_Karne_Contextual_Adhood_MS"/>
    <x v="0"/>
    <x v="5"/>
    <s v="Q2"/>
    <d v="2016-06-20T00:00:00"/>
    <d v="2016-06-30T00:00:00"/>
    <n v="0"/>
    <x v="2"/>
    <x v="13"/>
    <s v="Vodafone0616_Project_Tolkien_Karne_Contextual_MS"/>
    <s v="Completed"/>
    <s v="Adhood"/>
    <s v="RON"/>
    <s v="Xaxis Contextual"/>
    <s v="cpm"/>
    <s v="Selected Sites"/>
    <s v="Ad Bundles"/>
    <n v="0.15"/>
    <n v="2"/>
    <n v="500000"/>
    <n v="623053"/>
    <n v="0"/>
    <n v="500000"/>
    <m/>
    <n v="0"/>
    <e v="#DIV/0!"/>
    <n v="75"/>
    <n v="75"/>
    <n v="0"/>
    <n v="1000"/>
    <n v="1246.106"/>
    <n v="246.10599999999999"/>
    <n v="0"/>
    <n v="1171.106"/>
    <n v="0.93981250391218729"/>
  </r>
  <r>
    <s v="Vodafone0616_Project_Tolkien_Karne_interest_Digitalm_MS"/>
    <x v="0"/>
    <x v="5"/>
    <s v="Q2"/>
    <d v="2016-06-20T00:00:00"/>
    <d v="2016-06-30T00:00:00"/>
    <n v="0"/>
    <x v="2"/>
    <x v="13"/>
    <s v="Vodafone0616_Project_Tolkien_Karne_interest_MS"/>
    <s v="Completed"/>
    <s v="Digitalm"/>
    <s v="RON"/>
    <s v="Xaxis Display Plus"/>
    <s v="cpm"/>
    <s v="Selected Sites"/>
    <s v="Ad Bundles"/>
    <n v="0.2"/>
    <n v="2"/>
    <n v="3500000"/>
    <n v="2749996"/>
    <n v="750004"/>
    <n v="2749996"/>
    <n v="490"/>
    <n v="1.7818207735574888E-4"/>
    <n v="12.244897959183673"/>
    <n v="700"/>
    <n v="549.99920000000009"/>
    <n v="-150.00079999999991"/>
    <n v="7000"/>
    <n v="6000"/>
    <n v="-1000"/>
    <n v="0"/>
    <n v="5450.0007999999998"/>
    <n v="0.90833346666666659"/>
  </r>
  <r>
    <s v="Vodafone0616_Project_Tolkien_Karne_interest_Medyanet(interstitial)_MS"/>
    <x v="0"/>
    <x v="5"/>
    <s v="Q2"/>
    <d v="2016-06-20T00:00:00"/>
    <d v="2016-06-30T00:00:00"/>
    <n v="0"/>
    <x v="2"/>
    <x v="13"/>
    <s v="Vodafone0616_Project_Tolkien_Karne_interest_MS"/>
    <s v="Completed"/>
    <s v="Medyanet"/>
    <s v="RON"/>
    <s v="Xaxis Rich Media"/>
    <s v="cpm"/>
    <s v="Selected Sites"/>
    <s v="Ad Bundles"/>
    <n v="0.5"/>
    <n v="2"/>
    <n v="1200000"/>
    <n v="996730"/>
    <n v="203270"/>
    <n v="996730"/>
    <m/>
    <n v="0"/>
    <e v="#DIV/0!"/>
    <n v="600"/>
    <n v="498.36500000000001"/>
    <n v="-101.63499999999999"/>
    <n v="2400"/>
    <n v="1800"/>
    <n v="-600"/>
    <n v="0"/>
    <n v="1301.635"/>
    <n v="0.7231305555555555"/>
  </r>
  <r>
    <s v="Vodafone0616_Project_Tolkien_Karne_interest_Dogus_MS"/>
    <x v="0"/>
    <x v="5"/>
    <s v="Q2"/>
    <d v="2016-06-20T00:00:00"/>
    <d v="2016-06-30T00:00:00"/>
    <n v="0"/>
    <x v="2"/>
    <x v="13"/>
    <s v="Vodafone0616_Project_Tolkien_Karne_interest_MS"/>
    <s v="Completed"/>
    <s v="Dogus"/>
    <s v="RON"/>
    <s v="Xaxis Display Plus"/>
    <s v="cpm"/>
    <s v="Selected Sites"/>
    <s v="Ad Bundles"/>
    <n v="0.35"/>
    <n v="2"/>
    <n v="500000"/>
    <n v="448693"/>
    <n v="51307"/>
    <n v="448693"/>
    <n v="156"/>
    <n v="3.4767647366907884E-4"/>
    <n v="6.4102564102564106"/>
    <n v="175"/>
    <n v="157.04254999999998"/>
    <n v="-17.957450000000023"/>
    <n v="1000"/>
    <n v="1000"/>
    <n v="0"/>
    <n v="0"/>
    <n v="842.95744999999999"/>
    <n v="0.84295745"/>
  </r>
  <r>
    <s v="Vodafone0616_Project_Tolkien_Karne_interest_Diken_MS"/>
    <x v="0"/>
    <x v="5"/>
    <s v="Q2"/>
    <d v="2016-06-20T00:00:00"/>
    <d v="2016-06-30T00:00:00"/>
    <n v="0"/>
    <x v="2"/>
    <x v="13"/>
    <s v="Vodafone0616_Project_Tolkien_Karne_interest_MS"/>
    <s v="Completed"/>
    <s v="Sevinc iletisim"/>
    <s v="RON"/>
    <s v="Xaxis Display Plus"/>
    <s v="cpm"/>
    <s v="Selected Sites"/>
    <s v="Ad Bundles"/>
    <n v="0.3"/>
    <n v="2"/>
    <n v="500000"/>
    <n v="2340623"/>
    <n v="0"/>
    <n v="500000"/>
    <m/>
    <n v="0"/>
    <e v="#DIV/0!"/>
    <n v="150"/>
    <n v="150"/>
    <n v="0"/>
    <n v="1000"/>
    <n v="1000"/>
    <n v="0"/>
    <n v="0"/>
    <n v="850"/>
    <n v="0.85"/>
  </r>
  <r>
    <s v="Vodafone0616_Project_Tolkien_Karne_interest_Matrouge_MS"/>
    <x v="0"/>
    <x v="5"/>
    <s v="Q2"/>
    <d v="2016-06-20T00:00:00"/>
    <d v="2016-06-30T00:00:00"/>
    <n v="0"/>
    <x v="2"/>
    <x v="13"/>
    <s v="Vodafone0616_Project_Tolkien_Karne_interest_MS"/>
    <s v="Completed"/>
    <s v="Matrouge"/>
    <s v="RON"/>
    <s v="Xaxis Display Plus"/>
    <s v="cpm"/>
    <s v="Selected Sites"/>
    <s v="Ad Bundles"/>
    <n v="0.2"/>
    <n v="2"/>
    <n v="500000"/>
    <n v="970001"/>
    <n v="0"/>
    <n v="500000"/>
    <m/>
    <n v="0"/>
    <e v="#DIV/0!"/>
    <n v="100"/>
    <n v="100"/>
    <n v="0"/>
    <n v="1000"/>
    <n v="1000"/>
    <n v="0"/>
    <n v="0"/>
    <n v="900"/>
    <n v="0.9"/>
  </r>
  <r>
    <s v="Vodafone0616_Project_Tolkien_Karne_interest_Appnexus_MS"/>
    <x v="0"/>
    <x v="5"/>
    <s v="Q2"/>
    <d v="2016-06-20T00:00:00"/>
    <d v="2016-06-30T00:00:00"/>
    <n v="0"/>
    <x v="2"/>
    <x v="13"/>
    <s v="Vodafone0616_Project_Tolkien_Karne_interest_MS"/>
    <s v="Completed"/>
    <s v="Appnexus"/>
    <s v="RON"/>
    <s v="Xaxis Display Plus"/>
    <s v="cpm"/>
    <s v="Selected Sites"/>
    <s v="Ad Bundles"/>
    <m/>
    <n v="2"/>
    <n v="1000000"/>
    <n v="263916"/>
    <n v="736084"/>
    <n v="263916"/>
    <m/>
    <n v="0"/>
    <e v="#DIV/0!"/>
    <n v="0"/>
    <n v="432.338180538578"/>
    <n v="432.338180538578"/>
    <n v="2000"/>
    <n v="2000"/>
    <n v="0"/>
    <n v="0"/>
    <n v="1567.6618194614221"/>
    <n v="0.78383090973071101"/>
  </r>
  <r>
    <s v="Vodafone0616_Project_Tolkien_Karne_Mobile_Presitital_Move_MS"/>
    <x v="0"/>
    <x v="5"/>
    <s v="Q2"/>
    <d v="2016-06-20T00:00:00"/>
    <d v="2016-06-30T00:00:00"/>
    <n v="0"/>
    <x v="2"/>
    <x v="13"/>
    <s v="Vodafone0616_Project_Tolkien_Karne_Mobile_Presitital_MS"/>
    <s v="Completed"/>
    <s v="Move"/>
    <s v="RON"/>
    <s v="Xaxis Mobil"/>
    <s v="cpm"/>
    <s v="Interstitial"/>
    <s v="Interstitial"/>
    <n v="3"/>
    <n v="7"/>
    <n v="1000000"/>
    <n v="1011236"/>
    <n v="0"/>
    <n v="1000000"/>
    <m/>
    <n v="0"/>
    <e v="#DIV/0!"/>
    <n v="3000"/>
    <n v="3000"/>
    <n v="0"/>
    <n v="7000"/>
    <n v="6500"/>
    <n v="-500"/>
    <n v="0"/>
    <n v="3500"/>
    <n v="0.53846153846153844"/>
  </r>
  <r>
    <s v="Vodafone0616_Project_Tolkien_Karne_Mobile_Presitital_medyanet_MS"/>
    <x v="0"/>
    <x v="5"/>
    <s v="Q2"/>
    <d v="2016-06-20T00:00:00"/>
    <d v="2016-06-30T00:00:00"/>
    <n v="0"/>
    <x v="2"/>
    <x v="13"/>
    <s v="Vodafone0616_Project_Tolkien_Karne_Mobile_Presitital_MS"/>
    <s v="Completed"/>
    <s v="Medyanet"/>
    <s v="RON"/>
    <s v="Xaxis Mobil"/>
    <s v="cpm"/>
    <s v="Interstitial"/>
    <s v="Interstitial"/>
    <n v="2.5"/>
    <n v="7"/>
    <n v="500000"/>
    <n v="496274"/>
    <n v="3726"/>
    <n v="496274"/>
    <m/>
    <n v="0"/>
    <e v="#DIV/0!"/>
    <n v="1250"/>
    <n v="1240.6849999999999"/>
    <n v="-9.3150000000000546"/>
    <n v="3500"/>
    <n v="3500"/>
    <n v="0"/>
    <n v="0"/>
    <n v="2259.3150000000001"/>
    <n v="0.6455185714285715"/>
  </r>
  <r>
    <s v="GSK0616_Sensodyne_toothbrush_Sync_Clipkit_MC"/>
    <x v="0"/>
    <x v="5"/>
    <s v="Q2"/>
    <d v="2016-06-22T00:00:00"/>
    <d v="2016-06-30T00:00:00"/>
    <n v="0"/>
    <x v="0"/>
    <x v="0"/>
    <s v="GSK0616_Sensodyne_toothbrush_Sync_MC"/>
    <s v="Completed"/>
    <s v="Clipkit"/>
    <s v="RON"/>
    <s v="Xaxis SYNC"/>
    <s v="cpv"/>
    <s v="Pre/Mid/Post Rolls RON"/>
    <s v="Online Video"/>
    <n v="3.5000000000000003E-2"/>
    <n v="0.06"/>
    <n v="475000"/>
    <n v="359866"/>
    <n v="115134"/>
    <n v="359866"/>
    <n v="57948"/>
    <n v="0.16102660434717367"/>
    <n v="0.37260923586663902"/>
    <n v="16625"/>
    <n v="12595.310000000001"/>
    <n v="-4029.6899999999987"/>
    <n v="28500"/>
    <n v="21591.96"/>
    <n v="-6908.0400000000009"/>
    <n v="0"/>
    <n v="8996.6499999999978"/>
    <n v="0.41666666666666657"/>
  </r>
  <r>
    <s v="GSK616_Sensodyne_tootbrush_preroll_Dogus_MC"/>
    <x v="0"/>
    <x v="5"/>
    <s v="Q2"/>
    <d v="2016-06-22T00:00:00"/>
    <d v="2016-06-30T00:00:00"/>
    <n v="0"/>
    <x v="0"/>
    <x v="0"/>
    <s v="GSK616_Sensodyne_tootbrush_preroll_MC"/>
    <s v="Completed"/>
    <s v="Dogus"/>
    <s v="RON"/>
    <s v="Xaxis Tv"/>
    <s v="cpv"/>
    <s v="Pre/Mid/Post Rolls RON"/>
    <s v="Online Video"/>
    <n v="0.01"/>
    <n v="0.04"/>
    <n v="75000"/>
    <n v="75087"/>
    <n v="0"/>
    <n v="75000"/>
    <n v="4713"/>
    <n v="6.276719005953095E-2"/>
    <n v="0.53044769785699131"/>
    <n v="750"/>
    <n v="750"/>
    <n v="0"/>
    <n v="3000"/>
    <n v="2500"/>
    <n v="-500"/>
    <n v="0"/>
    <n v="1750"/>
    <n v="0.7"/>
  </r>
  <r>
    <s v="GSK616_Sensodyne_tootbrush_preroll_Nokta_MC"/>
    <x v="0"/>
    <x v="5"/>
    <s v="Q2"/>
    <d v="2016-06-22T00:00:00"/>
    <d v="2016-06-30T00:00:00"/>
    <n v="0"/>
    <x v="0"/>
    <x v="0"/>
    <s v="GSK616_Sensodyne_tootbrush_preroll_MC"/>
    <s v="Completed"/>
    <s v="Nokta"/>
    <s v="RON"/>
    <s v="Xaxis Tv"/>
    <s v="cpv"/>
    <s v="Pre/Mid/Post Rolls RON"/>
    <s v="Online Video"/>
    <n v="1.2E-2"/>
    <n v="0.04"/>
    <n v="75000"/>
    <n v="76187"/>
    <n v="0"/>
    <n v="75000"/>
    <n v="15489"/>
    <n v="0.20330240067203065"/>
    <n v="9.6842920782490793E-2"/>
    <n v="900"/>
    <n v="900"/>
    <n v="0"/>
    <n v="3000"/>
    <n v="1500"/>
    <n v="-1500"/>
    <n v="0"/>
    <n v="600"/>
    <n v="0.4"/>
  </r>
  <r>
    <s v="GSK616_Sensodyne_tootbrush_preroll_Acunn_MC"/>
    <x v="0"/>
    <x v="5"/>
    <s v="Q2"/>
    <d v="2016-06-22T00:00:00"/>
    <d v="2016-06-30T00:00:00"/>
    <n v="0"/>
    <x v="0"/>
    <x v="0"/>
    <s v="GSK616_Sensodyne_tootbrush_preroll_MC"/>
    <s v="Completed"/>
    <s v="Acunn"/>
    <s v="RON"/>
    <s v="Xaxis Tv"/>
    <s v="cpv"/>
    <s v="Pre/Mid/Post Rolls RON"/>
    <s v="Online Video"/>
    <n v="0.01"/>
    <n v="0.04"/>
    <n v="140000"/>
    <n v="146914"/>
    <n v="0"/>
    <n v="140000"/>
    <m/>
    <n v="0"/>
    <e v="#DIV/0!"/>
    <n v="1400"/>
    <n v="1400"/>
    <n v="0"/>
    <n v="5600"/>
    <n v="2000"/>
    <n v="-3600"/>
    <n v="0"/>
    <n v="600"/>
    <n v="0.3"/>
  </r>
  <r>
    <s v="GSK616_Sensodyne_tootbrush_preroll_Matrouge_MC"/>
    <x v="0"/>
    <x v="5"/>
    <s v="Q2"/>
    <d v="2016-06-22T00:00:00"/>
    <d v="2016-06-30T00:00:00"/>
    <n v="0"/>
    <x v="0"/>
    <x v="0"/>
    <s v="GSK616_Sensodyne_tootbrush_preroll_MC"/>
    <s v="Completed"/>
    <s v="Matrouge"/>
    <s v="RON"/>
    <s v="Xaxis Tv"/>
    <s v="cpv"/>
    <s v="Pre/Mid/Post Rolls RON"/>
    <s v="Online Video"/>
    <n v="0.02"/>
    <n v="0.04"/>
    <n v="50000"/>
    <n v="39958"/>
    <n v="10042"/>
    <n v="39958"/>
    <m/>
    <n v="0"/>
    <e v="#DIV/0!"/>
    <n v="1000"/>
    <n v="799.16"/>
    <n v="-200.84000000000003"/>
    <n v="2000"/>
    <n v="764"/>
    <n v="-1236"/>
    <n v="0"/>
    <n v="-35.159999999999968"/>
    <n v="-4.6020942408376925E-2"/>
  </r>
  <r>
    <s v="GSK616_Sensodyne_tootbrush_preroll_Digitals_MC"/>
    <x v="0"/>
    <x v="5"/>
    <s v="Q2"/>
    <d v="2016-06-22T00:00:00"/>
    <d v="2016-06-30T00:00:00"/>
    <n v="0"/>
    <x v="0"/>
    <x v="0"/>
    <s v="GSK616_Sensodyne_tootbrush_preroll_MC"/>
    <s v="Completed"/>
    <s v="Digitals"/>
    <s v="RON"/>
    <s v="Xaxis Tv"/>
    <s v="cpv"/>
    <s v="Pre/Mid/Post Rolls RON"/>
    <s v="Online Video"/>
    <n v="0.02"/>
    <n v="0.04"/>
    <n v="50000"/>
    <n v="0"/>
    <n v="50000"/>
    <n v="0"/>
    <n v="0"/>
    <e v="#DIV/0!"/>
    <e v="#DIV/0!"/>
    <n v="1000"/>
    <n v="0"/>
    <n v="-1000"/>
    <n v="2000"/>
    <n v="0"/>
    <n v="-2000"/>
    <n v="0"/>
    <n v="0"/>
    <e v="#DIV/0!"/>
  </r>
  <r>
    <s v="GSK616_Sensodyne_tootbrush_preroll_Midyo_MC"/>
    <x v="0"/>
    <x v="5"/>
    <s v="Q2"/>
    <d v="2016-06-22T00:00:00"/>
    <d v="2016-06-30T00:00:00"/>
    <n v="0"/>
    <x v="0"/>
    <x v="0"/>
    <s v="GSK616_Sensodyne_tootbrush_preroll_MC"/>
    <s v="Completed"/>
    <s v="Midyo"/>
    <s v="RON"/>
    <s v="Xaxis Tv"/>
    <s v="cpv"/>
    <s v="Pre/Mid/Post Rolls RON"/>
    <s v="Online Video"/>
    <n v="5.0000000000000001E-3"/>
    <n v="0.04"/>
    <n v="0"/>
    <m/>
    <n v="0"/>
    <n v="0"/>
    <m/>
    <e v="#DIV/0!"/>
    <e v="#DIV/0!"/>
    <n v="0"/>
    <n v="0"/>
    <n v="0"/>
    <n v="0"/>
    <n v="0"/>
    <n v="0"/>
    <n v="0"/>
    <n v="0"/>
    <e v="#DIV/0!"/>
  </r>
  <r>
    <s v="Huawei0616_P9_Preorder_interest_Adnboost_MX"/>
    <x v="0"/>
    <x v="5"/>
    <s v="Q2"/>
    <d v="2016-06-10T00:00:00"/>
    <d v="2016-06-15T00:00:00"/>
    <n v="0"/>
    <x v="3"/>
    <x v="22"/>
    <s v="Huawei0616_P9_Preorder_interest_MX"/>
    <s v="Completed"/>
    <s v="Adnboost"/>
    <s v="RON"/>
    <s v="Xaxis Display Plus"/>
    <s v="cpm"/>
    <s v="Selected Sites"/>
    <s v="Ad Bundles"/>
    <n v="2.75"/>
    <n v="3.75"/>
    <n v="3700000"/>
    <n v="3730389"/>
    <n v="0"/>
    <n v="3700000"/>
    <n v="3949"/>
    <n v="1.058602735532407E-3"/>
    <n v="3.1020511521904282"/>
    <n v="10175"/>
    <n v="10175"/>
    <n v="0"/>
    <n v="13875"/>
    <n v="12250"/>
    <n v="-1625"/>
    <n v="0"/>
    <n v="2075"/>
    <n v="0.16938775510204082"/>
  </r>
  <r>
    <s v="Huawei0616_P9_Preorder_interest_Medyanet_MX"/>
    <x v="0"/>
    <x v="5"/>
    <s v="Q2"/>
    <d v="2016-06-10T00:00:00"/>
    <d v="2016-06-15T00:00:00"/>
    <n v="0"/>
    <x v="3"/>
    <x v="22"/>
    <s v="Huawei0616_P9_Preorder_interest_MX"/>
    <s v="Completed"/>
    <s v="Medyanet"/>
    <s v="RON"/>
    <s v="Xaxis Display Plus"/>
    <s v="cpm"/>
    <s v="Selected Sites"/>
    <s v="Ad Bundles"/>
    <n v="0.1"/>
    <n v="3.75"/>
    <n v="1000000"/>
    <n v="1000015"/>
    <n v="0"/>
    <n v="1000000"/>
    <m/>
    <n v="0"/>
    <e v="#DIV/0!"/>
    <n v="100"/>
    <n v="100"/>
    <n v="0"/>
    <n v="3750"/>
    <n v="3750"/>
    <n v="0"/>
    <n v="0"/>
    <n v="3650"/>
    <n v="0.97333333333333338"/>
  </r>
  <r>
    <s v="Huawei0616_P9_Preorder_preroll_Nokta_MX"/>
    <x v="0"/>
    <x v="5"/>
    <s v="Q2"/>
    <d v="2016-06-10T00:00:00"/>
    <d v="2016-06-15T00:00:00"/>
    <n v="0"/>
    <x v="3"/>
    <x v="22"/>
    <s v="Huawei0616_P9_Preorder_preroll_MX"/>
    <s v="Completed"/>
    <s v="Nokta"/>
    <s v="RON"/>
    <s v="Xaxis Tv"/>
    <s v="cpv"/>
    <s v="Pre/Mid/Post Rolls RON"/>
    <s v="Online Video"/>
    <n v="1.2E-2"/>
    <n v="0.06"/>
    <n v="70000"/>
    <n v="71750"/>
    <n v="0"/>
    <n v="70000"/>
    <n v="7483"/>
    <n v="0.10429268292682926"/>
    <n v="0.52786315648803961"/>
    <n v="840"/>
    <n v="840"/>
    <n v="0"/>
    <n v="4200"/>
    <n v="3950"/>
    <n v="-250"/>
    <n v="0"/>
    <n v="3110"/>
    <n v="0.78734177215189871"/>
  </r>
  <r>
    <s v="Huawei0616_P9_Preorder_preroll_Dogus_MX"/>
    <x v="0"/>
    <x v="5"/>
    <s v="Q2"/>
    <d v="2016-06-10T00:00:00"/>
    <d v="2016-06-15T00:00:00"/>
    <n v="0"/>
    <x v="3"/>
    <x v="22"/>
    <s v="Huawei0616_P9_Preorder_preroll_MX"/>
    <s v="Completed"/>
    <s v="Dogus"/>
    <s v="RON"/>
    <s v="Xaxis Tv"/>
    <s v="cpv"/>
    <s v="Pre/Mid/Post Rolls RON"/>
    <s v="Online Video"/>
    <n v="0.01"/>
    <n v="0.06"/>
    <n v="30000"/>
    <n v="840"/>
    <n v="29160"/>
    <n v="840"/>
    <n v="28"/>
    <n v="3.3333333333333333E-2"/>
    <n v="1.7857142857142858"/>
    <n v="300"/>
    <n v="8.4"/>
    <n v="-291.60000000000002"/>
    <n v="1800"/>
    <n v="50"/>
    <n v="-1750"/>
    <n v="0"/>
    <n v="41.6"/>
    <n v="0.83200000000000007"/>
  </r>
  <r>
    <s v="Burganbank0616_Digital_Kredi_interstitial_medyanet_MEC"/>
    <x v="0"/>
    <x v="5"/>
    <s v="Q2"/>
    <d v="2016-06-24T00:00:00"/>
    <d v="2016-06-30T00:00:00"/>
    <n v="0"/>
    <x v="1"/>
    <x v="34"/>
    <s v="Burganbank0616_Digital_Kredi_interstitial_MEC"/>
    <s v="Completed"/>
    <s v="Medyanet"/>
    <s v="RON"/>
    <s v="Xaxis Rich Media"/>
    <s v="cpm"/>
    <s v="Interstitial"/>
    <s v="Interstitial"/>
    <n v="0.5"/>
    <n v="4"/>
    <n v="500000"/>
    <n v="500000"/>
    <n v="0"/>
    <n v="500000"/>
    <m/>
    <n v="0"/>
    <e v="#DIV/0!"/>
    <n v="250"/>
    <n v="250"/>
    <n v="0"/>
    <n v="2000"/>
    <n v="1723.26"/>
    <n v="-276.74"/>
    <n v="0"/>
    <n v="1473.26"/>
    <n v="0.85492612838457338"/>
  </r>
  <r>
    <s v="Gratis0616_Bayram_Kampanyası_SYNC_clipkit_MS"/>
    <x v="0"/>
    <x v="5"/>
    <s v="Q2"/>
    <d v="2016-06-24T00:00:00"/>
    <d v="2016-06-24T00:00:00"/>
    <n v="0"/>
    <x v="2"/>
    <x v="41"/>
    <s v="Gratis0616_Bayram_Kampanyası_SYNC_MS"/>
    <s v="Completed"/>
    <s v="Clipkit"/>
    <s v="RON"/>
    <s v="Xaxis SYNC"/>
    <s v="cpv"/>
    <s v="Pre/Mid/Post Rolls RON"/>
    <s v="Online Video"/>
    <n v="3.5000000000000003E-2"/>
    <n v="6.5000000000000002E-2"/>
    <n v="150000"/>
    <n v="152100"/>
    <n v="0"/>
    <n v="150000"/>
    <n v="10627"/>
    <n v="6.9868507560815252E-2"/>
    <n v="0.84689940717041501"/>
    <n v="5250.0000000000009"/>
    <n v="5250.0000000000009"/>
    <n v="0"/>
    <n v="9750"/>
    <n v="9000"/>
    <n v="-750"/>
    <n v="0"/>
    <n v="3749.9999999999991"/>
    <n v="0.41666666666666657"/>
  </r>
  <r>
    <s v="Gratis0616_Bayram_Kampanyası_SYNC_bond_MS"/>
    <x v="0"/>
    <x v="5"/>
    <s v="Q2"/>
    <d v="2016-06-24T00:00:00"/>
    <d v="2016-06-24T00:00:00"/>
    <n v="0"/>
    <x v="2"/>
    <x v="41"/>
    <s v="Gratis0616_Bayram_Kampanyası_SYNC_MS"/>
    <s v="Completed"/>
    <s v="Bond Digital"/>
    <s v="RON"/>
    <s v="Xaxis SYNC"/>
    <s v="cpv"/>
    <s v="Pre/Mid/Post Rolls RON"/>
    <s v="Online Video"/>
    <n v="1.4999999999999999E-2"/>
    <n v="6.5000000000000002E-2"/>
    <n v="30000"/>
    <n v="32454"/>
    <n v="0"/>
    <n v="30000"/>
    <m/>
    <n v="0"/>
    <e v="#DIV/0!"/>
    <n v="450"/>
    <n v="450"/>
    <n v="0"/>
    <n v="1950"/>
    <n v="2000"/>
    <n v="50"/>
    <n v="0"/>
    <n v="1550"/>
    <n v="0.77500000000000002"/>
  </r>
  <r>
    <s v="Gratis0616_Bayram_Kampanyası_SYNC_Acunn_MS"/>
    <x v="0"/>
    <x v="5"/>
    <s v="Q2"/>
    <d v="2016-06-24T00:00:00"/>
    <d v="2016-06-24T00:00:00"/>
    <n v="0"/>
    <x v="2"/>
    <x v="41"/>
    <s v="Gratis0616_Bayram_Kampanyası_SYNC_MS"/>
    <s v="Completed"/>
    <s v="Acunn"/>
    <s v="RON"/>
    <s v="Xaxis SYNC"/>
    <s v="cpv"/>
    <s v="Pre/Mid/Post Rolls RON"/>
    <s v="Online Video"/>
    <n v="1.4999999999999999E-2"/>
    <n v="6.5000000000000002E-2"/>
    <n v="50000"/>
    <n v="34667"/>
    <n v="15333"/>
    <n v="34667"/>
    <n v="998"/>
    <n v="2.8788184728992989E-2"/>
    <n v="2.0040080160320639"/>
    <n v="750"/>
    <n v="520.005"/>
    <n v="-229.995"/>
    <n v="3250"/>
    <n v="2000"/>
    <n v="-1250"/>
    <n v="0"/>
    <n v="1479.9949999999999"/>
    <n v="0.73999749999999997"/>
  </r>
  <r>
    <s v="Teknosa0616_Turuncu_İndirim_20-27Haziran_interstitial_Medyanet_MC"/>
    <x v="0"/>
    <x v="5"/>
    <s v="Q2"/>
    <d v="2016-06-24T00:00:00"/>
    <d v="2016-06-27T00:00:00"/>
    <n v="0"/>
    <x v="0"/>
    <x v="6"/>
    <s v="Teknosa0616_Turuncu_İndirim_20-27Haziran_interstitial_MC"/>
    <s v="Completed"/>
    <s v="Medyanet"/>
    <s v="RON"/>
    <s v="Xaxis Rich Media"/>
    <s v="cpm"/>
    <s v="Interstitial"/>
    <s v="Interstitial"/>
    <n v="0.5"/>
    <n v="4.25"/>
    <n v="450000"/>
    <n v="451998"/>
    <n v="0"/>
    <n v="450000"/>
    <n v="4002"/>
    <n v="8.8540214779711419E-3"/>
    <n v="0.41229385307346328"/>
    <n v="225"/>
    <n v="225"/>
    <n v="0"/>
    <n v="1912.5"/>
    <n v="1650"/>
    <n v="-262.5"/>
    <n v="0"/>
    <n v="1425"/>
    <n v="0.86363636363636365"/>
  </r>
  <r>
    <s v="Teknosa0616_Turuncu_İndirim_20-27Haziran_interstitial_Acunn_MC"/>
    <x v="0"/>
    <x v="5"/>
    <s v="Q2"/>
    <d v="2016-06-24T00:00:00"/>
    <d v="2016-06-27T00:00:00"/>
    <n v="0"/>
    <x v="0"/>
    <x v="6"/>
    <s v="Teknosa0616_Turuncu_İndirim_20-27Haziran_interstitial_MC"/>
    <s v="Completed"/>
    <s v="Acunn"/>
    <s v="RON"/>
    <s v="Xaxis Rich Media"/>
    <s v="cpm"/>
    <s v="Interstitial"/>
    <s v="Interstitial"/>
    <n v="1.25"/>
    <n v="4.25"/>
    <n v="200000"/>
    <n v="202444"/>
    <n v="0"/>
    <n v="200000"/>
    <m/>
    <n v="0"/>
    <e v="#DIV/0!"/>
    <n v="250"/>
    <n v="250"/>
    <n v="0"/>
    <n v="850"/>
    <n v="850"/>
    <n v="0"/>
    <n v="0"/>
    <n v="600"/>
    <n v="0.70588235294117652"/>
  </r>
  <r>
    <s v="TFKB0616_Imaj_kampanyası_Sync_Appnexus_MS"/>
    <x v="0"/>
    <x v="5"/>
    <s v="Q2"/>
    <d v="2016-06-26T00:00:00"/>
    <d v="2016-06-30T00:00:00"/>
    <n v="0"/>
    <x v="2"/>
    <x v="57"/>
    <s v="TFKB0616_Imaj_kampanyası_Sync_MS"/>
    <s v="Completed"/>
    <s v="Appnexus"/>
    <s v="RON"/>
    <s v="Xaxis SYNC"/>
    <s v="cpm"/>
    <s v="Selected Sites"/>
    <s v="Ad Bundles"/>
    <m/>
    <n v="10"/>
    <n v="700000"/>
    <m/>
    <n v="700000"/>
    <n v="0"/>
    <m/>
    <e v="#DIV/0!"/>
    <e v="#DIV/0!"/>
    <n v="0"/>
    <n v="0"/>
    <n v="0"/>
    <n v="7000"/>
    <n v="0"/>
    <n v="-7000"/>
    <n v="0"/>
    <n v="0"/>
    <e v="#DIV/0!"/>
  </r>
  <r>
    <s v="Mavi0616_Bayram_Oncesi_interstitial_Medyanet_MS"/>
    <x v="0"/>
    <x v="5"/>
    <s v="Q2"/>
    <d v="2016-06-26T00:00:00"/>
    <d v="2016-06-30T00:00:00"/>
    <n v="0"/>
    <x v="2"/>
    <x v="49"/>
    <s v="Mavi0616_Bayram_Oncesi_interstitial_MS"/>
    <s v="Completed"/>
    <s v="Medyanet"/>
    <s v="RON"/>
    <s v="Xaxis Rich Media"/>
    <s v="cpm"/>
    <s v="Interstitial"/>
    <s v="Interstitial"/>
    <n v="0.5"/>
    <n v="4.5"/>
    <n v="600000"/>
    <n v="356885"/>
    <n v="243115"/>
    <n v="356885"/>
    <m/>
    <n v="0"/>
    <e v="#DIV/0!"/>
    <n v="300"/>
    <n v="178.4425"/>
    <n v="-121.5575"/>
    <n v="2700"/>
    <n v="1605.9825000000001"/>
    <n v="-1094.0174999999999"/>
    <n v="0"/>
    <n v="1427.54"/>
    <n v="0.88888888888888884"/>
  </r>
  <r>
    <s v="Mavi0616_Bayram_Oncesi_interstitial_Sem_MS"/>
    <x v="0"/>
    <x v="5"/>
    <s v="Q2"/>
    <d v="2016-06-26T00:00:00"/>
    <d v="2016-06-30T00:00:00"/>
    <n v="0"/>
    <x v="2"/>
    <x v="49"/>
    <s v="Mavi0616_Bayram_Oncesi_interstitial_MS"/>
    <s v="Completed"/>
    <s v="Sem Digital"/>
    <s v="RON"/>
    <s v="Xaxis Rich Media"/>
    <s v="cpm"/>
    <s v="Interstitial"/>
    <s v="Interstitial"/>
    <n v="1.5"/>
    <n v="4.5"/>
    <n v="200000"/>
    <n v="204146"/>
    <n v="0"/>
    <n v="200000"/>
    <n v="401"/>
    <n v="1.9642804659410424E-3"/>
    <n v="2.2909152119700749"/>
    <n v="300"/>
    <n v="300"/>
    <n v="0"/>
    <n v="900"/>
    <n v="918.65700000000004"/>
    <n v="18.657000000000039"/>
    <n v="0"/>
    <n v="618.65700000000004"/>
    <n v="0.67343633151437376"/>
  </r>
  <r>
    <s v="Mavi0616_Bayram_Oncesi_interstitial_Matrouge_MS"/>
    <x v="0"/>
    <x v="5"/>
    <s v="Q2"/>
    <d v="2016-06-26T00:00:00"/>
    <d v="2016-06-30T00:00:00"/>
    <n v="0"/>
    <x v="2"/>
    <x v="49"/>
    <s v="Mavi0616_Bayram_Oncesi_interstitial_MS"/>
    <s v="Completed"/>
    <s v="Matrouge"/>
    <s v="RON"/>
    <s v="Xaxis Rich Media"/>
    <s v="cpm"/>
    <s v="Interstitial"/>
    <s v="Interstitial"/>
    <n v="2"/>
    <n v="4.5"/>
    <n v="200000"/>
    <n v="53420"/>
    <n v="146580"/>
    <n v="53420"/>
    <m/>
    <n v="0"/>
    <e v="#DIV/0!"/>
    <n v="400"/>
    <n v="106.84"/>
    <n v="-293.15999999999997"/>
    <n v="900"/>
    <n v="240.39"/>
    <n v="-659.61"/>
    <n v="0"/>
    <n v="133.54999999999998"/>
    <n v="0.55555555555555547"/>
  </r>
  <r>
    <s v="Mavi0616_Bayram_Oncesi_interstitial_Digitalm_MS"/>
    <x v="0"/>
    <x v="5"/>
    <s v="Q2"/>
    <d v="2016-06-26T00:00:00"/>
    <d v="2016-06-30T00:00:00"/>
    <n v="0"/>
    <x v="2"/>
    <x v="49"/>
    <s v="Mavi0616_Bayram_Oncesi_interstitial_MS"/>
    <s v="Completed"/>
    <s v="Digitalm"/>
    <s v="RON"/>
    <s v="Xaxis Rich Media"/>
    <s v="cpm"/>
    <s v="Interstitial"/>
    <s v="Interstitial"/>
    <n v="2.5"/>
    <n v="4.5"/>
    <n v="170000"/>
    <n v="98383"/>
    <n v="71617"/>
    <n v="98383"/>
    <n v="1959"/>
    <n v="1.9911976662634806E-2"/>
    <n v="0.2259946401225115"/>
    <n v="425"/>
    <n v="245.95749999999998"/>
    <n v="-179.04250000000002"/>
    <n v="765"/>
    <n v="442.7235"/>
    <n v="-322.2765"/>
    <n v="0"/>
    <n v="196.76600000000002"/>
    <n v="0.44444444444444448"/>
  </r>
  <r>
    <s v="Vodafone0616_Red_Budget_interest_Appnexus_MS"/>
    <x v="0"/>
    <x v="5"/>
    <s v="Q2"/>
    <d v="2016-06-27T00:00:00"/>
    <d v="2016-06-30T00:00:00"/>
    <n v="0"/>
    <x v="2"/>
    <x v="13"/>
    <s v="Vodafone0616_Red_Budget_interest_MS"/>
    <s v="Completed"/>
    <s v="Appnexus"/>
    <s v="RON"/>
    <s v="Xaxis Display Plus"/>
    <s v="cpm"/>
    <s v="Selected Sites"/>
    <s v="Ad Bundles"/>
    <m/>
    <n v="1.5"/>
    <n v="1600000"/>
    <n v="1019141"/>
    <n v="580859"/>
    <n v="1019141"/>
    <m/>
    <n v="0"/>
    <e v="#DIV/0!"/>
    <n v="0"/>
    <n v="336.85413167573"/>
    <n v="336.85413167573"/>
    <n v="2400"/>
    <n v="1558.29"/>
    <n v="-841.71"/>
    <n v="0"/>
    <n v="1221.4358683242699"/>
    <n v="0.78383090973071123"/>
  </r>
  <r>
    <s v="Huawei0616_P9_Lansman_interstitial_medyanet_MX"/>
    <x v="0"/>
    <x v="5"/>
    <s v="Q2"/>
    <d v="2016-06-27T00:00:00"/>
    <d v="2016-06-30T00:00:00"/>
    <n v="0"/>
    <x v="3"/>
    <x v="22"/>
    <s v="Huawei0616_P9_Lansman_interstitial_MX"/>
    <s v="Completed"/>
    <s v="Medyanet"/>
    <s v="RON"/>
    <s v="Xaxis Rich Media"/>
    <s v="cpm"/>
    <s v="Interstitial"/>
    <s v="Interstitial"/>
    <n v="0.5"/>
    <n v="4.25"/>
    <n v="200000"/>
    <n v="103292"/>
    <n v="96708"/>
    <n v="103292"/>
    <m/>
    <n v="0"/>
    <e v="#DIV/0!"/>
    <n v="100"/>
    <n v="51.646000000000001"/>
    <n v="-48.353999999999999"/>
    <n v="850"/>
    <n v="480"/>
    <n v="-370"/>
    <n v="0"/>
    <n v="428.35399999999998"/>
    <n v="0.89240416666666667"/>
  </r>
  <r>
    <s v="Huawei0616_P9_Lansman_interstitial_Digitalm_MX"/>
    <x v="0"/>
    <x v="5"/>
    <s v="Q2"/>
    <d v="2016-06-27T00:00:00"/>
    <d v="2016-06-30T00:00:00"/>
    <n v="0"/>
    <x v="3"/>
    <x v="22"/>
    <s v="Huawei0616_P9_Lansman_interstitial_MX"/>
    <s v="Completed"/>
    <s v="Digitalm"/>
    <s v="RON"/>
    <s v="Xaxis Rich Media"/>
    <s v="cpm"/>
    <s v="Interstitial"/>
    <s v="Interstitial"/>
    <n v="2.5"/>
    <n v="4.25"/>
    <n v="100000"/>
    <n v="65281"/>
    <n v="34719"/>
    <n v="65281"/>
    <n v="1486"/>
    <n v="2.2763131692222851E-2"/>
    <n v="0.19111709286675641"/>
    <n v="250"/>
    <n v="163.20250000000001"/>
    <n v="-86.797499999999985"/>
    <n v="425"/>
    <n v="284"/>
    <n v="-141"/>
    <n v="0"/>
    <n v="120.79749999999999"/>
    <n v="0.42534330985915486"/>
  </r>
  <r>
    <s v="Zorlu0616_BirHayalBiroyun_preroll_Matrouge_MC"/>
    <x v="0"/>
    <x v="5"/>
    <s v="Q2"/>
    <n v="42522"/>
    <n v="42551"/>
    <n v="0"/>
    <x v="0"/>
    <x v="53"/>
    <s v="Zorlu0616_BirHayalBiroyun_preroll_MC"/>
    <s v="Completed"/>
    <s v="Matrouge"/>
    <s v="RON"/>
    <s v="Xaxis Tv"/>
    <s v="cpv"/>
    <s v="Pre/Mid/Post Rolls RON"/>
    <s v="Online Video"/>
    <n v="0.02"/>
    <n v="3.3000000000000002E-2"/>
    <n v="20000"/>
    <n v="51111"/>
    <n v="0"/>
    <n v="20000"/>
    <m/>
    <n v="0"/>
    <e v="#DIV/0!"/>
    <n v="400"/>
    <n v="400"/>
    <n v="0"/>
    <n v="660"/>
    <n v="300"/>
    <n v="-360"/>
    <n v="0"/>
    <n v="-100"/>
    <n v="-0.33333333333333331"/>
  </r>
  <r>
    <s v="Zorlu0616_BirHayalBiroyun_preroll_Digitalm_MC"/>
    <x v="0"/>
    <x v="5"/>
    <s v="Q2"/>
    <n v="42522"/>
    <n v="42551"/>
    <n v="0"/>
    <x v="0"/>
    <x v="53"/>
    <s v="Zorlu0616_BirHayalBiroyun_preroll_MC"/>
    <s v="Completed"/>
    <s v="Digitalm"/>
    <s v="RON"/>
    <s v="Xaxis Tv"/>
    <s v="cpv"/>
    <s v="Pre/Mid/Post Rolls RON"/>
    <s v="Online Video"/>
    <n v="6.0000000000000001E-3"/>
    <n v="3.3000000000000002E-2"/>
    <n v="20000"/>
    <n v="22156"/>
    <n v="0"/>
    <n v="20000"/>
    <m/>
    <n v="0"/>
    <e v="#DIV/0!"/>
    <n v="120"/>
    <n v="120"/>
    <n v="0"/>
    <n v="660"/>
    <n v="442"/>
    <n v="-218"/>
    <n v="0"/>
    <n v="322"/>
    <n v="0.72850678733031671"/>
  </r>
  <r>
    <s v="Zorlu0616_BirHayalBiroyun_interstitial_Acunn_MC"/>
    <x v="0"/>
    <x v="5"/>
    <s v="Q2"/>
    <d v="2016-06-01T00:00:00"/>
    <d v="2016-06-30T00:00:00"/>
    <n v="0"/>
    <x v="0"/>
    <x v="53"/>
    <s v="Zorlu0616_BirHayalBiroyun_interstitital_MC"/>
    <s v="Completed"/>
    <s v="Acunn"/>
    <s v="RON"/>
    <s v="Xaxis Rich Media"/>
    <s v="cpm"/>
    <s v="Interstitial"/>
    <s v="Interstitial"/>
    <n v="1.25"/>
    <n v="4.25"/>
    <n v="150000"/>
    <n v="160000"/>
    <n v="0"/>
    <n v="150000"/>
    <m/>
    <n v="0"/>
    <e v="#DIV/0!"/>
    <n v="187.5"/>
    <n v="187.5"/>
    <n v="0"/>
    <n v="637.5"/>
    <n v="622"/>
    <n v="-15.5"/>
    <n v="0"/>
    <n v="434.5"/>
    <n v="0.69855305466237938"/>
  </r>
  <r>
    <s v="Arzum0716_Nar_Serisi_interest_Medyanet_MEC"/>
    <x v="0"/>
    <x v="6"/>
    <s v="Q3"/>
    <d v="2016-07-01T00:00:00"/>
    <d v="2016-07-05T00:00:00"/>
    <n v="0"/>
    <x v="1"/>
    <x v="23"/>
    <s v="Arzum0716_Nar_Serisi_interest__MEC"/>
    <s v="Completed"/>
    <s v="Medyanet"/>
    <s v="RON"/>
    <s v="Xaxis Display Plus"/>
    <s v="cpm"/>
    <s v="Selected Sites"/>
    <s v="Ad Bundles"/>
    <n v="0.1"/>
    <n v="1.6"/>
    <n v="1500000"/>
    <n v="1500000"/>
    <n v="0"/>
    <n v="1500000"/>
    <n v="207"/>
    <n v="1.3799999999999999E-4"/>
    <n v="4.3478260869565215"/>
    <n v="150"/>
    <n v="150"/>
    <n v="0"/>
    <n v="2400"/>
    <n v="900"/>
    <n v="-1500"/>
    <n v="0"/>
    <n v="750"/>
    <n v="0.83333333333333337"/>
  </r>
  <r>
    <s v="Arzum0716_Nar_Serisi_interest_Bond_MEC"/>
    <x v="0"/>
    <x v="6"/>
    <s v="Q3"/>
    <d v="2016-07-01T00:00:00"/>
    <d v="2016-07-05T00:00:00"/>
    <n v="0"/>
    <x v="1"/>
    <x v="23"/>
    <s v="Arzum0716_Nar_Serisi_interest__MEC"/>
    <s v="Completed"/>
    <s v="Bond Digital"/>
    <s v="RON"/>
    <s v="Xaxis Display Plus"/>
    <s v="cpm"/>
    <s v="Selected Sites"/>
    <s v="Ad Bundles"/>
    <n v="0.5"/>
    <n v="1.6"/>
    <n v="500000"/>
    <n v="500072"/>
    <n v="0"/>
    <n v="500000"/>
    <m/>
    <n v="0"/>
    <e v="#DIV/0!"/>
    <n v="250"/>
    <n v="250"/>
    <n v="0"/>
    <n v="800"/>
    <n v="958.71"/>
    <n v="158.71000000000004"/>
    <n v="0"/>
    <n v="708.71"/>
    <n v="0.73923292757976866"/>
  </r>
  <r>
    <s v="Beymen0716_Temmuz_LookaLike_Bond_MEC"/>
    <x v="0"/>
    <x v="6"/>
    <s v="Q3"/>
    <d v="2016-07-01T00:00:00"/>
    <d v="2016-07-31T00:00:00"/>
    <n v="0"/>
    <x v="1"/>
    <x v="37"/>
    <s v="Beymen0716_Temmuz_LookaLike_MEC"/>
    <s v="Completed"/>
    <s v="Bond Digital"/>
    <s v="RON"/>
    <s v="Xaxis Lookalike"/>
    <s v="cpm"/>
    <s v="Selected Sites"/>
    <s v="Ad Bundles"/>
    <n v="0.5"/>
    <n v="1.75"/>
    <n v="2000000"/>
    <n v="1988059"/>
    <n v="11941"/>
    <n v="1988059"/>
    <m/>
    <n v="0"/>
    <e v="#DIV/0!"/>
    <n v="1000"/>
    <n v="994.02949999999998"/>
    <n v="-5.9705000000000155"/>
    <n v="3500"/>
    <n v="3479.1032500000001"/>
    <n v="-20.896749999999884"/>
    <n v="0"/>
    <n v="2485.07375"/>
    <n v="0.7142857142857143"/>
  </r>
  <r>
    <s v="Beymen0716_Temmuz_LookaLike_Digitalm_MEC"/>
    <x v="0"/>
    <x v="6"/>
    <s v="Q3"/>
    <d v="2016-07-01T00:00:00"/>
    <d v="2016-07-31T00:00:00"/>
    <n v="0"/>
    <x v="1"/>
    <x v="37"/>
    <s v="Beymen0716_Temmuz_LookaLike_MEC"/>
    <s v="Completed"/>
    <s v="Digitalm"/>
    <s v="RON"/>
    <s v="Xaxis Lookalike"/>
    <s v="cpm"/>
    <s v="Selected Sites"/>
    <s v="Ad Bundles"/>
    <n v="0.2"/>
    <n v="1.75"/>
    <n v="2000000"/>
    <n v="2000059"/>
    <n v="0"/>
    <n v="2000000"/>
    <n v="918"/>
    <n v="4.5898645989943298E-4"/>
    <n v="3.8127486383442268"/>
    <n v="400"/>
    <n v="400"/>
    <n v="0"/>
    <n v="3500"/>
    <n v="3500.1032500000001"/>
    <n v="0.10325000000011642"/>
    <n v="0"/>
    <n v="3100.1032500000001"/>
    <n v="0.88571765704340288"/>
  </r>
  <r>
    <s v="Beymen0716_Temmuz_LookaLike_Medyanet(interstitial)_MEC"/>
    <x v="0"/>
    <x v="6"/>
    <s v="Q3"/>
    <d v="2016-07-01T00:00:00"/>
    <d v="2016-07-31T00:00:00"/>
    <n v="0"/>
    <x v="1"/>
    <x v="37"/>
    <s v="Beymen0716_Temmuz_LookaLike_MEC"/>
    <s v="Completed"/>
    <s v="Medyanet"/>
    <s v="RON"/>
    <s v="Xaxis Lookalike"/>
    <s v="cpm"/>
    <s v="Selected Sites"/>
    <s v="Ad Bundles"/>
    <n v="0.5"/>
    <n v="1.75"/>
    <n v="2000000"/>
    <n v="2000030"/>
    <n v="0"/>
    <n v="2000000"/>
    <n v="44080"/>
    <n v="2.2039669404958925E-2"/>
    <n v="7.9402279945553531E-2"/>
    <n v="1000"/>
    <n v="1000"/>
    <n v="0"/>
    <n v="3500"/>
    <n v="3500.0524999999998"/>
    <n v="5.2499999999781721E-2"/>
    <n v="0"/>
    <n v="2500.0524999999998"/>
    <n v="0.71428999993571518"/>
  </r>
  <r>
    <s v="Beymen0716_Temmuz_LookaLike_Sözcü_MEC"/>
    <x v="0"/>
    <x v="6"/>
    <s v="Q3"/>
    <d v="2016-07-01T00:00:00"/>
    <d v="2016-07-31T00:00:00"/>
    <n v="0"/>
    <x v="1"/>
    <x v="37"/>
    <s v="Beymen0716_Temmuz_LookaLike_MEC"/>
    <s v="Completed"/>
    <s v="Sözcü"/>
    <s v="RON"/>
    <s v="Xaxis Lookalike"/>
    <s v="cpm"/>
    <s v="Selected Sites"/>
    <s v="Ad Bundles"/>
    <n v="0.25"/>
    <n v="1.75"/>
    <n v="2000000"/>
    <n v="2000698"/>
    <n v="0"/>
    <n v="2000000"/>
    <n v="696"/>
    <n v="3.4787859037196017E-4"/>
    <n v="5.0304906609195408"/>
    <n v="500"/>
    <n v="500"/>
    <n v="0"/>
    <n v="3500"/>
    <n v="3501.2215000000001"/>
    <n v="1.2215000000001055"/>
    <n v="0"/>
    <n v="3001.2215000000001"/>
    <n v="0.85719269689164201"/>
  </r>
  <r>
    <s v="Beymen0716_Temmuz_LookaLike_SesliSözlük_MEC"/>
    <x v="0"/>
    <x v="6"/>
    <s v="Q3"/>
    <d v="2016-07-01T00:00:00"/>
    <d v="2016-07-31T00:00:00"/>
    <n v="0"/>
    <x v="1"/>
    <x v="37"/>
    <s v="Beymen0716_Temmuz_LookaLike_MEC"/>
    <s v="Completed"/>
    <s v="Sevinc iletisim"/>
    <s v="RON"/>
    <s v="Xaxis Lookalike"/>
    <s v="cpm"/>
    <s v="Selected Sites"/>
    <s v="Ad Bundles"/>
    <n v="0.3"/>
    <n v="1.75"/>
    <n v="2000000"/>
    <n v="2100000"/>
    <n v="0"/>
    <n v="2000000"/>
    <n v="655"/>
    <n v="3.1190476190476188E-4"/>
    <n v="5.6106870229007635"/>
    <n v="600"/>
    <n v="600"/>
    <n v="0"/>
    <n v="3500"/>
    <n v="3675"/>
    <n v="175"/>
    <n v="0"/>
    <n v="3075"/>
    <n v="0.83673469387755106"/>
  </r>
  <r>
    <s v="Beymen0716_Temmuz_LookaLike_Ligatus_MEC"/>
    <x v="0"/>
    <x v="6"/>
    <s v="Q3"/>
    <d v="2016-07-01T00:00:00"/>
    <d v="2016-07-31T00:00:00"/>
    <n v="0"/>
    <x v="1"/>
    <x v="37"/>
    <s v="Beymen0716_Temmuz_LookaLike_MEC"/>
    <s v="Completed"/>
    <s v="Ligatus"/>
    <s v="RON"/>
    <s v="Xaxis Lookalike"/>
    <s v="cpc"/>
    <s v="Selected Sites"/>
    <s v="Ad Bundles"/>
    <n v="0.3"/>
    <n v="1.75"/>
    <n v="3333"/>
    <n v="3333"/>
    <n v="0"/>
    <n v="3333"/>
    <m/>
    <n v="0"/>
    <e v="#DIV/0!"/>
    <n v="0.99990000000000001"/>
    <n v="1000"/>
    <n v="999.00009999999997"/>
    <n v="5.8327500000000008"/>
    <n v="5.8327499999999999"/>
    <n v="0"/>
    <n v="0"/>
    <n v="-994.16724999999997"/>
    <n v="-170.44571600017144"/>
  </r>
  <r>
    <s v="Beymen0716_Temmuz_LookaLike_Maxad_MEC"/>
    <x v="0"/>
    <x v="6"/>
    <s v="Q3"/>
    <d v="2016-07-01T00:00:00"/>
    <d v="2016-07-31T00:00:00"/>
    <n v="0"/>
    <x v="1"/>
    <x v="37"/>
    <s v="Beymen0716_Temmuz_LookaLike_MEC"/>
    <s v="Completed"/>
    <s v="Maxad"/>
    <s v="RON"/>
    <s v="Xaxis Lookalike"/>
    <s v="cpc"/>
    <s v="Selected Sites"/>
    <s v="Ad Bundles"/>
    <m/>
    <n v="1.75"/>
    <n v="5000"/>
    <n v="1316"/>
    <n v="3684"/>
    <n v="1316"/>
    <m/>
    <n v="0"/>
    <e v="#DIV/0!"/>
    <n v="0"/>
    <n v="361.15"/>
    <n v="361.15"/>
    <n v="8.75"/>
    <n v="2.3029999999999999"/>
    <n v="-6.4470000000000001"/>
    <n v="0"/>
    <n v="-358.84699999999998"/>
    <n v="-155.81719496309162"/>
  </r>
  <r>
    <s v="Beymen0716_Temmuz_LookaLike_Nokta_MEC"/>
    <x v="0"/>
    <x v="6"/>
    <s v="Q3"/>
    <d v="2016-07-01T00:00:00"/>
    <d v="2016-07-31T00:00:00"/>
    <n v="0"/>
    <x v="1"/>
    <x v="37"/>
    <s v="Beymen0716_Temmuz_LookaLike_MEC"/>
    <s v="Completed"/>
    <s v="Nokta"/>
    <s v="RON"/>
    <s v="Xaxis Lookalike"/>
    <s v="cpm"/>
    <s v="Selected Sites"/>
    <s v="Ad Bundles"/>
    <n v="0.1"/>
    <n v="1.75"/>
    <n v="500000"/>
    <n v="512937"/>
    <n v="0"/>
    <n v="500000"/>
    <m/>
    <n v="0"/>
    <e v="#DIV/0!"/>
    <n v="50"/>
    <n v="50"/>
    <n v="0"/>
    <n v="875"/>
    <n v="5248.54"/>
    <n v="4373.54"/>
    <n v="0"/>
    <n v="5198.54"/>
    <n v="0.99047354121336595"/>
  </r>
  <r>
    <s v="Beymen0716_Temmuz_LookaLike_Dogus_MEC"/>
    <x v="0"/>
    <x v="6"/>
    <s v="Q3"/>
    <d v="2016-07-01T00:00:00"/>
    <d v="2016-07-31T00:00:00"/>
    <n v="0"/>
    <x v="1"/>
    <x v="37"/>
    <s v="Beymen0716_Temmuz_LookaLike_MEC"/>
    <s v="Completed"/>
    <s v="Dogus"/>
    <s v="RON"/>
    <s v="Xaxis Lookalike"/>
    <s v="cpm"/>
    <s v="Selected Sites"/>
    <s v="Ad Bundles"/>
    <n v="0.35"/>
    <n v="1.75"/>
    <n v="2000000"/>
    <n v="2000049"/>
    <n v="0"/>
    <n v="2000000"/>
    <n v="1797"/>
    <n v="8.9847798728931146E-4"/>
    <n v="1.9477383138564275"/>
    <n v="700"/>
    <n v="700"/>
    <n v="0"/>
    <n v="3500"/>
    <n v="3500.0857500000002"/>
    <n v="8.5750000000189175E-2"/>
    <n v="0"/>
    <n v="2800.0857500000002"/>
    <n v="0.80000489987995294"/>
  </r>
  <r>
    <s v="Beymen0716_Temmuz_LookaLike_Appnexus_MEC"/>
    <x v="0"/>
    <x v="6"/>
    <s v="Q3"/>
    <d v="2016-07-01T00:00:00"/>
    <d v="2016-07-31T00:00:00"/>
    <n v="0"/>
    <x v="1"/>
    <x v="37"/>
    <s v="Beymen0716_Temmuz_LookaLike_MEC"/>
    <s v="Completed"/>
    <s v="Appnexus"/>
    <s v="RON"/>
    <s v="Xaxis Lookalike"/>
    <s v="cpm"/>
    <s v="Selected Sites"/>
    <s v="Ad Bundles"/>
    <n v="1"/>
    <n v="1.75"/>
    <n v="2000000"/>
    <n v="50149"/>
    <n v="1949851"/>
    <n v="50149"/>
    <m/>
    <n v="0"/>
    <e v="#DIV/0!"/>
    <n v="2000"/>
    <n v="50.149000000000001"/>
    <n v="-1949.8510000000001"/>
    <n v="3500"/>
    <n v="87.760750000000002"/>
    <n v="-3412.2392500000001"/>
    <n v="0"/>
    <n v="37.611750000000001"/>
    <n v="0.42857142857142855"/>
  </r>
  <r>
    <s v="Beymen0716_Temmuz_LookaLike_Google_MEC"/>
    <x v="0"/>
    <x v="6"/>
    <s v="Q3"/>
    <d v="2016-07-01T00:00:00"/>
    <d v="2016-07-31T00:00:00"/>
    <n v="0"/>
    <x v="1"/>
    <x v="37"/>
    <s v="Beymen0716_Temmuz_LookaLike_MEC"/>
    <s v="Completed"/>
    <s v="Google"/>
    <s v="RON"/>
    <s v="Xaxis Lookalike"/>
    <s v="cpm"/>
    <s v="Selected Sites"/>
    <s v="Ad Bundles"/>
    <m/>
    <n v="1.75"/>
    <n v="0"/>
    <n v="0"/>
    <n v="0"/>
    <n v="0"/>
    <m/>
    <e v="#DIV/0!"/>
    <e v="#DIV/0!"/>
    <n v="0"/>
    <n v="0"/>
    <n v="0"/>
    <n v="0"/>
    <n v="0"/>
    <n v="0"/>
    <n v="0"/>
    <n v="0"/>
    <e v="#DIV/0!"/>
  </r>
  <r>
    <s v="Dormia0716_Temmuz_interest_Hürriyetemlak_MEC"/>
    <x v="0"/>
    <x v="6"/>
    <s v="Q3"/>
    <d v="2016-07-01T00:00:00"/>
    <d v="2016-07-31T00:00:00"/>
    <n v="0"/>
    <x v="1"/>
    <x v="64"/>
    <s v="Dormia0716_Temmuz_interest_MEC"/>
    <s v="Completed"/>
    <s v="Hurriyetemlak"/>
    <s v="RON"/>
    <s v="Xaxis Display Plus"/>
    <s v="cpm"/>
    <s v="Selected Sites"/>
    <s v="Ad Bundles"/>
    <n v="0.15"/>
    <n v="2.5"/>
    <n v="300000"/>
    <n v="3836"/>
    <n v="296164"/>
    <n v="3836"/>
    <m/>
    <n v="0"/>
    <e v="#DIV/0!"/>
    <n v="45"/>
    <n v="0.57539999999999991"/>
    <n v="-44.424599999999998"/>
    <n v="750"/>
    <n v="9.59"/>
    <n v="-740.41"/>
    <n v="0"/>
    <n v="9.0145999999999997"/>
    <n v="0.94"/>
  </r>
  <r>
    <s v="Ikea0716_Glöndade_interstitial_Acunn_MEC"/>
    <x v="0"/>
    <x v="6"/>
    <s v="Q3"/>
    <d v="2016-07-01T00:00:00"/>
    <d v="2016-07-31T00:00:00"/>
    <n v="0"/>
    <x v="1"/>
    <x v="1"/>
    <s v="Ikea0716_Glöndade_interstitial_MEC"/>
    <s v="Completed"/>
    <s v="Acunn"/>
    <s v="RON"/>
    <s v="Xaxis Rich Media"/>
    <s v="cpm"/>
    <s v="Interstitial"/>
    <s v="Interstitial"/>
    <n v="1.25"/>
    <n v="4.25"/>
    <n v="300000"/>
    <n v="274312"/>
    <n v="25688"/>
    <n v="274312"/>
    <m/>
    <n v="0"/>
    <e v="#DIV/0!"/>
    <n v="375"/>
    <n v="342.89"/>
    <n v="-32.110000000000014"/>
    <n v="1275"/>
    <n v="1000"/>
    <n v="-275"/>
    <n v="0"/>
    <n v="657.11"/>
    <n v="0.65710999999999997"/>
  </r>
  <r>
    <s v="Ikea0716_Glöndade_interstitial_Matrouge_MEC"/>
    <x v="0"/>
    <x v="6"/>
    <s v="Q3"/>
    <d v="2016-07-01T00:00:00"/>
    <d v="2016-07-31T00:00:00"/>
    <n v="0"/>
    <x v="1"/>
    <x v="1"/>
    <s v="Ikea0716_Glöndade_interstitial_MEC"/>
    <s v="Completed"/>
    <s v="Matrouge"/>
    <s v="RON"/>
    <s v="Xaxis Rich Media"/>
    <s v="cpm"/>
    <s v="Interstitial"/>
    <s v="Interstitial"/>
    <n v="2"/>
    <n v="4.25"/>
    <n v="30000"/>
    <n v="86423"/>
    <n v="0"/>
    <n v="30000"/>
    <m/>
    <n v="0"/>
    <e v="#DIV/0!"/>
    <n v="60"/>
    <n v="60"/>
    <n v="0"/>
    <n v="127.5"/>
    <n v="500"/>
    <n v="372.5"/>
    <n v="0"/>
    <n v="440"/>
    <n v="0.88"/>
  </r>
  <r>
    <s v="Ikea0716_Glöndade_interstitial_Medyanet_MEC"/>
    <x v="0"/>
    <x v="6"/>
    <s v="Q3"/>
    <d v="2016-07-01T00:00:00"/>
    <d v="2016-07-31T00:00:00"/>
    <n v="0"/>
    <x v="1"/>
    <x v="1"/>
    <s v="Ikea0716_Glöndade_interstitial_MEC"/>
    <s v="Completed"/>
    <s v="Medyanet"/>
    <s v="RON"/>
    <s v="Xaxis Rich Media"/>
    <s v="cpm"/>
    <s v="Interstitial"/>
    <s v="Interstitial"/>
    <n v="0.5"/>
    <n v="4.25"/>
    <n v="300000"/>
    <n v="308184"/>
    <n v="0"/>
    <n v="300000"/>
    <m/>
    <n v="0"/>
    <e v="#DIV/0!"/>
    <n v="150"/>
    <n v="150"/>
    <n v="0"/>
    <n v="1275"/>
    <n v="1000"/>
    <n v="-275"/>
    <n v="0"/>
    <n v="850"/>
    <n v="0.85"/>
  </r>
  <r>
    <s v="Ikea0716_Köfte_Fırsatı_mobil_prestitial_Move_MEC"/>
    <x v="0"/>
    <x v="6"/>
    <s v="Q3"/>
    <d v="2016-07-01T00:00:00"/>
    <d v="2016-07-31T00:00:00"/>
    <n v="0"/>
    <x v="1"/>
    <x v="1"/>
    <s v="Ikea0716_Köfte_Fırsatı_mobil_prestitial_MEC"/>
    <s v="Completed"/>
    <s v="Move"/>
    <s v="RON"/>
    <s v="Xaxis Mobil"/>
    <s v="cpm"/>
    <s v="Interstitial"/>
    <s v="Interstitial"/>
    <n v="4"/>
    <n v="10"/>
    <n v="450000"/>
    <n v="593343"/>
    <n v="0"/>
    <n v="450000"/>
    <m/>
    <n v="0"/>
    <e v="#DIV/0!"/>
    <n v="1800"/>
    <n v="1800"/>
    <n v="0"/>
    <n v="4500"/>
    <n v="4500"/>
    <n v="0"/>
    <n v="0"/>
    <n v="2700"/>
    <n v="0.6"/>
  </r>
  <r>
    <s v="Michelin_0716_Offmarket_Audio_Recognation_Digitalmarcom_MEC"/>
    <x v="0"/>
    <x v="6"/>
    <s v="Q3"/>
    <d v="2016-07-01T00:00:00"/>
    <d v="2016-07-31T00:00:00"/>
    <n v="0"/>
    <x v="1"/>
    <x v="43"/>
    <s v="Michelin_0716_Offmarket_Audio_Recognation_MEC"/>
    <s v="Completed"/>
    <s v="Digitalmarcom"/>
    <s v="RON"/>
    <s v="Xaxis Audio Recog"/>
    <s v="cpv"/>
    <s v="Pre/Mid/Post Rolls RON"/>
    <s v="Online Video"/>
    <n v="0.05"/>
    <n v="0.06"/>
    <n v="100000"/>
    <n v="96947"/>
    <n v="3053"/>
    <n v="96947"/>
    <n v="711"/>
    <n v="7.3339040919265163E-3"/>
    <n v="8.4388185654008439"/>
    <n v="5000"/>
    <n v="4847.3500000000004"/>
    <n v="-152.64999999999964"/>
    <n v="6000"/>
    <n v="6000"/>
    <n v="0"/>
    <n v="0"/>
    <n v="1152.6499999999996"/>
    <n v="0.19210833333333327"/>
  </r>
  <r>
    <s v="Michelin0716_Offmarket_Preroll_Nokta_MEC"/>
    <x v="0"/>
    <x v="6"/>
    <s v="Q3"/>
    <d v="2016-07-01T00:00:00"/>
    <d v="2016-07-31T00:00:00"/>
    <n v="0"/>
    <x v="1"/>
    <x v="43"/>
    <s v="Michelin0716_Offmarket_Preroll_StarMEC"/>
    <s v="Completed"/>
    <s v="Nokta"/>
    <s v="RON"/>
    <s v="Xaxis Tv"/>
    <s v="cpv"/>
    <s v="Pre/Mid/Post Rolls RON"/>
    <s v="Online Video"/>
    <n v="1.2E-2"/>
    <n v="3.5000000000000003E-2"/>
    <n v="150000"/>
    <n v="43452"/>
    <n v="106548"/>
    <n v="43452"/>
    <m/>
    <n v="0"/>
    <e v="#DIV/0!"/>
    <n v="1800"/>
    <n v="521.42399999999998"/>
    <n v="-1278.576"/>
    <n v="5250.0000000000009"/>
    <n v="1520.8200000000002"/>
    <n v="-3729.1800000000007"/>
    <n v="0"/>
    <n v="999.39600000000019"/>
    <n v="0.65714285714285714"/>
  </r>
  <r>
    <s v="Michelin0716_Offmarket_Preroll_Star_MEC"/>
    <x v="0"/>
    <x v="6"/>
    <s v="Q3"/>
    <d v="2016-07-01T00:00:00"/>
    <d v="2016-07-31T00:00:00"/>
    <n v="0"/>
    <x v="1"/>
    <x v="43"/>
    <s v="Michelin0716_Offmarket_Preroll_StarMEC"/>
    <s v="Completed"/>
    <s v="Star"/>
    <s v="RON"/>
    <s v="Xaxis Tv"/>
    <s v="cpv"/>
    <s v="Pre/Mid/Post Rolls RON"/>
    <s v="Online Video"/>
    <n v="0.01"/>
    <n v="3.5000000000000003E-2"/>
    <n v="275000"/>
    <n v="103669"/>
    <n v="171331"/>
    <n v="103669"/>
    <m/>
    <n v="0"/>
    <e v="#DIV/0!"/>
    <n v="2750"/>
    <n v="1036.69"/>
    <n v="-1713.31"/>
    <n v="9625.0000000000018"/>
    <n v="3628.4150000000004"/>
    <n v="-5996.5850000000009"/>
    <n v="0"/>
    <n v="2591.7250000000004"/>
    <n v="0.7142857142857143"/>
  </r>
  <r>
    <s v="Michelin0716_Offmarket_interest_Dogus_MEC"/>
    <x v="0"/>
    <x v="6"/>
    <s v="Q3"/>
    <d v="2016-07-01T00:00:00"/>
    <d v="2016-07-31T00:00:00"/>
    <n v="0"/>
    <x v="1"/>
    <x v="43"/>
    <s v="Michelin0716_Offmarket_interest_MEC"/>
    <s v="Completed"/>
    <s v="Dogus"/>
    <s v="RON"/>
    <s v="Xaxis Display Plus"/>
    <s v="cpm"/>
    <s v="Selected Sites"/>
    <s v="Ad Bundles"/>
    <n v="0.35"/>
    <n v="1.8"/>
    <n v="1500000"/>
    <n v="1500048"/>
    <n v="0"/>
    <n v="1500000"/>
    <n v="155"/>
    <n v="1.0333002677247661E-4"/>
    <n v="17.419935483870969"/>
    <n v="525"/>
    <n v="525"/>
    <n v="0"/>
    <n v="2700"/>
    <n v="2700.09"/>
    <n v="9.0000000000145519E-2"/>
    <n v="0"/>
    <n v="2175.09"/>
    <n v="0.80556203682099492"/>
  </r>
  <r>
    <s v="Michelin0716_Prepurchase_interest_Bond_MEC"/>
    <x v="0"/>
    <x v="6"/>
    <s v="Q3"/>
    <d v="2016-07-01T00:00:00"/>
    <d v="2016-07-31T00:00:00"/>
    <n v="0"/>
    <x v="1"/>
    <x v="43"/>
    <s v="Michelin0716_Prepurchase_interest_MEC"/>
    <s v="Completed"/>
    <s v="Bond Digital"/>
    <s v="RON"/>
    <s v="Xaxis Display Plus"/>
    <s v="cpm"/>
    <s v="Selected Sites"/>
    <s v="Ad Bundles"/>
    <n v="0.5"/>
    <n v="1.8"/>
    <n v="2000000"/>
    <n v="1772320"/>
    <n v="227680"/>
    <n v="1772320"/>
    <m/>
    <n v="0"/>
    <e v="#DIV/0!"/>
    <n v="1000"/>
    <n v="886.16"/>
    <n v="-113.84000000000003"/>
    <n v="3600"/>
    <n v="3190.09"/>
    <n v="-409.90999999999985"/>
    <n v="0"/>
    <n v="2303.9300000000003"/>
    <n v="0.72221473375359324"/>
  </r>
  <r>
    <s v="Michelin0716_Prepurchase_interes_Digitalm_MEC"/>
    <x v="0"/>
    <x v="6"/>
    <s v="Q3"/>
    <d v="2016-07-01T00:00:00"/>
    <d v="2016-07-31T00:00:00"/>
    <n v="0"/>
    <x v="1"/>
    <x v="43"/>
    <s v="Michelin0716_Prepurchase_interest_MEC"/>
    <s v="Completed"/>
    <s v="Digitalm"/>
    <s v="RON"/>
    <s v="Xaxis Display Plus"/>
    <s v="cpm"/>
    <s v="Selected Sites"/>
    <s v="Ad Bundles"/>
    <n v="0.2"/>
    <n v="1.8"/>
    <n v="2000000"/>
    <n v="1988742"/>
    <n v="11258"/>
    <n v="1988742"/>
    <n v="486"/>
    <n v="2.4437559019722016E-4"/>
    <n v="7.3657111111111107"/>
    <n v="400"/>
    <n v="397.7484"/>
    <n v="-2.2515999999999963"/>
    <n v="3600"/>
    <n v="3579.7356"/>
    <n v="-20.264400000000023"/>
    <n v="0"/>
    <n v="3181.9872"/>
    <n v="0.88888888888888895"/>
  </r>
  <r>
    <s v="Michelin0716_Prepurchase_interest_Dogus_MEC"/>
    <x v="0"/>
    <x v="6"/>
    <s v="Q3"/>
    <d v="2016-07-01T00:00:00"/>
    <d v="2016-07-31T00:00:00"/>
    <n v="0"/>
    <x v="1"/>
    <x v="43"/>
    <s v="Michelin0716_Prepurchase_interest_MEC"/>
    <s v="Completed"/>
    <s v="Dogus"/>
    <s v="RON"/>
    <s v="Xaxis Display Plus"/>
    <s v="cpm"/>
    <s v="Selected Sites"/>
    <s v="Ad Bundles"/>
    <n v="0.35"/>
    <n v="1.8"/>
    <n v="2500000"/>
    <n v="2500116"/>
    <n v="0"/>
    <n v="2500000"/>
    <n v="180"/>
    <n v="7.1996659355005931E-5"/>
    <n v="25.001159999999995"/>
    <n v="875"/>
    <n v="875"/>
    <n v="0"/>
    <n v="4500"/>
    <n v="4500.2087999999994"/>
    <n v="0.20879999999942811"/>
    <n v="0"/>
    <n v="3625.2087999999994"/>
    <n v="0.80556457735916609"/>
  </r>
  <r>
    <s v="Akbank0716_EuroMoney_interest_Nokta_MC"/>
    <x v="0"/>
    <x v="6"/>
    <s v="Q3"/>
    <d v="2016-07-01T00:00:00"/>
    <d v="2016-07-31T00:00:00"/>
    <n v="0"/>
    <x v="0"/>
    <x v="9"/>
    <s v="Akbank0716_EuroMoney_interest_MC"/>
    <s v="Completed"/>
    <s v="Nokta"/>
    <s v="RON"/>
    <s v="Xaxis Display Plus"/>
    <s v="cpm"/>
    <s v="Selected Sites"/>
    <s v="Ad Bundles"/>
    <n v="0.1"/>
    <n v="1"/>
    <n v="500000"/>
    <n v="529334"/>
    <n v="0"/>
    <n v="500000"/>
    <m/>
    <n v="0"/>
    <e v="#DIV/0!"/>
    <n v="50"/>
    <n v="50"/>
    <n v="0"/>
    <n v="500"/>
    <n v="500"/>
    <n v="0"/>
    <n v="0"/>
    <n v="450"/>
    <n v="0.9"/>
  </r>
  <r>
    <s v="Akbank0716_EuroMoney_interest_Digitalm_MC"/>
    <x v="0"/>
    <x v="6"/>
    <s v="Q3"/>
    <d v="2016-07-01T00:00:00"/>
    <d v="2016-07-31T00:00:00"/>
    <n v="0"/>
    <x v="0"/>
    <x v="9"/>
    <s v="Akbank0716_EuroMoney_interest_MC"/>
    <s v="Completed"/>
    <s v="Digitalm"/>
    <s v="RON"/>
    <s v="Xaxis Display Plus"/>
    <s v="cpm"/>
    <s v="Selected Sites"/>
    <s v="Ad Bundles"/>
    <n v="0.2"/>
    <n v="1"/>
    <n v="2000000"/>
    <n v="361093"/>
    <n v="1638907"/>
    <n v="361093"/>
    <n v="47"/>
    <n v="1.3016037419722896E-4"/>
    <n v="3.021276595744681"/>
    <n v="400"/>
    <n v="72.218600000000009"/>
    <n v="-327.78139999999996"/>
    <n v="2000"/>
    <n v="142"/>
    <n v="-1858"/>
    <n v="0"/>
    <n v="69.781399999999991"/>
    <n v="0.49141830985915486"/>
  </r>
  <r>
    <s v="Akbank0716_EuroMoney_interest_Medyanet_MC"/>
    <x v="0"/>
    <x v="6"/>
    <s v="Q3"/>
    <d v="2016-07-01T00:00:00"/>
    <d v="2016-07-31T00:00:00"/>
    <n v="0"/>
    <x v="0"/>
    <x v="9"/>
    <s v="Akbank0716_EuroMoney_interest_MC"/>
    <s v="Completed"/>
    <s v="Medyanet"/>
    <s v="RON"/>
    <s v="Xaxis Display Plus"/>
    <s v="cpm"/>
    <s v="Selected Sites"/>
    <s v="Ad Bundles"/>
    <n v="0.1"/>
    <n v="1"/>
    <n v="2500000"/>
    <n v="2500285"/>
    <n v="0"/>
    <n v="2500000"/>
    <n v="897"/>
    <n v="3.5875910146243329E-4"/>
    <n v="2.229654403567447"/>
    <n v="250"/>
    <n v="250"/>
    <n v="0"/>
    <n v="2500"/>
    <n v="2000"/>
    <n v="-500"/>
    <n v="0"/>
    <n v="1750"/>
    <n v="0.875"/>
  </r>
  <r>
    <s v="Akbank0716_Gurbetci_Mevduat_interest_Medyanet_MC"/>
    <x v="0"/>
    <x v="6"/>
    <s v="Q3"/>
    <d v="2016-07-01T00:00:00"/>
    <d v="2016-07-31T00:00:00"/>
    <n v="0"/>
    <x v="0"/>
    <x v="9"/>
    <s v="Akbank0716_Gurbetci_Mevduat_interest_MC"/>
    <s v="Completed"/>
    <s v="Medyanet"/>
    <s v="RON"/>
    <s v="Xaxis Display Plus"/>
    <s v="cpm"/>
    <s v="Selected Sites"/>
    <s v="Ad Bundles"/>
    <n v="0.1"/>
    <n v="2"/>
    <n v="2000000"/>
    <n v="2000050"/>
    <n v="0"/>
    <n v="2000000"/>
    <n v="3520"/>
    <n v="1.7599560010999726E-3"/>
    <n v="0.85227272727272729"/>
    <n v="200"/>
    <n v="200"/>
    <n v="0"/>
    <n v="4000"/>
    <n v="3000"/>
    <n v="-1000"/>
    <n v="0"/>
    <n v="2800"/>
    <n v="0.93333333333333335"/>
  </r>
  <r>
    <s v="Akbank0716_Gurbetci_Mevduat_interest_Digitalm_MC"/>
    <x v="0"/>
    <x v="6"/>
    <s v="Q3"/>
    <d v="2016-07-01T00:00:00"/>
    <d v="2016-07-31T00:00:00"/>
    <n v="0"/>
    <x v="0"/>
    <x v="9"/>
    <s v="Akbank0716_Gurbetci_Mevduat_interest_MC"/>
    <s v="Completed"/>
    <s v="Digitalm"/>
    <s v="RON"/>
    <s v="Xaxis Display Plus"/>
    <s v="cpm"/>
    <s v="Selected Sites"/>
    <s v="Ad Bundles"/>
    <n v="0.2"/>
    <n v="2"/>
    <n v="1200000"/>
    <n v="480830"/>
    <n v="719170"/>
    <n v="480830"/>
    <n v="60"/>
    <n v="1.2478422727367261E-4"/>
    <n v="8.3333333333333339"/>
    <n v="240"/>
    <n v="96.165999999999997"/>
    <n v="-143.834"/>
    <n v="2400"/>
    <n v="500"/>
    <n v="-1900"/>
    <n v="0"/>
    <n v="403.834"/>
    <n v="0.80766800000000005"/>
  </r>
  <r>
    <s v="Akbank0716_Multinational_contextual_Appnexus_MC"/>
    <x v="0"/>
    <x v="6"/>
    <s v="Q3"/>
    <d v="2016-07-01T00:00:00"/>
    <d v="2016-07-31T00:00:00"/>
    <n v="0"/>
    <x v="0"/>
    <x v="9"/>
    <s v="Akbank0716_Multinational_contextual_MC"/>
    <s v="Completed"/>
    <s v="Appnexus"/>
    <s v="RON"/>
    <s v="Xaxis Contextual"/>
    <s v="cpm"/>
    <s v="Selected Sites"/>
    <s v="Ad Bundles"/>
    <n v="1"/>
    <n v="100"/>
    <n v="104800"/>
    <n v="82740"/>
    <n v="22060"/>
    <n v="82740"/>
    <m/>
    <n v="0"/>
    <e v="#DIV/0!"/>
    <n v="104.8"/>
    <n v="82.74"/>
    <n v="-22.060000000000002"/>
    <n v="10480"/>
    <n v="8554.4"/>
    <n v="-1925.6000000000004"/>
    <n v="0"/>
    <n v="8471.66"/>
    <n v="0.99032778453193682"/>
  </r>
  <r>
    <s v="Akbank0716_Multinational_contextual_Google_MC"/>
    <x v="0"/>
    <x v="6"/>
    <s v="Q3"/>
    <d v="2016-07-01T00:00:00"/>
    <d v="2016-07-31T00:00:00"/>
    <n v="0"/>
    <x v="0"/>
    <x v="9"/>
    <s v="Akbank0716_Multinational_contextual_MC"/>
    <s v="Completed"/>
    <s v="Google"/>
    <s v="RON"/>
    <s v="Xaxis Contextual"/>
    <s v="cpm"/>
    <s v="Selected Sites"/>
    <s v="Ad Bundles"/>
    <m/>
    <n v="0"/>
    <n v="489"/>
    <n v="489"/>
    <n v="0"/>
    <n v="489"/>
    <m/>
    <n v="0"/>
    <e v="#DIV/0!"/>
    <n v="0"/>
    <n v="0"/>
    <n v="0"/>
    <n v="0"/>
    <n v="0"/>
    <n v="0"/>
    <n v="0"/>
    <n v="0"/>
    <e v="#DIV/0!"/>
  </r>
  <r>
    <s v="GSK0716_Parodontax_preroll_Nokta_MC"/>
    <x v="0"/>
    <x v="6"/>
    <s v="Q3"/>
    <d v="2016-07-01T00:00:00"/>
    <d v="2016-07-31T00:00:00"/>
    <n v="0"/>
    <x v="0"/>
    <x v="0"/>
    <s v="GSK0716_Parodontax_preroll_MC"/>
    <s v="Completed"/>
    <s v="Nokta"/>
    <s v="RON"/>
    <s v="Xaxis Tv"/>
    <s v="cpv"/>
    <s v="Pre/Mid/Post Rolls RON"/>
    <s v="Online Video"/>
    <n v="1.2E-2"/>
    <n v="0.04"/>
    <n v="100000"/>
    <n v="2768"/>
    <n v="97232"/>
    <n v="2768"/>
    <m/>
    <n v="0"/>
    <e v="#DIV/0!"/>
    <n v="1200"/>
    <n v="33.216000000000001"/>
    <n v="-1166.7840000000001"/>
    <n v="4000"/>
    <n v="84.08"/>
    <n v="-3915.92"/>
    <n v="0"/>
    <n v="50.863999999999997"/>
    <n v="0.60494766888677443"/>
  </r>
  <r>
    <s v="GSK0716_Parodontax_preroll_Annebebek_MC"/>
    <x v="0"/>
    <x v="6"/>
    <s v="Q3"/>
    <d v="2016-07-01T00:00:00"/>
    <d v="2016-07-31T00:00:00"/>
    <n v="0"/>
    <x v="0"/>
    <x v="0"/>
    <s v="GSK0716_Parodontax_preroll_MC"/>
    <s v="Completed"/>
    <s v="Sevinc iletisim"/>
    <s v="RON"/>
    <s v="Xaxis Tv"/>
    <s v="cpv"/>
    <s v="Pre/Mid/Post Rolls RON"/>
    <s v="Online Video"/>
    <n v="0.02"/>
    <n v="0.04"/>
    <n v="60000"/>
    <n v="42955"/>
    <n v="17045"/>
    <n v="42955"/>
    <m/>
    <n v="0"/>
    <e v="#DIV/0!"/>
    <n v="1200"/>
    <n v="859.1"/>
    <n v="-340.9"/>
    <n v="2400"/>
    <n v="1000"/>
    <n v="-1400"/>
    <n v="0"/>
    <n v="140.89999999999998"/>
    <n v="0.14089999999999997"/>
  </r>
  <r>
    <s v="GSK0716_Parodontax_preroll_Star_MC"/>
    <x v="0"/>
    <x v="6"/>
    <s v="Q3"/>
    <d v="2016-07-01T00:00:00"/>
    <d v="2016-07-31T00:00:00"/>
    <n v="0"/>
    <x v="0"/>
    <x v="0"/>
    <s v="GSK0716_Parodontax_preroll_MC"/>
    <s v="Completed"/>
    <s v="Star"/>
    <s v="RON"/>
    <s v="Xaxis Tv"/>
    <s v="cpv"/>
    <s v="Pre/Mid/Post Rolls RON"/>
    <s v="Online Video"/>
    <n v="0.01"/>
    <n v="0.04"/>
    <n v="100000"/>
    <n v="69044"/>
    <n v="30956"/>
    <n v="69044"/>
    <m/>
    <n v="0"/>
    <e v="#DIV/0!"/>
    <n v="1000"/>
    <n v="690.44"/>
    <n v="-309.55999999999995"/>
    <n v="4000"/>
    <n v="2000"/>
    <n v="-2000"/>
    <n v="0"/>
    <n v="1309.56"/>
    <n v="0.65477999999999992"/>
  </r>
  <r>
    <s v="GSK0716_Sensondyne_Tootbrush_preroll_Acunn_MC"/>
    <x v="0"/>
    <x v="6"/>
    <s v="Q3"/>
    <d v="2016-07-01T00:00:00"/>
    <d v="2016-07-31T00:00:00"/>
    <n v="0"/>
    <x v="0"/>
    <x v="0"/>
    <s v="GSK0716_Sensondyne_Tootbrush_preroll_MC"/>
    <s v="Completed"/>
    <s v="Acunn"/>
    <s v="RON"/>
    <s v="Xaxis Tv"/>
    <s v="cpv"/>
    <s v="Pre/Mid/Post Rolls RON"/>
    <s v="Online Video"/>
    <n v="1.4999999999999999E-2"/>
    <n v="0.04"/>
    <n v="50000"/>
    <n v="11168"/>
    <n v="38832"/>
    <n v="11168"/>
    <n v="1516"/>
    <n v="0.13574498567335244"/>
    <n v="0.41598944591029025"/>
    <n v="750"/>
    <n v="167.51999999999998"/>
    <n v="-582.48"/>
    <n v="2000"/>
    <n v="630.64"/>
    <n v="-1369.3600000000001"/>
    <n v="0"/>
    <n v="463.12"/>
    <n v="0.73436508943295697"/>
  </r>
  <r>
    <s v="GSK0716_Sensondyne_Tootbrush_preroll_Star_MC"/>
    <x v="0"/>
    <x v="6"/>
    <s v="Q3"/>
    <d v="2016-07-01T00:00:00"/>
    <d v="2016-07-31T00:00:00"/>
    <n v="0"/>
    <x v="0"/>
    <x v="0"/>
    <s v="GSK0716_Sensondyne_Tootbrush_preroll_MC"/>
    <s v="Completed"/>
    <s v="Star"/>
    <s v="RON"/>
    <s v="Xaxis Tv"/>
    <s v="cpv"/>
    <s v="Pre/Mid/Post Rolls RON"/>
    <s v="Online Video"/>
    <n v="0.01"/>
    <n v="0.04"/>
    <n v="100000"/>
    <n v="100009"/>
    <n v="0"/>
    <n v="100000"/>
    <m/>
    <n v="0"/>
    <e v="#DIV/0!"/>
    <n v="1000"/>
    <n v="1000"/>
    <n v="0"/>
    <n v="4000"/>
    <n v="2000"/>
    <n v="-2000"/>
    <n v="0"/>
    <n v="1000"/>
    <n v="0.5"/>
  </r>
  <r>
    <s v="GSK0716_Sensondyne_Tootbrush_preroll_Annebebek_MC"/>
    <x v="0"/>
    <x v="6"/>
    <s v="Q3"/>
    <d v="2016-07-01T00:00:00"/>
    <d v="2016-07-31T00:00:00"/>
    <n v="0"/>
    <x v="0"/>
    <x v="0"/>
    <s v="GSK0716_Sensondyne_Tootbrush_preroll_MC"/>
    <s v="Completed"/>
    <s v="Sevinc iletisim"/>
    <s v="RON"/>
    <s v="Xaxis Tv"/>
    <s v="cpv"/>
    <s v="Pre/Mid/Post Rolls RON"/>
    <s v="Online Video"/>
    <n v="0.02"/>
    <n v="0.04"/>
    <n v="30000"/>
    <n v="31302"/>
    <n v="0"/>
    <n v="30000"/>
    <m/>
    <n v="0"/>
    <e v="#DIV/0!"/>
    <n v="600"/>
    <n v="600"/>
    <n v="0"/>
    <n v="1200"/>
    <n v="1000"/>
    <n v="-200"/>
    <n v="0"/>
    <n v="400"/>
    <n v="0.4"/>
  </r>
  <r>
    <s v="Iklimsa0716_Temmuz_interstitial_Medyanet_MC"/>
    <x v="0"/>
    <x v="6"/>
    <s v="Q3"/>
    <d v="2016-07-01T00:00:00"/>
    <d v="2016-07-31T00:00:00"/>
    <n v="0"/>
    <x v="0"/>
    <x v="63"/>
    <s v="Iklimsa0716_Temmuz_interstitial_MC"/>
    <s v="Completed"/>
    <s v="Medyanet"/>
    <s v="RON"/>
    <s v="Xaxis Rich Media"/>
    <s v="cpm"/>
    <s v="Interstitial"/>
    <s v="Interstitial"/>
    <n v="0.5"/>
    <n v="4.25"/>
    <n v="2000000"/>
    <n v="2001236"/>
    <n v="0"/>
    <n v="2000000"/>
    <n v="18420"/>
    <n v="9.2043117353475552E-3"/>
    <n v="0.43431053203040176"/>
    <n v="1000"/>
    <n v="1000"/>
    <n v="0"/>
    <n v="8500"/>
    <n v="8000"/>
    <n v="-500"/>
    <n v="0"/>
    <n v="7000"/>
    <n v="0.875"/>
  </r>
  <r>
    <s v="Iklimsa0716_Temmuz_interstitial_Digitalm_MC"/>
    <x v="0"/>
    <x v="6"/>
    <s v="Q3"/>
    <d v="2016-07-01T00:00:00"/>
    <d v="2016-07-31T00:00:00"/>
    <n v="0"/>
    <x v="0"/>
    <x v="63"/>
    <s v="Iklimsa0716_Temmuz_interstitial_MC"/>
    <s v="Completed"/>
    <s v="Digitalm"/>
    <s v="RON"/>
    <s v="Xaxis Rich Media"/>
    <s v="cpm"/>
    <s v="Interstitial"/>
    <s v="Interstitial"/>
    <n v="2.5"/>
    <n v="4.25"/>
    <n v="600000"/>
    <n v="587774"/>
    <n v="12226"/>
    <n v="587774"/>
    <n v="8881"/>
    <n v="1.5109548908253853E-2"/>
    <n v="0.33779979732012161"/>
    <n v="1500"/>
    <n v="1469.4349999999999"/>
    <n v="-30.565000000000055"/>
    <n v="2550"/>
    <n v="3000"/>
    <n v="450"/>
    <n v="0"/>
    <n v="1530.5650000000001"/>
    <n v="0.51018833333333335"/>
  </r>
  <r>
    <s v="Iklimsa0716_Temmuz_interstitial_Acunn_MC"/>
    <x v="0"/>
    <x v="6"/>
    <s v="Q3"/>
    <d v="2016-07-01T00:00:00"/>
    <d v="2016-07-31T00:00:00"/>
    <n v="0"/>
    <x v="0"/>
    <x v="63"/>
    <s v="Iklimsa0716_Temmuz_interstitial_MC"/>
    <s v="Completed"/>
    <s v="Acunn"/>
    <s v="RON"/>
    <s v="Xaxis Rich Media"/>
    <s v="cpm"/>
    <s v="Interstitial"/>
    <s v="Interstitial"/>
    <n v="1.25"/>
    <n v="4.25"/>
    <n v="450000"/>
    <n v="186049"/>
    <n v="263951"/>
    <n v="186049"/>
    <n v="1373"/>
    <n v="7.3797762954920477E-3"/>
    <n v="0.58048069919883472"/>
    <n v="562.5"/>
    <n v="232.56125"/>
    <n v="-329.93875000000003"/>
    <n v="1912.5"/>
    <n v="797"/>
    <n v="-1115.5"/>
    <n v="0"/>
    <n v="564.43875000000003"/>
    <n v="0.70820420326223343"/>
  </r>
  <r>
    <s v="Iklimsa0716_Temmuz_interstitial_Futbolarena_MC"/>
    <x v="0"/>
    <x v="6"/>
    <s v="Q3"/>
    <d v="2016-07-01T00:00:00"/>
    <d v="2016-07-31T00:00:00"/>
    <n v="0"/>
    <x v="0"/>
    <x v="63"/>
    <s v="Iklimsa0716_Temmuz_interstitial_MC"/>
    <s v="Completed"/>
    <s v="Sevinc iletisim"/>
    <s v="RON"/>
    <s v="Xaxis Rich Media"/>
    <s v="cpm"/>
    <s v="Interstitial"/>
    <s v="Interstitial"/>
    <n v="2.5"/>
    <n v="4.25"/>
    <n v="1000000"/>
    <n v="0"/>
    <n v="1000000"/>
    <n v="0"/>
    <m/>
    <e v="#DIV/0!"/>
    <e v="#DIV/0!"/>
    <n v="2500"/>
    <n v="0"/>
    <n v="-2500"/>
    <n v="4250"/>
    <n v="0"/>
    <n v="-4250"/>
    <n v="0"/>
    <n v="0"/>
    <e v="#DIV/0!"/>
  </r>
  <r>
    <s v="Iklimsa0716_Temmuz_Preroll_Acunn_MC"/>
    <x v="0"/>
    <x v="6"/>
    <s v="Q3"/>
    <d v="2016-07-01T00:00:00"/>
    <d v="2016-07-31T00:00:00"/>
    <n v="0"/>
    <x v="0"/>
    <x v="63"/>
    <s v="Iklimsa0716_Temmuz_Preroll_MC"/>
    <s v="Completed"/>
    <s v="Acunn"/>
    <s v="RON"/>
    <s v="Xaxis Tv"/>
    <s v="cpv"/>
    <s v="Pre/Mid/Post Rolls RON"/>
    <s v="Online Video"/>
    <n v="1.4999999999999999E-2"/>
    <n v="3.3000000000000002E-2"/>
    <n v="40000"/>
    <n v="17838"/>
    <n v="22162"/>
    <n v="17838"/>
    <n v="519"/>
    <n v="2.9095190043726876E-2"/>
    <n v="0.97549132947976869"/>
    <n v="600"/>
    <n v="267.57"/>
    <n v="-332.43"/>
    <n v="1320"/>
    <n v="506.28"/>
    <n v="-813.72"/>
    <n v="0"/>
    <n v="238.70999999999998"/>
    <n v="0.47149798530457454"/>
  </r>
  <r>
    <s v="Iklimsa0716_Temmuz_Preroll_Digitalm_MC"/>
    <x v="0"/>
    <x v="6"/>
    <s v="Q3"/>
    <d v="2016-07-01T00:00:00"/>
    <d v="2016-07-31T00:00:00"/>
    <n v="0"/>
    <x v="0"/>
    <x v="63"/>
    <s v="Iklimsa0716_Temmuz_Preroll_MC"/>
    <s v="Completed"/>
    <s v="Digitalm"/>
    <s v="RON"/>
    <s v="Xaxis Tv"/>
    <s v="cpv"/>
    <s v="Pre/Mid/Post Rolls RON"/>
    <s v="Online Video"/>
    <n v="6.0000000000000001E-3"/>
    <n v="3.3000000000000002E-2"/>
    <n v="40000"/>
    <n v="40007"/>
    <n v="0"/>
    <n v="40000"/>
    <n v="397"/>
    <n v="9.9232634288999432E-3"/>
    <n v="3.5264483627204029"/>
    <n v="240"/>
    <n v="240"/>
    <n v="0"/>
    <n v="1320"/>
    <n v="1400"/>
    <n v="80"/>
    <n v="0"/>
    <n v="1160"/>
    <n v="0.82857142857142863"/>
  </r>
  <r>
    <s v="Shell0716_WTS_Preroll_Acunn_MC"/>
    <x v="0"/>
    <x v="6"/>
    <s v="Q3"/>
    <d v="2016-07-01T00:00:00"/>
    <d v="2016-07-31T00:00:00"/>
    <n v="0"/>
    <x v="0"/>
    <x v="50"/>
    <s v="Shell0716_WTS_Preroll_MC"/>
    <s v="Completed"/>
    <s v="Acunn"/>
    <s v="RON"/>
    <s v="Xaxis Tv"/>
    <s v="cpv"/>
    <s v="Pre/Mid/Post Rolls RON"/>
    <s v="Online Video"/>
    <n v="1.4999999999999999E-2"/>
    <n v="3.3000000000000002E-2"/>
    <n v="80000"/>
    <n v="12434"/>
    <n v="67566"/>
    <n v="12434"/>
    <n v="478"/>
    <n v="3.8442978928743765E-2"/>
    <n v="0.48920502092050211"/>
    <n v="1200"/>
    <n v="186.51"/>
    <n v="-1013.49"/>
    <n v="2640"/>
    <n v="233.84"/>
    <n v="-2406.16"/>
    <n v="0"/>
    <n v="47.330000000000013"/>
    <n v="0.20240335271980847"/>
  </r>
  <r>
    <s v="Shell0716_WTS_Preroll_Digitalm_MC"/>
    <x v="0"/>
    <x v="6"/>
    <s v="Q3"/>
    <d v="2016-07-01T00:00:00"/>
    <d v="2016-07-31T00:00:00"/>
    <n v="0"/>
    <x v="0"/>
    <x v="50"/>
    <s v="Shell0716_WTS_Preroll_MC"/>
    <s v="Completed"/>
    <s v="Digitalm"/>
    <s v="RON"/>
    <s v="Xaxis Tv"/>
    <s v="cpv"/>
    <s v="Pre/Mid/Post Rolls RON"/>
    <s v="Online Video"/>
    <n v="6.0000000000000001E-3"/>
    <n v="3.3000000000000002E-2"/>
    <n v="75000"/>
    <n v="28897"/>
    <n v="46103"/>
    <n v="28897"/>
    <n v="1201"/>
    <n v="4.1561407758590858E-2"/>
    <n v="0.74937552039966693"/>
    <n v="450"/>
    <n v="173.38200000000001"/>
    <n v="-276.61799999999999"/>
    <n v="2475"/>
    <n v="900"/>
    <n v="-1575"/>
    <n v="0"/>
    <n v="726.61799999999994"/>
    <n v="0.80735333333333326"/>
  </r>
  <r>
    <s v="Shell0716_WTS_Preroll_Nokta_MC"/>
    <x v="0"/>
    <x v="6"/>
    <s v="Q2"/>
    <d v="2016-07-01T00:00:00"/>
    <d v="2016-07-31T00:00:00"/>
    <n v="0"/>
    <x v="0"/>
    <x v="50"/>
    <s v="Shell0716_WTS_Preroll_MC"/>
    <s v="Completed"/>
    <s v="Nokta"/>
    <s v="RON"/>
    <s v="Xaxis Tv"/>
    <s v="cpv"/>
    <s v="Pre/Mid/Post Rolls RON"/>
    <s v="Online Video"/>
    <n v="1.2E-2"/>
    <n v="3.3000000000000002E-2"/>
    <n v="80000"/>
    <n v="53791"/>
    <n v="26209"/>
    <n v="53791"/>
    <m/>
    <n v="0"/>
    <e v="#DIV/0!"/>
    <n v="960"/>
    <n v="645.49199999999996"/>
    <n v="-314.50800000000004"/>
    <n v="2640"/>
    <n v="1700"/>
    <n v="-940"/>
    <n v="0"/>
    <n v="1054.508"/>
    <n v="0.62029882352941179"/>
  </r>
  <r>
    <s v="Teknosa0716_Bayram_iletisimi_İnterstitial_Medyanet_MC"/>
    <x v="0"/>
    <x v="6"/>
    <s v="Q3"/>
    <d v="2016-07-01T00:00:00"/>
    <d v="2016-07-10T00:00:00"/>
    <n v="0"/>
    <x v="0"/>
    <x v="6"/>
    <s v="Teknosa0716_Bayram_iletisimi_İnterstitial_MC"/>
    <s v="Completed"/>
    <s v="Medyanet"/>
    <s v="RON"/>
    <s v="Xaxis Rich Media"/>
    <s v="cpm"/>
    <s v="Interstitial"/>
    <s v="Interstitial"/>
    <n v="0.5"/>
    <n v="4.25"/>
    <n v="1350000"/>
    <n v="1351049"/>
    <n v="0"/>
    <n v="1350000"/>
    <n v="3574"/>
    <n v="2.6453518710276235E-3"/>
    <n v="1.3989927252378287"/>
    <n v="675"/>
    <n v="675"/>
    <n v="0"/>
    <n v="5737.5"/>
    <n v="5000"/>
    <n v="-737.5"/>
    <n v="0"/>
    <n v="4325"/>
    <n v="0.86499999999999999"/>
  </r>
  <r>
    <s v="Teknosa0716_Bayram_iletisimi_İnterstitial_Bond_MC"/>
    <x v="0"/>
    <x v="6"/>
    <s v="Q3"/>
    <d v="2016-07-01T00:00:00"/>
    <d v="2016-07-10T00:00:00"/>
    <n v="0"/>
    <x v="0"/>
    <x v="6"/>
    <s v="Teknosa0716_Bayram_iletisimi_İnterstitial_MC"/>
    <s v="Completed"/>
    <s v="Bond Digital"/>
    <s v="RON"/>
    <s v="Xaxis Rich Media"/>
    <s v="cpm"/>
    <s v="Interstitial"/>
    <s v="Interstitial"/>
    <n v="2.5"/>
    <n v="4.25"/>
    <n v="300000"/>
    <n v="234294"/>
    <n v="65706"/>
    <n v="234294"/>
    <m/>
    <n v="0"/>
    <e v="#DIV/0!"/>
    <n v="750"/>
    <n v="585.73500000000001"/>
    <n v="-164.26499999999999"/>
    <n v="1275"/>
    <n v="700"/>
    <n v="-575"/>
    <n v="0"/>
    <n v="114.26499999999999"/>
    <n v="0.16323571428571426"/>
  </r>
  <r>
    <s v="Teknosa0716_Bayram_iletisimi_İnterstitial_Acunn_MC"/>
    <x v="0"/>
    <x v="6"/>
    <s v="Q3"/>
    <d v="2016-07-01T00:00:00"/>
    <d v="2016-07-10T00:00:00"/>
    <n v="0"/>
    <x v="0"/>
    <x v="6"/>
    <s v="Teknosa0716_Bayram_iletisimi_İnterstitial_MC"/>
    <s v="Completed"/>
    <s v="Acunn"/>
    <s v="RON"/>
    <s v="Xaxis Rich Media"/>
    <s v="cpm"/>
    <s v="Interstitial"/>
    <s v="Interstitial"/>
    <n v="1.25"/>
    <n v="4.25"/>
    <n v="600000"/>
    <n v="315914"/>
    <n v="284086"/>
    <n v="315914"/>
    <n v="3578"/>
    <n v="1.1325867166380723E-2"/>
    <n v="0.36333147009502514"/>
    <n v="750"/>
    <n v="394.89249999999998"/>
    <n v="-355.10750000000002"/>
    <n v="2550"/>
    <n v="1300"/>
    <n v="-1250"/>
    <n v="0"/>
    <n v="905.10750000000007"/>
    <n v="0.69623653846153855"/>
  </r>
  <r>
    <s v="Teknosa0716_Temlik_interstitial_Medyanet_MC"/>
    <x v="0"/>
    <x v="6"/>
    <s v="Q3"/>
    <d v="2016-07-01T00:00:00"/>
    <d v="2016-07-05T00:00:00"/>
    <n v="0"/>
    <x v="0"/>
    <x v="6"/>
    <s v="Teknosa0716_Temlik_interstitial_MC"/>
    <s v="Completed"/>
    <s v="Medyanet"/>
    <s v="RON"/>
    <s v="Xaxis Rich Media"/>
    <s v="cpm"/>
    <s v="Interstitial"/>
    <s v="Interstitial"/>
    <n v="0.5"/>
    <n v="4.25"/>
    <n v="100000"/>
    <n v="101479"/>
    <n v="0"/>
    <n v="100000"/>
    <n v="664"/>
    <n v="6.5432256920150969E-3"/>
    <n v="0.36346385542168674"/>
    <n v="50"/>
    <n v="50"/>
    <n v="0"/>
    <n v="425"/>
    <n v="241.34"/>
    <n v="-183.66"/>
    <n v="0"/>
    <n v="191.34"/>
    <n v="0.79282340266843454"/>
  </r>
  <r>
    <s v="Teknosa0716_Temlik_interstitial_Acunn_MC"/>
    <x v="0"/>
    <x v="6"/>
    <s v="Q3"/>
    <d v="2016-07-01T00:00:00"/>
    <d v="2016-07-05T00:00:00"/>
    <n v="0"/>
    <x v="0"/>
    <x v="6"/>
    <s v="Teknosa0716_Temlik_interstitial_MC"/>
    <s v="Completed"/>
    <s v="Acunn"/>
    <s v="RON"/>
    <s v="Xaxis Rich Media"/>
    <s v="cpm"/>
    <s v="Interstitial"/>
    <s v="Interstitial"/>
    <n v="1.25"/>
    <n v="4.25"/>
    <n v="170000"/>
    <n v="170377"/>
    <n v="0"/>
    <n v="170000"/>
    <n v="1724"/>
    <n v="1.0118736683942081E-2"/>
    <n v="0.29002320185614849"/>
    <n v="212.5"/>
    <n v="212.5"/>
    <n v="0"/>
    <n v="722.5"/>
    <n v="500"/>
    <n v="-222.5"/>
    <n v="0"/>
    <n v="287.5"/>
    <n v="0.57499999999999996"/>
  </r>
  <r>
    <s v="Teknosa0716_turuncu_indirim_15-18Temmuz_interstitial_Medyanet_MC"/>
    <x v="0"/>
    <x v="6"/>
    <s v="Q3"/>
    <d v="2016-07-15T00:00:00"/>
    <d v="2016-07-18T00:00:00"/>
    <n v="0"/>
    <x v="0"/>
    <x v="6"/>
    <s v="Teknosa0716_turuncu_indirim_15-18Temmuz_interstitial_MC"/>
    <s v="Completed"/>
    <s v="Medyanet"/>
    <s v="RON"/>
    <s v="Xaxis Rich Media"/>
    <s v="cpm"/>
    <s v="Interstitial"/>
    <s v="Interstitial"/>
    <n v="0.5"/>
    <n v="4.25"/>
    <n v="300000"/>
    <n v="224417"/>
    <n v="75583"/>
    <n v="224417"/>
    <n v="1742"/>
    <n v="7.7623352954544443E-3"/>
    <n v="0.51664753157290466"/>
    <n v="150"/>
    <n v="112.2085"/>
    <n v="-37.791499999999999"/>
    <n v="1275"/>
    <n v="900"/>
    <n v="-375"/>
    <n v="0"/>
    <n v="787.79150000000004"/>
    <n v="0.8753238888888889"/>
  </r>
  <r>
    <s v="Teknosa0716_turuncu_indirim_15-18Temmuz_interstitial_Digitalm_MC"/>
    <x v="0"/>
    <x v="6"/>
    <s v="Q3"/>
    <d v="2016-07-15T00:00:00"/>
    <d v="2016-07-18T00:00:00"/>
    <n v="0"/>
    <x v="0"/>
    <x v="6"/>
    <s v="Teknosa0716_turuncu_indirim_15-18Temmuz_interstitial_MC"/>
    <s v="Completed"/>
    <s v="Digitalm"/>
    <s v="RON"/>
    <s v="Xaxis Rich Media"/>
    <s v="cpm"/>
    <s v="Interstitial"/>
    <s v="Interstitial"/>
    <n v="2.5"/>
    <n v="4.25"/>
    <n v="160000"/>
    <n v="151904"/>
    <n v="8096"/>
    <n v="151904"/>
    <n v="2264"/>
    <n v="1.4904149989467031E-2"/>
    <n v="0.26501766784452296"/>
    <n v="400"/>
    <n v="379.76"/>
    <n v="-20.240000000000009"/>
    <n v="680"/>
    <n v="600"/>
    <n v="-80"/>
    <n v="0"/>
    <n v="220.24"/>
    <n v="0.36706666666666671"/>
  </r>
  <r>
    <s v="Teknosa0716_turuncu_indirim_15-18Temmuz_interstitial_Bond_MC"/>
    <x v="0"/>
    <x v="6"/>
    <s v="Q3"/>
    <d v="2016-07-15T00:00:00"/>
    <d v="2016-07-18T00:00:00"/>
    <n v="0"/>
    <x v="0"/>
    <x v="6"/>
    <s v="Teknosa0716_turuncu_indirim_15-18Temmuz_interstitial_MC"/>
    <s v="Completed"/>
    <s v="Bond Digital"/>
    <s v="RON"/>
    <s v="Xaxis Rich Media"/>
    <s v="cpm"/>
    <s v="Interstitial"/>
    <s v="Interstitial"/>
    <n v="2.5"/>
    <n v="4.25"/>
    <n v="200000"/>
    <n v="144028"/>
    <n v="55972"/>
    <n v="144028"/>
    <m/>
    <n v="0"/>
    <e v="#DIV/0!"/>
    <n v="500"/>
    <n v="360.07"/>
    <n v="-139.93"/>
    <n v="850"/>
    <n v="656.24"/>
    <n v="-193.76"/>
    <n v="0"/>
    <n v="296.17"/>
    <n v="0.45131354382542976"/>
  </r>
  <r>
    <s v="Zorlu0716_Bir_Hayal_Bir_Oyun_interstitial_Acunn_MC"/>
    <x v="0"/>
    <x v="6"/>
    <s v="Q3"/>
    <d v="2016-07-01T00:00:00"/>
    <d v="2016-07-31T00:00:00"/>
    <n v="0"/>
    <x v="0"/>
    <x v="53"/>
    <s v="Zorlu0716_Bir_Hayal_Bir_Oyun_interstitial_MC"/>
    <s v="Completed"/>
    <s v="Acunn"/>
    <s v="RON"/>
    <s v="Xaxis Rich Media"/>
    <s v="cpm"/>
    <s v="Interstitial"/>
    <s v="Interstitial"/>
    <n v="1.25"/>
    <n v="4.75"/>
    <n v="300000"/>
    <n v="31215"/>
    <n v="268785"/>
    <n v="31215"/>
    <n v="177"/>
    <n v="5.670350792888035E-3"/>
    <n v="0.84745762711864403"/>
    <n v="375"/>
    <n v="39.018749999999997"/>
    <n v="-335.98124999999999"/>
    <n v="1425"/>
    <n v="150"/>
    <n v="-1275"/>
    <n v="0"/>
    <n v="110.98125"/>
    <n v="0.73987500000000006"/>
  </r>
  <r>
    <s v="Zorlu0716_Bir_Hayal_Bir_Oyun_interstitial_Digitalm_MC"/>
    <x v="0"/>
    <x v="6"/>
    <s v="Q3"/>
    <d v="2016-07-01T00:00:00"/>
    <d v="2016-07-31T00:00:00"/>
    <n v="0"/>
    <x v="0"/>
    <x v="53"/>
    <s v="Zorlu0716_Bir_Hayal_Bir_Oyun_interstitial_MC"/>
    <s v="Completed"/>
    <s v="Digitalm"/>
    <s v="RON"/>
    <s v="Xaxis Rich Media"/>
    <s v="cpm"/>
    <s v="Interstitial"/>
    <s v="Interstitial"/>
    <n v="2.5"/>
    <n v="4.75"/>
    <n v="300000"/>
    <n v="300053"/>
    <n v="0"/>
    <n v="300000"/>
    <n v="5759"/>
    <n v="1.9193275854599019E-2"/>
    <n v="0.25177982288591771"/>
    <n v="750"/>
    <n v="750"/>
    <n v="0"/>
    <n v="1425"/>
    <n v="1450"/>
    <n v="25"/>
    <n v="0"/>
    <n v="700"/>
    <n v="0.48275862068965519"/>
  </r>
  <r>
    <s v="Zorlu0716_Bir_Hayal_Bir_Oyun_interstitial_Matrouge_MC"/>
    <x v="0"/>
    <x v="6"/>
    <s v="Q3"/>
    <d v="2016-07-01T00:00:00"/>
    <d v="2016-07-31T00:00:00"/>
    <n v="0"/>
    <x v="0"/>
    <x v="53"/>
    <s v="Zorlu0716_Bir_Hayal_Bir_Oyun_interstitial_MC"/>
    <s v="Completed"/>
    <s v="Matrouge"/>
    <s v="RON"/>
    <s v="Xaxis Rich Media"/>
    <s v="cpm"/>
    <s v="Interstitial"/>
    <s v="Interstitial"/>
    <n v="2"/>
    <n v="4.75"/>
    <n v="100000"/>
    <n v="237830"/>
    <n v="0"/>
    <n v="100000"/>
    <m/>
    <n v="0"/>
    <e v="#DIV/0!"/>
    <n v="200"/>
    <n v="200"/>
    <n v="0"/>
    <n v="475"/>
    <n v="1250"/>
    <n v="775"/>
    <n v="0"/>
    <n v="1050"/>
    <n v="0.84"/>
  </r>
  <r>
    <s v="Zorlu0716_Bir_Hayal_Bir_Oyun_interstitial_Medyanet_MC"/>
    <x v="0"/>
    <x v="6"/>
    <s v="Q3"/>
    <d v="2016-07-01T00:00:00"/>
    <d v="2016-07-31T00:00:00"/>
    <n v="0"/>
    <x v="0"/>
    <x v="53"/>
    <s v="Zorlu0716_Bir_Hayal_Bir_Oyun_interstitial_MC"/>
    <s v="Completed"/>
    <s v="Medyanet"/>
    <s v="RON"/>
    <s v="Xaxis Rich Media"/>
    <s v="cpm"/>
    <s v="Interstitial"/>
    <s v="Interstitial"/>
    <n v="0.5"/>
    <n v="4.75"/>
    <n v="500000"/>
    <n v="500048"/>
    <n v="0"/>
    <n v="500000"/>
    <n v="13054"/>
    <n v="2.6105493872588231E-2"/>
    <n v="8.9863643327715639E-2"/>
    <n v="250"/>
    <n v="250"/>
    <n v="0"/>
    <n v="2375"/>
    <n v="1173.08"/>
    <n v="-1201.92"/>
    <n v="0"/>
    <n v="923.07999999999993"/>
    <n v="0.78688580488969206"/>
  </r>
  <r>
    <s v="Zorlu0716_Bir_Hayal_Bir_Oyun_preroll_Digitalm_MC"/>
    <x v="0"/>
    <x v="6"/>
    <s v="Q3"/>
    <d v="2016-07-01T00:00:00"/>
    <d v="2016-07-31T00:00:00"/>
    <n v="0"/>
    <x v="0"/>
    <x v="53"/>
    <s v="Zorlu0716_Bir_Hayal_Bir_Oyun_preroll_MC"/>
    <s v="Completed"/>
    <s v="Digitalm"/>
    <s v="RON"/>
    <s v="Xaxis Tv"/>
    <s v="cpv"/>
    <s v="Pre/Mid/Post Rolls RON"/>
    <s v="Online Video"/>
    <n v="6.0000000000000001E-3"/>
    <n v="0.03"/>
    <n v="60000"/>
    <n v="60000"/>
    <n v="0"/>
    <n v="60000"/>
    <n v="904"/>
    <n v="1.5066666666666667E-2"/>
    <n v="1.9911504424778761"/>
    <n v="360"/>
    <n v="360"/>
    <n v="0"/>
    <n v="1800"/>
    <n v="1800"/>
    <n v="0"/>
    <n v="0"/>
    <n v="1440"/>
    <n v="0.8"/>
  </r>
  <r>
    <s v="Zorlu0716_Bir_Hayal_Bir_Oyun_preroll_Acunn_MC"/>
    <x v="0"/>
    <x v="6"/>
    <s v="Q3"/>
    <d v="2016-07-01T00:00:00"/>
    <d v="2016-07-31T00:00:00"/>
    <n v="0"/>
    <x v="0"/>
    <x v="53"/>
    <s v="Zorlu0716_Bir_Hayal_Bir_Oyun_preroll_MC"/>
    <s v="Completed"/>
    <s v="Acunn"/>
    <s v="RON"/>
    <s v="Xaxis Tv"/>
    <s v="cpv"/>
    <s v="Pre/Mid/Post Rolls RON"/>
    <s v="Online Video"/>
    <n v="1.4999999999999999E-2"/>
    <n v="0.03"/>
    <n v="40000"/>
    <n v="25253"/>
    <n v="14747"/>
    <n v="25253"/>
    <n v="1024"/>
    <n v="4.0549637666811862E-2"/>
    <n v="1.0526660156250001"/>
    <n v="600"/>
    <n v="378.79499999999996"/>
    <n v="-221.20500000000004"/>
    <n v="1200"/>
    <n v="1077.93"/>
    <n v="-122.06999999999994"/>
    <n v="0"/>
    <n v="699.1350000000001"/>
    <n v="0.6485903537335449"/>
  </r>
  <r>
    <s v="Zorlu0716_Bir_Hayal_Bir_Oyun_mobil_prestitial_Move_MC"/>
    <x v="0"/>
    <x v="6"/>
    <s v="Q3"/>
    <d v="2016-07-01T00:00:00"/>
    <d v="2016-07-31T00:00:00"/>
    <n v="0"/>
    <x v="0"/>
    <x v="53"/>
    <s v="Zorlu0716_Bir_Hayal_Bir_Oyun_mobil_prestitial_MC"/>
    <s v="Completed"/>
    <s v="Move"/>
    <s v="RON"/>
    <s v="Xaxis Mobil"/>
    <s v="cpm"/>
    <s v="Interstitial"/>
    <s v="Interstitial"/>
    <n v="4"/>
    <n v="8"/>
    <n v="625000"/>
    <n v="690772"/>
    <n v="0"/>
    <n v="625000"/>
    <m/>
    <n v="0"/>
    <e v="#DIV/0!"/>
    <n v="2500"/>
    <n v="2500"/>
    <n v="0"/>
    <n v="5000"/>
    <n v="5000"/>
    <n v="0"/>
    <n v="0"/>
    <n v="2500"/>
    <n v="0.5"/>
  </r>
  <r>
    <s v="Lipton0716_Double_Ice_Tea_SYNC_Clipkit_MS"/>
    <x v="0"/>
    <x v="6"/>
    <s v="Q3"/>
    <d v="2016-07-01T00:00:00"/>
    <d v="2016-07-31T00:00:00"/>
    <n v="0"/>
    <x v="2"/>
    <x v="62"/>
    <s v="Lipton0716_Double_Ice_Tea_SYNC"/>
    <s v="Completed"/>
    <s v="Clipkit"/>
    <s v="RON"/>
    <s v="Xaxis SYNC"/>
    <s v="cpv"/>
    <s v="Pre/Mid/Post Rolls RON"/>
    <s v="Online Video"/>
    <n v="4.4999999999999998E-2"/>
    <n v="6.5000000000000002E-2"/>
    <n v="61538"/>
    <n v="114922"/>
    <n v="0"/>
    <n v="61538"/>
    <n v="2388"/>
    <n v="2.0779311184977636E-2"/>
    <n v="1.6750293132328309"/>
    <n v="2769.21"/>
    <n v="2769.21"/>
    <n v="0"/>
    <n v="3999.9700000000003"/>
    <n v="3999.9700000000003"/>
    <n v="0"/>
    <n v="0"/>
    <n v="1230.7600000000002"/>
    <n v="0.30769230769230771"/>
  </r>
  <r>
    <s v="Mavi0716_Bayram_Kampanyası_interstitial_matrouge_MS"/>
    <x v="0"/>
    <x v="6"/>
    <s v="Q3"/>
    <d v="2016-07-14T00:00:00"/>
    <d v="2016-07-21T00:00:00"/>
    <n v="0"/>
    <x v="2"/>
    <x v="49"/>
    <s v="Mavi0716_Bayram_Kampanyası_interstitial_MS"/>
    <s v="Completed"/>
    <s v="Matrouge"/>
    <s v="RON"/>
    <s v="Xaxis Rich Media"/>
    <s v="cpm"/>
    <s v="Interstitial"/>
    <s v="Interstitial"/>
    <n v="2"/>
    <n v="4.5"/>
    <n v="100000"/>
    <n v="141544"/>
    <n v="0"/>
    <n v="100000"/>
    <m/>
    <n v="0"/>
    <e v="#DIV/0!"/>
    <n v="200"/>
    <n v="200"/>
    <n v="0"/>
    <n v="450"/>
    <n v="600"/>
    <n v="150"/>
    <n v="0"/>
    <n v="400"/>
    <n v="0.66666666666666663"/>
  </r>
  <r>
    <s v="Mavi0716_Bayram_Kampanyası_interstitial_medyanet_MS"/>
    <x v="0"/>
    <x v="6"/>
    <s v="Q3"/>
    <d v="2016-07-14T00:00:00"/>
    <d v="2016-07-21T00:00:00"/>
    <n v="0"/>
    <x v="2"/>
    <x v="49"/>
    <s v="Mavi0716_Bayram_Kampanyası_interstitial_MS"/>
    <s v="Completed"/>
    <s v="Medyanet"/>
    <s v="RON"/>
    <s v="Xaxis Rich Media"/>
    <s v="cpm"/>
    <s v="Interstitial"/>
    <s v="Interstitial"/>
    <n v="0.5"/>
    <n v="4.5"/>
    <n v="400000"/>
    <n v="331862"/>
    <n v="68138"/>
    <n v="331862"/>
    <n v="11437"/>
    <n v="3.4463120212618499E-2"/>
    <n v="0.12240972282941331"/>
    <n v="200"/>
    <n v="165.93100000000001"/>
    <n v="-34.068999999999988"/>
    <n v="1800"/>
    <n v="1400"/>
    <n v="-400"/>
    <n v="0"/>
    <n v="1234.069"/>
    <n v="0.88147785714285709"/>
  </r>
  <r>
    <s v="Mavi0716_Bayram_Kampanyası_interstitial_Acunn_MS"/>
    <x v="0"/>
    <x v="6"/>
    <s v="Q3"/>
    <d v="2016-07-14T00:00:00"/>
    <d v="2016-07-21T00:00:00"/>
    <n v="0"/>
    <x v="2"/>
    <x v="49"/>
    <s v="Mavi0716_Bayram_Kampanyası_interstitial_MS"/>
    <s v="Completed"/>
    <s v="Acunn"/>
    <s v="RON"/>
    <s v="Xaxis Rich Media"/>
    <s v="cpm"/>
    <s v="Interstitial"/>
    <s v="Interstitial"/>
    <n v="1.25"/>
    <n v="4.5"/>
    <n v="200000"/>
    <n v="77329"/>
    <n v="122671"/>
    <n v="77329"/>
    <n v="964"/>
    <n v="1.2466215779332462E-2"/>
    <n v="6.1462655601659748E-2"/>
    <n v="250"/>
    <n v="96.661249999999995"/>
    <n v="-153.33875"/>
    <n v="900"/>
    <n v="59.25"/>
    <n v="-840.75"/>
    <n v="0"/>
    <n v="-37.411249999999995"/>
    <n v="-0.63141350210970459"/>
  </r>
  <r>
    <s v="TFKB0716_imaj_Kampanyası_interest_medyanet_MS"/>
    <x v="0"/>
    <x v="6"/>
    <s v="Q3"/>
    <d v="2016-07-14T00:00:00"/>
    <d v="2016-07-31T00:00:00"/>
    <n v="0"/>
    <x v="2"/>
    <x v="57"/>
    <s v="TFKB0716_imaj_Kampanyası_interest_MS"/>
    <s v="Completed"/>
    <s v="Medyanet"/>
    <s v="RON"/>
    <s v="Xaxis Display Plus"/>
    <s v="cpm"/>
    <s v="Selected Sites"/>
    <s v="Ad Bundles"/>
    <n v="0.1"/>
    <n v="1.6"/>
    <n v="2500000"/>
    <n v="1090545"/>
    <n v="1409455"/>
    <n v="1090545"/>
    <n v="821"/>
    <n v="7.5283459187837278E-4"/>
    <n v="2.199196102314251"/>
    <n v="250"/>
    <n v="109.05450000000002"/>
    <n v="-140.94549999999998"/>
    <n v="4000"/>
    <n v="1805.54"/>
    <n v="-2194.46"/>
    <n v="0"/>
    <n v="1696.4855"/>
    <n v="0.93960006424670739"/>
  </r>
  <r>
    <s v="TFKB0716_imaj_Kampanyası_interest_digitalm_MS"/>
    <x v="0"/>
    <x v="6"/>
    <s v="Q3"/>
    <d v="2016-07-14T00:00:00"/>
    <d v="2016-07-31T00:00:00"/>
    <n v="0"/>
    <x v="2"/>
    <x v="57"/>
    <s v="TFKB0716_imaj_Kampanyası_interest_MS"/>
    <s v="Completed"/>
    <s v="Digitalm"/>
    <s v="RON"/>
    <s v="Xaxis Display Plus"/>
    <s v="cpm"/>
    <s v="Selected Sites"/>
    <s v="Ad Bundles"/>
    <n v="0.2"/>
    <n v="1.6"/>
    <n v="2500000"/>
    <n v="1002313"/>
    <n v="1497687"/>
    <n v="1002313"/>
    <n v="415"/>
    <n v="4.1404232011357729E-4"/>
    <n v="2.4096385542168677"/>
    <n v="500"/>
    <n v="200.46260000000001"/>
    <n v="-299.53739999999999"/>
    <n v="4000"/>
    <n v="1000"/>
    <n v="-3000"/>
    <n v="0"/>
    <n v="799.53739999999993"/>
    <n v="0.79953739999999995"/>
  </r>
  <r>
    <s v="Vodafone0716_Overdose_interest_Appnexus_MS"/>
    <x v="0"/>
    <x v="6"/>
    <s v="Q3"/>
    <d v="2016-07-01T00:00:00"/>
    <d v="2016-07-31T00:00:00"/>
    <n v="0"/>
    <x v="2"/>
    <x v="13"/>
    <s v="Vodafone0716_Overdose_interest_MS"/>
    <s v="Completed"/>
    <s v="Appnexus"/>
    <s v="RON"/>
    <s v="Xaxis Display Plus"/>
    <s v="cpm"/>
    <s v="Selected Sites"/>
    <s v="Ad Bundles"/>
    <n v="1"/>
    <n v="1.5"/>
    <n v="5000000"/>
    <n v="1221847"/>
    <n v="3778153"/>
    <n v="1221847"/>
    <n v="221"/>
    <n v="1.8087371004716629E-4"/>
    <n v="8.1447963800904972"/>
    <n v="5000"/>
    <n v="1221.847"/>
    <n v="-3778.1530000000002"/>
    <n v="7500"/>
    <n v="1800"/>
    <n v="-5700"/>
    <n v="0"/>
    <n v="578.15300000000002"/>
    <n v="0.32119611111111113"/>
  </r>
  <r>
    <s v="Vodafone0716_Overdose_interest_Google_MS"/>
    <x v="0"/>
    <x v="6"/>
    <s v="Q3"/>
    <d v="2016-07-01T00:00:00"/>
    <d v="2016-07-31T00:00:00"/>
    <n v="0"/>
    <x v="2"/>
    <x v="13"/>
    <s v="Vodafone0716_Overdose_interest_MS"/>
    <s v="Completed"/>
    <s v="Google"/>
    <s v="RON"/>
    <s v="Xaxis Display Plus"/>
    <s v="cpm"/>
    <s v="Selected Sites"/>
    <s v="Ad Bundles"/>
    <m/>
    <n v="1.5"/>
    <n v="2958"/>
    <n v="2958"/>
    <n v="0"/>
    <n v="2958"/>
    <m/>
    <n v="0"/>
    <e v="#DIV/0!"/>
    <n v="0"/>
    <n v="0"/>
    <n v="0"/>
    <n v="4.4370000000000003"/>
    <n v="26.21"/>
    <n v="21.773"/>
    <n v="0"/>
    <n v="26.21"/>
    <n v="1"/>
  </r>
  <r>
    <s v="Vodafone0716_Prepaid_contextual_Appnexus_MS"/>
    <x v="0"/>
    <x v="6"/>
    <s v="Q3"/>
    <d v="2016-07-01T00:00:00"/>
    <d v="2016-07-31T00:00:00"/>
    <n v="0"/>
    <x v="2"/>
    <x v="13"/>
    <s v="Vodafone0716_Prepaid_contextual_MS"/>
    <s v="Completed"/>
    <s v="Appnexus"/>
    <s v="RON"/>
    <s v="Xaxis Contextual"/>
    <s v="cpm"/>
    <s v="Selected Sites"/>
    <s v="Ad Bundles"/>
    <n v="1"/>
    <n v="2.5"/>
    <n v="9480"/>
    <n v="9480"/>
    <n v="0"/>
    <n v="9480"/>
    <n v="1"/>
    <n v="1.0548523206751055E-4"/>
    <n v="23.08"/>
    <n v="9.48"/>
    <n v="9.48"/>
    <n v="0"/>
    <n v="23.700000000000003"/>
    <n v="23.08"/>
    <n v="-0.62000000000000455"/>
    <n v="0"/>
    <n v="13.599999999999998"/>
    <n v="0.58925476603119575"/>
  </r>
  <r>
    <s v="Vodafone0716_Prepaid_contextual_Google_MS"/>
    <x v="0"/>
    <x v="6"/>
    <s v="Q3"/>
    <d v="2016-07-01T00:00:00"/>
    <d v="2016-07-31T00:00:00"/>
    <n v="0"/>
    <x v="2"/>
    <x v="13"/>
    <s v="Vodafone0716_Prepaid_contextual_MS"/>
    <s v="Completed"/>
    <s v="Google"/>
    <s v="RON"/>
    <s v="Xaxis Contextual"/>
    <s v="cpm"/>
    <s v="Selected Sites"/>
    <s v="Ad Bundles"/>
    <m/>
    <n v="2.5"/>
    <n v="0"/>
    <n v="0"/>
    <n v="0"/>
    <n v="0"/>
    <m/>
    <e v="#DIV/0!"/>
    <e v="#DIV/0!"/>
    <n v="0"/>
    <n v="0"/>
    <n v="0"/>
    <n v="0"/>
    <n v="0"/>
    <n v="0"/>
    <n v="0"/>
    <n v="0"/>
    <e v="#DIV/0!"/>
  </r>
  <r>
    <s v="Vodafone0716_Red_Budget_interest_Appnexus_MS"/>
    <x v="0"/>
    <x v="6"/>
    <s v="Q3"/>
    <d v="2016-07-01T00:00:00"/>
    <d v="2016-07-31T00:00:00"/>
    <n v="0"/>
    <x v="2"/>
    <x v="13"/>
    <s v="Vodafone0716_Red_Budget_interest_MS"/>
    <s v="Completed"/>
    <s v="Appnexus"/>
    <s v="RON"/>
    <s v="Xaxis Display Plus"/>
    <s v="cpm"/>
    <s v="Selected Sites"/>
    <s v="Ad Bundles"/>
    <n v="1"/>
    <n v="1.8"/>
    <n v="1150000"/>
    <n v="757823"/>
    <n v="392177"/>
    <n v="757823"/>
    <m/>
    <n v="0"/>
    <e v="#DIV/0!"/>
    <n v="1150"/>
    <n v="757.82299999999998"/>
    <n v="-392.17700000000002"/>
    <n v="2070"/>
    <n v="1000"/>
    <n v="-1070"/>
    <n v="0"/>
    <n v="242.17700000000002"/>
    <n v="0.24217700000000003"/>
  </r>
  <r>
    <s v="Vodafone0716_Red_Budget_interest_Appnexus_MS"/>
    <x v="0"/>
    <x v="6"/>
    <s v="Q3"/>
    <d v="2016-07-01T00:00:00"/>
    <d v="2016-07-31T00:00:00"/>
    <n v="0"/>
    <x v="2"/>
    <x v="13"/>
    <s v="Vodafone0716_Red_Budget_interest_MS"/>
    <s v="Completed"/>
    <s v="Google"/>
    <s v="RON"/>
    <s v="Xaxis Display Plus"/>
    <s v="cpm"/>
    <s v="Selected Sites"/>
    <s v="Ad Bundles"/>
    <m/>
    <n v="1.8"/>
    <n v="1172"/>
    <n v="1172"/>
    <n v="0"/>
    <n v="1172"/>
    <m/>
    <n v="0"/>
    <e v="#DIV/0!"/>
    <n v="0"/>
    <n v="0"/>
    <n v="0"/>
    <n v="2.1095999999999999"/>
    <n v="0.45"/>
    <n v="-1.6596"/>
    <n v="0"/>
    <n v="0.45"/>
    <n v="1"/>
  </r>
  <r>
    <s v="Vodafone0716_Red_Budget_interest_Digitalm_MS"/>
    <x v="0"/>
    <x v="6"/>
    <s v="Q3"/>
    <d v="2016-07-01T00:00:00"/>
    <d v="2016-07-31T00:00:00"/>
    <n v="0"/>
    <x v="2"/>
    <x v="13"/>
    <s v="Vodafone0716_Red_Budget_interest_MS"/>
    <s v="Completed"/>
    <s v="Digitalm"/>
    <s v="RON"/>
    <s v="Xaxis Display Plus"/>
    <s v="cpm"/>
    <s v="Selected Sites"/>
    <s v="Ad Bundles"/>
    <n v="0.2"/>
    <n v="1.8"/>
    <n v="1500000"/>
    <n v="689191"/>
    <n v="810809"/>
    <n v="689191"/>
    <n v="119"/>
    <n v="1.7266621299465604E-4"/>
    <n v="8.1848739495798313"/>
    <n v="300"/>
    <n v="137.8382"/>
    <n v="-162.1618"/>
    <n v="2700"/>
    <n v="974"/>
    <n v="-1726"/>
    <n v="0"/>
    <n v="836.16179999999997"/>
    <n v="0.85848234086242292"/>
  </r>
  <r>
    <s v="Vodafone0716_Red_Business_interest_Appnexus_MS"/>
    <x v="0"/>
    <x v="6"/>
    <s v="Q3"/>
    <d v="2016-07-01T00:00:00"/>
    <d v="2016-07-31T00:00:00"/>
    <n v="0"/>
    <x v="2"/>
    <x v="13"/>
    <s v="Vodafone0716_Red_Business_interest_MS"/>
    <s v="Completed"/>
    <s v="Appnexus"/>
    <s v="RON"/>
    <s v="Xaxis Display Plus"/>
    <s v="cpm"/>
    <s v="Selected Sites"/>
    <s v="Ad Bundles"/>
    <n v="1"/>
    <n v="1.8"/>
    <n v="1500000"/>
    <n v="583489"/>
    <n v="916511"/>
    <n v="583489"/>
    <m/>
    <n v="0"/>
    <e v="#DIV/0!"/>
    <n v="1500"/>
    <n v="583.48900000000003"/>
    <n v="-916.51099999999997"/>
    <n v="2700"/>
    <n v="1000"/>
    <n v="-1700"/>
    <n v="0"/>
    <n v="416.51099999999997"/>
    <n v="0.41651099999999996"/>
  </r>
  <r>
    <s v="Vodafone0716_Red_Business_interest_Google_MS"/>
    <x v="0"/>
    <x v="6"/>
    <s v="Q3"/>
    <d v="2016-07-01T00:00:00"/>
    <d v="2016-07-31T00:00:00"/>
    <n v="0"/>
    <x v="2"/>
    <x v="13"/>
    <s v="Vodafone0716_Red_Business_interest_MS"/>
    <s v="Completed"/>
    <s v="Google"/>
    <s v="RON"/>
    <s v="Xaxis Display Plus"/>
    <s v="cpm"/>
    <s v="Selected Sites"/>
    <s v="Ad Bundles"/>
    <m/>
    <n v="1.8"/>
    <n v="769"/>
    <n v="769"/>
    <n v="0"/>
    <n v="769"/>
    <m/>
    <n v="0"/>
    <e v="#DIV/0!"/>
    <n v="0"/>
    <n v="0"/>
    <n v="0"/>
    <n v="1.3842000000000001"/>
    <n v="7.0000000000000007E-2"/>
    <n v="-1.3142"/>
    <n v="0"/>
    <n v="7.0000000000000007E-2"/>
    <n v="1"/>
  </r>
  <r>
    <s v="Vodafone0716_Red_Business_interest_Digitalm_MS"/>
    <x v="0"/>
    <x v="6"/>
    <s v="Q3"/>
    <d v="2016-07-01T00:00:00"/>
    <d v="2016-07-31T00:00:00"/>
    <n v="0"/>
    <x v="2"/>
    <x v="13"/>
    <s v="Vodafone0716_Red_Business_interest_MS"/>
    <s v="Completed"/>
    <s v="Digitalm"/>
    <s v="RON"/>
    <s v="Xaxis Display Plus"/>
    <s v="cpm"/>
    <s v="Selected Sites"/>
    <s v="Ad Bundles"/>
    <n v="0.2"/>
    <n v="1.8"/>
    <n v="2500000"/>
    <n v="1560493"/>
    <n v="939507"/>
    <n v="1560493"/>
    <n v="249"/>
    <n v="1.5956495799724829E-4"/>
    <n v="10.040160642570282"/>
    <n v="500"/>
    <n v="312.09860000000003"/>
    <n v="-187.90139999999997"/>
    <n v="4500"/>
    <n v="2500"/>
    <n v="-2000"/>
    <n v="0"/>
    <n v="2187.9013999999997"/>
    <n v="0.87516055999999987"/>
  </r>
  <r>
    <s v="Vodafone0716_Red_Business_interest_Medyanet(interstitial)_MS"/>
    <x v="0"/>
    <x v="6"/>
    <s v="Q3"/>
    <d v="2016-07-01T00:00:00"/>
    <d v="2016-07-31T00:00:00"/>
    <n v="0"/>
    <x v="2"/>
    <x v="13"/>
    <s v="Vodafone0716_Red_Business_interest_MS"/>
    <s v="Completed"/>
    <s v="Medyanet"/>
    <s v="RON"/>
    <s v="Xaxis Display Plus"/>
    <s v="cpm"/>
    <s v="Selected Sites"/>
    <s v="Ad Bundles"/>
    <n v="0.5"/>
    <n v="1.8"/>
    <n v="500000"/>
    <n v="293285"/>
    <n v="206715"/>
    <n v="293285"/>
    <m/>
    <n v="0"/>
    <e v="#DIV/0!"/>
    <n v="250"/>
    <n v="146.64250000000001"/>
    <n v="-103.35749999999999"/>
    <n v="900"/>
    <n v="500"/>
    <n v="-400"/>
    <n v="0"/>
    <n v="353.35749999999996"/>
    <n v="0.70671499999999987"/>
  </r>
  <r>
    <s v="Vodafone0716_Red_Business_interest_Bond_MS"/>
    <x v="0"/>
    <x v="6"/>
    <s v="Q3"/>
    <d v="2016-07-01T00:00:00"/>
    <d v="2016-07-31T00:00:00"/>
    <n v="0"/>
    <x v="2"/>
    <x v="13"/>
    <s v="Vodafone0716_Red_Business_interest_MS"/>
    <s v="Completed"/>
    <s v="Bond Digital"/>
    <s v="RON"/>
    <s v="Xaxis Display Plus"/>
    <s v="cpm"/>
    <s v="Selected Sites"/>
    <s v="Ad Bundles"/>
    <n v="0.5"/>
    <n v="1.8"/>
    <n v="1000000"/>
    <n v="589428"/>
    <n v="410572"/>
    <n v="589428"/>
    <m/>
    <n v="0"/>
    <e v="#DIV/0!"/>
    <n v="500"/>
    <n v="294.714"/>
    <n v="-205.286"/>
    <n v="1800"/>
    <n v="733"/>
    <n v="-1067"/>
    <n v="0"/>
    <n v="438.286"/>
    <n v="0.59793451568894951"/>
  </r>
  <r>
    <s v="Vodafone0716_Red_Business_Contextual_Appnexus_MS"/>
    <x v="0"/>
    <x v="6"/>
    <s v="Q3"/>
    <d v="2016-07-01T00:00:00"/>
    <d v="2016-07-31T00:00:00"/>
    <n v="0"/>
    <x v="2"/>
    <x v="13"/>
    <s v="Vodafone0716_Red_Business_Contextual_MS"/>
    <s v="Completed"/>
    <s v="Appnexus"/>
    <s v="RON"/>
    <s v="Xaxis Contextual"/>
    <s v="cpm"/>
    <s v="Selected Sites"/>
    <s v="Ad Bundles"/>
    <n v="1"/>
    <n v="1.8"/>
    <n v="1000000"/>
    <n v="5137"/>
    <n v="994863"/>
    <n v="5137"/>
    <m/>
    <n v="0"/>
    <e v="#DIV/0!"/>
    <n v="1000"/>
    <n v="5.1369999999999996"/>
    <n v="-994.86300000000006"/>
    <n v="1800"/>
    <n v="17"/>
    <n v="-1783"/>
    <n v="0"/>
    <n v="11.863"/>
    <n v="0.69782352941176473"/>
  </r>
  <r>
    <s v="Vodafone0716_Red_Business_Contextual_Google_MS"/>
    <x v="0"/>
    <x v="6"/>
    <s v="Q3"/>
    <d v="2016-07-01T00:00:00"/>
    <d v="2016-07-31T00:00:00"/>
    <n v="0"/>
    <x v="2"/>
    <x v="13"/>
    <s v="Vodafone0716_Red_Business_Contextual_MS"/>
    <s v="Completed"/>
    <s v="Google"/>
    <s v="RON"/>
    <s v="Xaxis Contextual"/>
    <s v="cpm"/>
    <s v="Selected Sites"/>
    <s v="Ad Bundles"/>
    <m/>
    <n v="1.8"/>
    <n v="769"/>
    <n v="769"/>
    <n v="0"/>
    <n v="769"/>
    <m/>
    <n v="0"/>
    <e v="#DIV/0!"/>
    <n v="0"/>
    <n v="0"/>
    <n v="0"/>
    <n v="1.3842000000000001"/>
    <n v="1"/>
    <n v="-0.3842000000000001"/>
    <n v="0"/>
    <n v="1"/>
    <n v="1"/>
  </r>
  <r>
    <s v="Vodafone0716_Red_Business_Contextual_Digitalm_MS"/>
    <x v="0"/>
    <x v="6"/>
    <s v="Q3"/>
    <d v="2016-07-01T00:00:00"/>
    <d v="2016-07-31T00:00:00"/>
    <n v="0"/>
    <x v="2"/>
    <x v="13"/>
    <s v="Vodafone0716_Red_Business_Contextual_MS"/>
    <s v="Completed"/>
    <s v="Digitalm"/>
    <s v="RON"/>
    <s v="Xaxis Contextual"/>
    <s v="cpm"/>
    <s v="Selected Sites"/>
    <s v="Ad Bundles"/>
    <n v="0.2"/>
    <n v="1.8"/>
    <n v="1500000"/>
    <n v="951668"/>
    <n v="548332"/>
    <n v="951668"/>
    <n v="151"/>
    <n v="1.5866877944829499E-4"/>
    <n v="9.4713245033112585"/>
    <n v="300"/>
    <n v="190.33360000000002"/>
    <n v="-109.66639999999998"/>
    <n v="2700"/>
    <n v="1430.17"/>
    <n v="-1269.83"/>
    <n v="0"/>
    <n v="1239.8364000000001"/>
    <n v="0.86691540166553627"/>
  </r>
  <r>
    <s v="Vodafone0716_Red_Yazlık_Mekanlar_interest_Appnexus_MS"/>
    <x v="0"/>
    <x v="6"/>
    <s v="Q3"/>
    <d v="2016-07-01T00:00:00"/>
    <d v="2016-07-31T00:00:00"/>
    <n v="0"/>
    <x v="2"/>
    <x v="13"/>
    <s v="Vodafone0716_Red_Yazlık_Mekanlar_interest_MS"/>
    <s v="Completed"/>
    <s v="Appnexus"/>
    <s v="RON"/>
    <s v="Xaxis Display Plus"/>
    <s v="cpm"/>
    <s v="Selected Sites"/>
    <s v="Ad Bundles"/>
    <n v="1"/>
    <n v="2"/>
    <n v="1000000"/>
    <n v="490286"/>
    <n v="509714"/>
    <n v="490286"/>
    <m/>
    <n v="0"/>
    <e v="#DIV/0!"/>
    <n v="1000"/>
    <n v="490.286"/>
    <n v="-509.714"/>
    <n v="2000"/>
    <n v="980.48"/>
    <n v="-1019.52"/>
    <n v="0"/>
    <n v="490.19400000000002"/>
    <n v="0.49995308420365536"/>
  </r>
  <r>
    <s v="Vodafone0716_Red_Yazlık_Mekanlar_interest_Google_MS"/>
    <x v="0"/>
    <x v="6"/>
    <s v="Q3"/>
    <d v="2016-07-01T00:00:00"/>
    <d v="2016-07-31T00:00:00"/>
    <n v="0"/>
    <x v="2"/>
    <x v="13"/>
    <s v="Vodafone0716_Red_Yazlık_Mekanlar_interest_MS"/>
    <s v="Completed"/>
    <s v="Google"/>
    <s v="RON"/>
    <s v="Xaxis Display Plus"/>
    <s v="cpm"/>
    <s v="Selected Sites"/>
    <s v="Ad Bundles"/>
    <m/>
    <n v="2"/>
    <n v="681"/>
    <n v="681"/>
    <n v="0"/>
    <n v="681"/>
    <m/>
    <n v="0"/>
    <e v="#DIV/0!"/>
    <n v="0"/>
    <n v="30"/>
    <n v="30"/>
    <n v="1.3620000000000001"/>
    <n v="1"/>
    <n v="-0.3620000000000001"/>
    <n v="0"/>
    <n v="-29"/>
    <n v="-29"/>
  </r>
  <r>
    <s v="Vodafone0716_Red_Yazlık_Mekanlar_interest_Digitalm_MS"/>
    <x v="0"/>
    <x v="6"/>
    <s v="Q3"/>
    <d v="2016-07-01T00:00:00"/>
    <d v="2016-07-31T00:00:00"/>
    <n v="0"/>
    <x v="2"/>
    <x v="13"/>
    <s v="Vodafone0716_Red_Yazlık_Mekanlar_interest_MS"/>
    <s v="Completed"/>
    <s v="Digitalm"/>
    <s v="RON"/>
    <s v="Xaxis Display Plus"/>
    <s v="cpm"/>
    <s v="Selected Sites"/>
    <s v="Ad Bundles"/>
    <n v="0.2"/>
    <n v="2"/>
    <n v="1500000"/>
    <n v="922343"/>
    <n v="577657"/>
    <n v="922343"/>
    <n v="164"/>
    <s v="%"/>
    <n v="9.2987804878048781"/>
    <n v="300"/>
    <n v="184.46860000000001"/>
    <n v="-115.53139999999999"/>
    <n v="3000"/>
    <n v="1525"/>
    <n v="-1475"/>
    <n v="0"/>
    <n v="1340.5314000000001"/>
    <n v="0.87903698360655746"/>
  </r>
  <r>
    <s v="Vodafone0716_4.5G_interest_bond_MS"/>
    <x v="0"/>
    <x v="6"/>
    <s v="Q3"/>
    <d v="2016-07-01T00:00:00"/>
    <d v="2016-07-15T00:00:00"/>
    <n v="0"/>
    <x v="2"/>
    <x v="13"/>
    <s v="Vodafone0716_4.5_interest_MS"/>
    <s v="Completed"/>
    <s v="Bond Digital"/>
    <s v="RON"/>
    <s v="Xaxis Display Plus"/>
    <s v="cpm"/>
    <s v="Selected Sites"/>
    <s v="Ad Bundles"/>
    <n v="0.5"/>
    <n v="0.8"/>
    <n v="250000"/>
    <n v="250056"/>
    <n v="0"/>
    <n v="250000"/>
    <m/>
    <n v="0"/>
    <e v="#DIV/0!"/>
    <n v="125"/>
    <n v="125"/>
    <n v="0"/>
    <n v="200"/>
    <n v="40.68"/>
    <n v="-159.32"/>
    <n v="0"/>
    <n v="-84.32"/>
    <n v="-2.072763028515241"/>
  </r>
  <r>
    <s v="Vodafone0716_4.5G_interest_Medyanet_MS"/>
    <x v="0"/>
    <x v="6"/>
    <s v="Q3"/>
    <d v="2016-07-01T00:00:00"/>
    <d v="2016-07-15T00:00:00"/>
    <n v="0"/>
    <x v="2"/>
    <x v="13"/>
    <s v="Vodafone0716_4.5_interest_MS"/>
    <s v="Completed"/>
    <s v="Medyanet"/>
    <s v="RON"/>
    <s v="Xaxis Display Plus"/>
    <s v="cpm"/>
    <s v="Selected Sites"/>
    <s v="Ad Bundles"/>
    <n v="0.1"/>
    <n v="0.8"/>
    <n v="500000"/>
    <n v="504591"/>
    <n v="0"/>
    <n v="500000"/>
    <m/>
    <n v="0"/>
    <e v="#DIV/0!"/>
    <n v="50"/>
    <n v="50"/>
    <n v="0"/>
    <n v="400"/>
    <n v="59"/>
    <n v="-341"/>
    <n v="0"/>
    <n v="9"/>
    <n v="0.15254237288135594"/>
  </r>
  <r>
    <s v="Vodafone0716_apollo_interest_digitalm_MS"/>
    <x v="0"/>
    <x v="6"/>
    <s v="Q3"/>
    <d v="2016-07-01T00:00:00"/>
    <d v="2016-07-31T00:00:00"/>
    <n v="0"/>
    <x v="2"/>
    <x v="13"/>
    <s v="Vodafone0716_apollo_interest_MS"/>
    <s v="Completed"/>
    <s v="Digitalm"/>
    <s v="RON"/>
    <s v="Xaxis Display Plus"/>
    <s v="cpm"/>
    <s v="Selected Sites"/>
    <s v="Ad Bundles"/>
    <n v="0.2"/>
    <n v="0.8"/>
    <n v="2500000"/>
    <n v="1063878"/>
    <n v="1436122"/>
    <n v="1063878"/>
    <m/>
    <n v="0"/>
    <e v="#DIV/0!"/>
    <n v="500"/>
    <n v="212.7756"/>
    <n v="-287.2244"/>
    <n v="2000"/>
    <n v="850"/>
    <n v="-1150"/>
    <n v="0"/>
    <n v="637.22440000000006"/>
    <n v="0.74967576470588237"/>
  </r>
  <r>
    <s v="Vodafone0716_apollo_interest_medyanet_MS"/>
    <x v="0"/>
    <x v="6"/>
    <s v="Q3"/>
    <d v="2016-07-01T00:00:00"/>
    <d v="2016-07-31T00:00:00"/>
    <n v="0"/>
    <x v="2"/>
    <x v="13"/>
    <s v="Vodafone0716_apollo_interest_MS"/>
    <s v="Completed"/>
    <s v="Medyanet"/>
    <s v="RON"/>
    <s v="Xaxis Display Plus"/>
    <s v="cpm"/>
    <s v="Selected Sites"/>
    <s v="Ad Bundles"/>
    <n v="0.1"/>
    <n v="0.8"/>
    <n v="1000000"/>
    <n v="304317"/>
    <n v="695683"/>
    <n v="304317"/>
    <m/>
    <n v="0"/>
    <e v="#DIV/0!"/>
    <n v="100"/>
    <n v="250"/>
    <n v="150"/>
    <n v="800"/>
    <n v="777.31"/>
    <n v="-22.690000000000055"/>
    <n v="0"/>
    <n v="527.30999999999995"/>
    <n v="0.67837799590896808"/>
  </r>
  <r>
    <s v="Vodafone0716_apollo_preroll_Acunn_MS"/>
    <x v="0"/>
    <x v="6"/>
    <s v="Q3"/>
    <d v="2016-07-01T00:00:00"/>
    <d v="2016-07-31T00:00:00"/>
    <n v="0"/>
    <x v="2"/>
    <x v="13"/>
    <s v="Vodafone0716_apollo_preroll_MS"/>
    <s v="Completed"/>
    <s v="Acunn"/>
    <s v="RON"/>
    <s v="Xaxis Tv"/>
    <s v="cpv"/>
    <s v="Pre/Mid/Post Rolls RON"/>
    <s v="Online Video"/>
    <n v="1.4999999999999999E-2"/>
    <n v="0.03"/>
    <n v="50000"/>
    <n v="16630"/>
    <n v="33370"/>
    <n v="16630"/>
    <m/>
    <n v="10.19"/>
    <e v="#DIV/0!"/>
    <n v="750"/>
    <n v="249.45"/>
    <n v="-500.55"/>
    <n v="1500"/>
    <n v="499.08"/>
    <n v="-1000.9200000000001"/>
    <n v="0"/>
    <n v="249.63"/>
    <n v="0.50018033181053134"/>
  </r>
  <r>
    <s v="Arcelik0716_Belgesel_Seeding_Clipktit_ZER"/>
    <x v="0"/>
    <x v="6"/>
    <s v="Q3"/>
    <d v="2016-07-01T00:00:00"/>
    <d v="2016-07-31T00:00:00"/>
    <n v="0"/>
    <x v="2"/>
    <x v="14"/>
    <s v="Arcelik0716_Belgesel_Seeding_ZER"/>
    <s v="Completed"/>
    <s v="Clipkit"/>
    <s v="RON"/>
    <s v="Xaxis Seeding"/>
    <s v="cpc"/>
    <s v="Pre/Mid/Post Rolls RON"/>
    <s v="Online Video"/>
    <n v="0.4"/>
    <n v="0.65"/>
    <n v="15385"/>
    <n v="15385"/>
    <n v="0"/>
    <n v="15385"/>
    <m/>
    <n v="0"/>
    <e v="#DIV/0!"/>
    <n v="6.1539999999999999"/>
    <n v="6150"/>
    <n v="6143.8459999999995"/>
    <n v="10.000249999999999"/>
    <n v="10000"/>
    <n v="9989.9997500000009"/>
    <n v="0"/>
    <n v="3850"/>
    <n v="0.38500000000000001"/>
  </r>
  <r>
    <s v="Huawei0716_P9_Lansman_interstitial_Medyanet_MX"/>
    <x v="0"/>
    <x v="6"/>
    <s v="Q3"/>
    <d v="2016-07-01T00:00:00"/>
    <d v="2016-07-10T00:00:00"/>
    <n v="0"/>
    <x v="3"/>
    <x v="22"/>
    <s v="Huawei0716_P9_Lansman_interest_MX"/>
    <s v="Completed"/>
    <s v="Medyanet"/>
    <s v="RON"/>
    <s v="Xaxis Rich Media"/>
    <s v="cpm"/>
    <s v="Interstitial"/>
    <s v="Interstitial"/>
    <n v="0.5"/>
    <n v="4.25"/>
    <n v="500000"/>
    <n v="501156"/>
    <n v="0"/>
    <n v="500000"/>
    <n v="5327"/>
    <n v="1.0629424769931917E-2"/>
    <n v="0.37544584193730052"/>
    <n v="250"/>
    <n v="250"/>
    <n v="0"/>
    <n v="2125"/>
    <n v="2000"/>
    <n v="-125"/>
    <n v="0"/>
    <n v="1750"/>
    <n v="0.875"/>
  </r>
  <r>
    <s v="Huawei0716_P9_Lansman_interstitial_Digitalm_MX"/>
    <x v="0"/>
    <x v="6"/>
    <s v="Q3"/>
    <d v="2016-07-01T00:00:00"/>
    <d v="2016-07-10T00:00:00"/>
    <n v="0"/>
    <x v="3"/>
    <x v="22"/>
    <s v="Huawei0716_P9_Lansman_interest_MX"/>
    <s v="Completed"/>
    <s v="Digitalm"/>
    <s v="RON"/>
    <s v="Xaxis Rich Media"/>
    <s v="cpm"/>
    <s v="Interstitial"/>
    <s v="Interstitial"/>
    <n v="2.5"/>
    <n v="4.25"/>
    <n v="100000"/>
    <n v="103079"/>
    <n v="0"/>
    <n v="100000"/>
    <n v="2125"/>
    <n v="2.0615256259761929E-2"/>
    <n v="0.2635294117647059"/>
    <n v="250"/>
    <n v="250"/>
    <n v="0"/>
    <n v="425"/>
    <n v="560"/>
    <n v="135"/>
    <n v="0"/>
    <n v="310"/>
    <n v="0.5535714285714286"/>
  </r>
  <r>
    <s v="Huawei0716_P9_Lansman_interstitial_Acunn_MX"/>
    <x v="0"/>
    <x v="6"/>
    <s v="Q3"/>
    <d v="2016-07-01T00:00:00"/>
    <d v="2016-07-10T00:00:00"/>
    <n v="0"/>
    <x v="3"/>
    <x v="22"/>
    <s v="Huawei0716_P9_Lansman_interest_MX"/>
    <s v="Completed"/>
    <s v="Acunn"/>
    <s v="RON"/>
    <s v="Xaxis Rich Media"/>
    <s v="cpm"/>
    <s v="Interstitial"/>
    <s v="Interstitial"/>
    <n v="1.25"/>
    <n v="4.25"/>
    <n v="300000"/>
    <n v="243912"/>
    <n v="56088"/>
    <n v="243912"/>
    <n v="3014"/>
    <n v="1.235691560890813E-2"/>
    <n v="0.33178500331785005"/>
    <n v="375"/>
    <n v="304.89"/>
    <n v="-70.110000000000014"/>
    <n v="1275"/>
    <n v="1000"/>
    <n v="-275"/>
    <n v="0"/>
    <n v="695.11"/>
    <n v="0.69511000000000001"/>
  </r>
  <r>
    <s v="Huawei0716_P9_Lansman_interest_Appnexus_MX"/>
    <x v="0"/>
    <x v="6"/>
    <s v="Q3"/>
    <d v="2016-07-01T00:00:00"/>
    <d v="2016-07-10T00:00:00"/>
    <n v="0"/>
    <x v="3"/>
    <x v="22"/>
    <s v="Huawei0716_P9_Lansman_interest_MX"/>
    <s v="Completed"/>
    <s v="Appnexus"/>
    <s v="RON"/>
    <s v="Xaxis Display Plus"/>
    <s v="cpm"/>
    <s v="Selected Sites"/>
    <s v="Ad Bundles"/>
    <n v="1"/>
    <n v="4.25"/>
    <n v="682098"/>
    <n v="682098"/>
    <n v="0"/>
    <n v="682098"/>
    <m/>
    <n v="0"/>
    <e v="#DIV/0!"/>
    <n v="682.09799999999996"/>
    <n v="682.09799999999996"/>
    <n v="0"/>
    <n v="2898.9164999999998"/>
    <n v="2000"/>
    <n v="-898.91649999999981"/>
    <n v="0"/>
    <n v="1317.902"/>
    <n v="0.65895100000000006"/>
  </r>
  <r>
    <s v="Huawei0716_P9_Lansman_interest_google_MX"/>
    <x v="0"/>
    <x v="6"/>
    <s v="Q3"/>
    <d v="2016-07-01T00:00:00"/>
    <d v="2016-07-10T00:00:00"/>
    <n v="0"/>
    <x v="3"/>
    <x v="22"/>
    <s v="Huawei0716_P9_Lansman_interest_MX"/>
    <s v="Completed"/>
    <s v="Google"/>
    <s v="RON"/>
    <s v="Xaxis Display Plus"/>
    <s v="cpm"/>
    <s v="Selected Sites"/>
    <s v="Ad Bundles"/>
    <m/>
    <n v="4.25"/>
    <n v="776"/>
    <n v="776"/>
    <n v="0"/>
    <n v="776"/>
    <m/>
    <n v="0"/>
    <e v="#DIV/0!"/>
    <n v="0"/>
    <n v="0"/>
    <n v="0"/>
    <n v="3.298"/>
    <n v="3"/>
    <n v="-0.29800000000000004"/>
    <n v="0"/>
    <n v="3"/>
    <n v="1"/>
  </r>
  <r>
    <s v="Karcher0716_Basınclı_Yıkama_Mobil_prestitial_Move_MX"/>
    <x v="0"/>
    <x v="6"/>
    <s v="Q3"/>
    <d v="2016-07-01T00:00:00"/>
    <d v="2016-07-31T00:00:00"/>
    <n v="0"/>
    <x v="3"/>
    <x v="4"/>
    <s v="Karcher0716_Basınclı_Yıkama_Mobil_prestitial_MX"/>
    <s v="Completed"/>
    <s v="Move"/>
    <s v="RON"/>
    <s v="Xaxis Display Plus"/>
    <s v="cpm"/>
    <s v="Selected Sites"/>
    <s v="Ad Bundles"/>
    <n v="3"/>
    <n v="8"/>
    <n v="303625"/>
    <n v="387602"/>
    <n v="0"/>
    <n v="303625"/>
    <m/>
    <n v="0"/>
    <e v="#DIV/0!"/>
    <n v="910.875"/>
    <n v="910.875"/>
    <n v="0"/>
    <n v="2429"/>
    <n v="2429"/>
    <n v="0"/>
    <n v="0"/>
    <n v="1518.125"/>
    <n v="0.625"/>
  </r>
  <r>
    <s v="SaxoCapital0716_Trader_Go_interstitial_Medyanet_MX"/>
    <x v="0"/>
    <x v="6"/>
    <s v="Q3"/>
    <d v="2016-07-01T00:00:00"/>
    <d v="2016-07-31T00:00:00"/>
    <n v="0"/>
    <x v="3"/>
    <x v="19"/>
    <s v="SaxoCapital0716_Trader_Go_interstitial_MX"/>
    <s v="Completed"/>
    <s v="Medyanet"/>
    <s v="RON"/>
    <s v="Xaxis Rich Media"/>
    <s v="cpm"/>
    <s v="Interstitial"/>
    <s v="Interstitial"/>
    <n v="0.5"/>
    <n v="4.5"/>
    <n v="350000"/>
    <n v="352951"/>
    <n v="0"/>
    <n v="350000"/>
    <n v="1710"/>
    <n v="4.8448651512532897E-3"/>
    <n v="0.73099415204678364"/>
    <n v="175"/>
    <n v="175"/>
    <n v="0"/>
    <n v="1575"/>
    <n v="1250"/>
    <n v="-325"/>
    <n v="0"/>
    <n v="1075"/>
    <n v="0.86"/>
  </r>
  <r>
    <s v="SaxoCapital0716_Trader_Go_interstitial_Digitalm_MX"/>
    <x v="0"/>
    <x v="6"/>
    <s v="Q3"/>
    <d v="2016-07-01T00:00:00"/>
    <d v="2016-07-31T00:00:00"/>
    <n v="0"/>
    <x v="3"/>
    <x v="19"/>
    <s v="SaxoCapital0716_Trader_Go_interstitial_MX"/>
    <s v="Completed"/>
    <s v="Digitalm"/>
    <s v="RON"/>
    <s v="Xaxis Rich Media"/>
    <s v="cpm"/>
    <s v="Interstitial"/>
    <s v="Interstitial"/>
    <n v="2.5"/>
    <n v="4.5"/>
    <n v="250000"/>
    <n v="213324"/>
    <n v="36676"/>
    <n v="213324"/>
    <n v="3910"/>
    <n v="1.8328926890551461E-2"/>
    <n v="0.25575447570332482"/>
    <n v="625"/>
    <n v="533.31000000000006"/>
    <n v="-91.689999999999941"/>
    <n v="1125"/>
    <n v="1000"/>
    <n v="-125"/>
    <n v="0"/>
    <n v="466.68999999999994"/>
    <n v="0.46668999999999994"/>
  </r>
  <r>
    <s v="Akbank0716_MTV_interest_Bond_MC"/>
    <x v="0"/>
    <x v="6"/>
    <s v="Q3"/>
    <d v="2016-07-01T00:00:00"/>
    <d v="2016-07-31T00:00:00"/>
    <n v="0"/>
    <x v="0"/>
    <x v="9"/>
    <s v="Akbank0716_MTV_interest_MC"/>
    <s v="Completed"/>
    <s v="Bond Digital"/>
    <s v="RON"/>
    <s v="Xaxis Display Plus"/>
    <s v="cpm"/>
    <s v="Selected Sites"/>
    <s v="Ad Bundles"/>
    <n v="0.5"/>
    <n v="0.8"/>
    <n v="1000000"/>
    <n v="927590"/>
    <n v="72410"/>
    <n v="927590"/>
    <m/>
    <n v="0"/>
    <e v="#DIV/0!"/>
    <n v="500"/>
    <n v="463.79500000000002"/>
    <n v="-36.204999999999984"/>
    <n v="800"/>
    <n v="800"/>
    <n v="0"/>
    <n v="0"/>
    <n v="336.20499999999998"/>
    <n v="0.42025625"/>
  </r>
  <r>
    <s v="Akbank0716_MTV_interest_Medyanet_MC"/>
    <x v="0"/>
    <x v="6"/>
    <s v="Q3"/>
    <d v="2016-07-01T00:00:00"/>
    <d v="2016-07-31T00:00:00"/>
    <n v="0"/>
    <x v="0"/>
    <x v="9"/>
    <s v="Akbank0716_MTV_interest_MC"/>
    <s v="Completed"/>
    <s v="Medyanet"/>
    <s v="RON"/>
    <s v="Xaxis Display Plus"/>
    <s v="cpm"/>
    <s v="Selected Sites"/>
    <s v="Ad Bundles"/>
    <n v="0.1"/>
    <n v="0.8"/>
    <n v="2000000"/>
    <n v="2000860"/>
    <n v="0"/>
    <n v="2000000"/>
    <n v="455"/>
    <n v="2.2740221704666992E-4"/>
    <n v="2.197802197802198"/>
    <n v="200"/>
    <n v="200"/>
    <n v="0"/>
    <n v="1600"/>
    <n v="1000"/>
    <n v="-600"/>
    <n v="0"/>
    <n v="800"/>
    <n v="0.8"/>
  </r>
  <r>
    <s v="Akbank0716_MTV_interest_Digitalm_MC"/>
    <x v="0"/>
    <x v="6"/>
    <s v="Q2"/>
    <d v="2016-07-01T00:00:00"/>
    <d v="2016-07-31T00:00:00"/>
    <n v="0"/>
    <x v="0"/>
    <x v="9"/>
    <s v="Akbank0716_MTV_interest_MC"/>
    <s v="Completed"/>
    <s v="Digitalm"/>
    <s v="RON"/>
    <s v="Xaxis Display Plus"/>
    <s v="cpm"/>
    <s v="Selected Sites"/>
    <s v="Ad Bundles"/>
    <n v="0.2"/>
    <n v="0.8"/>
    <n v="2000000"/>
    <n v="2000060"/>
    <n v="0"/>
    <n v="2000000"/>
    <m/>
    <n v="2.63"/>
    <e v="#DIV/0!"/>
    <n v="400"/>
    <n v="400"/>
    <n v="0"/>
    <n v="1600"/>
    <n v="1000"/>
    <n v="-600"/>
    <n v="0"/>
    <n v="600"/>
    <n v="0.6"/>
  </r>
  <r>
    <s v="Vestel0716_Klima_İnterest_Bond_MC"/>
    <x v="0"/>
    <x v="6"/>
    <s v="Q3"/>
    <d v="2016-07-01T00:00:00"/>
    <d v="2016-07-31T00:00:00"/>
    <n v="0"/>
    <x v="0"/>
    <x v="18"/>
    <s v="Vestel0716_Klima_İnterest_MC"/>
    <s v="Completed"/>
    <s v="Bond Digital"/>
    <s v="RON"/>
    <s v="Xaxis Display Plus"/>
    <s v="cpm"/>
    <s v="Selected Sites"/>
    <s v="Ad Bundles"/>
    <n v="0.5"/>
    <n v="1"/>
    <n v="2000000"/>
    <n v="2003319"/>
    <n v="0"/>
    <n v="2000000"/>
    <m/>
    <n v="0"/>
    <e v="#DIV/0!"/>
    <n v="1000"/>
    <n v="1000"/>
    <n v="0"/>
    <n v="2000"/>
    <n v="2000"/>
    <n v="0"/>
    <n v="0"/>
    <n v="1000"/>
    <n v="0.5"/>
  </r>
  <r>
    <s v="Vestel0716_Klima_İnterest_Digitalm_MC"/>
    <x v="0"/>
    <x v="6"/>
    <s v="Q3"/>
    <d v="2016-07-01T00:00:00"/>
    <d v="2016-07-31T00:00:00"/>
    <n v="0"/>
    <x v="0"/>
    <x v="18"/>
    <s v="Vestel0716_Klima_İnterest_MC"/>
    <s v="Completed"/>
    <s v="Digitalm"/>
    <s v="RON"/>
    <s v="Xaxis Display Plus"/>
    <s v="cpm"/>
    <s v="Selected Sites"/>
    <s v="Ad Bundles"/>
    <n v="0.2"/>
    <n v="1"/>
    <n v="3500000"/>
    <n v="3445655"/>
    <n v="54345"/>
    <n v="3445655"/>
    <n v="1187"/>
    <n v="3.4449183101616386E-4"/>
    <n v="2.527379949452401"/>
    <n v="700"/>
    <n v="689.13100000000009"/>
    <n v="-10.868999999999915"/>
    <n v="3500"/>
    <n v="3000"/>
    <n v="-500"/>
    <n v="0"/>
    <n v="2310.8689999999997"/>
    <n v="0.77028966666666654"/>
  </r>
  <r>
    <s v="Vestel0716_Klima_İnterest_Sevinc_MC"/>
    <x v="0"/>
    <x v="6"/>
    <s v="Q3"/>
    <d v="2016-07-01T00:00:00"/>
    <d v="2016-07-31T00:00:00"/>
    <n v="0"/>
    <x v="0"/>
    <x v="18"/>
    <s v="Vestel0716_Klima_İnterest_MC"/>
    <s v="Completed"/>
    <s v="Sevinc iletisim"/>
    <s v="RON"/>
    <s v="Xaxis Display Plus"/>
    <s v="cpm"/>
    <s v="Selected Sites"/>
    <s v="Ad Bundles"/>
    <n v="0.3"/>
    <n v="1"/>
    <n v="2000000"/>
    <n v="1210133"/>
    <n v="789867"/>
    <n v="1210133"/>
    <m/>
    <n v="0"/>
    <e v="#DIV/0!"/>
    <n v="600"/>
    <n v="363.03989999999999"/>
    <n v="-236.96010000000001"/>
    <n v="2000"/>
    <n v="1000"/>
    <n v="-1000"/>
    <n v="0"/>
    <n v="636.96010000000001"/>
    <n v="0.63696010000000003"/>
  </r>
  <r>
    <s v="Vestel0716_Klima_İnterest_Medyanet_MC"/>
    <x v="0"/>
    <x v="6"/>
    <s v="Q3"/>
    <d v="2016-07-01T00:00:00"/>
    <d v="2016-07-31T00:00:00"/>
    <n v="0"/>
    <x v="0"/>
    <x v="18"/>
    <s v="Vestel0716_Klima_İnterest_MC"/>
    <s v="Completed"/>
    <s v="Medyanet"/>
    <s v="RON"/>
    <s v="Xaxis Display Plus"/>
    <s v="cpm"/>
    <s v="Selected Sites"/>
    <s v="Ad Bundles"/>
    <n v="0.1"/>
    <n v="1"/>
    <n v="1800000"/>
    <n v="1800103"/>
    <n v="0"/>
    <n v="1800000"/>
    <m/>
    <n v="0"/>
    <e v="#DIV/0!"/>
    <n v="180"/>
    <n v="180"/>
    <n v="0"/>
    <n v="1800"/>
    <n v="2000"/>
    <n v="200"/>
    <n v="0"/>
    <n v="1820"/>
    <n v="0.91"/>
  </r>
  <r>
    <s v="Teknosa0716_Turuncu_indirim_22-25Temmuz_interstitial_acunn_MC"/>
    <x v="0"/>
    <x v="6"/>
    <s v="Q3"/>
    <d v="2016-07-22T00:00:00"/>
    <d v="2016-07-25T00:00:00"/>
    <n v="0"/>
    <x v="0"/>
    <x v="6"/>
    <s v="Teknosa0716_Turuncu_indirim_22-25Temmuz_interstitial_MC"/>
    <s v="Completed"/>
    <s v="Acunn"/>
    <s v="RON"/>
    <s v="Xaxis Rich Media"/>
    <s v="cpm"/>
    <s v="Interstitial"/>
    <s v="Interstitial"/>
    <n v="1.25"/>
    <n v="4.25"/>
    <n v="250000"/>
    <n v="167480"/>
    <n v="82520"/>
    <n v="167480"/>
    <n v="1090"/>
    <n v="6.5082397898256509E-3"/>
    <n v="0.64220183486238536"/>
    <n v="312.5"/>
    <n v="209.35"/>
    <n v="-103.15"/>
    <n v="1062.5"/>
    <n v="700"/>
    <n v="-362.5"/>
    <n v="0"/>
    <n v="490.65"/>
    <n v="0.70092857142857135"/>
  </r>
  <r>
    <s v="Teknosa0716_Turuncu_indirim_22-25Temmuz_interstitial_bond_MC"/>
    <x v="0"/>
    <x v="6"/>
    <s v="Q3"/>
    <d v="2016-07-22T00:00:00"/>
    <d v="2016-07-25T00:00:00"/>
    <n v="0"/>
    <x v="0"/>
    <x v="6"/>
    <s v="Teknosa0716_Turuncu_indirim_22-25Temmuz_interstitial_MC"/>
    <s v="Completed"/>
    <s v="Bond Digital"/>
    <s v="RON"/>
    <s v="Xaxis Rich Media"/>
    <s v="cpm"/>
    <s v="Interstitial"/>
    <s v="Interstitial"/>
    <n v="2.5"/>
    <n v="4.25"/>
    <n v="150000"/>
    <n v="150010"/>
    <n v="0"/>
    <n v="150000"/>
    <m/>
    <n v="0"/>
    <e v="#DIV/0!"/>
    <n v="375"/>
    <n v="375"/>
    <n v="0"/>
    <n v="637.5"/>
    <n v="600"/>
    <n v="-37.5"/>
    <n v="0"/>
    <n v="225"/>
    <n v="0.375"/>
  </r>
  <r>
    <s v="Teknosa0716_Turuncu_indirim_22-25Temmuz_interstitial_medyanet_MC"/>
    <x v="0"/>
    <x v="6"/>
    <s v="Q3"/>
    <d v="2016-07-22T00:00:00"/>
    <d v="2016-07-25T00:00:00"/>
    <n v="0"/>
    <x v="0"/>
    <x v="6"/>
    <s v="Teknosa0716_Turuncu_indirim_22-25Temmuz_interstitial_MC"/>
    <s v="Completed"/>
    <s v="Medyanet"/>
    <s v="RON"/>
    <s v="Xaxis Rich Media"/>
    <s v="cpm"/>
    <s v="Interstitial"/>
    <s v="Interstitial"/>
    <n v="0.5"/>
    <n v="4.25"/>
    <n v="350000"/>
    <n v="350032"/>
    <n v="0"/>
    <n v="350000"/>
    <m/>
    <n v="0"/>
    <e v="#DIV/0!"/>
    <n v="175"/>
    <n v="175"/>
    <n v="0"/>
    <n v="1487.5"/>
    <n v="1275"/>
    <n v="-212.5"/>
    <n v="0"/>
    <n v="1100"/>
    <n v="0.86274509803921573"/>
  </r>
  <r>
    <s v="Huawei0716_Preorder_Lansman_Preroll_Nokta_MX"/>
    <x v="0"/>
    <x v="6"/>
    <s v="Q3"/>
    <d v="2016-07-26T00:00:00"/>
    <d v="2016-07-29T00:00:00"/>
    <n v="0"/>
    <x v="3"/>
    <x v="22"/>
    <s v="Huawei0716_Preorder_Lansman_Preroll_MX"/>
    <s v="Completed"/>
    <s v="Nokta"/>
    <s v="RON"/>
    <s v="Xaxis Tv"/>
    <s v="cpv"/>
    <s v="Pre/Mid/Post Rolls RON"/>
    <s v="Online Video"/>
    <n v="1.2E-2"/>
    <n v="0.06"/>
    <n v="70000"/>
    <n v="70514"/>
    <n v="0"/>
    <n v="70000"/>
    <m/>
    <n v="0"/>
    <e v="#DIV/0!"/>
    <n v="840"/>
    <n v="840"/>
    <n v="0"/>
    <n v="4200"/>
    <n v="4000"/>
    <n v="-200"/>
    <n v="0"/>
    <n v="3160"/>
    <n v="0.79"/>
  </r>
  <r>
    <s v="Visa0716_Crossborder_Almanca_Contextual_Appnexus_MEC"/>
    <x v="0"/>
    <x v="6"/>
    <s v="Q3"/>
    <d v="2016-07-26T00:00:00"/>
    <d v="2016-07-31T00:00:00"/>
    <n v="0"/>
    <x v="1"/>
    <x v="48"/>
    <s v="Visa0716_Crossborder_Almanca_Contextual_MEC"/>
    <s v="Completed"/>
    <s v="Appnexus"/>
    <s v="RON"/>
    <s v="Xaxis Contextual"/>
    <s v="cpm"/>
    <s v="Selected Sites"/>
    <s v="Ad Bundles"/>
    <n v="1"/>
    <n v="80"/>
    <n v="21291"/>
    <n v="21291"/>
    <n v="0"/>
    <n v="21291"/>
    <m/>
    <n v="0"/>
    <e v="#DIV/0!"/>
    <n v="21.291"/>
    <n v="521"/>
    <n v="499.709"/>
    <n v="1703.28"/>
    <n v="1700"/>
    <n v="-3.2799999999999727"/>
    <n v="0"/>
    <n v="1179"/>
    <n v="0.69352941176470584"/>
  </r>
  <r>
    <s v="Visa0716_Crossborder_Almanca_Contextual_Google_MEC"/>
    <x v="0"/>
    <x v="6"/>
    <s v="Q3"/>
    <d v="2016-07-26T00:00:00"/>
    <d v="2016-07-31T00:00:00"/>
    <n v="0"/>
    <x v="1"/>
    <x v="48"/>
    <s v="Visa0716_Crossborder_Almanca_Contextual_MEC"/>
    <s v="Completed"/>
    <s v="Google"/>
    <s v="RON"/>
    <s v="Xaxis Contextual"/>
    <s v="cpm"/>
    <s v="Selected Sites"/>
    <s v="Ad Bundles"/>
    <m/>
    <n v="80"/>
    <n v="2079"/>
    <n v="2079"/>
    <n v="0"/>
    <n v="2079"/>
    <m/>
    <n v="0"/>
    <e v="#DIV/0!"/>
    <n v="0"/>
    <n v="0"/>
    <n v="0"/>
    <n v="166.32000000000002"/>
    <n v="169.6"/>
    <n v="3.2799999999999727"/>
    <n v="0"/>
    <n v="169.6"/>
    <n v="1"/>
  </r>
  <r>
    <s v="Redbull0716_Cartoon_Theme_SYNC_Clipkit_MEC"/>
    <x v="0"/>
    <x v="6"/>
    <s v="Q3"/>
    <d v="2016-07-28T00:00:00"/>
    <d v="2016-07-31T00:00:00"/>
    <n v="0"/>
    <x v="1"/>
    <x v="11"/>
    <s v="Redbull0716_Cartoon_Theme_SYNC_MEC"/>
    <s v="Completed"/>
    <s v="Clipkit"/>
    <s v="RON"/>
    <s v="Xaxis SYNC"/>
    <s v="cpv"/>
    <s v="Pre/Mid/Post Rolls RON"/>
    <s v="Online Video"/>
    <n v="4.4999999999999998E-2"/>
    <n v="0.06"/>
    <n v="100000"/>
    <n v="100000"/>
    <n v="0"/>
    <n v="100000"/>
    <m/>
    <n v="0"/>
    <e v="#DIV/0!"/>
    <n v="4500"/>
    <n v="4500"/>
    <n v="0"/>
    <n v="6000"/>
    <n v="6000"/>
    <n v="0"/>
    <n v="0"/>
    <n v="1500"/>
    <n v="0.25"/>
  </r>
  <r>
    <s v="Gratis_0716_Yil_Dönümü_interstitial_matrogue_MS"/>
    <x v="0"/>
    <x v="6"/>
    <s v="Q3"/>
    <d v="2016-07-28T00:00:00"/>
    <d v="2016-07-30T00:00:00"/>
    <n v="0"/>
    <x v="2"/>
    <x v="41"/>
    <s v="Gratis_0716_Yil_Dönümü_interstitial_MS"/>
    <s v="Completed"/>
    <s v="Matrouge"/>
    <s v="RON"/>
    <s v="Xaxis Rich Media"/>
    <s v="cpm"/>
    <s v="Interstitial"/>
    <s v="Interstitial"/>
    <n v="2"/>
    <n v="6"/>
    <n v="100000"/>
    <n v="86423"/>
    <n v="13577"/>
    <n v="86423"/>
    <m/>
    <n v="0"/>
    <e v="#DIV/0!"/>
    <n v="200"/>
    <n v="172.846"/>
    <n v="-27.153999999999996"/>
    <n v="600"/>
    <n v="500"/>
    <n v="-100"/>
    <n v="0"/>
    <n v="327.154"/>
    <n v="0.654308"/>
  </r>
  <r>
    <s v="Gratis_0716_Yil_Dönümü_interstitial_Acunn_MS"/>
    <x v="0"/>
    <x v="6"/>
    <s v="Q3"/>
    <d v="2016-07-28T00:00:00"/>
    <d v="2016-07-30T00:00:00"/>
    <n v="0"/>
    <x v="2"/>
    <x v="41"/>
    <s v="Gratis_0716_Yil_Dönümü_interstitial_MS"/>
    <s v="Completed"/>
    <s v="Acunn"/>
    <s v="RON"/>
    <s v="Xaxis Rich Media"/>
    <s v="cpm"/>
    <s v="Interstitial"/>
    <s v="Interstitial"/>
    <n v="1.25"/>
    <n v="6"/>
    <n v="300000"/>
    <n v="99086"/>
    <n v="200914"/>
    <n v="99086"/>
    <n v="890"/>
    <n v="8.9820963607371383E-3"/>
    <n v="0.6741573033707865"/>
    <n v="375"/>
    <n v="123.8575"/>
    <n v="-251.14249999999998"/>
    <n v="1800"/>
    <n v="600"/>
    <n v="-1200"/>
    <n v="0"/>
    <n v="476.14249999999998"/>
    <n v="0.79357083333333334"/>
  </r>
  <r>
    <s v="Gratis_0716_Yil_Dönümü_interstitial_Bond_MS"/>
    <x v="0"/>
    <x v="6"/>
    <s v="Q3"/>
    <d v="2016-07-28T00:00:00"/>
    <d v="2016-07-30T00:00:00"/>
    <n v="0"/>
    <x v="2"/>
    <x v="41"/>
    <s v="Gratis_0716_Yil_Dönümü_interstitial_MS"/>
    <s v="Completed"/>
    <s v="Bond Digital"/>
    <s v="RON"/>
    <s v="Xaxis Rich Media"/>
    <s v="cpm"/>
    <s v="Interstitial"/>
    <s v="Interstitial"/>
    <n v="2.5"/>
    <n v="6"/>
    <n v="200000"/>
    <n v="91524"/>
    <n v="108476"/>
    <n v="91524"/>
    <m/>
    <n v="0"/>
    <e v="#DIV/0!"/>
    <n v="500"/>
    <n v="228.81"/>
    <n v="-271.19"/>
    <n v="1200"/>
    <n v="550"/>
    <n v="-650"/>
    <n v="0"/>
    <n v="321.19"/>
    <n v="0.58398181818181816"/>
  </r>
  <r>
    <s v="Gratis_0716_Yil_Dönümü_interstitial_medyanet_MS"/>
    <x v="0"/>
    <x v="6"/>
    <s v="Q3"/>
    <d v="2016-07-28T00:00:00"/>
    <d v="2016-07-30T00:00:00"/>
    <n v="0"/>
    <x v="2"/>
    <x v="41"/>
    <s v="Gratis_0716_Yil_Dönümü_interstitial_MS"/>
    <s v="Completed"/>
    <s v="Medyanet"/>
    <s v="RON"/>
    <s v="Xaxis Rich Media"/>
    <s v="cpm"/>
    <s v="Interstitial"/>
    <s v="Interstitial"/>
    <n v="0.5"/>
    <n v="6"/>
    <n v="1500000"/>
    <n v="1500025"/>
    <n v="0"/>
    <n v="1500000"/>
    <n v="34303"/>
    <n v="2.2868285528574523E-2"/>
    <n v="0.36745561612686939"/>
    <n v="750"/>
    <n v="750"/>
    <n v="0"/>
    <n v="9000"/>
    <n v="12604.83"/>
    <n v="3604.83"/>
    <n v="0"/>
    <n v="11854.83"/>
    <n v="0.94049899919316637"/>
  </r>
  <r>
    <s v="Teknosa0716_Turuncu_indirim_29Temmuz_1Ağustos_Acunn_MC"/>
    <x v="0"/>
    <x v="6"/>
    <s v="Q3"/>
    <d v="2016-07-29T00:00:00"/>
    <d v="2016-08-01T00:00:00"/>
    <n v="0"/>
    <x v="0"/>
    <x v="6"/>
    <s v="Teknosa0716_Turuncu_indirim_29Temmuz_1Ağustos_MC"/>
    <s v="Completed"/>
    <s v="Acunn"/>
    <s v="RON"/>
    <s v="Xaxis Rich Media"/>
    <s v="cpm"/>
    <s v="Interstitial"/>
    <s v="Interstitial"/>
    <n v="1.25"/>
    <n v="4.25"/>
    <n v="250000"/>
    <n v="165481"/>
    <n v="84519"/>
    <n v="165481"/>
    <n v="1622"/>
    <n v="9.8017295036892452E-3"/>
    <n v="0.43156596794081381"/>
    <n v="312.5"/>
    <n v="206.85124999999999"/>
    <n v="-105.64875000000001"/>
    <n v="1062.5"/>
    <n v="700"/>
    <n v="-362.5"/>
    <n v="0"/>
    <n v="493.14875000000001"/>
    <n v="0.70449821428571424"/>
  </r>
  <r>
    <s v="Teknosa0716_Turuncu_indirim_29Temmuz_1Ağustos_Medyanet_MC"/>
    <x v="0"/>
    <x v="6"/>
    <s v="Q3"/>
    <d v="2016-07-29T00:00:00"/>
    <d v="2016-08-01T00:00:00"/>
    <n v="0"/>
    <x v="0"/>
    <x v="6"/>
    <s v="Teknosa0716_Turuncu_indirim_29Temmuz_1Ağustos_MC"/>
    <s v="Completed"/>
    <s v="Medyanet"/>
    <s v="RON"/>
    <s v="Xaxis Rich Media"/>
    <s v="cpm"/>
    <s v="Interstitial"/>
    <s v="Interstitial"/>
    <n v="0.5"/>
    <n v="4.25"/>
    <n v="300000"/>
    <n v="300000"/>
    <n v="0"/>
    <n v="300000"/>
    <n v="3574"/>
    <n v="1.1913333333333333E-2"/>
    <n v="0.35674314493564635"/>
    <n v="150"/>
    <n v="150"/>
    <n v="0"/>
    <n v="1275"/>
    <n v="1275"/>
    <n v="0"/>
    <n v="0"/>
    <n v="1125"/>
    <n v="0.88235294117647056"/>
  </r>
  <r>
    <s v="Teknosa0716_Turuncu_indirim_29Temmuz_1Ağustos_Digitalm_MC"/>
    <x v="0"/>
    <x v="6"/>
    <s v="Q3"/>
    <d v="2016-07-29T00:00:00"/>
    <d v="2016-08-01T00:00:00"/>
    <n v="0"/>
    <x v="0"/>
    <x v="6"/>
    <s v="Teknosa0716_Turuncu_indirim_29Temmuz_1Ağustos_MC"/>
    <s v="Completed"/>
    <s v="Digitalm"/>
    <s v="RON"/>
    <s v="Xaxis Rich Media"/>
    <s v="cpm"/>
    <s v="Interstitial"/>
    <s v="Interstitial"/>
    <n v="2.5"/>
    <n v="4.25"/>
    <n v="150000"/>
    <n v="100704"/>
    <n v="49296"/>
    <n v="100704"/>
    <n v="1557"/>
    <n v="1.546115347950429E-2"/>
    <n v="0.38535645472061658"/>
    <n v="375"/>
    <n v="251.76"/>
    <n v="-123.24000000000001"/>
    <n v="637.5"/>
    <n v="600"/>
    <n v="-37.5"/>
    <n v="0"/>
    <n v="348.24"/>
    <n v="0.58040000000000003"/>
  </r>
  <r>
    <s v="Ikea0716_Yatak_Odası_interstitial_Medyanet_MEC"/>
    <x v="0"/>
    <x v="6"/>
    <s v="Q3"/>
    <d v="2016-07-29T00:00:00"/>
    <d v="2016-07-31T00:00:00"/>
    <n v="0"/>
    <x v="1"/>
    <x v="1"/>
    <s v="Ikea0716_Yatak_Odası_interstitial_MEC"/>
    <s v="Completed"/>
    <s v="Medyanet"/>
    <s v="RON"/>
    <s v="Xaxis Rich Media"/>
    <s v="cpm"/>
    <s v="Interstitial"/>
    <s v="Interstitial"/>
    <n v="0.5"/>
    <n v="6"/>
    <n v="500000"/>
    <n v="500179"/>
    <n v="0"/>
    <n v="500000"/>
    <n v="6981"/>
    <n v="1.3957003392785383E-2"/>
    <n v="0.42973785990545765"/>
    <n v="250"/>
    <n v="250"/>
    <n v="0"/>
    <n v="3000"/>
    <n v="3000"/>
    <n v="0"/>
    <n v="0"/>
    <n v="2750"/>
    <n v="0.91666666666666663"/>
  </r>
  <r>
    <s v="Ikea0716_Yatak_Odası_Mobil_prestitial_Move_MEC"/>
    <x v="0"/>
    <x v="6"/>
    <s v="Q3"/>
    <d v="2016-07-29T00:00:00"/>
    <d v="2016-07-31T00:00:00"/>
    <n v="0"/>
    <x v="1"/>
    <x v="1"/>
    <s v="Ikea0716_Yatak_Odası_mobil_prestitial_MEC"/>
    <s v="Completed"/>
    <s v="Move"/>
    <s v="RON"/>
    <s v="Xaxis Mobil"/>
    <s v="cpm"/>
    <s v="Selected Sites"/>
    <s v="Ad Bundles"/>
    <n v="3"/>
    <n v="7.5"/>
    <n v="500000"/>
    <n v="525330"/>
    <n v="0"/>
    <n v="500000"/>
    <m/>
    <n v="0"/>
    <e v="#DIV/0!"/>
    <n v="1500"/>
    <n v="1500"/>
    <n v="0"/>
    <n v="3750"/>
    <n v="3750"/>
    <n v="0"/>
    <n v="0"/>
    <n v="2250"/>
    <n v="0.6"/>
  </r>
  <r>
    <s v="GSK0716_Otribebe_Preroll_Dogus_MC"/>
    <x v="0"/>
    <x v="6"/>
    <s v="Q3"/>
    <d v="2016-07-21T00:00:00"/>
    <d v="2016-07-31T00:00:00"/>
    <n v="0"/>
    <x v="0"/>
    <x v="0"/>
    <s v="GSK0716_Otribebe_Preroll_MC"/>
    <s v="Completed"/>
    <s v="Star"/>
    <s v="RON"/>
    <s v="Xaxis Tv"/>
    <s v="cpv"/>
    <s v="Pre/Mid/Post Rolls RON"/>
    <s v="Online Video"/>
    <n v="0.01"/>
    <n v="0.04"/>
    <n v="70000"/>
    <n v="70000"/>
    <n v="0"/>
    <n v="70000"/>
    <m/>
    <n v="0"/>
    <e v="#DIV/0!"/>
    <n v="700"/>
    <n v="700"/>
    <n v="0"/>
    <n v="2800"/>
    <n v="2000"/>
    <n v="-800"/>
    <n v="0"/>
    <n v="1300"/>
    <n v="0.65"/>
  </r>
  <r>
    <s v="GSK0716_Otribebe_Preroll_Nokta_MC"/>
    <x v="0"/>
    <x v="6"/>
    <s v="Q3"/>
    <d v="2016-07-21T00:00:00"/>
    <d v="2016-07-31T00:00:00"/>
    <n v="0"/>
    <x v="0"/>
    <x v="0"/>
    <s v="GSK0716_Otribebe_Preroll_MC"/>
    <s v="Completed"/>
    <s v="Nokta"/>
    <s v="RON"/>
    <s v="Xaxis Tv"/>
    <s v="cpv"/>
    <s v="Pre/Mid/Post Rolls RON"/>
    <s v="Online Video"/>
    <n v="1.2E-2"/>
    <n v="0.04"/>
    <n v="50000"/>
    <n v="42884"/>
    <n v="7116"/>
    <n v="42884"/>
    <n v="900"/>
    <n v="2.0986848241768493E-2"/>
    <n v="1.076888888888889"/>
    <n v="600"/>
    <n v="514.60800000000006"/>
    <n v="-85.391999999999939"/>
    <n v="2000"/>
    <n v="969.2"/>
    <n v="-1030.8"/>
    <n v="0"/>
    <n v="454.59199999999998"/>
    <n v="0.46903838217086252"/>
  </r>
  <r>
    <s v="GSK0716_Otribebe_interest_Annebebek_MC"/>
    <x v="0"/>
    <x v="6"/>
    <s v="Q3"/>
    <d v="2016-07-21T00:00:00"/>
    <d v="2016-07-31T00:00:00"/>
    <n v="0"/>
    <x v="0"/>
    <x v="0"/>
    <s v="GSK0716_Otribebe_interest_MC"/>
    <s v="Completed"/>
    <s v="Sevinc iletisim"/>
    <s v="RON"/>
    <s v="Xaxis Display Plus"/>
    <s v="cpm"/>
    <s v="Selected Sites"/>
    <s v="Ad Bundles"/>
    <n v="0.3"/>
    <n v="1"/>
    <n v="1000000"/>
    <n v="895252"/>
    <n v="104748"/>
    <n v="895252"/>
    <m/>
    <n v="0"/>
    <e v="#DIV/0!"/>
    <n v="300"/>
    <n v="268.57559999999995"/>
    <n v="-31.424400000000048"/>
    <n v="1000"/>
    <n v="500"/>
    <n v="-500"/>
    <n v="0"/>
    <n v="231.42440000000005"/>
    <n v="0.46284880000000012"/>
  </r>
  <r>
    <s v="GSK0716_Otribebe_interest_BondMC"/>
    <x v="0"/>
    <x v="6"/>
    <s v="Q3"/>
    <d v="2016-07-21T00:00:00"/>
    <d v="2016-07-31T00:00:00"/>
    <n v="0"/>
    <x v="0"/>
    <x v="0"/>
    <s v="GSK0716_Otribebe_interest_MC"/>
    <s v="Completed"/>
    <s v="Bond Digital"/>
    <s v="RON"/>
    <s v="Xaxis Display Plus"/>
    <s v="cpm"/>
    <s v="Selected Sites"/>
    <s v="Ad Bundles"/>
    <n v="0.5"/>
    <n v="1"/>
    <n v="500000"/>
    <n v="500059"/>
    <n v="0"/>
    <n v="500000"/>
    <m/>
    <n v="0"/>
    <e v="#DIV/0!"/>
    <n v="250"/>
    <n v="250"/>
    <n v="0"/>
    <n v="500"/>
    <n v="500"/>
    <n v="0"/>
    <n v="0"/>
    <n v="250"/>
    <n v="0.5"/>
  </r>
  <r>
    <s v="GSK0716_Otribebe_interest_Digitalm_MC"/>
    <x v="0"/>
    <x v="6"/>
    <s v="Q3"/>
    <d v="2016-07-21T00:00:00"/>
    <d v="2016-07-31T00:00:00"/>
    <n v="0"/>
    <x v="0"/>
    <x v="0"/>
    <s v="GSK0716_Otribebe_interest_MC"/>
    <s v="Completed"/>
    <s v="Digitalm"/>
    <s v="RON"/>
    <s v="Xaxis Display Plus"/>
    <s v="cpm"/>
    <s v="Selected Sites"/>
    <s v="Ad Bundles"/>
    <n v="0.2"/>
    <n v="1"/>
    <n v="2000000"/>
    <n v="2001301"/>
    <n v="0"/>
    <n v="2000000"/>
    <n v="289"/>
    <n v="1.4440606385546201E-4"/>
    <n v="2.7147058823529409"/>
    <n v="400"/>
    <n v="400"/>
    <n v="0"/>
    <n v="2000"/>
    <n v="784.55"/>
    <n v="-1215.45"/>
    <n v="0"/>
    <n v="384.54999999999995"/>
    <n v="0.49015359123064173"/>
  </r>
  <r>
    <s v="GSK0716_Otribebe_interest_Dogus_MC"/>
    <x v="0"/>
    <x v="6"/>
    <s v="Q3"/>
    <d v="2016-07-21T00:00:00"/>
    <d v="2016-07-31T00:00:00"/>
    <n v="0"/>
    <x v="0"/>
    <x v="0"/>
    <s v="GSK0716_Otribebe_interest_MC"/>
    <s v="Completed"/>
    <s v="Dogus"/>
    <s v="RON"/>
    <s v="Xaxis Display Plus"/>
    <s v="cpm"/>
    <s v="Selected Sites"/>
    <s v="Ad Bundles"/>
    <n v="0.35"/>
    <n v="1"/>
    <n v="500000"/>
    <n v="500110"/>
    <n v="0"/>
    <n v="500000"/>
    <n v="128"/>
    <n v="2.5594369238767471E-4"/>
    <n v="3.90625"/>
    <n v="175"/>
    <n v="175"/>
    <n v="0"/>
    <n v="500"/>
    <n v="500"/>
    <n v="0"/>
    <n v="0"/>
    <n v="325"/>
    <n v="0.65"/>
  </r>
  <r>
    <s v="Visa0716_Crossborder_Arapca_Contextual_Appnexus_MEC"/>
    <x v="0"/>
    <x v="6"/>
    <s v="Q3"/>
    <d v="2016-07-28T00:00:00"/>
    <d v="2016-07-31T00:00:00"/>
    <n v="0"/>
    <x v="1"/>
    <x v="48"/>
    <s v="Visa0716_Crossborder_Arapca_Contextual_MEC"/>
    <s v="Completed"/>
    <s v="Appnexus"/>
    <s v="RON"/>
    <s v="Xaxis Contextual"/>
    <s v="cpm"/>
    <s v="Selected Sites"/>
    <s v="Ad Bundles"/>
    <n v="1"/>
    <n v="60"/>
    <n v="2454"/>
    <n v="2454"/>
    <n v="0"/>
    <n v="2454"/>
    <m/>
    <n v="0"/>
    <e v="#DIV/0!"/>
    <n v="2.4540000000000002"/>
    <n v="301"/>
    <n v="298.54599999999999"/>
    <n v="147.24"/>
    <n v="148"/>
    <n v="0.75999999999999091"/>
    <n v="0"/>
    <n v="-153"/>
    <n v="-1.0337837837837838"/>
  </r>
  <r>
    <s v="Visa0716_Crossborder_Arapca_Contextual_google_MEC"/>
    <x v="0"/>
    <x v="6"/>
    <s v="Q3"/>
    <d v="2016-07-28T00:00:00"/>
    <d v="2016-07-31T00:00:00"/>
    <n v="0"/>
    <x v="1"/>
    <x v="48"/>
    <s v="Visa0716_Crossborder_Arapca_Contextual_MEC"/>
    <s v="Completed"/>
    <s v="Google"/>
    <s v="RON"/>
    <s v="Xaxis Contextual"/>
    <s v="cpm"/>
    <s v="Selected Sites"/>
    <s v="Ad Bundles"/>
    <m/>
    <n v="60"/>
    <n v="15"/>
    <n v="15"/>
    <n v="0"/>
    <n v="15"/>
    <m/>
    <n v="0"/>
    <e v="#DIV/0!"/>
    <n v="0"/>
    <n v="0"/>
    <n v="0"/>
    <n v="0.89999999999999991"/>
    <n v="0.14000000000000001"/>
    <n v="-0.7599999999999999"/>
    <n v="0"/>
    <n v="0.14000000000000001"/>
    <n v="1"/>
  </r>
  <r>
    <s v="Lipton0716_Ramazan_Kampanyası_SYNC_acunn_0716"/>
    <x v="0"/>
    <x v="6"/>
    <s v="Q3"/>
    <d v="2016-07-01T00:00:00"/>
    <d v="2016-07-31T00:00:00"/>
    <n v="0"/>
    <x v="2"/>
    <x v="62"/>
    <s v="Lipton0716_Ramazan_Kampanyası_SYNC__0716"/>
    <s v="Completed"/>
    <s v="Acunn"/>
    <s v="RON"/>
    <s v="Xaxis SYNC"/>
    <s v="cpv"/>
    <s v="Selected Sites"/>
    <s v="Ad Bundles"/>
    <n v="1.4999999999999999E-2"/>
    <n v="6.5000000000000002E-2"/>
    <n v="35932"/>
    <n v="35932"/>
    <n v="0"/>
    <n v="35932"/>
    <m/>
    <n v="0"/>
    <e v="#DIV/0!"/>
    <n v="538.98"/>
    <n v="538.98"/>
    <n v="0"/>
    <n v="2335.58"/>
    <n v="0"/>
    <n v="-2335.58"/>
    <n v="0"/>
    <n v="-538.98"/>
    <e v="#DIV/0!"/>
  </r>
  <r>
    <s v="Lipton0716_Ramazan_Kampanyası_SYNC__bond_0716"/>
    <x v="0"/>
    <x v="6"/>
    <s v="Q3"/>
    <d v="2016-07-01T00:00:00"/>
    <d v="2016-07-31T00:00:00"/>
    <n v="0"/>
    <x v="2"/>
    <x v="62"/>
    <s v="Lipton0716_Ramazan_Kampanyası_SYNC__0716"/>
    <s v="Completed"/>
    <s v="Bond Digital"/>
    <s v="RON"/>
    <s v="Xaxis SYNC"/>
    <s v="cpv"/>
    <s v="Selected Sites"/>
    <s v="Ad Bundles"/>
    <n v="1.4999999999999999E-2"/>
    <n v="0.65"/>
    <n v="35000"/>
    <n v="36495"/>
    <n v="0"/>
    <n v="35000"/>
    <m/>
    <n v="0"/>
    <e v="#DIV/0!"/>
    <n v="525"/>
    <n v="525"/>
    <n v="0"/>
    <n v="22750"/>
    <n v="0"/>
    <n v="-22750"/>
    <n v="0"/>
    <n v="-525"/>
    <e v="#DIV/0!"/>
  </r>
  <r>
    <s v="Redbull0716_Cartoon_Theme_SYNC_Acunn_MEC"/>
    <x v="0"/>
    <x v="6"/>
    <s v="Q3"/>
    <d v="2016-07-01T00:00:00"/>
    <d v="2016-07-05T00:00:00"/>
    <n v="0"/>
    <x v="1"/>
    <x v="11"/>
    <s v="Redbull0716_Cartoon_Theme_SYNC_MEC"/>
    <s v="Completed"/>
    <s v="Acunn"/>
    <s v="RON"/>
    <s v="Xaxis SYNC"/>
    <s v="cpv"/>
    <s v="Selected Sites"/>
    <s v="Ad Bundles"/>
    <n v="1.4999999999999999E-2"/>
    <n v="5.5E-2"/>
    <n v="38767"/>
    <n v="38767"/>
    <n v="0"/>
    <n v="38767"/>
    <m/>
    <n v="0"/>
    <e v="#DIV/0!"/>
    <n v="581.505"/>
    <n v="581.505"/>
    <n v="0"/>
    <n v="2132.1849999999999"/>
    <n v="2000"/>
    <n v="-132.18499999999995"/>
    <n v="0"/>
    <n v="1418.4949999999999"/>
    <n v="0.70924749999999992"/>
  </r>
  <r>
    <s v="Redbull0716_Cartoon_Theme_SYNC_Star_MEC"/>
    <x v="0"/>
    <x v="6"/>
    <s v="Q3"/>
    <d v="2016-07-01T00:00:00"/>
    <d v="2016-07-05T00:00:00"/>
    <n v="0"/>
    <x v="1"/>
    <x v="11"/>
    <s v="Redbull0716_Cartoon_Theme_SYNC_MEC"/>
    <s v="Completed"/>
    <s v="Star"/>
    <s v="RON"/>
    <s v="Xaxis SYNC"/>
    <s v="cpv"/>
    <s v="Selected Sites"/>
    <s v="Ad Bundles"/>
    <n v="0.01"/>
    <n v="5.5E-2"/>
    <n v="75000"/>
    <n v="75045"/>
    <n v="0"/>
    <n v="75000"/>
    <n v="5439"/>
    <n v="7.2476514091545069E-2"/>
    <n v="0.36771465342893916"/>
    <n v="750"/>
    <n v="750"/>
    <n v="0"/>
    <n v="4125"/>
    <n v="2000"/>
    <n v="-2125"/>
    <n v="0"/>
    <n v="1250"/>
    <n v="0.625"/>
  </r>
  <r>
    <s v="Teknosa0716_Euro2016_HazirandanKalan_Preroll_MC"/>
    <x v="0"/>
    <x v="6"/>
    <s v="Q3"/>
    <d v="2016-07-01T00:00:00"/>
    <d v="2016-07-01T00:00:00"/>
    <n v="0"/>
    <x v="0"/>
    <x v="6"/>
    <s v="Teknosa0716_Euro2016_HazirandanKalan_Preroll_MC"/>
    <s v="Completed"/>
    <m/>
    <m/>
    <m/>
    <m/>
    <m/>
    <m/>
    <m/>
    <m/>
    <m/>
    <m/>
    <n v="0"/>
    <n v="0"/>
    <m/>
    <e v="#DIV/0!"/>
    <e v="#DIV/0!"/>
    <n v="0"/>
    <n v="0"/>
    <n v="0"/>
    <n v="0"/>
    <n v="150"/>
    <n v="150"/>
    <n v="0"/>
    <n v="150"/>
    <n v="1"/>
  </r>
  <r>
    <s v="HeroBaby0816_KavanozMama_Annebebek_interest_MX"/>
    <x v="0"/>
    <x v="7"/>
    <s v="Q3"/>
    <d v="2016-08-01T00:00:00"/>
    <d v="2016-08-15T00:00:00"/>
    <n v="0"/>
    <x v="3"/>
    <x v="65"/>
    <s v="HeroBaby0816_KavanozMama_interest_MX"/>
    <s v="Completed"/>
    <s v="Sevinc iletisim"/>
    <s v="RON"/>
    <s v="Xaxis Display Plus"/>
    <s v="cpm"/>
    <s v="Selected Sites"/>
    <s v="Ad Bundles"/>
    <n v="0.2"/>
    <n v="3"/>
    <n v="650000"/>
    <n v="0"/>
    <n v="650000"/>
    <n v="0"/>
    <n v="0"/>
    <e v="#DIV/0!"/>
    <e v="#DIV/0!"/>
    <n v="130"/>
    <n v="0"/>
    <n v="-130"/>
    <n v="1950"/>
    <n v="0"/>
    <n v="-1950"/>
    <n v="0"/>
    <n v="0"/>
    <e v="#DIV/0!"/>
  </r>
  <r>
    <s v="HeroBaby0816_KavanozMama_Adnboost_interest_MX"/>
    <x v="0"/>
    <x v="7"/>
    <s v="Q3"/>
    <d v="2016-08-01T00:00:00"/>
    <d v="2016-08-15T00:00:00"/>
    <n v="0"/>
    <x v="3"/>
    <x v="65"/>
    <s v="HeroBaby0816_KavanozMama_interest_MX"/>
    <s v="Completed"/>
    <s v="Adnboost"/>
    <s v="RON"/>
    <s v="Xaxis Display Plus"/>
    <s v="cpm"/>
    <s v="Selected Sites"/>
    <s v="Ad Bundles"/>
    <n v="1.65"/>
    <n v="3"/>
    <n v="1350000"/>
    <n v="1541480"/>
    <n v="0"/>
    <n v="1350000"/>
    <n v="4281"/>
    <n v="2.7772011313802322E-3"/>
    <n v="1.051156271899089"/>
    <n v="2227.5"/>
    <n v="2227.5"/>
    <n v="0"/>
    <n v="4050"/>
    <n v="4500"/>
    <n v="450"/>
    <n v="0"/>
    <n v="2272.5"/>
    <n v="0.505"/>
  </r>
  <r>
    <s v="Beymen0816_Agustos_Sözcü_LAL_MEC"/>
    <x v="0"/>
    <x v="7"/>
    <s v="Q3"/>
    <d v="2016-08-01T00:00:00"/>
    <d v="2016-08-31T00:00:00"/>
    <n v="0"/>
    <x v="1"/>
    <x v="37"/>
    <s v="Beymen0816_Agustos_LAL_MEC"/>
    <s v="Completed"/>
    <s v="Sözcü"/>
    <s v="RON"/>
    <s v="Xaxis Display Plus"/>
    <s v="cpm"/>
    <s v="Selected Sites"/>
    <s v="Ad Bundles"/>
    <n v="0.25"/>
    <n v="1.75"/>
    <n v="2000000"/>
    <n v="2000036"/>
    <n v="0"/>
    <n v="2000000"/>
    <n v="1162"/>
    <n v="5.8098954218824066E-4"/>
    <n v="3.0120481927710845"/>
    <n v="500"/>
    <n v="500"/>
    <n v="0"/>
    <n v="3500"/>
    <n v="3500"/>
    <n v="0"/>
    <n v="0"/>
    <n v="3000"/>
    <n v="0.8571428571428571"/>
  </r>
  <r>
    <s v="Beymen0816_Agustos_Medyanet(interstitial)_LAL_MEC"/>
    <x v="0"/>
    <x v="7"/>
    <s v="Q3"/>
    <d v="2016-08-01T00:00:00"/>
    <d v="2016-08-31T00:00:00"/>
    <n v="0"/>
    <x v="1"/>
    <x v="37"/>
    <s v="Beymen0816_Agustos_LAL_MEC"/>
    <s v="Completed"/>
    <s v="Medyanet"/>
    <s v="RON"/>
    <s v="Xaxis Rich Media"/>
    <s v="cpm"/>
    <s v="Selected Sites"/>
    <s v="Ad Bundles"/>
    <n v="0.5"/>
    <n v="1.75"/>
    <n v="3500000"/>
    <n v="3500000"/>
    <n v="0"/>
    <n v="3500000"/>
    <n v="72070"/>
    <n v="2.0591428571428573E-2"/>
    <n v="8.4986818371028172E-2"/>
    <n v="1750"/>
    <n v="1750"/>
    <n v="0"/>
    <n v="6125"/>
    <n v="6125"/>
    <n v="0"/>
    <n v="0"/>
    <n v="4375"/>
    <n v="0.7142857142857143"/>
  </r>
  <r>
    <s v="Beymen0816_Agustos_Bond_LAL_MEC"/>
    <x v="0"/>
    <x v="7"/>
    <s v="Q3"/>
    <d v="2016-08-01T00:00:00"/>
    <d v="2016-08-31T00:00:00"/>
    <n v="0"/>
    <x v="1"/>
    <x v="37"/>
    <s v="Beymen0816_Agustos_LAL_MEC"/>
    <s v="Completed"/>
    <s v="Bond Digital"/>
    <s v="RON"/>
    <s v="Xaxis Display Plus"/>
    <s v="cpm"/>
    <s v="Selected Sites"/>
    <s v="Ad Bundles"/>
    <n v="0.5"/>
    <n v="1.75"/>
    <n v="2000000"/>
    <n v="2000295"/>
    <n v="0"/>
    <n v="2000000"/>
    <n v="1456"/>
    <n v="7.2789263583621414E-4"/>
    <n v="2.4038461538461537"/>
    <n v="1000"/>
    <n v="1000"/>
    <n v="0"/>
    <n v="3500"/>
    <n v="3500"/>
    <n v="0"/>
    <n v="0"/>
    <n v="2500"/>
    <n v="0.7142857142857143"/>
  </r>
  <r>
    <s v="Beymen0816_Agustos_Dogus_LAL_MEC"/>
    <x v="0"/>
    <x v="7"/>
    <s v="Q3"/>
    <d v="2016-08-01T00:00:00"/>
    <d v="2016-08-31T00:00:00"/>
    <n v="0"/>
    <x v="1"/>
    <x v="37"/>
    <s v="Beymen0816_Agustos_LAL_MEC"/>
    <s v="Completed"/>
    <s v="Dogus"/>
    <s v="RON"/>
    <s v="Xaxis Display Plus"/>
    <s v="cpm"/>
    <s v="Selected Sites"/>
    <s v="Ad Bundles"/>
    <n v="0.35"/>
    <n v="1.75"/>
    <n v="2000000"/>
    <n v="2000011"/>
    <n v="0"/>
    <n v="2000000"/>
    <n v="1309"/>
    <n v="6.544964002697985E-4"/>
    <n v="2.6737967914438503"/>
    <n v="700"/>
    <n v="700"/>
    <n v="0"/>
    <n v="3500"/>
    <n v="3500"/>
    <n v="0"/>
    <n v="0"/>
    <n v="2800"/>
    <n v="0.8"/>
  </r>
  <r>
    <s v="Beymen0816_Agustos_Digitalm_LAL_MEC"/>
    <x v="0"/>
    <x v="7"/>
    <s v="Q3"/>
    <d v="2016-08-01T00:00:00"/>
    <d v="2016-08-31T00:00:00"/>
    <n v="0"/>
    <x v="1"/>
    <x v="37"/>
    <s v="Beymen0816_Agustos_LAL_MEC"/>
    <s v="Completed"/>
    <s v="Digitalm"/>
    <s v="RON"/>
    <s v="Xaxis Display Plus"/>
    <s v="cpm"/>
    <s v="Selected Sites"/>
    <s v="Ad Bundles"/>
    <n v="0.2"/>
    <n v="1.75"/>
    <n v="2000000"/>
    <n v="1508381"/>
    <n v="491619"/>
    <n v="1508381"/>
    <n v="2793"/>
    <n v="1.8516541908178371E-3"/>
    <n v="1.2531328320802004"/>
    <n v="400"/>
    <n v="301.67620000000005"/>
    <n v="-98.323799999999949"/>
    <n v="3500"/>
    <n v="3500"/>
    <n v="0"/>
    <n v="0"/>
    <n v="3198.3238000000001"/>
    <n v="0.91380680000000003"/>
  </r>
  <r>
    <s v="Beymen0816_Agustos_Maxad_LAL_MEC"/>
    <x v="0"/>
    <x v="7"/>
    <s v="Q3"/>
    <d v="2016-08-01T00:00:00"/>
    <d v="2016-08-31T00:00:00"/>
    <n v="0"/>
    <x v="1"/>
    <x v="37"/>
    <s v="Beymen0816_Agustos_LAL_MEC"/>
    <s v="Completed"/>
    <s v="Maxad"/>
    <s v="RON"/>
    <s v="Xaxis Display Plus"/>
    <s v="cpc"/>
    <s v="Selected Sites"/>
    <s v="Ad Bundles"/>
    <n v="0.35"/>
    <n v="1.75"/>
    <n v="5000"/>
    <n v="5041"/>
    <n v="0"/>
    <n v="5000"/>
    <m/>
    <n v="0"/>
    <e v="#DIV/0!"/>
    <n v="1.75"/>
    <n v="1750"/>
    <n v="1748.25"/>
    <n v="8.75"/>
    <n v="8.75"/>
    <n v="0"/>
    <n v="0"/>
    <n v="-1741.25"/>
    <n v="-199"/>
  </r>
  <r>
    <s v="Beymen0816_Agustos_Ligatus_LAL_MEC"/>
    <x v="0"/>
    <x v="7"/>
    <s v="Q3"/>
    <d v="2016-08-01T00:00:00"/>
    <d v="2016-08-31T00:00:00"/>
    <n v="0"/>
    <x v="1"/>
    <x v="37"/>
    <s v="Beymen0816_Agustos_LAL_MEC"/>
    <s v="Completed"/>
    <s v="Ligatus"/>
    <s v="RON"/>
    <s v="Xaxis Display Plus"/>
    <s v="cpc"/>
    <s v="Selected Sites"/>
    <s v="Ad Bundles"/>
    <n v="0.3"/>
    <n v="1.75"/>
    <n v="3333"/>
    <n v="3335"/>
    <n v="0"/>
    <n v="3333"/>
    <m/>
    <n v="0"/>
    <e v="#DIV/0!"/>
    <n v="0.99990000000000001"/>
    <n v="0.99990000000000001"/>
    <n v="0"/>
    <n v="5.8327500000000008"/>
    <n v="1366.25"/>
    <n v="1360.41725"/>
    <n v="0"/>
    <n v="1365.2501"/>
    <n v="0.99926814272644093"/>
  </r>
  <r>
    <s v="Beymen0816_Agustos_Seslisözlük_LAL_MEC"/>
    <x v="0"/>
    <x v="7"/>
    <s v="Q3"/>
    <d v="2016-08-01T00:00:00"/>
    <d v="2016-08-31T00:00:00"/>
    <n v="0"/>
    <x v="1"/>
    <x v="37"/>
    <s v="Beymen0816_Agustos_LAL_MEC"/>
    <s v="Completed"/>
    <s v="Sevinc iletisim"/>
    <s v="RON"/>
    <s v="Xaxis Display Plus"/>
    <s v="cpm"/>
    <s v="Selected Sites"/>
    <s v="Ad Bundles"/>
    <n v="0.2"/>
    <n v="1.75"/>
    <n v="2000000"/>
    <n v="6573895"/>
    <n v="0"/>
    <n v="2000000"/>
    <n v="316"/>
    <n v="4.8068915003966443E-5"/>
    <n v="11.075949367088608"/>
    <n v="400"/>
    <n v="400"/>
    <n v="0"/>
    <n v="3500"/>
    <n v="3500"/>
    <n v="0"/>
    <n v="0"/>
    <n v="3100"/>
    <n v="0.88571428571428568"/>
  </r>
  <r>
    <s v="Beymen0816_Agustos_Appnexus_Contextual_MEC"/>
    <x v="0"/>
    <x v="7"/>
    <s v="Q3"/>
    <d v="2016-08-01T00:00:00"/>
    <d v="2016-08-31T00:00:00"/>
    <n v="0"/>
    <x v="1"/>
    <x v="37"/>
    <s v="Beymen0816_Agustos_Contextual_MEC"/>
    <s v="Completed"/>
    <s v="Appnexus"/>
    <s v="RON"/>
    <s v="Xaxis Contextual"/>
    <s v="cpm"/>
    <s v="Selected Sites"/>
    <s v="Ad Bundles"/>
    <m/>
    <n v="1.75"/>
    <n v="1666666"/>
    <n v="1107197"/>
    <n v="559469"/>
    <n v="1107197"/>
    <n v="555"/>
    <n v="5.0126580906559542E-4"/>
    <n v="6.256306306306306"/>
    <n v="0"/>
    <n v="361"/>
    <n v="361"/>
    <n v="2916.6655000000001"/>
    <n v="3472.25"/>
    <n v="555.58449999999993"/>
    <n v="0"/>
    <n v="3111.25"/>
    <n v="0.89603283173734605"/>
  </r>
  <r>
    <s v="Beymen0816_Agustos_Google_Contextual_MEC"/>
    <x v="0"/>
    <x v="7"/>
    <s v="Q3"/>
    <d v="2016-08-01T00:00:00"/>
    <d v="2016-08-31T00:00:00"/>
    <n v="0"/>
    <x v="1"/>
    <x v="37"/>
    <s v="Beymen0816_Agustos_Contextual_MEC"/>
    <s v="Completed"/>
    <s v="Google"/>
    <s v="RON"/>
    <s v="Xaxis Contextual"/>
    <s v="cpm"/>
    <s v="Selected Sites"/>
    <s v="Ad Bundles"/>
    <m/>
    <n v="1.75"/>
    <n v="0"/>
    <m/>
    <n v="0"/>
    <n v="0"/>
    <m/>
    <e v="#DIV/0!"/>
    <e v="#DIV/0!"/>
    <n v="0"/>
    <n v="0"/>
    <n v="0"/>
    <n v="0"/>
    <n v="0"/>
    <n v="0"/>
    <n v="0"/>
    <n v="0"/>
    <e v="#DIV/0!"/>
  </r>
  <r>
    <s v="Beymen0816_Agustos_Grapeshot_Contextual_MEC"/>
    <x v="0"/>
    <x v="7"/>
    <s v="Q3"/>
    <d v="2016-08-01T00:00:00"/>
    <d v="2016-08-31T00:00:00"/>
    <n v="0"/>
    <x v="1"/>
    <x v="37"/>
    <s v="Beymen0816_Agustos_Contextual_MEC"/>
    <s v="Completed"/>
    <s v="Grapeshot"/>
    <s v="RON"/>
    <s v="Xaxis Contextual"/>
    <s v="cpm"/>
    <s v="Selected Sites"/>
    <s v="Ad Bundles"/>
    <m/>
    <n v="1.75"/>
    <n v="0"/>
    <m/>
    <n v="0"/>
    <n v="0"/>
    <m/>
    <e v="#DIV/0!"/>
    <e v="#DIV/0!"/>
    <n v="0"/>
    <n v="0"/>
    <n v="0"/>
    <n v="0"/>
    <n v="0"/>
    <n v="0"/>
    <n v="0"/>
    <n v="0"/>
    <e v="#DIV/0!"/>
  </r>
  <r>
    <s v="Dormia0816_Temmuz_interest_Hürriyetemlak_MEC"/>
    <x v="0"/>
    <x v="7"/>
    <s v="Q3"/>
    <d v="2016-08-01T00:00:00"/>
    <d v="2016-08-31T00:00:00"/>
    <n v="0"/>
    <x v="1"/>
    <x v="64"/>
    <s v="Dormia0816_Temmuz_interest_MEC"/>
    <s v="Completed"/>
    <s v="Hurriyetemlak"/>
    <s v="RON"/>
    <s v="Xaxis Display Plus"/>
    <s v="cpm"/>
    <s v="Selected Sites"/>
    <s v="Ad Bundles"/>
    <n v="0.15"/>
    <n v="2.5"/>
    <n v="700000"/>
    <n v="15510"/>
    <n v="684490"/>
    <n v="15510"/>
    <m/>
    <n v="0"/>
    <e v="#DIV/0!"/>
    <n v="105"/>
    <n v="2.3264999999999998"/>
    <n v="-102.6735"/>
    <n v="1750"/>
    <n v="38.774999999999999"/>
    <n v="-1711.2249999999999"/>
    <n v="0"/>
    <n v="36.448499999999996"/>
    <n v="0.94"/>
  </r>
  <r>
    <s v="Dormia0816_Temmuz_interest_Appnexus_MEC"/>
    <x v="0"/>
    <x v="7"/>
    <s v="Q3"/>
    <d v="2016-08-01T00:00:00"/>
    <d v="2016-08-31T00:00:00"/>
    <n v="0"/>
    <x v="1"/>
    <x v="64"/>
    <s v="Dormia0816_Temmuz_interest_MEC"/>
    <s v="Completed"/>
    <s v="Appnexus"/>
    <s v="RON"/>
    <s v="Xaxis Display Plus"/>
    <s v="cpm"/>
    <s v="Selected Sites"/>
    <s v="Ad Bundles"/>
    <m/>
    <n v="2.5"/>
    <n v="1000000"/>
    <n v="1250363"/>
    <n v="0"/>
    <n v="1000000"/>
    <n v="114"/>
    <n v="9.1173523208860151E-5"/>
    <n v="27.420241228070175"/>
    <n v="0"/>
    <n v="300"/>
    <n v="300"/>
    <n v="2500"/>
    <n v="3125.9074999999998"/>
    <n v="625.9074999999998"/>
    <n v="0"/>
    <n v="2825.9074999999998"/>
    <n v="0.90402787030646303"/>
  </r>
  <r>
    <s v="Dormia0816_Temmuz_interest_google_MEC"/>
    <x v="0"/>
    <x v="7"/>
    <s v="Q3"/>
    <d v="2016-08-01T00:00:00"/>
    <d v="2016-08-31T00:00:00"/>
    <n v="0"/>
    <x v="1"/>
    <x v="64"/>
    <s v="Dormia0816_Temmuz_interest_MEC"/>
    <s v="Completed"/>
    <s v="Google"/>
    <s v="RON"/>
    <s v="Xaxis Display Plus"/>
    <s v="cpm"/>
    <s v="Selected Sites"/>
    <s v="Ad Bundles"/>
    <m/>
    <n v="2.5"/>
    <n v="0"/>
    <m/>
    <n v="0"/>
    <n v="0"/>
    <m/>
    <e v="#DIV/0!"/>
    <e v="#DIV/0!"/>
    <n v="0"/>
    <n v="0"/>
    <n v="0"/>
    <n v="0"/>
    <n v="0"/>
    <n v="0"/>
    <n v="0"/>
    <n v="0"/>
    <e v="#DIV/0!"/>
  </r>
  <r>
    <s v="IKEA0816_Yatak_Odası_interstitial_Acunn_MEC"/>
    <x v="0"/>
    <x v="7"/>
    <s v="Q3"/>
    <d v="2016-08-01T00:00:00"/>
    <d v="2016-08-31T00:00:00"/>
    <n v="0"/>
    <x v="1"/>
    <x v="1"/>
    <s v="IKEA0816_Yatak_Odası_interstitial_MEC"/>
    <s v="Completed"/>
    <s v="Acunn"/>
    <s v="RON"/>
    <s v="Xaxis Rich Media"/>
    <s v="cpm"/>
    <s v="Interstitial"/>
    <s v="Interstitial"/>
    <n v="1.25"/>
    <n v="6"/>
    <n v="300000"/>
    <n v="300012"/>
    <n v="0"/>
    <n v="300000"/>
    <n v="2679"/>
    <n v="8.9296428142874289E-3"/>
    <n v="0.55991041433370659"/>
    <n v="375"/>
    <n v="375"/>
    <n v="0"/>
    <n v="1800"/>
    <n v="1500"/>
    <n v="-300"/>
    <n v="0"/>
    <n v="1125"/>
    <n v="0.75"/>
  </r>
  <r>
    <s v="IKEA0816_Yatak_Odası_interstitial_Digitalm_MEC"/>
    <x v="0"/>
    <x v="7"/>
    <s v="Q3"/>
    <d v="2016-08-01T00:00:00"/>
    <d v="2016-08-31T00:00:00"/>
    <n v="0"/>
    <x v="1"/>
    <x v="1"/>
    <s v="IKEA0816_Yatak_Odası_interstitial_MEC"/>
    <s v="Completed"/>
    <s v="Digitalm"/>
    <s v="RON"/>
    <s v="Xaxis Rich Media"/>
    <s v="cpm"/>
    <s v="Interstitial"/>
    <s v="Interstitial"/>
    <n v="2.5"/>
    <n v="6"/>
    <n v="300000"/>
    <n v="300092"/>
    <n v="0"/>
    <n v="300000"/>
    <n v="5089"/>
    <n v="1.6958132839262625E-2"/>
    <n v="0.29475338966398112"/>
    <n v="750"/>
    <n v="750"/>
    <n v="0"/>
    <n v="1800"/>
    <n v="1500"/>
    <n v="-300"/>
    <n v="0"/>
    <n v="750"/>
    <n v="0.5"/>
  </r>
  <r>
    <s v="IKEA0816_Yatak_Odası_interstitial_Medyanet_MEC"/>
    <x v="0"/>
    <x v="7"/>
    <s v="Q3"/>
    <d v="2016-08-01T00:00:00"/>
    <d v="2016-08-31T00:00:00"/>
    <n v="0"/>
    <x v="1"/>
    <x v="1"/>
    <s v="IKEA0816_Yatak_Odası_interstitial_MEC"/>
    <s v="Completed"/>
    <s v="Medyanet"/>
    <s v="RON"/>
    <s v="Xaxis Rich Media"/>
    <s v="cpm"/>
    <s v="Interstitial"/>
    <s v="Interstitial"/>
    <n v="0.5"/>
    <n v="6"/>
    <n v="1500000"/>
    <n v="1500153"/>
    <n v="0"/>
    <n v="1500000"/>
    <m/>
    <n v="0"/>
    <e v="#DIV/0!"/>
    <n v="750"/>
    <n v="750"/>
    <n v="0"/>
    <n v="9000"/>
    <n v="8000"/>
    <n v="-1000"/>
    <n v="0"/>
    <n v="7250"/>
    <n v="0.90625"/>
  </r>
  <r>
    <s v="IKEA0816_Yatak_Odası_interstitial_Matrouge_MEC"/>
    <x v="0"/>
    <x v="7"/>
    <s v="Q3"/>
    <d v="2016-08-01T00:00:00"/>
    <d v="2016-08-31T00:00:00"/>
    <n v="0"/>
    <x v="1"/>
    <x v="1"/>
    <s v="IKEA0816_Yatak_Odası_interstitial_MEC"/>
    <s v="Completed"/>
    <s v="Matrouge"/>
    <s v="RON"/>
    <s v="Xaxis Rich Media"/>
    <s v="cpm"/>
    <s v="Interstitial"/>
    <s v="Interstitial"/>
    <n v="2"/>
    <n v="6"/>
    <n v="200000"/>
    <n v="263806"/>
    <n v="0"/>
    <n v="200000"/>
    <m/>
    <n v="0"/>
    <e v="#DIV/0!"/>
    <n v="400"/>
    <n v="400"/>
    <n v="0"/>
    <n v="1200"/>
    <n v="1000"/>
    <n v="-200"/>
    <n v="0"/>
    <n v="600"/>
    <n v="0.6"/>
  </r>
  <r>
    <s v="IKEA0816_Yatak_Odası_Mobil_prestitial_Move_MEC"/>
    <x v="0"/>
    <x v="7"/>
    <s v="Q3"/>
    <d v="2016-08-01T00:00:00"/>
    <d v="2016-08-31T00:00:00"/>
    <n v="0"/>
    <x v="1"/>
    <x v="1"/>
    <s v="IKEA0816_Yatak_Odası_Mobil_prestitial_MEC"/>
    <s v="Completed"/>
    <s v="Move"/>
    <s v="RON"/>
    <s v="Xaxis Mobil"/>
    <s v="cpm"/>
    <s v="Interstitial"/>
    <s v="Interstitial"/>
    <n v="3"/>
    <n v="7.5"/>
    <n v="650000"/>
    <n v="690250"/>
    <n v="0"/>
    <n v="650000"/>
    <m/>
    <n v="0"/>
    <e v="#DIV/0!"/>
    <n v="1950"/>
    <n v="1950"/>
    <n v="0"/>
    <n v="4875"/>
    <n v="6000"/>
    <n v="1125"/>
    <n v="0"/>
    <n v="4050"/>
    <n v="0.67500000000000004"/>
  </r>
  <r>
    <s v="IKEA0816_Yatak_Odası_Mobil_prestitial_Medyanet_MEC"/>
    <x v="0"/>
    <x v="7"/>
    <s v="Q3"/>
    <d v="2016-08-01T00:00:00"/>
    <d v="2016-08-31T00:00:00"/>
    <n v="0"/>
    <x v="1"/>
    <x v="1"/>
    <s v="IKEA0816_Yatak_Odası_Mobil_prestitial_MEC"/>
    <s v="Completed"/>
    <s v="Medyanet"/>
    <s v="RON"/>
    <s v="Xaxis Mobil"/>
    <s v="cpm"/>
    <s v="Interstitial"/>
    <s v="Interstitial"/>
    <n v="2.5"/>
    <n v="7.5"/>
    <n v="1000000"/>
    <n v="1110208"/>
    <n v="0"/>
    <n v="1000000"/>
    <m/>
    <n v="0"/>
    <e v="#DIV/0!"/>
    <n v="2500"/>
    <n v="2500"/>
    <n v="0"/>
    <n v="7500"/>
    <n v="9000"/>
    <n v="1500"/>
    <n v="0"/>
    <n v="6500"/>
    <n v="0.72222222222222221"/>
  </r>
  <r>
    <s v="IKEA0816_Yatak_Odası_Mobil_prestitial_Admatic_MEC"/>
    <x v="0"/>
    <x v="7"/>
    <s v="Q3"/>
    <d v="2016-08-01T00:00:00"/>
    <d v="2016-08-31T00:00:00"/>
    <n v="0"/>
    <x v="1"/>
    <x v="1"/>
    <s v="IKEA0816_Yatak_Odası_Mobil_prestitial_MEC"/>
    <s v="Completed"/>
    <s v="Admatic"/>
    <s v="RON"/>
    <s v="Xaxis Mobil"/>
    <s v="cpm"/>
    <s v="Interstitial"/>
    <s v="Interstitial"/>
    <n v="2"/>
    <n v="7.5"/>
    <n v="400000"/>
    <n v="80567"/>
    <n v="319433"/>
    <n v="80567"/>
    <m/>
    <n v="0"/>
    <e v="#DIV/0!"/>
    <n v="800"/>
    <n v="161.13399999999999"/>
    <n v="-638.86599999999999"/>
    <n v="3000"/>
    <n v="350"/>
    <n v="-2650"/>
    <n v="0"/>
    <n v="188.86600000000001"/>
    <n v="0.53961714285714291"/>
  </r>
  <r>
    <s v="IKEA0816_Yatak_Odası_Mobil_prestitial_Matrouge_MEC"/>
    <x v="0"/>
    <x v="7"/>
    <s v="Q3"/>
    <d v="2016-08-01T00:00:00"/>
    <d v="2016-08-31T00:00:00"/>
    <n v="0"/>
    <x v="1"/>
    <x v="1"/>
    <s v="IKEA0816_Yatak_Odası_Mobil_prestitial_MEC"/>
    <s v="Completed"/>
    <s v="Matrouge"/>
    <s v="RON"/>
    <s v="Xaxis Mobil"/>
    <s v="cpm"/>
    <s v="Interstitial"/>
    <s v="Interstitial"/>
    <n v="2"/>
    <n v="7.5"/>
    <n v="600000"/>
    <n v="120459"/>
    <n v="479541"/>
    <n v="120459"/>
    <m/>
    <n v="0"/>
    <e v="#DIV/0!"/>
    <n v="1200"/>
    <n v="240.91800000000001"/>
    <n v="-959.08199999999999"/>
    <n v="4500"/>
    <n v="900"/>
    <n v="-3600"/>
    <n v="0"/>
    <n v="659.08199999999999"/>
    <n v="0.73231333333333337"/>
  </r>
  <r>
    <s v="Michelin0816_Offmarket_interest_Dogus_MEC"/>
    <x v="0"/>
    <x v="7"/>
    <s v="Q3"/>
    <d v="2016-08-01T00:00:00"/>
    <d v="2016-08-05T00:00:00"/>
    <n v="0"/>
    <x v="1"/>
    <x v="43"/>
    <s v="Michelin0816_Offmarket_interest_MEC"/>
    <s v="Completed"/>
    <s v="Dogus"/>
    <s v="RON"/>
    <s v="Xaxis Display Plus"/>
    <s v="cpm"/>
    <s v="Selected Sites"/>
    <s v="Ad Bundles"/>
    <n v="0.35"/>
    <n v="1.8"/>
    <n v="1000000"/>
    <n v="1079018"/>
    <n v="0"/>
    <n v="1000000"/>
    <n v="65"/>
    <n v="6.0239958925615702E-5"/>
    <n v="7.6923076923076925"/>
    <n v="350"/>
    <n v="350"/>
    <n v="0"/>
    <n v="1800"/>
    <n v="500"/>
    <n v="-1300"/>
    <n v="0"/>
    <n v="150"/>
    <n v="0.3"/>
  </r>
  <r>
    <s v="Michelin0816_Offmarket_interest_Medyanet_MEC"/>
    <x v="0"/>
    <x v="7"/>
    <s v="Q3"/>
    <d v="2016-08-01T00:00:00"/>
    <d v="2016-08-05T00:00:00"/>
    <n v="0"/>
    <x v="1"/>
    <x v="43"/>
    <s v="Michelin0816_Offmarket_interest_MEC"/>
    <s v="Completed"/>
    <s v="Medyanet"/>
    <s v="RON"/>
    <s v="Xaxis Display Plus"/>
    <s v="cpm"/>
    <s v="Selected Sites"/>
    <s v="Ad Bundles"/>
    <n v="0.1"/>
    <n v="1.8"/>
    <n v="1000000"/>
    <n v="1003442"/>
    <n v="0"/>
    <n v="1000000"/>
    <m/>
    <n v="0"/>
    <e v="#DIV/0!"/>
    <n v="100"/>
    <n v="100"/>
    <n v="0"/>
    <n v="1800"/>
    <n v="563.9"/>
    <n v="-1236.0999999999999"/>
    <n v="0"/>
    <n v="463.9"/>
    <n v="0.82266359283560919"/>
  </r>
  <r>
    <s v="Michelin0816_Prepurchase_interest_Dogus_MEC"/>
    <x v="0"/>
    <x v="7"/>
    <s v="Q3"/>
    <d v="2016-08-01T00:00:00"/>
    <d v="2016-08-05T00:00:00"/>
    <n v="0"/>
    <x v="1"/>
    <x v="43"/>
    <s v="Michelin0816_Prepurchase_interest_MEC"/>
    <s v="Completed"/>
    <s v="Dogus"/>
    <s v="RON"/>
    <s v="Xaxis Display Plus"/>
    <s v="cpm"/>
    <s v="Selected Sites"/>
    <s v="Ad Bundles"/>
    <n v="0.35"/>
    <n v="1.8"/>
    <n v="1000000"/>
    <n v="999647"/>
    <n v="353"/>
    <n v="999647"/>
    <n v="76"/>
    <n v="7.6026837473628186E-5"/>
    <n v="1.3157894736842106"/>
    <n v="350"/>
    <n v="349.87644999999998"/>
    <n v="-0.12355000000002292"/>
    <n v="1800"/>
    <n v="100"/>
    <n v="-1700"/>
    <n v="0"/>
    <n v="-249.87644999999998"/>
    <n v="-2.4987644999999996"/>
  </r>
  <r>
    <s v="Michelin0816_Prepurchase_interest_Bond_MEC"/>
    <x v="0"/>
    <x v="7"/>
    <s v="Q3"/>
    <d v="2016-08-01T00:00:00"/>
    <d v="2016-08-05T00:00:00"/>
    <n v="0"/>
    <x v="1"/>
    <x v="43"/>
    <s v="Michelin0816_Prepurchase_interest_MEC"/>
    <s v="Completed"/>
    <s v="Bond Digital"/>
    <s v="RON"/>
    <s v="Xaxis Display Plus"/>
    <s v="cpm"/>
    <s v="Selected Sites"/>
    <s v="Ad Bundles"/>
    <n v="0.5"/>
    <n v="1.8"/>
    <n v="300000"/>
    <n v="300029"/>
    <n v="0"/>
    <n v="300000"/>
    <n v="52"/>
    <n v="1.7331657939732492E-4"/>
    <n v="3.8461538461538463"/>
    <n v="150"/>
    <n v="150"/>
    <n v="0"/>
    <n v="540"/>
    <n v="200"/>
    <n v="-340"/>
    <n v="0"/>
    <n v="50"/>
    <n v="0.25"/>
  </r>
  <r>
    <s v="Michelin0816_Prepurchase_interest_Digitalm_MEC"/>
    <x v="0"/>
    <x v="7"/>
    <s v="Q3"/>
    <d v="2016-08-01T00:00:00"/>
    <d v="2016-08-05T00:00:00"/>
    <n v="0"/>
    <x v="1"/>
    <x v="43"/>
    <s v="Michelin0816_Prepurchase_interest_MEC"/>
    <s v="Completed"/>
    <s v="Digitalm"/>
    <s v="RON"/>
    <s v="Xaxis Display Plus"/>
    <s v="cpm"/>
    <s v="Selected Sites"/>
    <s v="Ad Bundles"/>
    <n v="0.2"/>
    <n v="1.8"/>
    <n v="300000"/>
    <n v="299087"/>
    <n v="913"/>
    <n v="299087"/>
    <n v="52"/>
    <n v="1.7386245473725037E-4"/>
    <n v="3.0390384615384614"/>
    <n v="60"/>
    <n v="59.817399999999999"/>
    <n v="-0.18260000000000076"/>
    <n v="540"/>
    <n v="158.03"/>
    <n v="-381.97"/>
    <n v="0"/>
    <n v="98.212600000000009"/>
    <n v="0.62148073150667604"/>
  </r>
  <r>
    <s v="Michelin0816_Prepurchase_interest_Medyanet_MEC"/>
    <x v="0"/>
    <x v="7"/>
    <s v="Q3"/>
    <d v="2016-08-01T00:00:00"/>
    <d v="2016-08-05T00:00:00"/>
    <n v="0"/>
    <x v="1"/>
    <x v="43"/>
    <s v="Michelin0816_Prepurchase_interest_MEC"/>
    <s v="Completed"/>
    <s v="Medyanet"/>
    <s v="RON"/>
    <s v="Xaxis Display Plus"/>
    <s v="cpm"/>
    <s v="Selected Sites"/>
    <s v="Ad Bundles"/>
    <n v="0.1"/>
    <n v="1.8"/>
    <n v="300000"/>
    <n v="0"/>
    <n v="300000"/>
    <n v="0"/>
    <m/>
    <e v="#DIV/0!"/>
    <e v="#DIV/0!"/>
    <n v="30"/>
    <n v="0"/>
    <n v="-30"/>
    <n v="540"/>
    <n v="0"/>
    <n v="-540"/>
    <n v="0"/>
    <n v="0"/>
    <e v="#DIV/0!"/>
  </r>
  <r>
    <s v="Michelin0816_Offmarket_Preroll_Nokta_MEC"/>
    <x v="0"/>
    <x v="7"/>
    <s v="Q3"/>
    <d v="2016-08-01T00:00:00"/>
    <d v="2016-08-05T00:00:00"/>
    <n v="0"/>
    <x v="1"/>
    <x v="43"/>
    <s v="Michelin0816_Offmarket_Preroll_MEC"/>
    <s v="Completed"/>
    <s v="Nokta"/>
    <s v="RON"/>
    <s v="Xaxis Tv"/>
    <s v="cpv"/>
    <s v="Pre/Mid/Post Rolls RON"/>
    <s v="Online Video"/>
    <n v="1.2E-2"/>
    <n v="3.5000000000000003E-2"/>
    <n v="140000"/>
    <n v="160619"/>
    <n v="0"/>
    <n v="140000"/>
    <n v="7468"/>
    <n v="4.6495121996774975E-2"/>
    <n v="0.64274236743438673"/>
    <n v="1680"/>
    <n v="1680"/>
    <n v="0"/>
    <n v="4900.0000000000009"/>
    <n v="4800"/>
    <n v="-100.00000000000091"/>
    <n v="0"/>
    <n v="3120"/>
    <n v="0.65"/>
  </r>
  <r>
    <s v="Michelin0816_Offmarket_Preroll_Star_MEC"/>
    <x v="0"/>
    <x v="7"/>
    <s v="Q3"/>
    <d v="2016-08-01T00:00:00"/>
    <d v="2016-08-05T00:00:00"/>
    <n v="0"/>
    <x v="1"/>
    <x v="43"/>
    <s v="Michelin0816_Offmarket_Preroll_MEC"/>
    <s v="Completed"/>
    <s v="Star"/>
    <s v="RON"/>
    <s v="Xaxis Tv"/>
    <s v="cpv"/>
    <s v="Pre/Mid/Post Rolls RON"/>
    <s v="Online Video"/>
    <n v="0.01"/>
    <n v="3.5000000000000003E-2"/>
    <n v="30184"/>
    <n v="30184"/>
    <n v="0"/>
    <n v="30184"/>
    <n v="2811"/>
    <n v="9.3128809965544665E-2"/>
    <n v="0.37381003201707574"/>
    <n v="301.84000000000003"/>
    <n v="301.84000000000003"/>
    <n v="0"/>
    <n v="1056.44"/>
    <n v="1050.78"/>
    <n v="-5.6600000000000819"/>
    <n v="0"/>
    <n v="748.93999999999994"/>
    <n v="0.71274672148308871"/>
  </r>
  <r>
    <s v="Redbull0816_Cartoon_Theme_SYNC_Clipkit_MEC"/>
    <x v="0"/>
    <x v="7"/>
    <s v="Q3"/>
    <d v="2016-08-01T00:00:00"/>
    <d v="2016-08-21T00:00:00"/>
    <n v="0"/>
    <x v="1"/>
    <x v="11"/>
    <s v="Redbull0816_Cartoon_Theme_SYNC_MEC"/>
    <s v="Completed"/>
    <s v="Clipkit"/>
    <s v="RON"/>
    <s v="Xaxis SYNC"/>
    <s v="cpv"/>
    <s v="Pre/Mid/Post Rolls RON"/>
    <s v="Online Video"/>
    <n v="4.4999999999999998E-2"/>
    <n v="0.06"/>
    <n v="283000"/>
    <n v="285469"/>
    <n v="0"/>
    <n v="283000"/>
    <m/>
    <n v="0"/>
    <e v="#DIV/0!"/>
    <n v="12735"/>
    <n v="12735"/>
    <n v="0"/>
    <n v="16980"/>
    <n v="17000"/>
    <n v="20"/>
    <n v="0"/>
    <n v="4265"/>
    <n v="0.25088235294117645"/>
  </r>
  <r>
    <s v="Visa0816_Crossborder_Almanca_Contextual_Appnexus_MEC"/>
    <x v="0"/>
    <x v="7"/>
    <s v="Q3"/>
    <d v="2016-08-01T00:00:00"/>
    <d v="2016-08-31T00:00:00"/>
    <n v="0"/>
    <x v="1"/>
    <x v="48"/>
    <s v="Visa0816_Crossborder_Almanca_Contextual_MEC"/>
    <s v="Completed"/>
    <s v="Appnexus"/>
    <s v="RON"/>
    <s v="Xaxis Contextual"/>
    <s v="cpm"/>
    <s v="Selected Sites"/>
    <s v="Ad Bundles"/>
    <m/>
    <n v="80"/>
    <n v="664748"/>
    <n v="664748"/>
    <n v="0"/>
    <n v="664748"/>
    <n v="321"/>
    <n v="4.8288975671983969E-4"/>
    <n v="165.66928348909656"/>
    <n v="0"/>
    <n v="1000"/>
    <n v="1000"/>
    <n v="53179.840000000004"/>
    <n v="53179.839999999997"/>
    <n v="0"/>
    <n v="0"/>
    <n v="52179.839999999997"/>
    <n v="0.98119588174766981"/>
  </r>
  <r>
    <s v="Visa0816_Crossborder_Almanca_Contextual_Google_MEC"/>
    <x v="0"/>
    <x v="7"/>
    <s v="Q3"/>
    <d v="2016-08-01T00:00:00"/>
    <d v="2016-08-31T00:00:00"/>
    <n v="0"/>
    <x v="1"/>
    <x v="48"/>
    <s v="Visa0816_Crossborder_Almanca_Contextual_MEC"/>
    <s v="Completed"/>
    <s v="Google"/>
    <s v="RON"/>
    <s v="Xaxis Contextual"/>
    <s v="cpm"/>
    <s v="Selected Sites"/>
    <s v="Ad Bundles"/>
    <m/>
    <n v="80"/>
    <n v="0"/>
    <m/>
    <n v="0"/>
    <n v="0"/>
    <m/>
    <e v="#DIV/0!"/>
    <e v="#DIV/0!"/>
    <n v="0"/>
    <n v="0"/>
    <n v="0"/>
    <n v="0"/>
    <n v="0"/>
    <n v="0"/>
    <n v="0"/>
    <n v="0"/>
    <e v="#DIV/0!"/>
  </r>
  <r>
    <s v="Visa0816_Crossborder_Almanca_Contextual_Grapshot_MEC"/>
    <x v="0"/>
    <x v="7"/>
    <s v="Q3"/>
    <d v="2016-08-01T00:00:00"/>
    <d v="2016-08-31T00:00:00"/>
    <n v="0"/>
    <x v="1"/>
    <x v="48"/>
    <s v="Visa0816_Crossborder_Almanca_Contextual_MEC"/>
    <s v="Completed"/>
    <s v="Grapeshot"/>
    <s v="RON"/>
    <s v="Xaxis Contextual"/>
    <s v="cpm"/>
    <s v="Selected Sites"/>
    <s v="Ad Bundles"/>
    <m/>
    <n v="80"/>
    <n v="0"/>
    <m/>
    <n v="0"/>
    <n v="0"/>
    <m/>
    <e v="#DIV/0!"/>
    <e v="#DIV/0!"/>
    <n v="0"/>
    <n v="0"/>
    <n v="0"/>
    <n v="0"/>
    <n v="0"/>
    <n v="0"/>
    <n v="0"/>
    <n v="0"/>
    <e v="#DIV/0!"/>
  </r>
  <r>
    <s v="Visa0816_Crossborder_Arapca_Contextual_Appnexus_MEC"/>
    <x v="0"/>
    <x v="7"/>
    <s v="Q3"/>
    <d v="2016-08-01T00:00:00"/>
    <d v="2016-08-31T00:00:00"/>
    <n v="0"/>
    <x v="1"/>
    <x v="48"/>
    <s v="Visa0816_Crossborder_Arapca_Contextual_MEC"/>
    <s v="Completed"/>
    <s v="Appnexus"/>
    <s v="RON"/>
    <s v="Xaxis Contextual"/>
    <s v="cpm"/>
    <s v="Selected Sites"/>
    <s v="Ad Bundles"/>
    <m/>
    <n v="60"/>
    <n v="33391"/>
    <n v="33391"/>
    <n v="0"/>
    <n v="33391"/>
    <m/>
    <n v="0"/>
    <e v="#DIV/0!"/>
    <n v="0"/>
    <n v="0"/>
    <n v="0"/>
    <n v="2003.4599999999998"/>
    <n v="2000"/>
    <n v="-3.459999999999809"/>
    <n v="0"/>
    <n v="2000"/>
    <n v="1"/>
  </r>
  <r>
    <s v="Visa0816_Crossborder_Arapca_Contextual_Google_MEC"/>
    <x v="0"/>
    <x v="7"/>
    <s v="Q3"/>
    <d v="2016-08-01T00:00:00"/>
    <d v="2016-08-31T00:00:00"/>
    <n v="0"/>
    <x v="1"/>
    <x v="48"/>
    <s v="Visa0816_Crossborder_Arapca_Contextual_MEC"/>
    <s v="Completed"/>
    <s v="Google"/>
    <s v="RON"/>
    <s v="Xaxis Contextual"/>
    <s v="cpm"/>
    <s v="Selected Sites"/>
    <s v="Ad Bundles"/>
    <m/>
    <n v="60"/>
    <n v="0"/>
    <m/>
    <n v="0"/>
    <n v="0"/>
    <m/>
    <e v="#DIV/0!"/>
    <e v="#DIV/0!"/>
    <n v="0"/>
    <n v="362"/>
    <n v="362"/>
    <n v="0"/>
    <n v="0"/>
    <n v="0"/>
    <n v="0"/>
    <n v="-362"/>
    <e v="#DIV/0!"/>
  </r>
  <r>
    <s v="Visa0816_Crossborder_Arapca_Contextual_Grapeshot_MEC"/>
    <x v="0"/>
    <x v="7"/>
    <s v="Q3"/>
    <d v="2016-08-01T00:00:00"/>
    <d v="2016-08-31T00:00:00"/>
    <n v="0"/>
    <x v="1"/>
    <x v="48"/>
    <s v="Visa0816_Crossborder_Arapca_Contextual_MEC"/>
    <s v="Completed"/>
    <s v="Grapeshot"/>
    <s v="RON"/>
    <s v="Xaxis Contextual"/>
    <s v="cpm"/>
    <s v="Selected Sites"/>
    <s v="Ad Bundles"/>
    <m/>
    <n v="60"/>
    <n v="0"/>
    <m/>
    <n v="0"/>
    <n v="0"/>
    <m/>
    <e v="#DIV/0!"/>
    <e v="#DIV/0!"/>
    <n v="0"/>
    <n v="0"/>
    <n v="0"/>
    <n v="0"/>
    <n v="0"/>
    <n v="0"/>
    <n v="0"/>
    <n v="0"/>
    <e v="#DIV/0!"/>
  </r>
  <r>
    <s v="Visa0816_Crossborder_Arapca_Contextual_MENA_MEC"/>
    <x v="0"/>
    <x v="7"/>
    <s v="Q3"/>
    <d v="2016-08-01T00:00:00"/>
    <d v="2016-08-31T00:00:00"/>
    <n v="0"/>
    <x v="1"/>
    <x v="48"/>
    <s v="Visa0816_Crossborder_Arapca_Contextual_MEC"/>
    <s v="Completed"/>
    <s v="MENA"/>
    <s v="RON"/>
    <s v="Xaxis Contextual"/>
    <s v="cpm"/>
    <s v="Selected Sites"/>
    <s v="Ad Bundles"/>
    <m/>
    <n v="60"/>
    <n v="0"/>
    <m/>
    <n v="0"/>
    <n v="0"/>
    <m/>
    <e v="#DIV/0!"/>
    <e v="#DIV/0!"/>
    <n v="0"/>
    <n v="32678"/>
    <n v="32678"/>
    <n v="0"/>
    <n v="76000"/>
    <n v="76000"/>
    <n v="0"/>
    <n v="43322"/>
    <n v="0.57002631578947371"/>
  </r>
  <r>
    <s v="Akbank0816_Multinational_Contextual_Appnexus_MEC"/>
    <x v="0"/>
    <x v="7"/>
    <s v="Q3"/>
    <d v="2016-08-01T00:00:00"/>
    <d v="2016-08-31T00:00:00"/>
    <n v="0"/>
    <x v="0"/>
    <x v="9"/>
    <s v="Akbank0816_Multinational_Contextual_MEC"/>
    <s v="Completed"/>
    <s v="Appnexus"/>
    <s v="RON"/>
    <s v="Xaxis Contextual"/>
    <s v="cpm"/>
    <s v="Selected Sites"/>
    <s v="Ad Bundles"/>
    <m/>
    <n v="100"/>
    <n v="70440"/>
    <n v="71962"/>
    <n v="0"/>
    <n v="70440"/>
    <n v="27"/>
    <n v="3.7519802117784386E-4"/>
    <n v="260.88888888888891"/>
    <n v="0"/>
    <n v="2000"/>
    <n v="2000"/>
    <n v="7044"/>
    <n v="7044"/>
    <n v="0"/>
    <n v="0"/>
    <n v="5044"/>
    <n v="0.71607041453719478"/>
  </r>
  <r>
    <s v="Akbank0816_Multinational_Contextual_Google_MEC"/>
    <x v="0"/>
    <x v="7"/>
    <s v="Q3"/>
    <d v="2016-08-01T00:00:00"/>
    <d v="2016-08-31T00:00:00"/>
    <n v="0"/>
    <x v="0"/>
    <x v="9"/>
    <s v="Akbank0816_Multinational_Contextual_MEC"/>
    <s v="Completed"/>
    <s v="Google"/>
    <s v="RON"/>
    <s v="Xaxis Contextual"/>
    <s v="cpm"/>
    <s v="Selected Sites"/>
    <s v="Ad Bundles"/>
    <m/>
    <n v="100"/>
    <n v="0"/>
    <m/>
    <n v="0"/>
    <n v="0"/>
    <m/>
    <e v="#DIV/0!"/>
    <e v="#DIV/0!"/>
    <n v="0"/>
    <n v="400"/>
    <n v="400"/>
    <n v="0"/>
    <n v="0"/>
    <n v="0"/>
    <n v="0"/>
    <n v="-400"/>
    <e v="#DIV/0!"/>
  </r>
  <r>
    <s v="Akbank0816_Multinational_Contextual_Grapshot_MEC"/>
    <x v="0"/>
    <x v="7"/>
    <s v="Q3"/>
    <d v="2016-08-01T00:00:00"/>
    <d v="2016-08-31T00:00:00"/>
    <n v="0"/>
    <x v="0"/>
    <x v="9"/>
    <s v="Akbank0816_Multinational_Contextual_MEC"/>
    <s v="Completed"/>
    <s v="Grapeshot"/>
    <s v="RON"/>
    <s v="Xaxis Contextual"/>
    <s v="cpm"/>
    <s v="Selected Sites"/>
    <s v="Ad Bundles"/>
    <m/>
    <n v="100"/>
    <n v="0"/>
    <m/>
    <n v="0"/>
    <n v="0"/>
    <m/>
    <e v="#DIV/0!"/>
    <e v="#DIV/0!"/>
    <n v="0"/>
    <n v="0"/>
    <n v="0"/>
    <n v="0"/>
    <n v="0"/>
    <n v="0"/>
    <n v="0"/>
    <n v="0"/>
    <e v="#DIV/0!"/>
  </r>
  <r>
    <s v="Iklimsa0816_Agustos_interstitial_Medyanet_MC"/>
    <x v="0"/>
    <x v="7"/>
    <s v="Q3"/>
    <d v="2016-08-01T00:00:00"/>
    <d v="2016-08-31T00:00:00"/>
    <n v="0"/>
    <x v="0"/>
    <x v="63"/>
    <s v="Iklimsa0816_Agustos_interstitial_MC"/>
    <s v="Completed"/>
    <s v="Medyanet"/>
    <s v="RON"/>
    <s v="Xaxis Rich Media"/>
    <s v="cpm"/>
    <s v="Interstitial"/>
    <s v="Interstitial"/>
    <n v="0.5"/>
    <n v="4.25"/>
    <n v="300000"/>
    <n v="300026"/>
    <n v="0"/>
    <n v="300000"/>
    <m/>
    <n v="0"/>
    <e v="#DIV/0!"/>
    <n v="150"/>
    <n v="150"/>
    <n v="0"/>
    <n v="1275"/>
    <n v="1000"/>
    <n v="-275"/>
    <n v="0"/>
    <n v="850"/>
    <n v="0.85"/>
  </r>
  <r>
    <s v="Iklimsa0816_Agustos_interstitial_Digitalm_MC"/>
    <x v="0"/>
    <x v="7"/>
    <s v="Q3"/>
    <d v="2016-08-01T00:00:00"/>
    <d v="2016-08-31T00:00:00"/>
    <n v="0"/>
    <x v="0"/>
    <x v="63"/>
    <s v="Iklimsa0816_Agustos_interstitial_MC"/>
    <s v="Completed"/>
    <s v="Digitalm"/>
    <s v="RON"/>
    <s v="Xaxis Rich Media"/>
    <s v="cpm"/>
    <s v="Interstitial"/>
    <s v="Interstitial"/>
    <n v="2.5"/>
    <n v="4.25"/>
    <n v="200000"/>
    <n v="200321"/>
    <n v="0"/>
    <n v="200000"/>
    <n v="3379"/>
    <n v="1.6867926977201592E-2"/>
    <n v="0.28351583308671202"/>
    <n v="500"/>
    <n v="500"/>
    <n v="0"/>
    <n v="850"/>
    <n v="958"/>
    <n v="108"/>
    <n v="0"/>
    <n v="458"/>
    <n v="0.47807933194154489"/>
  </r>
  <r>
    <s v="Iklimsa0816_Agustos_interstitial_Acunn_MC"/>
    <x v="0"/>
    <x v="7"/>
    <s v="Q3"/>
    <d v="2016-08-01T00:00:00"/>
    <d v="2016-08-31T00:00:00"/>
    <n v="0"/>
    <x v="0"/>
    <x v="63"/>
    <s v="Iklimsa0816_Agustos_interstitial_MC"/>
    <s v="Completed"/>
    <s v="Acunn"/>
    <s v="RON"/>
    <s v="Xaxis Rich Media"/>
    <s v="cpm"/>
    <s v="Interstitial"/>
    <s v="Interstitial"/>
    <n v="1.25"/>
    <n v="4.25"/>
    <n v="250000"/>
    <n v="250012"/>
    <n v="0"/>
    <n v="250000"/>
    <n v="2097"/>
    <n v="8.3875973953250246E-3"/>
    <n v="0.47687172150691465"/>
    <n v="312.5"/>
    <n v="312.5"/>
    <n v="0"/>
    <n v="1062.5"/>
    <n v="1000"/>
    <n v="-62.5"/>
    <n v="0"/>
    <n v="687.5"/>
    <n v="0.6875"/>
  </r>
  <r>
    <s v="Zorlu0816_Bir_Hayal_Bir_Oyun_interstitial_Acunn_MC"/>
    <x v="0"/>
    <x v="7"/>
    <s v="Q3"/>
    <d v="2016-08-01T00:00:00"/>
    <d v="2016-08-12T00:00:00"/>
    <n v="0"/>
    <x v="0"/>
    <x v="53"/>
    <s v="Zorlu0816_Bir_Hayal_Bir_Oyun_interstitial_MC"/>
    <s v="Completed"/>
    <s v="Acunn"/>
    <s v="RON"/>
    <s v="Xaxis Rich Media"/>
    <s v="cpm"/>
    <s v="Interstitial"/>
    <s v="Interstitial"/>
    <n v="1.25"/>
    <n v="4.75"/>
    <n v="150000"/>
    <n v="150005"/>
    <n v="0"/>
    <n v="150000"/>
    <n v="1149"/>
    <n v="7.6597446751774942E-3"/>
    <n v="0.52219321148825071"/>
    <n v="187.5"/>
    <n v="187.5"/>
    <n v="0"/>
    <n v="712.5"/>
    <n v="600"/>
    <n v="-112.5"/>
    <n v="0"/>
    <n v="412.5"/>
    <n v="0.6875"/>
  </r>
  <r>
    <s v="Zorlu0816_Bir_Hayal_Bir_Oyun_interstitial_Digitalm_MC"/>
    <x v="0"/>
    <x v="7"/>
    <s v="Q3"/>
    <d v="2016-08-01T00:00:00"/>
    <d v="2016-08-12T00:00:00"/>
    <n v="0"/>
    <x v="0"/>
    <x v="53"/>
    <s v="Zorlu0816_Bir_Hayal_Bir_Oyun_interstitial_MC"/>
    <s v="Completed"/>
    <s v="Digitalm"/>
    <s v="RON"/>
    <s v="Xaxis Rich Media"/>
    <s v="cpm"/>
    <s v="Interstitial"/>
    <s v="Interstitial"/>
    <n v="2.5"/>
    <n v="4.75"/>
    <n v="150000"/>
    <n v="150110"/>
    <n v="0"/>
    <n v="150000"/>
    <n v="2829"/>
    <n v="1.8846179468389849E-2"/>
    <n v="0.22446094026157654"/>
    <n v="375"/>
    <n v="375"/>
    <n v="0"/>
    <n v="712.5"/>
    <n v="635"/>
    <n v="-77.5"/>
    <n v="0"/>
    <n v="260"/>
    <n v="0.40944881889763779"/>
  </r>
  <r>
    <s v="Zorlu0816_Bir_Hayal_Bir_Oyun_Mobil_Prestitial_Move_MC"/>
    <x v="0"/>
    <x v="7"/>
    <s v="Q3"/>
    <d v="2016-08-01T00:00:00"/>
    <d v="2016-08-12T00:00:00"/>
    <n v="0"/>
    <x v="0"/>
    <x v="53"/>
    <s v="Zorlu0816_Bir_Hayal_Bir_Oyun_Mobil_Prestitial_MC"/>
    <s v="Completed"/>
    <s v="Move"/>
    <s v="RON"/>
    <s v="Xaxis Mobil"/>
    <s v="cpm"/>
    <s v="Interstitial"/>
    <s v="Interstitial"/>
    <n v="3"/>
    <n v="8"/>
    <n v="125000"/>
    <n v="147067"/>
    <n v="0"/>
    <n v="125000"/>
    <m/>
    <n v="0"/>
    <e v="#DIV/0!"/>
    <n v="375"/>
    <n v="375"/>
    <n v="0"/>
    <n v="1000"/>
    <n v="1000"/>
    <n v="0"/>
    <n v="0"/>
    <n v="625"/>
    <n v="0.625"/>
  </r>
  <r>
    <s v="Vodafone0816_Gandalf_interest_Digitalm_MS"/>
    <x v="0"/>
    <x v="7"/>
    <s v="Q3"/>
    <d v="2016-08-03T00:00:00"/>
    <d v="2016-08-31T00:00:00"/>
    <n v="0"/>
    <x v="2"/>
    <x v="13"/>
    <s v="Vodafone0816_Gandalf_interest_MS"/>
    <s v="Completed"/>
    <s v="Digitalm"/>
    <s v="RON"/>
    <s v="Xaxis Display Plus"/>
    <s v="cpm"/>
    <s v="Selected Sites"/>
    <s v="Ad Bundles"/>
    <n v="0.2"/>
    <n v="0.8"/>
    <n v="3500000"/>
    <n v="3500068"/>
    <n v="0"/>
    <n v="3500000"/>
    <n v="2262"/>
    <n v="6.4627315812149934E-4"/>
    <n v="1.237842617152962"/>
    <n v="700"/>
    <n v="700"/>
    <n v="0"/>
    <n v="2800"/>
    <n v="2800"/>
    <n v="0"/>
    <n v="0"/>
    <n v="2100"/>
    <n v="0.75"/>
  </r>
  <r>
    <s v="Vodafone0816_Gandalf_interest_Bond_MS"/>
    <x v="0"/>
    <x v="7"/>
    <s v="Q3"/>
    <d v="2016-08-03T00:00:00"/>
    <d v="2016-08-31T00:00:00"/>
    <n v="0"/>
    <x v="2"/>
    <x v="13"/>
    <s v="Vodafone0816_Gandalf_interest_MS"/>
    <s v="Completed"/>
    <s v="Bond Digital"/>
    <s v="RON"/>
    <s v="Xaxis Display Plus"/>
    <s v="cpm"/>
    <s v="Selected Sites"/>
    <s v="Ad Bundles"/>
    <n v="0.5"/>
    <n v="0.8"/>
    <n v="1500000"/>
    <n v="1500028"/>
    <n v="0"/>
    <n v="1500000"/>
    <m/>
    <n v="0"/>
    <e v="#DIV/0!"/>
    <n v="750"/>
    <n v="750"/>
    <n v="0"/>
    <n v="1200"/>
    <n v="1200"/>
    <n v="0"/>
    <n v="0"/>
    <n v="450"/>
    <n v="0.375"/>
  </r>
  <r>
    <s v="Vodafone0816_Gandalf_interest_Dogus_MS"/>
    <x v="0"/>
    <x v="7"/>
    <s v="Q3"/>
    <d v="2016-08-03T00:00:00"/>
    <d v="2016-08-31T00:00:00"/>
    <n v="0"/>
    <x v="2"/>
    <x v="13"/>
    <s v="Vodafone0816_Gandalf_interest_MS"/>
    <s v="Completed"/>
    <s v="Dogus"/>
    <s v="RON"/>
    <s v="Xaxis Display Plus"/>
    <s v="cpm"/>
    <s v="Selected Sites"/>
    <s v="Ad Bundles"/>
    <n v="0.35"/>
    <n v="0.8"/>
    <n v="1500000"/>
    <n v="999971"/>
    <n v="500029"/>
    <n v="999971"/>
    <n v="189"/>
    <n v="1.8900548115895362E-4"/>
    <n v="4.2328042328042326"/>
    <n v="525"/>
    <n v="349.98984999999999"/>
    <n v="-175.01015000000001"/>
    <n v="1200"/>
    <n v="800"/>
    <n v="-400"/>
    <n v="0"/>
    <n v="450.01015000000001"/>
    <n v="0.56251268750000005"/>
  </r>
  <r>
    <s v="Vodafone0816_Gandalf_interest_Medyanet(interstitial)_MS"/>
    <x v="0"/>
    <x v="7"/>
    <s v="Q3"/>
    <d v="2016-08-03T00:00:00"/>
    <d v="2016-08-31T00:00:00"/>
    <n v="0"/>
    <x v="2"/>
    <x v="13"/>
    <s v="Vodafone0816_Gandalf_interest_MS"/>
    <s v="Completed"/>
    <s v="Medyanet"/>
    <s v="RON"/>
    <s v="Xaxis Display Plus"/>
    <s v="cpm"/>
    <s v="Selected Sites"/>
    <s v="Ad Bundles"/>
    <n v="0.5"/>
    <n v="0.8"/>
    <n v="500000"/>
    <n v="500343"/>
    <n v="0"/>
    <n v="500000"/>
    <m/>
    <n v="0"/>
    <e v="#DIV/0!"/>
    <n v="250"/>
    <n v="250"/>
    <n v="0"/>
    <n v="400"/>
    <n v="400"/>
    <n v="0"/>
    <n v="0"/>
    <n v="150"/>
    <n v="0.375"/>
  </r>
  <r>
    <s v="Vodafone0816_Gandalf_interest_Seslisözlük_MS"/>
    <x v="0"/>
    <x v="7"/>
    <s v="Q3"/>
    <d v="2016-08-03T00:00:00"/>
    <d v="2016-08-31T00:00:00"/>
    <n v="0"/>
    <x v="2"/>
    <x v="13"/>
    <s v="Vodafone0816_Gandalf_interest_MS"/>
    <s v="Completed"/>
    <s v="Sevinc iletisim"/>
    <s v="RON"/>
    <s v="Xaxis Display Plus"/>
    <s v="cpm"/>
    <s v="Selected Sites"/>
    <s v="Ad Bundles"/>
    <n v="0.2"/>
    <n v="0.8"/>
    <n v="1000000"/>
    <n v="1002997"/>
    <n v="0"/>
    <n v="1000000"/>
    <m/>
    <n v="0"/>
    <e v="#DIV/0!"/>
    <n v="200"/>
    <n v="200"/>
    <n v="0"/>
    <n v="800"/>
    <n v="800"/>
    <n v="0"/>
    <n v="0"/>
    <n v="600"/>
    <n v="0.75"/>
  </r>
  <r>
    <s v="Vodafone0816_Gandalf_interest_Appnexus_MS"/>
    <x v="0"/>
    <x v="7"/>
    <s v="Q3"/>
    <d v="2016-08-03T00:00:00"/>
    <d v="2016-08-31T00:00:00"/>
    <n v="0"/>
    <x v="2"/>
    <x v="13"/>
    <s v="Vodafone0816_Gandalf_interest_MS"/>
    <s v="Completed"/>
    <s v="Appnexus"/>
    <s v="RON"/>
    <s v="Xaxis Display Plus"/>
    <s v="cpm"/>
    <s v="Selected Sites"/>
    <s v="Ad Bundles"/>
    <m/>
    <n v="0.8"/>
    <n v="1000000"/>
    <n v="200009"/>
    <n v="799991"/>
    <n v="200009"/>
    <n v="16"/>
    <n v="7.9996400161992705E-5"/>
    <n v="25"/>
    <n v="0"/>
    <n v="0"/>
    <n v="0"/>
    <n v="800"/>
    <n v="400"/>
    <n v="-400"/>
    <n v="0"/>
    <n v="400"/>
    <n v="1"/>
  </r>
  <r>
    <s v="Vodafone0816_Gandalf_interest_Google_MS"/>
    <x v="0"/>
    <x v="7"/>
    <s v="Q3"/>
    <d v="2016-08-03T00:00:00"/>
    <d v="2016-08-31T00:00:00"/>
    <n v="0"/>
    <x v="2"/>
    <x v="13"/>
    <s v="Vodafone0816_Gandalf_interest_MS"/>
    <s v="Completed"/>
    <s v="Google"/>
    <s v="RON"/>
    <s v="Xaxis Display Plus"/>
    <s v="cpm"/>
    <s v="Selected Sites"/>
    <s v="Ad Bundles"/>
    <m/>
    <n v="0.8"/>
    <n v="0"/>
    <m/>
    <n v="0"/>
    <n v="0"/>
    <m/>
    <e v="#DIV/0!"/>
    <e v="#DIV/0!"/>
    <n v="0"/>
    <n v="0"/>
    <n v="0"/>
    <n v="0"/>
    <n v="0"/>
    <n v="0"/>
    <n v="0"/>
    <n v="0"/>
    <e v="#DIV/0!"/>
  </r>
  <r>
    <s v="Vodafone0816_Gandalf_Preroll_Acunn_MS"/>
    <x v="0"/>
    <x v="7"/>
    <s v="Q3"/>
    <d v="2016-08-03T00:00:00"/>
    <d v="2016-08-31T00:00:00"/>
    <n v="0"/>
    <x v="2"/>
    <x v="13"/>
    <s v="Vodafone0816_Gandalf_Preroll_MS"/>
    <s v="Completed"/>
    <s v="Acunn"/>
    <s v="RON"/>
    <s v="Xaxis Tv"/>
    <s v="cpv"/>
    <s v="Pre/Mid/Post Rolls RON"/>
    <s v="Online Video"/>
    <n v="1.4999999999999999E-2"/>
    <n v="0.03"/>
    <n v="30000"/>
    <n v="32258"/>
    <n v="0"/>
    <n v="30000"/>
    <n v="1077"/>
    <n v="3.3387066774133549E-2"/>
    <n v="0.55710306406685239"/>
    <n v="450"/>
    <n v="450"/>
    <n v="0"/>
    <n v="900"/>
    <n v="600"/>
    <n v="-300"/>
    <n v="0"/>
    <n v="150"/>
    <n v="0.25"/>
  </r>
  <r>
    <s v="Vodafone0816_Gandalf_Preroll_Bond_MS"/>
    <x v="0"/>
    <x v="7"/>
    <s v="Q3"/>
    <d v="2016-08-03T00:00:00"/>
    <d v="2016-08-31T00:00:00"/>
    <n v="0"/>
    <x v="2"/>
    <x v="13"/>
    <s v="Vodafone0816_Gandalf_Preroll_MS"/>
    <s v="Completed"/>
    <s v="Bond Digital"/>
    <s v="RON"/>
    <s v="Xaxis Tv"/>
    <s v="cpv"/>
    <s v="Pre/Mid/Post Rolls RON"/>
    <s v="Online Video"/>
    <n v="1.4999999999999999E-2"/>
    <n v="0.03"/>
    <n v="80000"/>
    <n v="79838"/>
    <n v="162"/>
    <n v="79838"/>
    <n v="6791"/>
    <n v="8.5059745985620883E-2"/>
    <n v="0.35340892357532028"/>
    <n v="1200"/>
    <n v="1197.57"/>
    <n v="-2.4300000000000637"/>
    <n v="2400"/>
    <n v="2400"/>
    <n v="0"/>
    <n v="0"/>
    <n v="1202.43"/>
    <n v="0.50101249999999997"/>
  </r>
  <r>
    <s v="IKEA0816_Nakliye_interstitial_Medyanet_MEC"/>
    <x v="0"/>
    <x v="7"/>
    <s v="Q3"/>
    <d v="2016-08-04T00:00:00"/>
    <d v="2016-08-05T00:00:00"/>
    <n v="0"/>
    <x v="1"/>
    <x v="1"/>
    <s v="IKEA0816_Nakliye_interstitial_MEC"/>
    <s v="Completed"/>
    <s v="Medyanet"/>
    <s v="RON"/>
    <s v="Xaxis Rich Media"/>
    <s v="cpm"/>
    <s v="Interstitial"/>
    <s v="Interstitial"/>
    <n v="0.5"/>
    <n v="6"/>
    <n v="400000"/>
    <n v="400524"/>
    <n v="0"/>
    <n v="400000"/>
    <m/>
    <n v="0"/>
    <e v="#DIV/0!"/>
    <n v="200"/>
    <n v="200"/>
    <n v="0"/>
    <n v="2400"/>
    <n v="2410"/>
    <n v="10"/>
    <n v="0"/>
    <n v="2210"/>
    <n v="0.91701244813278004"/>
  </r>
  <r>
    <s v="IKEA0816_Nakliye_interstitial_Digitalm_MEC"/>
    <x v="0"/>
    <x v="7"/>
    <s v="Q3"/>
    <d v="2016-08-04T00:00:00"/>
    <d v="2016-08-05T00:00:00"/>
    <n v="0"/>
    <x v="1"/>
    <x v="1"/>
    <s v="IKEA0816_Nakliye_interstitial_MEC"/>
    <s v="Completed"/>
    <s v="Digitalm"/>
    <s v="RON"/>
    <s v="Xaxis Rich Media"/>
    <s v="cpm"/>
    <s v="Interstitial"/>
    <s v="Interstitial"/>
    <n v="2.5"/>
    <n v="6"/>
    <n v="250000"/>
    <n v="198850"/>
    <n v="51150"/>
    <n v="198850"/>
    <n v="2793"/>
    <n v="1.4045763138043751E-2"/>
    <n v="0.42606516290726815"/>
    <n v="625"/>
    <n v="497.125"/>
    <n v="-127.875"/>
    <n v="1500"/>
    <n v="1190"/>
    <n v="-310"/>
    <n v="0"/>
    <n v="692.875"/>
    <n v="0.58224789915966391"/>
  </r>
  <r>
    <s v="IKEA0816_Nakliye_interstitial_Matrouge_MEC"/>
    <x v="0"/>
    <x v="7"/>
    <s v="Q3"/>
    <d v="2016-08-04T00:00:00"/>
    <d v="2016-08-05T00:00:00"/>
    <n v="0"/>
    <x v="1"/>
    <x v="1"/>
    <s v="IKEA0816_Nakliye_interstitial_MEC"/>
    <s v="Completed"/>
    <s v="Matrouge"/>
    <s v="RON"/>
    <s v="Xaxis Rich Media"/>
    <s v="cpm"/>
    <s v="Interstitial"/>
    <s v="Interstitial"/>
    <n v="2"/>
    <n v="6"/>
    <n v="70000"/>
    <n v="72418"/>
    <n v="0"/>
    <n v="70000"/>
    <m/>
    <n v="0"/>
    <e v="#DIV/0!"/>
    <n v="140"/>
    <n v="140"/>
    <n v="0"/>
    <n v="420"/>
    <n v="400"/>
    <n v="-20"/>
    <n v="0"/>
    <n v="260"/>
    <n v="0.65"/>
  </r>
  <r>
    <s v="IKEA0816_Nakliye_Mobil_Prestitial_Move_MEC"/>
    <x v="0"/>
    <x v="7"/>
    <s v="Q3"/>
    <d v="2016-08-04T00:00:00"/>
    <d v="2016-08-05T00:00:00"/>
    <n v="0"/>
    <x v="1"/>
    <x v="1"/>
    <s v="IKEA0816_Nakliye_Mobil_Prestitial_MEC"/>
    <s v="Completed"/>
    <s v="Move"/>
    <s v="RON"/>
    <s v="Xaxis Mobil"/>
    <s v="cpm"/>
    <s v="Interstitial"/>
    <s v="Interstitial"/>
    <n v="3"/>
    <n v="10"/>
    <n v="600000"/>
    <n v="620261"/>
    <n v="0"/>
    <n v="600000"/>
    <m/>
    <n v="0"/>
    <e v="#DIV/0!"/>
    <n v="1800"/>
    <n v="1800"/>
    <n v="0"/>
    <n v="6000"/>
    <n v="6000"/>
    <n v="0"/>
    <n v="0"/>
    <n v="4200"/>
    <n v="0.7"/>
  </r>
  <r>
    <s v="Vodafone0816_Red_Yazlık_Mekanlar_interest_Appnexus_MS"/>
    <x v="0"/>
    <x v="7"/>
    <s v="Q3"/>
    <d v="2016-08-04T00:00:00"/>
    <d v="2016-08-31T00:00:00"/>
    <n v="0"/>
    <x v="2"/>
    <x v="13"/>
    <s v="Vodafone0816_Red_Yazlık_Mekanlar_interest_MS"/>
    <s v="Completed"/>
    <s v="Appnexus"/>
    <s v="RON"/>
    <s v="Xaxis Display Plus"/>
    <s v="cpm"/>
    <s v="Selected Sites"/>
    <s v="Ad Bundles"/>
    <n v="1"/>
    <n v="2"/>
    <n v="2000000"/>
    <n v="34362"/>
    <n v="1965638"/>
    <n v="34362"/>
    <m/>
    <n v="0"/>
    <e v="#DIV/0!"/>
    <n v="2000"/>
    <n v="34.362000000000002"/>
    <n v="-1965.6379999999999"/>
    <n v="4000"/>
    <n v="50"/>
    <n v="-3950"/>
    <n v="0"/>
    <n v="15.637999999999998"/>
    <n v="0.31275999999999998"/>
  </r>
  <r>
    <s v="Vodafone0816_Red_Yazlık_Mekanlar_interest_Google_MS"/>
    <x v="0"/>
    <x v="7"/>
    <s v="Q3"/>
    <d v="2016-08-04T00:00:00"/>
    <d v="2016-08-31T00:00:00"/>
    <n v="0"/>
    <x v="2"/>
    <x v="13"/>
    <s v="Vodafone0816_Red_Yazlık_Mekanlar_interest_MS"/>
    <s v="Completed"/>
    <s v="Google"/>
    <s v="RON"/>
    <s v="Xaxis Display Plus"/>
    <s v="cpm"/>
    <s v="Selected Sites"/>
    <s v="Ad Bundles"/>
    <n v="0"/>
    <n v="2"/>
    <n v="0"/>
    <m/>
    <n v="0"/>
    <n v="0"/>
    <m/>
    <e v="#DIV/0!"/>
    <e v="#DIV/0!"/>
    <n v="0"/>
    <n v="0"/>
    <n v="0"/>
    <n v="0"/>
    <n v="0"/>
    <n v="0"/>
    <n v="0"/>
    <n v="0"/>
    <e v="#DIV/0!"/>
  </r>
  <r>
    <s v="Vodafone0816_Red_Yazlık_Mekanlar_interest_Digitalm_MS"/>
    <x v="0"/>
    <x v="7"/>
    <s v="Q3"/>
    <d v="2016-08-04T00:00:00"/>
    <d v="2016-08-31T00:00:00"/>
    <n v="0"/>
    <x v="2"/>
    <x v="13"/>
    <s v="Vodafone0816_Red_Yazlık_Mekanlar_interest_MS"/>
    <s v="Completed"/>
    <s v="Digitalm"/>
    <s v="RON"/>
    <s v="Xaxis Display Plus"/>
    <s v="cpm"/>
    <s v="Selected Sites"/>
    <s v="Ad Bundles"/>
    <n v="0.2"/>
    <n v="2"/>
    <n v="3700000"/>
    <n v="3700163"/>
    <n v="0"/>
    <n v="3700000"/>
    <n v="729"/>
    <n v="1.9701834757009353E-4"/>
    <n v="10.150891632373114"/>
    <n v="740"/>
    <n v="740"/>
    <n v="0"/>
    <n v="7400"/>
    <n v="7400"/>
    <n v="0"/>
    <n v="0"/>
    <n v="6660"/>
    <n v="0.9"/>
  </r>
  <r>
    <s v="Vodafone0816_Red_Yazlık_Mekanlar_interest_Sahibinden_MS"/>
    <x v="0"/>
    <x v="7"/>
    <s v="Q3"/>
    <d v="2016-08-04T00:00:00"/>
    <d v="2016-08-31T00:00:00"/>
    <n v="0"/>
    <x v="2"/>
    <x v="13"/>
    <s v="Vodafone0816_Red_Yazlık_Mekanlar_interest_MS"/>
    <s v="Completed"/>
    <s v="Sahibinden"/>
    <s v="RON"/>
    <s v="Xaxis Display Plus"/>
    <s v="cpm"/>
    <s v="Selected Sites"/>
    <s v="Ad Bundles"/>
    <n v="0.3"/>
    <n v="2"/>
    <n v="1000000"/>
    <n v="1100083"/>
    <n v="0"/>
    <n v="1000000"/>
    <n v="104"/>
    <n v="9.4538321199400406E-5"/>
    <n v="11.538461538461538"/>
    <n v="300"/>
    <n v="300"/>
    <n v="0"/>
    <n v="2000"/>
    <n v="1200"/>
    <n v="-800"/>
    <n v="0"/>
    <n v="900"/>
    <n v="0.75"/>
  </r>
  <r>
    <s v="Vodafone0816_Red_Yazlık_Mekanlar_interest_Admatic_MS"/>
    <x v="0"/>
    <x v="7"/>
    <s v="Q3"/>
    <d v="2016-08-04T00:00:00"/>
    <d v="2016-08-31T00:00:00"/>
    <n v="0"/>
    <x v="2"/>
    <x v="13"/>
    <s v="Vodafone0816_Red_Yazlık_Mekanlar_interest_MS"/>
    <s v="Completed"/>
    <s v="Admatic"/>
    <s v="RON"/>
    <s v="Xaxis Display Plus"/>
    <s v="cpc"/>
    <s v="Selected Sites"/>
    <s v="Ad Bundles"/>
    <n v="0.2"/>
    <n v="2"/>
    <n v="5000"/>
    <n v="5145"/>
    <n v="0"/>
    <n v="5000"/>
    <m/>
    <n v="0"/>
    <e v="#DIV/0!"/>
    <n v="1"/>
    <n v="1000"/>
    <n v="999"/>
    <n v="10"/>
    <n v="9.5"/>
    <n v="-0.5"/>
    <n v="0"/>
    <n v="-990.5"/>
    <n v="-104.26315789473684"/>
  </r>
  <r>
    <s v="Vodafone0816_Red_Budget_interest_Appnexus_MS"/>
    <x v="0"/>
    <x v="7"/>
    <s v="Q3"/>
    <d v="2016-08-04T00:00:00"/>
    <d v="2016-08-31T00:00:00"/>
    <n v="0"/>
    <x v="2"/>
    <x v="13"/>
    <s v="Vodafone0816_Red_Budget_interest_MS"/>
    <s v="Completed"/>
    <s v="Appnexus"/>
    <s v="RON"/>
    <s v="Xaxis Display Plus"/>
    <s v="cpm"/>
    <s v="Selected Sites"/>
    <s v="Ad Bundles"/>
    <n v="1"/>
    <n v="2"/>
    <n v="1600000"/>
    <n v="1757873"/>
    <n v="0"/>
    <n v="1600000"/>
    <n v="378"/>
    <n v="2.1503259905579072E-4"/>
    <n v="6.3492063492063489"/>
    <n v="1600"/>
    <n v="1600"/>
    <n v="0"/>
    <n v="3200"/>
    <n v="2400"/>
    <n v="-800"/>
    <n v="0"/>
    <n v="800"/>
    <n v="0.33333333333333331"/>
  </r>
  <r>
    <s v="Vodafone0816_Red_Budget_interest_Google_MS"/>
    <x v="0"/>
    <x v="7"/>
    <s v="Q3"/>
    <d v="2016-08-04T00:00:00"/>
    <d v="2016-08-31T00:00:00"/>
    <n v="0"/>
    <x v="2"/>
    <x v="13"/>
    <s v="Vodafone0816_Red_Budget_interest_MS"/>
    <s v="Completed"/>
    <s v="Google"/>
    <s v="RON"/>
    <s v="Xaxis Display Plus"/>
    <s v="cpm"/>
    <s v="Selected Sites"/>
    <s v="Ad Bundles"/>
    <n v="0"/>
    <n v="2"/>
    <n v="0"/>
    <m/>
    <n v="0"/>
    <n v="0"/>
    <m/>
    <e v="#DIV/0!"/>
    <e v="#DIV/0!"/>
    <n v="0"/>
    <n v="900"/>
    <n v="900"/>
    <n v="0"/>
    <n v="0"/>
    <n v="0"/>
    <n v="0"/>
    <n v="-900"/>
    <e v="#DIV/0!"/>
  </r>
  <r>
    <s v="Teknosa0816_Turuncu_indirim_5-8Agustos_interstitial_Medyanet_MC"/>
    <x v="0"/>
    <x v="7"/>
    <s v="Q3"/>
    <d v="2016-08-05T00:00:00"/>
    <d v="2016-08-08T00:00:00"/>
    <n v="0"/>
    <x v="0"/>
    <x v="6"/>
    <s v="Teknosa0816_Turuncu_indirim_5-8Agustos_interstitial_MC"/>
    <s v="Completed"/>
    <s v="Medyanet"/>
    <s v="RON"/>
    <s v="Xaxis Rich Media"/>
    <s v="cpm"/>
    <s v="Interstitial"/>
    <s v="Interstitial"/>
    <n v="0.5"/>
    <n v="4.25"/>
    <n v="400000"/>
    <n v="220123"/>
    <n v="179877"/>
    <n v="220123"/>
    <m/>
    <n v="0"/>
    <e v="#DIV/0!"/>
    <n v="200"/>
    <n v="110.0615"/>
    <n v="-89.938500000000005"/>
    <n v="1700"/>
    <n v="900"/>
    <n v="-800"/>
    <n v="0"/>
    <n v="789.93849999999998"/>
    <n v="0.87770944444444443"/>
  </r>
  <r>
    <s v="Teknosa0816_Turuncu_indirim_5-8Agustos_interstitial_Bond_MC"/>
    <x v="0"/>
    <x v="7"/>
    <s v="Q3"/>
    <d v="2016-08-05T00:00:00"/>
    <d v="2016-08-08T00:00:00"/>
    <n v="0"/>
    <x v="0"/>
    <x v="6"/>
    <s v="Teknosa0816_Turuncu_indirim_5-8Agustos_interstitial_MC"/>
    <s v="Completed"/>
    <s v="Bond Digital"/>
    <s v="RON"/>
    <s v="Xaxis Rich Media"/>
    <s v="cpm"/>
    <s v="Interstitial"/>
    <s v="Interstitial"/>
    <n v="2.5"/>
    <n v="4.25"/>
    <n v="100000"/>
    <n v="100079"/>
    <n v="0"/>
    <n v="100000"/>
    <n v="1618"/>
    <n v="1.6167227889966926E-2"/>
    <n v="0.24721878862793573"/>
    <n v="250"/>
    <n v="250"/>
    <n v="0"/>
    <n v="425"/>
    <n v="400"/>
    <n v="-25"/>
    <n v="0"/>
    <n v="150"/>
    <n v="0.375"/>
  </r>
  <r>
    <s v="Teknosa0816_Turuncu_indirim_5-8Agustos_interstitial_Digitalm_MC"/>
    <x v="0"/>
    <x v="7"/>
    <s v="Q3"/>
    <d v="2016-08-05T00:00:00"/>
    <d v="2016-08-08T00:00:00"/>
    <n v="0"/>
    <x v="0"/>
    <x v="6"/>
    <s v="Teknosa0816_Turuncu_indirim_5-8Agustos_interstitial_MC"/>
    <s v="Completed"/>
    <s v="Digitalm"/>
    <s v="RON"/>
    <s v="Xaxis Rich Media"/>
    <s v="cpm"/>
    <s v="Interstitial"/>
    <s v="Interstitial"/>
    <n v="2.5"/>
    <n v="4.25"/>
    <n v="180000"/>
    <n v="180055"/>
    <n v="0"/>
    <n v="180000"/>
    <n v="3673"/>
    <n v="2.0399322429257728E-2"/>
    <n v="0.19057990743261638"/>
    <n v="450"/>
    <n v="450"/>
    <n v="0"/>
    <n v="765"/>
    <n v="700"/>
    <n v="-65"/>
    <n v="0"/>
    <n v="250"/>
    <n v="0.35714285714285715"/>
  </r>
  <r>
    <s v="Teknosa0816_Turuncu_indirim_5-8Agustos_interstitial_Sevinciletisim_MC"/>
    <x v="0"/>
    <x v="7"/>
    <s v="Q3"/>
    <d v="2016-08-05T00:00:00"/>
    <d v="2016-08-08T00:00:00"/>
    <n v="0"/>
    <x v="0"/>
    <x v="6"/>
    <s v="Teknosa0816_Turuncu_indirim_5-8Agustos_interstitial_MC"/>
    <s v="Completed"/>
    <s v="Sevinc iletisim"/>
    <s v="RON"/>
    <s v="Xaxis Rich Media"/>
    <s v="cpm"/>
    <s v="Interstitial"/>
    <s v="Interstitial"/>
    <n v="2"/>
    <n v="4.25"/>
    <n v="60000"/>
    <n v="61546"/>
    <n v="0"/>
    <n v="60000"/>
    <m/>
    <n v="0"/>
    <e v="#DIV/0!"/>
    <n v="120"/>
    <n v="120"/>
    <n v="0"/>
    <n v="255"/>
    <n v="120.16"/>
    <n v="-134.84"/>
    <n v="0"/>
    <n v="0.15999999999999659"/>
    <n v="1.3315579227696122E-3"/>
  </r>
  <r>
    <s v="Teknosa016_Turuncu_indirim_5-8Agustos_Preroll_Acunn_MC"/>
    <x v="0"/>
    <x v="7"/>
    <s v="Q3"/>
    <d v="2016-08-05T00:00:00"/>
    <d v="2016-08-08T00:00:00"/>
    <n v="0"/>
    <x v="0"/>
    <x v="6"/>
    <s v="Teknosa016_Turuncu_indirim_5-8Agustos_Preroll_MC"/>
    <s v="Completed"/>
    <s v="Acunn"/>
    <s v="RON"/>
    <s v="Xaxis Tv"/>
    <s v="cpv"/>
    <s v="Pre/Mid/Post Rolls RON"/>
    <s v="Online Video"/>
    <n v="1.4999999999999999E-2"/>
    <n v="3.3000000000000002E-2"/>
    <n v="20000"/>
    <n v="5076"/>
    <n v="14924"/>
    <n v="5076"/>
    <n v="163"/>
    <n v="3.2111899133175727E-2"/>
    <n v="1.0122699386503067"/>
    <n v="300"/>
    <n v="76.14"/>
    <n v="-223.86"/>
    <n v="660"/>
    <n v="165"/>
    <n v="-495"/>
    <n v="0"/>
    <n v="88.86"/>
    <n v="0.53854545454545455"/>
  </r>
  <r>
    <s v="Teknosa016_Turuncu_indirim_5-8Agustos_Preroll_Bond_MC"/>
    <x v="0"/>
    <x v="7"/>
    <s v="Q3"/>
    <d v="2016-08-05T00:00:00"/>
    <d v="2016-08-08T00:00:00"/>
    <n v="0"/>
    <x v="0"/>
    <x v="6"/>
    <s v="Teknosa016_Turuncu_indirim_5-8Agustos_Preroll_MC"/>
    <s v="Completed"/>
    <s v="Bond Digital"/>
    <s v="RON"/>
    <s v="Xaxis Tv"/>
    <s v="cpv"/>
    <s v="Pre/Mid/Post Rolls RON"/>
    <s v="Online Video"/>
    <n v="1.4999999999999999E-2"/>
    <n v="3.3000000000000002E-2"/>
    <n v="20000"/>
    <n v="18574"/>
    <n v="1426"/>
    <n v="18574"/>
    <n v="341"/>
    <n v="1.8358996446645848E-2"/>
    <n v="1.7595307917888563"/>
    <n v="300"/>
    <n v="278.61"/>
    <n v="-21.389999999999986"/>
    <n v="660"/>
    <n v="600"/>
    <n v="-60"/>
    <n v="0"/>
    <n v="321.39"/>
    <n v="0.53564999999999996"/>
  </r>
  <r>
    <s v="Teknosa016_Turuncu_indirim_5-8Agustos_Preroll_Digitalm_MC"/>
    <x v="0"/>
    <x v="7"/>
    <s v="Q3"/>
    <d v="2016-08-05T00:00:00"/>
    <d v="2016-08-08T00:00:00"/>
    <n v="0"/>
    <x v="0"/>
    <x v="6"/>
    <s v="Teknosa016_Turuncu_indirim_5-8Agustos_Preroll_MC"/>
    <s v="Completed"/>
    <s v="Digitalm"/>
    <s v="RON"/>
    <s v="Xaxis Tv"/>
    <s v="cpv"/>
    <s v="Pre/Mid/Post Rolls RON"/>
    <s v="Online Video"/>
    <n v="6.0000000000000001E-3"/>
    <n v="3.3000000000000002E-2"/>
    <n v="20000"/>
    <n v="18107"/>
    <n v="1893"/>
    <n v="18107"/>
    <n v="279"/>
    <n v="1.540840558899873E-2"/>
    <n v="1.7921146953405018"/>
    <n v="120"/>
    <n v="108.642"/>
    <n v="-11.358000000000004"/>
    <n v="660"/>
    <n v="500"/>
    <n v="-160"/>
    <n v="0"/>
    <n v="391.358"/>
    <n v="0.78271599999999997"/>
  </r>
  <r>
    <s v="Teknosa016_Turuncu_indirim_5-8Agustos_Preroll_Midyo_MC"/>
    <x v="0"/>
    <x v="7"/>
    <s v="Q3"/>
    <d v="2016-08-05T00:00:00"/>
    <d v="2016-08-08T00:00:00"/>
    <n v="0"/>
    <x v="0"/>
    <x v="6"/>
    <s v="Teknosa016_Turuncu_indirim_5-8Agustos_Preroll_MC"/>
    <s v="Completed"/>
    <s v="Midyo"/>
    <s v="RON"/>
    <s v="Xaxis Tv"/>
    <s v="cpv"/>
    <s v="Pre/Mid/Post Rolls RON"/>
    <s v="Online Video"/>
    <n v="5.0000000000000001E-3"/>
    <n v="3.3000000000000002E-2"/>
    <n v="35000"/>
    <n v="35000"/>
    <n v="0"/>
    <n v="35000"/>
    <m/>
    <n v="0"/>
    <e v="#DIV/0!"/>
    <n v="175"/>
    <n v="175"/>
    <n v="0"/>
    <n v="1155"/>
    <n v="435"/>
    <n v="-720"/>
    <n v="0"/>
    <n v="260"/>
    <n v="0.5977011494252874"/>
  </r>
  <r>
    <s v="Vodafone0816_Red_Roaming_interest_Appnexus_MS"/>
    <x v="0"/>
    <x v="7"/>
    <s v="Q3"/>
    <d v="2016-08-05T00:00:00"/>
    <d v="2016-08-31T00:00:00"/>
    <n v="0"/>
    <x v="2"/>
    <x v="13"/>
    <s v="Vodafone0816_Red_Roaming_interest_MS"/>
    <s v="Completed"/>
    <s v="Appnexus"/>
    <s v="RON"/>
    <s v="Xaxis Display Plus"/>
    <s v="cpm"/>
    <s v="Selected Sites"/>
    <s v="Ad Bundles"/>
    <n v="1"/>
    <n v="2"/>
    <n v="3000000"/>
    <n v="2401284"/>
    <n v="598716"/>
    <n v="2401284"/>
    <n v="448"/>
    <n v="1.8656685340009762E-4"/>
    <n v="7.0648660714285709"/>
    <n v="3000"/>
    <n v="2401.2840000000001"/>
    <n v="-598.71599999999989"/>
    <n v="6000"/>
    <n v="3165.06"/>
    <n v="-2834.94"/>
    <n v="0"/>
    <n v="763.77599999999984"/>
    <n v="0.24131485659039634"/>
  </r>
  <r>
    <s v="Vodafone0816_Red_Roaming_interest_Google_MS"/>
    <x v="0"/>
    <x v="7"/>
    <s v="Q3"/>
    <d v="2016-08-05T00:00:00"/>
    <d v="2016-08-31T00:00:00"/>
    <n v="0"/>
    <x v="2"/>
    <x v="13"/>
    <s v="Vodafone0816_Red_Roaming_interest_MS"/>
    <s v="Completed"/>
    <s v="Google"/>
    <s v="RON"/>
    <s v="Xaxis Display Plus"/>
    <s v="cpm"/>
    <s v="Selected Sites"/>
    <s v="Ad Bundles"/>
    <n v="0"/>
    <n v="2"/>
    <n v="0"/>
    <m/>
    <n v="0"/>
    <n v="0"/>
    <m/>
    <e v="#DIV/0!"/>
    <e v="#DIV/0!"/>
    <n v="0"/>
    <n v="0"/>
    <n v="0"/>
    <n v="0"/>
    <n v="0"/>
    <n v="0"/>
    <n v="0"/>
    <n v="0"/>
    <e v="#DIV/0!"/>
  </r>
  <r>
    <s v="Vodafone0816_Red_Roaming_interest_Digitalm_MS"/>
    <x v="0"/>
    <x v="7"/>
    <s v="Q3"/>
    <d v="2016-08-05T00:00:00"/>
    <d v="2016-08-31T00:00:00"/>
    <n v="0"/>
    <x v="2"/>
    <x v="13"/>
    <s v="Vodafone0816_Red_Roaming_interest_MS"/>
    <s v="Completed"/>
    <s v="Digitalm"/>
    <s v="RON"/>
    <s v="Xaxis Display Plus"/>
    <s v="cpm"/>
    <s v="Selected Sites"/>
    <s v="Ad Bundles"/>
    <n v="0.2"/>
    <n v="2"/>
    <n v="4700000"/>
    <n v="4500116"/>
    <n v="199884"/>
    <n v="4500116"/>
    <n v="983"/>
    <n v="2.1843881357725E-4"/>
    <n v="9.1556459816887088"/>
    <n v="940"/>
    <n v="900.02320000000009"/>
    <n v="-39.976799999999912"/>
    <n v="9400"/>
    <n v="9000"/>
    <n v="-400"/>
    <n v="0"/>
    <n v="8099.9768000000004"/>
    <n v="0.89999742222222223"/>
  </r>
  <r>
    <s v="Vodafone0816_Red_Roaming_Mobil_Prestitial_SesliSözlük_MS"/>
    <x v="0"/>
    <x v="7"/>
    <s v="Q3"/>
    <d v="2016-08-05T00:00:00"/>
    <d v="2016-08-31T00:00:00"/>
    <n v="0"/>
    <x v="2"/>
    <x v="13"/>
    <s v="Vodafone0816_Red_Roaming_Mobil_Prestitial_MS"/>
    <s v="Completed"/>
    <s v="Sevinc iletisim"/>
    <s v="RON"/>
    <s v="Xaxis Mobil"/>
    <s v="cpm"/>
    <s v="Interstitial"/>
    <s v="Interstitial"/>
    <n v="2"/>
    <n v="7"/>
    <n v="750000"/>
    <m/>
    <n v="750000"/>
    <n v="0"/>
    <m/>
    <e v="#DIV/0!"/>
    <e v="#DIV/0!"/>
    <n v="1500"/>
    <n v="0"/>
    <n v="-1500"/>
    <n v="5250"/>
    <n v="0"/>
    <n v="-5250"/>
    <n v="0"/>
    <n v="0"/>
    <e v="#DIV/0!"/>
  </r>
  <r>
    <s v="Vodafone0816_Red_Roaming_Mobil_Prestitial_Adnboost_MS"/>
    <x v="0"/>
    <x v="7"/>
    <s v="Q3"/>
    <d v="2016-08-05T00:00:00"/>
    <d v="2016-08-31T00:00:00"/>
    <n v="0"/>
    <x v="2"/>
    <x v="13"/>
    <s v="Vodafone0816_Red_Roaming_Mobil_Prestitial_MS"/>
    <s v="Completed"/>
    <s v="Adnboost"/>
    <s v="RON"/>
    <s v="Xaxis Mobil"/>
    <s v="cpm"/>
    <s v="Interstitial"/>
    <s v="Interstitial"/>
    <n v="2.25"/>
    <n v="7"/>
    <n v="750000"/>
    <n v="762593"/>
    <n v="0"/>
    <n v="750000"/>
    <n v="19553"/>
    <n v="2.5640151430710745E-2"/>
    <n v="0.25571523551373193"/>
    <n v="1687.5"/>
    <n v="1687.5"/>
    <n v="0"/>
    <n v="5250"/>
    <n v="5000"/>
    <n v="-250"/>
    <n v="0"/>
    <n v="3312.5"/>
    <n v="0.66249999999999998"/>
  </r>
  <r>
    <s v="Vodafone0816_Red_Roaming_Mobil_Prestitial_Admatic_MS"/>
    <x v="0"/>
    <x v="7"/>
    <s v="Q3"/>
    <d v="2016-08-05T00:00:00"/>
    <d v="2016-08-31T00:00:00"/>
    <n v="0"/>
    <x v="2"/>
    <x v="13"/>
    <s v="Vodafone0816_Red_Roaming_Mobil_Prestitial_MS"/>
    <s v="Completed"/>
    <s v="Admatic"/>
    <s v="RON"/>
    <s v="Xaxis Mobil"/>
    <s v="cpm"/>
    <s v="Interstitial"/>
    <s v="Interstitial"/>
    <n v="2"/>
    <n v="7"/>
    <n v="900000"/>
    <n v="981965"/>
    <n v="0"/>
    <n v="900000"/>
    <n v="53359"/>
    <n v="5.4339003935985501E-2"/>
    <n v="0.10307539496617253"/>
    <n v="1800"/>
    <n v="1800"/>
    <n v="0"/>
    <n v="6300"/>
    <n v="5500"/>
    <n v="-800"/>
    <n v="0"/>
    <n v="3700"/>
    <n v="0.67272727272727273"/>
  </r>
  <r>
    <s v="Xerox0816_Agustos_interest_Bond_MEC"/>
    <x v="0"/>
    <x v="7"/>
    <s v="Q3"/>
    <d v="2016-08-05T00:00:00"/>
    <d v="2016-08-31T00:00:00"/>
    <n v="0"/>
    <x v="1"/>
    <x v="26"/>
    <s v="Xerox0816_Agustos_interest_MEC"/>
    <s v="Completed"/>
    <s v="Bond Digital"/>
    <s v="RON"/>
    <s v="Xaxis Display Plus"/>
    <s v="cpm"/>
    <s v="Selected Sites"/>
    <s v="Ad Bundles"/>
    <n v="0.5"/>
    <n v="1.2"/>
    <n v="2000000"/>
    <n v="1988582"/>
    <n v="11418"/>
    <n v="1988582"/>
    <m/>
    <n v="0"/>
    <e v="#DIV/0!"/>
    <n v="1000"/>
    <n v="994.29100000000005"/>
    <n v="-5.7089999999999463"/>
    <n v="2400"/>
    <n v="2000"/>
    <n v="-400"/>
    <n v="0"/>
    <n v="1005.7089999999999"/>
    <n v="0.50285449999999998"/>
  </r>
  <r>
    <s v="Xerox0816_Agustos_interest_Medyanet_MEC"/>
    <x v="0"/>
    <x v="7"/>
    <s v="Q3"/>
    <d v="2016-08-05T00:00:00"/>
    <d v="2016-08-31T00:00:00"/>
    <n v="0"/>
    <x v="1"/>
    <x v="26"/>
    <s v="Xerox0816_Agustos_interest_MEC"/>
    <s v="Completed"/>
    <s v="Medyanet"/>
    <s v="RON"/>
    <s v="Xaxis Display Plus"/>
    <s v="cpm"/>
    <s v="Selected Sites"/>
    <s v="Ad Bundles"/>
    <n v="0.1"/>
    <n v="1.2"/>
    <n v="2500000"/>
    <n v="2503902"/>
    <n v="0"/>
    <n v="2500000"/>
    <m/>
    <n v="0"/>
    <e v="#DIV/0!"/>
    <n v="250"/>
    <n v="250"/>
    <n v="0"/>
    <n v="3000"/>
    <n v="3000"/>
    <n v="0"/>
    <n v="0"/>
    <n v="2750"/>
    <n v="0.91666666666666663"/>
  </r>
  <r>
    <s v="Xerox0816_Agustos_interest_Digitalm_MEC"/>
    <x v="0"/>
    <x v="7"/>
    <s v="Q3"/>
    <d v="2016-08-05T00:00:00"/>
    <d v="2016-08-31T00:00:00"/>
    <n v="0"/>
    <x v="1"/>
    <x v="26"/>
    <s v="Xerox0816_Agustos_interest_MEC"/>
    <s v="Completed"/>
    <s v="Digitalm"/>
    <s v="RON"/>
    <s v="Xaxis Display Plus"/>
    <s v="cpm"/>
    <s v="Selected Sites"/>
    <s v="Ad Bundles"/>
    <n v="0.2"/>
    <n v="1.2"/>
    <n v="1200000"/>
    <n v="1200286"/>
    <n v="0"/>
    <n v="1200000"/>
    <n v="200"/>
    <n v="1.6662695390931828E-4"/>
    <n v="3.1949999999999998"/>
    <n v="240"/>
    <n v="240"/>
    <n v="0"/>
    <n v="1440"/>
    <n v="639"/>
    <n v="-801"/>
    <n v="0"/>
    <n v="399"/>
    <n v="0.62441314553990612"/>
  </r>
  <r>
    <s v="Vodafone0816_Overdose_interest_Appnexus_MS"/>
    <x v="0"/>
    <x v="7"/>
    <s v="Q3"/>
    <d v="2016-08-08T00:00:00"/>
    <d v="2016-08-15T00:00:00"/>
    <n v="0"/>
    <x v="2"/>
    <x v="13"/>
    <s v="Vodafone0816_Overdose_interest_MS"/>
    <s v="Completed"/>
    <s v="Appnexus"/>
    <s v="RON"/>
    <s v="Xaxis Display Plus"/>
    <s v="cpm"/>
    <s v="Selected Sites"/>
    <s v="Ad Bundles"/>
    <n v="1"/>
    <n v="1.5"/>
    <n v="780000"/>
    <n v="1149785"/>
    <n v="0"/>
    <n v="780000"/>
    <n v="175"/>
    <n v="1.5220236826885027E-4"/>
    <n v="5.7142857142857144"/>
    <n v="780"/>
    <n v="780"/>
    <n v="0"/>
    <n v="1170"/>
    <n v="1000"/>
    <n v="-170"/>
    <n v="0"/>
    <n v="220"/>
    <n v="0.22"/>
  </r>
  <r>
    <s v="Vodafone0816_Overdose_interest_Google_MS"/>
    <x v="0"/>
    <x v="7"/>
    <s v="Q3"/>
    <d v="2016-08-08T00:00:00"/>
    <d v="2016-08-15T00:00:00"/>
    <n v="0"/>
    <x v="2"/>
    <x v="13"/>
    <s v="Vodafone0816_Overdose_interest_MS"/>
    <s v="Completed"/>
    <s v="Google"/>
    <s v="RON"/>
    <s v="Xaxis Display Plus"/>
    <s v="cpm"/>
    <s v="Selected Sites"/>
    <s v="Ad Bundles"/>
    <n v="0"/>
    <n v="1.5"/>
    <n v="0"/>
    <m/>
    <n v="0"/>
    <n v="0"/>
    <m/>
    <e v="#DIV/0!"/>
    <e v="#DIV/0!"/>
    <n v="0"/>
    <n v="0"/>
    <n v="0"/>
    <n v="0"/>
    <n v="0"/>
    <n v="0"/>
    <n v="0"/>
    <n v="0"/>
    <e v="#DIV/0!"/>
  </r>
  <r>
    <s v="Vodafone0816_Overdose_interest_Sahibinden_MS"/>
    <x v="0"/>
    <x v="7"/>
    <s v="Q3"/>
    <d v="2016-08-08T00:00:00"/>
    <d v="2016-08-15T00:00:00"/>
    <n v="0"/>
    <x v="2"/>
    <x v="13"/>
    <s v="Vodafone0816_Overdose_interest_MS"/>
    <s v="Completed"/>
    <s v="Sahibinden"/>
    <s v="RON"/>
    <s v="Xaxis Display Plus"/>
    <s v="cpm"/>
    <s v="Selected Sites"/>
    <s v="Ad Bundles"/>
    <n v="0.3"/>
    <n v="1.5"/>
    <n v="1500000"/>
    <n v="1300077"/>
    <n v="199923"/>
    <n v="1300077"/>
    <n v="149"/>
    <n v="1.1460859626006767E-4"/>
    <n v="13.422818791946309"/>
    <n v="450"/>
    <n v="390.0231"/>
    <n v="-59.976900000000001"/>
    <n v="2250"/>
    <n v="2000"/>
    <n v="-250"/>
    <n v="0"/>
    <n v="1609.9769000000001"/>
    <n v="0.80498845000000008"/>
  </r>
  <r>
    <s v="Vodafone0816_Overdose_interest_Digitalms_MS"/>
    <x v="0"/>
    <x v="7"/>
    <s v="Q3"/>
    <d v="2016-08-08T00:00:00"/>
    <d v="2016-08-15T00:00:00"/>
    <n v="0"/>
    <x v="2"/>
    <x v="13"/>
    <s v="Vodafone0816_Overdose_interest_MS"/>
    <s v="Completed"/>
    <s v="Digitalm"/>
    <s v="RON"/>
    <s v="Xaxis Display Plus"/>
    <s v="cpm"/>
    <s v="Selected Sites"/>
    <s v="Ad Bundles"/>
    <n v="0.2"/>
    <n v="1.5"/>
    <n v="2000000"/>
    <n v="1983600"/>
    <n v="16400"/>
    <n v="1983600"/>
    <n v="372"/>
    <n v="1.8753781004234724E-4"/>
    <n v="7.1876075268817203"/>
    <n v="400"/>
    <n v="396.72"/>
    <n v="-3.2799999999999727"/>
    <n v="3000"/>
    <n v="2673.79"/>
    <n v="-326.21000000000004"/>
    <n v="0"/>
    <n v="2277.0699999999997"/>
    <n v="0.85162634313091146"/>
  </r>
  <r>
    <s v="IKEA0816_Yaz_ürünleri_Mobil_Prestitial_Move_MEC"/>
    <x v="0"/>
    <x v="7"/>
    <s v="Q3"/>
    <d v="2016-08-08T00:00:00"/>
    <d v="2016-08-21T00:00:00"/>
    <n v="0"/>
    <x v="1"/>
    <x v="1"/>
    <s v="IKEA0816_Yaz_ürünleri_Mobil_Prestitial_MEC"/>
    <s v="Completed"/>
    <s v="Move"/>
    <s v="RON"/>
    <s v="Xaxis Mobil"/>
    <s v="cpm"/>
    <s v="Selected Sites"/>
    <s v="Ad Bundles"/>
    <n v="3"/>
    <n v="10"/>
    <n v="500000"/>
    <n v="560040"/>
    <n v="0"/>
    <n v="500000"/>
    <m/>
    <n v="0"/>
    <e v="#DIV/0!"/>
    <n v="1500"/>
    <n v="1500"/>
    <n v="0"/>
    <n v="5000"/>
    <n v="5600"/>
    <n v="600"/>
    <n v="0"/>
    <n v="4100"/>
    <n v="0.7321428571428571"/>
  </r>
  <r>
    <s v="IKEA0816_Yaz_ürünleri_Mobil_Prestitial_Seslisözlük_MEC"/>
    <x v="0"/>
    <x v="7"/>
    <s v="Q3"/>
    <d v="2016-08-08T00:00:00"/>
    <d v="2016-08-21T00:00:00"/>
    <n v="0"/>
    <x v="1"/>
    <x v="1"/>
    <s v="IKEA0816_Yaz_ürünleri_Mobil_Prestitial_MEC"/>
    <s v="Completed"/>
    <s v="Sevinc iletisim"/>
    <s v="RON"/>
    <s v="Xaxis Mobil"/>
    <s v="cpm"/>
    <s v="Selected Sites"/>
    <s v="Ad Bundles"/>
    <n v="2"/>
    <n v="10"/>
    <n v="300000"/>
    <n v="57260"/>
    <n v="242740"/>
    <n v="57260"/>
    <m/>
    <n v="0"/>
    <e v="#DIV/0!"/>
    <n v="600"/>
    <n v="114.52"/>
    <n v="-485.48"/>
    <n v="3000"/>
    <n v="400"/>
    <n v="-2600"/>
    <n v="0"/>
    <n v="285.48"/>
    <n v="0.7137"/>
  </r>
  <r>
    <s v="IKEA0816_Yaz_ürünleri_Mobil_Prestitial_Admatic_MEC"/>
    <x v="0"/>
    <x v="7"/>
    <s v="Q3"/>
    <d v="2016-08-08T00:00:00"/>
    <d v="2016-08-21T00:00:00"/>
    <n v="0"/>
    <x v="1"/>
    <x v="1"/>
    <s v="IKEA0816_Yaz_ürünleri_Mobil_Prestitial_MEC"/>
    <s v="Completed"/>
    <s v="Admatic"/>
    <s v="RON"/>
    <s v="Xaxis Mobil"/>
    <s v="cpm"/>
    <s v="Selected Sites"/>
    <s v="Ad Bundles"/>
    <n v="2"/>
    <n v="10"/>
    <n v="350000"/>
    <n v="400021"/>
    <n v="0"/>
    <n v="350000"/>
    <n v="55860"/>
    <n v="0.13964266875989009"/>
    <n v="3.580379520229144E-2"/>
    <n v="700"/>
    <n v="700"/>
    <n v="0"/>
    <n v="3500"/>
    <n v="2000"/>
    <n v="-1500"/>
    <n v="0"/>
    <n v="1300"/>
    <n v="0.65"/>
  </r>
  <r>
    <s v="IKEA0816_Yaz_ürünleri_contextual_Appnexus_MEC"/>
    <x v="0"/>
    <x v="7"/>
    <s v="Q3"/>
    <d v="2016-08-01T00:00:00"/>
    <d v="2016-08-31T00:00:00"/>
    <n v="0"/>
    <x v="1"/>
    <x v="1"/>
    <s v="IKEA0816_Yaz_ürünleri_contextual_MEC"/>
    <s v="Completed"/>
    <s v="Appnexus"/>
    <s v="RON"/>
    <s v="Xaxis Contextual"/>
    <s v="cpm"/>
    <s v="Selected Sites"/>
    <s v="Ad Bundles"/>
    <n v="1"/>
    <n v="2.5"/>
    <n v="500000"/>
    <n v="8150"/>
    <n v="491850"/>
    <n v="8150"/>
    <n v="3"/>
    <n v="3.6809815950920248E-4"/>
    <n v="6.666666666666667"/>
    <n v="500"/>
    <n v="8.15"/>
    <n v="-491.85"/>
    <n v="1250"/>
    <n v="20"/>
    <n v="-1230"/>
    <n v="0"/>
    <n v="11.85"/>
    <n v="0.59250000000000003"/>
  </r>
  <r>
    <s v="IKEA0816_Yaz_ürünleri_contextual_Google_MEC"/>
    <x v="0"/>
    <x v="7"/>
    <s v="Q3"/>
    <d v="2016-08-01T00:00:00"/>
    <d v="2016-08-31T00:00:00"/>
    <n v="0"/>
    <x v="1"/>
    <x v="1"/>
    <s v="IKEA0816_Yaz_ürünleri_contextual_MEC"/>
    <s v="Completed"/>
    <s v="Google"/>
    <s v="RON"/>
    <s v="Xaxis Contextual"/>
    <s v="cpm"/>
    <s v="Selected Sites"/>
    <s v="Ad Bundles"/>
    <n v="0"/>
    <n v="2.5"/>
    <n v="0"/>
    <m/>
    <n v="0"/>
    <n v="0"/>
    <m/>
    <e v="#DIV/0!"/>
    <e v="#DIV/0!"/>
    <n v="0"/>
    <n v="0"/>
    <n v="0"/>
    <n v="0"/>
    <n v="0"/>
    <n v="0"/>
    <n v="0"/>
    <n v="0"/>
    <e v="#DIV/0!"/>
  </r>
  <r>
    <s v="IKEA0816_Yaz_ürünleri_contextual_Grapeshot_MEC"/>
    <x v="0"/>
    <x v="7"/>
    <s v="Q3"/>
    <d v="2016-08-01T00:00:00"/>
    <d v="2016-08-31T00:00:00"/>
    <n v="0"/>
    <x v="1"/>
    <x v="1"/>
    <s v="IKEA0816_Yaz_ürünleri_contextual_MEC"/>
    <s v="Completed"/>
    <s v="Grapeshot"/>
    <s v="RON"/>
    <s v="Xaxis Contextual"/>
    <s v="cpm"/>
    <s v="Selected Sites"/>
    <s v="Ad Bundles"/>
    <n v="0"/>
    <n v="2.5"/>
    <n v="0"/>
    <m/>
    <n v="0"/>
    <n v="0"/>
    <m/>
    <e v="#DIV/0!"/>
    <e v="#DIV/0!"/>
    <n v="0"/>
    <n v="0"/>
    <n v="0"/>
    <n v="0"/>
    <n v="0"/>
    <n v="0"/>
    <n v="0"/>
    <n v="0"/>
    <e v="#DIV/0!"/>
  </r>
  <r>
    <s v="IKEA0816_Yaz_ürünleri_contextual_Medyanet_MEC"/>
    <x v="0"/>
    <x v="7"/>
    <s v="Q3"/>
    <d v="2016-08-01T00:00:00"/>
    <d v="2016-08-31T00:00:00"/>
    <n v="0"/>
    <x v="1"/>
    <x v="1"/>
    <s v="IKEA0816_Yaz_ürünleri_contextual_MEC"/>
    <s v="Completed"/>
    <s v="Medyanet"/>
    <s v="RON"/>
    <s v="Xaxis Contextual"/>
    <s v="cpm"/>
    <s v="Selected Sites"/>
    <s v="Ad Bundles"/>
    <n v="0.1"/>
    <n v="2.5"/>
    <n v="1000000"/>
    <n v="1001870"/>
    <n v="0"/>
    <n v="1000000"/>
    <m/>
    <n v="0"/>
    <e v="#DIV/0!"/>
    <n v="100"/>
    <n v="100"/>
    <n v="0"/>
    <n v="2500"/>
    <n v="1980"/>
    <n v="-520"/>
    <n v="0"/>
    <n v="1880"/>
    <n v="0.9494949494949495"/>
  </r>
  <r>
    <s v="IKEA0816_Köfte_Fırsatı_Mobil_Prestitial_Move_MEC"/>
    <x v="0"/>
    <x v="7"/>
    <s v="Q3"/>
    <d v="2016-08-09T00:00:00"/>
    <d v="2016-08-31T00:00:00"/>
    <n v="0"/>
    <x v="1"/>
    <x v="1"/>
    <s v="IKEA0816_Köfte_Fırsatı_Mobil_Prestitial_MEC"/>
    <s v="Completed"/>
    <s v="Move"/>
    <s v="RON"/>
    <s v="Xaxis Mobil"/>
    <s v="cpm"/>
    <s v="Interstitial"/>
    <s v="Interstitial"/>
    <n v="4"/>
    <n v="10"/>
    <n v="450000"/>
    <n v="510056"/>
    <n v="0"/>
    <n v="450000"/>
    <m/>
    <n v="0"/>
    <e v="#DIV/0!"/>
    <n v="1800"/>
    <n v="1800"/>
    <n v="0"/>
    <n v="4500"/>
    <n v="4540"/>
    <n v="40"/>
    <n v="0"/>
    <n v="2740"/>
    <n v="0.6035242290748899"/>
  </r>
  <r>
    <s v="IKEA0816_Köfte_Fırsatı_Mobil_Prestitial_Medyanet_MEC"/>
    <x v="0"/>
    <x v="7"/>
    <s v="Q3"/>
    <d v="2016-08-09T00:00:00"/>
    <d v="2016-08-31T00:00:00"/>
    <n v="0"/>
    <x v="1"/>
    <x v="1"/>
    <s v="IKEA0816_Köfte_Fırsatı_Mobil_Prestitial_MEC"/>
    <s v="Completed"/>
    <s v="Medyanet"/>
    <s v="RON"/>
    <s v="Xaxis Mobil"/>
    <s v="cpm"/>
    <s v="Interstitial"/>
    <s v="Interstitial"/>
    <n v="2.5"/>
    <n v="10"/>
    <n v="1100000"/>
    <n v="1100102"/>
    <n v="0"/>
    <n v="1100000"/>
    <m/>
    <n v="0"/>
    <e v="#DIV/0!"/>
    <n v="2750"/>
    <n v="2750"/>
    <n v="0"/>
    <n v="11000"/>
    <n v="10000"/>
    <n v="-1000"/>
    <n v="0"/>
    <n v="7250"/>
    <n v="0.72499999999999998"/>
  </r>
  <r>
    <s v="Nike0816_Audio_Recognation_Digitalmarcom_MS"/>
    <x v="0"/>
    <x v="7"/>
    <s v="Q3"/>
    <d v="2016-08-09T00:00:00"/>
    <d v="2016-08-15T00:00:00"/>
    <n v="0"/>
    <x v="2"/>
    <x v="27"/>
    <s v="Nike0816_Audio_Recognation_MS"/>
    <s v="Completed"/>
    <s v="Digitalmarcom"/>
    <s v="RON"/>
    <s v="Xaxis Audio Recog"/>
    <s v="cpv"/>
    <s v="Pre/Mid/Post Rolls RON"/>
    <s v="Online Video"/>
    <n v="0.05"/>
    <n v="6.5000000000000002E-2"/>
    <n v="180000"/>
    <n v="229221"/>
    <n v="0"/>
    <n v="180000"/>
    <n v="14890"/>
    <n v="6.4959144231985719E-2"/>
    <n v="0.78576225654801879"/>
    <n v="9000"/>
    <n v="9000"/>
    <n v="0"/>
    <n v="11700"/>
    <n v="11700"/>
    <n v="0"/>
    <n v="0"/>
    <n v="2700"/>
    <n v="0.23076923076923078"/>
  </r>
  <r>
    <s v="Nike0816_Audio_Recognation_Digitalm_MS"/>
    <x v="0"/>
    <x v="7"/>
    <s v="Q3"/>
    <d v="2016-08-09T00:00:00"/>
    <d v="2016-08-15T00:00:00"/>
    <n v="0"/>
    <x v="2"/>
    <x v="27"/>
    <s v="Nike0816_Audio_Recognation_MS"/>
    <s v="Completed"/>
    <s v="Digitalm"/>
    <s v="RON"/>
    <s v="Xaxis Audio Recog"/>
    <s v="cpv"/>
    <s v="Pre/Mid/Post Rolls RON"/>
    <s v="Online Video"/>
    <n v="6.0000000000000001E-3"/>
    <n v="6.5000000000000002E-2"/>
    <n v="60000"/>
    <n v="60000"/>
    <n v="0"/>
    <n v="60000"/>
    <m/>
    <n v="0"/>
    <e v="#DIV/0!"/>
    <n v="360"/>
    <n v="360"/>
    <n v="0"/>
    <n v="3900"/>
    <n v="3300"/>
    <n v="-600"/>
    <n v="0"/>
    <n v="2940"/>
    <n v="0.89090909090909087"/>
  </r>
  <r>
    <s v="Vodafone0816_DigitalShop_interest_Sahibinden_MS"/>
    <x v="0"/>
    <x v="7"/>
    <s v="Q3"/>
    <d v="2016-08-09T00:00:00"/>
    <d v="2016-08-31T00:00:00"/>
    <n v="0"/>
    <x v="2"/>
    <x v="13"/>
    <s v="Vodafone0816_DigitalShop_interest_MS"/>
    <s v="Completed"/>
    <s v="Sahibinden"/>
    <s v="RON"/>
    <s v="Xaxis Display Plus"/>
    <s v="cpm"/>
    <s v="Selected Sites"/>
    <s v="Ad Bundles"/>
    <n v="0.3"/>
    <n v="2"/>
    <n v="2000000"/>
    <n v="2202181"/>
    <n v="0"/>
    <n v="2000000"/>
    <n v="425"/>
    <n v="1.929904944234829E-4"/>
    <n v="7.0588235294117645"/>
    <n v="600"/>
    <n v="600"/>
    <n v="0"/>
    <n v="4000"/>
    <n v="3000"/>
    <n v="-1000"/>
    <n v="0"/>
    <n v="2400"/>
    <n v="0.8"/>
  </r>
  <r>
    <s v="Vodafone0816_DigitalShop_interest_Digitalm_MS"/>
    <x v="0"/>
    <x v="7"/>
    <s v="Q3"/>
    <d v="2016-08-09T00:00:00"/>
    <d v="2016-08-31T00:00:00"/>
    <n v="0"/>
    <x v="2"/>
    <x v="13"/>
    <s v="Vodafone0816_DigitalShop_interest_MS"/>
    <s v="Completed"/>
    <s v="Digitalm"/>
    <s v="RON"/>
    <s v="Xaxis Display Plus"/>
    <s v="cpm"/>
    <s v="Selected Sites"/>
    <s v="Ad Bundles"/>
    <n v="0.2"/>
    <n v="2"/>
    <n v="3500000"/>
    <n v="3500687"/>
    <n v="0"/>
    <n v="3500000"/>
    <n v="376"/>
    <n v="1.0740748887289838E-4"/>
    <n v="15.957446808510639"/>
    <n v="700"/>
    <n v="700"/>
    <n v="0"/>
    <n v="7000"/>
    <n v="6000"/>
    <n v="-1000"/>
    <n v="0"/>
    <n v="5300"/>
    <n v="0.8833333333333333"/>
  </r>
  <r>
    <s v="Vodafone0816_DigitalShop_interest_Appnexus_MS"/>
    <x v="0"/>
    <x v="7"/>
    <s v="Q3"/>
    <d v="2016-08-09T00:00:00"/>
    <d v="2016-08-31T00:00:00"/>
    <n v="0"/>
    <x v="2"/>
    <x v="13"/>
    <s v="Vodafone0816_DigitalShop_interest_MS"/>
    <s v="Completed"/>
    <s v="Appnexus"/>
    <s v="RON"/>
    <s v="Xaxis Display Plus"/>
    <s v="cpm"/>
    <s v="Selected Sites"/>
    <s v="Ad Bundles"/>
    <n v="1"/>
    <n v="2"/>
    <n v="1000000"/>
    <n v="599224"/>
    <n v="400776"/>
    <n v="599224"/>
    <m/>
    <n v="0"/>
    <e v="#DIV/0!"/>
    <n v="1000"/>
    <n v="599.22400000000005"/>
    <n v="-400.77599999999995"/>
    <n v="2000"/>
    <n v="1000"/>
    <n v="-1000"/>
    <n v="0"/>
    <n v="400.77599999999995"/>
    <n v="0.40077599999999997"/>
  </r>
  <r>
    <s v="Vodafone0816_DigitalShop_interest_Google_MS"/>
    <x v="0"/>
    <x v="7"/>
    <s v="Q3"/>
    <d v="2016-08-09T00:00:00"/>
    <d v="2016-08-31T00:00:00"/>
    <n v="0"/>
    <x v="2"/>
    <x v="13"/>
    <s v="Vodafone0816_DigitalShop_interest_MS"/>
    <s v="Completed"/>
    <s v="Google"/>
    <s v="RON"/>
    <s v="Xaxis Display Plus"/>
    <s v="cpm"/>
    <s v="Selected Sites"/>
    <s v="Ad Bundles"/>
    <n v="0"/>
    <n v="2"/>
    <n v="0"/>
    <m/>
    <n v="0"/>
    <n v="0"/>
    <m/>
    <e v="#DIV/0!"/>
    <e v="#DIV/0!"/>
    <n v="0"/>
    <n v="0"/>
    <n v="0"/>
    <n v="0"/>
    <n v="0"/>
    <n v="0"/>
    <n v="0"/>
    <n v="0"/>
    <e v="#DIV/0!"/>
  </r>
  <r>
    <s v="Altınbas0816_Alyans_interstitial_Medyanet_MEC"/>
    <x v="0"/>
    <x v="7"/>
    <s v="Q3"/>
    <d v="2016-08-09T00:00:00"/>
    <d v="2016-08-31T00:00:00"/>
    <n v="0"/>
    <x v="1"/>
    <x v="24"/>
    <s v="Altınbas0816_Alyans_interstitial_MEC"/>
    <s v="Completed"/>
    <s v="Medyanet"/>
    <s v="RON"/>
    <s v="Xaxis Rich Media"/>
    <s v="cpm"/>
    <s v="Interstitial"/>
    <s v="Interstitial"/>
    <n v="0.5"/>
    <n v="4.5"/>
    <n v="200000"/>
    <n v="200036"/>
    <n v="0"/>
    <n v="200000"/>
    <m/>
    <n v="0"/>
    <e v="#DIV/0!"/>
    <n v="100"/>
    <n v="100"/>
    <n v="0"/>
    <n v="900"/>
    <n v="900"/>
    <n v="0"/>
    <n v="0"/>
    <n v="800"/>
    <n v="0.88888888888888884"/>
  </r>
  <r>
    <s v="Altınbas0816_Alyans_interstitial_Acunn_MEC"/>
    <x v="0"/>
    <x v="7"/>
    <s v="Q3"/>
    <d v="2016-08-09T00:00:00"/>
    <d v="2016-08-31T00:00:00"/>
    <n v="0"/>
    <x v="1"/>
    <x v="24"/>
    <s v="Altınbas0816_Alyans_interstitial_MEC"/>
    <s v="Completed"/>
    <s v="Acunn"/>
    <s v="RON"/>
    <s v="Xaxis Rich Media"/>
    <s v="cpm"/>
    <s v="Interstitial"/>
    <s v="Interstitial"/>
    <n v="1.25"/>
    <n v="4.5"/>
    <n v="200000"/>
    <n v="200022"/>
    <n v="0"/>
    <n v="200000"/>
    <n v="1998"/>
    <n v="9.9889012208657056E-3"/>
    <n v="0.45045045045045046"/>
    <n v="250"/>
    <n v="250"/>
    <n v="0"/>
    <n v="900"/>
    <n v="900"/>
    <n v="0"/>
    <n v="0"/>
    <n v="650"/>
    <n v="0.72222222222222221"/>
  </r>
  <r>
    <s v="Altınbas0816_Alyans_interstitial_Digitalm_MEC"/>
    <x v="0"/>
    <x v="7"/>
    <s v="Q3"/>
    <d v="2016-08-09T00:00:00"/>
    <d v="2016-08-31T00:00:00"/>
    <n v="0"/>
    <x v="1"/>
    <x v="24"/>
    <s v="Altınbas0816_Alyans_interstitial_MEC"/>
    <s v="Completed"/>
    <s v="Digitalm"/>
    <s v="RON"/>
    <s v="Xaxis Rich Media"/>
    <s v="cpm"/>
    <s v="Interstitial"/>
    <s v="Interstitial"/>
    <n v="2.5"/>
    <n v="4.5"/>
    <n v="100000"/>
    <n v="100026"/>
    <n v="0"/>
    <n v="100000"/>
    <n v="1448"/>
    <n v="1.4476236178593565E-2"/>
    <n v="0.31077348066298344"/>
    <n v="250"/>
    <n v="250"/>
    <n v="0"/>
    <n v="450"/>
    <n v="450"/>
    <n v="0"/>
    <n v="0"/>
    <n v="200"/>
    <n v="0.44444444444444442"/>
  </r>
  <r>
    <s v="Altınbas0816_Alyans_interstitial_Matrouge_MEC"/>
    <x v="0"/>
    <x v="7"/>
    <s v="Q3"/>
    <d v="2016-08-09T00:00:00"/>
    <d v="2016-08-31T00:00:00"/>
    <n v="0"/>
    <x v="1"/>
    <x v="24"/>
    <s v="Altınbas0816_Alyans_interstitial_MEC"/>
    <s v="Completed"/>
    <s v="Matrouge"/>
    <s v="RON"/>
    <s v="Xaxis Rich Media"/>
    <s v="cpm"/>
    <s v="Interstitial"/>
    <s v="Interstitial"/>
    <n v="2"/>
    <n v="4.5"/>
    <n v="100000"/>
    <n v="129375"/>
    <n v="0"/>
    <n v="100000"/>
    <m/>
    <n v="0"/>
    <e v="#DIV/0!"/>
    <n v="200"/>
    <n v="200"/>
    <n v="0"/>
    <n v="450"/>
    <n v="401.46"/>
    <n v="-48.54000000000002"/>
    <n v="0"/>
    <n v="201.45999999999998"/>
    <n v="0.50181836297514071"/>
  </r>
  <r>
    <s v="Altınbas0816_Alyans_interstitial_Star_MEC"/>
    <x v="0"/>
    <x v="7"/>
    <s v="Q3"/>
    <d v="2016-08-09T00:00:00"/>
    <d v="2016-08-31T00:00:00"/>
    <n v="0"/>
    <x v="1"/>
    <x v="24"/>
    <s v="Altınbas0816_Alyans_interstitial_MEC"/>
    <s v="Completed"/>
    <s v="Star"/>
    <s v="RON"/>
    <s v="Xaxis Rich Media"/>
    <s v="cpm"/>
    <s v="Interstitial"/>
    <s v="Interstitial"/>
    <n v="2.5"/>
    <n v="4.5"/>
    <n v="100000"/>
    <n v="100000"/>
    <n v="0"/>
    <n v="100000"/>
    <n v="1096"/>
    <n v="1.0959999999999999E-2"/>
    <n v="0.41058394160583944"/>
    <n v="250"/>
    <n v="250"/>
    <n v="0"/>
    <n v="450"/>
    <n v="450"/>
    <n v="0"/>
    <n v="0"/>
    <n v="200"/>
    <n v="0.44444444444444442"/>
  </r>
  <r>
    <s v="Altınbas0816_Elmas_interstitial_Medyanet_MEC"/>
    <x v="0"/>
    <x v="7"/>
    <s v="Q3"/>
    <d v="2016-08-09T00:00:00"/>
    <d v="2016-08-31T00:00:00"/>
    <n v="0"/>
    <x v="1"/>
    <x v="24"/>
    <s v="Altınbas0816_Elmas_interstitial_MEC"/>
    <s v="Completed"/>
    <s v="Medyanet"/>
    <s v="RON"/>
    <s v="Xaxis Rich Media"/>
    <s v="cpm"/>
    <s v="Interstitial"/>
    <s v="Interstitial"/>
    <n v="0.5"/>
    <n v="4.5"/>
    <n v="200000"/>
    <n v="200040"/>
    <n v="0"/>
    <n v="200000"/>
    <m/>
    <n v="0"/>
    <e v="#DIV/0!"/>
    <n v="100"/>
    <n v="100"/>
    <n v="0"/>
    <n v="900"/>
    <n v="900"/>
    <n v="0"/>
    <n v="0"/>
    <n v="800"/>
    <n v="0.88888888888888884"/>
  </r>
  <r>
    <s v="Altınbas0816_Elmas_interstitial_Acunn_MEC"/>
    <x v="0"/>
    <x v="7"/>
    <s v="Q3"/>
    <d v="2016-08-09T00:00:00"/>
    <d v="2016-08-31T00:00:00"/>
    <n v="0"/>
    <x v="1"/>
    <x v="24"/>
    <s v="Altınbas0816_Elmas_interstitial_MEC"/>
    <s v="Completed"/>
    <s v="Acunn"/>
    <s v="RON"/>
    <s v="Xaxis Rich Media"/>
    <s v="cpm"/>
    <s v="Interstitial"/>
    <s v="Interstitial"/>
    <n v="1.25"/>
    <n v="4.5"/>
    <n v="200000"/>
    <n v="200028"/>
    <n v="0"/>
    <n v="200000"/>
    <n v="1965"/>
    <n v="9.8236246925430433E-3"/>
    <n v="0.4580152671755725"/>
    <n v="250"/>
    <n v="250"/>
    <n v="0"/>
    <n v="900"/>
    <n v="900"/>
    <n v="0"/>
    <n v="0"/>
    <n v="650"/>
    <n v="0.72222222222222221"/>
  </r>
  <r>
    <s v="Altınbas0816_Elmas_interstitial_Digitalm_MEC"/>
    <x v="0"/>
    <x v="7"/>
    <s v="Q3"/>
    <d v="2016-08-09T00:00:00"/>
    <d v="2016-08-31T00:00:00"/>
    <n v="0"/>
    <x v="1"/>
    <x v="24"/>
    <s v="Altınbas0816_Elmas_interstitial_MEC"/>
    <s v="Completed"/>
    <s v="Digitalm"/>
    <s v="RON"/>
    <s v="Xaxis Rich Media"/>
    <s v="cpm"/>
    <s v="Interstitial"/>
    <s v="Interstitial"/>
    <n v="2.5"/>
    <n v="4.5"/>
    <n v="100000"/>
    <n v="100605"/>
    <n v="0"/>
    <n v="100000"/>
    <n v="1543"/>
    <n v="1.5337209880224641E-2"/>
    <n v="0.29163966299416721"/>
    <n v="250"/>
    <n v="250"/>
    <n v="0"/>
    <n v="450"/>
    <n v="450"/>
    <n v="0"/>
    <n v="0"/>
    <n v="200"/>
    <n v="0.44444444444444442"/>
  </r>
  <r>
    <s v="Altınbas0816_Elmas_interstitial_Matrouge_MEC"/>
    <x v="0"/>
    <x v="7"/>
    <s v="Q3"/>
    <d v="2016-08-09T00:00:00"/>
    <d v="2016-08-31T00:00:00"/>
    <n v="0"/>
    <x v="1"/>
    <x v="24"/>
    <s v="Altınbas0816_Elmas_interstitial_MEC"/>
    <s v="Completed"/>
    <s v="Matrouge"/>
    <s v="RON"/>
    <s v="Xaxis Rich Media"/>
    <s v="cpm"/>
    <s v="Interstitial"/>
    <s v="Interstitial"/>
    <n v="2"/>
    <n v="4.5"/>
    <n v="100000"/>
    <n v="129323"/>
    <n v="0"/>
    <n v="100000"/>
    <m/>
    <n v="0"/>
    <e v="#DIV/0!"/>
    <n v="200"/>
    <n v="200"/>
    <n v="0"/>
    <n v="450"/>
    <n v="392.01"/>
    <n v="-57.990000000000009"/>
    <n v="0"/>
    <n v="192.01"/>
    <n v="0.48980893344557536"/>
  </r>
  <r>
    <s v="Altınbas0816_Elmas_interstitial_Star_MEC"/>
    <x v="0"/>
    <x v="7"/>
    <s v="Q3"/>
    <d v="2016-08-09T00:00:00"/>
    <d v="2016-08-31T00:00:00"/>
    <n v="0"/>
    <x v="1"/>
    <x v="24"/>
    <s v="Altınbas0816_Elmas_interstitial_MEC"/>
    <s v="Completed"/>
    <s v="Star"/>
    <s v="RON"/>
    <s v="Xaxis Rich Media"/>
    <s v="cpm"/>
    <s v="Interstitial"/>
    <s v="Interstitial"/>
    <n v="2.5"/>
    <n v="4.5"/>
    <n v="100000"/>
    <n v="100003"/>
    <n v="0"/>
    <n v="100000"/>
    <n v="1246"/>
    <n v="1.2459626211213664E-2"/>
    <n v="0.3611556982343499"/>
    <n v="250"/>
    <n v="250"/>
    <n v="0"/>
    <n v="450"/>
    <n v="450"/>
    <n v="0"/>
    <n v="0"/>
    <n v="200"/>
    <n v="0.44444444444444442"/>
  </r>
  <r>
    <s v="GSK0816_Otribebe_Preroll_Star_MC"/>
    <x v="0"/>
    <x v="7"/>
    <s v="Q3"/>
    <d v="2016-08-09T00:00:00"/>
    <d v="2016-08-31T00:00:00"/>
    <n v="0"/>
    <x v="0"/>
    <x v="0"/>
    <s v="GSK0816_Otribebe_Preroll_MC"/>
    <s v="Completed"/>
    <s v="Star"/>
    <s v="RON"/>
    <s v="Xaxis Tv"/>
    <s v="cpv"/>
    <s v="Pre/Mid/Post Rolls RON"/>
    <s v="Online Video"/>
    <n v="0.01"/>
    <n v="0.04"/>
    <n v="80000"/>
    <n v="80003"/>
    <n v="0"/>
    <n v="80000"/>
    <n v="2743"/>
    <n v="3.4286214266964987E-2"/>
    <n v="0.91141086401749904"/>
    <n v="800"/>
    <n v="800"/>
    <n v="0"/>
    <n v="3200"/>
    <n v="2500"/>
    <n v="-700"/>
    <n v="0"/>
    <n v="1700"/>
    <n v="0.68"/>
  </r>
  <r>
    <s v="GSK0816_Otribebe_Preroll_Nokta_MC"/>
    <x v="0"/>
    <x v="7"/>
    <s v="Q3"/>
    <d v="2016-08-09T00:00:00"/>
    <d v="2016-08-31T00:00:00"/>
    <n v="0"/>
    <x v="0"/>
    <x v="0"/>
    <s v="GSK0816_Otribebe_Preroll_MC"/>
    <s v="Completed"/>
    <s v="Nokta"/>
    <s v="RON"/>
    <s v="Xaxis Tv"/>
    <s v="cpv"/>
    <s v="Pre/Mid/Post Rolls RON"/>
    <s v="Online Video"/>
    <n v="1.2E-2"/>
    <n v="0.04"/>
    <n v="35000"/>
    <n v="43794"/>
    <n v="0"/>
    <n v="35000"/>
    <n v="2237"/>
    <n v="5.108005662876193E-2"/>
    <n v="0.28935181046043806"/>
    <n v="420"/>
    <n v="420"/>
    <n v="0"/>
    <n v="1400"/>
    <n v="647.28"/>
    <n v="-752.72"/>
    <n v="0"/>
    <n v="227.27999999999997"/>
    <n v="0.3511308861698183"/>
  </r>
  <r>
    <s v="GSK0816_Otribebe_interest_Digitalm_MC"/>
    <x v="0"/>
    <x v="7"/>
    <s v="Q3"/>
    <d v="2016-08-10T00:00:00"/>
    <d v="2016-08-31T00:00:00"/>
    <n v="0"/>
    <x v="0"/>
    <x v="0"/>
    <s v="GSK0816_Otribebe_interest_MC"/>
    <s v="Completed"/>
    <s v="Digitalm"/>
    <s v="RON"/>
    <s v="Xaxis Display Plus"/>
    <s v="cpm"/>
    <s v="Selected Sites"/>
    <s v="Ad Bundles"/>
    <n v="0.2"/>
    <n v="1"/>
    <n v="1500000"/>
    <n v="1500225"/>
    <n v="0"/>
    <n v="1500000"/>
    <n v="270"/>
    <n v="1.799730040493926E-4"/>
    <n v="3.7037037037037037"/>
    <n v="300"/>
    <n v="300"/>
    <n v="0"/>
    <n v="1500"/>
    <n v="1000"/>
    <n v="-500"/>
    <n v="0"/>
    <n v="700"/>
    <n v="0.7"/>
  </r>
  <r>
    <s v="GSK0816_Otribebe_interest_Dogus_MC"/>
    <x v="0"/>
    <x v="7"/>
    <s v="Q3"/>
    <d v="2016-08-10T00:00:00"/>
    <d v="2016-08-31T00:00:00"/>
    <n v="0"/>
    <x v="0"/>
    <x v="0"/>
    <s v="GSK0816_Otribebe_interest_MC"/>
    <s v="Completed"/>
    <s v="Dogus"/>
    <s v="RON"/>
    <s v="Xaxis Display Plus"/>
    <s v="cpm"/>
    <s v="Selected Sites"/>
    <s v="Ad Bundles"/>
    <n v="0.35"/>
    <n v="1"/>
    <n v="3500000"/>
    <n v="3500063"/>
    <n v="0"/>
    <n v="3500000"/>
    <n v="483"/>
    <n v="1.379975160447112E-4"/>
    <n v="2.9878260869565216"/>
    <n v="1225"/>
    <n v="1225"/>
    <n v="0"/>
    <n v="3500"/>
    <n v="1443.12"/>
    <n v="-2056.88"/>
    <n v="0"/>
    <n v="218.11999999999989"/>
    <n v="0.15114474194800148"/>
  </r>
  <r>
    <s v="GSK0816_Otribebe_interest_Seslisözlük_MC"/>
    <x v="0"/>
    <x v="7"/>
    <s v="Q3"/>
    <d v="2016-08-10T00:00:00"/>
    <d v="2016-08-31T00:00:00"/>
    <n v="0"/>
    <x v="0"/>
    <x v="0"/>
    <s v="GSK0816_Otribebe_interest_MC"/>
    <s v="Completed"/>
    <s v="Sevinc iletisim"/>
    <s v="RON"/>
    <s v="Xaxis Display Plus"/>
    <s v="cpm"/>
    <s v="Selected Sites"/>
    <s v="Ad Bundles"/>
    <n v="0.2"/>
    <n v="1"/>
    <n v="750000"/>
    <m/>
    <n v="750000"/>
    <n v="0"/>
    <m/>
    <e v="#DIV/0!"/>
    <e v="#DIV/0!"/>
    <n v="150"/>
    <n v="0"/>
    <n v="-150"/>
    <n v="750"/>
    <n v="0"/>
    <n v="-750"/>
    <n v="0"/>
    <n v="0"/>
    <e v="#DIV/0!"/>
  </r>
  <r>
    <s v="Bayer0816_Supradyn_interest_Digitalm_MC"/>
    <x v="0"/>
    <x v="7"/>
    <s v="Q3"/>
    <d v="2016-08-10T00:00:00"/>
    <d v="2016-08-31T00:00:00"/>
    <n v="0"/>
    <x v="0"/>
    <x v="7"/>
    <s v="Bayer0816_Supradyn_interest_MC"/>
    <s v="Completed"/>
    <s v="Digitalm"/>
    <s v="RON"/>
    <s v="Xaxis Display Plus"/>
    <s v="cpm"/>
    <s v="Selected Sites"/>
    <s v="Ad Bundles"/>
    <n v="0.2"/>
    <n v="2"/>
    <n v="3000000"/>
    <n v="2236154"/>
    <n v="763846"/>
    <n v="2236154"/>
    <n v="357"/>
    <n v="1.5964911182324653E-4"/>
    <n v="11.204481792717086"/>
    <n v="600"/>
    <n v="447.23080000000004"/>
    <n v="-152.76919999999996"/>
    <n v="6000"/>
    <n v="4000"/>
    <n v="-2000"/>
    <n v="0"/>
    <n v="3552.7691999999997"/>
    <n v="0.88819229999999993"/>
  </r>
  <r>
    <s v="Bayer0816_Supradyn_interest_Appnexus_MC"/>
    <x v="0"/>
    <x v="7"/>
    <s v="Q3"/>
    <d v="2016-08-10T00:00:00"/>
    <d v="2016-08-31T00:00:00"/>
    <n v="0"/>
    <x v="0"/>
    <x v="7"/>
    <s v="Bayer0816_Supradyn_interest_MC"/>
    <s v="Completed"/>
    <s v="Appnexus"/>
    <s v="RON"/>
    <s v="Xaxis Display Plus"/>
    <s v="cpm"/>
    <s v="Selected Sites"/>
    <s v="Ad Bundles"/>
    <n v="0"/>
    <n v="2"/>
    <n v="3000000"/>
    <n v="2206796"/>
    <n v="793204"/>
    <n v="2206796"/>
    <n v="181"/>
    <n v="8.2019362007181449E-5"/>
    <n v="22.099447513812155"/>
    <n v="0"/>
    <n v="300"/>
    <n v="300"/>
    <n v="6000"/>
    <n v="4000"/>
    <n v="-2000"/>
    <n v="0"/>
    <n v="3700"/>
    <n v="0.92500000000000004"/>
  </r>
  <r>
    <s v="Bayer0816_Supradyn_interest_Sahibinden_MC"/>
    <x v="0"/>
    <x v="7"/>
    <s v="Q3"/>
    <d v="2016-08-10T00:00:00"/>
    <d v="2016-08-31T00:00:00"/>
    <n v="0"/>
    <x v="0"/>
    <x v="7"/>
    <s v="Bayer0816_Supradyn_interest_MC"/>
    <s v="Completed"/>
    <s v="Sahibinden"/>
    <s v="RON"/>
    <s v="Xaxis Display Plus"/>
    <s v="cpm"/>
    <s v="Selected Sites"/>
    <s v="Ad Bundles"/>
    <n v="0.3"/>
    <n v="2"/>
    <n v="3000000"/>
    <n v="2851766"/>
    <n v="148234"/>
    <n v="2851766"/>
    <n v="325"/>
    <n v="1.1396446973559541E-4"/>
    <n v="15.384615384615385"/>
    <n v="900"/>
    <n v="855.52980000000002"/>
    <n v="-44.470199999999977"/>
    <n v="6000"/>
    <n v="5000"/>
    <n v="-1000"/>
    <n v="0"/>
    <n v="4144.4701999999997"/>
    <n v="0.82889404"/>
  </r>
  <r>
    <s v="Bayer0816_Supradyn_interest_Bond_MC"/>
    <x v="0"/>
    <x v="7"/>
    <s v="Q3"/>
    <d v="2016-08-10T00:00:00"/>
    <d v="2016-08-31T00:00:00"/>
    <n v="0"/>
    <x v="0"/>
    <x v="7"/>
    <s v="Bayer0816_Supradyn_interest_MC"/>
    <s v="Completed"/>
    <s v="Bond Digital"/>
    <s v="RON"/>
    <s v="Xaxis Display Plus"/>
    <s v="cpm"/>
    <s v="Selected Sites"/>
    <s v="Ad Bundles"/>
    <n v="0.5"/>
    <n v="2"/>
    <n v="2000000"/>
    <n v="608666"/>
    <n v="1391334"/>
    <n v="608666"/>
    <m/>
    <n v="0"/>
    <e v="#DIV/0!"/>
    <n v="1000"/>
    <n v="304.33300000000003"/>
    <n v="-695.66699999999992"/>
    <n v="4000"/>
    <n v="1000"/>
    <n v="-3000"/>
    <n v="0"/>
    <n v="695.66699999999992"/>
    <n v="0.69566699999999992"/>
  </r>
  <r>
    <s v="Bayer0816_Supradyn_interest_Dogus_MC"/>
    <x v="0"/>
    <x v="7"/>
    <s v="Q3"/>
    <d v="2016-08-10T00:00:00"/>
    <d v="2016-08-31T00:00:00"/>
    <n v="0"/>
    <x v="0"/>
    <x v="7"/>
    <s v="Bayer0816_Supradyn_interest_MC"/>
    <s v="Completed"/>
    <s v="Dogus"/>
    <s v="RON"/>
    <s v="Xaxis Display Plus"/>
    <s v="cpm"/>
    <s v="Selected Sites"/>
    <s v="Ad Bundles"/>
    <n v="0.35"/>
    <n v="2"/>
    <n v="3000000"/>
    <n v="2448033"/>
    <n v="551967"/>
    <n v="2448033"/>
    <n v="787"/>
    <n v="3.2148259439313112E-4"/>
    <n v="4.2727954256670904"/>
    <n v="1050"/>
    <n v="856.8115499999999"/>
    <n v="-193.1884500000001"/>
    <n v="6000"/>
    <n v="3362.69"/>
    <n v="-2637.31"/>
    <n v="0"/>
    <n v="2505.8784500000002"/>
    <n v="0.74520055372335847"/>
  </r>
  <r>
    <s v="Akbank0816_Yatırım_Hizmetleri_interest_sahibinden_MC"/>
    <x v="0"/>
    <x v="7"/>
    <s v="Q3"/>
    <d v="2016-08-10T00:00:00"/>
    <d v="2016-08-31T00:00:00"/>
    <n v="0"/>
    <x v="0"/>
    <x v="9"/>
    <s v="Akbank0816_Yatırım_Hizmetleri_interest_MC"/>
    <s v="Completed"/>
    <s v="Sahibinden"/>
    <s v="RON"/>
    <s v="Xaxis Display Plus"/>
    <s v="cpm"/>
    <s v="Selected Sites"/>
    <s v="Ad Bundles"/>
    <n v="0.3"/>
    <n v="1"/>
    <n v="2000000"/>
    <n v="2202465"/>
    <n v="0"/>
    <n v="2000000"/>
    <n v="159"/>
    <n v="7.2191839597905076E-5"/>
    <n v="11.0062893081761"/>
    <n v="600"/>
    <n v="600"/>
    <n v="0"/>
    <n v="2000"/>
    <n v="1750"/>
    <n v="-250"/>
    <n v="0"/>
    <n v="1150"/>
    <n v="0.65714285714285714"/>
  </r>
  <r>
    <s v="Akbank0816_Yatırım_Hizmetleri_interest_Medyanet_MC"/>
    <x v="0"/>
    <x v="7"/>
    <s v="Q3"/>
    <d v="2016-08-10T00:00:00"/>
    <d v="2016-08-31T00:00:00"/>
    <n v="0"/>
    <x v="0"/>
    <x v="9"/>
    <s v="Akbank0816_Yatırım_Hizmetleri_interest_MC"/>
    <s v="Completed"/>
    <s v="Medyanet"/>
    <s v="RON"/>
    <s v="Xaxis Display Plus"/>
    <s v="cpm"/>
    <s v="Selected Sites"/>
    <s v="Ad Bundles"/>
    <n v="0.1"/>
    <n v="1"/>
    <n v="4000000"/>
    <n v="4001018"/>
    <n v="0"/>
    <n v="4000000"/>
    <m/>
    <n v="0"/>
    <e v="#DIV/0!"/>
    <n v="400"/>
    <n v="400"/>
    <n v="0"/>
    <n v="4000"/>
    <n v="3500"/>
    <n v="-500"/>
    <n v="0"/>
    <n v="3100"/>
    <n v="0.88571428571428568"/>
  </r>
  <r>
    <s v="Akbank0816_Yatırım_Hizmetleri_interest_Digitalm_MC"/>
    <x v="0"/>
    <x v="7"/>
    <s v="Q3"/>
    <d v="2016-08-10T00:00:00"/>
    <d v="2016-08-31T00:00:00"/>
    <n v="0"/>
    <x v="0"/>
    <x v="9"/>
    <s v="Akbank0816_Yatırım_Hizmetleri_interest_MC"/>
    <s v="Completed"/>
    <s v="Digitalm"/>
    <s v="RON"/>
    <s v="Xaxis Display Plus"/>
    <s v="cpm"/>
    <s v="Selected Sites"/>
    <s v="Ad Bundles"/>
    <n v="0.2"/>
    <n v="1"/>
    <n v="2000000"/>
    <n v="2000493"/>
    <n v="0"/>
    <n v="2000000"/>
    <n v="244"/>
    <n v="1.2196993441116765E-4"/>
    <n v="7.1721311475409832"/>
    <n v="400"/>
    <n v="400"/>
    <n v="0"/>
    <n v="2000"/>
    <n v="1750"/>
    <n v="-250"/>
    <n v="0"/>
    <n v="1350"/>
    <n v="0.77142857142857146"/>
  </r>
  <r>
    <s v="Akbank0816_Yatırım_Hizmetleri_interest_Bond_MC"/>
    <x v="0"/>
    <x v="7"/>
    <s v="Q3"/>
    <d v="2016-08-10T00:00:00"/>
    <d v="2016-08-31T00:00:00"/>
    <n v="0"/>
    <x v="0"/>
    <x v="9"/>
    <s v="Akbank0816_Yatırım_Hizmetleri_interest_MC"/>
    <s v="Completed"/>
    <s v="Bond Digital"/>
    <s v="RON"/>
    <s v="Xaxis Display Plus"/>
    <s v="cpm"/>
    <s v="Selected Sites"/>
    <s v="Ad Bundles"/>
    <n v="0.5"/>
    <n v="1"/>
    <n v="1000000"/>
    <n v="1000059"/>
    <n v="0"/>
    <n v="1000000"/>
    <m/>
    <n v="0"/>
    <e v="#DIV/0!"/>
    <n v="500"/>
    <n v="500"/>
    <n v="0"/>
    <n v="1000"/>
    <n v="1000"/>
    <n v="0"/>
    <n v="0"/>
    <n v="500"/>
    <n v="0.5"/>
  </r>
  <r>
    <s v="Akbank0816_Yatırım_Hizmetleri_Preroll_Nokta_MC"/>
    <x v="0"/>
    <x v="7"/>
    <s v="Q3"/>
    <d v="2016-08-10T00:00:00"/>
    <d v="2016-08-31T00:00:00"/>
    <n v="0"/>
    <x v="0"/>
    <x v="9"/>
    <s v="Akbank0816_Yatırım_Hizmetleri_Preroll_MC"/>
    <s v="Completed"/>
    <s v="Nokta"/>
    <s v="RON"/>
    <s v="Xaxis Tv"/>
    <s v="cpv"/>
    <s v="Pre/Mid/Post Rolls RON"/>
    <s v="Online Video"/>
    <n v="1.2E-2"/>
    <n v="3.2500000000000001E-2"/>
    <n v="150000"/>
    <n v="177776"/>
    <n v="0"/>
    <n v="150000"/>
    <n v="8615"/>
    <n v="4.8459859598595986E-2"/>
    <n v="0.50783517121300059"/>
    <n v="1800"/>
    <n v="1800"/>
    <n v="0"/>
    <n v="4875"/>
    <n v="4375"/>
    <n v="-500"/>
    <n v="0"/>
    <n v="2575"/>
    <n v="0.58857142857142852"/>
  </r>
  <r>
    <s v="Akbank0816_Yatırım_Hizmetleri_Preroll_Dogus_MC"/>
    <x v="0"/>
    <x v="7"/>
    <s v="Q3"/>
    <d v="2016-08-10T00:00:00"/>
    <d v="2016-08-31T00:00:00"/>
    <n v="0"/>
    <x v="0"/>
    <x v="9"/>
    <s v="Akbank0816_Yatırım_Hizmetleri_Preroll_MC"/>
    <s v="Completed"/>
    <s v="Dogus"/>
    <s v="RON"/>
    <s v="Xaxis Tv"/>
    <s v="cpv"/>
    <s v="Pre/Mid/Post Rolls RON"/>
    <s v="Online Video"/>
    <n v="0.01"/>
    <n v="3.2500000000000001E-2"/>
    <n v="60000"/>
    <n v="32312"/>
    <n v="27688"/>
    <n v="32312"/>
    <n v="3629"/>
    <n v="0.11231121564743748"/>
    <n v="0.38578120694406171"/>
    <n v="600"/>
    <n v="323.12"/>
    <n v="-276.88"/>
    <n v="1950"/>
    <n v="1400"/>
    <n v="-550"/>
    <n v="0"/>
    <n v="1076.8800000000001"/>
    <n v="0.76920000000000011"/>
  </r>
  <r>
    <s v="Akbank0816_Yatırım_Hizmetleri_Preroll_Star_MC"/>
    <x v="0"/>
    <x v="7"/>
    <s v="Q3"/>
    <d v="2016-08-10T00:00:00"/>
    <d v="2016-08-31T00:00:00"/>
    <n v="0"/>
    <x v="0"/>
    <x v="9"/>
    <s v="Akbank0816_Yatırım_Hizmetleri_Preroll_MC"/>
    <s v="Completed"/>
    <s v="Star"/>
    <s v="RON"/>
    <s v="Xaxis Tv"/>
    <s v="cpv"/>
    <s v="Pre/Mid/Post Rolls RON"/>
    <s v="Online Video"/>
    <n v="0.01"/>
    <n v="3.2500000000000001E-2"/>
    <n v="60000"/>
    <n v="60021"/>
    <n v="0"/>
    <n v="60000"/>
    <n v="4977"/>
    <n v="8.2920977657819764E-2"/>
    <n v="0.39180229053646776"/>
    <n v="600"/>
    <n v="600"/>
    <n v="0"/>
    <n v="1950"/>
    <n v="1950"/>
    <n v="0"/>
    <n v="0"/>
    <n v="1350"/>
    <n v="0.69230769230769229"/>
  </r>
  <r>
    <s v="Akbank0816_Yatırım_Hizmetleri_Preroll_Bond_MC"/>
    <x v="0"/>
    <x v="7"/>
    <s v="Q3"/>
    <d v="2016-08-10T00:00:00"/>
    <d v="2016-08-31T00:00:00"/>
    <n v="0"/>
    <x v="0"/>
    <x v="9"/>
    <s v="Akbank0816_Yatırım_Hizmetleri_Preroll_MC"/>
    <s v="Completed"/>
    <s v="Bond Digital"/>
    <s v="RON"/>
    <s v="Xaxis Tv"/>
    <s v="cpv"/>
    <s v="Pre/Mid/Post Rolls RON"/>
    <s v="Online Video"/>
    <n v="1.4999999999999999E-2"/>
    <n v="3.2500000000000001E-2"/>
    <n v="80000"/>
    <n v="80952"/>
    <n v="0"/>
    <n v="80000"/>
    <n v="11665"/>
    <n v="0.14409773693052674"/>
    <n v="0.22288898414059152"/>
    <n v="1200"/>
    <n v="1200"/>
    <n v="0"/>
    <n v="2600"/>
    <n v="2600"/>
    <n v="0"/>
    <n v="0"/>
    <n v="1400"/>
    <n v="0.53846153846153844"/>
  </r>
  <r>
    <s v="Akbank0816_Yatırım_Hizmetleri_Preroll_Midyo_MC"/>
    <x v="0"/>
    <x v="7"/>
    <s v="Q3"/>
    <d v="2016-08-10T00:00:00"/>
    <d v="2016-08-31T00:00:00"/>
    <n v="0"/>
    <x v="0"/>
    <x v="9"/>
    <s v="Akbank0816_Yatırım_Hizmetleri_Preroll_MC"/>
    <s v="Completed"/>
    <s v="Midyo"/>
    <s v="RON"/>
    <s v="Xaxis Tv"/>
    <s v="cpv"/>
    <s v="Pre/Mid/Post Rolls RON"/>
    <s v="Online Video"/>
    <n v="5.0000000000000001E-3"/>
    <n v="3.2500000000000001E-2"/>
    <n v="80000"/>
    <n v="80000"/>
    <n v="0"/>
    <n v="80000"/>
    <m/>
    <n v="0"/>
    <e v="#DIV/0!"/>
    <n v="400"/>
    <n v="400"/>
    <n v="0"/>
    <n v="2600"/>
    <n v="2100"/>
    <n v="-500"/>
    <n v="0"/>
    <n v="1700"/>
    <n v="0.80952380952380953"/>
  </r>
  <r>
    <s v="Akbank0816_Yatırım_Hizmetleri_Preroll_Sözcü_MC"/>
    <x v="0"/>
    <x v="7"/>
    <s v="Q3"/>
    <d v="2016-08-10T00:00:00"/>
    <d v="2016-08-31T00:00:00"/>
    <n v="0"/>
    <x v="0"/>
    <x v="9"/>
    <s v="Akbank0816_Yatırım_Hizmetleri_Preroll_MC"/>
    <s v="Completed"/>
    <s v="Sözcü"/>
    <s v="RON"/>
    <s v="Xaxis Tv"/>
    <s v="cpv"/>
    <s v="Pre/Mid/Post Rolls RON"/>
    <s v="Online Video"/>
    <n v="0.01"/>
    <n v="3.2500000000000001E-2"/>
    <n v="80000"/>
    <n v="88008"/>
    <n v="0"/>
    <n v="80000"/>
    <n v="9082"/>
    <n v="0.10319516407599309"/>
    <n v="0.28628055494384497"/>
    <n v="800"/>
    <n v="800"/>
    <n v="0"/>
    <n v="2600"/>
    <n v="2600"/>
    <n v="0"/>
    <n v="0"/>
    <n v="1800"/>
    <n v="0.69230769230769229"/>
  </r>
  <r>
    <s v="Akbank0816_Yatırım_Hizmetleri_Preroll_Acunn_MC"/>
    <x v="0"/>
    <x v="7"/>
    <s v="Q3"/>
    <d v="2016-08-10T00:00:00"/>
    <d v="2016-08-31T00:00:00"/>
    <n v="0"/>
    <x v="0"/>
    <x v="9"/>
    <s v="Akbank0816_Yatırım_Hizmetleri_Preroll_MC"/>
    <s v="Completed"/>
    <s v="Acunn"/>
    <s v="RON"/>
    <s v="Xaxis Tv"/>
    <s v="cpv"/>
    <s v="Pre/Mid/Post Rolls RON"/>
    <s v="Online Video"/>
    <n v="1.4999999999999999E-2"/>
    <n v="3.2500000000000001E-2"/>
    <n v="30000"/>
    <n v="30003"/>
    <n v="0"/>
    <n v="30000"/>
    <n v="1819"/>
    <n v="6.0627270606272703E-2"/>
    <n v="0.5360087960417812"/>
    <n v="450"/>
    <n v="450"/>
    <n v="0"/>
    <n v="975"/>
    <n v="975"/>
    <n v="0"/>
    <n v="0"/>
    <n v="525"/>
    <n v="0.53846153846153844"/>
  </r>
  <r>
    <s v="GSK0816_Toothbrush_Preroll_Star_MC"/>
    <x v="0"/>
    <x v="7"/>
    <s v="Q3"/>
    <d v="2016-08-10T00:00:00"/>
    <d v="2016-08-31T00:00:00"/>
    <n v="0"/>
    <x v="0"/>
    <x v="0"/>
    <s v="GSK0816_Toothbrush_Preroll_MC"/>
    <s v="Completed"/>
    <s v="Star"/>
    <s v="RON"/>
    <s v="Xaxis Tv"/>
    <s v="cpv"/>
    <s v="Pre/Mid/Post Rolls RON"/>
    <s v="Online Video"/>
    <n v="0.01"/>
    <n v="0.04"/>
    <n v="60000"/>
    <n v="60000"/>
    <n v="0"/>
    <n v="60000"/>
    <n v="3312"/>
    <n v="5.5199999999999999E-2"/>
    <n v="0.64291364734299516"/>
    <n v="600"/>
    <n v="600"/>
    <n v="0"/>
    <n v="2400"/>
    <n v="2129.33"/>
    <n v="-270.67000000000007"/>
    <n v="0"/>
    <n v="1529.33"/>
    <n v="0.71822122451663195"/>
  </r>
  <r>
    <s v="GSK0816_Toothbrush_Preroll_Nokta_MC"/>
    <x v="0"/>
    <x v="7"/>
    <s v="Q3"/>
    <d v="2016-08-10T00:00:00"/>
    <d v="2016-08-31T00:00:00"/>
    <n v="0"/>
    <x v="0"/>
    <x v="0"/>
    <s v="GSK0816_Toothbrush_Preroll_MC"/>
    <s v="Completed"/>
    <s v="Nokta"/>
    <s v="RON"/>
    <s v="Xaxis Tv"/>
    <s v="cpv"/>
    <s v="Pre/Mid/Post Rolls RON"/>
    <s v="Online Video"/>
    <n v="1.2E-2"/>
    <n v="0.04"/>
    <n v="35000"/>
    <n v="0"/>
    <n v="35000"/>
    <n v="0"/>
    <m/>
    <e v="#DIV/0!"/>
    <e v="#DIV/0!"/>
    <n v="420"/>
    <n v="0"/>
    <n v="-420"/>
    <n v="1400"/>
    <n v="0"/>
    <n v="-1400"/>
    <n v="0"/>
    <n v="0"/>
    <e v="#DIV/0!"/>
  </r>
  <r>
    <s v="Akbank0816_Vodafone_Kobi_iletisimi_interest_Medyanet_MC"/>
    <x v="0"/>
    <x v="7"/>
    <s v="Q3"/>
    <d v="2016-08-10T00:00:00"/>
    <d v="2016-08-25T00:00:00"/>
    <n v="0"/>
    <x v="0"/>
    <x v="9"/>
    <s v="Akbank0816_Vodafone_Kobi_iletisimi_interest_MC"/>
    <s v="Completed"/>
    <s v="Medyanet"/>
    <s v="RON"/>
    <s v="Xaxis Display Plus"/>
    <s v="cpm"/>
    <s v="Selected Sites"/>
    <s v="Ad Bundles"/>
    <n v="0.1"/>
    <n v="1"/>
    <n v="2000000"/>
    <n v="2000032"/>
    <n v="0"/>
    <n v="2000000"/>
    <m/>
    <n v="0"/>
    <e v="#DIV/0!"/>
    <n v="200"/>
    <n v="200"/>
    <n v="0"/>
    <n v="2000"/>
    <n v="1750"/>
    <n v="-250"/>
    <n v="0"/>
    <n v="1550"/>
    <n v="0.88571428571428568"/>
  </r>
  <r>
    <s v="Akbank0816_Vodafone_Kobi_iletisimi_interest_Mynet_MC"/>
    <x v="0"/>
    <x v="7"/>
    <s v="Q3"/>
    <d v="2016-08-10T00:00:00"/>
    <d v="2016-08-25T00:00:00"/>
    <n v="0"/>
    <x v="0"/>
    <x v="9"/>
    <s v="Akbank0816_Vodafone_Kobi_iletisimi_interest_MC"/>
    <s v="Completed"/>
    <s v="Digitalm"/>
    <s v="RON"/>
    <s v="Xaxis Display Plus"/>
    <s v="cpm"/>
    <s v="Selected Sites"/>
    <s v="Ad Bundles"/>
    <n v="0.2"/>
    <n v="1"/>
    <n v="2000000"/>
    <n v="2000189"/>
    <n v="0"/>
    <n v="2000000"/>
    <n v="355"/>
    <n v="1.7748322783496959E-4"/>
    <n v="4.929577464788732"/>
    <n v="400"/>
    <n v="400"/>
    <n v="0"/>
    <n v="2000"/>
    <n v="1750"/>
    <n v="-250"/>
    <n v="0"/>
    <n v="1350"/>
    <n v="0.77142857142857146"/>
  </r>
  <r>
    <s v="Gratis0816_11-13Agustos_interstitial_Medyanet_MS"/>
    <x v="0"/>
    <x v="7"/>
    <s v="Q3"/>
    <d v="2016-08-11T00:00:00"/>
    <d v="2016-08-13T00:00:00"/>
    <n v="0"/>
    <x v="2"/>
    <x v="41"/>
    <s v="Gratis0816_11-13Agustos_interstitial_MS"/>
    <s v="Completed"/>
    <s v="Medyanet"/>
    <s v="RON"/>
    <s v="Xaxis Rich Media"/>
    <s v="cpm"/>
    <s v="Interstitial"/>
    <s v="Interstitial"/>
    <n v="0.5"/>
    <n v="4.25"/>
    <n v="600000"/>
    <n v="600067"/>
    <n v="0"/>
    <n v="600000"/>
    <m/>
    <n v="0"/>
    <e v="#DIV/0!"/>
    <n v="300"/>
    <n v="300"/>
    <n v="0"/>
    <n v="2550"/>
    <n v="2550.2847499999998"/>
    <n v="0.28474999999980355"/>
    <n v="0"/>
    <n v="2250.2847499999998"/>
    <n v="0.88236607696454283"/>
  </r>
  <r>
    <s v="Gratis0816_11-13Agustos_interstitial_Digitalm_MS"/>
    <x v="0"/>
    <x v="7"/>
    <s v="Q3"/>
    <d v="2016-08-11T00:00:00"/>
    <d v="2016-08-13T00:00:00"/>
    <n v="0"/>
    <x v="2"/>
    <x v="41"/>
    <s v="Gratis0816_11-13Agustos_interstitial_MS"/>
    <s v="Completed"/>
    <s v="Digitalm"/>
    <s v="RON"/>
    <s v="Xaxis Rich Media"/>
    <s v="cpm"/>
    <s v="Interstitial"/>
    <s v="Interstitial"/>
    <n v="2.5"/>
    <n v="4.25"/>
    <n v="300000"/>
    <n v="300067"/>
    <n v="0"/>
    <n v="300000"/>
    <n v="4843"/>
    <n v="1.6139728793902696E-2"/>
    <n v="0.26332536650836258"/>
    <n v="750"/>
    <n v="750"/>
    <n v="0"/>
    <n v="1275"/>
    <n v="1275.28475"/>
    <n v="0.28475000000003092"/>
    <n v="0"/>
    <n v="525.28475000000003"/>
    <n v="0.41189604909805438"/>
  </r>
  <r>
    <s v="Gratis0816_11-13Agustos_interstitial_Dogus_MS"/>
    <x v="0"/>
    <x v="7"/>
    <s v="Q3"/>
    <d v="2016-08-11T00:00:00"/>
    <d v="2016-08-13T00:00:00"/>
    <n v="0"/>
    <x v="2"/>
    <x v="41"/>
    <s v="Gratis0816_11-13Agustos_interstitial_MS"/>
    <s v="Completed"/>
    <s v="Dogus"/>
    <s v="RON"/>
    <s v="Xaxis Rich Media"/>
    <s v="cpm"/>
    <s v="Interstitial"/>
    <s v="Interstitial"/>
    <n v="2.5"/>
    <n v="4.25"/>
    <n v="100000"/>
    <n v="100038"/>
    <n v="0"/>
    <n v="100000"/>
    <n v="1130"/>
    <n v="1.1295707631100181E-2"/>
    <n v="0.37624911504424779"/>
    <n v="250"/>
    <n v="250"/>
    <n v="0"/>
    <n v="425"/>
    <n v="425.16149999999999"/>
    <n v="0.16149999999998954"/>
    <n v="0"/>
    <n v="175.16149999999999"/>
    <n v="0.41198815038520653"/>
  </r>
  <r>
    <s v="Gratis0816_11-13Agustos_interstitial_Acunn_MS"/>
    <x v="0"/>
    <x v="7"/>
    <s v="Q3"/>
    <d v="2016-08-11T00:00:00"/>
    <d v="2016-08-13T00:00:00"/>
    <n v="0"/>
    <x v="2"/>
    <x v="41"/>
    <s v="Gratis0816_11-13Agustos_interstitial_MS"/>
    <s v="Completed"/>
    <s v="Acunn"/>
    <s v="RON"/>
    <s v="Xaxis Rich Media"/>
    <s v="cpm"/>
    <s v="Interstitial"/>
    <s v="Interstitial"/>
    <n v="1.25"/>
    <n v="4.25"/>
    <n v="60000"/>
    <n v="21150"/>
    <n v="38850"/>
    <n v="21150"/>
    <n v="510"/>
    <n v="2.4113475177304965E-2"/>
    <n v="0.17641176470588235"/>
    <n v="75"/>
    <n v="26.4375"/>
    <n v="-48.5625"/>
    <n v="255"/>
    <n v="89.97"/>
    <n v="-165.03"/>
    <n v="0"/>
    <n v="63.532499999999999"/>
    <n v="0.70615205068356124"/>
  </r>
  <r>
    <s v="Gratis0816_11-13Agustos_interstitial_Matrouge_MS"/>
    <x v="0"/>
    <x v="7"/>
    <s v="Q3"/>
    <d v="2016-08-11T00:00:00"/>
    <d v="2016-08-13T00:00:00"/>
    <n v="0"/>
    <x v="2"/>
    <x v="41"/>
    <s v="Gratis0816_11-13Agustos_interstitial_MS"/>
    <s v="Completed"/>
    <s v="Matrouge"/>
    <s v="RON"/>
    <s v="Xaxis Rich Media"/>
    <s v="cpm"/>
    <s v="Interstitial"/>
    <s v="Interstitial"/>
    <n v="2"/>
    <n v="4.25"/>
    <n v="60000"/>
    <n v="63871"/>
    <n v="0"/>
    <n v="60000"/>
    <m/>
    <n v="0"/>
    <e v="#DIV/0!"/>
    <n v="120"/>
    <n v="120"/>
    <n v="0"/>
    <n v="255"/>
    <n v="271.45175"/>
    <n v="16.451750000000004"/>
    <n v="0"/>
    <n v="151.45175"/>
    <n v="0.55793248708103738"/>
  </r>
  <r>
    <s v="Akbank0816_NeoKart_interest_Medyanet_MC"/>
    <x v="0"/>
    <x v="7"/>
    <s v="Q3"/>
    <d v="2016-08-11T00:00:00"/>
    <d v="2016-08-31T00:00:00"/>
    <n v="0"/>
    <x v="0"/>
    <x v="9"/>
    <s v="Akbank0816_NeoKart_interest_MC"/>
    <s v="Completed"/>
    <s v="Medyanet"/>
    <s v="RON"/>
    <s v="Xaxis Display Plus"/>
    <s v="cpm"/>
    <s v="Selected Sites"/>
    <s v="Ad Bundles"/>
    <n v="0.1"/>
    <n v="1"/>
    <n v="2000000"/>
    <n v="205086"/>
    <n v="1794914"/>
    <n v="205086"/>
    <m/>
    <n v="0"/>
    <e v="#DIV/0!"/>
    <n v="200"/>
    <n v="20.508600000000001"/>
    <n v="-179.4914"/>
    <n v="2000"/>
    <n v="1850"/>
    <n v="-150"/>
    <n v="0"/>
    <n v="1829.4913999999999"/>
    <n v="0.98891427027027023"/>
  </r>
  <r>
    <s v="Akbank0816_NeoKart_interest_Digitalm_MC"/>
    <x v="0"/>
    <x v="7"/>
    <s v="Q3"/>
    <d v="2016-08-11T00:00:00"/>
    <d v="2016-08-31T00:00:00"/>
    <n v="0"/>
    <x v="0"/>
    <x v="9"/>
    <s v="Akbank0816_NeoKart_interest_MC"/>
    <s v="Completed"/>
    <s v="Digitalm"/>
    <s v="RON"/>
    <s v="Xaxis Display Plus"/>
    <s v="cpm"/>
    <s v="Selected Sites"/>
    <s v="Ad Bundles"/>
    <n v="0.2"/>
    <n v="1"/>
    <n v="4000000"/>
    <n v="4000491"/>
    <n v="0"/>
    <n v="4000000"/>
    <n v="398"/>
    <n v="9.9487787874038463E-5"/>
    <n v="4.6482412060301508"/>
    <n v="800"/>
    <n v="800"/>
    <n v="0"/>
    <n v="4000"/>
    <n v="1850"/>
    <n v="-2150"/>
    <n v="0"/>
    <n v="1050"/>
    <n v="0.56756756756756754"/>
  </r>
  <r>
    <s v="Akbank0816_NeoKart_interest_Nokta_MC"/>
    <x v="0"/>
    <x v="7"/>
    <s v="Q3"/>
    <d v="2016-08-11T00:00:00"/>
    <d v="2016-08-31T00:00:00"/>
    <n v="0"/>
    <x v="0"/>
    <x v="9"/>
    <s v="Akbank0816_NeoKart_interest_MC"/>
    <s v="Completed"/>
    <s v="Nokta"/>
    <s v="RON"/>
    <s v="Xaxis Display Plus"/>
    <s v="cpm"/>
    <s v="Selected Sites"/>
    <s v="Ad Bundles"/>
    <n v="0.1"/>
    <n v="1"/>
    <n v="500000"/>
    <n v="551236"/>
    <n v="0"/>
    <n v="500000"/>
    <m/>
    <n v="0"/>
    <e v="#DIV/0!"/>
    <n v="50"/>
    <n v="50"/>
    <n v="0"/>
    <n v="500"/>
    <n v="400"/>
    <n v="-100"/>
    <n v="0"/>
    <n v="350"/>
    <n v="0.875"/>
  </r>
  <r>
    <s v="Akbank0816_NeoKart_interest_Bond_MC"/>
    <x v="0"/>
    <x v="7"/>
    <s v="Q3"/>
    <d v="2016-08-11T00:00:00"/>
    <d v="2016-08-31T00:00:00"/>
    <n v="0"/>
    <x v="0"/>
    <x v="9"/>
    <s v="Akbank0816_NeoKart_interest_MC"/>
    <s v="Completed"/>
    <s v="Bond Digital"/>
    <s v="RON"/>
    <s v="Xaxis Display Plus"/>
    <s v="cpm"/>
    <s v="Selected Sites"/>
    <s v="Ad Bundles"/>
    <n v="0.5"/>
    <n v="1"/>
    <n v="600000"/>
    <n v="627638"/>
    <n v="0"/>
    <n v="600000"/>
    <m/>
    <n v="0"/>
    <e v="#DIV/0!"/>
    <n v="300"/>
    <n v="300"/>
    <n v="0"/>
    <n v="600"/>
    <n v="500"/>
    <n v="-100"/>
    <n v="0"/>
    <n v="200"/>
    <n v="0.4"/>
  </r>
  <r>
    <s v="Akbank0816_NeoKart_interest_Hürriyetemlak_MC"/>
    <x v="0"/>
    <x v="7"/>
    <s v="Q3"/>
    <d v="2016-08-11T00:00:00"/>
    <d v="2016-08-31T00:00:00"/>
    <n v="0"/>
    <x v="0"/>
    <x v="9"/>
    <s v="Akbank0816_NeoKart_interest_MC"/>
    <s v="Completed"/>
    <s v="Hurriyetemlak"/>
    <s v="RON"/>
    <s v="Xaxis Display Plus"/>
    <s v="cpm"/>
    <s v="Selected Sites"/>
    <s v="Ad Bundles"/>
    <n v="0.15"/>
    <n v="1"/>
    <n v="700000"/>
    <n v="2504229"/>
    <n v="0"/>
    <n v="700000"/>
    <m/>
    <n v="0"/>
    <e v="#DIV/0!"/>
    <n v="105"/>
    <n v="105"/>
    <n v="0"/>
    <n v="700"/>
    <n v="600"/>
    <n v="-100"/>
    <n v="0"/>
    <n v="495"/>
    <n v="0.82499999999999996"/>
  </r>
  <r>
    <s v="Teknosa0816_Turuncu_Indirim_12-15Agustos_interstitial_Medyanet_MC"/>
    <x v="0"/>
    <x v="7"/>
    <s v="Q3"/>
    <d v="2016-08-12T00:00:00"/>
    <d v="2016-08-15T00:00:00"/>
    <n v="0"/>
    <x v="0"/>
    <x v="6"/>
    <s v="Teknosa0816_Turuncu_Indirim_12-15Agustos_interstitial_MC"/>
    <s v="Completed"/>
    <s v="Medyanet"/>
    <s v="RON"/>
    <s v="Xaxis Rich Media"/>
    <s v="cpm"/>
    <s v="Interstitial"/>
    <s v="Interstitial"/>
    <n v="0.5"/>
    <n v="4.25"/>
    <n v="400000"/>
    <n v="400265"/>
    <n v="0"/>
    <n v="400000"/>
    <m/>
    <n v="0"/>
    <e v="#DIV/0!"/>
    <n v="200"/>
    <n v="200"/>
    <n v="0"/>
    <n v="1700"/>
    <n v="1900"/>
    <n v="200"/>
    <n v="0"/>
    <n v="1700"/>
    <n v="0.89473684210526316"/>
  </r>
  <r>
    <s v="Teknosa0816_Turuncu_Indirim_12-15Agustos_interstitial_Digitalm_MC"/>
    <x v="0"/>
    <x v="7"/>
    <s v="Q3"/>
    <d v="2016-08-12T00:00:00"/>
    <d v="2016-08-15T00:00:00"/>
    <n v="0"/>
    <x v="0"/>
    <x v="6"/>
    <s v="Teknosa0816_Turuncu_Indirim_12-15Agustos_interstitial_MC"/>
    <s v="Completed"/>
    <s v="Digitalm"/>
    <s v="RON"/>
    <s v="Xaxis Rich Media"/>
    <s v="cpm"/>
    <s v="Interstitial"/>
    <s v="Interstitial"/>
    <n v="2.5"/>
    <n v="4.25"/>
    <n v="300000"/>
    <n v="300068"/>
    <n v="0"/>
    <n v="300000"/>
    <n v="5438"/>
    <n v="1.812255888665236E-2"/>
    <n v="0.34939315924972414"/>
    <n v="750"/>
    <n v="750"/>
    <n v="0"/>
    <n v="1275"/>
    <n v="1900"/>
    <n v="625"/>
    <n v="0"/>
    <n v="1150"/>
    <n v="0.60526315789473684"/>
  </r>
  <r>
    <s v="Teknosa0816_Turuncu_Indirim_12-15Agustos_interstitial_Acunn_MC"/>
    <x v="0"/>
    <x v="7"/>
    <s v="Q3"/>
    <d v="2016-08-12T00:00:00"/>
    <d v="2016-08-15T00:00:00"/>
    <n v="0"/>
    <x v="0"/>
    <x v="6"/>
    <s v="Teknosa0816_Turuncu_Indirim_12-15Agustos_interstitial_MC"/>
    <s v="Completed"/>
    <s v="Acunn"/>
    <s v="RON"/>
    <s v="Xaxis Rich Media"/>
    <s v="cpm"/>
    <s v="Interstitial"/>
    <s v="Interstitial"/>
    <n v="1.25"/>
    <n v="4.25"/>
    <n v="80000"/>
    <n v="61251"/>
    <n v="18749"/>
    <n v="61251"/>
    <n v="646"/>
    <n v="1.0546766583402719E-2"/>
    <n v="0.30959752321981426"/>
    <n v="100"/>
    <n v="742"/>
    <n v="642"/>
    <n v="340"/>
    <n v="200"/>
    <n v="-140"/>
    <n v="0"/>
    <n v="-542"/>
    <n v="-2.71"/>
  </r>
  <r>
    <s v="Vodafone0816_Coastal_Arac_Kiralama_interest_Appnexus_MS"/>
    <x v="0"/>
    <x v="7"/>
    <s v="Q3"/>
    <d v="2016-08-12T00:00:00"/>
    <d v="2016-08-31T00:00:00"/>
    <n v="0"/>
    <x v="2"/>
    <x v="13"/>
    <s v="Vodafone0816_Coastal_Arac_Kiralama_interest_MS"/>
    <s v="Completed"/>
    <s v="Appnexus"/>
    <s v="RON"/>
    <s v="Xaxis Display Plus"/>
    <s v="cpm"/>
    <s v="Selected Sites"/>
    <s v="Ad Bundles"/>
    <n v="1"/>
    <n v="2"/>
    <n v="500000"/>
    <n v="599408"/>
    <n v="0"/>
    <n v="500000"/>
    <n v="98"/>
    <n v="1.6349464805274537E-4"/>
    <n v="7.6530612244897958"/>
    <n v="500"/>
    <n v="500"/>
    <n v="0"/>
    <n v="1000"/>
    <n v="750"/>
    <n v="-250"/>
    <n v="0"/>
    <n v="250"/>
    <n v="0.33333333333333331"/>
  </r>
  <r>
    <s v="Vodafone0816_Coastal_Arac_Kiralama_interest_Google_MS"/>
    <x v="0"/>
    <x v="7"/>
    <s v="Q3"/>
    <d v="2016-08-12T00:00:00"/>
    <d v="2016-08-31T00:00:00"/>
    <n v="0"/>
    <x v="2"/>
    <x v="13"/>
    <s v="Vodafone0816_Coastal_Arac_Kiralama_interest_MS"/>
    <s v="Completed"/>
    <s v="Google"/>
    <s v="RON"/>
    <s v="Xaxis Display Plus"/>
    <s v="cpm"/>
    <s v="Selected Sites"/>
    <s v="Ad Bundles"/>
    <n v="0"/>
    <n v="2"/>
    <n v="0"/>
    <m/>
    <n v="0"/>
    <n v="0"/>
    <m/>
    <e v="#DIV/0!"/>
    <e v="#DIV/0!"/>
    <n v="0"/>
    <n v="0"/>
    <n v="0"/>
    <n v="0"/>
    <n v="0"/>
    <n v="0"/>
    <n v="0"/>
    <n v="0"/>
    <e v="#DIV/0!"/>
  </r>
  <r>
    <s v="Vodafone0816_Coastal_Arac_Kiralama_interest_Hurriyetemlak_MS"/>
    <x v="0"/>
    <x v="7"/>
    <s v="Q3"/>
    <d v="2016-08-12T00:00:00"/>
    <d v="2016-08-31T00:00:00"/>
    <n v="0"/>
    <x v="2"/>
    <x v="13"/>
    <s v="Vodafone0816_Coastal_Arac_Kiralama_interest_MS"/>
    <s v="Completed"/>
    <s v="Hurriyetemlak"/>
    <s v="RON"/>
    <s v="Xaxis Display Plus"/>
    <s v="cpm"/>
    <s v="Selected Sites"/>
    <s v="Ad Bundles"/>
    <n v="0.15"/>
    <n v="2"/>
    <n v="500000"/>
    <n v="528695"/>
    <n v="0"/>
    <n v="500000"/>
    <m/>
    <n v="0"/>
    <e v="#DIV/0!"/>
    <n v="75"/>
    <n v="75"/>
    <n v="0"/>
    <n v="1000"/>
    <n v="750"/>
    <n v="-250"/>
    <n v="0"/>
    <n v="675"/>
    <n v="0.9"/>
  </r>
  <r>
    <s v="Vodafone0816_Coastal_Arac_Kiralama_interest_Digitalm_MS"/>
    <x v="0"/>
    <x v="7"/>
    <s v="Q3"/>
    <d v="2016-08-12T00:00:00"/>
    <d v="2016-08-31T00:00:00"/>
    <n v="0"/>
    <x v="2"/>
    <x v="13"/>
    <s v="Vodafone0816_Coastal_Arac_Kiralama_interest_MS"/>
    <s v="Completed"/>
    <s v="Digitalm"/>
    <s v="RON"/>
    <s v="Xaxis Display Plus"/>
    <s v="cpm"/>
    <s v="Selected Sites"/>
    <s v="Ad Bundles"/>
    <n v="0.2"/>
    <n v="2"/>
    <n v="1000000"/>
    <n v="1000572"/>
    <n v="0"/>
    <n v="1000000"/>
    <n v="137"/>
    <n v="1.369216807985832E-4"/>
    <n v="10.948905109489051"/>
    <n v="200"/>
    <n v="200"/>
    <n v="0"/>
    <n v="2000"/>
    <n v="1500"/>
    <n v="-500"/>
    <n v="0"/>
    <n v="1300"/>
    <n v="0.8666666666666667"/>
  </r>
  <r>
    <s v="Vodafone0816_Coastal_Ege_tatil_interest_Digitalm_MS"/>
    <x v="0"/>
    <x v="7"/>
    <s v="Q3"/>
    <d v="2016-08-12T00:00:00"/>
    <d v="2016-08-31T00:00:00"/>
    <n v="0"/>
    <x v="2"/>
    <x v="13"/>
    <s v="Vodafone0816_Coastal_Ege_tatil_interest_MS"/>
    <s v="Completed"/>
    <s v="Digitalm"/>
    <s v="RON"/>
    <s v="Xaxis Display Plus"/>
    <s v="cpm"/>
    <s v="Selected Sites"/>
    <s v="Ad Bundles"/>
    <n v="0.2"/>
    <n v="2"/>
    <n v="1500000"/>
    <n v="1500420"/>
    <n v="0"/>
    <n v="1500000"/>
    <n v="194"/>
    <n v="1.29297130136895E-4"/>
    <n v="12.88659793814433"/>
    <n v="300"/>
    <n v="300"/>
    <n v="0"/>
    <n v="3000"/>
    <n v="2500"/>
    <n v="-500"/>
    <n v="0"/>
    <n v="2200"/>
    <n v="0.88"/>
  </r>
  <r>
    <s v="Vodafone0816_Coastal_Ege_tatil_interest_Appnexus_MS"/>
    <x v="0"/>
    <x v="7"/>
    <s v="Q3"/>
    <d v="2016-08-12T00:00:00"/>
    <d v="2016-08-31T00:00:00"/>
    <n v="0"/>
    <x v="2"/>
    <x v="13"/>
    <s v="Vodafone0816_Coastal_Ege_tatil_interest_MS"/>
    <s v="Completed"/>
    <s v="Appnexus"/>
    <s v="RON"/>
    <s v="Xaxis Display Plus"/>
    <s v="cpm"/>
    <s v="Selected Sites"/>
    <s v="Ad Bundles"/>
    <n v="1"/>
    <n v="2"/>
    <n v="1000000"/>
    <n v="1016772"/>
    <n v="0"/>
    <n v="1000000"/>
    <n v="27"/>
    <n v="2.6554625815817117E-5"/>
    <n v="64.81481481481481"/>
    <n v="1000"/>
    <n v="1000"/>
    <n v="0"/>
    <n v="2000"/>
    <n v="1750"/>
    <n v="-250"/>
    <n v="0"/>
    <n v="750"/>
    <n v="0.42857142857142855"/>
  </r>
  <r>
    <s v="Vodafone0816_Coastal_Ege_tatil_interest_Google_MS"/>
    <x v="0"/>
    <x v="7"/>
    <s v="Q3"/>
    <d v="2016-08-12T00:00:00"/>
    <d v="2016-08-31T00:00:00"/>
    <n v="0"/>
    <x v="2"/>
    <x v="13"/>
    <s v="Vodafone0816_Coastal_Ege_tatil_interest_MS"/>
    <s v="Completed"/>
    <s v="Google"/>
    <s v="RON"/>
    <s v="Xaxis Display Plus"/>
    <s v="cpm"/>
    <s v="Selected Sites"/>
    <s v="Ad Bundles"/>
    <n v="0"/>
    <n v="2"/>
    <n v="0"/>
    <m/>
    <n v="0"/>
    <n v="0"/>
    <m/>
    <e v="#DIV/0!"/>
    <e v="#DIV/0!"/>
    <n v="0"/>
    <n v="0"/>
    <n v="0"/>
    <n v="0"/>
    <n v="0"/>
    <n v="0"/>
    <n v="0"/>
    <n v="0"/>
    <e v="#DIV/0!"/>
  </r>
  <r>
    <s v="Vodafone0816_Coastal_Ege_tatil_interest_Bond_MS"/>
    <x v="0"/>
    <x v="7"/>
    <s v="Q3"/>
    <d v="2016-08-12T00:00:00"/>
    <d v="2016-08-31T00:00:00"/>
    <n v="0"/>
    <x v="2"/>
    <x v="13"/>
    <s v="Vodafone0816_Coastal_Ege_tatil_interest_MS"/>
    <s v="Completed"/>
    <s v="Bond Digital"/>
    <s v="RON"/>
    <s v="Xaxis Display Plus"/>
    <s v="cpm"/>
    <s v="Selected Sites"/>
    <s v="Ad Bundles"/>
    <n v="0.5"/>
    <n v="2"/>
    <n v="1000000"/>
    <n v="1000155"/>
    <n v="0"/>
    <n v="1000000"/>
    <m/>
    <n v="0"/>
    <e v="#DIV/0!"/>
    <n v="500"/>
    <n v="500"/>
    <n v="0"/>
    <n v="2000"/>
    <n v="1750"/>
    <n v="-250"/>
    <n v="0"/>
    <n v="1250"/>
    <n v="0.7142857142857143"/>
  </r>
  <r>
    <s v="Vodafone0816_Coastal_Akdeniz_tatil_interest_Digitalm_MS"/>
    <x v="0"/>
    <x v="7"/>
    <s v="Q3"/>
    <d v="2016-08-12T00:00:00"/>
    <d v="2016-08-31T00:00:00"/>
    <n v="0"/>
    <x v="2"/>
    <x v="13"/>
    <s v="Vodafone0816_Coastal_Akdeniz_tatil_interest_MS"/>
    <s v="Completed"/>
    <s v="Digitalm"/>
    <s v="RON"/>
    <s v="Xaxis Display Plus"/>
    <s v="cpm"/>
    <s v="Selected Sites"/>
    <s v="Ad Bundles"/>
    <n v="0.2"/>
    <n v="2"/>
    <n v="1500000"/>
    <n v="1500572"/>
    <n v="0"/>
    <n v="1500000"/>
    <n v="207"/>
    <n v="1.3794739605963593E-4"/>
    <n v="12.077294685990339"/>
    <n v="300"/>
    <n v="300"/>
    <n v="0"/>
    <n v="3000"/>
    <n v="2500"/>
    <n v="-500"/>
    <n v="0"/>
    <n v="2200"/>
    <n v="0.88"/>
  </r>
  <r>
    <s v="Vodafone0816_Coastal_Akdeniz_tatil_interest_Appnexus_MS"/>
    <x v="0"/>
    <x v="7"/>
    <s v="Q3"/>
    <d v="2016-08-12T00:00:00"/>
    <d v="2016-08-31T00:00:00"/>
    <n v="0"/>
    <x v="2"/>
    <x v="13"/>
    <s v="Vodafone0816_Coastal_Akdeniz_tatil_interest_MS"/>
    <s v="Completed"/>
    <s v="Appnexus"/>
    <s v="RON"/>
    <s v="Xaxis Display Plus"/>
    <s v="cpm"/>
    <s v="Selected Sites"/>
    <s v="Ad Bundles"/>
    <n v="1"/>
    <n v="2"/>
    <n v="1000000"/>
    <n v="1600259"/>
    <n v="0"/>
    <n v="1000000"/>
    <n v="202"/>
    <n v="1.2622956658890841E-4"/>
    <n v="8.6633663366336631"/>
    <n v="1000"/>
    <n v="1000"/>
    <n v="0"/>
    <n v="2000"/>
    <n v="1750"/>
    <n v="-250"/>
    <n v="0"/>
    <n v="750"/>
    <n v="0.42857142857142855"/>
  </r>
  <r>
    <s v="Vodafone0816_Coastal_Akdeniz_tatil_interest_Google_MS"/>
    <x v="0"/>
    <x v="7"/>
    <s v="Q3"/>
    <d v="2016-08-12T00:00:00"/>
    <d v="2016-08-31T00:00:00"/>
    <n v="0"/>
    <x v="2"/>
    <x v="13"/>
    <s v="Vodafone0816_Coastal_Akdeniz_tatil_interest_MS"/>
    <s v="Completed"/>
    <s v="Google"/>
    <s v="RON"/>
    <s v="Xaxis Display Plus"/>
    <s v="cpm"/>
    <s v="Selected Sites"/>
    <s v="Ad Bundles"/>
    <n v="0"/>
    <n v="2"/>
    <n v="0"/>
    <m/>
    <n v="0"/>
    <n v="0"/>
    <m/>
    <e v="#DIV/0!"/>
    <e v="#DIV/0!"/>
    <n v="0"/>
    <n v="0"/>
    <n v="0"/>
    <n v="0"/>
    <n v="0"/>
    <n v="0"/>
    <n v="0"/>
    <n v="0"/>
    <e v="#DIV/0!"/>
  </r>
  <r>
    <s v="Vodafone0816_Coastal_Akdeniz_tatil_interest_Medyanet_MS"/>
    <x v="0"/>
    <x v="7"/>
    <s v="Q3"/>
    <d v="2016-08-12T00:00:00"/>
    <d v="2016-08-31T00:00:00"/>
    <n v="0"/>
    <x v="2"/>
    <x v="13"/>
    <s v="Vodafone0816_Coastal_Akdeniz_tatil_interest_MS"/>
    <s v="Completed"/>
    <s v="Medyanet"/>
    <s v="RON"/>
    <s v="Xaxis Display Plus"/>
    <s v="cpm"/>
    <s v="Selected Sites"/>
    <s v="Ad Bundles"/>
    <n v="0.1"/>
    <n v="2"/>
    <n v="1000000"/>
    <n v="1005746"/>
    <n v="0"/>
    <n v="1000000"/>
    <m/>
    <n v="0"/>
    <e v="#DIV/0!"/>
    <n v="100"/>
    <n v="100"/>
    <n v="0"/>
    <n v="2000"/>
    <n v="1750"/>
    <n v="-250"/>
    <n v="0"/>
    <n v="1650"/>
    <n v="0.94285714285714284"/>
  </r>
  <r>
    <s v="GSK0816_Sensodyne_Check_Up_interest_Digitalm_MC"/>
    <x v="0"/>
    <x v="7"/>
    <s v="Q3"/>
    <d v="2016-08-12T00:00:00"/>
    <d v="2016-08-31T00:00:00"/>
    <n v="0"/>
    <x v="0"/>
    <x v="0"/>
    <s v="GSK0816_Sensodyne_Check_Up_interest_MC"/>
    <s v="Completed"/>
    <s v="Digitalm"/>
    <s v="RON"/>
    <s v="Xaxis Display Plus"/>
    <s v="cpm"/>
    <s v="Selected Sites"/>
    <s v="Ad Bundles"/>
    <n v="0.2"/>
    <n v="1"/>
    <n v="3000000"/>
    <n v="3000406"/>
    <n v="0"/>
    <n v="3000000"/>
    <n v="563"/>
    <n v="1.8764127254778187E-4"/>
    <n v="3.5523978685612789"/>
    <n v="600"/>
    <n v="600"/>
    <n v="0"/>
    <n v="3000"/>
    <n v="2000"/>
    <n v="-1000"/>
    <n v="0"/>
    <n v="1400"/>
    <n v="0.7"/>
  </r>
  <r>
    <s v="GSK0816_Sensodyne_Check_Up_interest_Appnexus_MC"/>
    <x v="0"/>
    <x v="7"/>
    <s v="Q3"/>
    <d v="2016-08-12T00:00:00"/>
    <d v="2016-08-31T00:00:00"/>
    <n v="0"/>
    <x v="0"/>
    <x v="0"/>
    <s v="GSK0816_Sensodyne_Check_Up_interest_MC"/>
    <s v="Completed"/>
    <s v="Appnexus"/>
    <s v="RON"/>
    <s v="Xaxis Display Plus"/>
    <s v="cpm"/>
    <s v="Selected Sites"/>
    <s v="Ad Bundles"/>
    <n v="0"/>
    <n v="1"/>
    <n v="3000000"/>
    <n v="0"/>
    <n v="3000000"/>
    <n v="0"/>
    <m/>
    <e v="#DIV/0!"/>
    <e v="#DIV/0!"/>
    <n v="0"/>
    <n v="0"/>
    <n v="0"/>
    <n v="3000"/>
    <n v="0"/>
    <n v="-3000"/>
    <n v="0"/>
    <n v="0"/>
    <e v="#DIV/0!"/>
  </r>
  <r>
    <s v="GSK0816_Sensodyne_Check_Up_interest_Sahibinden_MC"/>
    <x v="0"/>
    <x v="7"/>
    <s v="Q3"/>
    <d v="2016-08-12T00:00:00"/>
    <d v="2016-08-31T00:00:00"/>
    <n v="0"/>
    <x v="0"/>
    <x v="0"/>
    <s v="GSK0816_Sensodyne_Check_Up_interest_MC"/>
    <s v="Completed"/>
    <s v="Sahibinden"/>
    <s v="RON"/>
    <s v="Xaxis Display Plus"/>
    <s v="cpm"/>
    <s v="Selected Sites"/>
    <s v="Ad Bundles"/>
    <n v="0.3"/>
    <n v="1"/>
    <n v="2000000"/>
    <n v="2202496"/>
    <n v="0"/>
    <n v="2000000"/>
    <n v="314"/>
    <n v="1.4256552565816239E-4"/>
    <n v="4.3046496815286623"/>
    <n v="600"/>
    <n v="600"/>
    <n v="0"/>
    <n v="2000"/>
    <n v="1351.66"/>
    <n v="-648.33999999999992"/>
    <n v="0"/>
    <n v="751.66000000000008"/>
    <n v="0.5561013864433364"/>
  </r>
  <r>
    <s v="GSK0816_Paradontax_Preroll_Star_MC"/>
    <x v="0"/>
    <x v="7"/>
    <s v="Q3"/>
    <d v="2016-08-15T00:00:00"/>
    <d v="2016-08-31T00:00:00"/>
    <n v="0"/>
    <x v="0"/>
    <x v="0"/>
    <s v="GSK0816_Paradontax_Preroll_MC"/>
    <s v="Completed"/>
    <s v="Star"/>
    <s v="RON"/>
    <s v="Xaxis Tv"/>
    <s v="cpv"/>
    <s v="Pre/Mid/Post Rolls RON"/>
    <s v="Online Video"/>
    <n v="0.01"/>
    <n v="0.04"/>
    <n v="140000"/>
    <n v="101349"/>
    <n v="38651"/>
    <n v="101349"/>
    <n v="4719"/>
    <n v="4.6561880235621467E-2"/>
    <n v="0.52977325704598432"/>
    <n v="1400"/>
    <n v="1013.49"/>
    <n v="-386.51"/>
    <n v="5600"/>
    <n v="2500"/>
    <n v="-3100"/>
    <n v="0"/>
    <n v="1486.51"/>
    <n v="0.59460400000000002"/>
  </r>
  <r>
    <s v="GSK0816_Paradontax_Preroll_Nokta_MC"/>
    <x v="0"/>
    <x v="7"/>
    <s v="Q3"/>
    <d v="2016-08-15T00:00:00"/>
    <d v="2016-08-31T00:00:00"/>
    <n v="0"/>
    <x v="0"/>
    <x v="0"/>
    <s v="GSK0816_Paradontax_Preroll_MC"/>
    <s v="Completed"/>
    <s v="Nokta"/>
    <s v="RON"/>
    <s v="Xaxis Tv"/>
    <s v="cpv"/>
    <s v="Pre/Mid/Post Rolls RON"/>
    <s v="Online Video"/>
    <n v="1.2E-2"/>
    <n v="0.04"/>
    <n v="80000"/>
    <n v="95472"/>
    <n v="0"/>
    <n v="80000"/>
    <n v="3501"/>
    <n v="3.6670437405731525E-2"/>
    <n v="0.28563267637817769"/>
    <n v="960"/>
    <n v="960"/>
    <n v="0"/>
    <n v="3200"/>
    <n v="1000"/>
    <n v="-2200"/>
    <n v="0"/>
    <n v="40"/>
    <n v="0.04"/>
  </r>
  <r>
    <s v="GSK0816_Paradontax_Preroll_Digitalm_MC"/>
    <x v="0"/>
    <x v="7"/>
    <s v="Q3"/>
    <d v="2016-08-15T00:00:00"/>
    <d v="2016-08-31T00:00:00"/>
    <n v="0"/>
    <x v="0"/>
    <x v="0"/>
    <s v="GSK0816_Paradontax_Preroll_MC"/>
    <s v="Completed"/>
    <s v="Digitalm"/>
    <s v="RON"/>
    <s v="Xaxis Tv"/>
    <s v="cpv"/>
    <s v="Pre/Mid/Post Rolls RON"/>
    <s v="Online Video"/>
    <n v="6.0000000000000001E-3"/>
    <n v="0.04"/>
    <n v="50000"/>
    <n v="49657"/>
    <n v="343"/>
    <n v="49657"/>
    <n v="1089"/>
    <n v="2.1930442837867773E-2"/>
    <n v="0.54865013774104687"/>
    <n v="300"/>
    <n v="297.94200000000001"/>
    <n v="-2.0579999999999927"/>
    <n v="2000"/>
    <n v="597.48"/>
    <n v="-1402.52"/>
    <n v="0"/>
    <n v="299.53800000000001"/>
    <n v="0.50133560956015266"/>
  </r>
  <r>
    <s v="Teknosa0816_Turuncu_Indirim_16-18Agustos_Preroll_Midyo_MC"/>
    <x v="0"/>
    <x v="7"/>
    <s v="Q3"/>
    <d v="2016-08-16T00:00:00"/>
    <d v="2016-08-18T00:00:00"/>
    <n v="0"/>
    <x v="0"/>
    <x v="6"/>
    <s v="Teknosa0816_Turuncu_Indirim_16-18Agustos_Preroll_MC"/>
    <s v="Completed"/>
    <s v="Midyo"/>
    <s v="RON"/>
    <s v="Xaxis Tv"/>
    <s v="cpv"/>
    <s v="Pre/Mid/Post Rolls RON"/>
    <s v="Online Video"/>
    <n v="5.0000000000000001E-3"/>
    <n v="3.3000000000000002E-2"/>
    <n v="35000"/>
    <n v="35000"/>
    <n v="0"/>
    <n v="35000"/>
    <m/>
    <n v="0"/>
    <e v="#DIV/0!"/>
    <n v="175"/>
    <n v="175"/>
    <n v="0"/>
    <n v="1155"/>
    <n v="1100"/>
    <n v="-55"/>
    <n v="0"/>
    <n v="925"/>
    <n v="0.84090909090909094"/>
  </r>
  <r>
    <s v="Teknosa0816_Turuncu_Indirim_16-18Agustos_Preroll_Digitalm_MC"/>
    <x v="0"/>
    <x v="7"/>
    <s v="Q3"/>
    <d v="2016-08-16T00:00:00"/>
    <d v="2016-08-18T00:00:00"/>
    <n v="0"/>
    <x v="0"/>
    <x v="6"/>
    <s v="Teknosa0816_Turuncu_Indirim_16-18Agustos_Preroll_MC"/>
    <s v="Completed"/>
    <s v="Digitalm"/>
    <s v="RON"/>
    <s v="Xaxis Tv"/>
    <s v="cpv"/>
    <s v="Pre/Mid/Post Rolls RON"/>
    <s v="Online Video"/>
    <n v="6.0000000000000001E-3"/>
    <n v="3.3000000000000002E-2"/>
    <n v="20000"/>
    <n v="20004"/>
    <n v="0"/>
    <n v="20000"/>
    <n v="305"/>
    <n v="1.5246950609878025E-2"/>
    <n v="1.9672131147540983"/>
    <n v="120"/>
    <n v="120"/>
    <n v="0"/>
    <n v="660"/>
    <n v="600"/>
    <n v="-60"/>
    <n v="0"/>
    <n v="480"/>
    <n v="0.8"/>
  </r>
  <r>
    <s v="Teknosa0816_Turuncu_Indirim_16-18Agustos_Preroll_Bond_MC"/>
    <x v="0"/>
    <x v="7"/>
    <s v="Q3"/>
    <d v="2016-08-16T00:00:00"/>
    <d v="2016-08-18T00:00:00"/>
    <n v="0"/>
    <x v="0"/>
    <x v="6"/>
    <s v="Teknosa0816_Turuncu_Indirim_16-18Agustos_Preroll_MC"/>
    <s v="Completed"/>
    <s v="Bond Digital"/>
    <s v="RON"/>
    <s v="Xaxis Tv"/>
    <s v="cpv"/>
    <s v="Pre/Mid/Post Rolls RON"/>
    <s v="Online Video"/>
    <n v="1.4999999999999999E-2"/>
    <n v="3.3000000000000002E-2"/>
    <n v="20000"/>
    <n v="20013"/>
    <n v="0"/>
    <n v="20000"/>
    <n v="390"/>
    <n v="1.9487333233398293E-2"/>
    <n v="1.5384615384615385"/>
    <n v="300"/>
    <n v="300"/>
    <n v="0"/>
    <n v="660"/>
    <n v="600"/>
    <n v="-60"/>
    <n v="0"/>
    <n v="300"/>
    <n v="0.5"/>
  </r>
  <r>
    <s v="Teknosa0816_Turuncu_Indirim_16-18Agustos_Preroll_Acunn_MC"/>
    <x v="0"/>
    <x v="7"/>
    <s v="Q3"/>
    <d v="2016-08-16T00:00:00"/>
    <d v="2016-08-18T00:00:00"/>
    <n v="0"/>
    <x v="0"/>
    <x v="6"/>
    <s v="Teknosa0816_Turuncu_Indirim_16-18Agustos_Preroll_MC"/>
    <s v="Completed"/>
    <s v="Acunn"/>
    <s v="RON"/>
    <s v="Xaxis Tv"/>
    <s v="cpv"/>
    <s v="Pre/Mid/Post Rolls RON"/>
    <s v="Online Video"/>
    <n v="1.4999999999999999E-2"/>
    <n v="3.3000000000000002E-2"/>
    <n v="10000"/>
    <n v="13558"/>
    <n v="0"/>
    <n v="10000"/>
    <n v="789"/>
    <n v="5.8194423956335742E-2"/>
    <n v="0.38022813688212925"/>
    <n v="150"/>
    <n v="150"/>
    <n v="0"/>
    <n v="330"/>
    <n v="300"/>
    <n v="-30"/>
    <n v="0"/>
    <n v="150"/>
    <n v="0.5"/>
  </r>
  <r>
    <s v="Shell0816_YKB_interest_Bond_MC"/>
    <x v="0"/>
    <x v="7"/>
    <s v="Q3"/>
    <d v="2016-08-16T00:00:00"/>
    <d v="2016-08-31T00:00:00"/>
    <n v="0"/>
    <x v="0"/>
    <x v="50"/>
    <s v="Shell0816_YKB_interest_MC"/>
    <s v="Completed"/>
    <s v="Bond Digital"/>
    <s v="RON"/>
    <s v="Xaxis Display Plus"/>
    <s v="cpm"/>
    <s v="Selected Sites"/>
    <s v="Ad Bundles"/>
    <n v="0.5"/>
    <n v="1"/>
    <n v="1000000"/>
    <n v="1000090"/>
    <n v="0"/>
    <n v="1000000"/>
    <m/>
    <n v="0"/>
    <e v="#DIV/0!"/>
    <n v="500"/>
    <n v="500"/>
    <n v="0"/>
    <n v="1000"/>
    <n v="1000"/>
    <n v="0"/>
    <n v="0"/>
    <n v="500"/>
    <n v="0.5"/>
  </r>
  <r>
    <s v="Shell0816_YKB_interest_Digitalm_MC"/>
    <x v="0"/>
    <x v="7"/>
    <s v="Q3"/>
    <d v="2016-08-16T00:00:00"/>
    <d v="2016-08-31T00:00:00"/>
    <n v="0"/>
    <x v="0"/>
    <x v="50"/>
    <s v="Shell0816_YKB_interest_MC"/>
    <s v="Completed"/>
    <s v="Digitalm"/>
    <s v="RON"/>
    <s v="Xaxis Display Plus"/>
    <s v="cpm"/>
    <s v="Selected Sites"/>
    <s v="Ad Bundles"/>
    <n v="0.2"/>
    <n v="1"/>
    <n v="1000000"/>
    <n v="1000031"/>
    <n v="0"/>
    <n v="1000000"/>
    <n v="191"/>
    <n v="1.9099407918354532E-4"/>
    <n v="5.2356020942408374"/>
    <n v="200"/>
    <n v="200"/>
    <n v="0"/>
    <n v="1000"/>
    <n v="1000"/>
    <n v="0"/>
    <n v="0"/>
    <n v="800"/>
    <n v="0.8"/>
  </r>
  <r>
    <s v="Shell0816_YKB_interest_Appnexus_MC"/>
    <x v="0"/>
    <x v="7"/>
    <s v="Q3"/>
    <d v="2016-08-16T00:00:00"/>
    <d v="2016-08-31T00:00:00"/>
    <n v="0"/>
    <x v="0"/>
    <x v="50"/>
    <s v="Shell0816_YKB_interest_MC"/>
    <s v="Completed"/>
    <s v="Appnexus"/>
    <s v="RON"/>
    <s v="Xaxis Display Plus"/>
    <s v="cpm"/>
    <s v="Selected Sites"/>
    <s v="Ad Bundles"/>
    <n v="0"/>
    <n v="1"/>
    <n v="1000000"/>
    <n v="0"/>
    <n v="1000000"/>
    <n v="0"/>
    <m/>
    <e v="#DIV/0!"/>
    <e v="#DIV/0!"/>
    <n v="0"/>
    <n v="0"/>
    <n v="0"/>
    <n v="1000"/>
    <n v="1000"/>
    <n v="0"/>
    <n v="0"/>
    <n v="1000"/>
    <n v="1"/>
  </r>
  <r>
    <s v="Shell0816_YKB_interest_Sahibinden_MC"/>
    <x v="0"/>
    <x v="7"/>
    <s v="Q3"/>
    <d v="2016-08-16T00:00:00"/>
    <d v="2016-08-31T00:00:00"/>
    <n v="0"/>
    <x v="0"/>
    <x v="50"/>
    <s v="Shell0816_YKB_interest_MC"/>
    <s v="Completed"/>
    <s v="Sahibinden"/>
    <s v="RON"/>
    <s v="Xaxis Display Plus"/>
    <s v="cpm"/>
    <s v="Selected Sites"/>
    <s v="Ad Bundles"/>
    <n v="0.3"/>
    <n v="1"/>
    <n v="1000000"/>
    <n v="2200720"/>
    <n v="0"/>
    <n v="1000000"/>
    <n v="361"/>
    <n v="1.6403722418117708E-4"/>
    <n v="3.3264265927977839"/>
    <n v="300"/>
    <n v="300"/>
    <n v="0"/>
    <n v="1000"/>
    <n v="1200.8399999999999"/>
    <n v="200.83999999999992"/>
    <n v="0"/>
    <n v="900.83999999999992"/>
    <n v="0.75017487758569001"/>
  </r>
  <r>
    <s v="Akbank0816_Aile_Akademisi_interest_Medyanet_MC"/>
    <x v="0"/>
    <x v="7"/>
    <s v="Q3"/>
    <d v="2016-08-17T00:00:00"/>
    <d v="2016-08-31T00:00:00"/>
    <n v="0"/>
    <x v="0"/>
    <x v="9"/>
    <s v="Akbank0816_Aile_Akademisi_interest_MC"/>
    <s v="Completed"/>
    <s v="Medyanet"/>
    <s v="RON"/>
    <s v="Xaxis Display Plus"/>
    <s v="cpm"/>
    <s v="Selected Sites"/>
    <s v="Ad Bundles"/>
    <n v="0.1"/>
    <n v="1"/>
    <n v="2400000"/>
    <n v="2400096"/>
    <n v="0"/>
    <n v="2400000"/>
    <m/>
    <n v="0"/>
    <e v="#DIV/0!"/>
    <n v="240"/>
    <n v="240"/>
    <n v="0"/>
    <n v="2400"/>
    <n v="1400"/>
    <n v="-1000"/>
    <n v="0"/>
    <n v="1160"/>
    <n v="0.82857142857142863"/>
  </r>
  <r>
    <s v="Akbank0816_Aile_Akademisi_interest_Digitalm_MC"/>
    <x v="0"/>
    <x v="7"/>
    <s v="Q3"/>
    <d v="2016-08-17T00:00:00"/>
    <d v="2016-08-31T00:00:00"/>
    <n v="0"/>
    <x v="0"/>
    <x v="9"/>
    <s v="Akbank0816_Aile_Akademisi_interest_MC"/>
    <s v="Completed"/>
    <s v="Digitalm"/>
    <s v="RON"/>
    <s v="Xaxis Display Plus"/>
    <s v="cpm"/>
    <s v="Selected Sites"/>
    <s v="Ad Bundles"/>
    <n v="0.2"/>
    <n v="1"/>
    <n v="1000000"/>
    <n v="1000302"/>
    <n v="0"/>
    <n v="1000000"/>
    <n v="119"/>
    <n v="1.189640728499993E-4"/>
    <n v="5.0420168067226889"/>
    <n v="200"/>
    <n v="200"/>
    <n v="0"/>
    <n v="1000"/>
    <n v="600"/>
    <n v="-400"/>
    <n v="0"/>
    <n v="400"/>
    <n v="0.66666666666666663"/>
  </r>
  <r>
    <s v="IKEA0816_Ankara_Kahvaltı_Tabagı_Mobil_Prestitial_Medyanet_MEC"/>
    <x v="0"/>
    <x v="7"/>
    <s v="Q3"/>
    <d v="2016-08-18T00:00:00"/>
    <d v="2016-08-31T00:00:00"/>
    <n v="0"/>
    <x v="1"/>
    <x v="1"/>
    <s v="IKEA0816_Ankara_Kahvaltı_Tabagı_Mobil_Prestitial_MEC"/>
    <s v="Completed"/>
    <s v="Medyanet"/>
    <s v="RON"/>
    <s v="Xaxis Mobil"/>
    <s v="cpm"/>
    <s v="Interstitial"/>
    <s v="Interstitial"/>
    <n v="2.5"/>
    <n v="10"/>
    <n v="400000"/>
    <n v="440036"/>
    <n v="0"/>
    <n v="400000"/>
    <m/>
    <n v="0"/>
    <e v="#DIV/0!"/>
    <n v="1000"/>
    <n v="1000"/>
    <n v="0"/>
    <n v="4000"/>
    <n v="4000"/>
    <n v="0"/>
    <n v="0"/>
    <n v="3000"/>
    <n v="0.75"/>
  </r>
  <r>
    <s v="IKEA0816_Ankara_Kahvaltı_Tabagı_Mobil_Prestitial_Admatic_MEC"/>
    <x v="0"/>
    <x v="7"/>
    <s v="Q3"/>
    <d v="2016-08-18T00:00:00"/>
    <d v="2016-08-31T00:00:00"/>
    <n v="0"/>
    <x v="1"/>
    <x v="1"/>
    <s v="IKEA0816_Ankara_Kahvaltı_Tabagı_Mobil_Prestitial_MEC"/>
    <s v="Completed"/>
    <s v="Admatic"/>
    <s v="RON"/>
    <s v="Xaxis Mobil"/>
    <s v="cpm"/>
    <s v="Interstitial"/>
    <s v="Interstitial"/>
    <n v="2"/>
    <n v="10"/>
    <n v="750000"/>
    <n v="580307"/>
    <n v="169693"/>
    <n v="580307"/>
    <n v="0"/>
    <n v="0"/>
    <e v="#DIV/0!"/>
    <n v="1500"/>
    <n v="1160.614"/>
    <n v="-339.38599999999997"/>
    <n v="7500"/>
    <n v="5650"/>
    <n v="-1850"/>
    <n v="0"/>
    <n v="4489.3860000000004"/>
    <n v="0.79458159292035402"/>
  </r>
  <r>
    <s v="Teknosa0816_Turuncu_Indirim_19-22Agustos_interstitial_Medyanet_MC"/>
    <x v="0"/>
    <x v="7"/>
    <s v="Q3"/>
    <d v="2016-08-19T00:00:00"/>
    <d v="2016-08-22T00:00:00"/>
    <n v="0"/>
    <x v="0"/>
    <x v="6"/>
    <s v="Teknosa0816_Turuncu_Indirim_19-22Agustos_interstitial_MC"/>
    <s v="Completed"/>
    <s v="Medyanet"/>
    <s v="RON"/>
    <s v="Xaxis Rich Media"/>
    <s v="cpm"/>
    <s v="Interstitial"/>
    <s v="Interstitial"/>
    <n v="0.5"/>
    <n v="4.25"/>
    <n v="650000"/>
    <n v="600224"/>
    <n v="49776"/>
    <n v="600224"/>
    <m/>
    <n v="0"/>
    <e v="#DIV/0!"/>
    <n v="325"/>
    <n v="300.11200000000002"/>
    <n v="-24.887999999999977"/>
    <n v="2762.5"/>
    <n v="2550"/>
    <n v="-212.5"/>
    <n v="0"/>
    <n v="2249.8879999999999"/>
    <n v="0.88230901960784314"/>
  </r>
  <r>
    <s v="Teknosa0816_Turuncu_Indirim_19-22Agustos_interstitial_Digitalm_MC"/>
    <x v="0"/>
    <x v="7"/>
    <s v="Q3"/>
    <d v="2016-08-19T00:00:00"/>
    <d v="2016-08-22T00:00:00"/>
    <n v="0"/>
    <x v="0"/>
    <x v="6"/>
    <s v="Teknosa0816_Turuncu_Indirim_19-22Agustos_interstitial_MC"/>
    <s v="Completed"/>
    <s v="Digitalm"/>
    <s v="RON"/>
    <s v="Xaxis Rich Media"/>
    <s v="cpm"/>
    <s v="Interstitial"/>
    <s v="Interstitial"/>
    <n v="2.5"/>
    <n v="4.25"/>
    <n v="300000"/>
    <n v="300065"/>
    <n v="0"/>
    <n v="300000"/>
    <n v="5198"/>
    <n v="1.73229133687701E-2"/>
    <n v="0.19238168526356292"/>
    <n v="750"/>
    <n v="750"/>
    <n v="0"/>
    <n v="1275"/>
    <n v="1000"/>
    <n v="-275"/>
    <n v="0"/>
    <n v="250"/>
    <n v="0.25"/>
  </r>
  <r>
    <s v="Teknosa0816_Turuncu_Indirim_19-22Agustos_interstitial_Bond_MC"/>
    <x v="0"/>
    <x v="7"/>
    <s v="Q3"/>
    <d v="2016-08-19T00:00:00"/>
    <d v="2016-08-22T00:00:00"/>
    <n v="0"/>
    <x v="0"/>
    <x v="6"/>
    <s v="Teknosa0816_Turuncu_Indirim_19-22Agustos_interstitial_MC"/>
    <s v="Completed"/>
    <s v="Bond Digital"/>
    <s v="RON"/>
    <s v="Xaxis Rich Media"/>
    <s v="cpm"/>
    <s v="Interstitial"/>
    <s v="Interstitial"/>
    <n v="2.5"/>
    <n v="4.25"/>
    <n v="100000"/>
    <n v="100027"/>
    <n v="0"/>
    <n v="100000"/>
    <n v="115"/>
    <n v="1.1496895838123706E-3"/>
    <n v="3.9130434782608696"/>
    <n v="250"/>
    <n v="250"/>
    <n v="0"/>
    <n v="425"/>
    <n v="450"/>
    <n v="25"/>
    <n v="0"/>
    <n v="200"/>
    <n v="0.44444444444444442"/>
  </r>
  <r>
    <s v="Avon0816_Muyom_LAL_Appnexus_MX"/>
    <x v="0"/>
    <x v="7"/>
    <s v="Q3"/>
    <d v="2016-08-19T00:00:00"/>
    <d v="2016-08-31T00:00:00"/>
    <n v="0"/>
    <x v="3"/>
    <x v="33"/>
    <s v="Avon0816_Muyom_LAL_MX"/>
    <s v="Completed"/>
    <s v="Appnexus"/>
    <s v="RON"/>
    <s v="Xaxis Lookalike"/>
    <s v="cpm"/>
    <s v="Selected Sites"/>
    <s v="Ad Bundles"/>
    <n v="1"/>
    <n v="1.4"/>
    <n v="500000"/>
    <n v="1441050"/>
    <n v="0"/>
    <n v="500000"/>
    <m/>
    <n v="0"/>
    <e v="#DIV/0!"/>
    <n v="500"/>
    <n v="500"/>
    <n v="0"/>
    <n v="700"/>
    <n v="1000"/>
    <n v="300"/>
    <n v="0"/>
    <n v="500"/>
    <n v="0.5"/>
  </r>
  <r>
    <s v="Avon0816_Muyom_LAL_Google_MX"/>
    <x v="0"/>
    <x v="7"/>
    <s v="Q3"/>
    <d v="2016-08-19T00:00:00"/>
    <d v="2016-08-31T00:00:00"/>
    <n v="0"/>
    <x v="3"/>
    <x v="33"/>
    <s v="Avon0816_Muyom_LAL_MX"/>
    <s v="Completed"/>
    <s v="Google"/>
    <s v="RON"/>
    <s v="Xaxis Lookalike"/>
    <s v="cpm"/>
    <s v="Selected Sites"/>
    <s v="Ad Bundles"/>
    <n v="0"/>
    <n v="1.4"/>
    <n v="800000"/>
    <m/>
    <n v="800000"/>
    <n v="0"/>
    <m/>
    <e v="#DIV/0!"/>
    <e v="#DIV/0!"/>
    <n v="0"/>
    <n v="0"/>
    <n v="0"/>
    <n v="1120"/>
    <n v="1067.52"/>
    <n v="-52.480000000000018"/>
    <n v="0"/>
    <n v="1067.52"/>
    <n v="1"/>
  </r>
  <r>
    <s v="Avon0816_Muyom_LAL_Digitalm_MX"/>
    <x v="0"/>
    <x v="7"/>
    <s v="Q3"/>
    <d v="2016-08-19T00:00:00"/>
    <d v="2016-08-31T00:00:00"/>
    <n v="0"/>
    <x v="3"/>
    <x v="33"/>
    <s v="Avon0816_Muyom_LAL_MX"/>
    <s v="Completed"/>
    <s v="Digitalm"/>
    <s v="RON"/>
    <s v="Xaxis Lookalike"/>
    <s v="cpm"/>
    <s v="Selected Sites"/>
    <s v="Ad Bundles"/>
    <n v="0.2"/>
    <n v="1.4"/>
    <n v="750000"/>
    <n v="750037"/>
    <n v="0"/>
    <n v="750000"/>
    <n v="279"/>
    <n v="3.7198164890532066E-4"/>
    <n v="3.5842293906810037"/>
    <n v="150"/>
    <n v="150"/>
    <n v="0"/>
    <n v="1050"/>
    <n v="1000"/>
    <n v="-50"/>
    <n v="0"/>
    <n v="850"/>
    <n v="0.85"/>
  </r>
  <r>
    <s v="Avon0816_Muyom_Audio_Recognation_Digitalmarcom_MX"/>
    <x v="0"/>
    <x v="7"/>
    <s v="Q3"/>
    <d v="2016-08-19T00:00:00"/>
    <d v="2016-08-31T00:00:00"/>
    <n v="0"/>
    <x v="3"/>
    <x v="33"/>
    <s v="Avon0816_Muyom_Audio_Recognation_MX"/>
    <s v="Completed"/>
    <s v="Digitalmarcom"/>
    <s v="RON"/>
    <s v="Xaxis Audio Recog"/>
    <s v="cpv"/>
    <s v="Pre/Mid/Post Rolls RON"/>
    <s v="Online Video"/>
    <n v="3.7999999999999999E-2"/>
    <n v="0.06"/>
    <n v="30000"/>
    <n v="30000"/>
    <n v="0"/>
    <n v="30000"/>
    <m/>
    <n v="0"/>
    <e v="#DIV/0!"/>
    <n v="1140"/>
    <n v="1140"/>
    <n v="0"/>
    <n v="1800"/>
    <n v="1800"/>
    <n v="0"/>
    <n v="0"/>
    <n v="660"/>
    <n v="0.36666666666666664"/>
  </r>
  <r>
    <s v="Avon0816_Muyom_Audio_Recognation_Startv_MX"/>
    <x v="0"/>
    <x v="7"/>
    <s v="Q3"/>
    <d v="2016-08-19T00:00:00"/>
    <d v="2016-08-31T00:00:00"/>
    <n v="0"/>
    <x v="3"/>
    <x v="33"/>
    <s v="Avon0816_Muyom_Audio_Recognation_MX"/>
    <s v="Completed"/>
    <s v="Star"/>
    <s v="RON"/>
    <s v="Xaxis Audio Recog"/>
    <s v="cpv"/>
    <s v="Pre/Mid/Post Rolls RON"/>
    <s v="Online Video"/>
    <n v="0.01"/>
    <n v="0.06"/>
    <n v="20000"/>
    <n v="20003"/>
    <n v="0"/>
    <n v="20000"/>
    <n v="583"/>
    <n v="2.9145628155776634E-2"/>
    <n v="2.0586277873070329"/>
    <n v="200"/>
    <n v="200"/>
    <n v="0"/>
    <n v="1200"/>
    <n v="1200.18"/>
    <n v="0.18000000000006366"/>
    <n v="0"/>
    <n v="1000.1800000000001"/>
    <n v="0.83335832958389577"/>
  </r>
  <r>
    <s v="Vestel0816_Beyaz_Esya_Degisim_Kampanyası_interstitial_Medyanet_MC"/>
    <x v="0"/>
    <x v="7"/>
    <s v="Q3"/>
    <d v="2016-08-23T00:00:00"/>
    <d v="2016-08-31T00:00:00"/>
    <n v="0"/>
    <x v="0"/>
    <x v="18"/>
    <s v="Vestel0816_Beyaz_Esya_Degisim_Kampanyası_Bond_MC"/>
    <s v="Completed"/>
    <s v="Medyanet"/>
    <s v="RON"/>
    <s v="Xaxis Rich Media"/>
    <s v="cpm"/>
    <s v="Interstitial"/>
    <s v="Interstitial"/>
    <n v="0.5"/>
    <n v="4.25"/>
    <n v="250000"/>
    <n v="250090"/>
    <n v="0"/>
    <n v="250000"/>
    <m/>
    <n v="0"/>
    <e v="#DIV/0!"/>
    <n v="125"/>
    <n v="125"/>
    <n v="0"/>
    <n v="1062.5"/>
    <n v="900"/>
    <n v="-162.5"/>
    <n v="0"/>
    <n v="775"/>
    <n v="0.86111111111111116"/>
  </r>
  <r>
    <s v="Vestel0816_Beyaz_Esya_Degisim_Kampanyası_interstitial_Digitalm_MC"/>
    <x v="0"/>
    <x v="7"/>
    <s v="Q3"/>
    <d v="2016-08-23T00:00:00"/>
    <d v="2016-08-31T00:00:00"/>
    <n v="0"/>
    <x v="0"/>
    <x v="18"/>
    <s v="Vestel0816_Beyaz_Esya_Degisim_Kampanyası_Bond_MC"/>
    <s v="Completed"/>
    <s v="Digitalm"/>
    <s v="RON"/>
    <s v="Xaxis Rich Media"/>
    <s v="cpm"/>
    <s v="Interstitial"/>
    <s v="Interstitial"/>
    <n v="2.5"/>
    <n v="4.25"/>
    <n v="150000"/>
    <n v="150488"/>
    <n v="0"/>
    <n v="150000"/>
    <n v="2325"/>
    <n v="1.5449736856094838E-2"/>
    <n v="0.25806451612903225"/>
    <n v="375"/>
    <n v="375"/>
    <n v="0"/>
    <n v="637.5"/>
    <n v="600"/>
    <n v="-37.5"/>
    <n v="0"/>
    <n v="225"/>
    <n v="0.375"/>
  </r>
  <r>
    <s v="Vestel0816_Beyaz_Esya_Degisim_Kampanyası_interstitial_Bond_MC"/>
    <x v="0"/>
    <x v="7"/>
    <s v="Q3"/>
    <d v="2016-08-23T00:00:00"/>
    <d v="2016-08-31T00:00:00"/>
    <n v="0"/>
    <x v="0"/>
    <x v="18"/>
    <s v="Vestel0816_Beyaz_Esya_Degisim_Kampanyası_Bond_MC"/>
    <s v="Completed"/>
    <s v="Bond Digital"/>
    <s v="RON"/>
    <s v="Xaxis Rich Media"/>
    <s v="cpm"/>
    <s v="Interstitial"/>
    <s v="Interstitial"/>
    <n v="2.5"/>
    <n v="4.25"/>
    <n v="100000"/>
    <n v="100204"/>
    <n v="0"/>
    <n v="100000"/>
    <n v="1832"/>
    <n v="1.8282703285297991E-2"/>
    <n v="0.25068231441048033"/>
    <n v="250"/>
    <n v="250"/>
    <n v="0"/>
    <n v="425"/>
    <n v="459.25"/>
    <n v="34.25"/>
    <n v="0"/>
    <n v="209.25"/>
    <n v="0.4556341861731083"/>
  </r>
  <r>
    <s v="Teknosa0816_Disney_iletisimi_interstitial_Medyanet_MC"/>
    <x v="0"/>
    <x v="7"/>
    <s v="Q3"/>
    <d v="2016-08-24T00:00:00"/>
    <d v="2016-08-31T00:00:00"/>
    <n v="0"/>
    <x v="0"/>
    <x v="6"/>
    <s v="Teknosa0816_Disney_iletisimi_interstitial_MC"/>
    <s v="Completed"/>
    <s v="Medyanet"/>
    <s v="RON"/>
    <s v="Xaxis Rich Media"/>
    <s v="cpm"/>
    <s v="Interstitial"/>
    <s v="Interstitial"/>
    <n v="0.5"/>
    <n v="4.25"/>
    <n v="650000"/>
    <n v="650119"/>
    <n v="0"/>
    <n v="650000"/>
    <m/>
    <n v="0"/>
    <e v="#DIV/0!"/>
    <n v="325"/>
    <n v="325"/>
    <n v="0"/>
    <n v="2762.5"/>
    <n v="2650"/>
    <n v="-112.5"/>
    <n v="0"/>
    <n v="2325"/>
    <n v="0.87735849056603776"/>
  </r>
  <r>
    <s v="Teknosa0816_Disney_iletisimi_interstitial_Digitalm_MC"/>
    <x v="0"/>
    <x v="7"/>
    <s v="Q3"/>
    <d v="2016-08-24T00:00:00"/>
    <d v="2016-08-31T00:00:00"/>
    <n v="0"/>
    <x v="0"/>
    <x v="6"/>
    <s v="Teknosa0816_Disney_iletisimi_interstitial_MC"/>
    <s v="Completed"/>
    <s v="Digitalm"/>
    <s v="RON"/>
    <s v="Xaxis Rich Media"/>
    <s v="cpm"/>
    <s v="Interstitial"/>
    <s v="Interstitial"/>
    <n v="2.5"/>
    <n v="4.25"/>
    <n v="400000"/>
    <n v="400087"/>
    <n v="0"/>
    <n v="400000"/>
    <n v="6829"/>
    <n v="1.7068787538710332E-2"/>
    <n v="0.24893835114950943"/>
    <n v="1000"/>
    <n v="1000"/>
    <n v="0"/>
    <n v="1700"/>
    <n v="1700"/>
    <n v="0"/>
    <n v="0"/>
    <n v="700"/>
    <n v="0.41176470588235292"/>
  </r>
  <r>
    <s v="Teknosa0816_Disney_iletisimi_interstitial_Acunn_MC"/>
    <x v="0"/>
    <x v="7"/>
    <s v="Q3"/>
    <d v="2016-08-24T00:00:00"/>
    <d v="2016-08-31T00:00:00"/>
    <n v="0"/>
    <x v="0"/>
    <x v="6"/>
    <s v="Teknosa0816_Disney_iletisimi_interstitial_MC"/>
    <s v="Completed"/>
    <s v="Acunn"/>
    <s v="RON"/>
    <s v="Xaxis Rich Media"/>
    <s v="cpm"/>
    <s v="Interstitial"/>
    <s v="Interstitial"/>
    <n v="1.25"/>
    <n v="4.25"/>
    <n v="150000"/>
    <n v="150013"/>
    <n v="0"/>
    <n v="150000"/>
    <n v="1543"/>
    <n v="1.0285775232813156E-2"/>
    <n v="0.38885288399222295"/>
    <n v="187.5"/>
    <n v="187.5"/>
    <n v="0"/>
    <n v="637.5"/>
    <n v="600"/>
    <n v="-37.5"/>
    <n v="0"/>
    <n v="412.5"/>
    <n v="0.6875"/>
  </r>
  <r>
    <s v="Teknosa0816_Disney_iletisimi_interstitial_Star_MC"/>
    <x v="0"/>
    <x v="7"/>
    <s v="Q3"/>
    <d v="2016-08-24T00:00:00"/>
    <d v="2016-08-31T00:00:00"/>
    <n v="0"/>
    <x v="0"/>
    <x v="6"/>
    <s v="Teknosa0816_Disney_iletisimi_interstitial_MC"/>
    <s v="Completed"/>
    <s v="Star"/>
    <s v="RON"/>
    <s v="Xaxis Rich Media"/>
    <s v="cpm"/>
    <s v="Interstitial"/>
    <s v="Interstitial"/>
    <n v="2.5"/>
    <n v="4.25"/>
    <n v="100000"/>
    <n v="100012"/>
    <n v="0"/>
    <n v="100000"/>
    <n v="1314"/>
    <n v="1.3138423389193297E-2"/>
    <n v="0.22831050228310501"/>
    <n v="250"/>
    <n v="250"/>
    <n v="0"/>
    <n v="425"/>
    <n v="300"/>
    <n v="-125"/>
    <n v="0"/>
    <n v="50"/>
    <n v="0.16666666666666666"/>
  </r>
  <r>
    <s v="Gratis0816_26-28Agustos_interstitial_Medyanet_MS"/>
    <x v="0"/>
    <x v="7"/>
    <s v="Q3"/>
    <d v="2016-08-26T00:00:00"/>
    <d v="2016-08-31T00:00:00"/>
    <n v="0"/>
    <x v="2"/>
    <x v="41"/>
    <s v="Gratis0816_26-28Agustos_interstitial_MS"/>
    <s v="Completed"/>
    <s v="Medyanet"/>
    <s v="RON"/>
    <s v="Xaxis Rich Media"/>
    <s v="cpm"/>
    <s v="Interstitial"/>
    <s v="Interstitial"/>
    <n v="0.5"/>
    <n v="4.25"/>
    <n v="1850000"/>
    <n v="616589"/>
    <n v="1233411"/>
    <n v="616589"/>
    <m/>
    <n v="0"/>
    <e v="#DIV/0!"/>
    <n v="925"/>
    <n v="308.29450000000003"/>
    <n v="-616.70550000000003"/>
    <n v="7862.5"/>
    <n v="2600"/>
    <n v="-5262.5"/>
    <n v="0"/>
    <n v="2291.7055"/>
    <n v="0.88142519230769234"/>
  </r>
  <r>
    <s v="Gratis0816_26-28Agustos_interstitial_Digitalm_MS"/>
    <x v="0"/>
    <x v="7"/>
    <s v="Q3"/>
    <d v="2016-08-26T00:00:00"/>
    <d v="2016-08-31T00:00:00"/>
    <n v="0"/>
    <x v="2"/>
    <x v="41"/>
    <s v="Gratis0816_26-28Agustos_interstitial_MS"/>
    <s v="Completed"/>
    <s v="Digitalm"/>
    <s v="RON"/>
    <s v="Xaxis Rich Media"/>
    <s v="cpm"/>
    <s v="Interstitial"/>
    <s v="Interstitial"/>
    <n v="2.5"/>
    <n v="4.25"/>
    <n v="750000"/>
    <n v="750059"/>
    <n v="0"/>
    <n v="750000"/>
    <n v="11255"/>
    <n v="1.5005486235082841E-2"/>
    <n v="0.26654820079964459"/>
    <n v="1875"/>
    <n v="1875"/>
    <n v="0"/>
    <n v="3187.5"/>
    <n v="3000"/>
    <n v="-187.5"/>
    <n v="0"/>
    <n v="1125"/>
    <n v="0.375"/>
  </r>
  <r>
    <s v="Gratis0816_26-28Agustos_interstitial_Star_MS"/>
    <x v="0"/>
    <x v="7"/>
    <s v="Q3"/>
    <d v="2016-08-26T00:00:00"/>
    <d v="2016-08-31T00:00:00"/>
    <n v="0"/>
    <x v="2"/>
    <x v="41"/>
    <s v="Gratis0816_26-28Agustos_interstitial_MS"/>
    <s v="Completed"/>
    <s v="Star"/>
    <s v="RON"/>
    <s v="Xaxis Rich Media"/>
    <s v="cpm"/>
    <s v="Interstitial"/>
    <s v="Interstitial"/>
    <n v="2.5"/>
    <n v="4.25"/>
    <n v="200000"/>
    <n v="200006"/>
    <n v="0"/>
    <n v="200000"/>
    <n v="2447"/>
    <n v="1.223463296101117E-2"/>
    <n v="0.40866366979975483"/>
    <n v="500"/>
    <n v="500"/>
    <n v="0"/>
    <n v="850"/>
    <n v="1000"/>
    <n v="150"/>
    <n v="0"/>
    <n v="500"/>
    <n v="0.5"/>
  </r>
  <r>
    <s v="Gratis0816_26-28Agustos_interstitial_Acunn_MS"/>
    <x v="0"/>
    <x v="7"/>
    <s v="Q3"/>
    <d v="2016-08-26T00:00:00"/>
    <d v="2016-08-31T00:00:00"/>
    <n v="0"/>
    <x v="2"/>
    <x v="41"/>
    <s v="Gratis0816_26-28Agustos_interstitial_MS"/>
    <s v="Completed"/>
    <s v="Acunn"/>
    <s v="RON"/>
    <s v="Xaxis Rich Media"/>
    <s v="cpm"/>
    <s v="Interstitial"/>
    <s v="Interstitial"/>
    <n v="1.25"/>
    <n v="4.25"/>
    <n v="100000"/>
    <n v="100044"/>
    <n v="0"/>
    <n v="100000"/>
    <n v="1078"/>
    <n v="1.0775258886090121E-2"/>
    <n v="0.44848794063079778"/>
    <n v="125"/>
    <n v="125"/>
    <n v="0"/>
    <n v="425"/>
    <n v="483.47"/>
    <n v="58.470000000000027"/>
    <n v="0"/>
    <n v="358.47"/>
    <n v="0.74145241690280683"/>
  </r>
  <r>
    <s v="Teknosa0816_Turuncu_Indirim_26-29Agustos_interstitial_Medyanet_MC"/>
    <x v="0"/>
    <x v="7"/>
    <s v="Q3"/>
    <d v="2016-08-26T00:00:00"/>
    <d v="2016-08-29T00:00:00"/>
    <n v="0"/>
    <x v="0"/>
    <x v="6"/>
    <s v="Teknosa0816_Turuncu_Indirim_26-29Agustos_interstitial_MC"/>
    <s v="Completed"/>
    <s v="Medyanet"/>
    <s v="RON"/>
    <s v="Xaxis Rich Media"/>
    <s v="cpm"/>
    <s v="Interstitial"/>
    <s v="Interstitial"/>
    <n v="0.5"/>
    <n v="4.25"/>
    <n v="400000"/>
    <n v="400100"/>
    <n v="0"/>
    <n v="400000"/>
    <m/>
    <n v="0"/>
    <e v="#DIV/0!"/>
    <n v="200"/>
    <n v="200"/>
    <n v="0"/>
    <n v="1700"/>
    <n v="1600"/>
    <n v="-100"/>
    <n v="0"/>
    <n v="1400"/>
    <n v="0.875"/>
  </r>
  <r>
    <s v="Teknosa0816_Turuncu_Indirim_26-29Agustos_interstitial_Digitalm_MC"/>
    <x v="0"/>
    <x v="7"/>
    <s v="Q3"/>
    <d v="2016-08-26T00:00:00"/>
    <d v="2016-08-29T00:00:00"/>
    <n v="0"/>
    <x v="0"/>
    <x v="6"/>
    <s v="Teknosa0816_Turuncu_Indirim_26-29Agustos_interstitial_MC"/>
    <s v="Completed"/>
    <s v="Digitalm"/>
    <s v="RON"/>
    <s v="Xaxis Rich Media"/>
    <s v="cpm"/>
    <s v="Interstitial"/>
    <s v="Interstitial"/>
    <n v="2.5"/>
    <n v="4.25"/>
    <n v="300000"/>
    <n v="300030"/>
    <n v="0"/>
    <n v="300000"/>
    <n v="5560"/>
    <n v="1.8531480185314801E-2"/>
    <n v="0.21582733812949639"/>
    <n v="750"/>
    <n v="750"/>
    <n v="0"/>
    <n v="1275"/>
    <n v="1200"/>
    <n v="-75"/>
    <n v="0"/>
    <n v="450"/>
    <n v="0.375"/>
  </r>
  <r>
    <s v="Teknosa0816_Turuncu_Indirim_26-29Agustos_interstitial_Bond_MC"/>
    <x v="0"/>
    <x v="7"/>
    <s v="Q3"/>
    <d v="2016-08-26T00:00:00"/>
    <d v="2016-08-29T00:00:00"/>
    <n v="0"/>
    <x v="0"/>
    <x v="6"/>
    <s v="Teknosa0816_Turuncu_Indirim_26-29Agustos_interstitial_MC"/>
    <s v="Completed"/>
    <s v="Bond Digital"/>
    <s v="RON"/>
    <s v="Xaxis Rich Media"/>
    <s v="cpm"/>
    <s v="Interstitial"/>
    <s v="Interstitial"/>
    <n v="2.5"/>
    <n v="4.25"/>
    <n v="100000"/>
    <n v="100097"/>
    <n v="0"/>
    <n v="100000"/>
    <n v="1325"/>
    <n v="1.3237159954843801E-2"/>
    <n v="0.15126037735849054"/>
    <n v="250"/>
    <n v="250"/>
    <n v="0"/>
    <n v="425"/>
    <n v="200.42"/>
    <n v="-224.58"/>
    <n v="0"/>
    <n v="-49.580000000000013"/>
    <n v="-0.24738050094800926"/>
  </r>
  <r>
    <s v="Tac0816_Hayaller_Yattıgın_Yerden_Baslar_Preroll_Acunn_MC"/>
    <x v="0"/>
    <x v="7"/>
    <s v="Q3"/>
    <d v="2016-08-29T00:00:00"/>
    <d v="2016-08-31T00:00:00"/>
    <n v="0"/>
    <x v="0"/>
    <x v="66"/>
    <s v="Tac0816_Hayaller_Yattıgın_Yerden_Baslar_Preroll_MC"/>
    <s v="Completed"/>
    <s v="Acunn"/>
    <s v="RON"/>
    <s v="Xaxis Tv"/>
    <s v="cpv"/>
    <s v="Pre/Mid/Post Rolls RON"/>
    <s v="Online Video"/>
    <n v="1.4999999999999999E-2"/>
    <n v="3.3000000000000002E-2"/>
    <n v="15000"/>
    <n v="15018"/>
    <n v="0"/>
    <n v="15000"/>
    <n v="882"/>
    <n v="5.8729524570515383E-2"/>
    <n v="0.56122448979591832"/>
    <n v="225"/>
    <n v="225"/>
    <n v="0"/>
    <n v="495"/>
    <n v="495"/>
    <n v="0"/>
    <n v="0"/>
    <n v="270"/>
    <n v="0.54545454545454541"/>
  </r>
  <r>
    <s v="Danone0816_ProjectS_interest_Appnexus_MEC"/>
    <x v="0"/>
    <x v="7"/>
    <s v="Q3"/>
    <d v="2016-08-29T00:00:00"/>
    <d v="2016-08-31T00:00:00"/>
    <n v="0"/>
    <x v="1"/>
    <x v="16"/>
    <s v="Danone0816_ProjectS_interest_MC"/>
    <s v="Completed"/>
    <s v="Appnexus"/>
    <s v="RON"/>
    <s v="Xaxis Display Plus"/>
    <s v="cpm"/>
    <s v="Selected Sites"/>
    <s v="Ad Bundles"/>
    <n v="2.5"/>
    <n v="3"/>
    <n v="350000"/>
    <n v="27392"/>
    <n v="322608"/>
    <n v="27392"/>
    <n v="17"/>
    <n v="6.2061915887850463E-4"/>
    <n v="4.8338823529411767"/>
    <n v="875"/>
    <n v="68.48"/>
    <n v="-806.52"/>
    <n v="1050"/>
    <n v="82.176000000000002"/>
    <n v="-967.82399999999996"/>
    <n v="0"/>
    <n v="13.695999999999998"/>
    <n v="0.16666666666666663"/>
  </r>
  <r>
    <s v="Danone0816_ProjectS_interest_Google_MEC"/>
    <x v="0"/>
    <x v="7"/>
    <s v="Q3"/>
    <d v="2016-08-29T00:00:00"/>
    <d v="2016-08-31T00:00:00"/>
    <n v="0"/>
    <x v="1"/>
    <x v="16"/>
    <s v="Danone0816_ProjectS_interest_MC"/>
    <s v="Completed"/>
    <s v="Google"/>
    <s v="RON"/>
    <s v="Xaxis Display Plus"/>
    <s v="cpm"/>
    <s v="Selected Sites"/>
    <s v="Ad Bundles"/>
    <n v="0"/>
    <n v="3"/>
    <m/>
    <m/>
    <n v="0"/>
    <n v="0"/>
    <m/>
    <e v="#DIV/0!"/>
    <e v="#DIV/0!"/>
    <n v="0"/>
    <n v="0"/>
    <n v="0"/>
    <n v="0"/>
    <n v="0"/>
    <n v="0"/>
    <n v="0"/>
    <n v="0"/>
    <e v="#DIV/0!"/>
  </r>
  <r>
    <s v="Teknosa0816_Kucuk_Ev_Aletleri_Preroll_Midyo_MC"/>
    <x v="0"/>
    <x v="7"/>
    <s v="Q3"/>
    <d v="2016-08-29T00:00:00"/>
    <d v="2016-09-01T00:00:00"/>
    <n v="0"/>
    <x v="0"/>
    <x v="6"/>
    <s v="Teknosa0816_Kucuk_Ev_Aletleri_Preroll_MC"/>
    <s v="Completed"/>
    <s v="Midyo"/>
    <s v="RON"/>
    <s v="Xaxis Tv"/>
    <s v="cpv"/>
    <s v="Pre/Mid/Post Rolls RON"/>
    <s v="Online Video"/>
    <n v="5.0000000000000001E-3"/>
    <n v="3.3000000000000002E-2"/>
    <n v="35000"/>
    <m/>
    <n v="35000"/>
    <n v="0"/>
    <m/>
    <e v="#DIV/0!"/>
    <e v="#DIV/0!"/>
    <n v="175"/>
    <n v="0"/>
    <n v="-175"/>
    <n v="1155"/>
    <n v="1000"/>
    <n v="-155"/>
    <n v="0"/>
    <n v="1000"/>
    <n v="1"/>
  </r>
  <r>
    <s v="Teknosa0816_Kucuk_Ev_Aletleri_Preroll_Acunn_MC"/>
    <x v="0"/>
    <x v="7"/>
    <s v="Q3"/>
    <d v="2016-08-29T00:00:00"/>
    <d v="2016-09-01T00:00:00"/>
    <n v="0"/>
    <x v="0"/>
    <x v="6"/>
    <s v="Teknosa0816_Kucuk_Ev_Aletleri_Preroll_MC"/>
    <s v="Completed"/>
    <s v="Acunn"/>
    <s v="RON"/>
    <s v="Xaxis Tv"/>
    <s v="cpv"/>
    <s v="Pre/Mid/Post Rolls RON"/>
    <s v="Online Video"/>
    <n v="1.4999999999999999E-2"/>
    <n v="3.3000000000000002E-2"/>
    <n v="30000"/>
    <n v="16130"/>
    <n v="13870"/>
    <n v="16130"/>
    <n v="555"/>
    <n v="3.4407935523868567E-2"/>
    <n v="0.91171171171171173"/>
    <n v="450"/>
    <n v="241.95"/>
    <n v="-208.05"/>
    <n v="990"/>
    <n v="506"/>
    <n v="-484"/>
    <n v="0"/>
    <n v="264.05"/>
    <n v="0.52183794466403166"/>
  </r>
  <r>
    <s v="Teknosa0816_Kucuk_Ev_Aletleri_Preroll_Digitalm_MC"/>
    <x v="0"/>
    <x v="7"/>
    <s v="Q3"/>
    <d v="2016-08-29T00:00:00"/>
    <d v="2016-09-01T00:00:00"/>
    <n v="0"/>
    <x v="0"/>
    <x v="6"/>
    <s v="Teknosa0816_Kucuk_Ev_Aletleri_Preroll_MC"/>
    <s v="Completed"/>
    <s v="Digitalm"/>
    <s v="RON"/>
    <s v="Xaxis Tv"/>
    <s v="cpv"/>
    <s v="Pre/Mid/Post Rolls RON"/>
    <s v="Online Video"/>
    <n v="6.0000000000000001E-3"/>
    <n v="3.3000000000000002E-2"/>
    <n v="35000"/>
    <n v="49421"/>
    <n v="0"/>
    <n v="35000"/>
    <n v="708"/>
    <n v="1.4325893850792174E-2"/>
    <n v="2.1186440677966103"/>
    <n v="210"/>
    <n v="210"/>
    <n v="0"/>
    <n v="1155"/>
    <n v="1500"/>
    <n v="345"/>
    <n v="0"/>
    <n v="1290"/>
    <n v="0.86"/>
  </r>
  <r>
    <s v="Akbank0916_Back_To_School_Preroll_Acunn_MC"/>
    <x v="0"/>
    <x v="8"/>
    <s v="Q3"/>
    <d v="2016-09-08T00:00:00"/>
    <d v="2016-09-25T00:00:00"/>
    <n v="0"/>
    <x v="0"/>
    <x v="9"/>
    <s v="Akbank0916_Back_To_School_Preroll_MC"/>
    <s v="Completed"/>
    <s v="Acunn"/>
    <s v="RON"/>
    <s v="Xaxis Tv"/>
    <s v="cpv"/>
    <s v="Pre/Mid/Post Rolls RON"/>
    <s v="Online Video"/>
    <n v="1.4999999999999999E-2"/>
    <n v="3.3000000000000002E-2"/>
    <n v="50000"/>
    <n v="50016"/>
    <n v="0"/>
    <n v="50000"/>
    <m/>
    <n v="0"/>
    <e v="#DIV/0!"/>
    <n v="750"/>
    <n v="750"/>
    <n v="0"/>
    <n v="1650"/>
    <n v="1890"/>
    <n v="240"/>
    <n v="0"/>
    <n v="1140"/>
    <n v="0.60317460317460314"/>
  </r>
  <r>
    <s v="Akbank0916_Back_To_School_Preroll_Nokta_MC"/>
    <x v="0"/>
    <x v="8"/>
    <s v="Q3"/>
    <d v="2016-09-08T00:00:00"/>
    <d v="2016-09-25T00:00:00"/>
    <n v="0"/>
    <x v="0"/>
    <x v="9"/>
    <s v="Akbank0916_Back_To_School_Preroll_MC"/>
    <s v="Completed"/>
    <s v="Nokta"/>
    <s v="RON"/>
    <s v="Xaxis Tv"/>
    <s v="cpv"/>
    <s v="Pre/Mid/Post Rolls RON"/>
    <s v="Online Video"/>
    <n v="1.2E-2"/>
    <n v="3.3000000000000002E-2"/>
    <n v="70000"/>
    <n v="75749"/>
    <n v="0"/>
    <n v="70000"/>
    <n v="4724"/>
    <n v="6.2363859588905467E-2"/>
    <n v="0.48899237933954276"/>
    <n v="840"/>
    <n v="840"/>
    <n v="0"/>
    <n v="2310"/>
    <n v="2310"/>
    <n v="0"/>
    <n v="0"/>
    <n v="1470"/>
    <n v="0.63636363636363635"/>
  </r>
  <r>
    <s v="Akbank0916_Back_To_School_Preroll_Sözcü_MC"/>
    <x v="0"/>
    <x v="8"/>
    <s v="Q3"/>
    <d v="2016-09-08T00:00:00"/>
    <d v="2016-09-25T00:00:00"/>
    <n v="0"/>
    <x v="0"/>
    <x v="9"/>
    <s v="Akbank0916_Back_To_School_Preroll_MC"/>
    <s v="Completed"/>
    <s v="Sözcü"/>
    <s v="RON"/>
    <s v="Xaxis Tv"/>
    <s v="cpv"/>
    <s v="Pre/Mid/Post Rolls RON"/>
    <s v="Online Video"/>
    <n v="0.01"/>
    <n v="3.3000000000000002E-2"/>
    <n v="50000"/>
    <n v="55003"/>
    <n v="0"/>
    <n v="50000"/>
    <n v="11726"/>
    <n v="0.21318837154337036"/>
    <n v="0.14071294559099437"/>
    <n v="500"/>
    <n v="500"/>
    <n v="0"/>
    <n v="1650"/>
    <n v="1650"/>
    <n v="0"/>
    <n v="0"/>
    <n v="1150"/>
    <n v="0.69696969696969702"/>
  </r>
  <r>
    <s v="Akbank0916_Back_To_School_Preroll_Dogus_MC"/>
    <x v="0"/>
    <x v="8"/>
    <s v="Q3"/>
    <d v="2016-09-08T00:00:00"/>
    <d v="2016-09-25T00:00:00"/>
    <n v="0"/>
    <x v="0"/>
    <x v="9"/>
    <s v="Akbank0916_Back_To_School_Preroll_MC"/>
    <s v="Completed"/>
    <s v="Dogus"/>
    <s v="RON"/>
    <s v="Xaxis Tv"/>
    <s v="cpv"/>
    <s v="Pre/Mid/Post Rolls RON"/>
    <s v="Online Video"/>
    <n v="0.01"/>
    <n v="3.3000000000000002E-2"/>
    <n v="50000"/>
    <n v="50000"/>
    <n v="0"/>
    <n v="50000"/>
    <n v="5385"/>
    <n v="0.1077"/>
    <n v="0.30640668523676878"/>
    <n v="500"/>
    <n v="500"/>
    <n v="0"/>
    <n v="1650"/>
    <n v="1650"/>
    <n v="0"/>
    <n v="0"/>
    <n v="1150"/>
    <n v="0.69696969696969702"/>
  </r>
  <r>
    <s v="Akbank0916_Caz_Festivali_interest_Bond_MC"/>
    <x v="0"/>
    <x v="8"/>
    <s v="Q3"/>
    <d v="2016-09-09T00:00:00"/>
    <d v="2016-09-30T00:00:00"/>
    <n v="0"/>
    <x v="0"/>
    <x v="9"/>
    <s v="Akbank0916_Caz_Festivali_interest_MC"/>
    <s v="Completed"/>
    <s v="Bond Digital"/>
    <s v="RON"/>
    <s v="Xaxis Display Plus"/>
    <s v="cpm"/>
    <s v="Selected Sites"/>
    <s v="Ad Bundles"/>
    <n v="0.5"/>
    <n v="1"/>
    <n v="1000000"/>
    <n v="1101980"/>
    <n v="0"/>
    <n v="1000000"/>
    <m/>
    <n v="0"/>
    <e v="#DIV/0!"/>
    <n v="500"/>
    <n v="500"/>
    <n v="0"/>
    <n v="1000"/>
    <n v="1000"/>
    <n v="0"/>
    <n v="0"/>
    <n v="500"/>
    <n v="0.5"/>
  </r>
  <r>
    <s v="Akbank0916_Caz_Festivali_interest_Medyanet_MC"/>
    <x v="0"/>
    <x v="8"/>
    <s v="Q3"/>
    <d v="2016-09-09T00:00:00"/>
    <d v="2016-09-30T00:00:00"/>
    <n v="0"/>
    <x v="0"/>
    <x v="9"/>
    <s v="Akbank0916_Caz_Festivali_interest_MC"/>
    <s v="Completed"/>
    <s v="Medyanet"/>
    <s v="RON"/>
    <s v="Xaxis Display Plus"/>
    <s v="cpm"/>
    <s v="Selected Sites"/>
    <s v="Ad Bundles"/>
    <n v="0.1"/>
    <n v="1"/>
    <n v="1500000"/>
    <n v="1500288"/>
    <n v="0"/>
    <n v="1500000"/>
    <n v="309"/>
    <n v="2.0596045559252623E-4"/>
    <n v="4.8543689320388346"/>
    <n v="150"/>
    <n v="150"/>
    <n v="0"/>
    <n v="1500"/>
    <n v="1500"/>
    <n v="0"/>
    <n v="0"/>
    <n v="1350"/>
    <n v="0.9"/>
  </r>
  <r>
    <s v="Akbank0916_Caz_Festivali_interest_Sahibinden_MC"/>
    <x v="0"/>
    <x v="8"/>
    <s v="Q3"/>
    <d v="2016-09-09T00:00:00"/>
    <d v="2016-09-30T00:00:00"/>
    <n v="0"/>
    <x v="0"/>
    <x v="9"/>
    <s v="Akbank0916_Caz_Festivali_interest_MC"/>
    <s v="Completed"/>
    <s v="Sahibinden"/>
    <s v="RON"/>
    <s v="Xaxis Display Plus"/>
    <s v="cpm"/>
    <s v="Selected Sites"/>
    <s v="Ad Bundles"/>
    <n v="0.3"/>
    <n v="1"/>
    <n v="2500000"/>
    <n v="2750789"/>
    <n v="0"/>
    <n v="2500000"/>
    <n v="255"/>
    <n v="9.2700676060577532E-5"/>
    <n v="6.2588235294117647"/>
    <n v="750"/>
    <n v="750"/>
    <n v="0"/>
    <n v="2500"/>
    <n v="1596"/>
    <n v="-904"/>
    <n v="0"/>
    <n v="846"/>
    <n v="0.53007518796992481"/>
  </r>
  <r>
    <s v="Bayer0916_Bepanthol_Preroll_Fox_MC"/>
    <x v="0"/>
    <x v="8"/>
    <s v="Q3"/>
    <d v="2016-09-21T00:00:00"/>
    <d v="2016-09-30T00:00:00"/>
    <n v="0"/>
    <x v="0"/>
    <x v="7"/>
    <s v="Bayer0916_Bepanthol_Preroll_MC"/>
    <s v="Completed"/>
    <s v="Fox"/>
    <s v="RON"/>
    <s v="Xaxis Tv"/>
    <s v="cpv"/>
    <s v="Pre/Mid/Post Rolls RON"/>
    <s v="Online Video"/>
    <n v="0.01"/>
    <n v="3.3000000000000002E-2"/>
    <n v="30000"/>
    <n v="40012"/>
    <n v="0"/>
    <n v="30000"/>
    <n v="5588"/>
    <n v="0.13965810256922923"/>
    <n v="0.17716535433070865"/>
    <n v="300"/>
    <n v="300"/>
    <n v="0"/>
    <n v="990"/>
    <n v="990"/>
    <n v="0"/>
    <n v="0"/>
    <n v="690"/>
    <n v="0.69696969696969702"/>
  </r>
  <r>
    <s v="Bayer0916_Bepanthol_Preroll_Nokta_MC"/>
    <x v="0"/>
    <x v="8"/>
    <s v="Q3"/>
    <d v="2016-09-21T00:00:00"/>
    <d v="2016-09-30T00:00:00"/>
    <n v="0"/>
    <x v="0"/>
    <x v="7"/>
    <s v="Bayer0916_Bepanthol_Preroll_MC"/>
    <s v="Completed"/>
    <s v="Nokta"/>
    <s v="RON"/>
    <s v="Xaxis Tv"/>
    <s v="cpv"/>
    <s v="Pre/Mid/Post Rolls RON"/>
    <s v="Online Video"/>
    <n v="1.2E-2"/>
    <n v="3.3000000000000002E-2"/>
    <n v="40000"/>
    <n v="52890"/>
    <n v="0"/>
    <n v="40000"/>
    <n v="1288"/>
    <n v="2.4352429570807337E-2"/>
    <n v="1.0248447204968945"/>
    <n v="480"/>
    <n v="480"/>
    <n v="0"/>
    <n v="1320"/>
    <n v="1320"/>
    <n v="0"/>
    <n v="0"/>
    <n v="840"/>
    <n v="0.63636363636363635"/>
  </r>
  <r>
    <s v="Bayer0916_Bepanthol_Preroll_Acunn_MC"/>
    <x v="0"/>
    <x v="8"/>
    <s v="Q3"/>
    <d v="2016-09-21T00:00:00"/>
    <d v="2016-09-30T00:00:00"/>
    <n v="0"/>
    <x v="0"/>
    <x v="7"/>
    <s v="Bayer0916_Bepanthol_Preroll_MC"/>
    <s v="Completed"/>
    <s v="Acunn"/>
    <s v="RON"/>
    <s v="Xaxis Tv"/>
    <s v="cpv"/>
    <s v="Pre/Mid/Post Rolls RON"/>
    <s v="Online Video"/>
    <n v="1.4999999999999999E-2"/>
    <n v="3.3000000000000002E-2"/>
    <n v="50000"/>
    <n v="53314"/>
    <n v="0"/>
    <n v="50000"/>
    <m/>
    <n v="0"/>
    <e v="#DIV/0!"/>
    <n v="750"/>
    <n v="750"/>
    <n v="0"/>
    <n v="1650"/>
    <n v="1025"/>
    <n v="-625"/>
    <n v="0"/>
    <n v="275"/>
    <n v="0.26829268292682928"/>
  </r>
  <r>
    <s v="Bayer0916_Bepanthol_Preroll_Dogus_MC"/>
    <x v="0"/>
    <x v="8"/>
    <s v="Q3"/>
    <d v="2016-09-21T00:00:00"/>
    <d v="2016-09-30T00:00:00"/>
    <n v="0"/>
    <x v="0"/>
    <x v="7"/>
    <s v="Bayer0916_Bepanthol_Preroll_MC"/>
    <s v="Completed"/>
    <s v="Dogus"/>
    <s v="RON"/>
    <s v="Xaxis Tv"/>
    <s v="cpv"/>
    <s v="Pre/Mid/Post Rolls RON"/>
    <s v="Online Video"/>
    <n v="0.01"/>
    <n v="3.3000000000000002E-2"/>
    <n v="30000"/>
    <n v="30003"/>
    <n v="0"/>
    <n v="30000"/>
    <n v="2996"/>
    <n v="9.9856680998566816E-2"/>
    <n v="0.33044058744993327"/>
    <n v="300"/>
    <n v="300"/>
    <n v="0"/>
    <n v="990"/>
    <n v="990"/>
    <n v="0"/>
    <n v="0"/>
    <n v="690"/>
    <n v="0.69696969696969702"/>
  </r>
  <r>
    <s v="Bayer0916_Supradyn_Preroll_Fox_MC"/>
    <x v="0"/>
    <x v="8"/>
    <s v="Q3"/>
    <d v="2016-09-21T00:00:00"/>
    <d v="2016-09-30T00:00:00"/>
    <n v="0"/>
    <x v="0"/>
    <x v="7"/>
    <s v="Bayer0916_Supradyn_Preroll_MC"/>
    <s v="Completed"/>
    <s v="Fox"/>
    <s v="RON"/>
    <s v="Xaxis Tv"/>
    <s v="cpv"/>
    <s v="Pre/Mid/Post Rolls RON"/>
    <s v="Online Video"/>
    <n v="0.01"/>
    <n v="3.3000000000000002E-2"/>
    <n v="30000"/>
    <n v="39464"/>
    <n v="0"/>
    <n v="30000"/>
    <n v="4084"/>
    <n v="0.10348672207581594"/>
    <n v="0.24240940254652302"/>
    <n v="300"/>
    <n v="300"/>
    <n v="0"/>
    <n v="990"/>
    <n v="990"/>
    <n v="0"/>
    <n v="0"/>
    <n v="690"/>
    <n v="0.69696969696969702"/>
  </r>
  <r>
    <s v="Bayer0916_Supradyn_Preroll_Star_MC"/>
    <x v="0"/>
    <x v="8"/>
    <s v="Q3"/>
    <d v="2016-09-21T00:00:00"/>
    <d v="2016-09-30T00:00:00"/>
    <n v="0"/>
    <x v="0"/>
    <x v="7"/>
    <s v="Bayer0916_Supradyn_Preroll_MC"/>
    <s v="Completed"/>
    <s v="Star"/>
    <s v="RON"/>
    <s v="Xaxis Tv"/>
    <s v="cpv"/>
    <s v="Pre/Mid/Post Rolls RON"/>
    <s v="Online Video"/>
    <n v="0.01"/>
    <n v="3.3000000000000002E-2"/>
    <n v="70000"/>
    <n v="70003"/>
    <n v="0"/>
    <n v="70000"/>
    <n v="6592"/>
    <n v="9.416739282602174E-2"/>
    <n v="0.30491504854368934"/>
    <n v="700"/>
    <n v="700"/>
    <n v="0"/>
    <n v="2310"/>
    <n v="2010"/>
    <n v="-300"/>
    <n v="0"/>
    <n v="1310"/>
    <n v="0.65174129353233834"/>
  </r>
  <r>
    <s v="Bayer0916_Supradyn_Preroll_NOkta_MC"/>
    <x v="0"/>
    <x v="8"/>
    <s v="Q3"/>
    <d v="2016-09-21T00:00:00"/>
    <d v="2016-09-30T00:00:00"/>
    <n v="0"/>
    <x v="0"/>
    <x v="7"/>
    <s v="Bayer0916_Supradyn_Preroll_MC"/>
    <s v="Completed"/>
    <s v="Nokta"/>
    <s v="RON"/>
    <s v="Xaxis Tv"/>
    <s v="cpv"/>
    <s v="Pre/Mid/Post Rolls RON"/>
    <s v="Online Video"/>
    <n v="1.2E-2"/>
    <n v="3.3000000000000002E-2"/>
    <n v="70000"/>
    <n v="84915"/>
    <n v="0"/>
    <n v="70000"/>
    <n v="4302"/>
    <n v="5.0662427133015366E-2"/>
    <n v="0.46722454672245467"/>
    <n v="840"/>
    <n v="840"/>
    <n v="0"/>
    <n v="2310"/>
    <n v="2010"/>
    <n v="-300"/>
    <n v="0"/>
    <n v="1170"/>
    <n v="0.58208955223880599"/>
  </r>
  <r>
    <s v="Bayer0916_Supradyn_Preroll_Acunn_MC"/>
    <x v="0"/>
    <x v="8"/>
    <s v="Q3"/>
    <d v="2016-09-21T00:00:00"/>
    <d v="2016-09-30T00:00:00"/>
    <n v="0"/>
    <x v="0"/>
    <x v="7"/>
    <s v="Bayer0916_Supradyn_Preroll_MC"/>
    <s v="Completed"/>
    <s v="Acunn"/>
    <s v="RON"/>
    <s v="Xaxis Tv"/>
    <s v="cpv"/>
    <s v="Pre/Mid/Post Rolls RON"/>
    <s v="Online Video"/>
    <n v="1.4999999999999999E-2"/>
    <n v="3.3000000000000002E-2"/>
    <n v="30000"/>
    <n v="37510"/>
    <n v="0"/>
    <n v="30000"/>
    <m/>
    <n v="0"/>
    <e v="#DIV/0!"/>
    <n v="450"/>
    <n v="450"/>
    <n v="0"/>
    <n v="990"/>
    <n v="990"/>
    <n v="0"/>
    <n v="0"/>
    <n v="540"/>
    <n v="0.54545454545454541"/>
  </r>
  <r>
    <s v="Bayer0916_Supradyn_interest_Sözcü_MC"/>
    <x v="0"/>
    <x v="8"/>
    <s v="Q3"/>
    <d v="2016-09-01T00:00:00"/>
    <d v="2016-09-09T00:00:00"/>
    <n v="0"/>
    <x v="0"/>
    <x v="7"/>
    <s v="Bayer0916_Supradyn_interest_MC"/>
    <s v="Completed"/>
    <s v="Sözcü"/>
    <s v="RON"/>
    <s v="Xaxis Display Plus"/>
    <s v="cpm"/>
    <s v="Selected Sites"/>
    <s v="Ad Bundles"/>
    <n v="0.25"/>
    <n v="2"/>
    <n v="2000000"/>
    <n v="2000730"/>
    <n v="0"/>
    <n v="2000000"/>
    <n v="346"/>
    <n v="1.7293687803951558E-4"/>
    <n v="5.7803468208092488"/>
    <n v="500"/>
    <n v="500"/>
    <n v="0"/>
    <n v="4000"/>
    <n v="2000"/>
    <n v="-2000"/>
    <n v="0"/>
    <n v="1500"/>
    <n v="0.75"/>
  </r>
  <r>
    <s v="Bayer0916_Supradyn_interest_Sahibinden_MC"/>
    <x v="0"/>
    <x v="8"/>
    <s v="Q3"/>
    <d v="2016-09-01T00:00:00"/>
    <d v="2016-09-09T00:00:00"/>
    <n v="0"/>
    <x v="0"/>
    <x v="7"/>
    <s v="Bayer0916_Supradyn_interest_MC"/>
    <s v="Completed"/>
    <s v="Sahibinden"/>
    <s v="RON"/>
    <s v="Xaxis Display Plus"/>
    <s v="cpm"/>
    <s v="Selected Sites"/>
    <s v="Ad Bundles"/>
    <n v="0.3"/>
    <n v="2"/>
    <n v="4300000"/>
    <n v="2054915"/>
    <n v="2245085"/>
    <n v="2054915"/>
    <n v="232"/>
    <n v="1.1290004696057988E-4"/>
    <n v="11.177672413793102"/>
    <n v="1290"/>
    <n v="616.47449999999992"/>
    <n v="-673.52550000000008"/>
    <n v="8600"/>
    <n v="2593.2199999999998"/>
    <n v="-6006.7800000000007"/>
    <n v="0"/>
    <n v="1976.7455"/>
    <n v="0.76227450814045861"/>
  </r>
  <r>
    <s v="Bayer0916_Supradyn_interest_Digitalm_MC"/>
    <x v="0"/>
    <x v="8"/>
    <s v="Q3"/>
    <d v="2016-09-01T00:00:00"/>
    <d v="2016-09-09T00:00:00"/>
    <n v="0"/>
    <x v="0"/>
    <x v="7"/>
    <s v="Bayer0916_Supradyn_interest_MC"/>
    <s v="Completed"/>
    <s v="Digitalm"/>
    <s v="RON"/>
    <s v="Xaxis Display Plus"/>
    <s v="cpm"/>
    <s v="Selected Sites"/>
    <s v="Ad Bundles"/>
    <n v="0.2"/>
    <n v="2"/>
    <n v="1250000"/>
    <n v="1265080"/>
    <n v="0"/>
    <n v="1250000"/>
    <n v="213"/>
    <n v="1.6836879881114238E-4"/>
    <n v="11.878685446009388"/>
    <n v="250"/>
    <n v="250"/>
    <n v="0"/>
    <n v="2500"/>
    <n v="2530.16"/>
    <n v="30.159999999999854"/>
    <n v="0"/>
    <n v="2280.16"/>
    <n v="0.90119201947702909"/>
  </r>
  <r>
    <s v="Bayer0916_Supradyn_interest_Medikalakademi_MC"/>
    <x v="0"/>
    <x v="8"/>
    <s v="Q3"/>
    <d v="2016-09-01T00:00:00"/>
    <d v="2016-09-09T00:00:00"/>
    <n v="0"/>
    <x v="0"/>
    <x v="7"/>
    <s v="Bayer0916_Supradyn_interest_MC"/>
    <s v="Completed"/>
    <s v="Medikalakademi"/>
    <s v="RON"/>
    <s v="Xaxis Display Plus"/>
    <s v="cpm"/>
    <s v="Selected Sites"/>
    <s v="Ad Bundles"/>
    <n v="0"/>
    <n v="2"/>
    <n v="0"/>
    <n v="0"/>
    <n v="0"/>
    <n v="0"/>
    <n v="0"/>
    <e v="#DIV/0!"/>
    <e v="#DIV/0!"/>
    <n v="0"/>
    <n v="0"/>
    <n v="0"/>
    <n v="0"/>
    <n v="0"/>
    <n v="0"/>
    <n v="0"/>
    <n v="0"/>
    <e v="#DIV/0!"/>
  </r>
  <r>
    <s v="Bayer0916_Supradyn_interest_Onedio_MC"/>
    <x v="0"/>
    <x v="8"/>
    <s v="Q3"/>
    <d v="2016-09-01T00:00:00"/>
    <d v="2016-09-09T00:00:00"/>
    <n v="0"/>
    <x v="0"/>
    <x v="7"/>
    <s v="Bayer0916_Supradyn_interest_MC"/>
    <s v="Completed"/>
    <s v="Onedio"/>
    <s v="RON"/>
    <s v="Xaxis Display Plus"/>
    <s v="cpm"/>
    <s v="Selected Sites"/>
    <s v="Ad Bundles"/>
    <n v="0.45"/>
    <n v="2"/>
    <n v="1293780"/>
    <n v="1293780"/>
    <n v="0"/>
    <n v="1293780"/>
    <n v="98"/>
    <n v="7.5747035817526942E-5"/>
    <n v="26.403673469387755"/>
    <n v="582.20100000000002"/>
    <n v="582.20100000000002"/>
    <n v="0"/>
    <n v="2587.56"/>
    <n v="2587.56"/>
    <n v="0"/>
    <n v="0"/>
    <n v="2005.3589999999999"/>
    <n v="0.77500000000000002"/>
  </r>
  <r>
    <s v="Bayer0916_Supradyn_interest_Dogus_MC"/>
    <x v="0"/>
    <x v="8"/>
    <s v="Q3"/>
    <d v="2016-09-01T00:00:00"/>
    <d v="2016-09-09T00:00:00"/>
    <n v="0"/>
    <x v="0"/>
    <x v="7"/>
    <s v="Bayer0916_Supradyn_interest_MC"/>
    <s v="Completed"/>
    <s v="Dogus"/>
    <s v="RON"/>
    <s v="Xaxis Display Plus"/>
    <s v="cpm"/>
    <s v="Selected Sites"/>
    <s v="Ad Bundles"/>
    <n v="0.35"/>
    <n v="2"/>
    <n v="1500000"/>
    <n v="963186"/>
    <n v="536814"/>
    <n v="963186"/>
    <n v="406"/>
    <n v="4.2151775461852641E-4"/>
    <n v="4.7447586206896553"/>
    <n v="525"/>
    <n v="337.11509999999998"/>
    <n v="-187.88490000000002"/>
    <n v="3000"/>
    <n v="1926.3720000000001"/>
    <n v="-1073.6279999999999"/>
    <n v="0"/>
    <n v="1589.2569000000001"/>
    <n v="0.82500000000000007"/>
  </r>
  <r>
    <s v="Carrefoursa0916_Back_to_School_Audio_Recognation_Digitalmarcom_MC"/>
    <x v="0"/>
    <x v="8"/>
    <s v="Q3"/>
    <d v="2016-09-06T00:00:00"/>
    <d v="2016-09-30T00:00:00"/>
    <n v="0"/>
    <x v="0"/>
    <x v="58"/>
    <s v="Carrefoursa0916_Back_to_School_Audio_Recognation_MC"/>
    <s v="Completed"/>
    <s v="Digitalmarcom"/>
    <s v="RON"/>
    <s v="Xaxis Audio Recog"/>
    <s v="cpv"/>
    <s v="Pre/Mid/Post Rolls RON"/>
    <s v="Online Video"/>
    <n v="3.7999999999999999E-2"/>
    <n v="0.06"/>
    <n v="50000"/>
    <n v="51128"/>
    <n v="0"/>
    <n v="50000"/>
    <m/>
    <n v="0"/>
    <e v="#DIV/0!"/>
    <n v="1900"/>
    <n v="1900"/>
    <n v="0"/>
    <n v="3000"/>
    <n v="3000"/>
    <n v="0"/>
    <n v="0"/>
    <n v="1100"/>
    <n v="0.36666666666666664"/>
  </r>
  <r>
    <s v="GSK0916_Parodontax_Preroll_Star_MC"/>
    <x v="0"/>
    <x v="8"/>
    <s v="Q3"/>
    <d v="2016-09-09T00:00:00"/>
    <d v="2016-09-30T00:00:00"/>
    <n v="0"/>
    <x v="0"/>
    <x v="0"/>
    <s v="GSK0916_Parodontax_Preroll_MC"/>
    <s v="Completed"/>
    <s v="Star"/>
    <s v="RON"/>
    <s v="Xaxis Tv"/>
    <s v="cpv"/>
    <s v="Pre/Mid/Post Rolls RON"/>
    <s v="Online Video"/>
    <n v="0.01"/>
    <n v="0.04"/>
    <n v="100000"/>
    <n v="100004"/>
    <n v="0"/>
    <n v="100000"/>
    <n v="5050"/>
    <n v="5.049798008079677E-2"/>
    <n v="0.46260198019801979"/>
    <n v="1000"/>
    <n v="1000"/>
    <n v="0"/>
    <n v="4000"/>
    <n v="2336.14"/>
    <n v="-1663.8600000000001"/>
    <n v="0"/>
    <n v="1336.1399999999999"/>
    <n v="0.57194346229249959"/>
  </r>
  <r>
    <s v="GSK0916_Parodontax_Preroll_Nokta_MC"/>
    <x v="0"/>
    <x v="8"/>
    <s v="Q3"/>
    <d v="2016-09-09T00:00:00"/>
    <d v="2016-09-30T00:00:00"/>
    <n v="0"/>
    <x v="0"/>
    <x v="0"/>
    <s v="GSK0916_Parodontax_Preroll_MC"/>
    <s v="Completed"/>
    <s v="Nokta"/>
    <s v="RON"/>
    <s v="Xaxis Tv"/>
    <s v="cpv"/>
    <s v="Pre/Mid/Post Rolls RON"/>
    <s v="Online Video"/>
    <n v="1.2E-2"/>
    <n v="0.04"/>
    <n v="100000"/>
    <n v="116560"/>
    <n v="0"/>
    <n v="100000"/>
    <n v="5788"/>
    <n v="4.9656829100892245E-2"/>
    <n v="0.40361782999308915"/>
    <n v="1200"/>
    <n v="1200"/>
    <n v="0"/>
    <n v="4000"/>
    <n v="2336.14"/>
    <n v="-1663.8600000000001"/>
    <n v="0"/>
    <n v="1136.1399999999999"/>
    <n v="0.4863321547509995"/>
  </r>
  <r>
    <s v="GSK0916_Sensodyne_Check_Up_interest_Dogus_MC"/>
    <x v="0"/>
    <x v="8"/>
    <s v="Q3"/>
    <d v="2016-09-01T00:00:00"/>
    <d v="2016-09-26T00:00:00"/>
    <n v="0"/>
    <x v="0"/>
    <x v="0"/>
    <s v="GSK0916_Sensodyne_Check_Up_interest_MC"/>
    <s v="Completed"/>
    <s v="Dogus"/>
    <s v="RON"/>
    <s v="Xaxis Display Plus"/>
    <s v="cpm"/>
    <s v="Selected Sites"/>
    <s v="Ad Bundles"/>
    <n v="0.35"/>
    <n v="1"/>
    <n v="3500000"/>
    <n v="1573251"/>
    <n v="1926749"/>
    <n v="1573251"/>
    <n v="1328"/>
    <n v="8.4411196941873868E-4"/>
    <n v="1.1846769578313252"/>
    <n v="1225"/>
    <n v="550.63784999999996"/>
    <n v="-674.36215000000004"/>
    <n v="3500"/>
    <n v="1573.251"/>
    <n v="-1926.749"/>
    <n v="0"/>
    <n v="1022.61315"/>
    <n v="0.65"/>
  </r>
  <r>
    <s v="GSK0916_Sensodyne_Check_Up_interest_Digitalm_MC"/>
    <x v="0"/>
    <x v="8"/>
    <s v="Q3"/>
    <d v="2016-09-01T00:00:00"/>
    <d v="2016-09-26T00:00:00"/>
    <n v="0"/>
    <x v="0"/>
    <x v="0"/>
    <s v="GSK0916_Sensodyne_Check_Up_interest_MC"/>
    <s v="Completed"/>
    <s v="Digitalm"/>
    <s v="RON"/>
    <s v="Xaxis Display Plus"/>
    <s v="cpm"/>
    <s v="Selected Sites"/>
    <s v="Ad Bundles"/>
    <n v="0.2"/>
    <n v="1"/>
    <n v="4000000"/>
    <n v="4000160"/>
    <n v="0"/>
    <n v="4000000"/>
    <n v="899"/>
    <n v="2.2474101035958562E-4"/>
    <n v="3.9855939933259177"/>
    <n v="800"/>
    <n v="800"/>
    <n v="0"/>
    <n v="4000"/>
    <n v="3583.049"/>
    <n v="-416.95100000000002"/>
    <n v="0"/>
    <n v="2783.049"/>
    <n v="0.77672646955149094"/>
  </r>
  <r>
    <s v="GSK0916_Sensodyne_Check_Up_interest_Sahibinden_MC"/>
    <x v="0"/>
    <x v="8"/>
    <s v="Q3"/>
    <d v="2016-09-01T00:00:00"/>
    <d v="2016-09-26T00:00:00"/>
    <n v="0"/>
    <x v="0"/>
    <x v="0"/>
    <s v="GSK0916_Sensodyne_Check_Up_interest_MC"/>
    <s v="Completed"/>
    <s v="Sahibinden"/>
    <s v="RON"/>
    <s v="Xaxis Display Plus"/>
    <s v="cpm"/>
    <s v="Selected Sites"/>
    <s v="Ad Bundles"/>
    <n v="0.3"/>
    <n v="1"/>
    <n v="4000000"/>
    <n v="4404782"/>
    <n v="0"/>
    <n v="4000000"/>
    <n v="402"/>
    <n v="9.1264448501651154E-5"/>
    <n v="7.4626865671641793"/>
    <n v="1200"/>
    <n v="1200"/>
    <n v="0"/>
    <n v="4000"/>
    <n v="3000"/>
    <n v="-1000"/>
    <n v="0"/>
    <n v="1800"/>
    <n v="0.6"/>
  </r>
  <r>
    <s v="GSK0916_Sensodyne_Check_Up_SYNC_Clipkit_MC"/>
    <x v="0"/>
    <x v="8"/>
    <s v="Q3"/>
    <d v="2016-09-01T00:00:00"/>
    <d v="2016-09-26T00:00:00"/>
    <n v="0"/>
    <x v="0"/>
    <x v="0"/>
    <s v="GSK0916_Sensodyne_Check_Up_SYNC_MC"/>
    <s v="Completed"/>
    <s v="Clipkit"/>
    <s v="RON"/>
    <s v="Xaxis SYNC"/>
    <s v="cpv"/>
    <s v="Pre/Mid/Post Rolls RON"/>
    <s v="Online Video"/>
    <n v="4.2000000000000003E-2"/>
    <n v="0.06"/>
    <n v="418000"/>
    <n v="417764"/>
    <n v="236"/>
    <n v="417764"/>
    <m/>
    <n v="0"/>
    <e v="#DIV/0!"/>
    <n v="17556"/>
    <n v="17546.088"/>
    <n v="-9.9120000000002619"/>
    <n v="25080"/>
    <n v="25000"/>
    <n v="-80"/>
    <n v="0"/>
    <n v="7453.9120000000003"/>
    <n v="0.29815648"/>
  </r>
  <r>
    <s v="GSK0916_Sensodune_Check_Up_Preroll_Fox_MC"/>
    <x v="0"/>
    <x v="8"/>
    <s v="Q3"/>
    <d v="2016-09-01T00:00:00"/>
    <d v="2016-09-26T00:00:00"/>
    <n v="0"/>
    <x v="0"/>
    <x v="0"/>
    <s v="GSK0916_Sensodune_Check_Up_Preroll_MC"/>
    <s v="Completed"/>
    <s v="Fox"/>
    <s v="RON"/>
    <s v="Xaxis Tv"/>
    <s v="cpv"/>
    <s v="Pre/Mid/Post Rolls RON"/>
    <s v="Online Video"/>
    <n v="0.01"/>
    <n v="3.3000000000000002E-2"/>
    <n v="100000"/>
    <n v="115006"/>
    <n v="0"/>
    <n v="100000"/>
    <n v="9766"/>
    <n v="8.4917308662156757E-2"/>
    <n v="0.13311488838828589"/>
    <n v="1000"/>
    <n v="1000"/>
    <n v="0"/>
    <n v="3300"/>
    <n v="1300"/>
    <n v="-2000"/>
    <n v="0"/>
    <n v="300"/>
    <n v="0.23076923076923078"/>
  </r>
  <r>
    <s v="GSK0916_Sensodune_Check_Up_Preroll_Star_MC"/>
    <x v="0"/>
    <x v="8"/>
    <s v="Q3"/>
    <d v="2016-09-01T00:00:00"/>
    <d v="2016-09-26T00:00:00"/>
    <n v="0"/>
    <x v="0"/>
    <x v="0"/>
    <s v="GSK0916_Sensodune_Check_Up_Preroll_MC"/>
    <s v="Completed"/>
    <s v="Star"/>
    <s v="RON"/>
    <s v="Xaxis Tv"/>
    <s v="cpv"/>
    <s v="Pre/Mid/Post Rolls RON"/>
    <s v="Online Video"/>
    <n v="0.01"/>
    <n v="3.3000000000000002E-2"/>
    <n v="160000"/>
    <n v="160026"/>
    <n v="0"/>
    <n v="160000"/>
    <n v="4659"/>
    <n v="2.9114018971917063E-2"/>
    <n v="0.48613436359733841"/>
    <n v="1600"/>
    <n v="1600"/>
    <n v="0"/>
    <n v="5280"/>
    <n v="2264.8999999999996"/>
    <n v="-3015.1000000000004"/>
    <n v="0"/>
    <n v="664.89999999999964"/>
    <n v="0.29356704490264457"/>
  </r>
  <r>
    <s v="GSK0916_Sensodune_Check_Up_Preroll_Nokta_MC"/>
    <x v="0"/>
    <x v="8"/>
    <s v="Q3"/>
    <d v="2016-09-01T00:00:00"/>
    <d v="2016-09-26T00:00:00"/>
    <n v="0"/>
    <x v="0"/>
    <x v="0"/>
    <s v="GSK0916_Sensodune_Check_Up_Preroll_MC"/>
    <s v="Completed"/>
    <s v="Nokta"/>
    <s v="RON"/>
    <s v="Xaxis Tv"/>
    <s v="cpv"/>
    <s v="Pre/Mid/Post Rolls RON"/>
    <s v="Online Video"/>
    <n v="1.2E-2"/>
    <n v="3.3000000000000002E-2"/>
    <n v="160000"/>
    <n v="179389"/>
    <n v="0"/>
    <n v="160000"/>
    <n v="7634"/>
    <n v="4.2555563607579061E-2"/>
    <n v="0.15719151165837045"/>
    <n v="1920"/>
    <n v="1920"/>
    <n v="0"/>
    <n v="5280"/>
    <n v="1200"/>
    <n v="-4080"/>
    <n v="0"/>
    <n v="-720"/>
    <n v="-0.6"/>
  </r>
  <r>
    <s v="Lassa0916_El_Classico_interstitial_Dogus_MC"/>
    <x v="0"/>
    <x v="8"/>
    <s v="Q3"/>
    <d v="2016-09-01T00:00:00"/>
    <d v="2016-09-30T00:00:00"/>
    <n v="0"/>
    <x v="0"/>
    <x v="17"/>
    <s v="Lassa0916_El_Classico_interstitial_MC"/>
    <s v="Completed"/>
    <s v="Dogus"/>
    <s v="RON"/>
    <s v="Xaxis Rich Media"/>
    <s v="cpm"/>
    <s v="Interstitial"/>
    <s v="Interstitial"/>
    <n v="2.5"/>
    <n v="4.25"/>
    <n v="300000"/>
    <n v="300004"/>
    <n v="0"/>
    <n v="300000"/>
    <n v="619"/>
    <n v="2.0633058225890321E-3"/>
    <n v="2.0597738287560583"/>
    <n v="750"/>
    <n v="750"/>
    <n v="0"/>
    <n v="1275"/>
    <n v="1275"/>
    <n v="0"/>
    <n v="0"/>
    <n v="525"/>
    <n v="0.41176470588235292"/>
  </r>
  <r>
    <s v="Lassa0916_El_Classico_interstitial_Medyanet_MC"/>
    <x v="0"/>
    <x v="8"/>
    <s v="Q3"/>
    <d v="2016-09-01T00:00:00"/>
    <d v="2016-09-30T00:00:00"/>
    <n v="0"/>
    <x v="0"/>
    <x v="17"/>
    <s v="Lassa0916_El_Classico_interstitial_MC"/>
    <s v="Completed"/>
    <s v="Medyanet"/>
    <s v="RON"/>
    <s v="Xaxis Rich Media"/>
    <s v="cpm"/>
    <s v="Interstitial"/>
    <s v="Interstitial"/>
    <n v="0.5"/>
    <n v="4.25"/>
    <n v="700000"/>
    <n v="700009"/>
    <n v="0"/>
    <n v="700000"/>
    <n v="35685"/>
    <n v="5.0977915998222878E-2"/>
    <n v="4.2518705338377476E-2"/>
    <n v="350"/>
    <n v="350"/>
    <n v="0"/>
    <n v="2975"/>
    <n v="1517.2800000000002"/>
    <n v="-1457.7199999999998"/>
    <n v="0"/>
    <n v="1167.2800000000002"/>
    <n v="0.76932405356954559"/>
  </r>
  <r>
    <s v="Lassa0916_El_Classico_interstitial_Bond_MC"/>
    <x v="0"/>
    <x v="8"/>
    <s v="Q3"/>
    <d v="2016-09-01T00:00:00"/>
    <d v="2016-09-30T00:00:00"/>
    <n v="0"/>
    <x v="0"/>
    <x v="17"/>
    <s v="Lassa0916_El_Classico_interstitial_MC"/>
    <s v="Completed"/>
    <s v="Bond Digital"/>
    <s v="RON"/>
    <s v="Xaxis Rich Media"/>
    <s v="cpm"/>
    <s v="Interstitial"/>
    <s v="Interstitial"/>
    <n v="2.5"/>
    <n v="4.25"/>
    <n v="300000"/>
    <n v="330522"/>
    <n v="0"/>
    <n v="300000"/>
    <n v="3931"/>
    <n v="1.1893308161030128E-2"/>
    <n v="0.32434495039430172"/>
    <n v="750"/>
    <n v="750"/>
    <n v="0"/>
    <n v="1275"/>
    <n v="1275"/>
    <n v="0"/>
    <n v="0"/>
    <n v="525"/>
    <n v="0.41176470588235292"/>
  </r>
  <r>
    <s v="Pandora0916_Aw_interest_Google_MC"/>
    <x v="0"/>
    <x v="8"/>
    <s v="Q3"/>
    <d v="2016-09-01T00:00:00"/>
    <d v="2016-09-30T00:00:00"/>
    <n v="0"/>
    <x v="0"/>
    <x v="29"/>
    <s v="Pandora0916_Aw_interest_MC"/>
    <s v="Completed"/>
    <s v="Google"/>
    <s v="RON"/>
    <s v="Xaxis Display Plus"/>
    <s v="cpm"/>
    <s v="Selected Sites"/>
    <s v="Ad Bundles"/>
    <n v="0.51371699999999998"/>
    <n v="1"/>
    <n v="899254"/>
    <n v="899254"/>
    <n v="0"/>
    <n v="899254"/>
    <n v="196"/>
    <n v="2.1795844110785161E-4"/>
    <n v="4.0816326530612246"/>
    <n v="461.96206711799999"/>
    <n v="461.9616896"/>
    <n v="-3.7751799999341529E-4"/>
    <n v="899.25400000000002"/>
    <n v="800"/>
    <n v="-99.254000000000019"/>
    <n v="0"/>
    <n v="338.0383104"/>
    <n v="0.42254788799999998"/>
  </r>
  <r>
    <s v="Pandora0916_Aw_interest_Bannerconnect_MC"/>
    <x v="0"/>
    <x v="8"/>
    <s v="Q3"/>
    <d v="2016-09-01T00:00:00"/>
    <d v="2016-09-30T00:00:00"/>
    <n v="0"/>
    <x v="0"/>
    <x v="29"/>
    <s v="Pandora0916_Aw_interest_MC"/>
    <s v="Completed"/>
    <s v="Bannerconnect"/>
    <s v="RON"/>
    <s v="Xaxis Display Plus"/>
    <s v="cpm"/>
    <s v="Selected Sites"/>
    <s v="Ad Bundles"/>
    <n v="0"/>
    <n v="0"/>
    <n v="0"/>
    <n v="0"/>
    <n v="0"/>
    <n v="0"/>
    <n v="0"/>
    <n v="0"/>
    <n v="0"/>
    <n v="0"/>
    <n v="313.45460000000003"/>
    <n v="313.45460000000003"/>
    <n v="0"/>
    <n v="0"/>
    <n v="0"/>
    <n v="0"/>
    <n v="-313.45460000000003"/>
    <e v="#DIV/0!"/>
  </r>
  <r>
    <s v="Pandora0916_Aw_interest_Appnexus_MC"/>
    <x v="0"/>
    <x v="8"/>
    <s v="Q3"/>
    <d v="2016-09-01T00:00:00"/>
    <d v="2016-09-30T00:00:00"/>
    <n v="0"/>
    <x v="0"/>
    <x v="29"/>
    <s v="Pandora0916_Aw_interest_MC"/>
    <s v="Completed"/>
    <s v="Appnexus"/>
    <s v="RON"/>
    <s v="Xaxis Display Plus"/>
    <s v="cpm"/>
    <s v="Selected Sites"/>
    <s v="Ad Bundles"/>
    <n v="1"/>
    <n v="2"/>
    <n v="900000"/>
    <n v="900117"/>
    <n v="0"/>
    <n v="900000"/>
    <n v="197"/>
    <n v="2.1886043703207473E-4"/>
    <n v="5.0761421319796955"/>
    <n v="900"/>
    <n v="117.723500152657"/>
    <n v="-782.27649984734296"/>
    <n v="1800"/>
    <n v="1000"/>
    <n v="-800"/>
    <n v="0"/>
    <n v="882.27649984734296"/>
    <n v="0.88227649984734291"/>
  </r>
  <r>
    <s v="Shell0916_YKB_interest_Sahibinden_MC"/>
    <x v="0"/>
    <x v="8"/>
    <s v="Q3"/>
    <d v="2016-09-01T00:00:00"/>
    <d v="2016-09-30T00:00:00"/>
    <n v="0"/>
    <x v="0"/>
    <x v="50"/>
    <s v="Shell0916_YKB_interest_MC"/>
    <s v="Completed"/>
    <s v="Sahibinden"/>
    <s v="RON"/>
    <s v="Xaxis Display Plus"/>
    <s v="cpm"/>
    <s v="Selected Sites"/>
    <s v="Ad Bundles"/>
    <n v="0.5"/>
    <n v="1"/>
    <n v="4000000"/>
    <n v="4400960"/>
    <n v="0"/>
    <n v="4000000"/>
    <n v="752"/>
    <n v="1.7087180978695557E-4"/>
    <n v="5.3191489361702127"/>
    <n v="2000"/>
    <n v="2000"/>
    <n v="0"/>
    <n v="4000"/>
    <n v="4000"/>
    <n v="0"/>
    <n v="0"/>
    <n v="2000"/>
    <n v="0.5"/>
  </r>
  <r>
    <s v="Shell0916_YKB_interest_Bond_MC"/>
    <x v="0"/>
    <x v="8"/>
    <s v="Q3"/>
    <d v="2016-09-01T00:00:00"/>
    <d v="2016-09-30T00:00:00"/>
    <n v="0"/>
    <x v="0"/>
    <x v="50"/>
    <s v="Shell0916_YKB_interest_MC"/>
    <s v="Completed"/>
    <s v="Bond Digital"/>
    <s v="RON"/>
    <s v="Xaxis Display Plus"/>
    <s v="cpm"/>
    <s v="Selected Sites"/>
    <s v="Ad Bundles"/>
    <n v="0.5"/>
    <n v="1"/>
    <n v="1500000"/>
    <n v="1305294"/>
    <n v="194706"/>
    <n v="1305294"/>
    <m/>
    <n v="0"/>
    <e v="#DIV/0!"/>
    <n v="750"/>
    <n v="652.64700000000005"/>
    <n v="-97.352999999999952"/>
    <n v="1500"/>
    <n v="799.16"/>
    <n v="-700.84"/>
    <n v="0"/>
    <n v="146.51299999999992"/>
    <n v="0.18333375043795977"/>
  </r>
  <r>
    <s v="Tac0916_Connect_Preroll_Acunn_MC"/>
    <x v="0"/>
    <x v="8"/>
    <s v="Q3"/>
    <d v="2016-09-19T00:00:00"/>
    <d v="2016-09-30T00:00:00"/>
    <n v="0"/>
    <x v="0"/>
    <x v="66"/>
    <s v="Tac0916_Connect_Preroll_MC"/>
    <s v="Completed"/>
    <s v="Acunn"/>
    <s v="RON"/>
    <s v="Xaxis Tv"/>
    <s v="cpv"/>
    <s v="Pre/Mid/Post Rolls RON"/>
    <s v="Online Video"/>
    <n v="1.4999999999999999E-2"/>
    <n v="3.5000000000000003E-2"/>
    <n v="60000"/>
    <n v="125006"/>
    <n v="0"/>
    <n v="60000"/>
    <m/>
    <n v="0"/>
    <e v="#DIV/0!"/>
    <n v="900"/>
    <n v="900"/>
    <n v="0"/>
    <n v="2100"/>
    <n v="2000"/>
    <n v="-100"/>
    <n v="0"/>
    <n v="1100"/>
    <n v="0.55000000000000004"/>
  </r>
  <r>
    <s v="Tac0916_Hayaller_Yattıgın_Preroll_Acunn_MC"/>
    <x v="0"/>
    <x v="8"/>
    <s v="Q3"/>
    <d v="2016-09-01T00:00:00"/>
    <d v="2016-09-09T00:00:00"/>
    <n v="0"/>
    <x v="0"/>
    <x v="66"/>
    <s v="Tac0916_Hayaller_Yattıgın_Preroll_MC"/>
    <s v="Completed"/>
    <s v="Acunn"/>
    <s v="RON"/>
    <s v="Xaxis Tv"/>
    <s v="cpv"/>
    <s v="Pre/Mid/Post Rolls RON"/>
    <s v="Online Video"/>
    <n v="1.4999999999999999E-2"/>
    <n v="3.3000000000000002E-2"/>
    <n v="45000"/>
    <n v="42968"/>
    <n v="2032"/>
    <n v="42968"/>
    <m/>
    <n v="0"/>
    <e v="#DIV/0!"/>
    <n v="675"/>
    <n v="644.52"/>
    <n v="-30.480000000000018"/>
    <n v="1485"/>
    <n v="1417.944"/>
    <n v="-67.05600000000004"/>
    <n v="0"/>
    <n v="773.42399999999998"/>
    <n v="0.54545454545454541"/>
  </r>
  <r>
    <s v="Tac0916_Hayaller_Yattıgın_Preroll_Nokta_MC"/>
    <x v="0"/>
    <x v="8"/>
    <s v="Q3"/>
    <d v="2016-09-01T00:00:00"/>
    <d v="2016-09-09T00:00:00"/>
    <n v="0"/>
    <x v="0"/>
    <x v="66"/>
    <s v="Tac0916_Hayaller_Yattıgın_Preroll_MC"/>
    <s v="Completed"/>
    <s v="Bond Digital"/>
    <s v="RON"/>
    <s v="Xaxis Tv"/>
    <s v="cpv"/>
    <s v="Pre/Mid/Post Rolls RON"/>
    <s v="Online Video"/>
    <n v="1.4999999999999999E-2"/>
    <n v="3.3000000000000002E-2"/>
    <n v="35000"/>
    <n v="30423"/>
    <n v="4577"/>
    <n v="30423"/>
    <n v="716"/>
    <n v="2.3534825625349243E-2"/>
    <n v="1.5316019553072624"/>
    <n v="525"/>
    <n v="456.34499999999997"/>
    <n v="-68.65500000000003"/>
    <n v="1155"/>
    <n v="1096.627"/>
    <n v="-58.373000000000047"/>
    <n v="0"/>
    <n v="640.28199999999993"/>
    <n v="0.58386488751416843"/>
  </r>
  <r>
    <s v="Tac0916_Hayaller_Yattıgın_Preroll_Digitalm_MC"/>
    <x v="0"/>
    <x v="8"/>
    <s v="Q3"/>
    <d v="2016-09-01T00:00:00"/>
    <d v="2016-09-09T00:00:00"/>
    <n v="0"/>
    <x v="0"/>
    <x v="66"/>
    <s v="Tac0916_Hayaller_Yattıgın_Preroll_MC"/>
    <s v="Completed"/>
    <s v="Digitalm"/>
    <s v="RON"/>
    <s v="Xaxis Tv"/>
    <s v="cpv"/>
    <s v="Pre/Mid/Post Rolls RON"/>
    <s v="Online Video"/>
    <n v="6.0000000000000001E-3"/>
    <n v="3.3000000000000002E-2"/>
    <n v="30000"/>
    <n v="30013"/>
    <n v="0"/>
    <n v="30000"/>
    <n v="298"/>
    <n v="9.9290307533402185E-3"/>
    <n v="3.323587248322148"/>
    <n v="180"/>
    <n v="180"/>
    <n v="0"/>
    <n v="990"/>
    <n v="990.42900000000009"/>
    <n v="0.42900000000008731"/>
    <n v="0"/>
    <n v="810.42900000000009"/>
    <n v="0.81826057193398016"/>
  </r>
  <r>
    <s v="Teknosa0916_Back_To_School_interstitial_Bond_MC"/>
    <x v="0"/>
    <x v="8"/>
    <s v="Q3"/>
    <d v="2016-09-16T00:00:00"/>
    <d v="2016-09-18T00:00:00"/>
    <n v="0"/>
    <x v="0"/>
    <x v="6"/>
    <s v="Teknosa0916_Back_To_School_interstitial_MC"/>
    <s v="Completed"/>
    <s v="Bond Digital"/>
    <s v="RON"/>
    <s v="Xaxis Rich Media"/>
    <s v="cpm"/>
    <s v="Interstitial"/>
    <s v="Interstitial"/>
    <n v="2.5"/>
    <n v="4.25"/>
    <n v="350000"/>
    <n v="385230"/>
    <n v="0"/>
    <n v="350000"/>
    <n v="4215"/>
    <n v="1.094151545829764E-2"/>
    <n v="0.23724792408066431"/>
    <n v="875"/>
    <n v="875"/>
    <n v="0"/>
    <n v="1487.5"/>
    <n v="1000"/>
    <n v="-487.5"/>
    <n v="0"/>
    <n v="125"/>
    <n v="0.125"/>
  </r>
  <r>
    <s v="Teknosa0916_Back_To_School_interstitial_Medyanet_MC"/>
    <x v="0"/>
    <x v="8"/>
    <s v="Q3"/>
    <d v="2016-09-16T00:00:00"/>
    <d v="2016-09-18T00:00:00"/>
    <n v="0"/>
    <x v="0"/>
    <x v="6"/>
    <s v="Teknosa0916_Back_To_School_interstitial_MC"/>
    <s v="Completed"/>
    <s v="Medyanet"/>
    <s v="RON"/>
    <s v="Xaxis Rich Media"/>
    <s v="cpm"/>
    <s v="Interstitial"/>
    <s v="Interstitial"/>
    <n v="0.5"/>
    <n v="4.25"/>
    <n v="850000"/>
    <n v="841357"/>
    <n v="8643"/>
    <n v="841357"/>
    <n v="20821"/>
    <n v="2.4746926691047916E-2"/>
    <n v="0.12120551366408913"/>
    <n v="425"/>
    <n v="420.67849999999999"/>
    <n v="-4.3215000000000146"/>
    <n v="3612.5"/>
    <n v="2523.62"/>
    <n v="-1088.8800000000001"/>
    <n v="0"/>
    <n v="2102.9414999999999"/>
    <n v="0.8333035480777613"/>
  </r>
  <r>
    <s v="Teknosa0916_Back_To_School_Preroll_Bond_MC"/>
    <x v="0"/>
    <x v="8"/>
    <s v="Q3"/>
    <d v="2016-09-16T00:00:00"/>
    <d v="2016-09-18T00:00:00"/>
    <n v="0"/>
    <x v="0"/>
    <x v="6"/>
    <s v="Teknosa0916_Back_To_School_Preroll_MC"/>
    <s v="Completed"/>
    <s v="Bond Digital"/>
    <s v="RON"/>
    <s v="Xaxis Tv"/>
    <s v="cpv"/>
    <s v="Pre/Mid/Post Rolls RON"/>
    <s v="Online Video"/>
    <n v="1.4999999999999999E-2"/>
    <n v="3.3000000000000002E-2"/>
    <n v="30000"/>
    <n v="33123"/>
    <n v="0"/>
    <n v="30000"/>
    <n v="1128"/>
    <n v="3.4054886332759715E-2"/>
    <n v="0.88652482269503541"/>
    <n v="450"/>
    <n v="450"/>
    <n v="0"/>
    <n v="990"/>
    <n v="1000"/>
    <n v="10"/>
    <n v="0"/>
    <n v="550"/>
    <n v="0.55000000000000004"/>
  </r>
  <r>
    <s v="Teknosa0916_Back_To_School_Preroll_Midyo_MC"/>
    <x v="0"/>
    <x v="8"/>
    <s v="Q3"/>
    <d v="2016-09-16T00:00:00"/>
    <d v="2016-09-18T00:00:00"/>
    <n v="0"/>
    <x v="0"/>
    <x v="6"/>
    <s v="Teknosa0916_Back_To_School_Preroll_MC"/>
    <s v="Completed"/>
    <s v="Midyo"/>
    <s v="RON"/>
    <s v="Xaxis Tv"/>
    <s v="cpv"/>
    <s v="Pre/Mid/Post Rolls RON"/>
    <s v="Online Video"/>
    <n v="5.0000000000000001E-3"/>
    <n v="3.3000000000000002E-2"/>
    <n v="60000"/>
    <n v="60923"/>
    <n v="0"/>
    <n v="60000"/>
    <n v="2432"/>
    <n v="3.9919242322275658E-2"/>
    <n v="0.82236842105263153"/>
    <n v="300"/>
    <n v="300"/>
    <n v="0"/>
    <n v="1980"/>
    <n v="2000"/>
    <n v="20"/>
    <n v="0"/>
    <n v="1700"/>
    <n v="0.85"/>
  </r>
  <r>
    <s v="Teknosa0916_Back_To_School_Preroll_Acunn_MC"/>
    <x v="0"/>
    <x v="8"/>
    <s v="Q3"/>
    <d v="2016-09-16T00:00:00"/>
    <d v="2016-09-18T00:00:00"/>
    <n v="0"/>
    <x v="0"/>
    <x v="6"/>
    <s v="Teknosa0916_Back_To_School_Preroll_MC"/>
    <s v="Completed"/>
    <s v="Acunn"/>
    <s v="RON"/>
    <s v="Xaxis Tv"/>
    <s v="cpv"/>
    <s v="Pre/Mid/Post Rolls RON"/>
    <s v="Online Video"/>
    <n v="1.4999999999999999E-2"/>
    <n v="3.3000000000000002E-2"/>
    <n v="30000"/>
    <n v="31052"/>
    <n v="0"/>
    <n v="30000"/>
    <m/>
    <n v="0"/>
    <e v="#DIV/0!"/>
    <n v="450"/>
    <n v="450"/>
    <n v="0"/>
    <n v="990"/>
    <n v="330"/>
    <n v="-660"/>
    <n v="0"/>
    <n v="-120"/>
    <n v="-0.36363636363636365"/>
  </r>
  <r>
    <s v="Teknosa0916_Disney_İletisimi_interstitial_Acunn_MC"/>
    <x v="0"/>
    <x v="8"/>
    <s v="Q3"/>
    <d v="2016-09-01T00:00:00"/>
    <d v="2016-09-30T00:00:00"/>
    <n v="0"/>
    <x v="0"/>
    <x v="6"/>
    <s v="Teknosa0916_Disney_İletisimi_interstitial_MC"/>
    <s v="Completed"/>
    <s v="Acunn"/>
    <s v="RON"/>
    <s v="Xaxis Rich Media"/>
    <s v="cpm"/>
    <s v="Interstitial"/>
    <s v="Interstitial"/>
    <n v="1.25"/>
    <n v="4.25"/>
    <n v="500000"/>
    <n v="502895"/>
    <n v="0"/>
    <n v="500000"/>
    <m/>
    <n v="0"/>
    <e v="#DIV/0!"/>
    <n v="625"/>
    <n v="625"/>
    <n v="0"/>
    <n v="2125"/>
    <n v="2000"/>
    <n v="-125"/>
    <n v="0"/>
    <n v="1375"/>
    <n v="0.6875"/>
  </r>
  <r>
    <s v="Teknosa0916_Disney_İletisimi_interstitial_Digitalm_MC"/>
    <x v="0"/>
    <x v="8"/>
    <s v="Q3"/>
    <d v="2016-09-01T00:00:00"/>
    <d v="2016-09-30T00:00:00"/>
    <n v="0"/>
    <x v="0"/>
    <x v="6"/>
    <s v="Teknosa0916_Disney_İletisimi_interstitial_MC"/>
    <s v="Completed"/>
    <s v="Digitalm"/>
    <s v="RON"/>
    <s v="Xaxis Rich Media"/>
    <s v="cpm"/>
    <s v="Interstitial"/>
    <s v="Interstitial"/>
    <n v="2.5"/>
    <n v="4.25"/>
    <n v="400000"/>
    <n v="400031"/>
    <n v="0"/>
    <n v="400000"/>
    <n v="7650"/>
    <n v="1.9123517927360629E-2"/>
    <n v="0.19607843137254902"/>
    <n v="1000"/>
    <n v="1000"/>
    <n v="0"/>
    <n v="1700"/>
    <n v="1500"/>
    <n v="-200"/>
    <n v="0"/>
    <n v="500"/>
    <n v="0.33333333333333331"/>
  </r>
  <r>
    <s v="Teknosa0916_Disney_İletisimi_interstitial_Medyanet_MC"/>
    <x v="0"/>
    <x v="8"/>
    <s v="Q3"/>
    <d v="2016-09-01T00:00:00"/>
    <d v="2016-09-30T00:00:00"/>
    <n v="0"/>
    <x v="0"/>
    <x v="6"/>
    <s v="Teknosa0916_Disney_İletisimi_interstitial_MC"/>
    <s v="Completed"/>
    <s v="Medyanet"/>
    <s v="RON"/>
    <s v="Xaxis Rich Media"/>
    <s v="cpm"/>
    <s v="Interstitial"/>
    <s v="Interstitial"/>
    <n v="0.5"/>
    <n v="4.25"/>
    <n v="850000"/>
    <n v="797819"/>
    <n v="52181"/>
    <n v="797819"/>
    <n v="26348"/>
    <n v="3.3025034500306458E-2"/>
    <n v="7.6858964627296189E-2"/>
    <n v="425"/>
    <n v="398.90949999999998"/>
    <n v="-26.09050000000002"/>
    <n v="3612.5"/>
    <n v="2025.08"/>
    <n v="-1587.42"/>
    <n v="0"/>
    <n v="1626.1704999999999"/>
    <n v="0.80301543642720286"/>
  </r>
  <r>
    <s v="Teknosa0916_Turuncu_indirim_2-5Eylül_interstitial_Medyanet_MC"/>
    <x v="0"/>
    <x v="8"/>
    <s v="Q3"/>
    <d v="2016-09-02T00:00:00"/>
    <d v="2016-09-05T00:00:00"/>
    <n v="0"/>
    <x v="0"/>
    <x v="6"/>
    <s v="Teknosa0916_Turuncu_indirim_2-5Eylül_interstitial_MC"/>
    <s v="Completed"/>
    <s v="Medyanet"/>
    <s v="RON"/>
    <s v="Xaxis Rich Media"/>
    <s v="cpm"/>
    <s v="Interstitial"/>
    <s v="Interstitial"/>
    <n v="0.5"/>
    <n v="4.25"/>
    <n v="500000"/>
    <n v="500178"/>
    <n v="0"/>
    <n v="500000"/>
    <n v="7224"/>
    <n v="1.4442858342430094E-2"/>
    <n v="0.13842746400885936"/>
    <n v="250"/>
    <n v="250"/>
    <n v="0"/>
    <n v="2125"/>
    <n v="1000"/>
    <n v="-1125"/>
    <n v="0"/>
    <n v="750"/>
    <n v="0.75"/>
  </r>
  <r>
    <s v="Teknosa0916_Turuncu_indirim_2-5Eylül_interstitial_Acunn_MC"/>
    <x v="0"/>
    <x v="8"/>
    <s v="Q3"/>
    <d v="2016-09-02T00:00:00"/>
    <d v="2016-09-05T00:00:00"/>
    <n v="0"/>
    <x v="0"/>
    <x v="6"/>
    <s v="Teknosa0916_Turuncu_indirim_2-5Eylül_interstitial_MC"/>
    <s v="Completed"/>
    <s v="Acunn"/>
    <s v="RON"/>
    <s v="Xaxis Rich Media"/>
    <s v="cpm"/>
    <s v="Interstitial"/>
    <s v="Interstitial"/>
    <n v="1.25"/>
    <n v="4.25"/>
    <n v="100000"/>
    <n v="103698"/>
    <n v="0"/>
    <n v="100000"/>
    <m/>
    <n v="0"/>
    <e v="#DIV/0!"/>
    <n v="125"/>
    <n v="125"/>
    <n v="0"/>
    <n v="425"/>
    <n v="642.77"/>
    <n v="217.76999999999998"/>
    <n v="0"/>
    <n v="517.77"/>
    <n v="0.80552919395740308"/>
  </r>
  <r>
    <s v="Teknosa0916_Turuncu_indirim_2-5Eylül_interstitial_Bond_MC"/>
    <x v="0"/>
    <x v="8"/>
    <s v="Q3"/>
    <d v="2016-09-02T00:00:00"/>
    <d v="2016-09-05T00:00:00"/>
    <n v="0"/>
    <x v="0"/>
    <x v="6"/>
    <s v="Teknosa0916_Turuncu_indirim_2-5Eylül_interstitial_MC"/>
    <s v="Completed"/>
    <s v="Bond Digital"/>
    <s v="RON"/>
    <s v="Xaxis Rich Media"/>
    <s v="cpm"/>
    <s v="Interstitial"/>
    <s v="Interstitial"/>
    <n v="2.5"/>
    <n v="4.25"/>
    <n v="200000"/>
    <n v="225398"/>
    <n v="0"/>
    <n v="200000"/>
    <n v="2646"/>
    <n v="1.173923459835491E-2"/>
    <n v="0.32123960695389264"/>
    <n v="500"/>
    <n v="500"/>
    <n v="0"/>
    <n v="850"/>
    <n v="850"/>
    <n v="0"/>
    <n v="0"/>
    <n v="350"/>
    <n v="0.41176470588235292"/>
  </r>
  <r>
    <s v="Teknosa0916_Turuncu_indirim_6-8Eylül_Preroll_Star_MC"/>
    <x v="0"/>
    <x v="8"/>
    <s v="Q3"/>
    <d v="2016-09-06T00:00:00"/>
    <d v="2016-09-08T00:00:00"/>
    <n v="0"/>
    <x v="0"/>
    <x v="6"/>
    <s v="Teknosa0916_Turuncu_indirim_6-8Eylül_Preroll_MC"/>
    <s v="Completed"/>
    <s v="Star"/>
    <s v="RON"/>
    <s v="Xaxis Tv"/>
    <s v="cpv"/>
    <s v="Pre/Mid/Post Rolls RON"/>
    <s v="Online Video"/>
    <n v="0.01"/>
    <n v="3.3000000000000002E-2"/>
    <n v="50000"/>
    <n v="23"/>
    <n v="49977"/>
    <n v="23"/>
    <n v="1"/>
    <n v="4.3478260869565216E-2"/>
    <n v="1600"/>
    <n v="500"/>
    <n v="0.23"/>
    <n v="-499.77"/>
    <n v="1650"/>
    <n v="1600"/>
    <n v="-50"/>
    <n v="0"/>
    <n v="1599.77"/>
    <n v="0.99985625"/>
  </r>
  <r>
    <s v="Teknosa0916_Turuncu_indirim_6-8Eylül_Preroll_Digitalm_MC"/>
    <x v="0"/>
    <x v="8"/>
    <s v="Q3"/>
    <d v="2016-09-06T00:00:00"/>
    <d v="2016-09-08T00:00:00"/>
    <n v="0"/>
    <x v="0"/>
    <x v="6"/>
    <s v="Teknosa0916_Turuncu_indirim_6-8Eylül_Preroll_MC"/>
    <s v="Completed"/>
    <s v="Digitalm"/>
    <s v="RON"/>
    <s v="Xaxis Tv"/>
    <s v="cpv"/>
    <s v="Pre/Mid/Post Rolls RON"/>
    <s v="Online Video"/>
    <n v="6.0000000000000001E-3"/>
    <n v="3.3000000000000002E-2"/>
    <n v="30000"/>
    <n v="30003"/>
    <n v="0"/>
    <n v="30000"/>
    <n v="543"/>
    <n v="1.8098190180981903E-2"/>
    <n v="1.2161325966850829"/>
    <n v="180"/>
    <n v="180"/>
    <n v="0"/>
    <n v="990"/>
    <n v="660.36"/>
    <n v="-329.64"/>
    <n v="0"/>
    <n v="480.36"/>
    <n v="0.72742140650554243"/>
  </r>
  <r>
    <s v="Teknosa0916_Turuncu_indirim_6-8Eylül_Preroll_Acunn_MC"/>
    <x v="0"/>
    <x v="8"/>
    <s v="Q3"/>
    <d v="2016-09-06T00:00:00"/>
    <d v="2016-09-08T00:00:00"/>
    <n v="0"/>
    <x v="0"/>
    <x v="6"/>
    <s v="Teknosa0916_Turuncu_indirim_6-8Eylül_Preroll_MC"/>
    <s v="Completed"/>
    <s v="Acunn"/>
    <s v="RON"/>
    <s v="Xaxis Tv"/>
    <s v="cpv"/>
    <s v="Pre/Mid/Post Rolls RON"/>
    <s v="Online Video"/>
    <n v="1.4999999999999999E-2"/>
    <n v="3.3000000000000002E-2"/>
    <n v="30000"/>
    <n v="85020"/>
    <n v="0"/>
    <n v="30000"/>
    <m/>
    <n v="0"/>
    <e v="#DIV/0!"/>
    <n v="450"/>
    <n v="450"/>
    <n v="0"/>
    <n v="990"/>
    <n v="700"/>
    <n v="-290"/>
    <n v="0"/>
    <n v="250"/>
    <n v="0.35714285714285715"/>
  </r>
  <r>
    <s v="Teknosa0916_Turuncu_indirim_20-22Eylül_Preroll_Fox_MC"/>
    <x v="0"/>
    <x v="8"/>
    <s v="Q3"/>
    <d v="2016-09-20T00:00:00"/>
    <d v="2016-09-22T00:00:00"/>
    <n v="0"/>
    <x v="0"/>
    <x v="6"/>
    <s v="Teknosa0916_Turuncu_indirim_20-22Eylül_Preroll_MC"/>
    <s v="Completed"/>
    <s v="Fox"/>
    <s v="RON"/>
    <s v="Xaxis Tv"/>
    <s v="cpv"/>
    <s v="Pre/Mid/Post Rolls RON"/>
    <s v="Online Video"/>
    <n v="0.01"/>
    <n v="3.3000000000000002E-2"/>
    <n v="100000"/>
    <n v="110019"/>
    <n v="0"/>
    <n v="100000"/>
    <n v="8722"/>
    <n v="7.9277215753642549E-2"/>
    <n v="0.41922724145838108"/>
    <n v="1000"/>
    <n v="1000"/>
    <n v="0"/>
    <n v="3300"/>
    <n v="3656.5"/>
    <n v="356.5"/>
    <n v="0"/>
    <n v="2656.5"/>
    <n v="0.72651442636400931"/>
  </r>
  <r>
    <s v="Teknosa0916_Turuncu_indirim_20-22Eylül_Preroll_Midyo_MC"/>
    <x v="0"/>
    <x v="8"/>
    <s v="Q3"/>
    <d v="2016-09-20T00:00:00"/>
    <d v="2016-09-22T00:00:00"/>
    <n v="0"/>
    <x v="0"/>
    <x v="6"/>
    <s v="Teknosa0916_Turuncu_indirim_20-22Eylül_Preroll_MC"/>
    <s v="Completed"/>
    <s v="Midyo"/>
    <s v="RON"/>
    <s v="Xaxis Tv"/>
    <s v="cpv"/>
    <s v="Pre/Mid/Post Rolls RON"/>
    <s v="Online Video"/>
    <n v="5.0000000000000001E-3"/>
    <n v="3.3000000000000002E-2"/>
    <n v="60000"/>
    <n v="61066"/>
    <n v="0"/>
    <n v="60000"/>
    <n v="2581"/>
    <n v="4.2265745259227723E-2"/>
    <n v="0.77489345215032934"/>
    <n v="300"/>
    <n v="300"/>
    <n v="0"/>
    <n v="1980"/>
    <n v="2000"/>
    <n v="20"/>
    <n v="0"/>
    <n v="1700"/>
    <n v="0.85"/>
  </r>
  <r>
    <s v="Vestel0916_Beyaz_Esya_Degisimi_interstitial_Medyanet_MC"/>
    <x v="0"/>
    <x v="8"/>
    <s v="Q3"/>
    <d v="2016-09-01T00:00:00"/>
    <d v="2016-09-20T00:00:00"/>
    <n v="0"/>
    <x v="0"/>
    <x v="18"/>
    <s v="Vestel0916_Beyaz_Esya_Degisimi_interstitial_MC"/>
    <s v="Completed"/>
    <s v="Medyanet"/>
    <s v="RON"/>
    <s v="Xaxis Rich Media"/>
    <s v="cpm"/>
    <s v="Interstitial"/>
    <s v="Interstitial"/>
    <n v="0.5"/>
    <n v="4.25"/>
    <n v="400000"/>
    <n v="400518"/>
    <n v="0"/>
    <n v="400000"/>
    <n v="9656"/>
    <n v="2.4108779131025323E-2"/>
    <n v="0.176056338028169"/>
    <n v="200"/>
    <n v="200"/>
    <n v="0"/>
    <n v="1700"/>
    <n v="1700"/>
    <n v="0"/>
    <n v="0"/>
    <n v="1500"/>
    <n v="0.88235294117647056"/>
  </r>
  <r>
    <s v="Vestel0916_Beyaz_Esya_Degisimi_interstitial_Bond_MC"/>
    <x v="0"/>
    <x v="8"/>
    <s v="Q3"/>
    <d v="2016-09-01T00:00:00"/>
    <d v="2016-09-20T00:00:00"/>
    <n v="0"/>
    <x v="0"/>
    <x v="18"/>
    <s v="Vestel0916_Beyaz_Esya_Degisimi_interstitial_MC"/>
    <s v="Completed"/>
    <s v="Bond Digital"/>
    <s v="RON"/>
    <s v="Xaxis Rich Media"/>
    <s v="cpm"/>
    <s v="Interstitial"/>
    <s v="Interstitial"/>
    <n v="2.5"/>
    <n v="4.25"/>
    <n v="200000"/>
    <n v="220074"/>
    <n v="0"/>
    <n v="200000"/>
    <n v="2475"/>
    <n v="1.1246217181493498E-2"/>
    <n v="0.19828282828282828"/>
    <n v="500"/>
    <n v="500"/>
    <n v="0"/>
    <n v="850"/>
    <n v="490.75"/>
    <n v="-359.25"/>
    <n v="0"/>
    <n v="-9.25"/>
    <n v="-1.8848700967906265E-2"/>
  </r>
  <r>
    <s v="Vestel0916_Beyaz_Esya_Degisimi_interstitial_Digitalm_MC"/>
    <x v="0"/>
    <x v="8"/>
    <s v="Q3"/>
    <d v="2016-09-01T00:00:00"/>
    <d v="2016-09-20T00:00:00"/>
    <n v="0"/>
    <x v="0"/>
    <x v="18"/>
    <s v="Vestel0916_Beyaz_Esya_Degisimi_interstitial_MC"/>
    <s v="Completed"/>
    <s v="Digitalm"/>
    <s v="RON"/>
    <s v="Xaxis Rich Media"/>
    <s v="cpm"/>
    <s v="Interstitial"/>
    <s v="Interstitial"/>
    <n v="2.5"/>
    <n v="4.25"/>
    <n v="200000"/>
    <n v="200148"/>
    <n v="0"/>
    <n v="200000"/>
    <n v="3574"/>
    <n v="1.7856785978376002E-2"/>
    <n v="0.2378287632904309"/>
    <n v="500"/>
    <n v="500"/>
    <n v="0"/>
    <n v="850"/>
    <n v="850"/>
    <n v="0"/>
    <n v="0"/>
    <n v="350"/>
    <n v="0.41176470588235292"/>
  </r>
  <r>
    <s v="Vestel0916_Project_CM_preroll_Acunn_MC"/>
    <x v="0"/>
    <x v="8"/>
    <s v="Q3"/>
    <d v="2016-09-20T00:00:00"/>
    <d v="2016-09-30T00:00:00"/>
    <n v="0"/>
    <x v="0"/>
    <x v="18"/>
    <s v="Vestel0916_Project_CM_preroll_MC"/>
    <s v="Completed"/>
    <s v="Acunn"/>
    <s v="RON"/>
    <s v="Xaxis Tv"/>
    <s v="cpv"/>
    <s v="Pre/Mid/Post Rolls RON"/>
    <s v="Online Video"/>
    <n v="1.4999999999999999E-2"/>
    <n v="3.3000000000000002E-2"/>
    <n v="50000"/>
    <n v="54300"/>
    <n v="0"/>
    <n v="50000"/>
    <m/>
    <n v="0"/>
    <e v="#DIV/0!"/>
    <n v="750"/>
    <n v="750"/>
    <n v="0"/>
    <n v="1650"/>
    <n v="1650"/>
    <n v="0"/>
    <n v="0"/>
    <n v="900"/>
    <n v="0.54545454545454541"/>
  </r>
  <r>
    <s v="Vestel0916_Project_CM_preroll_Fox_MC"/>
    <x v="0"/>
    <x v="8"/>
    <s v="Q3"/>
    <d v="2016-09-20T00:00:00"/>
    <d v="2016-09-30T00:00:00"/>
    <n v="0"/>
    <x v="0"/>
    <x v="18"/>
    <s v="Vestel0916_Project_CM_preroll_MC"/>
    <s v="Completed"/>
    <s v="Fox"/>
    <s v="RON"/>
    <s v="Xaxis Tv"/>
    <s v="cpv"/>
    <s v="Pre/Mid/Post Rolls RON"/>
    <s v="Online Video"/>
    <n v="0.01"/>
    <n v="3.3000000000000002E-2"/>
    <n v="50000"/>
    <n v="59561"/>
    <n v="0"/>
    <n v="50000"/>
    <n v="6994"/>
    <n v="0.117425832339954"/>
    <n v="4.8613096940234489E-2"/>
    <n v="500"/>
    <n v="500"/>
    <n v="0"/>
    <n v="1650"/>
    <n v="340"/>
    <n v="-1310"/>
    <n v="0"/>
    <n v="-160"/>
    <n v="-0.47058823529411764"/>
  </r>
  <r>
    <s v="Vestel0916_Project_CM_preroll_Star_MC"/>
    <x v="0"/>
    <x v="8"/>
    <s v="Q3"/>
    <d v="2016-09-20T00:00:00"/>
    <d v="2016-09-30T00:00:00"/>
    <n v="0"/>
    <x v="0"/>
    <x v="18"/>
    <s v="Vestel0916_Project_CM_preroll_MC"/>
    <s v="Completed"/>
    <s v="Nokta"/>
    <s v="RON"/>
    <s v="Xaxis Tv"/>
    <s v="cpv"/>
    <s v="Pre/Mid/Post Rolls RON"/>
    <s v="Online Video"/>
    <n v="1.2E-2"/>
    <n v="3.3000000000000002E-2"/>
    <n v="70000"/>
    <n v="84897"/>
    <n v="0"/>
    <n v="70000"/>
    <n v="3592"/>
    <n v="4.2310093407305321E-2"/>
    <n v="0.64309576837416482"/>
    <n v="840"/>
    <n v="840"/>
    <n v="0"/>
    <n v="2310"/>
    <n v="2310"/>
    <n v="0"/>
    <n v="0"/>
    <n v="1470"/>
    <n v="0.63636363636363635"/>
  </r>
  <r>
    <s v="Shell0916_Rimula_interest_Medyanet_MC"/>
    <x v="0"/>
    <x v="8"/>
    <s v="Q3"/>
    <d v="2016-09-02T00:00:00"/>
    <d v="2016-09-30T00:00:00"/>
    <n v="0"/>
    <x v="0"/>
    <x v="50"/>
    <s v="Shell0916_Rimula_interest_MC"/>
    <s v="Completed"/>
    <s v="Medyanet"/>
    <s v="RON"/>
    <s v="Xaxis Display Plus"/>
    <s v="cpm"/>
    <s v="Selected Sites"/>
    <s v="Ad Bundles"/>
    <n v="0.1"/>
    <n v="1"/>
    <n v="3500000"/>
    <n v="3500044"/>
    <n v="0"/>
    <n v="3500000"/>
    <m/>
    <n v="0"/>
    <e v="#DIV/0!"/>
    <n v="350"/>
    <n v="350"/>
    <n v="0"/>
    <n v="3500"/>
    <n v="1500"/>
    <n v="-2000"/>
    <n v="0"/>
    <n v="1150"/>
    <n v="0.76666666666666672"/>
  </r>
  <r>
    <s v="Shell0916_Rimula_interest_Digitalm_MC"/>
    <x v="0"/>
    <x v="8"/>
    <s v="Q3"/>
    <d v="2016-09-02T00:00:00"/>
    <d v="2016-09-30T00:00:00"/>
    <n v="0"/>
    <x v="0"/>
    <x v="50"/>
    <s v="Shell0916_Rimula_interest_MC"/>
    <s v="Completed"/>
    <s v="Digitalm"/>
    <s v="RON"/>
    <s v="Xaxis Display Plus"/>
    <s v="cpm"/>
    <s v="Selected Sites"/>
    <s v="Ad Bundles"/>
    <n v="0.2"/>
    <n v="1"/>
    <n v="1000000"/>
    <n v="1000394"/>
    <n v="0"/>
    <n v="1000000"/>
    <m/>
    <n v="0"/>
    <e v="#DIV/0!"/>
    <n v="200"/>
    <n v="200"/>
    <n v="0"/>
    <n v="1000"/>
    <n v="1000"/>
    <n v="0"/>
    <n v="0"/>
    <n v="800"/>
    <n v="0.8"/>
  </r>
  <r>
    <s v="Shell0916_Rimula_interest_Bond_MC"/>
    <x v="0"/>
    <x v="8"/>
    <s v="Q3"/>
    <d v="2016-09-02T00:00:00"/>
    <d v="2016-09-30T00:00:00"/>
    <n v="0"/>
    <x v="0"/>
    <x v="50"/>
    <s v="Shell0916_Rimula_interest_MC"/>
    <s v="Completed"/>
    <s v="Bond Digital"/>
    <s v="RON"/>
    <s v="Xaxis Display Plus"/>
    <s v="cpm"/>
    <s v="Selected Sites"/>
    <s v="Ad Bundles"/>
    <n v="0.5"/>
    <n v="1"/>
    <n v="1000000"/>
    <n v="850557"/>
    <n v="149443"/>
    <n v="850557"/>
    <m/>
    <n v="0"/>
    <e v="#DIV/0!"/>
    <n v="500"/>
    <n v="425.27850000000001"/>
    <n v="-74.721499999999992"/>
    <n v="1000"/>
    <n v="500"/>
    <n v="-500"/>
    <n v="0"/>
    <n v="74.721499999999992"/>
    <n v="0.14944299999999999"/>
  </r>
  <r>
    <s v="Altınbas0916_Alyans_interstitial_Acunn_MEC"/>
    <x v="0"/>
    <x v="8"/>
    <s v="Q3"/>
    <d v="2016-09-01T00:00:00"/>
    <d v="2016-09-30T00:00:00"/>
    <n v="0"/>
    <x v="1"/>
    <x v="24"/>
    <s v="Altınbas0916_Alyans_interstitial_MEC"/>
    <s v="Completed"/>
    <s v="Acunn"/>
    <s v="RON"/>
    <s v="Xaxis Rich Media"/>
    <s v="cpm"/>
    <s v="Interstitial"/>
    <s v="Interstitial"/>
    <n v="1.25"/>
    <n v="4.5"/>
    <n v="150000"/>
    <n v="151250"/>
    <n v="0"/>
    <n v="150000"/>
    <m/>
    <n v="0"/>
    <e v="#DIV/0!"/>
    <n v="187.5"/>
    <n v="187.5"/>
    <n v="0"/>
    <n v="675"/>
    <n v="675"/>
    <n v="0"/>
    <n v="0"/>
    <n v="487.5"/>
    <n v="0.72222222222222221"/>
  </r>
  <r>
    <s v="Altınbas0916_Alyans_interstitial_Digitalm_MEC"/>
    <x v="0"/>
    <x v="8"/>
    <s v="Q3"/>
    <d v="2016-09-01T00:00:00"/>
    <d v="2016-09-30T00:00:00"/>
    <n v="0"/>
    <x v="1"/>
    <x v="24"/>
    <s v="Altınbas0916_Alyans_interstitial_MEC"/>
    <s v="Completed"/>
    <s v="Digitalm"/>
    <s v="RON"/>
    <s v="Xaxis Rich Media"/>
    <s v="cpm"/>
    <s v="Interstitial"/>
    <s v="Interstitial"/>
    <n v="2.5"/>
    <n v="4.5"/>
    <n v="350000"/>
    <n v="350021"/>
    <n v="0"/>
    <n v="350000"/>
    <n v="6236"/>
    <n v="1.7816073892709294E-2"/>
    <n v="0.16412443874278376"/>
    <n v="875"/>
    <n v="875"/>
    <n v="0"/>
    <n v="1575"/>
    <n v="1023.4799999999996"/>
    <n v="-551.52000000000044"/>
    <n v="0"/>
    <n v="148.47999999999956"/>
    <n v="0.14507367022315984"/>
  </r>
  <r>
    <s v="Altınbas0916_Alyans_interstitial_Medyanet_MEC"/>
    <x v="0"/>
    <x v="8"/>
    <s v="Q3"/>
    <d v="2016-09-01T00:00:00"/>
    <d v="2016-09-30T00:00:00"/>
    <n v="0"/>
    <x v="1"/>
    <x v="24"/>
    <s v="Altınbas0916_Alyans_interstitial_MEC"/>
    <s v="Completed"/>
    <s v="Medyanet"/>
    <s v="RON"/>
    <s v="Xaxis Rich Media"/>
    <s v="cpm"/>
    <s v="Interstitial"/>
    <s v="Interstitial"/>
    <n v="0.5"/>
    <n v="4.5"/>
    <n v="1000000"/>
    <n v="1000076"/>
    <n v="0"/>
    <n v="1000000"/>
    <n v="23938"/>
    <n v="2.3936180850255381E-2"/>
    <n v="0.18798562954298606"/>
    <n v="500"/>
    <n v="500"/>
    <n v="0"/>
    <n v="4500"/>
    <n v="4500"/>
    <n v="0"/>
    <n v="0"/>
    <n v="4000"/>
    <n v="0.88888888888888884"/>
  </r>
  <r>
    <s v="Altınbas0916_Elmas_interstitial_Medyanet_MEC"/>
    <x v="0"/>
    <x v="8"/>
    <s v="Q3"/>
    <d v="2016-09-01T00:00:00"/>
    <d v="2016-09-30T00:00:00"/>
    <n v="0"/>
    <x v="1"/>
    <x v="24"/>
    <s v="Altınbas0916_Elmas_interstitial_MEC"/>
    <s v="Completed"/>
    <s v="Medyanet"/>
    <s v="RON"/>
    <s v="Xaxis Rich Media"/>
    <s v="cpm"/>
    <s v="Interstitial"/>
    <s v="Interstitial"/>
    <n v="0.5"/>
    <n v="4.5"/>
    <n v="1200000"/>
    <n v="1124583"/>
    <n v="75417"/>
    <n v="1124583"/>
    <n v="31002"/>
    <n v="2.7567551705832295E-2"/>
    <n v="0.16127991742468228"/>
    <n v="600"/>
    <n v="562.29150000000004"/>
    <n v="-37.708499999999958"/>
    <n v="5400"/>
    <n v="5000"/>
    <n v="-400"/>
    <n v="0"/>
    <n v="4437.7084999999997"/>
    <n v="0.88754169999999999"/>
  </r>
  <r>
    <s v="Altınbas0916_Elmas_interstitial_Digitalm_MEC"/>
    <x v="0"/>
    <x v="8"/>
    <s v="Q3"/>
    <d v="2016-09-01T00:00:00"/>
    <d v="2016-09-30T00:00:00"/>
    <n v="0"/>
    <x v="1"/>
    <x v="24"/>
    <s v="Altınbas0916_Elmas_interstitial_MEC"/>
    <s v="Completed"/>
    <s v="Digitalm"/>
    <s v="RON"/>
    <s v="Xaxis Rich Media"/>
    <s v="cpm"/>
    <s v="Interstitial"/>
    <s v="Interstitial"/>
    <n v="2.5"/>
    <n v="4.5"/>
    <n v="350000"/>
    <n v="350012"/>
    <n v="0"/>
    <n v="350000"/>
    <n v="6129"/>
    <n v="1.7510828200175993E-2"/>
    <n v="0.19709577418828519"/>
    <n v="875"/>
    <n v="875"/>
    <n v="0"/>
    <n v="1575"/>
    <n v="1208"/>
    <n v="-367"/>
    <n v="0"/>
    <n v="333"/>
    <n v="0.27566225165562913"/>
  </r>
  <r>
    <s v="Beymen0916_Bemoji_interest_Sözcü_MEC"/>
    <x v="0"/>
    <x v="8"/>
    <s v="Q3"/>
    <d v="2016-09-20T00:00:00"/>
    <d v="2016-09-30T00:00:00"/>
    <n v="0"/>
    <x v="1"/>
    <x v="37"/>
    <s v="Beymen0916_Bemoji_interest_MEC"/>
    <s v="Completed"/>
    <s v="Sözcü"/>
    <s v="RON"/>
    <s v="Xaxis Display Plus"/>
    <s v="cpm"/>
    <s v="Selected Sites"/>
    <s v="Ad Bundles"/>
    <n v="0.25"/>
    <n v="4.5"/>
    <n v="1500000"/>
    <n v="1500117"/>
    <n v="0"/>
    <n v="1500000"/>
    <n v="279"/>
    <n v="1.8598549313153574E-4"/>
    <n v="21.50537634408602"/>
    <n v="375"/>
    <n v="375"/>
    <n v="0"/>
    <n v="6750"/>
    <n v="6000"/>
    <n v="-750"/>
    <n v="0"/>
    <n v="5625"/>
    <n v="0.9375"/>
  </r>
  <r>
    <s v="Beymen0916_Bemoji_interest_Digitalm_MEC"/>
    <x v="0"/>
    <x v="8"/>
    <s v="Q3"/>
    <d v="2016-09-20T00:00:00"/>
    <d v="2016-09-30T00:00:00"/>
    <n v="0"/>
    <x v="1"/>
    <x v="37"/>
    <s v="Beymen0916_Bemoji_interest_MEC"/>
    <s v="Completed"/>
    <s v="Digitalm"/>
    <s v="RON"/>
    <s v="Xaxis Display Plus"/>
    <s v="cpm"/>
    <s v="Selected Sites"/>
    <s v="Ad Bundles"/>
    <n v="0.2"/>
    <n v="4.5"/>
    <n v="1000000"/>
    <n v="1000140"/>
    <n v="0"/>
    <n v="1000000"/>
    <n v="440"/>
    <n v="4.3993840862279279E-4"/>
    <n v="9.0909090909090917"/>
    <n v="200"/>
    <n v="200"/>
    <n v="0"/>
    <n v="4500"/>
    <n v="4000"/>
    <n v="-500"/>
    <n v="0"/>
    <n v="3800"/>
    <n v="0.95"/>
  </r>
  <r>
    <s v="Beymen0916_Bemoji_interest_Dogus_MEC"/>
    <x v="0"/>
    <x v="8"/>
    <s v="Q3"/>
    <d v="2016-09-20T00:00:00"/>
    <d v="2016-09-30T00:00:00"/>
    <n v="0"/>
    <x v="1"/>
    <x v="37"/>
    <s v="Beymen0916_Bemoji_interest_MEC"/>
    <s v="Completed"/>
    <s v="Dogus"/>
    <s v="RON"/>
    <s v="Xaxis Display Plus"/>
    <s v="cpm"/>
    <s v="Selected Sites"/>
    <s v="Ad Bundles"/>
    <n v="0.35"/>
    <n v="4.5"/>
    <n v="1000000"/>
    <n v="1000407"/>
    <n v="0"/>
    <n v="1000000"/>
    <n v="614"/>
    <n v="6.1375020366710752E-4"/>
    <n v="6.5146579804560263"/>
    <n v="350"/>
    <n v="350"/>
    <n v="0"/>
    <n v="4500"/>
    <n v="4000"/>
    <n v="-500"/>
    <n v="0"/>
    <n v="3650"/>
    <n v="0.91249999999999998"/>
  </r>
  <r>
    <s v="Beymen0916_Bemoji_interest_Medikalakademi_MEC"/>
    <x v="0"/>
    <x v="8"/>
    <s v="Q3"/>
    <d v="2016-09-20T00:00:00"/>
    <d v="2016-09-30T00:00:00"/>
    <n v="0"/>
    <x v="1"/>
    <x v="37"/>
    <s v="Beymen0916_Bemoji_interest_MEC"/>
    <s v="Completed"/>
    <s v="Medikalakademi"/>
    <s v="RON"/>
    <s v="Xaxis Display Plus"/>
    <s v="cpm"/>
    <s v="Selected Sites"/>
    <s v="Ad Bundles"/>
    <n v="0"/>
    <n v="4.5"/>
    <n v="0"/>
    <n v="0"/>
    <n v="0"/>
    <n v="0"/>
    <n v="0"/>
    <e v="#DIV/0!"/>
    <e v="#DIV/0!"/>
    <n v="0"/>
    <n v="43.837456600000003"/>
    <n v="43.837456600000003"/>
    <n v="0"/>
    <n v="0"/>
    <n v="0"/>
    <n v="0"/>
    <n v="-43.837456600000003"/>
    <e v="#DIV/0!"/>
  </r>
  <r>
    <s v="Beymen0916_Bemoji_interest_Appnexus_MEC"/>
    <x v="0"/>
    <x v="8"/>
    <s v="Q3"/>
    <d v="2016-09-20T00:00:00"/>
    <d v="2016-09-30T00:00:00"/>
    <n v="0"/>
    <x v="1"/>
    <x v="37"/>
    <s v="Beymen0916_Bemoji_interest_MEC"/>
    <s v="Completed"/>
    <s v="Appnexus"/>
    <s v="RON"/>
    <s v="Xaxis Display Plus"/>
    <s v="cpm"/>
    <s v="Selected Sites"/>
    <s v="Ad Bundles"/>
    <n v="1"/>
    <n v="4.5"/>
    <n v="1000000"/>
    <n v="1000407"/>
    <n v="0"/>
    <n v="1000000"/>
    <n v="614"/>
    <n v="6.1375020366710752E-4"/>
    <n v="6.5146579804560263"/>
    <n v="1000"/>
    <n v="185.5873503"/>
    <n v="-814.41264969999997"/>
    <n v="4500"/>
    <n v="4000"/>
    <n v="-500"/>
    <n v="0"/>
    <n v="3814.4126497000002"/>
    <n v="0.95360316242500009"/>
  </r>
  <r>
    <s v="Beymen0916_Bemoji_interest_Bannerconnect_MEC"/>
    <x v="0"/>
    <x v="8"/>
    <s v="Q3"/>
    <d v="2016-09-20T00:00:00"/>
    <d v="2016-09-30T00:00:00"/>
    <n v="0"/>
    <x v="1"/>
    <x v="37"/>
    <s v="Beymen0916_Bemoji_interest_MEC"/>
    <s v="Completed"/>
    <s v="Bannerconnect"/>
    <s v="RON"/>
    <s v="Xaxis Display Plus"/>
    <s v="cpm"/>
    <s v="Selected Sites"/>
    <s v="Ad Bundles"/>
    <n v="0"/>
    <n v="0"/>
    <n v="0"/>
    <n v="0"/>
    <n v="0"/>
    <n v="0"/>
    <n v="0"/>
    <e v="#DIV/0!"/>
    <e v="#DIV/0!"/>
    <n v="0"/>
    <n v="348.39"/>
    <n v="348.39"/>
    <n v="0"/>
    <n v="0"/>
    <n v="0"/>
    <n v="0"/>
    <n v="-348.39"/>
    <e v="#DIV/0!"/>
  </r>
  <r>
    <s v="Beymen0916_Bemoji_interest_Google_MEC"/>
    <x v="0"/>
    <x v="8"/>
    <s v="Q3"/>
    <d v="2016-09-20T00:00:00"/>
    <d v="2016-09-30T00:00:00"/>
    <n v="0"/>
    <x v="1"/>
    <x v="37"/>
    <s v="Beymen0916_Bemoji_interest_MEC"/>
    <s v="Completed"/>
    <s v="Google"/>
    <s v="RON"/>
    <s v="Xaxis Display Plus"/>
    <s v="cpm"/>
    <s v="Selected Sites"/>
    <s v="Ad Bundles"/>
    <n v="1.6713629999999999"/>
    <n v="4.5"/>
    <n v="17931"/>
    <n v="17931"/>
    <n v="0"/>
    <n v="17931"/>
    <n v="1"/>
    <n v="5.5769338017957727E-5"/>
    <n v="80.68950000000001"/>
    <n v="29.969209953"/>
    <n v="29.969209953"/>
    <n v="0"/>
    <n v="80.68950000000001"/>
    <n v="80.68950000000001"/>
    <n v="0"/>
    <n v="0"/>
    <n v="50.720290047000006"/>
    <n v="0.62858599999999998"/>
  </r>
  <r>
    <s v="Beymen0916_Bemoji_interest_Medyanet(interstitial)_MEC"/>
    <x v="0"/>
    <x v="8"/>
    <s v="Q3"/>
    <d v="2016-09-20T00:00:00"/>
    <d v="2016-09-30T00:00:00"/>
    <n v="0"/>
    <x v="1"/>
    <x v="37"/>
    <s v="Beymen0916_Bemoji_interest_MEC"/>
    <s v="Completed"/>
    <s v="Medyanet"/>
    <s v="RON"/>
    <s v="Xaxis Rich Media"/>
    <s v="cpm"/>
    <s v="Interstitial"/>
    <s v="Interstitial"/>
    <n v="0.5"/>
    <n v="4.5"/>
    <n v="1500000"/>
    <n v="1500018"/>
    <n v="0"/>
    <n v="1500000"/>
    <m/>
    <n v="0"/>
    <e v="#DIV/0!"/>
    <n v="750"/>
    <n v="750"/>
    <n v="0"/>
    <n v="6750"/>
    <n v="1843.8705000000009"/>
    <n v="-4906.1294999999991"/>
    <n v="0"/>
    <n v="1093.8705000000009"/>
    <n v="0.593246922709594"/>
  </r>
  <r>
    <s v="Beymen0916_Bemoji_Mobil_Prestitial_Medyanet_MEC"/>
    <x v="0"/>
    <x v="8"/>
    <s v="Q3"/>
    <d v="2016-09-20T00:00:00"/>
    <d v="2016-09-30T00:00:00"/>
    <n v="0"/>
    <x v="1"/>
    <x v="37"/>
    <s v="Beymen0916_Bemoji_Mobil_Prestitial_MEC"/>
    <s v="Completed"/>
    <s v="Medyanet"/>
    <s v="RON"/>
    <s v="Xaxis Mobil"/>
    <s v="cpm"/>
    <s v="Interstitial"/>
    <s v="Interstitial"/>
    <n v="2.5"/>
    <n v="7.5"/>
    <n v="159595"/>
    <n v="159595"/>
    <n v="0"/>
    <n v="159595"/>
    <n v="1893"/>
    <n v="1.1861273849431373E-2"/>
    <n v="0.57267828843106172"/>
    <n v="398.98750000000001"/>
    <n v="398.98750000000001"/>
    <n v="0"/>
    <n v="1196.9625000000001"/>
    <n v="1084.08"/>
    <n v="-112.88250000000016"/>
    <n v="0"/>
    <n v="685.09249999999997"/>
    <n v="0.6319575123607114"/>
  </r>
  <r>
    <s v="Beymen0916_Bemoji_Mobil_Prestitial_Adnboost_MEC"/>
    <x v="0"/>
    <x v="8"/>
    <s v="Q3"/>
    <d v="2016-09-20T00:00:00"/>
    <d v="2016-09-30T00:00:00"/>
    <n v="0"/>
    <x v="1"/>
    <x v="37"/>
    <s v="Beymen0916_Bemoji_Mobil_Prestitial_MEC"/>
    <s v="Completed"/>
    <s v="Adnboost"/>
    <s v="RON"/>
    <s v="Xaxis Mobil"/>
    <s v="cpm"/>
    <s v="Interstitial"/>
    <s v="Interstitial"/>
    <n v="2.25"/>
    <n v="7.5"/>
    <n v="266666"/>
    <n v="304312"/>
    <n v="0"/>
    <n v="266666"/>
    <n v="7079"/>
    <n v="2.3262309734745919E-2"/>
    <n v="0.28252507416301736"/>
    <n v="599.99850000000004"/>
    <n v="599.99850000000004"/>
    <n v="0"/>
    <n v="1999.9949999999999"/>
    <n v="1999.9949999999999"/>
    <n v="0"/>
    <n v="0"/>
    <n v="1399.9964999999997"/>
    <n v="0.7"/>
  </r>
  <r>
    <s v="Beymen0916_Eylül_interest_Dogus_MEC"/>
    <x v="0"/>
    <x v="8"/>
    <s v="Q3"/>
    <d v="2016-09-01T00:00:00"/>
    <d v="2016-09-30T00:00:00"/>
    <n v="0"/>
    <x v="1"/>
    <x v="37"/>
    <s v="Beymen0916_Eylül_interest_MEC"/>
    <s v="Completed"/>
    <s v="Dogus"/>
    <s v="RON"/>
    <s v="Xaxis Display Plus"/>
    <s v="cpm"/>
    <s v="Selected Sites"/>
    <s v="Ad Bundles"/>
    <n v="0.35"/>
    <n v="1.75"/>
    <n v="2000000"/>
    <n v="2000166"/>
    <n v="0"/>
    <n v="2000000"/>
    <n v="2371"/>
    <n v="1.1854016116662318E-3"/>
    <n v="1.4761703922395613"/>
    <n v="700"/>
    <n v="700"/>
    <n v="0"/>
    <n v="3500"/>
    <n v="3500"/>
    <n v="0"/>
    <n v="0"/>
    <n v="2800"/>
    <n v="0.8"/>
  </r>
  <r>
    <s v="Beymen0916_Eylül_interest_Sözcü_MEC"/>
    <x v="0"/>
    <x v="8"/>
    <s v="Q3"/>
    <d v="2016-09-01T00:00:00"/>
    <d v="2016-09-30T00:00:00"/>
    <n v="0"/>
    <x v="1"/>
    <x v="37"/>
    <s v="Beymen0916_Eylül_interest_MEC"/>
    <s v="Completed"/>
    <s v="Sözcü"/>
    <s v="RON"/>
    <s v="Xaxis Display Plus"/>
    <s v="cpm"/>
    <s v="Selected Sites"/>
    <s v="Ad Bundles"/>
    <n v="0.25"/>
    <n v="1.75"/>
    <n v="2000000"/>
    <n v="2000082"/>
    <n v="0"/>
    <n v="2000000"/>
    <n v="519"/>
    <n v="2.5948936093620162E-4"/>
    <n v="6.7437379576107901"/>
    <n v="500"/>
    <n v="500"/>
    <n v="0"/>
    <n v="3500"/>
    <n v="3500"/>
    <n v="0"/>
    <n v="0"/>
    <n v="3000"/>
    <n v="0.8571428571428571"/>
  </r>
  <r>
    <s v="Beymen0916_Eylül_interest_Digitalm_MEC"/>
    <x v="0"/>
    <x v="8"/>
    <s v="Q3"/>
    <d v="2016-09-01T00:00:00"/>
    <d v="2016-09-30T00:00:00"/>
    <n v="0"/>
    <x v="1"/>
    <x v="37"/>
    <s v="Beymen0916_Eylül_interest_MEC"/>
    <s v="Completed"/>
    <s v="Digitalm"/>
    <s v="RON"/>
    <s v="Xaxis Display Plus"/>
    <s v="cpm"/>
    <s v="Selected Sites"/>
    <s v="Ad Bundles"/>
    <n v="0.2"/>
    <n v="1.75"/>
    <n v="2000000"/>
    <n v="1570211"/>
    <n v="429789"/>
    <n v="1570211"/>
    <n v="656"/>
    <n v="4.1777824763678255E-4"/>
    <n v="4.1920731707317076"/>
    <n v="400"/>
    <n v="314.04220000000004"/>
    <n v="-85.957799999999963"/>
    <n v="3500"/>
    <n v="2750"/>
    <n v="-750"/>
    <n v="0"/>
    <n v="2435.9578000000001"/>
    <n v="0.88580283636363644"/>
  </r>
  <r>
    <s v="Beymen0916_Eylül_interest_Bond_MEC"/>
    <x v="0"/>
    <x v="8"/>
    <s v="Q3"/>
    <d v="2016-09-01T00:00:00"/>
    <d v="2016-09-30T00:00:00"/>
    <n v="0"/>
    <x v="1"/>
    <x v="37"/>
    <s v="Beymen0916_Eylül_interest_MEC"/>
    <s v="Completed"/>
    <s v="Bond Digital"/>
    <s v="RON"/>
    <s v="Xaxis Display Plus"/>
    <s v="cpm"/>
    <s v="Selected Sites"/>
    <s v="Ad Bundles"/>
    <n v="0.5"/>
    <n v="1.75"/>
    <n v="1000000"/>
    <n v="2009181"/>
    <n v="0"/>
    <n v="1000000"/>
    <m/>
    <n v="0"/>
    <e v="#DIV/0!"/>
    <n v="500"/>
    <n v="500"/>
    <n v="0"/>
    <n v="1750"/>
    <n v="3500"/>
    <n v="1750"/>
    <n v="0"/>
    <n v="3000"/>
    <n v="0.8571428571428571"/>
  </r>
  <r>
    <s v="Beymen0916_Eylül_interest_Medyanet(interstitial)_MEC"/>
    <x v="0"/>
    <x v="8"/>
    <s v="Q3"/>
    <d v="2016-09-01T00:00:00"/>
    <d v="2016-09-30T00:00:00"/>
    <n v="0"/>
    <x v="1"/>
    <x v="37"/>
    <s v="Beymen0916_Eylül_interest_MEC"/>
    <s v="Completed"/>
    <s v="Medyanet"/>
    <s v="RON"/>
    <s v="Xaxis Rich Media"/>
    <s v="cpm"/>
    <s v="Interstitial"/>
    <s v="Interstitial"/>
    <n v="0.5"/>
    <n v="1.75"/>
    <n v="5000000"/>
    <n v="3724419"/>
    <n v="1275581"/>
    <n v="3724419"/>
    <n v="88673"/>
    <n v="2.3808545708740074E-2"/>
    <n v="7.0483687255421604E-2"/>
    <n v="2500"/>
    <n v="1862.2094999999999"/>
    <n v="-637.79050000000007"/>
    <n v="8750"/>
    <n v="6250"/>
    <n v="-2500"/>
    <n v="0"/>
    <n v="4387.7905000000001"/>
    <n v="0.70204648000000003"/>
  </r>
  <r>
    <s v="Canbebe0916_Eylül_Preroll_Nokta_MEC"/>
    <x v="0"/>
    <x v="8"/>
    <s v="Q3"/>
    <d v="2016-09-23T00:00:00"/>
    <d v="2016-09-30T00:00:00"/>
    <n v="0"/>
    <x v="1"/>
    <x v="51"/>
    <s v="Canbebe0916_Eylül_Preroll_MEC"/>
    <s v="Completed"/>
    <s v="Nokta"/>
    <s v="RON"/>
    <s v="Xaxis Tv"/>
    <s v="cpv"/>
    <s v="Pre/Mid/Post Rolls RON"/>
    <s v="Online Video"/>
    <n v="1.2E-2"/>
    <n v="3.3000000000000002E-2"/>
    <n v="250000"/>
    <n v="286223"/>
    <n v="0"/>
    <n v="250000"/>
    <n v="53243"/>
    <n v="0.18601929264943767"/>
    <n v="0.15025449354844769"/>
    <n v="3000"/>
    <n v="3000"/>
    <n v="0"/>
    <n v="8250"/>
    <n v="8000"/>
    <n v="-250"/>
    <n v="0"/>
    <n v="5000"/>
    <n v="0.625"/>
  </r>
  <r>
    <s v="Canbebe0916_Eylül_Preroll_Fox_MEC"/>
    <x v="0"/>
    <x v="8"/>
    <s v="Q3"/>
    <d v="2016-09-23T00:00:00"/>
    <d v="2016-09-30T00:00:00"/>
    <n v="0"/>
    <x v="1"/>
    <x v="51"/>
    <s v="Canbebe0916_Eylül_Preroll_MEC"/>
    <s v="Completed"/>
    <s v="Fox"/>
    <s v="RON"/>
    <s v="Xaxis Tv"/>
    <s v="cpv"/>
    <s v="Pre/Mid/Post Rolls RON"/>
    <s v="Online Video"/>
    <n v="0.01"/>
    <n v="3.3000000000000002E-2"/>
    <n v="150000"/>
    <n v="163948"/>
    <n v="0"/>
    <n v="150000"/>
    <n v="20079"/>
    <n v="0.12247175933832678"/>
    <n v="0.24901638527815131"/>
    <n v="1500"/>
    <n v="1500"/>
    <n v="0"/>
    <n v="4950"/>
    <n v="5000"/>
    <n v="50"/>
    <n v="0"/>
    <n v="3500"/>
    <n v="0.7"/>
  </r>
  <r>
    <s v="Canbebe0916_Eylül_Preroll_Midyo_MEC"/>
    <x v="0"/>
    <x v="8"/>
    <s v="Q3"/>
    <d v="2016-09-23T00:00:00"/>
    <d v="2016-09-30T00:00:00"/>
    <n v="0"/>
    <x v="1"/>
    <x v="51"/>
    <s v="Canbebe0916_Eylül_Preroll_MEC"/>
    <s v="Completed"/>
    <s v="Midyo"/>
    <s v="RON"/>
    <s v="Xaxis Tv"/>
    <s v="cpv"/>
    <s v="Pre/Mid/Post Rolls RON"/>
    <s v="Online Video"/>
    <n v="5.0000000000000001E-3"/>
    <n v="3.3000000000000002E-2"/>
    <n v="100000"/>
    <n v="101127"/>
    <n v="0"/>
    <n v="100000"/>
    <n v="14436"/>
    <n v="0.14275119404313388"/>
    <n v="0.22859517871986701"/>
    <n v="500"/>
    <n v="500"/>
    <n v="0"/>
    <n v="3300"/>
    <n v="3300"/>
    <n v="0"/>
    <n v="0"/>
    <n v="2800"/>
    <n v="0.84848484848484851"/>
  </r>
  <r>
    <s v="Canbebe0916_Eylül_Preroll_Star_MEC"/>
    <x v="0"/>
    <x v="8"/>
    <s v="Q3"/>
    <d v="2016-09-23T00:00:00"/>
    <d v="2016-09-30T00:00:00"/>
    <n v="0"/>
    <x v="1"/>
    <x v="51"/>
    <s v="Canbebe0916_Eylül_Preroll_MEC"/>
    <s v="Completed"/>
    <s v="Star"/>
    <s v="RON"/>
    <s v="Xaxis Tv"/>
    <s v="cpv"/>
    <s v="Pre/Mid/Post Rolls RON"/>
    <s v="Online Video"/>
    <n v="0.01"/>
    <n v="3.3000000000000002E-2"/>
    <n v="200000"/>
    <n v="200042"/>
    <n v="0"/>
    <n v="200000"/>
    <n v="19072"/>
    <n v="9.5339978604493059E-2"/>
    <n v="0.28313758389261745"/>
    <n v="2000"/>
    <n v="2000"/>
    <n v="0"/>
    <n v="6600"/>
    <n v="5400"/>
    <n v="-1200"/>
    <n v="0"/>
    <n v="3400"/>
    <n v="0.62962962962962965"/>
  </r>
  <r>
    <s v="Canbebe0916_Eylül_Preroll_Acunn_MEC"/>
    <x v="0"/>
    <x v="8"/>
    <s v="Q3"/>
    <d v="2016-09-23T00:00:00"/>
    <d v="2016-09-30T00:00:00"/>
    <n v="0"/>
    <x v="1"/>
    <x v="51"/>
    <s v="Canbebe0916_Eylül_Preroll_MEC"/>
    <s v="Completed"/>
    <s v="Acunn"/>
    <s v="RON"/>
    <s v="Xaxis Tv"/>
    <s v="cpv"/>
    <s v="Pre/Mid/Post Rolls RON"/>
    <s v="Online Video"/>
    <n v="1.4999999999999999E-2"/>
    <n v="3.3000000000000002E-2"/>
    <n v="100000"/>
    <n v="81127"/>
    <n v="18873"/>
    <n v="81127"/>
    <m/>
    <n v="0"/>
    <e v="#DIV/0!"/>
    <n v="1500"/>
    <n v="1216.905"/>
    <n v="-283.09500000000003"/>
    <n v="3300"/>
    <n v="3300"/>
    <n v="0"/>
    <n v="0"/>
    <n v="2083.0950000000003"/>
    <n v="0.63124090909090913"/>
  </r>
  <r>
    <s v="Canbebe0916_Eylül_DM_Preroll_Digitalmarcom_MEC"/>
    <x v="0"/>
    <x v="8"/>
    <s v="Q3"/>
    <d v="2016-09-23T00:00:00"/>
    <d v="2016-09-30T00:00:00"/>
    <n v="0"/>
    <x v="1"/>
    <x v="51"/>
    <s v="Canbebe0916_Eylül_DM_Preroll_MEC"/>
    <s v="Completed"/>
    <s v="Digitalmarcom"/>
    <s v="RON"/>
    <s v="Xaxis Tv"/>
    <s v="cpv"/>
    <s v="Pre/Mid/Post Rolls RON"/>
    <s v="Online Video"/>
    <n v="0.02"/>
    <n v="0.04"/>
    <n v="225000"/>
    <n v="228028"/>
    <n v="0"/>
    <n v="225000"/>
    <n v="4244"/>
    <n v="1.8611749434280001E-2"/>
    <n v="2.3562676720075402"/>
    <n v="4500"/>
    <n v="4500"/>
    <n v="0"/>
    <n v="9000"/>
    <n v="10000"/>
    <n v="1000"/>
    <n v="0"/>
    <n v="5500"/>
    <n v="0.55000000000000004"/>
  </r>
  <r>
    <s v="Canbebe0916_Eylül_Clipkit_SYNC_MEC"/>
    <x v="0"/>
    <x v="8"/>
    <s v="Q3"/>
    <d v="2016-09-23T00:00:00"/>
    <d v="2016-09-30T00:00:00"/>
    <n v="0"/>
    <x v="1"/>
    <x v="51"/>
    <s v="Canbebe0916_Eylül_SYNC_MEC"/>
    <s v="Completed"/>
    <s v="Clipkit"/>
    <s v="RON"/>
    <s v="Xaxis SYNC"/>
    <s v="cpv"/>
    <s v="Pre/Mid/Post Rolls RON"/>
    <s v="Online Video"/>
    <n v="4.2000000000000003E-2"/>
    <n v="6.5000000000000002E-2"/>
    <n v="155000"/>
    <n v="188114"/>
    <n v="0"/>
    <n v="155000"/>
    <m/>
    <n v="0"/>
    <e v="#DIV/0!"/>
    <n v="6510"/>
    <n v="6510"/>
    <n v="0"/>
    <n v="10075"/>
    <n v="10000"/>
    <n v="-75"/>
    <n v="0"/>
    <n v="3490"/>
    <n v="0.34899999999999998"/>
  </r>
  <r>
    <s v="Teknosa0916_Turuncu_indirim_27-29Eylül_Preroll_Acunn_MC"/>
    <x v="0"/>
    <x v="8"/>
    <s v="Q3"/>
    <d v="2016-09-27T00:00:00"/>
    <d v="2016-09-29T00:00:00"/>
    <n v="0"/>
    <x v="0"/>
    <x v="6"/>
    <s v="Teknosa0916_Turuncu_indirim_27-29Eylül_Preroll_MC"/>
    <s v="Completed"/>
    <s v="Acunn"/>
    <s v="RON"/>
    <s v="Xaxis Tv"/>
    <s v="cpv"/>
    <s v="Pre/Mid/Post Rolls RON"/>
    <s v="Online Video"/>
    <n v="1.4999999999999999E-2"/>
    <n v="3.3000000000000002E-2"/>
    <n v="40000"/>
    <n v="36817"/>
    <n v="3183"/>
    <n v="36817"/>
    <m/>
    <n v="0"/>
    <e v="#DIV/0!"/>
    <n v="600"/>
    <n v="552.255"/>
    <n v="-47.745000000000005"/>
    <n v="1320"/>
    <n v="1300"/>
    <n v="-20"/>
    <n v="0"/>
    <n v="747.745"/>
    <n v="0.57518846153846159"/>
  </r>
  <r>
    <s v="Teknosa0916_Turuncu_indirim_27-29Eylül_Preroll_Fox_MC"/>
    <x v="0"/>
    <x v="8"/>
    <s v="Q3"/>
    <d v="2016-09-27T00:00:00"/>
    <d v="2016-09-29T00:00:00"/>
    <n v="0"/>
    <x v="0"/>
    <x v="6"/>
    <s v="Teknosa0916_Turuncu_indirim_27-29Eylül_Preroll_MC"/>
    <s v="Completed"/>
    <s v="Fox"/>
    <s v="RON"/>
    <s v="Xaxis Tv"/>
    <s v="cpv"/>
    <s v="Pre/Mid/Post Rolls RON"/>
    <s v="Online Video"/>
    <n v="0.01"/>
    <n v="3.3000000000000002E-2"/>
    <n v="80000"/>
    <n v="90058"/>
    <n v="0"/>
    <n v="80000"/>
    <n v="2048"/>
    <n v="2.2740900308689957E-2"/>
    <n v="1.1474609375"/>
    <n v="800"/>
    <n v="800"/>
    <n v="0"/>
    <n v="2640"/>
    <n v="2350"/>
    <n v="-290"/>
    <n v="0"/>
    <n v="1550"/>
    <n v="0.65957446808510634"/>
  </r>
  <r>
    <s v="Teknosa0916_Turuncu_indirim_27-29Eylül_Preroll_Midyo_MC"/>
    <x v="0"/>
    <x v="8"/>
    <s v="Q3"/>
    <d v="2016-09-27T00:00:00"/>
    <d v="2016-09-29T00:00:00"/>
    <n v="0"/>
    <x v="0"/>
    <x v="6"/>
    <s v="Teknosa0916_Turuncu_indirim_27-29Eylül_Preroll_MC"/>
    <s v="Completed"/>
    <s v="Midyo"/>
    <s v="RON"/>
    <s v="Xaxis Tv"/>
    <s v="cpv"/>
    <s v="Pre/Mid/Post Rolls RON"/>
    <s v="Online Video"/>
    <n v="5.0000000000000001E-3"/>
    <n v="3.3000000000000002E-2"/>
    <n v="80000"/>
    <n v="81114"/>
    <n v="0"/>
    <n v="80000"/>
    <n v="3791"/>
    <n v="4.6736691569889292E-2"/>
    <n v="0.61988921128989716"/>
    <n v="400"/>
    <n v="400"/>
    <n v="0"/>
    <n v="2640"/>
    <n v="2350"/>
    <n v="-290"/>
    <n v="0"/>
    <n v="1950"/>
    <n v="0.82978723404255317"/>
  </r>
  <r>
    <s v="Shell0916_Helix_Audio_Recognation_Digitalmarcom_MC"/>
    <x v="0"/>
    <x v="8"/>
    <s v="Q3"/>
    <d v="2016-09-23T00:00:00"/>
    <d v="2016-09-30T00:00:00"/>
    <n v="0"/>
    <x v="0"/>
    <x v="50"/>
    <s v="Shell0916_Helix_Audio_Recognation_MC"/>
    <s v="Completed"/>
    <s v="Digitalmarcom"/>
    <s v="RON"/>
    <s v="Xaxis Audio Recog"/>
    <s v="cpv"/>
    <s v="Pre/Mid/Post Rolls RON"/>
    <s v="Online Video"/>
    <n v="0.05"/>
    <n v="0.06"/>
    <n v="50000"/>
    <n v="51139"/>
    <n v="0"/>
    <n v="50000"/>
    <n v="4271"/>
    <n v="8.3517471988110839E-2"/>
    <n v="0.67022711308826977"/>
    <n v="2500"/>
    <n v="2500"/>
    <n v="0"/>
    <n v="3000"/>
    <n v="2862.54"/>
    <n v="-137.46000000000004"/>
    <n v="0"/>
    <n v="362.53999999999996"/>
    <n v="0.12664975860599326"/>
  </r>
  <r>
    <s v="Shell0916_Helix_Preroll_Nokta_MC"/>
    <x v="0"/>
    <x v="8"/>
    <s v="Q3"/>
    <d v="2016-09-23T00:00:00"/>
    <d v="2016-09-30T00:00:00"/>
    <n v="0"/>
    <x v="0"/>
    <x v="50"/>
    <s v="Shell0916_Helix_Preroll_MC"/>
    <s v="Completed"/>
    <s v="Nokta"/>
    <s v="RON"/>
    <s v="Xaxis Tv"/>
    <s v="cpv"/>
    <s v="Pre/Mid/Post Rolls RON"/>
    <s v="Online Video"/>
    <n v="1.2E-2"/>
    <n v="3.3000000000000002E-2"/>
    <n v="40000"/>
    <n v="84728"/>
    <n v="0"/>
    <n v="40000"/>
    <n v="12274"/>
    <n v="0.14486356340288925"/>
    <n v="0.20005703112269838"/>
    <n v="480"/>
    <n v="480"/>
    <n v="0"/>
    <n v="1320"/>
    <n v="2455.5"/>
    <n v="1135.5"/>
    <n v="0"/>
    <n v="1975.5"/>
    <n v="0.80452046426389734"/>
  </r>
  <r>
    <s v="Vestel0916_VTS_interest_Sözcü_MC"/>
    <x v="0"/>
    <x v="8"/>
    <s v="Q3"/>
    <d v="2016-09-26T00:00:00"/>
    <d v="2016-09-30T00:00:00"/>
    <n v="0"/>
    <x v="0"/>
    <x v="18"/>
    <s v="Vestel0916_VTS_interest_MC"/>
    <s v="Completed"/>
    <s v="Sözcü"/>
    <s v="RON"/>
    <s v="Xaxis Display Plus"/>
    <s v="cpm"/>
    <s v="Selected Sites"/>
    <s v="Ad Bundles"/>
    <n v="0.25"/>
    <n v="1"/>
    <n v="600000"/>
    <n v="608391"/>
    <n v="0"/>
    <n v="600000"/>
    <n v="143"/>
    <n v="2.3504621205770631E-4"/>
    <n v="5.5944055944055942"/>
    <n v="150"/>
    <n v="150"/>
    <n v="0"/>
    <n v="600"/>
    <n v="800"/>
    <n v="200"/>
    <n v="0"/>
    <n v="650"/>
    <n v="0.8125"/>
  </r>
  <r>
    <s v="Vestel0916_VTS_interest_Digitalm_MC"/>
    <x v="0"/>
    <x v="8"/>
    <s v="Q3"/>
    <d v="2016-09-26T00:00:00"/>
    <d v="2016-09-30T00:00:00"/>
    <n v="0"/>
    <x v="0"/>
    <x v="18"/>
    <s v="Vestel0916_VTS_interest_MC"/>
    <s v="Completed"/>
    <s v="Digitalm"/>
    <s v="RON"/>
    <s v="Xaxis Display Plus"/>
    <s v="cpm"/>
    <s v="Selected Sites"/>
    <s v="Ad Bundles"/>
    <n v="0.2"/>
    <n v="1"/>
    <n v="700000"/>
    <n v="126508"/>
    <n v="573492"/>
    <n v="126508"/>
    <n v="87"/>
    <n v="6.8770354443987731E-4"/>
    <n v="2.103448275862069"/>
    <n v="140"/>
    <n v="25.301600000000001"/>
    <n v="-114.69839999999999"/>
    <n v="700"/>
    <n v="183"/>
    <n v="-517"/>
    <n v="0"/>
    <n v="157.69839999999999"/>
    <n v="0.86173989071038248"/>
  </r>
  <r>
    <s v="Akbank0916_İhtiyac_Kredisi_Preroll_Acunn_MC"/>
    <x v="0"/>
    <x v="8"/>
    <s v="Q3"/>
    <d v="2016-09-26T00:00:00"/>
    <d v="2016-09-30T00:00:00"/>
    <n v="0"/>
    <x v="0"/>
    <x v="9"/>
    <s v="Akbank0916_İhtiyac_Kredisi_Preroll_MC"/>
    <s v="Completed"/>
    <s v="Acunn"/>
    <s v="RON"/>
    <s v="Xaxis Tv"/>
    <s v="cpv"/>
    <s v="Pre/Mid/Post Rolls RON"/>
    <s v="Online Video"/>
    <n v="1.4999999999999999E-2"/>
    <n v="3.3000000000000002E-2"/>
    <n v="40000"/>
    <n v="36706"/>
    <n v="3294"/>
    <n v="36706"/>
    <m/>
    <n v="0"/>
    <e v="#DIV/0!"/>
    <n v="600"/>
    <n v="550.59"/>
    <n v="-49.409999999999968"/>
    <n v="1320"/>
    <n v="1750"/>
    <n v="430"/>
    <n v="0"/>
    <n v="1199.4099999999999"/>
    <n v="0.6853771428571428"/>
  </r>
  <r>
    <s v="Akbank0916_İhtiyac_Kredisi_Preroll_Sözcü_MC"/>
    <x v="0"/>
    <x v="8"/>
    <s v="Q3"/>
    <d v="2016-09-26T00:00:00"/>
    <d v="2016-09-30T00:00:00"/>
    <n v="0"/>
    <x v="0"/>
    <x v="9"/>
    <s v="Akbank0916_İhtiyac_Kredisi_Preroll_MC"/>
    <s v="Completed"/>
    <s v="Sözcü"/>
    <s v="RON"/>
    <s v="Xaxis Tv"/>
    <s v="cpv"/>
    <s v="Pre/Mid/Post Rolls RON"/>
    <s v="Online Video"/>
    <n v="0.01"/>
    <n v="3.3000000000000002E-2"/>
    <n v="20000"/>
    <n v="20024"/>
    <n v="0"/>
    <n v="20000"/>
    <m/>
    <n v="0"/>
    <e v="#DIV/0!"/>
    <n v="200"/>
    <n v="200"/>
    <n v="0"/>
    <n v="660"/>
    <n v="750"/>
    <n v="90"/>
    <n v="0"/>
    <n v="550"/>
    <n v="0.73333333333333328"/>
  </r>
  <r>
    <s v="Akbank0916_İhtiyac_Kredisi_Preroll_Nokta_MC"/>
    <x v="0"/>
    <x v="8"/>
    <s v="Q3"/>
    <d v="2016-09-26T00:00:00"/>
    <d v="2016-09-30T00:00:00"/>
    <n v="0"/>
    <x v="0"/>
    <x v="9"/>
    <s v="Akbank0916_İhtiyac_Kredisi_Preroll_MC"/>
    <s v="Completed"/>
    <s v="Nokta"/>
    <s v="RON"/>
    <s v="Xaxis Tv"/>
    <s v="cpv"/>
    <s v="Pre/Mid/Post Rolls RON"/>
    <s v="Online Video"/>
    <n v="1.2E-2"/>
    <n v="3.3000000000000002E-2"/>
    <n v="20000"/>
    <n v="3518"/>
    <n v="16482"/>
    <n v="3518"/>
    <n v="169"/>
    <n v="4.8038658328595794E-2"/>
    <n v="3.3930769230769227"/>
    <n v="240"/>
    <n v="42.216000000000001"/>
    <n v="-197.78399999999999"/>
    <n v="660"/>
    <n v="573.42999999999995"/>
    <n v="-86.57000000000005"/>
    <n v="0"/>
    <n v="531.21399999999994"/>
    <n v="0.92637985455940564"/>
  </r>
  <r>
    <s v="Dormia0916_Lansman_Turbine_Appnexus_MEC"/>
    <x v="0"/>
    <x v="8"/>
    <s v="Q3"/>
    <d v="2016-09-01T00:00:00"/>
    <d v="2016-09-20T00:00:00"/>
    <n v="0"/>
    <x v="1"/>
    <x v="64"/>
    <s v="Dormia0916_Lansman_Turbine_MEC"/>
    <s v="Completed"/>
    <s v="Appnexus"/>
    <s v="RON"/>
    <s v="Xaxis Display Plus"/>
    <s v="cpm"/>
    <s v="Selected Sites"/>
    <s v="Ad Bundles"/>
    <n v="1"/>
    <n v="2.5"/>
    <n v="259334"/>
    <n v="259334"/>
    <n v="0"/>
    <n v="259334"/>
    <m/>
    <n v="0"/>
    <e v="#DIV/0!"/>
    <n v="259.334"/>
    <n v="193.98168155548601"/>
    <n v="-65.352318444513998"/>
    <n v="648.33500000000004"/>
    <n v="648.33500000000004"/>
    <n v="0"/>
    <n v="0"/>
    <n v="454.353318444514"/>
    <n v="0.70080023204749697"/>
  </r>
  <r>
    <s v="Dormia0916_Lansman_Google_LAL_MEC"/>
    <x v="0"/>
    <x v="8"/>
    <s v="Q3"/>
    <d v="2016-09-23T00:00:00"/>
    <d v="2016-09-30T00:00:00"/>
    <n v="0"/>
    <x v="1"/>
    <x v="64"/>
    <s v="Dormia0916_Lansman_LAL_MEC"/>
    <s v="Completed"/>
    <s v="Google"/>
    <s v="RON"/>
    <s v="Xaxis Lookalike"/>
    <s v="cpm"/>
    <s v="Selected Sites"/>
    <s v="Ad Bundles"/>
    <n v="0.62686399999999998"/>
    <n v="2.5"/>
    <n v="841325"/>
    <n v="841325"/>
    <n v="0"/>
    <n v="841325"/>
    <n v="213"/>
    <n v="2.5317207975514815E-4"/>
    <n v="9.8751643192488263"/>
    <n v="527.39635480000004"/>
    <n v="527.39635480000004"/>
    <n v="0"/>
    <n v="2103.3125"/>
    <n v="2103.41"/>
    <n v="9.7499999999854481E-2"/>
    <n v="0"/>
    <n v="1576.0136451999997"/>
    <n v="0.7492660228866459"/>
  </r>
  <r>
    <s v="Dormia0916_Lansman_Medikalakademi_LAL_MEC"/>
    <x v="0"/>
    <x v="8"/>
    <s v="Q3"/>
    <d v="2016-09-23T00:00:00"/>
    <d v="2016-09-30T00:00:00"/>
    <n v="0"/>
    <x v="1"/>
    <x v="64"/>
    <s v="Dormia0916_Lansman_LAL_MEC"/>
    <s v="Completed"/>
    <s v="Medikalakademi"/>
    <s v="RON"/>
    <s v="Xaxis Lookalike"/>
    <s v="cpm"/>
    <s v="Selected Sites"/>
    <s v="Ad Bundles"/>
    <n v="0"/>
    <n v="2.5"/>
    <n v="0"/>
    <n v="0"/>
    <n v="0"/>
    <n v="0"/>
    <n v="0"/>
    <e v="#DIV/0!"/>
    <e v="#DIV/0!"/>
    <n v="0"/>
    <n v="48.232126559999998"/>
    <n v="48.232126559999998"/>
    <n v="0"/>
    <n v="0"/>
    <n v="0"/>
    <n v="0"/>
    <n v="-48.232126559999998"/>
    <e v="#DIV/0!"/>
  </r>
  <r>
    <s v="Dormia0916_Lansman_Bannerconnect_LAL_MEC"/>
    <x v="0"/>
    <x v="8"/>
    <s v="Q3"/>
    <d v="2016-09-23T00:00:00"/>
    <d v="2016-09-30T00:00:00"/>
    <n v="0"/>
    <x v="1"/>
    <x v="64"/>
    <s v="Dormia0916_Lansman_LAL_MEC"/>
    <s v="Completed"/>
    <s v="Bannerconnect"/>
    <s v="RON"/>
    <s v="Xaxis Lookalike"/>
    <s v="cpm"/>
    <s v="Selected Sites"/>
    <s v="Ad Bundles"/>
    <n v="0"/>
    <n v="2.5"/>
    <n v="0"/>
    <n v="0"/>
    <n v="0"/>
    <n v="0"/>
    <n v="0"/>
    <e v="#DIV/0!"/>
    <e v="#DIV/0!"/>
    <n v="0"/>
    <n v="383.30410000000001"/>
    <n v="383.30410000000001"/>
    <n v="0"/>
    <n v="0"/>
    <n v="0"/>
    <n v="0"/>
    <n v="-383.30410000000001"/>
    <e v="#DIV/0!"/>
  </r>
  <r>
    <s v="Dormia0916_Lansman_Onedio_LAL_MEC"/>
    <x v="0"/>
    <x v="8"/>
    <s v="Q3"/>
    <d v="2016-09-23T00:00:00"/>
    <d v="2016-09-30T00:00:00"/>
    <n v="0"/>
    <x v="1"/>
    <x v="64"/>
    <s v="Dormia0916_Lansman_LAL_MEC"/>
    <s v="Completed"/>
    <s v="Onedio"/>
    <s v="RON"/>
    <s v="Xaxis Lookalike"/>
    <s v="cpm"/>
    <s v="Selected Sites"/>
    <s v="Ad Bundles"/>
    <n v="0.45"/>
    <n v="2.5"/>
    <n v="259334"/>
    <n v="259334"/>
    <n v="0"/>
    <n v="259334"/>
    <n v="38"/>
    <n v="1.4652918630029228E-4"/>
    <n v="0"/>
    <n v="116.7003"/>
    <n v="116.7003"/>
    <n v="0"/>
    <n v="648.33500000000004"/>
    <n v="0"/>
    <n v="-648.33500000000004"/>
    <n v="0"/>
    <n v="-116.7003"/>
    <e v="#DIV/0!"/>
  </r>
  <r>
    <s v="Dormia0916_Lansman_Appnexus_LAL_MEC"/>
    <x v="0"/>
    <x v="8"/>
    <s v="Q3"/>
    <d v="2016-09-23T00:00:00"/>
    <d v="2016-09-30T00:00:00"/>
    <n v="0"/>
    <x v="1"/>
    <x v="64"/>
    <s v="Dormia0916_Lansman_LAL_MEC"/>
    <s v="Completed"/>
    <s v="Appnexus"/>
    <s v="RON"/>
    <s v="Xaxis Lookalike"/>
    <s v="cpm"/>
    <s v="Selected Sites"/>
    <s v="Ad Bundles"/>
    <n v="1"/>
    <n v="2.5"/>
    <n v="841363"/>
    <n v="841363"/>
    <n v="0"/>
    <n v="841363"/>
    <n v="213"/>
    <n v="2.5316064528627954E-4"/>
    <n v="0"/>
    <n v="841.36300000000006"/>
    <n v="0"/>
    <n v="-841.36300000000006"/>
    <n v="2103.4075000000003"/>
    <n v="0"/>
    <n v="-2103.4075000000003"/>
    <n v="0"/>
    <n v="0"/>
    <e v="#DIV/0!"/>
  </r>
  <r>
    <s v="Hopi0916_BP_Lansman_Mobil_Prestitial_Move_MEC"/>
    <x v="0"/>
    <x v="8"/>
    <s v="Q3"/>
    <d v="2016-09-09T00:00:00"/>
    <d v="2016-09-30T00:00:00"/>
    <n v="0"/>
    <x v="1"/>
    <x v="25"/>
    <s v="Hopi0916_BP_Lansman_Mobil_Prestitial_MEC"/>
    <s v="Completed"/>
    <s v="Move"/>
    <s v="RON"/>
    <s v="Xaxis Mobil"/>
    <s v="cpm"/>
    <s v="Interstitial"/>
    <s v="Interstitial"/>
    <n v="3"/>
    <n v="7.5"/>
    <n v="2500000"/>
    <n v="2560128"/>
    <n v="0"/>
    <n v="2500000"/>
    <n v="80856"/>
    <n v="3.1582795860206993E-2"/>
    <n v="0.24305221628574256"/>
    <n v="7500"/>
    <n v="7500"/>
    <n v="0"/>
    <n v="18750"/>
    <n v="19652.23"/>
    <n v="902.22999999999956"/>
    <n v="0"/>
    <n v="12152.23"/>
    <n v="0.61836392104102178"/>
  </r>
  <r>
    <s v="Hopi0916_BP_Lansman_Mobil_Prestitial_Admatic_MEC"/>
    <x v="0"/>
    <x v="8"/>
    <s v="Q3"/>
    <d v="2016-09-09T00:00:00"/>
    <d v="2016-09-30T00:00:00"/>
    <n v="0"/>
    <x v="1"/>
    <x v="25"/>
    <s v="Hopi0916_BP_Lansman_Mobil_Prestitial_MEC"/>
    <s v="Completed"/>
    <s v="Admatic"/>
    <s v="RON"/>
    <s v="Xaxis Mobil"/>
    <s v="cpm"/>
    <s v="Interstitial"/>
    <s v="Interstitial"/>
    <n v="2"/>
    <n v="7.5"/>
    <n v="500000"/>
    <n v="560169"/>
    <n v="0"/>
    <n v="500000"/>
    <n v="57972"/>
    <n v="0.10349019670849333"/>
    <n v="6.4686400331194369E-2"/>
    <n v="1000"/>
    <n v="1000"/>
    <n v="0"/>
    <n v="3750"/>
    <n v="3750"/>
    <n v="0"/>
    <n v="0"/>
    <n v="2750"/>
    <n v="0.73333333333333328"/>
  </r>
  <r>
    <s v="Ikea0916_Back_To_School_interest_Sahibinden_MEC"/>
    <x v="0"/>
    <x v="8"/>
    <s v="Q3"/>
    <d v="2016-09-09T00:00:00"/>
    <d v="2016-09-30T00:00:00"/>
    <n v="0"/>
    <x v="1"/>
    <x v="1"/>
    <s v="Ikea0916_Back_To_School_interest_MEC"/>
    <s v="Completed"/>
    <s v="Sahibinden"/>
    <s v="RON"/>
    <s v="Xaxis Display Plus"/>
    <s v="cpm"/>
    <s v="Selected Sites"/>
    <s v="Ad Bundles"/>
    <n v="0.3"/>
    <n v="2"/>
    <n v="4000000"/>
    <n v="4402167"/>
    <n v="0"/>
    <n v="4000000"/>
    <n v="1445"/>
    <n v="3.2824742905028363E-4"/>
    <n v="3.4602076124567476"/>
    <n v="1200"/>
    <n v="1200"/>
    <n v="0"/>
    <n v="8000"/>
    <n v="5000"/>
    <n v="-3000"/>
    <n v="0"/>
    <n v="3800"/>
    <n v="0.76"/>
  </r>
  <r>
    <s v="Ikea0916_Back_To_School_interest_Appnexus_MEC"/>
    <x v="0"/>
    <x v="8"/>
    <s v="Q3"/>
    <d v="2016-09-09T00:00:00"/>
    <d v="2016-09-30T00:00:00"/>
    <n v="0"/>
    <x v="1"/>
    <x v="1"/>
    <s v="Ikea0916_Back_To_School_interest_MEC"/>
    <s v="Completed"/>
    <s v="Appnexus"/>
    <s v="RON"/>
    <s v="Xaxis Display Plus"/>
    <s v="cpm"/>
    <s v="Selected Sites"/>
    <s v="Ad Bundles"/>
    <n v="0.3"/>
    <n v="2"/>
    <n v="4000000"/>
    <n v="4402167"/>
    <n v="0"/>
    <n v="4000000"/>
    <n v="1445"/>
    <n v="3.2824742905028363E-4"/>
    <n v="3.4602076124567477E-2"/>
    <n v="1200"/>
    <n v="112.275338363814"/>
    <n v="-1087.7246616361861"/>
    <n v="8000"/>
    <n v="50"/>
    <n v="-7950"/>
    <n v="0"/>
    <n v="-62.275338363814001"/>
    <n v="-1.2455067672762801"/>
  </r>
  <r>
    <s v="Ikea0916_Back_To_School_interest_Onedio_MEC"/>
    <x v="0"/>
    <x v="8"/>
    <s v="Q3"/>
    <d v="2016-09-09T00:00:00"/>
    <d v="2016-09-30T00:00:00"/>
    <n v="0"/>
    <x v="1"/>
    <x v="1"/>
    <s v="Ikea0916_Back_To_School_interest_MEC"/>
    <s v="Completed"/>
    <s v="Onedio"/>
    <s v="RON"/>
    <s v="Xaxis Display Plus"/>
    <s v="cpm"/>
    <s v="Selected Sites"/>
    <s v="Ad Bundles"/>
    <n v="0.45"/>
    <n v="2"/>
    <n v="500144"/>
    <n v="500144"/>
    <n v="0"/>
    <n v="500144"/>
    <n v="117"/>
    <n v="2.3393262740330784E-4"/>
    <n v="8.5470085470085468"/>
    <n v="225.06480000000002"/>
    <n v="225.06480000000002"/>
    <n v="0"/>
    <n v="1000.288"/>
    <n v="1000"/>
    <n v="-0.28800000000001091"/>
    <n v="0"/>
    <n v="774.93520000000001"/>
    <n v="0.77493520000000005"/>
  </r>
  <r>
    <s v="Ikea0916_Back_To_School_interest_MEdikalakademi_MEC"/>
    <x v="0"/>
    <x v="8"/>
    <s v="Q3"/>
    <d v="2016-09-09T00:00:00"/>
    <d v="2016-09-30T00:00:00"/>
    <n v="0"/>
    <x v="1"/>
    <x v="1"/>
    <s v="Ikea0916_Back_To_School_interest_MEC"/>
    <s v="Completed"/>
    <s v="Medikalakademi"/>
    <s v="RON"/>
    <s v="Xaxis Display Plus"/>
    <s v="cpm"/>
    <s v="Selected Sites"/>
    <s v="Ad Bundles"/>
    <n v="0"/>
    <n v="2"/>
    <n v="0"/>
    <n v="0"/>
    <n v="0"/>
    <n v="0"/>
    <n v="0"/>
    <e v="#DIV/0!"/>
    <e v="#DIV/0!"/>
    <n v="0"/>
    <n v="192.90129429999999"/>
    <n v="192.90129429999999"/>
    <n v="0"/>
    <n v="0"/>
    <n v="0"/>
    <n v="0"/>
    <n v="-192.90129429999999"/>
    <e v="#DIV/0!"/>
  </r>
  <r>
    <s v="Ikea0916_Back_To_School_interest_Bannerconnect_MEC"/>
    <x v="0"/>
    <x v="8"/>
    <s v="Q3"/>
    <d v="2016-09-09T00:00:00"/>
    <d v="2016-09-30T00:00:00"/>
    <n v="0"/>
    <x v="1"/>
    <x v="1"/>
    <s v="Ikea0916_Back_To_School_interest_MEC"/>
    <s v="Completed"/>
    <s v="Bannerconnect"/>
    <s v="RON"/>
    <s v="Xaxis Display Plus"/>
    <s v="cpm"/>
    <s v="Selected Sites"/>
    <s v="Ad Bundles"/>
    <n v="0"/>
    <n v="2"/>
    <n v="0"/>
    <n v="0"/>
    <n v="0"/>
    <n v="0"/>
    <n v="0"/>
    <e v="#DIV/0!"/>
    <e v="#DIV/0!"/>
    <n v="0"/>
    <n v="1533"/>
    <n v="1533"/>
    <n v="0"/>
    <n v="0"/>
    <n v="0"/>
    <n v="0"/>
    <n v="-1533"/>
    <e v="#DIV/0!"/>
  </r>
  <r>
    <s v="Ikea0916_Back_To_School_interest_Google_MEC"/>
    <x v="0"/>
    <x v="8"/>
    <s v="Q3"/>
    <d v="2016-09-09T00:00:00"/>
    <d v="2016-09-30T00:00:00"/>
    <n v="0"/>
    <x v="1"/>
    <x v="1"/>
    <s v="Ikea0916_Back_To_School_interest_MEC"/>
    <s v="Completed"/>
    <s v="Google"/>
    <s v="RON"/>
    <s v="Xaxis Display Plus"/>
    <s v="cpm"/>
    <s v="Selected Sites"/>
    <s v="Ad Bundles"/>
    <n v="0.56799200000000005"/>
    <n v="2"/>
    <n v="1002226"/>
    <n v="1002226"/>
    <n v="0"/>
    <n v="1002226"/>
    <n v="447"/>
    <n v="4.4600718799951309E-4"/>
    <n v="4.4742729306487696"/>
    <n v="569.25635019200001"/>
    <n v="569.25635019200001"/>
    <n v="0"/>
    <n v="2004.452"/>
    <n v="2000"/>
    <n v="-4.4519999999999982"/>
    <n v="0"/>
    <n v="1430.7436498080001"/>
    <n v="0.71537182490400009"/>
  </r>
  <r>
    <s v="Ikea0916_Back_To_School_interest_Digitalm_MEC"/>
    <x v="0"/>
    <x v="8"/>
    <s v="Q3"/>
    <d v="2016-09-09T00:00:00"/>
    <d v="2016-09-30T00:00:00"/>
    <n v="0"/>
    <x v="1"/>
    <x v="1"/>
    <s v="Ikea0916_Back_To_School_interest_MEC"/>
    <s v="Completed"/>
    <s v="Digitalm"/>
    <s v="RON"/>
    <s v="Xaxis Display Plus"/>
    <s v="cpm"/>
    <s v="Selected Sites"/>
    <s v="Ad Bundles"/>
    <n v="0.2"/>
    <n v="2"/>
    <n v="1000000"/>
    <n v="1000498"/>
    <n v="0"/>
    <n v="1000000"/>
    <n v="312"/>
    <n v="3.1184470133873332E-4"/>
    <n v="6.25"/>
    <n v="200"/>
    <n v="200"/>
    <n v="0"/>
    <n v="2000"/>
    <n v="1950"/>
    <n v="-50"/>
    <n v="0"/>
    <n v="1750"/>
    <n v="0.89743589743589747"/>
  </r>
  <r>
    <s v="Redbull0916_Cartoon_Theme_SYNC_Clipkit_MEC"/>
    <x v="0"/>
    <x v="8"/>
    <s v="Q3"/>
    <d v="2016-09-26T00:00:00"/>
    <d v="2016-09-30T00:00:00"/>
    <n v="0"/>
    <x v="1"/>
    <x v="11"/>
    <s v="Redbull0916_Cartoon_Theme_SYNC_MEC"/>
    <s v="Completed"/>
    <s v="Clipkit"/>
    <s v="RON"/>
    <s v="Xaxis SYNC"/>
    <s v="cpv"/>
    <s v="Pre/Mid/Post Rolls RON"/>
    <s v="Online Video"/>
    <n v="4.2000000000000003E-2"/>
    <n v="0.06"/>
    <n v="20000"/>
    <n v="21058"/>
    <n v="0"/>
    <n v="20000"/>
    <m/>
    <n v="0"/>
    <e v="#DIV/0!"/>
    <n v="840"/>
    <n v="840"/>
    <n v="0"/>
    <n v="1200"/>
    <n v="1200"/>
    <n v="0"/>
    <n v="0"/>
    <n v="360"/>
    <n v="0.3"/>
  </r>
  <r>
    <s v="Sepas0916_Unico_Sigorta_interstitial_Medyanet_MEC"/>
    <x v="0"/>
    <x v="8"/>
    <s v="Q3"/>
    <d v="2016-09-09T00:00:00"/>
    <d v="2016-09-30T00:00:00"/>
    <n v="0"/>
    <x v="1"/>
    <x v="67"/>
    <s v="Sepas0916_Unico_Sigorta_interstitial_MEC"/>
    <s v="Completed"/>
    <s v="Medyanet"/>
    <s v="RON"/>
    <s v="Xaxis Rich Media"/>
    <s v="cpm"/>
    <s v="Interstitial"/>
    <s v="Interstitial"/>
    <n v="0.5"/>
    <n v="2.5"/>
    <n v="350000"/>
    <n v="350018"/>
    <n v="0"/>
    <n v="350000"/>
    <n v="2819"/>
    <n v="8.0538715151792194E-3"/>
    <n v="0.31039375665129476"/>
    <n v="175"/>
    <n v="175"/>
    <n v="0"/>
    <n v="875"/>
    <n v="875"/>
    <n v="0"/>
    <n v="0"/>
    <n v="700"/>
    <n v="0.8"/>
  </r>
  <r>
    <s v="Visa0916_Cross_Border_Almanca_contextual_Appnexus_Mec"/>
    <x v="0"/>
    <x v="8"/>
    <s v="Q3"/>
    <d v="2016-09-01T00:00:00"/>
    <d v="2016-09-30T00:00:00"/>
    <n v="0"/>
    <x v="1"/>
    <x v="48"/>
    <s v="Visa0916_Cross_Border_Almanca_contextual_Mec"/>
    <s v="Completed"/>
    <s v="Appnexus"/>
    <s v="RON"/>
    <s v="Xaxis Contextual"/>
    <s v="cpm"/>
    <s v="Selected Sites"/>
    <s v="Ad Bundles"/>
    <n v="30"/>
    <n v="80"/>
    <n v="110976"/>
    <n v="110976"/>
    <n v="0"/>
    <n v="110976"/>
    <n v="50"/>
    <n v="4.5054786620530565E-4"/>
    <n v="160"/>
    <n v="3329.2799999999997"/>
    <n v="2665.0620366778185"/>
    <n v="-664.21796332218128"/>
    <n v="8878.08"/>
    <n v="8000"/>
    <n v="-878.07999999999993"/>
    <n v="0"/>
    <n v="5334.9379633221815"/>
    <n v="0.66686724541527265"/>
  </r>
  <r>
    <s v="Visa0916_Cross_Border_Almanca_contextual_Medikalakademi_Mec"/>
    <x v="0"/>
    <x v="8"/>
    <s v="Q3"/>
    <d v="2016-09-01T00:00:00"/>
    <d v="2016-09-30T00:00:00"/>
    <n v="0"/>
    <x v="1"/>
    <x v="48"/>
    <s v="Visa0916_Cross_Border_Almanca_contextual_Mec"/>
    <s v="Completed"/>
    <s v="Medikalakademi"/>
    <s v="RON"/>
    <s v="Xaxis Contextual"/>
    <s v="cpm"/>
    <s v="Selected Sites"/>
    <s v="Ad Bundles"/>
    <n v="0"/>
    <n v="80"/>
    <n v="0"/>
    <n v="0"/>
    <n v="0"/>
    <n v="0"/>
    <n v="0"/>
    <e v="#DIV/0!"/>
    <e v="#DIV/0!"/>
    <n v="0"/>
    <n v="40.903470050000003"/>
    <n v="40.903470050000003"/>
    <n v="0"/>
    <n v="0"/>
    <n v="0"/>
    <n v="0"/>
    <n v="-40.903470050000003"/>
    <e v="#DIV/0!"/>
  </r>
  <r>
    <s v="Visa0916_Cross_Border_Almanca_contextual_Bannerconnect_Mec"/>
    <x v="0"/>
    <x v="8"/>
    <s v="Q3"/>
    <d v="2016-09-01T00:00:00"/>
    <d v="2016-09-30T00:00:00"/>
    <n v="0"/>
    <x v="1"/>
    <x v="48"/>
    <s v="Visa0916_Cross_Border_Almanca_contextual_Mec"/>
    <s v="Completed"/>
    <s v="Bannerconnect"/>
    <s v="RON"/>
    <s v="Xaxis Contextual"/>
    <s v="cpm"/>
    <s v="Selected Sites"/>
    <s v="Ad Bundles"/>
    <n v="0"/>
    <n v="80"/>
    <n v="0"/>
    <n v="0"/>
    <n v="0"/>
    <n v="0"/>
    <n v="0"/>
    <e v="#DIV/0!"/>
    <e v="#DIV/0!"/>
    <n v="0"/>
    <n v="38.65"/>
    <n v="38.65"/>
    <n v="0"/>
    <n v="0"/>
    <n v="0"/>
    <n v="0"/>
    <n v="-38.65"/>
    <e v="#DIV/0!"/>
  </r>
  <r>
    <s v="Visa0916_Cross_Border_Almanca_contextual_Google_Mec"/>
    <x v="0"/>
    <x v="8"/>
    <s v="Q3"/>
    <d v="2016-09-01T00:00:00"/>
    <d v="2016-09-30T00:00:00"/>
    <n v="0"/>
    <x v="1"/>
    <x v="48"/>
    <s v="Visa0916_Cross_Border_Almanca_contextual_Mec"/>
    <s v="Completed"/>
    <s v="Google"/>
    <s v="RON"/>
    <s v="Xaxis Contextual"/>
    <s v="cpm"/>
    <s v="Selected Sites"/>
    <s v="Ad Bundles"/>
    <n v="10.56578"/>
    <n v="80"/>
    <n v="2762"/>
    <n v="2762"/>
    <n v="0"/>
    <n v="2762"/>
    <n v="0"/>
    <n v="0"/>
    <e v="#DIV/0!"/>
    <n v="29.18268436"/>
    <n v="29.18268436"/>
    <n v="0"/>
    <n v="220.96"/>
    <n v="332.56"/>
    <n v="111.6"/>
    <n v="0"/>
    <n v="303.37731564000001"/>
    <n v="0.91224836312244406"/>
  </r>
  <r>
    <s v="Visa0916_Cross_Border_Arapca_contextual_Appnexus_Mec"/>
    <x v="0"/>
    <x v="8"/>
    <s v="Q3"/>
    <d v="2016-09-01T00:00:00"/>
    <d v="2016-09-30T00:00:00"/>
    <n v="0"/>
    <x v="1"/>
    <x v="48"/>
    <s v="Visa0916_Cross_Border_Arapca_contextual_Mec"/>
    <s v="Completed"/>
    <s v="MENA"/>
    <s v="RON"/>
    <s v="Xaxis Contextual"/>
    <s v="cpm"/>
    <s v="Selected Sites"/>
    <s v="Ad Bundles"/>
    <n v="30"/>
    <n v="60"/>
    <n v="980000"/>
    <n v="980000"/>
    <n v="0"/>
    <n v="980000"/>
    <m/>
    <n v="0"/>
    <e v="#DIV/0!"/>
    <n v="29400"/>
    <n v="27930"/>
    <n v="-1470"/>
    <n v="58800"/>
    <n v="51851.88"/>
    <n v="-6948.1200000000026"/>
    <n v="0"/>
    <n v="23921.879999999997"/>
    <n v="0.46135029240984121"/>
  </r>
  <r>
    <s v="Xerox0916_Eylül_interest_Digitalm_MEC"/>
    <x v="0"/>
    <x v="8"/>
    <s v="Q3"/>
    <d v="2016-09-05T00:00:00"/>
    <d v="2016-09-30T00:00:00"/>
    <n v="0"/>
    <x v="1"/>
    <x v="26"/>
    <s v="Xerox0916_Eylül_interest__MEC"/>
    <s v="Completed"/>
    <s v="Digitalm"/>
    <s v="RON"/>
    <s v="Xaxis Display Plus"/>
    <s v="cpm"/>
    <s v="Selected Sites"/>
    <s v="Ad Bundles"/>
    <n v="0.2"/>
    <n v="1.2"/>
    <n v="1500000"/>
    <n v="1500533"/>
    <n v="0"/>
    <n v="1500000"/>
    <n v="226"/>
    <n v="1.5061314879446171E-4"/>
    <n v="6.6371681415929205"/>
    <n v="300"/>
    <n v="300"/>
    <n v="0"/>
    <n v="1800"/>
    <n v="1500"/>
    <n v="-300"/>
    <n v="0"/>
    <n v="1200"/>
    <n v="0.8"/>
  </r>
  <r>
    <s v="Xerox0916_Eylül_interest_Medyanet_MEC"/>
    <x v="0"/>
    <x v="8"/>
    <s v="Q3"/>
    <d v="2016-09-05T00:00:00"/>
    <d v="2016-09-30T00:00:00"/>
    <n v="0"/>
    <x v="1"/>
    <x v="26"/>
    <s v="Xerox0916_Eylül_interest__MEC"/>
    <s v="Completed"/>
    <s v="Medyanet"/>
    <s v="RON"/>
    <s v="Xaxis Display Plus"/>
    <s v="cpm"/>
    <s v="Selected Sites"/>
    <s v="Ad Bundles"/>
    <n v="0.1"/>
    <n v="1.2"/>
    <n v="2500000"/>
    <n v="2500752"/>
    <n v="0"/>
    <n v="2500000"/>
    <m/>
    <n v="0"/>
    <e v="#DIV/0!"/>
    <n v="250"/>
    <n v="250"/>
    <n v="0"/>
    <n v="3000"/>
    <n v="3139"/>
    <n v="139"/>
    <n v="0"/>
    <n v="2889"/>
    <n v="0.92035680152914945"/>
  </r>
  <r>
    <s v="Xerox0916_Eylül_interest_Bond_MEC"/>
    <x v="0"/>
    <x v="8"/>
    <s v="Q3"/>
    <d v="2016-09-05T00:00:00"/>
    <d v="2016-09-30T00:00:00"/>
    <n v="0"/>
    <x v="1"/>
    <x v="26"/>
    <s v="Xerox0916_Eylül_interest__MEC"/>
    <s v="Completed"/>
    <s v="Bond Digital"/>
    <s v="RON"/>
    <s v="Xaxis Display Plus"/>
    <s v="cpm"/>
    <s v="Selected Sites"/>
    <s v="Ad Bundles"/>
    <n v="0.5"/>
    <n v="1.2"/>
    <n v="1200000"/>
    <n v="1332303"/>
    <n v="0"/>
    <n v="1200000"/>
    <m/>
    <n v="0"/>
    <e v="#DIV/0!"/>
    <n v="600"/>
    <n v="600"/>
    <n v="0"/>
    <n v="1440"/>
    <n v="1000"/>
    <n v="-440"/>
    <n v="0"/>
    <n v="400"/>
    <n v="0.4"/>
  </r>
  <r>
    <s v="BobbiBrown0916_Retouching_Mobil_Rich_Media_Move_MS"/>
    <x v="0"/>
    <x v="8"/>
    <s v="Q3"/>
    <d v="2016-09-27T00:00:00"/>
    <d v="2016-09-30T00:00:00"/>
    <n v="0"/>
    <x v="2"/>
    <x v="2"/>
    <s v="BobbiBrown0916_Retouching_Mobil_Rich_Media_MS"/>
    <s v="Completed"/>
    <s v="Move"/>
    <s v="RON"/>
    <s v="Xaxis Mobil Rich Media"/>
    <s v="cpm"/>
    <s v="Interstitial"/>
    <s v="Interstitial"/>
    <n v="4"/>
    <n v="10"/>
    <n v="200000"/>
    <n v="202635"/>
    <n v="0"/>
    <n v="200000"/>
    <m/>
    <n v="0"/>
    <e v="#DIV/0!"/>
    <n v="800"/>
    <n v="800"/>
    <n v="0"/>
    <n v="2000"/>
    <n v="2000"/>
    <n v="0"/>
    <n v="0"/>
    <n v="1200"/>
    <n v="0.6"/>
  </r>
  <r>
    <s v="BobbiBrown0916_Retouching_interstitial_Medyanet_MS"/>
    <x v="0"/>
    <x v="8"/>
    <s v="Q3"/>
    <d v="2016-09-24T00:00:00"/>
    <d v="2016-09-30T00:00:00"/>
    <n v="0"/>
    <x v="2"/>
    <x v="2"/>
    <s v="BobbiBrown0916_Retouching_interstitial_MS"/>
    <s v="Completed"/>
    <s v="Medyanet"/>
    <s v="RON"/>
    <s v="Xaxis Rich Media"/>
    <s v="cpm"/>
    <s v="Interstitial"/>
    <s v="Interstitial"/>
    <n v="0.5"/>
    <n v="4.5"/>
    <n v="200000"/>
    <n v="200055"/>
    <n v="0"/>
    <n v="200000"/>
    <n v="5521"/>
    <n v="2.7597410712054186E-2"/>
    <n v="0.16305877558413329"/>
    <n v="100"/>
    <n v="100"/>
    <n v="0"/>
    <n v="900"/>
    <n v="900.24749999999995"/>
    <n v="0.24749999999994543"/>
    <n v="0"/>
    <n v="800.24749999999995"/>
    <n v="0.88891943604397683"/>
  </r>
  <r>
    <s v="BobbiBrown0916_Retouching_interstitial_Acunn_MS"/>
    <x v="0"/>
    <x v="8"/>
    <s v="Q3"/>
    <d v="2016-09-24T00:00:00"/>
    <d v="2016-09-30T00:00:00"/>
    <n v="0"/>
    <x v="2"/>
    <x v="2"/>
    <s v="BobbiBrown0916_Retouching_interstitial_MS"/>
    <s v="Completed"/>
    <s v="Acunn"/>
    <s v="RON"/>
    <s v="Xaxis Rich Media"/>
    <s v="cpm"/>
    <s v="Interstitial"/>
    <s v="Interstitial"/>
    <n v="1.25"/>
    <n v="4.5"/>
    <n v="200000"/>
    <n v="181818"/>
    <n v="18182"/>
    <n v="181818"/>
    <m/>
    <n v="0"/>
    <e v="#DIV/0!"/>
    <n v="250"/>
    <n v="227.27250000000001"/>
    <n v="-22.727499999999992"/>
    <n v="900"/>
    <n v="818.18100000000004"/>
    <n v="-81.81899999999996"/>
    <n v="0"/>
    <n v="590.9085"/>
    <n v="0.72222222222222221"/>
  </r>
  <r>
    <s v="BobbiBrown0916_Pin_Overlay_Popmarker_MS"/>
    <x v="0"/>
    <x v="8"/>
    <s v="Q3"/>
    <d v="2016-09-22T00:00:00"/>
    <d v="2016-09-30T00:00:00"/>
    <n v="0"/>
    <x v="2"/>
    <x v="2"/>
    <s v="BobbiBrown0916_Pin_Overlay_MS"/>
    <s v="Completed"/>
    <s v="Popmarker"/>
    <s v="RON"/>
    <s v="Xaxis Pin"/>
    <s v="cpm"/>
    <s v="Selected Sites"/>
    <s v="Ad Bundles"/>
    <n v="1"/>
    <n v="3.5"/>
    <n v="360000"/>
    <n v="361236"/>
    <n v="0"/>
    <n v="360000"/>
    <n v="1710"/>
    <n v="4.7337474670298644E-3"/>
    <n v="0.73937426900584791"/>
    <n v="360"/>
    <n v="360"/>
    <n v="0"/>
    <n v="1260"/>
    <n v="1264.33"/>
    <n v="4.3299999999999272"/>
    <n v="0"/>
    <n v="904.32999999999993"/>
    <n v="0.71526421108413152"/>
  </r>
  <r>
    <s v="BobbiBrown0916_interest_Digitalm_MS"/>
    <x v="0"/>
    <x v="8"/>
    <s v="Q3"/>
    <d v="2016-09-22T00:00:00"/>
    <d v="2016-09-30T00:00:00"/>
    <n v="0"/>
    <x v="2"/>
    <x v="2"/>
    <s v="BobbiBrown0916_interest_MS"/>
    <s v="Completed"/>
    <s v="Digitalm"/>
    <s v="RON"/>
    <s v="Xaxis Display Plus"/>
    <s v="cpm"/>
    <s v="Selected Sites"/>
    <s v="Ad Bundles"/>
    <n v="0.2"/>
    <n v="3"/>
    <n v="150000"/>
    <n v="150127"/>
    <n v="0"/>
    <n v="150000"/>
    <n v="59"/>
    <n v="3.9300059283140274E-4"/>
    <n v="8.4006779661016946"/>
    <n v="30"/>
    <n v="30"/>
    <n v="0"/>
    <n v="450"/>
    <n v="495.64"/>
    <n v="45.639999999999986"/>
    <n v="0"/>
    <n v="465.64"/>
    <n v="0.93947219756274714"/>
  </r>
  <r>
    <s v="BobbiBrown0916_interest_Bond_MS"/>
    <x v="0"/>
    <x v="8"/>
    <s v="Q3"/>
    <d v="2016-09-22T00:00:00"/>
    <d v="2016-09-30T00:00:00"/>
    <n v="0"/>
    <x v="2"/>
    <x v="2"/>
    <s v="BobbiBrown0916_interest_MS"/>
    <s v="Completed"/>
    <s v="Bond Digital"/>
    <s v="RON"/>
    <s v="Xaxis Display Plus"/>
    <s v="cpm"/>
    <s v="Selected Sites"/>
    <s v="Ad Bundles"/>
    <n v="0.5"/>
    <n v="3"/>
    <n v="150000"/>
    <n v="165087"/>
    <n v="0"/>
    <n v="150000"/>
    <m/>
    <n v="0"/>
    <e v="#DIV/0!"/>
    <n v="75"/>
    <n v="75"/>
    <n v="0"/>
    <n v="450"/>
    <n v="450"/>
    <n v="0"/>
    <n v="0"/>
    <n v="375"/>
    <n v="0.83333333333333337"/>
  </r>
  <r>
    <s v="Castrol0916_Carama_LAL_Appnexus_MS"/>
    <x v="0"/>
    <x v="8"/>
    <s v="Q3"/>
    <d v="2016-09-27T00:00:00"/>
    <d v="2016-09-30T00:00:00"/>
    <n v="0"/>
    <x v="2"/>
    <x v="68"/>
    <s v="Castrol0916_Carama_LAL_MS"/>
    <s v="Completed"/>
    <s v="Appnexus"/>
    <s v="RON"/>
    <s v="Xaxis Display Plus"/>
    <s v="cpm"/>
    <s v="Selected Sites"/>
    <s v="Ad Bundles"/>
    <n v="1"/>
    <n v="2"/>
    <n v="1250000"/>
    <n v="75684"/>
    <n v="1174316"/>
    <n v="75684"/>
    <n v="11"/>
    <n v="1.4534115533005655E-4"/>
    <n v="13.636363636363637"/>
    <n v="1250"/>
    <n v="86.091014602783503"/>
    <n v="-1163.9089853972164"/>
    <n v="2500"/>
    <n v="150"/>
    <n v="-2350"/>
    <n v="0"/>
    <n v="63.908985397216497"/>
    <n v="0.42605990264811"/>
  </r>
  <r>
    <s v="Castrol0916_Carama_LAL_Google_MS"/>
    <x v="0"/>
    <x v="8"/>
    <s v="Q3"/>
    <d v="2016-09-27T00:00:00"/>
    <d v="2016-09-30T00:00:00"/>
    <n v="0"/>
    <x v="2"/>
    <x v="68"/>
    <s v="Castrol0916_Carama_LAL_MS"/>
    <s v="Completed"/>
    <s v="Google"/>
    <s v="RON"/>
    <s v="Xaxis Display Plus"/>
    <s v="cpm"/>
    <s v="Selected Sites"/>
    <s v="Ad Bundles"/>
    <n v="0.60672899999999996"/>
    <n v="2"/>
    <n v="75663"/>
    <n v="75663"/>
    <n v="0"/>
    <n v="75663"/>
    <n v="11"/>
    <n v="1.4538149425743097E-4"/>
    <n v="13.636363636363637"/>
    <n v="45.906936326999997"/>
    <n v="45.906936326999997"/>
    <n v="0"/>
    <n v="151.32599999999999"/>
    <n v="150"/>
    <n v="-1.3259999999999934"/>
    <n v="0"/>
    <n v="104.093063673"/>
    <n v="0.69395375782000002"/>
  </r>
  <r>
    <s v="Castrol0916_Carama_LAL_Bannerconnect_MS"/>
    <x v="0"/>
    <x v="8"/>
    <s v="Q3"/>
    <d v="2016-09-27T00:00:00"/>
    <d v="2016-09-30T00:00:00"/>
    <n v="0"/>
    <x v="2"/>
    <x v="68"/>
    <s v="Castrol0916_Carama_LAL_MS"/>
    <s v="Completed"/>
    <s v="Bannerconnect"/>
    <s v="RON"/>
    <s v="Xaxis Display Plus"/>
    <s v="cpm"/>
    <s v="Selected Sites"/>
    <s v="Ad Bundles"/>
    <n v="0"/>
    <n v="2"/>
    <n v="0"/>
    <n v="0"/>
    <n v="0"/>
    <n v="0"/>
    <n v="0"/>
    <e v="#DIV/0!"/>
    <e v="#DIV/0!"/>
    <n v="0"/>
    <n v="26.36"/>
    <n v="26.36"/>
    <n v="0"/>
    <n v="0"/>
    <n v="0"/>
    <n v="0"/>
    <n v="-26.36"/>
    <e v="#DIV/0!"/>
  </r>
  <r>
    <s v="Castrol0916_Carama_LAL_Medyanet_MS"/>
    <x v="0"/>
    <x v="8"/>
    <s v="Q3"/>
    <d v="2016-09-27T00:00:00"/>
    <d v="2016-09-30T00:00:00"/>
    <n v="0"/>
    <x v="2"/>
    <x v="68"/>
    <s v="Castrol0916_Carama_LAL_MS"/>
    <s v="Completed"/>
    <s v="Medyanet"/>
    <s v="RON"/>
    <s v="Xaxis Display Plus"/>
    <s v="cpm"/>
    <s v="Selected Sites"/>
    <s v="Ad Bundles"/>
    <n v="0.1"/>
    <n v="2"/>
    <n v="750000"/>
    <n v="750357"/>
    <n v="0"/>
    <n v="750000"/>
    <n v="67"/>
    <n v="8.9290830897825974E-5"/>
    <n v="22.388059701492537"/>
    <n v="75"/>
    <n v="75"/>
    <n v="0"/>
    <n v="1500"/>
    <n v="1500"/>
    <n v="0"/>
    <n v="0"/>
    <n v="1425"/>
    <n v="0.95"/>
  </r>
  <r>
    <s v="Castrol0916_Carama_LAL_Digitalm_MS"/>
    <x v="0"/>
    <x v="8"/>
    <s v="Q3"/>
    <d v="2016-09-27T00:00:00"/>
    <d v="2016-09-30T00:00:00"/>
    <n v="0"/>
    <x v="2"/>
    <x v="68"/>
    <s v="Castrol0916_Carama_LAL_MS"/>
    <s v="Completed"/>
    <s v="Digitalm"/>
    <s v="RON"/>
    <s v="Xaxis Display Plus"/>
    <s v="cpm"/>
    <s v="Selected Sites"/>
    <s v="Ad Bundles"/>
    <n v="0.2"/>
    <n v="2"/>
    <n v="500000"/>
    <n v="502903"/>
    <n v="0"/>
    <n v="500000"/>
    <n v="97"/>
    <n v="1.928801379192409E-4"/>
    <n v="7.2164948453608249"/>
    <n v="100"/>
    <n v="100"/>
    <n v="0"/>
    <n v="1000"/>
    <n v="700"/>
    <n v="-300"/>
    <n v="0"/>
    <n v="600"/>
    <n v="0.8571428571428571"/>
  </r>
  <r>
    <s v="Castrol0916_Carama_LAL_Maxad_MS"/>
    <x v="0"/>
    <x v="8"/>
    <s v="Q3"/>
    <d v="2016-09-27T00:00:00"/>
    <d v="2016-09-30T00:00:00"/>
    <n v="0"/>
    <x v="2"/>
    <x v="68"/>
    <s v="Castrol0916_Carama_LAL_MS"/>
    <s v="Completed"/>
    <s v="Maxad"/>
    <s v="RON"/>
    <s v="Xaxis Display Plus"/>
    <s v="cpc"/>
    <s v="Selected Sites"/>
    <s v="Ad Bundles"/>
    <n v="0.2"/>
    <n v="2"/>
    <n v="1000"/>
    <m/>
    <n v="1000"/>
    <n v="0"/>
    <m/>
    <e v="#DIV/0!"/>
    <e v="#DIV/0!"/>
    <n v="0.2"/>
    <n v="0"/>
    <n v="-0.2"/>
    <n v="2"/>
    <n v="0"/>
    <n v="-2"/>
    <n v="0"/>
    <n v="0"/>
    <e v="#DIV/0!"/>
  </r>
  <r>
    <s v="Gratis0916_Kurban_Bayramı_interstitial_Digitalm_MS"/>
    <x v="0"/>
    <x v="8"/>
    <s v="Q3"/>
    <d v="2016-09-06T00:00:00"/>
    <d v="2016-09-09T00:00:00"/>
    <n v="0"/>
    <x v="2"/>
    <x v="41"/>
    <s v="Gratis0916_Kurban_Bayramı_interstitial_MS"/>
    <s v="Completed"/>
    <s v="Digitalm"/>
    <s v="RON"/>
    <s v="Xaxis Rich Media"/>
    <s v="cpm"/>
    <s v="Interstitial"/>
    <s v="Interstitial"/>
    <n v="2.5"/>
    <n v="4.25"/>
    <n v="500000"/>
    <n v="500285"/>
    <n v="0"/>
    <n v="500000"/>
    <n v="9834"/>
    <n v="1.96567956264929E-2"/>
    <n v="0.20337604230221679"/>
    <n v="1250"/>
    <n v="1250"/>
    <n v="0"/>
    <n v="2125"/>
    <n v="2000"/>
    <n v="-125"/>
    <n v="0"/>
    <n v="750"/>
    <n v="0.375"/>
  </r>
  <r>
    <s v="Gratis0916_Kurban_Bayramı_interstitial_Medyanet_MS"/>
    <x v="0"/>
    <x v="8"/>
    <s v="Q3"/>
    <d v="2016-09-06T00:00:00"/>
    <d v="2016-09-09T00:00:00"/>
    <n v="0"/>
    <x v="2"/>
    <x v="41"/>
    <s v="Gratis0916_Kurban_Bayramı_interstitial_MS"/>
    <s v="Completed"/>
    <s v="Medyanet"/>
    <s v="RON"/>
    <s v="Xaxis Rich Media"/>
    <s v="cpm"/>
    <s v="Interstitial"/>
    <s v="Interstitial"/>
    <n v="0.5"/>
    <n v="4.25"/>
    <n v="500000"/>
    <n v="500056"/>
    <n v="0"/>
    <n v="500000"/>
    <n v="11657"/>
    <n v="2.3311389124418064E-2"/>
    <n v="0.1715707300334563"/>
    <n v="250"/>
    <n v="250"/>
    <n v="0"/>
    <n v="2125"/>
    <n v="2000"/>
    <n v="-125"/>
    <n v="0"/>
    <n v="1750"/>
    <n v="0.875"/>
  </r>
  <r>
    <s v="Gratis0916_Kurban_Bayramı_interstitial_Acunn_MS"/>
    <x v="0"/>
    <x v="8"/>
    <s v="Q3"/>
    <d v="2016-09-06T00:00:00"/>
    <d v="2016-09-09T00:00:00"/>
    <n v="0"/>
    <x v="2"/>
    <x v="41"/>
    <s v="Gratis0916_Kurban_Bayramı_interstitial_MS"/>
    <s v="Completed"/>
    <s v="Acunn"/>
    <s v="RON"/>
    <s v="Xaxis Rich Media"/>
    <s v="cpm"/>
    <s v="Interstitial"/>
    <s v="Interstitial"/>
    <n v="1.25"/>
    <n v="4.25"/>
    <n v="250000"/>
    <n v="252205"/>
    <n v="0"/>
    <n v="250000"/>
    <m/>
    <n v="0"/>
    <e v="#DIV/0!"/>
    <n v="312.5"/>
    <n v="312.5"/>
    <n v="0"/>
    <n v="1062.5"/>
    <n v="1000"/>
    <n v="-62.5"/>
    <n v="0"/>
    <n v="687.5"/>
    <n v="0.6875"/>
  </r>
  <r>
    <s v="Gratis0916_Kurban_Bayramı_interstitial_Star_MS"/>
    <x v="0"/>
    <x v="8"/>
    <s v="Q3"/>
    <d v="2016-09-06T00:00:00"/>
    <d v="2016-09-09T00:00:00"/>
    <n v="0"/>
    <x v="2"/>
    <x v="41"/>
    <s v="Gratis0916_Kurban_Bayramı_interstitial_MS"/>
    <s v="Completed"/>
    <s v="Star"/>
    <s v="RON"/>
    <s v="Xaxis Rich Media"/>
    <s v="cpm"/>
    <s v="Interstitial"/>
    <s v="Interstitial"/>
    <n v="2.5"/>
    <n v="4.25"/>
    <n v="250000"/>
    <n v="220163"/>
    <n v="29837"/>
    <n v="220163"/>
    <n v="2518"/>
    <n v="1.1436980782420298E-2"/>
    <n v="0.39714058776806987"/>
    <n v="625"/>
    <n v="550.40750000000003"/>
    <n v="-74.592499999999973"/>
    <n v="1062.5"/>
    <n v="1000"/>
    <n v="-62.5"/>
    <n v="0"/>
    <n v="449.59249999999997"/>
    <n v="0.44959249999999995"/>
  </r>
  <r>
    <s v="Gratis0916_Kurban_Bayramı_SYNC_Clipkit_MS"/>
    <x v="0"/>
    <x v="8"/>
    <s v="Q3"/>
    <d v="2016-09-06T00:00:00"/>
    <d v="2016-09-09T00:00:00"/>
    <n v="0"/>
    <x v="2"/>
    <x v="41"/>
    <s v="Gratis0916_Kurban_Bayramı_SYNC_MS"/>
    <s v="Completed"/>
    <s v="Clipkit"/>
    <s v="RON"/>
    <s v="Xaxis SYNC"/>
    <s v="cpv"/>
    <s v="Pre/Mid/Post Rolls RON"/>
    <s v="Online Video"/>
    <n v="4.2000000000000003E-2"/>
    <n v="0.06"/>
    <n v="67000"/>
    <n v="67975"/>
    <n v="0"/>
    <n v="67000"/>
    <m/>
    <n v="0"/>
    <e v="#DIV/0!"/>
    <n v="2814"/>
    <n v="2814"/>
    <n v="0"/>
    <n v="4020"/>
    <n v="4000"/>
    <n v="-20"/>
    <n v="0"/>
    <n v="1186"/>
    <n v="0.29649999999999999"/>
  </r>
  <r>
    <s v="Gratis0916_Kurban_Bayramı_Audio_Rec_Digitalmarcom_MS"/>
    <x v="0"/>
    <x v="8"/>
    <s v="Q3"/>
    <d v="2016-09-06T00:00:00"/>
    <d v="2016-09-09T00:00:00"/>
    <n v="0"/>
    <x v="2"/>
    <x v="41"/>
    <s v="Gratis0916_Kurban_Bayramı_Audio_Rec_MS"/>
    <s v="Completed"/>
    <s v="Digitalmarcom"/>
    <s v="RON"/>
    <s v="Xaxis Audio Recog"/>
    <s v="cpv"/>
    <s v="Pre/Mid/Post Rolls RON"/>
    <s v="Online Video"/>
    <n v="3.7999999999999999E-2"/>
    <n v="6.5000000000000002E-2"/>
    <n v="77000"/>
    <n v="93311"/>
    <n v="0"/>
    <n v="77000"/>
    <n v="793"/>
    <n v="8.4984621320101598E-3"/>
    <n v="6.3051702395964693"/>
    <n v="2926"/>
    <n v="2926"/>
    <n v="0"/>
    <n v="5005"/>
    <n v="5000"/>
    <n v="-5"/>
    <n v="0"/>
    <n v="2074"/>
    <n v="0.4148"/>
  </r>
  <r>
    <s v="Mavi0916_Lansman_SYNC_Clipkit_MS"/>
    <x v="0"/>
    <x v="8"/>
    <s v="Q3"/>
    <d v="2016-09-06T00:00:00"/>
    <d v="2016-09-09T00:00:00"/>
    <n v="0"/>
    <x v="2"/>
    <x v="49"/>
    <s v="Mavi0916_Lansman_SYNC_MS"/>
    <s v="Completed"/>
    <s v="Clipkit"/>
    <s v="RON"/>
    <s v="Xaxis SYNC"/>
    <s v="cpv"/>
    <s v="Pre/Mid/Post Rolls RON"/>
    <s v="Online Video"/>
    <n v="4.2000000000000003E-2"/>
    <n v="0.06"/>
    <n v="43000"/>
    <n v="45080"/>
    <n v="0"/>
    <n v="43000"/>
    <m/>
    <n v="0"/>
    <e v="#DIV/0!"/>
    <n v="1806"/>
    <n v="1806"/>
    <n v="0"/>
    <n v="2580"/>
    <n v="2750"/>
    <n v="170"/>
    <n v="0"/>
    <n v="944"/>
    <n v="0.34327272727272728"/>
  </r>
  <r>
    <s v="Nike0916_Running_Preroll_Nokta_MS"/>
    <x v="0"/>
    <x v="8"/>
    <s v="Q3"/>
    <d v="2016-09-26T00:00:00"/>
    <d v="2016-09-30T00:00:00"/>
    <n v="0"/>
    <x v="2"/>
    <x v="27"/>
    <s v="Nike0916_Running_Preroll_MS"/>
    <s v="Completed"/>
    <s v="Nokta"/>
    <s v="RON"/>
    <s v="Xaxis Tv"/>
    <s v="cpv"/>
    <s v="Pre/Mid/Post Rolls RON"/>
    <s v="Online Video"/>
    <n v="1.2E-2"/>
    <n v="3.3000000000000002E-2"/>
    <n v="40000"/>
    <n v="55261"/>
    <n v="0"/>
    <n v="40000"/>
    <n v="4728"/>
    <n v="8.55576265358933E-2"/>
    <n v="0.2033248730964467"/>
    <n v="480"/>
    <n v="480"/>
    <n v="0"/>
    <n v="1320"/>
    <n v="961.32"/>
    <n v="-358.67999999999995"/>
    <n v="0"/>
    <n v="481.32000000000005"/>
    <n v="0.50068655598551992"/>
  </r>
  <r>
    <s v="Nike0916_Running_Preroll_Fox_MS"/>
    <x v="0"/>
    <x v="8"/>
    <s v="Q3"/>
    <d v="2016-09-26T00:00:00"/>
    <d v="2016-09-30T00:00:00"/>
    <n v="0"/>
    <x v="2"/>
    <x v="27"/>
    <s v="Nike0916_Running_Preroll_MS"/>
    <s v="Completed"/>
    <s v="Fox"/>
    <s v="RON"/>
    <s v="Xaxis Tv"/>
    <s v="cpv"/>
    <s v="Pre/Mid/Post Rolls RON"/>
    <s v="Online Video"/>
    <n v="0.01"/>
    <n v="3.3000000000000002E-2"/>
    <n v="35000"/>
    <n v="35681"/>
    <n v="0"/>
    <n v="35000"/>
    <n v="985"/>
    <n v="2.7605728538998345E-2"/>
    <n v="1.116751269035533"/>
    <n v="350"/>
    <n v="350"/>
    <n v="0"/>
    <n v="1155"/>
    <n v="1100"/>
    <n v="-55"/>
    <n v="0"/>
    <n v="750"/>
    <n v="0.68181818181818177"/>
  </r>
  <r>
    <s v="Nike0916_Running_Preroll_Sem_MS"/>
    <x v="0"/>
    <x v="8"/>
    <s v="Q3"/>
    <d v="2016-09-26T00:00:00"/>
    <d v="2016-09-30T00:00:00"/>
    <n v="0"/>
    <x v="2"/>
    <x v="27"/>
    <s v="Nike0916_Running_Preroll_MS"/>
    <s v="Completed"/>
    <s v="Sem Digital"/>
    <s v="RON"/>
    <s v="Xaxis Tv"/>
    <s v="cpv"/>
    <s v="Pre/Mid/Post Rolls RON"/>
    <s v="Online Video"/>
    <n v="0.02"/>
    <n v="3.3000000000000002E-2"/>
    <n v="20000"/>
    <n v="29547"/>
    <n v="0"/>
    <n v="20000"/>
    <m/>
    <n v="0"/>
    <e v="#DIV/0!"/>
    <n v="400"/>
    <n v="400"/>
    <n v="0"/>
    <n v="660"/>
    <n v="600"/>
    <n v="-60"/>
    <n v="0"/>
    <n v="200"/>
    <n v="0.33333333333333331"/>
  </r>
  <r>
    <s v="Nike0916_Running_Preroll_Star_MS"/>
    <x v="0"/>
    <x v="8"/>
    <s v="Q3"/>
    <d v="2016-09-26T00:00:00"/>
    <d v="2016-09-30T00:00:00"/>
    <n v="0"/>
    <x v="2"/>
    <x v="27"/>
    <s v="Nike0916_Running_Preroll_MS"/>
    <s v="Completed"/>
    <s v="Star"/>
    <s v="RON"/>
    <s v="Xaxis Tv"/>
    <s v="cpv"/>
    <s v="Pre/Mid/Post Rolls RON"/>
    <s v="Online Video"/>
    <n v="0.01"/>
    <n v="3.3000000000000002E-2"/>
    <n v="30000"/>
    <n v="30000"/>
    <n v="0"/>
    <n v="30000"/>
    <n v="1575"/>
    <n v="5.2499999999999998E-2"/>
    <n v="0.63492063492063489"/>
    <n v="300"/>
    <n v="300"/>
    <n v="0"/>
    <n v="990"/>
    <n v="1000"/>
    <n v="10"/>
    <n v="0"/>
    <n v="700"/>
    <n v="0.7"/>
  </r>
  <r>
    <s v="Nike0916_Running_Preroll_Dogus_MS"/>
    <x v="0"/>
    <x v="8"/>
    <s v="Q3"/>
    <d v="2016-09-26T00:00:00"/>
    <d v="2016-09-30T00:00:00"/>
    <n v="0"/>
    <x v="2"/>
    <x v="27"/>
    <s v="Nike0916_Running_Preroll_MS"/>
    <s v="Completed"/>
    <s v="Dogus"/>
    <s v="RON"/>
    <s v="Xaxis Tv"/>
    <s v="cpv"/>
    <s v="Pre/Mid/Post Rolls RON"/>
    <s v="Online Video"/>
    <n v="0.01"/>
    <n v="3.3000000000000002E-2"/>
    <n v="30000"/>
    <n v="30014"/>
    <n v="0"/>
    <n v="30000"/>
    <n v="769"/>
    <n v="2.5621376690877589E-2"/>
    <n v="1.3003901170351104"/>
    <n v="300"/>
    <n v="300"/>
    <n v="0"/>
    <n v="990"/>
    <n v="1000"/>
    <n v="10"/>
    <n v="0"/>
    <n v="700"/>
    <n v="0.7"/>
  </r>
  <r>
    <s v="TFKB0916_Esnafa_Cifte_Bayram_Contextual_Digitalm_MS"/>
    <x v="0"/>
    <x v="8"/>
    <s v="Q3"/>
    <d v="2016-09-05T00:00:00"/>
    <d v="2016-09-30T00:00:00"/>
    <n v="0"/>
    <x v="2"/>
    <x v="57"/>
    <s v="TFKB0916_Esnafa_Cifte_Bayram_Contextual_MS"/>
    <s v="Completed"/>
    <s v="Digitalm"/>
    <s v="RON"/>
    <s v="Xaxis Contextual"/>
    <s v="cpm"/>
    <s v="Selected Sites"/>
    <s v="Ad Bundles"/>
    <n v="0.2"/>
    <n v="2.5"/>
    <n v="2100000"/>
    <n v="2100363"/>
    <n v="0"/>
    <n v="2100000"/>
    <n v="586"/>
    <n v="2.7899939200985734E-4"/>
    <n v="5.1194539249146755"/>
    <n v="420"/>
    <n v="420"/>
    <n v="0"/>
    <n v="5250"/>
    <n v="3000"/>
    <n v="-2250"/>
    <n v="0"/>
    <n v="2580"/>
    <n v="0.86"/>
  </r>
  <r>
    <s v="TFKB0916_Esnafa_Cifte_Bayram_Contextual_Google_MS"/>
    <x v="0"/>
    <x v="8"/>
    <s v="Q3"/>
    <d v="2016-09-05T00:00:00"/>
    <d v="2016-09-30T00:00:00"/>
    <n v="0"/>
    <x v="2"/>
    <x v="57"/>
    <s v="TFKB0916_Esnafa_Cifte_Bayram_Contextual_MS"/>
    <s v="Completed"/>
    <s v="Google"/>
    <s v="RON"/>
    <s v="Xaxis Contextual"/>
    <s v="cpm"/>
    <s v="Selected Sites"/>
    <s v="Ad Bundles"/>
    <n v="0.80835299999999999"/>
    <n v="2.5"/>
    <n v="814475"/>
    <n v="814475"/>
    <n v="0"/>
    <n v="814475"/>
    <n v="428"/>
    <n v="5.2549188127321283E-4"/>
    <n v="3.5046728971962615"/>
    <n v="658.38330967499996"/>
    <n v="658.38330967499996"/>
    <n v="0"/>
    <n v="2036.1875"/>
    <n v="1500"/>
    <n v="-536.1875"/>
    <n v="0"/>
    <n v="841.61669032500004"/>
    <n v="0.56107779354999998"/>
  </r>
  <r>
    <s v="TFKB0916_Esnafa_Cifte_Bayram_Contextual_Medikalakademi_MS"/>
    <x v="0"/>
    <x v="8"/>
    <s v="Q3"/>
    <d v="2016-09-05T00:00:00"/>
    <d v="2016-09-30T00:00:00"/>
    <n v="0"/>
    <x v="2"/>
    <x v="57"/>
    <s v="TFKB0916_Esnafa_Cifte_Bayram_Contextual_MS"/>
    <s v="Completed"/>
    <s v="Medikalakademi"/>
    <s v="RON"/>
    <s v="Xaxis Contextual"/>
    <s v="cpm"/>
    <s v="Selected Sites"/>
    <s v="Ad Bundles"/>
    <n v="0"/>
    <n v="2.5"/>
    <n v="0"/>
    <n v="0"/>
    <n v="0"/>
    <n v="0"/>
    <n v="0"/>
    <e v="#DIV/0!"/>
    <e v="#DIV/0!"/>
    <n v="0"/>
    <n v="35.69003051"/>
    <n v="35.69003051"/>
    <n v="0"/>
    <n v="0"/>
    <n v="0"/>
    <n v="0"/>
    <n v="-35.69003051"/>
    <e v="#DIV/0!"/>
  </r>
  <r>
    <s v="TFKB0916_Esnafa_Cifte_Bayram_Contextual_Bannerconnect_MS"/>
    <x v="0"/>
    <x v="8"/>
    <s v="Q3"/>
    <d v="2016-09-05T00:00:00"/>
    <d v="2016-09-30T00:00:00"/>
    <n v="0"/>
    <x v="2"/>
    <x v="57"/>
    <s v="TFKB0916_Esnafa_Cifte_Bayram_Contextual_MS"/>
    <s v="Completed"/>
    <s v="Bannerconnect"/>
    <s v="RON"/>
    <s v="Xaxis Contextual"/>
    <s v="cpm"/>
    <s v="Selected Sites"/>
    <s v="Ad Bundles"/>
    <n v="0"/>
    <n v="2.5"/>
    <n v="0"/>
    <n v="0"/>
    <n v="0"/>
    <n v="0"/>
    <n v="0"/>
    <e v="#DIV/0!"/>
    <e v="#DIV/0!"/>
    <n v="0"/>
    <n v="283.63"/>
    <n v="283.63"/>
    <n v="0"/>
    <n v="0"/>
    <n v="0"/>
    <n v="0"/>
    <n v="-283.63"/>
    <e v="#DIV/0!"/>
  </r>
  <r>
    <s v="TFKB0916_Esnafa_Cifte_Bayram_Contextual_Appnexus_MS"/>
    <x v="0"/>
    <x v="8"/>
    <s v="Q3"/>
    <d v="2016-09-05T00:00:00"/>
    <d v="2016-09-30T00:00:00"/>
    <n v="0"/>
    <x v="2"/>
    <x v="57"/>
    <s v="TFKB0916_Esnafa_Cifte_Bayram_Contextual_MS"/>
    <s v="Completed"/>
    <s v="Appnexus"/>
    <s v="RON"/>
    <s v="Xaxis Contextual"/>
    <s v="cpm"/>
    <s v="Selected Sites"/>
    <s v="Ad Bundles"/>
    <n v="1"/>
    <n v="2.5"/>
    <n v="2000000"/>
    <n v="814476"/>
    <n v="1185524"/>
    <n v="814476"/>
    <n v="428"/>
    <n v="5.254912360830767E-4"/>
    <n v="3.5046728971962615"/>
    <n v="2000"/>
    <n v="116.70867601006201"/>
    <n v="-1883.2913239899381"/>
    <n v="5000"/>
    <n v="1500"/>
    <n v="-3500"/>
    <n v="0"/>
    <n v="1383.2913239899381"/>
    <n v="0.92219421599329199"/>
  </r>
  <r>
    <s v="Vodafone0916_Red_Yazlık_Mekanlar_interest_Digitalm_MS"/>
    <x v="0"/>
    <x v="8"/>
    <s v="Q3"/>
    <d v="2016-09-09T00:00:00"/>
    <d v="2016-09-18T00:00:00"/>
    <n v="0"/>
    <x v="2"/>
    <x v="13"/>
    <s v="Vodafone0916_Red_Yazlık_Mekanlar_interest_MS"/>
    <s v="Completed"/>
    <s v="Digitalm"/>
    <s v="RON"/>
    <s v="Xaxis Display Plus"/>
    <s v="cpm"/>
    <s v="Selected Sites"/>
    <s v="Ad Bundles"/>
    <n v="0.2"/>
    <n v="2"/>
    <n v="1000000"/>
    <n v="1100085"/>
    <n v="0"/>
    <n v="1000000"/>
    <n v="112"/>
    <n v="1.0181031465750374E-4"/>
    <n v="8.9285714285714288"/>
    <n v="200"/>
    <n v="200"/>
    <n v="0"/>
    <n v="2000"/>
    <n v="1000"/>
    <n v="-1000"/>
    <n v="0"/>
    <n v="800"/>
    <n v="0.8"/>
  </r>
  <r>
    <s v="Vodafone0916_Red_Yazlık_Mekanlar_interest_Google_MS"/>
    <x v="0"/>
    <x v="8"/>
    <s v="Q3"/>
    <d v="2016-09-09T00:00:00"/>
    <d v="2016-09-18T00:00:00"/>
    <n v="0"/>
    <x v="2"/>
    <x v="13"/>
    <s v="Vodafone0916_Red_Yazlık_Mekanlar_interest_MS"/>
    <s v="Completed"/>
    <s v="Google"/>
    <s v="RON"/>
    <s v="Xaxis Display Plus"/>
    <s v="cpm"/>
    <s v="Selected Sites"/>
    <s v="Ad Bundles"/>
    <n v="0.49963000000000002"/>
    <n v="2"/>
    <n v="269678"/>
    <n v="269678"/>
    <n v="0"/>
    <n v="269678"/>
    <n v="53"/>
    <n v="1.9653067732629283E-4"/>
    <n v="9.433962264150944"/>
    <n v="134.73921914000002"/>
    <n v="134.73921914000002"/>
    <n v="0"/>
    <n v="539.35599999999999"/>
    <n v="500"/>
    <n v="-39.355999999999995"/>
    <n v="0"/>
    <n v="365.26078085999995"/>
    <n v="0.73052156171999993"/>
  </r>
  <r>
    <s v="Vodafone0916_Red_Yazlık_Mekanlar_interest_Medikalakademi_MS"/>
    <x v="0"/>
    <x v="8"/>
    <s v="Q3"/>
    <d v="2016-09-09T00:00:00"/>
    <d v="2016-09-18T00:00:00"/>
    <n v="0"/>
    <x v="2"/>
    <x v="13"/>
    <s v="Vodafone0916_Red_Yazlık_Mekanlar_interest_MS"/>
    <s v="Completed"/>
    <s v="Medikalakademi"/>
    <s v="RON"/>
    <s v="Xaxis Display Plus"/>
    <s v="cpm"/>
    <s v="Selected Sites"/>
    <s v="Ad Bundles"/>
    <n v="0"/>
    <n v="2"/>
    <n v="0"/>
    <n v="0"/>
    <n v="0"/>
    <n v="0"/>
    <n v="0"/>
    <e v="#DIV/0!"/>
    <e v="#DIV/0!"/>
    <n v="0"/>
    <n v="180.93192066661913"/>
    <n v="180.93192066661913"/>
    <n v="0"/>
    <n v="0"/>
    <n v="0"/>
    <n v="0"/>
    <n v="-180.93192066661913"/>
    <e v="#DIV/0!"/>
  </r>
  <r>
    <s v="Vodafone0916_Red_Yazlık_Mekanlar_interest_Bannerconnect_MS"/>
    <x v="0"/>
    <x v="8"/>
    <s v="Q3"/>
    <d v="2016-09-09T00:00:00"/>
    <d v="2016-09-18T00:00:00"/>
    <n v="0"/>
    <x v="2"/>
    <x v="13"/>
    <s v="Vodafone0916_Red_Yazlık_Mekanlar_interest_MS"/>
    <s v="Completed"/>
    <s v="Bannerconnect"/>
    <s v="RON"/>
    <s v="Xaxis Display Plus"/>
    <s v="cpm"/>
    <s v="Selected Sites"/>
    <s v="Ad Bundles"/>
    <n v="0"/>
    <n v="2"/>
    <n v="0"/>
    <n v="0"/>
    <n v="0"/>
    <n v="0"/>
    <n v="0"/>
    <e v="#DIV/0!"/>
    <e v="#DIV/0!"/>
    <n v="0"/>
    <n v="511.52"/>
    <n v="511.52"/>
    <n v="0"/>
    <n v="0"/>
    <n v="0"/>
    <n v="0"/>
    <n v="-511.52"/>
    <e v="#DIV/0!"/>
  </r>
  <r>
    <s v="Vodafone0916_Red_Yazlık_Mekanlar_interest_Onedio_MS"/>
    <x v="0"/>
    <x v="8"/>
    <s v="Q3"/>
    <d v="2016-09-09T00:00:00"/>
    <d v="2016-09-18T00:00:00"/>
    <n v="0"/>
    <x v="2"/>
    <x v="13"/>
    <s v="Vodafone0916_Red_Yazlık_Mekanlar_interest_MS"/>
    <s v="Completed"/>
    <s v="Onedio"/>
    <s v="RON"/>
    <s v="Xaxis Display Plus"/>
    <s v="cpm"/>
    <s v="Selected Sites"/>
    <s v="Ad Bundles"/>
    <n v="0.45"/>
    <n v="2"/>
    <n v="1198969"/>
    <n v="1198969"/>
    <n v="0"/>
    <n v="1198969"/>
    <n v="60"/>
    <n v="5.0042995273439096E-5"/>
    <n v="16.666666666666668"/>
    <n v="539.53605000000005"/>
    <n v="539.53605000000005"/>
    <n v="0"/>
    <n v="2397.9380000000001"/>
    <n v="1000"/>
    <n v="-1397.9380000000001"/>
    <n v="0"/>
    <n v="460.46394999999995"/>
    <n v="0.46046394999999996"/>
  </r>
  <r>
    <s v="Vodafone0916_Red_Yazlık_Mekanlar_interest_Appnexus_MS"/>
    <x v="0"/>
    <x v="8"/>
    <s v="Q3"/>
    <d v="2016-09-09T00:00:00"/>
    <d v="2016-09-18T00:00:00"/>
    <n v="0"/>
    <x v="2"/>
    <x v="13"/>
    <s v="Vodafone0916_Red_Yazlık_Mekanlar_interest_MS"/>
    <s v="Completed"/>
    <s v="Appnexus"/>
    <s v="RON"/>
    <s v="Xaxis Display Plus"/>
    <s v="cpm"/>
    <s v="Selected Sites"/>
    <s v="Ad Bundles"/>
    <n v="1"/>
    <n v="2"/>
    <n v="1000000"/>
    <n v="1468890"/>
    <n v="0"/>
    <n v="1000000"/>
    <n v="113"/>
    <n v="7.692883742145429E-5"/>
    <n v="10.52575221238938"/>
    <n v="1000"/>
    <n v="90.667078204173194"/>
    <n v="-909.33292179582679"/>
    <n v="2000"/>
    <n v="1189.4099999999999"/>
    <n v="-810.59000000000015"/>
    <n v="0"/>
    <n v="1098.7429217958268"/>
    <n v="0.92377138395996916"/>
  </r>
  <r>
    <s v="Vodafone0916_Adaptive_Tariff_contextual_Admatic(cpc)_MS"/>
    <x v="0"/>
    <x v="8"/>
    <s v="Q3"/>
    <d v="2016-09-09T00:00:00"/>
    <d v="2016-09-30T00:00:00"/>
    <n v="0"/>
    <x v="2"/>
    <x v="13"/>
    <s v="Vodafone0916_Adaptive_Tariff_contextual_MS"/>
    <s v="Completed"/>
    <s v="Admatic"/>
    <s v="RON"/>
    <s v="Xaxis Contextual"/>
    <s v="cpc"/>
    <s v="Selected Sites"/>
    <s v="Ad Bundles"/>
    <n v="0.2"/>
    <n v="2.5"/>
    <n v="3500"/>
    <n v="3500"/>
    <n v="0"/>
    <n v="3500"/>
    <m/>
    <n v="0"/>
    <e v="#DIV/0!"/>
    <n v="0.70000000000000007"/>
    <n v="700"/>
    <n v="699.3"/>
    <n v="8.75"/>
    <n v="8.75"/>
    <n v="0"/>
    <n v="0"/>
    <n v="-691.25"/>
    <n v="-79"/>
  </r>
  <r>
    <s v="Vodafone0916_Adaptive_Tariff_contextual_Google_MS"/>
    <x v="0"/>
    <x v="8"/>
    <s v="Q3"/>
    <d v="2016-09-09T00:00:00"/>
    <d v="2016-09-30T00:00:00"/>
    <n v="0"/>
    <x v="2"/>
    <x v="13"/>
    <s v="Vodafone0916_Adaptive_Tariff_contextual_MS"/>
    <s v="Completed"/>
    <s v="Google"/>
    <s v="RON"/>
    <s v="Xaxis Contextual"/>
    <s v="cpm"/>
    <s v="Selected Sites"/>
    <s v="Ad Bundles"/>
    <n v="0.93557900000000005"/>
    <n v="2.5"/>
    <n v="660056"/>
    <n v="660056"/>
    <n v="0"/>
    <n v="660056"/>
    <n v="123"/>
    <n v="1.863478250330275E-4"/>
    <n v="13.415772357723577"/>
    <n v="617.53453242400008"/>
    <n v="617.53453242400008"/>
    <n v="0"/>
    <n v="1650.14"/>
    <n v="1650.14"/>
    <n v="0"/>
    <n v="0"/>
    <n v="1032.6054675760001"/>
    <n v="0.6257684"/>
  </r>
  <r>
    <s v="Vodafone0916_Adaptive_Tariff_contextual_Sahibinden_MS"/>
    <x v="0"/>
    <x v="8"/>
    <s v="Q3"/>
    <d v="2016-09-09T00:00:00"/>
    <d v="2016-09-30T00:00:00"/>
    <n v="0"/>
    <x v="2"/>
    <x v="13"/>
    <s v="Vodafone0916_Adaptive_Tariff_contextual_MS"/>
    <s v="Completed"/>
    <s v="Sahibinden"/>
    <s v="RON"/>
    <s v="Xaxis Contextual"/>
    <s v="cpm"/>
    <s v="Selected Sites"/>
    <s v="Ad Bundles"/>
    <n v="0.3"/>
    <n v="2.5"/>
    <n v="4000000"/>
    <n v="4405782"/>
    <n v="0"/>
    <n v="4000000"/>
    <n v="402"/>
    <n v="9.1243733802534938E-5"/>
    <n v="21.640074626865676"/>
    <n v="1200"/>
    <n v="1200"/>
    <n v="0"/>
    <n v="10000"/>
    <n v="8699.3100000000013"/>
    <n v="-1300.6899999999987"/>
    <n v="0"/>
    <n v="7499.3100000000013"/>
    <n v="0.86205802529166109"/>
  </r>
  <r>
    <s v="Vodafone0916_Adaptive_Tariff_contextual_Appnexus_MS"/>
    <x v="0"/>
    <x v="8"/>
    <s v="Q3"/>
    <d v="2016-09-09T00:00:00"/>
    <d v="2016-09-30T00:00:00"/>
    <n v="0"/>
    <x v="2"/>
    <x v="13"/>
    <s v="Vodafone0916_Adaptive_Tariff_contextual_MS"/>
    <s v="Completed"/>
    <s v="Appnexus"/>
    <s v="RON"/>
    <s v="Xaxis Contextual"/>
    <s v="cpm"/>
    <s v="Selected Sites"/>
    <s v="Ad Bundles"/>
    <n v="1.2"/>
    <n v="2.5"/>
    <n v="2000000"/>
    <n v="660056"/>
    <n v="1339944"/>
    <n v="660056"/>
    <n v="123"/>
    <n v="1.863478250330275E-4"/>
    <n v="13.415772357723577"/>
    <n v="2400"/>
    <n v="115.206479563838"/>
    <n v="-2284.793520436162"/>
    <n v="5000"/>
    <n v="1650.14"/>
    <n v="-3349.8599999999997"/>
    <n v="0"/>
    <n v="1534.9335204361621"/>
    <n v="0.93018381497094915"/>
  </r>
  <r>
    <s v="Vodafone0916_Adaptive_Tariff_interest_Digitalm_MS"/>
    <x v="0"/>
    <x v="8"/>
    <s v="Q3"/>
    <d v="2016-09-09T00:00:00"/>
    <d v="2016-09-30T00:00:00"/>
    <n v="0"/>
    <x v="2"/>
    <x v="13"/>
    <s v="Vodafone0916_Adaptive_Tariff_interest_MS"/>
    <s v="Completed"/>
    <s v="Digitalm"/>
    <s v="RON"/>
    <s v="Xaxis Display Plus"/>
    <s v="cpm"/>
    <s v="Selected Sites"/>
    <s v="Ad Bundles"/>
    <n v="0.2"/>
    <n v="2"/>
    <n v="2500000"/>
    <n v="2503530"/>
    <n v="0"/>
    <n v="2500000"/>
    <n v="291"/>
    <n v="1.1623587494457826E-4"/>
    <n v="8.5910652920962196"/>
    <n v="500"/>
    <n v="500"/>
    <n v="0"/>
    <n v="5000"/>
    <n v="2500"/>
    <n v="-2500"/>
    <n v="0"/>
    <n v="2000"/>
    <n v="0.8"/>
  </r>
  <r>
    <s v="Vodafone0916_Adaptive_Tariff_interest_Google_MS"/>
    <x v="0"/>
    <x v="8"/>
    <s v="Q3"/>
    <d v="2016-09-09T00:00:00"/>
    <d v="2016-09-30T00:00:00"/>
    <n v="0"/>
    <x v="2"/>
    <x v="13"/>
    <s v="Vodafone0916_Adaptive_Tariff_interest_MS"/>
    <s v="Completed"/>
    <s v="Google"/>
    <s v="RON"/>
    <s v="Xaxis Display Plus"/>
    <s v="cpm"/>
    <s v="Selected Sites"/>
    <s v="Ad Bundles"/>
    <n v="0.69877"/>
    <n v="2"/>
    <n v="1997587"/>
    <n v="1997587"/>
    <n v="0"/>
    <n v="1997587"/>
    <n v="283"/>
    <n v="1.4167092597218545E-4"/>
    <n v="8.8339222614840995"/>
    <n v="1395.85386799"/>
    <n v="1395.85386799"/>
    <n v="0"/>
    <n v="3995.174"/>
    <n v="2500"/>
    <n v="-1495.174"/>
    <n v="0"/>
    <n v="1104.14613201"/>
    <n v="0.44165845280400001"/>
  </r>
  <r>
    <s v="Vodafone0916_Adaptive_Tariff_interest_Bannerconnect_MS"/>
    <x v="0"/>
    <x v="8"/>
    <s v="Q3"/>
    <d v="2016-09-09T00:00:00"/>
    <d v="2016-09-30T00:00:00"/>
    <n v="0"/>
    <x v="2"/>
    <x v="13"/>
    <s v="Vodafone0916_Adaptive_Tariff_interest_MS"/>
    <s v="Completed"/>
    <s v="Bannerconnect"/>
    <s v="RON"/>
    <s v="Xaxis Display Plus"/>
    <s v="cpm"/>
    <s v="Selected Sites"/>
    <s v="Ad Bundles"/>
    <n v="0"/>
    <n v="0"/>
    <n v="0"/>
    <n v="0"/>
    <n v="0"/>
    <n v="0"/>
    <n v="0"/>
    <e v="#DIV/0!"/>
    <e v="#DIV/0!"/>
    <n v="0"/>
    <n v="926.36"/>
    <n v="926.36"/>
    <n v="0"/>
    <n v="0"/>
    <n v="0"/>
    <n v="0"/>
    <n v="-926.36"/>
    <e v="#DIV/0!"/>
  </r>
  <r>
    <s v="Vodafone0916_Adaptive_Tariff_interest_Appnexus_MS"/>
    <x v="0"/>
    <x v="8"/>
    <s v="Q3"/>
    <d v="2016-09-09T00:00:00"/>
    <d v="2016-09-30T00:00:00"/>
    <n v="0"/>
    <x v="2"/>
    <x v="13"/>
    <s v="Vodafone0916_Adaptive_Tariff_interest_MS"/>
    <s v="Completed"/>
    <s v="Appnexus"/>
    <s v="RON"/>
    <s v="Xaxis Display Plus"/>
    <s v="cpm"/>
    <s v="Selected Sites"/>
    <s v="Ad Bundles"/>
    <n v="1.3"/>
    <n v="2"/>
    <n v="2000000"/>
    <n v="2000070"/>
    <n v="0"/>
    <n v="2000000"/>
    <n v="285"/>
    <n v="1.4249501267455639E-4"/>
    <n v="8.4115087719298245"/>
    <n v="2600"/>
    <n v="165.77235765418999"/>
    <n v="-2434.2276423458102"/>
    <n v="4000"/>
    <n v="2397.2799999999997"/>
    <n v="-1602.7200000000003"/>
    <n v="0"/>
    <n v="2231.5076423458099"/>
    <n v="0.93084981410006762"/>
  </r>
  <r>
    <s v="Vodafone0916_Adaptive_Tariff_interest_Admatic(cpc)_MS"/>
    <x v="0"/>
    <x v="8"/>
    <s v="Q3"/>
    <d v="2016-09-09T00:00:00"/>
    <d v="2016-09-30T00:00:00"/>
    <n v="0"/>
    <x v="2"/>
    <x v="13"/>
    <s v="Vodafone0916_Adaptive_Tariff_interest_MS"/>
    <s v="Completed"/>
    <s v="Admatic"/>
    <s v="RON"/>
    <s v="Xaxis Display Plus"/>
    <s v="cpc"/>
    <s v="Selected Sites"/>
    <s v="Ad Bundles"/>
    <n v="0.2"/>
    <n v="2"/>
    <n v="3500"/>
    <n v="3500"/>
    <n v="0"/>
    <n v="3500"/>
    <m/>
    <n v="0"/>
    <e v="#DIV/0!"/>
    <n v="0.70000000000000007"/>
    <n v="700"/>
    <n v="699.3"/>
    <n v="7"/>
    <n v="7"/>
    <n v="0"/>
    <n v="0"/>
    <n v="-693"/>
    <n v="-99"/>
  </r>
  <r>
    <s v="Vodafone0916_Ebu_Dominos_interest_Medyanet_MS"/>
    <x v="0"/>
    <x v="8"/>
    <s v="Q3"/>
    <d v="2016-09-09T00:00:00"/>
    <d v="2016-09-30T00:00:00"/>
    <n v="0"/>
    <x v="2"/>
    <x v="13"/>
    <s v="Vodafone0916_Ebu_Dominos_interest_MS"/>
    <s v="Completed"/>
    <s v="Medyanet"/>
    <s v="RON"/>
    <s v="Xaxis Rich Media"/>
    <s v="cpm"/>
    <s v="Interstitial"/>
    <s v="Interstitial"/>
    <n v="0.5"/>
    <n v="2"/>
    <n v="2000000"/>
    <n v="621485"/>
    <n v="1378515"/>
    <n v="621485"/>
    <m/>
    <n v="0"/>
    <e v="#DIV/0!"/>
    <n v="1000"/>
    <n v="592"/>
    <n v="-408"/>
    <n v="4000"/>
    <n v="800"/>
    <n v="-3200"/>
    <n v="0"/>
    <n v="208"/>
    <n v="0.26"/>
  </r>
  <r>
    <s v="Vodafone0916_Ebu_Dominos_interest_Digitalm_MS"/>
    <x v="0"/>
    <x v="8"/>
    <s v="Q3"/>
    <d v="2016-09-09T00:00:00"/>
    <d v="2016-09-30T00:00:00"/>
    <n v="0"/>
    <x v="2"/>
    <x v="13"/>
    <s v="Vodafone0916_Ebu_Dominos_interest_MS"/>
    <s v="Completed"/>
    <s v="Digitalm"/>
    <s v="RON"/>
    <s v="Xaxis Display Plus"/>
    <s v="cpm"/>
    <s v="Selected Sites"/>
    <s v="Ad Bundles"/>
    <n v="0.2"/>
    <n v="2"/>
    <n v="1500000"/>
    <n v="1140900"/>
    <n v="359100"/>
    <n v="1140900"/>
    <n v="162"/>
    <n v="1.4199316329213779E-4"/>
    <n v="11.531296296296295"/>
    <n v="300"/>
    <n v="228.18000000000004"/>
    <n v="-71.819999999999965"/>
    <n v="3000"/>
    <n v="1868.07"/>
    <n v="-1131.93"/>
    <n v="0"/>
    <n v="1639.8899999999999"/>
    <n v="0.87785254299892401"/>
  </r>
  <r>
    <s v="Vodafone0916_Ebu_Dominos_interest_Admatic_MS"/>
    <x v="0"/>
    <x v="8"/>
    <s v="Q3"/>
    <d v="2016-09-09T00:00:00"/>
    <d v="2016-09-30T00:00:00"/>
    <n v="0"/>
    <x v="2"/>
    <x v="13"/>
    <s v="Vodafone0916_Ebu_Dominos_interest_MS"/>
    <s v="Completed"/>
    <s v="Admatic"/>
    <s v="RON"/>
    <s v="Xaxis Display Plus"/>
    <s v="cpc"/>
    <s v="Selected Sites"/>
    <s v="Ad Bundles"/>
    <n v="0.2"/>
    <n v="2"/>
    <n v="3000"/>
    <n v="37"/>
    <n v="2963"/>
    <n v="37"/>
    <m/>
    <n v="0"/>
    <e v="#DIV/0!"/>
    <n v="0.60000000000000009"/>
    <n v="7.4"/>
    <n v="6.8000000000000007"/>
    <n v="6"/>
    <n v="7.3999999999999996E-2"/>
    <n v="-5.9260000000000002"/>
    <n v="0"/>
    <n v="-7.3260000000000005"/>
    <n v="-99.000000000000014"/>
  </r>
  <r>
    <s v="Vodafone0916_Ebu_Dominos_interest_Sahibinden_MS"/>
    <x v="0"/>
    <x v="8"/>
    <s v="Q3"/>
    <d v="2016-09-09T00:00:00"/>
    <d v="2016-09-30T00:00:00"/>
    <n v="0"/>
    <x v="2"/>
    <x v="13"/>
    <s v="Vodafone0916_Ebu_Dominos_interest_MS"/>
    <s v="Completed"/>
    <s v="Sahibinden"/>
    <s v="RON"/>
    <s v="Xaxis Display Plus"/>
    <s v="cpm"/>
    <s v="Selected Sites"/>
    <s v="Ad Bundles"/>
    <n v="0.3"/>
    <n v="2"/>
    <n v="2000000"/>
    <n v="0"/>
    <n v="2000000"/>
    <n v="0"/>
    <n v="0"/>
    <e v="#DIV/0!"/>
    <e v="#DIV/0!"/>
    <n v="600"/>
    <n v="0"/>
    <n v="-600"/>
    <n v="4000"/>
    <n v="0"/>
    <n v="-4000"/>
    <n v="0"/>
    <n v="0"/>
    <e v="#DIV/0!"/>
  </r>
  <r>
    <s v="Vodafone0916_BJK_Forma_Kontratlama_VF_Bond_MS"/>
    <x v="0"/>
    <x v="8"/>
    <s v="Q3"/>
    <d v="2016-09-09T00:00:00"/>
    <d v="2016-09-30T00:00:00"/>
    <n v="0"/>
    <x v="2"/>
    <x v="13"/>
    <s v="Vodafone0916_BJK_Forma_Kontratlama_VF_MS"/>
    <s v="Completed"/>
    <s v="Bond Digital"/>
    <s v="RON"/>
    <s v="Xaxis Display Plus"/>
    <s v="cpm"/>
    <s v="Selected Sites"/>
    <s v="Ad Bundles"/>
    <n v="0.5"/>
    <n v="2"/>
    <n v="1000000"/>
    <n v="1100117"/>
    <n v="0"/>
    <n v="1000000"/>
    <m/>
    <n v="0"/>
    <e v="#DIV/0!"/>
    <n v="500"/>
    <n v="500"/>
    <n v="0"/>
    <n v="2000"/>
    <n v="1000"/>
    <n v="-1000"/>
    <n v="0"/>
    <n v="500"/>
    <n v="0.5"/>
  </r>
  <r>
    <s v="Vodafone0916_BJK_Forma_Kontratlama_VF_Appnexus_MS"/>
    <x v="0"/>
    <x v="8"/>
    <s v="Q3"/>
    <d v="2016-09-09T00:00:00"/>
    <d v="2016-09-30T00:00:00"/>
    <n v="0"/>
    <x v="2"/>
    <x v="13"/>
    <s v="Vodafone0916_BJK_Forma_Kontratlama_VF_MS"/>
    <s v="Completed"/>
    <s v="Appnexus"/>
    <s v="RON"/>
    <s v="Xaxis Display Plus"/>
    <s v="cpm"/>
    <s v="Selected Sites"/>
    <s v="Ad Bundles"/>
    <n v="1.2"/>
    <n v="2"/>
    <n v="2500000"/>
    <n v="2296016"/>
    <n v="203984"/>
    <n v="2296016"/>
    <n v="388"/>
    <n v="1.6898836941902845E-4"/>
    <n v="5.1546391752577323"/>
    <n v="3000"/>
    <n v="149.45157866819599"/>
    <n v="-2850.5484213318041"/>
    <n v="5000"/>
    <n v="2000"/>
    <n v="-3000"/>
    <n v="0"/>
    <n v="1850.5484213318041"/>
    <n v="0.9252742106659021"/>
  </r>
  <r>
    <s v="Vodafone0916_BJK_Forma_Kontratlama_VF_Onedio_MS"/>
    <x v="0"/>
    <x v="8"/>
    <s v="Q3"/>
    <d v="2016-09-09T00:00:00"/>
    <d v="2016-09-30T00:00:00"/>
    <n v="0"/>
    <x v="2"/>
    <x v="13"/>
    <s v="Vodafone0916_BJK_Forma_Kontratlama_VF_MS"/>
    <s v="Completed"/>
    <s v="Onedio"/>
    <s v="RON"/>
    <s v="Xaxis Display Plus"/>
    <s v="cpm"/>
    <s v="Selected Sites"/>
    <s v="Ad Bundles"/>
    <n v="0.45"/>
    <n v="2"/>
    <n v="452650"/>
    <n v="452650"/>
    <n v="0"/>
    <n v="452650"/>
    <n v="30"/>
    <n v="6.6276372473213297E-5"/>
    <n v="33.333333333333336"/>
    <n v="203.6925"/>
    <n v="203.6925"/>
    <n v="0"/>
    <n v="905.3"/>
    <n v="1000"/>
    <n v="94.700000000000045"/>
    <n v="0"/>
    <n v="796.3075"/>
    <n v="0.79630750000000006"/>
  </r>
  <r>
    <s v="Vodafone0916_BJK_Forma_Kontratlama_VF_Medikalakademi_MS"/>
    <x v="0"/>
    <x v="8"/>
    <s v="Q3"/>
    <d v="2016-09-09T00:00:00"/>
    <d v="2016-09-30T00:00:00"/>
    <n v="0"/>
    <x v="2"/>
    <x v="13"/>
    <s v="Vodafone0916_BJK_Forma_Kontratlama_VF_MS"/>
    <s v="Completed"/>
    <s v="Medikalakademi"/>
    <s v="RON"/>
    <s v="Xaxis Display Plus"/>
    <s v="cpm"/>
    <s v="Selected Sites"/>
    <s v="Ad Bundles"/>
    <n v="0"/>
    <n v="2"/>
    <n v="0"/>
    <n v="0"/>
    <n v="0"/>
    <n v="0"/>
    <n v="0"/>
    <e v="#DIV/0!"/>
    <e v="#DIV/0!"/>
    <n v="0"/>
    <n v="100.61055340092851"/>
    <n v="100.61055340092851"/>
    <n v="0"/>
    <n v="0"/>
    <n v="0"/>
    <n v="0"/>
    <n v="-100.61055340092851"/>
    <e v="#DIV/0!"/>
  </r>
  <r>
    <s v="Vodafone0916_BJK_Forma_Kontratlama_VF_Bannerconnect_MS"/>
    <x v="0"/>
    <x v="8"/>
    <s v="Q3"/>
    <d v="2016-09-09T00:00:00"/>
    <d v="2016-09-30T00:00:00"/>
    <n v="0"/>
    <x v="2"/>
    <x v="13"/>
    <s v="Vodafone0916_BJK_Forma_Kontratlama_VF_MS"/>
    <s v="Completed"/>
    <s v="Bannerconnect"/>
    <s v="RON"/>
    <s v="Xaxis Display Plus"/>
    <s v="cpm"/>
    <s v="Selected Sites"/>
    <s v="Ad Bundles"/>
    <n v="0"/>
    <n v="2"/>
    <n v="0"/>
    <n v="0"/>
    <n v="0"/>
    <n v="0"/>
    <n v="0"/>
    <e v="#DIV/0!"/>
    <e v="#DIV/0!"/>
    <n v="0"/>
    <n v="1407.12"/>
    <n v="1407.12"/>
    <n v="0"/>
    <n v="0"/>
    <n v="0"/>
    <n v="0"/>
    <n v="-1407.12"/>
    <e v="#DIV/0!"/>
  </r>
  <r>
    <s v="Vodafone0916_BJK_Forma_Kontratlama_VF_Google_MS"/>
    <x v="0"/>
    <x v="8"/>
    <s v="Q3"/>
    <d v="2016-09-09T00:00:00"/>
    <d v="2016-09-30T00:00:00"/>
    <n v="0"/>
    <x v="2"/>
    <x v="13"/>
    <s v="Vodafone0916_BJK_Forma_Kontratlama_VF_MS"/>
    <s v="Completed"/>
    <s v="Google"/>
    <s v="RON"/>
    <s v="Xaxis Display Plus"/>
    <s v="cpm"/>
    <s v="Selected Sites"/>
    <s v="Ad Bundles"/>
    <n v="0.58871300000000004"/>
    <n v="2"/>
    <n v="1841465"/>
    <n v="1841465"/>
    <n v="0"/>
    <n v="1841465"/>
    <n v="357"/>
    <n v="1.9386738276318041E-4"/>
    <n v="9.8039215686274517"/>
    <n v="1084.0943845450001"/>
    <n v="1084.0943845450001"/>
    <n v="0"/>
    <n v="3682.93"/>
    <n v="3500"/>
    <n v="-182.92999999999984"/>
    <n v="0"/>
    <n v="2415.9056154549999"/>
    <n v="0.69025874727285708"/>
  </r>
  <r>
    <s v="Vodafone0916_BJK_Forma_Kontratlama_VF_Medyanet_MS"/>
    <x v="0"/>
    <x v="8"/>
    <s v="Q3"/>
    <d v="2016-09-09T00:00:00"/>
    <d v="2016-09-30T00:00:00"/>
    <n v="0"/>
    <x v="2"/>
    <x v="13"/>
    <s v="Vodafone0916_BJK_Forma_Kontratlama_VF_MS"/>
    <s v="Completed"/>
    <s v="Medyanet"/>
    <s v="RON"/>
    <s v="Xaxis Rich Media"/>
    <s v="cpm"/>
    <s v="Interstitial"/>
    <s v="Interstitial"/>
    <n v="0.5"/>
    <n v="2"/>
    <n v="2500000"/>
    <n v="1309515"/>
    <n v="1190485"/>
    <n v="1309515"/>
    <m/>
    <n v="0"/>
    <e v="#DIV/0!"/>
    <n v="1250"/>
    <n v="654.75750000000005"/>
    <n v="-595.24249999999995"/>
    <n v="5000"/>
    <n v="800"/>
    <n v="-4200"/>
    <n v="0"/>
    <n v="145.24249999999995"/>
    <n v="0.18155312499999993"/>
  </r>
  <r>
    <s v="Vodafone0916_BJK_Forma_Kontratlama_NonVF_Medyanet_MS"/>
    <x v="0"/>
    <x v="8"/>
    <s v="Q3"/>
    <d v="2016-09-09T00:00:00"/>
    <d v="2016-09-30T00:00:00"/>
    <n v="0"/>
    <x v="2"/>
    <x v="13"/>
    <s v="Vodafone0916_BJK_Forma_Kontratlama_NonVF_MS"/>
    <s v="Completed"/>
    <s v="Medyanet"/>
    <s v="RON"/>
    <s v="Xaxis Rich Media"/>
    <s v="cpm"/>
    <s v="Interstitial"/>
    <s v="Interstitial"/>
    <n v="0.5"/>
    <n v="2"/>
    <n v="3500000"/>
    <n v="1060754"/>
    <n v="2439246"/>
    <n v="1060754"/>
    <m/>
    <n v="0"/>
    <e v="#DIV/0!"/>
    <n v="1750"/>
    <n v="530.37699999999995"/>
    <n v="-1219.623"/>
    <n v="7000"/>
    <n v="1000"/>
    <n v="-6000"/>
    <n v="0"/>
    <n v="469.62300000000005"/>
    <n v="0.46962300000000007"/>
  </r>
  <r>
    <s v="Vodafone0916_BJK_Forma_Kontratlama_NonVF_Dogus_MS"/>
    <x v="0"/>
    <x v="8"/>
    <s v="Q3"/>
    <d v="2016-09-09T00:00:00"/>
    <d v="2016-09-30T00:00:00"/>
    <n v="0"/>
    <x v="2"/>
    <x v="13"/>
    <s v="Vodafone0916_BJK_Forma_Kontratlama_NonVF_MS"/>
    <s v="Completed"/>
    <s v="Dogus"/>
    <s v="RON"/>
    <s v="Xaxis Display Plus"/>
    <s v="cpm"/>
    <s v="Selected Sites"/>
    <s v="Ad Bundles"/>
    <n v="0.35"/>
    <n v="2"/>
    <n v="1000000"/>
    <n v="1000154"/>
    <n v="0"/>
    <n v="1000000"/>
    <n v="500"/>
    <n v="4.9992301185617413E-4"/>
    <n v="2"/>
    <n v="350"/>
    <n v="350"/>
    <n v="0"/>
    <n v="2000"/>
    <n v="1000"/>
    <n v="-1000"/>
    <n v="0"/>
    <n v="650"/>
    <n v="0.65"/>
  </r>
  <r>
    <s v="Vodafone0916_BJK_Forma_Kontratlama_NonVF_Google_MS"/>
    <x v="0"/>
    <x v="8"/>
    <s v="Q3"/>
    <d v="2016-09-09T00:00:00"/>
    <d v="2016-09-30T00:00:00"/>
    <n v="0"/>
    <x v="2"/>
    <x v="13"/>
    <s v="Vodafone0916_BJK_Forma_Kontratlama_NonVF_MS"/>
    <s v="Completed"/>
    <s v="Google"/>
    <s v="RON"/>
    <s v="Xaxis Display Plus"/>
    <s v="cpm"/>
    <s v="Selected Sites"/>
    <s v="Ad Bundles"/>
    <n v="0.65109700000000004"/>
    <n v="2"/>
    <n v="1278418"/>
    <n v="1278418"/>
    <n v="0"/>
    <n v="1278418"/>
    <n v="329"/>
    <n v="2.5734931767231064E-4"/>
    <n v="3.0395136778115504"/>
    <n v="832.37412454599996"/>
    <n v="832.37412454599996"/>
    <n v="0"/>
    <n v="2556.8359999999998"/>
    <n v="1000"/>
    <n v="-1556.8359999999998"/>
    <n v="0"/>
    <n v="167.62587545400004"/>
    <n v="0.16762587545400004"/>
  </r>
  <r>
    <s v="Vodafone0916_BJK_Forma_Kontratlama_NonVF_Onedio_MS"/>
    <x v="0"/>
    <x v="8"/>
    <s v="Q3"/>
    <d v="2016-09-09T00:00:00"/>
    <d v="2016-09-30T00:00:00"/>
    <n v="0"/>
    <x v="2"/>
    <x v="13"/>
    <s v="Vodafone0916_BJK_Forma_Kontratlama_NonVF_MS"/>
    <s v="Completed"/>
    <s v="Onedio"/>
    <s v="RON"/>
    <s v="Xaxis Display Plus"/>
    <s v="cpm"/>
    <s v="Selected Sites"/>
    <s v="Ad Bundles"/>
    <n v="0.45"/>
    <n v="2"/>
    <n v="462216"/>
    <n v="462216"/>
    <n v="0"/>
    <n v="462216"/>
    <n v="32"/>
    <n v="6.923170119597764E-5"/>
    <n v="28.125"/>
    <n v="207.99720000000002"/>
    <n v="207.99720000000002"/>
    <n v="0"/>
    <n v="924.43200000000002"/>
    <n v="900"/>
    <n v="-24.432000000000016"/>
    <n v="0"/>
    <n v="692.00279999999998"/>
    <n v="0.76889200000000002"/>
  </r>
  <r>
    <s v="Vodafone0916_BJK_Forma_Kontratlama_NonVF_Medikalakademi_MS"/>
    <x v="0"/>
    <x v="8"/>
    <s v="Q3"/>
    <d v="2016-09-09T00:00:00"/>
    <d v="2016-09-30T00:00:00"/>
    <n v="0"/>
    <x v="2"/>
    <x v="13"/>
    <s v="Vodafone0916_BJK_Forma_Kontratlama_NonVF_MS"/>
    <s v="Completed"/>
    <s v="Medikalakademi"/>
    <s v="RON"/>
    <s v="Xaxis Display Plus"/>
    <s v="cpm"/>
    <s v="Selected Sites"/>
    <s v="Ad Bundles"/>
    <n v="0"/>
    <n v="2"/>
    <n v="0"/>
    <n v="1000154"/>
    <n v="0"/>
    <n v="0"/>
    <n v="500"/>
    <n v="4.9992301185617413E-4"/>
    <n v="2"/>
    <n v="0"/>
    <n v="133.87937451287186"/>
    <n v="133.87937451287186"/>
    <n v="0"/>
    <n v="1000"/>
    <n v="1000"/>
    <n v="0"/>
    <n v="866.12062548712811"/>
    <n v="0.86612062548712809"/>
  </r>
  <r>
    <s v="Vodafone0916_BJK_Forma_Kontratlama_NonVF_Appnexus_MS"/>
    <x v="0"/>
    <x v="8"/>
    <s v="Q3"/>
    <d v="2016-09-09T00:00:00"/>
    <d v="2016-09-30T00:00:00"/>
    <n v="0"/>
    <x v="2"/>
    <x v="13"/>
    <s v="Vodafone0916_BJK_Forma_Kontratlama_NonVF_MS"/>
    <s v="Completed"/>
    <s v="Appnexus"/>
    <s v="RON"/>
    <s v="Xaxis Display Plus"/>
    <s v="cpm"/>
    <s v="Selected Sites"/>
    <s v="Ad Bundles"/>
    <n v="1.3"/>
    <n v="2"/>
    <n v="2500000"/>
    <n v="1744686"/>
    <n v="755314"/>
    <n v="1744686"/>
    <n v="364"/>
    <n v="2.0863353061811694E-4"/>
    <n v="7.11043956043956"/>
    <n v="3250"/>
    <n v="138.26982319453401"/>
    <n v="-3111.7301768054658"/>
    <n v="5000"/>
    <n v="2588.1999999999998"/>
    <n v="-2411.8000000000002"/>
    <n v="0"/>
    <n v="2449.9301768054656"/>
    <n v="0.94657683981356378"/>
  </r>
  <r>
    <s v="Vodafone0916_Godzilla_intereset_Medyanet_Ms"/>
    <x v="0"/>
    <x v="8"/>
    <s v="Q3"/>
    <d v="2016-09-24T00:00:00"/>
    <d v="2016-09-30T00:00:00"/>
    <n v="0"/>
    <x v="2"/>
    <x v="13"/>
    <s v="Vodafone0916_Godzilla_intereset_Ms"/>
    <s v="Completed"/>
    <s v="Medyanet"/>
    <s v="RON"/>
    <s v="Xaxis Rich Media"/>
    <s v="cpm"/>
    <s v="Interstitial"/>
    <s v="Interstitial"/>
    <n v="0.5"/>
    <n v="2"/>
    <n v="500000"/>
    <n v="500051"/>
    <n v="0"/>
    <n v="500000"/>
    <m/>
    <n v="0"/>
    <e v="#DIV/0!"/>
    <n v="250"/>
    <n v="250"/>
    <n v="0"/>
    <n v="1000"/>
    <n v="500"/>
    <n v="-500"/>
    <n v="0"/>
    <n v="250"/>
    <n v="0.5"/>
  </r>
  <r>
    <s v="Vodafone0916_Godzilla_intereset_Google_Ms"/>
    <x v="0"/>
    <x v="8"/>
    <s v="Q3"/>
    <d v="2016-09-24T00:00:00"/>
    <d v="2016-09-30T00:00:00"/>
    <n v="0"/>
    <x v="2"/>
    <x v="13"/>
    <s v="Vodafone0916_Godzilla_intereset_Ms"/>
    <s v="Completed"/>
    <s v="Google"/>
    <s v="RON"/>
    <s v="Xaxis Display Plus"/>
    <s v="cpm"/>
    <s v="Selected Sites"/>
    <s v="Ad Bundles"/>
    <n v="0.85185699999999998"/>
    <n v="2"/>
    <n v="446986"/>
    <n v="446986"/>
    <n v="0"/>
    <n v="446986"/>
    <n v="122"/>
    <n v="2.7293919720080721E-4"/>
    <n v="4.0983606557377046"/>
    <n v="380.76815300199996"/>
    <n v="380.76815300199996"/>
    <n v="0"/>
    <n v="893.97199999999998"/>
    <n v="500"/>
    <n v="-393.97199999999998"/>
    <n v="0"/>
    <n v="119.23184699800004"/>
    <n v="0.23846369399600006"/>
  </r>
  <r>
    <s v="Vodafone0916_Godzilla_intereset_Appnexus_Ms"/>
    <x v="0"/>
    <x v="8"/>
    <s v="Q3"/>
    <d v="2016-09-24T00:00:00"/>
    <d v="2016-09-30T00:00:00"/>
    <n v="0"/>
    <x v="2"/>
    <x v="13"/>
    <s v="Vodafone0916_Godzilla_intereset_Ms"/>
    <s v="Completed"/>
    <s v="Appnexus"/>
    <s v="RON"/>
    <s v="Xaxis Display Plus"/>
    <s v="cpm"/>
    <s v="Selected Sites"/>
    <s v="Ad Bundles"/>
    <n v="1"/>
    <n v="2"/>
    <n v="1000000"/>
    <n v="1100309"/>
    <n v="0"/>
    <n v="1000000"/>
    <n v="243"/>
    <n v="2.2084705296421278E-4"/>
    <n v="4.1152263374485596"/>
    <n v="1000"/>
    <n v="138.67920000000001"/>
    <n v="-861.32079999999996"/>
    <n v="2000"/>
    <n v="1000"/>
    <n v="-1000"/>
    <n v="0"/>
    <n v="861.32079999999996"/>
    <n v="0.8613208"/>
  </r>
  <r>
    <s v="Vodafone0916_Godzilla_Contextual_Medyanet_MS"/>
    <x v="0"/>
    <x v="8"/>
    <s v="Q3"/>
    <d v="2016-09-24T00:00:00"/>
    <d v="2016-09-30T00:00:00"/>
    <n v="0"/>
    <x v="2"/>
    <x v="13"/>
    <s v="Vodafone0916_Godzilla_Contextual_MS"/>
    <s v="Completed"/>
    <s v="Medyanet"/>
    <s v="RON"/>
    <s v="Xaxis Rich Media"/>
    <s v="cpm"/>
    <s v="Interstitial"/>
    <s v="Interstitial"/>
    <n v="0.5"/>
    <n v="2.5"/>
    <n v="500000"/>
    <n v="426198"/>
    <n v="73802"/>
    <n v="426198"/>
    <m/>
    <n v="0"/>
    <e v="#DIV/0!"/>
    <n v="250"/>
    <n v="213.09899999999999"/>
    <n v="-36.90100000000001"/>
    <n v="1250"/>
    <n v="1000"/>
    <n v="-250"/>
    <n v="0"/>
    <n v="786.90100000000007"/>
    <n v="0.78690100000000007"/>
  </r>
  <r>
    <s v="Vodafone0916_Godzilla_Contextual_Google_MS"/>
    <x v="0"/>
    <x v="8"/>
    <s v="Q3"/>
    <d v="2016-09-24T00:00:00"/>
    <d v="2016-09-30T00:00:00"/>
    <n v="0"/>
    <x v="2"/>
    <x v="13"/>
    <s v="Vodafone0916_Godzilla_Contextual_MS"/>
    <s v="Completed"/>
    <s v="Google"/>
    <s v="RON"/>
    <s v="Xaxis Rich Media"/>
    <s v="cpm"/>
    <s v="Selected Sites"/>
    <s v="Ad Bundles"/>
    <n v="0.80843600000000004"/>
    <n v="2.5"/>
    <n v="1099479"/>
    <n v="1099479"/>
    <n v="0"/>
    <n v="1099479"/>
    <m/>
    <n v="0"/>
    <e v="#DIV/0!"/>
    <n v="888.85840484400012"/>
    <n v="888.85840484400012"/>
    <n v="0"/>
    <n v="2748.6975000000002"/>
    <n v="750"/>
    <n v="-1998.6975000000002"/>
    <n v="0"/>
    <n v="-138.85840484400012"/>
    <n v="-0.18514453979200016"/>
  </r>
  <r>
    <s v="Vodafone0916_Godzilla_Contextual_Medikalakademi_MS"/>
    <x v="0"/>
    <x v="8"/>
    <s v="Q3"/>
    <d v="2016-09-24T00:00:00"/>
    <d v="2016-09-30T00:00:00"/>
    <n v="0"/>
    <x v="2"/>
    <x v="13"/>
    <s v="Vodafone0916_Godzilla_Contextual_MS"/>
    <s v="Completed"/>
    <s v="Medikalakademi"/>
    <s v="RON"/>
    <s v="Xaxis Rich Media"/>
    <s v="cpm"/>
    <s v="Selected Sites"/>
    <s v="Ad Bundles"/>
    <n v="0"/>
    <n v="2.5"/>
    <n v="0"/>
    <n v="0"/>
    <n v="0"/>
    <n v="0"/>
    <m/>
    <e v="#DIV/0!"/>
    <e v="#DIV/0!"/>
    <n v="0"/>
    <n v="103.11024374226584"/>
    <n v="103.11024374226584"/>
    <n v="0"/>
    <n v="0"/>
    <n v="0"/>
    <n v="0"/>
    <n v="-103.11024374226584"/>
    <e v="#DIV/0!"/>
  </r>
  <r>
    <s v="Vodafone0916_Godzilla_Contextual_Bannerconnect_MS"/>
    <x v="0"/>
    <x v="8"/>
    <s v="Q3"/>
    <d v="2016-09-24T00:00:00"/>
    <d v="2016-09-30T00:00:00"/>
    <n v="0"/>
    <x v="2"/>
    <x v="13"/>
    <s v="Vodafone0916_Godzilla_Contextual_MS"/>
    <s v="Completed"/>
    <s v="Bannerconnect"/>
    <s v="RON"/>
    <s v="Xaxis Rich Media"/>
    <s v="cpm"/>
    <s v="Selected Sites"/>
    <s v="Ad Bundles"/>
    <n v="0"/>
    <n v="2.5"/>
    <n v="0"/>
    <n v="0"/>
    <n v="0"/>
    <n v="0"/>
    <m/>
    <e v="#DIV/0!"/>
    <e v="#DIV/0!"/>
    <n v="0"/>
    <n v="819.42"/>
    <n v="819.42"/>
    <n v="0"/>
    <n v="0"/>
    <n v="0"/>
    <n v="0"/>
    <n v="-819.42"/>
    <e v="#DIV/0!"/>
  </r>
  <r>
    <s v="Vodafone0916_Godzilla_Contextual_Onedio_MS"/>
    <x v="0"/>
    <x v="8"/>
    <s v="Q3"/>
    <d v="2016-09-24T00:00:00"/>
    <d v="2016-09-30T00:00:00"/>
    <n v="0"/>
    <x v="2"/>
    <x v="13"/>
    <s v="Vodafone0916_Godzilla_Contextual_MS"/>
    <s v="Completed"/>
    <s v="Onedio"/>
    <s v="RON"/>
    <s v="Xaxis Rich Media"/>
    <s v="cpm"/>
    <s v="Selected Sites"/>
    <s v="Ad Bundles"/>
    <n v="0.45"/>
    <n v="2.5"/>
    <n v="800778"/>
    <n v="800778"/>
    <n v="0"/>
    <n v="800778"/>
    <n v="31"/>
    <n v="3.8712352237449079E-5"/>
    <n v="22.580645161290324"/>
    <n v="360.3501"/>
    <n v="360.3501"/>
    <n v="0"/>
    <n v="2001.9450000000002"/>
    <n v="700"/>
    <n v="-1301.9450000000002"/>
    <n v="0"/>
    <n v="339.6499"/>
    <n v="0.48521414285714287"/>
  </r>
  <r>
    <s v="Vodafone0916_Godzilla_Contextual_Appnexus_MS"/>
    <x v="0"/>
    <x v="8"/>
    <s v="Q3"/>
    <d v="2016-09-24T00:00:00"/>
    <d v="2016-09-30T00:00:00"/>
    <n v="0"/>
    <x v="2"/>
    <x v="13"/>
    <s v="Vodafone0916_Godzilla_Contextual_MS"/>
    <s v="Completed"/>
    <s v="Appnexus"/>
    <s v="RON"/>
    <s v="Xaxis Display Plus"/>
    <s v="cpm"/>
    <s v="Selected Sites"/>
    <s v="Ad Bundles"/>
    <n v="1.3"/>
    <n v="2.5"/>
    <n v="1000000"/>
    <n v="1252752"/>
    <n v="0"/>
    <n v="1000000"/>
    <n v="153"/>
    <n v="1.221311161347178E-4"/>
    <n v="0.32679738562091504"/>
    <n v="1300"/>
    <n v="116.5078"/>
    <n v="-1183.4921999999999"/>
    <n v="2500"/>
    <n v="50"/>
    <n v="-2450"/>
    <n v="0"/>
    <n v="-66.507800000000003"/>
    <n v="-1.3301560000000001"/>
  </r>
  <r>
    <s v="Vodafone0916_Red_Roaming_interest_Medyanet_MS"/>
    <x v="0"/>
    <x v="8"/>
    <s v="Q3"/>
    <d v="2016-09-09T00:00:00"/>
    <d v="2016-09-18T00:00:00"/>
    <n v="0"/>
    <x v="2"/>
    <x v="13"/>
    <s v="Vodafone0916_Red_Roaming_interest_MS"/>
    <s v="Completed"/>
    <s v="Medyanet"/>
    <s v="RON"/>
    <s v="Xaxis Rich Media"/>
    <s v="cpm"/>
    <s v="Selected Sites"/>
    <s v="Ad Bundles"/>
    <n v="0.2"/>
    <n v="2"/>
    <n v="1300000"/>
    <n v="1303504"/>
    <n v="0"/>
    <n v="1300000"/>
    <m/>
    <n v="0"/>
    <e v="#DIV/0!"/>
    <n v="260"/>
    <n v="260"/>
    <n v="0"/>
    <n v="2600"/>
    <n v="1500"/>
    <n v="-1100"/>
    <n v="0"/>
    <n v="1240"/>
    <n v="0.82666666666666666"/>
  </r>
  <r>
    <s v="Vodafone0916_Red_Roaming_interest_Digitalm_MS"/>
    <x v="0"/>
    <x v="8"/>
    <s v="Q3"/>
    <d v="2016-09-09T00:00:00"/>
    <d v="2016-09-18T00:00:00"/>
    <n v="0"/>
    <x v="2"/>
    <x v="13"/>
    <s v="Vodafone0916_Red_Roaming_interest_MS"/>
    <s v="Completed"/>
    <s v="Digitalm"/>
    <s v="RON"/>
    <s v="Xaxis Display Plus"/>
    <s v="cpm"/>
    <s v="Selected Sites"/>
    <s v="Ad Bundles"/>
    <n v="0.2"/>
    <n v="2"/>
    <n v="2000000"/>
    <n v="2100126"/>
    <n v="0"/>
    <n v="2000000"/>
    <n v="223"/>
    <n v="1.0618410514416754E-4"/>
    <n v="6.7264573991031389"/>
    <n v="400"/>
    <n v="400"/>
    <n v="0"/>
    <n v="4000"/>
    <n v="1500"/>
    <n v="-2500"/>
    <n v="0"/>
    <n v="1100"/>
    <n v="0.73333333333333328"/>
  </r>
  <r>
    <s v="Vodafone0916_Red_Roaming_interest_Google_MS"/>
    <x v="0"/>
    <x v="8"/>
    <s v="Q3"/>
    <d v="2016-09-09T00:00:00"/>
    <d v="2016-09-18T00:00:00"/>
    <n v="0"/>
    <x v="2"/>
    <x v="13"/>
    <s v="Vodafone0916_Red_Roaming_interest_MS"/>
    <s v="Completed"/>
    <s v="Google"/>
    <s v="RON"/>
    <s v="Xaxis Display Plus"/>
    <s v="cpm"/>
    <s v="Selected Sites"/>
    <s v="Ad Bundles"/>
    <n v="0.56430199999999997"/>
    <n v="2"/>
    <n v="623465"/>
    <n v="623465"/>
    <n v="0"/>
    <n v="623465"/>
    <n v="195"/>
    <n v="3.1276815859751549E-4"/>
    <n v="8.9743589743589745"/>
    <n v="351.82254642999999"/>
    <n v="351.82254642999999"/>
    <n v="0"/>
    <n v="1246.93"/>
    <n v="1750"/>
    <n v="503.06999999999994"/>
    <n v="0"/>
    <n v="1398.1774535700001"/>
    <n v="0.79895854489714291"/>
  </r>
  <r>
    <s v="Vodafone0916_Red_Roaming_interest_Medikalakademi_MS"/>
    <x v="0"/>
    <x v="8"/>
    <s v="Q3"/>
    <d v="2016-09-09T00:00:00"/>
    <d v="2016-09-18T00:00:00"/>
    <n v="0"/>
    <x v="2"/>
    <x v="13"/>
    <s v="Vodafone0916_Red_Roaming_interest_MS"/>
    <s v="Completed"/>
    <s v="Medikalakademi"/>
    <s v="RON"/>
    <s v="Xaxis Display Plus"/>
    <s v="cpm"/>
    <s v="Selected Sites"/>
    <s v="Ad Bundles"/>
    <n v="0"/>
    <n v="2"/>
    <n v="0"/>
    <n v="0"/>
    <n v="0"/>
    <n v="0"/>
    <n v="0"/>
    <e v="#DIV/0!"/>
    <e v="#DIV/0!"/>
    <n v="0"/>
    <n v="86.719075908439194"/>
    <n v="86.719075908439194"/>
    <n v="0"/>
    <n v="0"/>
    <n v="0"/>
    <n v="0"/>
    <n v="-86.719075908439194"/>
    <e v="#DIV/0!"/>
  </r>
  <r>
    <s v="Vodafone0916_Red_Roaming_interest_Bannerconnect_MS"/>
    <x v="0"/>
    <x v="8"/>
    <s v="Q3"/>
    <d v="2016-09-09T00:00:00"/>
    <d v="2016-09-18T00:00:00"/>
    <n v="0"/>
    <x v="2"/>
    <x v="13"/>
    <s v="Vodafone0916_Red_Roaming_interest_MS"/>
    <s v="Completed"/>
    <s v="Bannerconnect"/>
    <s v="RON"/>
    <s v="Xaxis Display Plus"/>
    <s v="cpm"/>
    <s v="Selected Sites"/>
    <s v="Ad Bundles"/>
    <n v="0"/>
    <n v="2"/>
    <n v="0"/>
    <n v="0"/>
    <n v="0"/>
    <n v="0"/>
    <n v="0"/>
    <e v="#DIV/0!"/>
    <e v="#DIV/0!"/>
    <n v="0"/>
    <n v="689.16"/>
    <n v="689.16"/>
    <n v="0"/>
    <n v="0"/>
    <n v="0"/>
    <n v="0"/>
    <n v="-689.16"/>
    <e v="#DIV/0!"/>
  </r>
  <r>
    <s v="Vodafone0916_Red_Roaming_interest_Onedio_MS"/>
    <x v="0"/>
    <x v="8"/>
    <s v="Q3"/>
    <d v="2016-09-09T00:00:00"/>
    <d v="2016-09-18T00:00:00"/>
    <n v="0"/>
    <x v="2"/>
    <x v="13"/>
    <s v="Vodafone0916_Red_Roaming_interest_MS"/>
    <s v="Completed"/>
    <s v="Onedio"/>
    <s v="RON"/>
    <s v="Xaxis Display Plus"/>
    <s v="cpm"/>
    <s v="Selected Sites"/>
    <s v="Ad Bundles"/>
    <n v="0.45"/>
    <n v="2"/>
    <n v="1354789"/>
    <n v="1354789"/>
    <n v="0"/>
    <n v="1354789"/>
    <n v="93"/>
    <n v="6.8645375774382576E-5"/>
    <n v="18.817204301075268"/>
    <n v="609.65504999999996"/>
    <n v="609.65504999999996"/>
    <n v="0"/>
    <n v="2709.578"/>
    <n v="1750"/>
    <n v="-959.57799999999997"/>
    <n v="0"/>
    <n v="1140.3449500000002"/>
    <n v="0.65162568571428581"/>
  </r>
  <r>
    <s v="Vodafone0916_Red_Roaming_interest_Appnexus_MS"/>
    <x v="0"/>
    <x v="8"/>
    <s v="Q3"/>
    <d v="2016-09-09T00:00:00"/>
    <d v="2016-09-18T00:00:00"/>
    <n v="0"/>
    <x v="2"/>
    <x v="13"/>
    <s v="Vodafone0916_Red_Roaming_interest_MS"/>
    <s v="Completed"/>
    <s v="Appnexus"/>
    <s v="RON"/>
    <s v="Xaxis Display Plus"/>
    <s v="cpm"/>
    <s v="Selected Sites"/>
    <s v="Ad Bundles"/>
    <n v="1"/>
    <n v="2"/>
    <n v="1300000"/>
    <n v="1979001"/>
    <n v="0"/>
    <n v="1300000"/>
    <m/>
    <n v="0"/>
    <e v="#DIV/0!"/>
    <n v="1300"/>
    <n v="111.881846495696"/>
    <n v="-1188.118153504304"/>
    <n v="2600"/>
    <n v="500"/>
    <n v="-2100"/>
    <n v="0"/>
    <n v="388.11815350430402"/>
    <n v="0.77623630700860802"/>
  </r>
  <r>
    <s v="Vodafone0916_Red_Roaming_Mobil_Rich_Media_Adnboost_MS"/>
    <x v="0"/>
    <x v="8"/>
    <s v="Q3"/>
    <d v="2016-09-09T00:00:00"/>
    <d v="2016-09-18T00:00:00"/>
    <n v="0"/>
    <x v="2"/>
    <x v="13"/>
    <s v="Vodafone0916_Red_Roaming_Mobil_Rich_Media_MS"/>
    <s v="Completed"/>
    <s v="Adnboost"/>
    <s v="RON"/>
    <s v="Xaxis Mobil"/>
    <s v="cpm"/>
    <s v="Interstitial"/>
    <s v="Interstitial"/>
    <n v="2.25"/>
    <n v="7"/>
    <n v="1100000"/>
    <n v="1120182"/>
    <n v="0"/>
    <n v="1100000"/>
    <n v="28820"/>
    <n v="2.5727962063307571E-2"/>
    <n v="0.24288688410825815"/>
    <n v="2475"/>
    <n v="2475"/>
    <n v="0"/>
    <n v="7700"/>
    <n v="7000"/>
    <n v="-700"/>
    <n v="0"/>
    <n v="4525"/>
    <n v="0.64642857142857146"/>
  </r>
  <r>
    <s v="Vodafone0916_Red_Budget_interest_html5_Sahibinden_MS"/>
    <x v="0"/>
    <x v="8"/>
    <s v="Q3"/>
    <d v="2016-09-09T00:00:00"/>
    <d v="2016-09-30T00:00:00"/>
    <n v="0"/>
    <x v="2"/>
    <x v="13"/>
    <s v="Vodafone0916_Red_Budget_interest_html5_MS"/>
    <s v="Completed"/>
    <s v="Sahibinden"/>
    <s v="RON"/>
    <s v="Xaxis Display Plus"/>
    <s v="cpm"/>
    <s v="Selected Sites"/>
    <s v="Ad Bundles"/>
    <n v="0.3"/>
    <n v="1.5"/>
    <n v="650000"/>
    <n v="651416"/>
    <n v="0"/>
    <n v="650000"/>
    <n v="51"/>
    <n v="7.8290984562859989E-5"/>
    <n v="15.686274509803921"/>
    <n v="195"/>
    <n v="195"/>
    <n v="0"/>
    <n v="975"/>
    <n v="800"/>
    <n v="-175"/>
    <n v="0"/>
    <n v="605"/>
    <n v="0.75624999999999998"/>
  </r>
  <r>
    <s v="Vodafone0916_Red_Budget_interest_html5_Google_MS"/>
    <x v="0"/>
    <x v="8"/>
    <s v="Q3"/>
    <d v="2016-09-09T00:00:00"/>
    <d v="2016-09-30T00:00:00"/>
    <n v="0"/>
    <x v="2"/>
    <x v="13"/>
    <s v="Vodafone0916_Red_Budget_interest_html5_MS"/>
    <s v="Completed"/>
    <s v="Google"/>
    <s v="RON"/>
    <s v="Xaxis Display Plus"/>
    <s v="cpm"/>
    <s v="Selected Sites"/>
    <s v="Ad Bundles"/>
    <n v="0.49597799999999997"/>
    <n v="1.5"/>
    <n v="409479"/>
    <n v="409479"/>
    <n v="0"/>
    <n v="409479"/>
    <n v="85"/>
    <n v="2.0758085274214305E-4"/>
    <n v="3.4590588235294115"/>
    <n v="203.09257546199999"/>
    <n v="203.09257546199999"/>
    <n v="0"/>
    <n v="614.21849999999995"/>
    <n v="294.02"/>
    <n v="-320.19849999999997"/>
    <n v="0"/>
    <n v="90.927424537999997"/>
    <n v="0.30925591639344263"/>
  </r>
  <r>
    <s v="Vodafone0916_Red_Budget_interest_html5_Appnexus_MS"/>
    <x v="0"/>
    <x v="8"/>
    <s v="Q3"/>
    <d v="2016-09-09T00:00:00"/>
    <d v="2016-09-30T00:00:00"/>
    <n v="0"/>
    <x v="2"/>
    <x v="13"/>
    <s v="Vodafone0916_Red_Budget_interest_html5_MS"/>
    <s v="Completed"/>
    <s v="Appnexus"/>
    <s v="RON"/>
    <s v="Xaxis Display Plus"/>
    <s v="cpm"/>
    <s v="Selected Sites"/>
    <s v="Ad Bundles"/>
    <n v="1"/>
    <n v="1.5"/>
    <n v="1000000"/>
    <n v="410435"/>
    <n v="589565"/>
    <n v="410435"/>
    <m/>
    <n v="0"/>
    <e v="#DIV/0!"/>
    <n v="1000"/>
    <n v="104.49112"/>
    <n v="-895.50887999999998"/>
    <n v="1500"/>
    <n v="200"/>
    <n v="-1300"/>
    <n v="0"/>
    <n v="95.508880000000005"/>
    <n v="0.47754440000000004"/>
  </r>
  <r>
    <s v="Vodafone0916_Red_Budget_interest_Statik_Sahibinden_MS"/>
    <x v="0"/>
    <x v="8"/>
    <s v="Q3"/>
    <d v="2016-09-09T00:00:00"/>
    <d v="2016-09-30T00:00:00"/>
    <n v="0"/>
    <x v="2"/>
    <x v="13"/>
    <s v="Vodafone0916_Red_Budget_interest_Statik_MS"/>
    <s v="Completed"/>
    <s v="Sahibinden"/>
    <s v="RON"/>
    <s v="Xaxis Display Plus"/>
    <s v="cpm"/>
    <s v="Selected Sites"/>
    <s v="Ad Bundles"/>
    <n v="0.3"/>
    <n v="1.5"/>
    <n v="1300000"/>
    <n v="1434205"/>
    <n v="0"/>
    <n v="1300000"/>
    <n v="145"/>
    <n v="1.0110130699586182E-4"/>
    <n v="6.8965517241379306"/>
    <n v="390"/>
    <n v="390"/>
    <n v="0"/>
    <n v="1950"/>
    <n v="1000"/>
    <n v="-950"/>
    <n v="0"/>
    <n v="610"/>
    <n v="0.61"/>
  </r>
  <r>
    <s v="Vodafone0916_Red_Budget_interest_Statik_Medyanet_MS"/>
    <x v="0"/>
    <x v="8"/>
    <s v="Q3"/>
    <d v="2016-09-09T00:00:00"/>
    <d v="2016-09-30T00:00:00"/>
    <n v="0"/>
    <x v="2"/>
    <x v="13"/>
    <s v="Vodafone0916_Red_Budget_interest_Statik_MS"/>
    <s v="Completed"/>
    <s v="Medyanet"/>
    <s v="RON"/>
    <s v="Xaxis Rich Media"/>
    <s v="cpm"/>
    <s v="Interstitial"/>
    <s v="Interstitial"/>
    <n v="0.5"/>
    <n v="1.5"/>
    <n v="1250000"/>
    <n v="1139007"/>
    <n v="110993"/>
    <n v="1139007"/>
    <m/>
    <n v="0"/>
    <e v="#DIV/0!"/>
    <n v="625"/>
    <n v="569.50350000000003"/>
    <n v="-55.496499999999969"/>
    <n v="1875"/>
    <n v="700"/>
    <n v="-1175"/>
    <n v="0"/>
    <n v="130.49649999999997"/>
    <n v="0.18642357142857138"/>
  </r>
  <r>
    <s v="Vodafone0916_Red_Budget_interest_Statik_Bannerconnect_MS"/>
    <x v="0"/>
    <x v="8"/>
    <s v="Q3"/>
    <d v="2016-09-09T00:00:00"/>
    <d v="2016-09-30T00:00:00"/>
    <n v="0"/>
    <x v="2"/>
    <x v="13"/>
    <s v="Vodafone0916_Red_Budget_interest_Statik_MS"/>
    <s v="Completed"/>
    <s v="Bannerconnect"/>
    <s v="RON"/>
    <s v="Xaxis Rich Media"/>
    <s v="cpm"/>
    <s v="Selected Sites"/>
    <s v="Ad Bundles"/>
    <n v="0"/>
    <n v="0"/>
    <n v="0"/>
    <n v="0"/>
    <n v="0"/>
    <n v="0"/>
    <m/>
    <e v="#DIV/0!"/>
    <e v="#DIV/0!"/>
    <n v="0"/>
    <n v="254.49"/>
    <n v="254.49"/>
    <n v="0"/>
    <n v="0"/>
    <n v="0"/>
    <n v="0"/>
    <n v="-254.49"/>
    <e v="#DIV/0!"/>
  </r>
  <r>
    <s v="Vodafone0916_Red_Budget_interest_Statik_Google_MS"/>
    <x v="0"/>
    <x v="8"/>
    <s v="Q3"/>
    <d v="2016-09-09T00:00:00"/>
    <d v="2016-09-30T00:00:00"/>
    <n v="0"/>
    <x v="2"/>
    <x v="13"/>
    <s v="Vodafone0916_Red_Budget_interest_Statik_MS"/>
    <s v="Completed"/>
    <s v="Google"/>
    <s v="RON"/>
    <s v="Xaxis Rich Media"/>
    <s v="cpm"/>
    <s v="Selected Sites"/>
    <s v="Ad Bundles"/>
    <n v="0.52567699999999995"/>
    <n v="1.5"/>
    <n v="319398"/>
    <n v="319398"/>
    <n v="0"/>
    <n v="319398"/>
    <m/>
    <n v="0"/>
    <e v="#DIV/0!"/>
    <n v="167.900182446"/>
    <n v="167.900182446"/>
    <n v="0"/>
    <n v="479.09700000000004"/>
    <n v="373.53"/>
    <n v="-105.56700000000006"/>
    <n v="0"/>
    <n v="205.62981755399997"/>
    <n v="0.55050415643723394"/>
  </r>
  <r>
    <s v="Vodafone0916_Red_Budget_interest_Statik_Appnexus_MS"/>
    <x v="0"/>
    <x v="8"/>
    <s v="Q3"/>
    <d v="2016-09-09T00:00:00"/>
    <d v="2016-09-30T00:00:00"/>
    <n v="0"/>
    <x v="2"/>
    <x v="13"/>
    <s v="Vodafone0916_Red_Budget_interest_Statik_MS"/>
    <s v="Completed"/>
    <s v="Appnexus"/>
    <s v="RON"/>
    <s v="Xaxis Display Plus"/>
    <s v="cpm"/>
    <s v="Selected Sites"/>
    <s v="Ad Bundles"/>
    <n v="1"/>
    <n v="1.5"/>
    <n v="1000000"/>
    <n v="320367"/>
    <n v="679633"/>
    <n v="320367"/>
    <n v="90"/>
    <n v="2.8092781091685476E-4"/>
    <n v="3.3333333333333335"/>
    <n v="1000"/>
    <n v="102.73757999999999"/>
    <n v="-897.26242000000002"/>
    <n v="1500"/>
    <n v="300"/>
    <n v="-1200"/>
    <n v="0"/>
    <n v="197.26242000000002"/>
    <n v="0.65754140000000005"/>
  </r>
  <r>
    <s v="Vodafone_Red_Digiturk_Taraftar_BJK_Preroll_Bond_MS"/>
    <x v="0"/>
    <x v="8"/>
    <s v="Q3"/>
    <d v="2016-09-08T00:00:00"/>
    <d v="2016-09-30T00:00:00"/>
    <n v="0"/>
    <x v="2"/>
    <x v="13"/>
    <s v="Vodafone_Red_Digiturk_Taraftar_BJK_Preroll_MS"/>
    <s v="Completed"/>
    <s v="Bond Digital"/>
    <s v="RON"/>
    <s v="Xaxis Tv"/>
    <s v="cpv"/>
    <s v="Pre/Mid/Post Rolls RON"/>
    <s v="Online Video"/>
    <n v="1.4999999999999999E-2"/>
    <n v="3.3000000000000002E-2"/>
    <n v="205000"/>
    <n v="205000"/>
    <n v="0"/>
    <n v="205000"/>
    <m/>
    <n v="0"/>
    <e v="#DIV/0!"/>
    <n v="3075"/>
    <n v="3075"/>
    <n v="0"/>
    <n v="6765"/>
    <n v="6779.36"/>
    <n v="14.359999999999673"/>
    <n v="0"/>
    <n v="3704.3599999999997"/>
    <n v="0.54641736093082527"/>
  </r>
  <r>
    <s v="Vodafone_Red_Digiturk_Taraftar_GS_Preroll_Bond_MS"/>
    <x v="0"/>
    <x v="8"/>
    <s v="Q3"/>
    <d v="2016-09-08T00:00:00"/>
    <d v="2016-09-30T00:00:00"/>
    <n v="0"/>
    <x v="2"/>
    <x v="13"/>
    <s v="Vodafone_Red_Digiturk_Taraftar_GS_Preroll_MS"/>
    <s v="Completed"/>
    <s v="Bond Digital"/>
    <s v="RON"/>
    <s v="Xaxis Tv"/>
    <s v="cpv"/>
    <s v="Pre/Mid/Post Rolls RON"/>
    <s v="Online Video"/>
    <n v="1.4999999999999999E-2"/>
    <n v="3.3000000000000002E-2"/>
    <n v="205000"/>
    <n v="205000"/>
    <n v="0"/>
    <n v="205000"/>
    <m/>
    <n v="0"/>
    <e v="#DIV/0!"/>
    <n v="3075"/>
    <n v="3075"/>
    <n v="0"/>
    <n v="6765"/>
    <n v="6783.12"/>
    <n v="18.119999999999891"/>
    <n v="0"/>
    <n v="3708.12"/>
    <n v="0.54666878958355447"/>
  </r>
  <r>
    <s v="Vodafone_Red_Digiturk_Taraftar_FB_Preroll_Bond_MS"/>
    <x v="0"/>
    <x v="8"/>
    <s v="Q3"/>
    <d v="2016-09-08T00:00:00"/>
    <d v="2016-09-30T00:00:00"/>
    <n v="0"/>
    <x v="2"/>
    <x v="13"/>
    <s v="Vodafone_Red_Digiturk_Taraftar_FB_Preroll_MS"/>
    <s v="Completed"/>
    <s v="Bond Digital"/>
    <s v="RON"/>
    <s v="Xaxis Tv"/>
    <s v="cpv"/>
    <s v="Pre/Mid/Post Rolls RON"/>
    <s v="Online Video"/>
    <n v="1.4999999999999999E-2"/>
    <n v="3.3000000000000002E-2"/>
    <n v="205000"/>
    <n v="205000"/>
    <n v="0"/>
    <n v="205000"/>
    <m/>
    <n v="0"/>
    <e v="#DIV/0!"/>
    <n v="3075"/>
    <n v="3075"/>
    <n v="0"/>
    <n v="6765"/>
    <n v="6786.09"/>
    <n v="21.090000000000146"/>
    <n v="0"/>
    <n v="3711.09"/>
    <n v="0.54686719451112498"/>
  </r>
  <r>
    <s v="Vodafone_Red_Digiturk_Taraftar_Diger_Preroll_Bond_MS"/>
    <x v="0"/>
    <x v="8"/>
    <s v="Q3"/>
    <d v="2016-09-08T00:00:00"/>
    <d v="2016-09-30T00:00:00"/>
    <n v="0"/>
    <x v="2"/>
    <x v="13"/>
    <s v="Vodafone_Red_Digiturk_Taraftar_Diger_Preroll_MS"/>
    <s v="Completed"/>
    <s v="Bond Digital"/>
    <s v="RON"/>
    <s v="Xaxis Tv"/>
    <s v="cpv"/>
    <s v="Pre/Mid/Post Rolls RON"/>
    <s v="Online Video"/>
    <n v="1.4999999999999999E-2"/>
    <n v="3.3000000000000002E-2"/>
    <n v="61000"/>
    <n v="61000"/>
    <n v="0"/>
    <n v="61000"/>
    <m/>
    <n v="0"/>
    <e v="#DIV/0!"/>
    <n v="915"/>
    <n v="915"/>
    <n v="0"/>
    <n v="2013"/>
    <n v="2027.26"/>
    <n v="14.259999999999991"/>
    <n v="0"/>
    <n v="1112.26"/>
    <n v="0.5486518749445064"/>
  </r>
  <r>
    <s v="Vodafone_Red_Digiturk_Taraftar_interstitital_Medyanet_MS"/>
    <x v="0"/>
    <x v="8"/>
    <s v="Q3"/>
    <d v="2016-09-08T00:00:00"/>
    <d v="2016-09-30T00:00:00"/>
    <n v="0"/>
    <x v="2"/>
    <x v="13"/>
    <s v="Vodafone_Red_Digiturk_Taraftar_interstitital_MS"/>
    <s v="Completed"/>
    <s v="Medyanet"/>
    <s v="RON"/>
    <s v="Xaxis Rich Media"/>
    <s v="cpm"/>
    <s v="Selected Sites"/>
    <s v="Ad Bundles"/>
    <n v="0.5"/>
    <n v="4.5"/>
    <n v="1250000"/>
    <n v="881554"/>
    <n v="368446"/>
    <n v="881554"/>
    <m/>
    <n v="0"/>
    <e v="#DIV/0!"/>
    <n v="625"/>
    <n v="440.77699999999999"/>
    <n v="-184.22300000000001"/>
    <n v="5625"/>
    <n v="3284.07"/>
    <n v="-2340.9299999999998"/>
    <n v="0"/>
    <n v="2843.2930000000001"/>
    <n v="0.8657833115615684"/>
  </r>
  <r>
    <s v="Vodafone_Red_Digiturk_Taraftar_interstitital_Bond_MS"/>
    <x v="0"/>
    <x v="8"/>
    <s v="Q3"/>
    <d v="2016-09-08T00:00:00"/>
    <d v="2016-09-30T00:00:00"/>
    <n v="0"/>
    <x v="2"/>
    <x v="13"/>
    <s v="Vodafone_Red_Digiturk_Taraftar_interstitital_MS"/>
    <s v="Completed"/>
    <s v="Bond Digital"/>
    <s v="RON"/>
    <s v="Xaxis Rich Media"/>
    <s v="cpm"/>
    <s v="Selected Sites"/>
    <s v="Ad Bundles"/>
    <n v="2.5"/>
    <n v="4.5"/>
    <n v="695378"/>
    <n v="695378"/>
    <n v="0"/>
    <n v="695378"/>
    <m/>
    <n v="0"/>
    <e v="#DIV/0!"/>
    <n v="1738.4450000000002"/>
    <n v="1738.4450000000002"/>
    <n v="0"/>
    <n v="3129.201"/>
    <n v="3000"/>
    <n v="-129.20100000000002"/>
    <n v="0"/>
    <n v="1261.5549999999998"/>
    <n v="0.42051833333333327"/>
  </r>
  <r>
    <s v="Vodafone0916_Red_Faomus_Cup_interest_Dogus_MS"/>
    <x v="0"/>
    <x v="8"/>
    <s v="Q3"/>
    <d v="2016-09-24T00:00:00"/>
    <d v="2016-09-26T00:00:00"/>
    <n v="0"/>
    <x v="2"/>
    <x v="13"/>
    <s v="Vodafone0916_Red_Faomus_Cup_interest_MS"/>
    <s v="Completed"/>
    <s v="Dogus"/>
    <s v="RON"/>
    <s v="Xaxis Display Plus"/>
    <s v="cpm"/>
    <s v="Selected Sites"/>
    <s v="Ad Bundles"/>
    <n v="0.35"/>
    <n v="2"/>
    <n v="2000000"/>
    <n v="2000004"/>
    <n v="0"/>
    <n v="2000000"/>
    <n v="541"/>
    <n v="2.7049945900108199E-4"/>
    <n v="3.6968576709796674"/>
    <n v="700"/>
    <n v="700"/>
    <n v="0"/>
    <n v="4000"/>
    <n v="2000"/>
    <n v="-2000"/>
    <n v="0"/>
    <n v="1300"/>
    <n v="0.65"/>
  </r>
  <r>
    <s v="Vodafone0916_Red_Faomus_Cup_interest_Sözcü_MS"/>
    <x v="0"/>
    <x v="8"/>
    <s v="Q3"/>
    <d v="2016-09-24T00:00:00"/>
    <d v="2016-09-26T00:00:00"/>
    <n v="0"/>
    <x v="2"/>
    <x v="13"/>
    <s v="Vodafone0916_Red_Faomus_Cup_interest_MS"/>
    <s v="Completed"/>
    <s v="Sözcü"/>
    <s v="RON"/>
    <s v="Xaxis Display Plus"/>
    <s v="cpm"/>
    <s v="Selected Sites"/>
    <s v="Ad Bundles"/>
    <n v="0.35"/>
    <n v="2"/>
    <n v="2000000"/>
    <n v="2001883"/>
    <n v="0"/>
    <n v="2000000"/>
    <n v="362"/>
    <n v="1.8082974879151279E-4"/>
    <n v="5.5248618784530388"/>
    <n v="700"/>
    <n v="700"/>
    <n v="0"/>
    <n v="4000"/>
    <n v="2000"/>
    <n v="-2000"/>
    <n v="0"/>
    <n v="1300"/>
    <n v="0.65"/>
  </r>
  <r>
    <s v="Vodafone0916_Red_Famous_Cup_interstitial_Acunn_MS"/>
    <x v="0"/>
    <x v="8"/>
    <s v="Q3"/>
    <d v="2016-09-24T00:00:00"/>
    <d v="2016-09-26T00:00:00"/>
    <n v="0"/>
    <x v="2"/>
    <x v="13"/>
    <s v="Vodafone0916_Red_Famous_Cup_interstitial_MS"/>
    <s v="Completed"/>
    <s v="Acunn"/>
    <s v="RON"/>
    <s v="Xaxis Rich Media"/>
    <s v="cpm"/>
    <s v="Interstitial"/>
    <s v="Interstitial"/>
    <n v="1.25"/>
    <n v="4"/>
    <n v="250000"/>
    <n v="94412"/>
    <n v="155588"/>
    <n v="94412"/>
    <m/>
    <n v="0"/>
    <e v="#DIV/0!"/>
    <n v="312.5"/>
    <n v="118.01500000000001"/>
    <n v="-194.48499999999999"/>
    <n v="1000"/>
    <n v="172.73"/>
    <n v="-827.27"/>
    <n v="0"/>
    <n v="54.714999999999975"/>
    <n v="0.31676605106235151"/>
  </r>
  <r>
    <s v="Vodafone0916_Red_Famous_Cup_interstitial_Medyanet_MS"/>
    <x v="0"/>
    <x v="8"/>
    <s v="Q3"/>
    <d v="2016-09-24T00:00:00"/>
    <d v="2016-09-26T00:00:00"/>
    <n v="0"/>
    <x v="2"/>
    <x v="13"/>
    <s v="Vodafone0916_Red_Famous_Cup_interstitial_MS"/>
    <s v="Completed"/>
    <s v="Medyanet"/>
    <s v="RON"/>
    <s v="Xaxis Rich Media"/>
    <s v="cpm"/>
    <s v="Interstitial"/>
    <s v="Interstitial"/>
    <n v="0.5"/>
    <n v="4"/>
    <n v="1000000"/>
    <n v="870210"/>
    <n v="129790"/>
    <n v="870210"/>
    <m/>
    <n v="0"/>
    <e v="#DIV/0!"/>
    <n v="500"/>
    <n v="435.10500000000002"/>
    <n v="-64.894999999999982"/>
    <n v="4000"/>
    <n v="3000"/>
    <n v="-1000"/>
    <n v="0"/>
    <n v="2564.895"/>
    <n v="0.85496499999999997"/>
  </r>
  <r>
    <s v="Vodafone0916_Vestel_Olimpia_Contextual_Appnexus_MS"/>
    <x v="0"/>
    <x v="8"/>
    <s v="Q3"/>
    <d v="2016-09-09T00:00:00"/>
    <d v="2016-09-30T00:00:00"/>
    <n v="0"/>
    <x v="2"/>
    <x v="13"/>
    <s v="Vodafone0916_Vestel_Olimpia_Contextual_MS"/>
    <s v="Completed"/>
    <s v="Appnexus"/>
    <s v="RON"/>
    <s v="Xaxis Display Plus"/>
    <s v="cpm"/>
    <s v="Selected Sites"/>
    <s v="Ad Bundles"/>
    <n v="1.2"/>
    <n v="2.5"/>
    <n v="1000000"/>
    <n v="100937"/>
    <n v="899063"/>
    <n v="100937"/>
    <n v="89"/>
    <n v="8.8173811387300995E-4"/>
    <n v="2.808988764044944"/>
    <n v="1200"/>
    <n v="96.775679999999994"/>
    <n v="-1103.22432"/>
    <n v="2500"/>
    <n v="250"/>
    <n v="-2250"/>
    <n v="0"/>
    <n v="153.22432000000001"/>
    <n v="0.61289727999999999"/>
  </r>
  <r>
    <s v="Vodafone0916_Vestel_Olimpia_Contextual_Google_MS"/>
    <x v="0"/>
    <x v="8"/>
    <s v="Q3"/>
    <d v="2016-09-09T00:00:00"/>
    <d v="2016-09-30T00:00:00"/>
    <n v="0"/>
    <x v="2"/>
    <x v="13"/>
    <s v="Vodafone0916_Vestel_Olimpia_Contextual_MS"/>
    <s v="Completed"/>
    <s v="Google"/>
    <s v="RON"/>
    <s v="Xaxis Display Plus"/>
    <s v="cpm"/>
    <s v="Selected Sites"/>
    <s v="Ad Bundles"/>
    <n v="0.59691099999999997"/>
    <n v="2.5"/>
    <n v="100929"/>
    <n v="100929"/>
    <n v="0"/>
    <n v="100929"/>
    <n v="89"/>
    <n v="8.8180800364612744E-4"/>
    <n v="2.808988764044944"/>
    <n v="60.245630319"/>
    <n v="60.245630319"/>
    <n v="0"/>
    <n v="252.32249999999999"/>
    <n v="250"/>
    <n v="-2.3224999999999909"/>
    <n v="0"/>
    <n v="189.75436968100001"/>
    <n v="0.75901747872400005"/>
  </r>
  <r>
    <s v="Vodafone0916_Vestel_Olimpia_Contextual_Sahibinden_MS"/>
    <x v="0"/>
    <x v="8"/>
    <s v="Q3"/>
    <d v="2016-09-09T00:00:00"/>
    <d v="2016-09-30T00:00:00"/>
    <n v="0"/>
    <x v="2"/>
    <x v="13"/>
    <s v="Vodafone0916_Vestel_Olimpia_Contextual_MS"/>
    <s v="Completed"/>
    <s v="Sahibinden"/>
    <s v="RON"/>
    <s v="Xaxis Display Plus"/>
    <s v="cpm"/>
    <s v="Selected Sites"/>
    <s v="Ad Bundles"/>
    <n v="0.3"/>
    <n v="2.5"/>
    <n v="1800000"/>
    <n v="1629079"/>
    <n v="170921"/>
    <n v="1629079"/>
    <n v="218"/>
    <n v="1.3381794253071826E-4"/>
    <n v="16.055045871559631"/>
    <n v="540"/>
    <n v="488.72369999999995"/>
    <n v="-51.276300000000049"/>
    <n v="4500"/>
    <n v="3500"/>
    <n v="-1000"/>
    <n v="0"/>
    <n v="3011.2763"/>
    <n v="0.86036465714285715"/>
  </r>
  <r>
    <s v="Vodafone0916_Vestel_Olimpia_Contextual_Medyanet_MS"/>
    <x v="0"/>
    <x v="8"/>
    <s v="Q3"/>
    <d v="2016-09-09T00:00:00"/>
    <d v="2016-09-30T00:00:00"/>
    <n v="0"/>
    <x v="2"/>
    <x v="13"/>
    <s v="Vodafone0916_Vestel_Olimpia_Contextual_MS"/>
    <s v="Completed"/>
    <s v="Medyanet"/>
    <s v="RON"/>
    <s v="Xaxis Rich Media"/>
    <s v="cpm"/>
    <s v="Interstitial"/>
    <s v="Interstitial"/>
    <n v="0.5"/>
    <n v="2.5"/>
    <n v="1250000"/>
    <n v="641924"/>
    <n v="608076"/>
    <n v="641924"/>
    <m/>
    <n v="0"/>
    <e v="#DIV/0!"/>
    <n v="625"/>
    <n v="320.96199999999999"/>
    <n v="-304.03800000000001"/>
    <n v="3125"/>
    <n v="1000"/>
    <n v="-2125"/>
    <n v="0"/>
    <n v="679.03800000000001"/>
    <n v="0.67903800000000003"/>
  </r>
  <r>
    <s v="Vodafone0916_Vestel_Olimpia_3rd_Party_Appnexus_MS"/>
    <x v="0"/>
    <x v="8"/>
    <s v="Q3"/>
    <d v="2016-09-09T00:00:00"/>
    <d v="2016-09-30T00:00:00"/>
    <n v="0"/>
    <x v="2"/>
    <x v="13"/>
    <s v="Vodafone0916_Vestel_Olimpia_3rd_Party_MS"/>
    <s v="Completed"/>
    <s v="Appnexus"/>
    <s v="RON"/>
    <s v="Xaxis Display Plus"/>
    <s v="cpm"/>
    <s v="Selected Sites"/>
    <s v="Ad Bundles"/>
    <n v="1"/>
    <n v="2"/>
    <n v="2000000"/>
    <n v="2122720"/>
    <n v="0"/>
    <n v="2000000"/>
    <n v="997"/>
    <n v="4.6968041003994876E-4"/>
    <n v="6.5195586760280838E-2"/>
    <n v="2000"/>
    <n v="1043.3620000000001"/>
    <n v="-956.63799999999992"/>
    <n v="4000"/>
    <n v="65"/>
    <n v="-3935"/>
    <n v="0"/>
    <n v="-978.36200000000008"/>
    <n v="-15.051723076923079"/>
  </r>
  <r>
    <s v="Vodafone0916_Vestel_Olimpia_3rd_Party_Medikalakademi_MS"/>
    <x v="0"/>
    <x v="8"/>
    <s v="Q3"/>
    <d v="2016-09-09T00:00:00"/>
    <d v="2016-09-30T00:00:00"/>
    <n v="0"/>
    <x v="2"/>
    <x v="13"/>
    <s v="Vodafone0916_Vestel_Olimpia_3rd_Party_MS"/>
    <s v="Completed"/>
    <s v="Medikalakademi"/>
    <s v="RON"/>
    <s v="Xaxis Display Plus"/>
    <s v="cpm"/>
    <s v="Selected Sites"/>
    <s v="Ad Bundles"/>
    <n v="0"/>
    <n v="2"/>
    <n v="0"/>
    <n v="0"/>
    <n v="0"/>
    <n v="0"/>
    <n v="0"/>
    <e v="#DIV/0!"/>
    <e v="#DIV/0!"/>
    <n v="0"/>
    <n v="93.016788173609839"/>
    <n v="93.016788173609839"/>
    <n v="0"/>
    <n v="0"/>
    <n v="0"/>
    <n v="0"/>
    <n v="-93.016788173609839"/>
    <e v="#DIV/0!"/>
  </r>
  <r>
    <s v="Vodafone0916_Vestel_Olimpia_3rd_Party_Banneconnect_MS"/>
    <x v="0"/>
    <x v="8"/>
    <s v="Q3"/>
    <d v="2016-09-09T00:00:00"/>
    <d v="2016-09-30T00:00:00"/>
    <n v="0"/>
    <x v="2"/>
    <x v="13"/>
    <s v="Vodafone0916_Vestel_Olimpia_3rd_Party_MS"/>
    <s v="Completed"/>
    <s v="Bannerconnect"/>
    <s v="RON"/>
    <s v="Xaxis Display Plus"/>
    <s v="cpm"/>
    <s v="Selected Sites"/>
    <s v="Ad Bundles"/>
    <n v="0"/>
    <n v="0"/>
    <n v="0"/>
    <n v="0"/>
    <n v="0"/>
    <n v="0"/>
    <n v="0"/>
    <e v="#DIV/0!"/>
    <e v="#DIV/0!"/>
    <n v="0"/>
    <n v="774.36"/>
    <n v="774.36"/>
    <n v="0"/>
    <n v="0"/>
    <n v="0"/>
    <n v="0"/>
    <n v="-774.36"/>
    <e v="#DIV/0!"/>
  </r>
  <r>
    <s v="Vodafone0916_Vestel_Olimpia_3rd_Party_Onedio_MS"/>
    <x v="0"/>
    <x v="8"/>
    <s v="Q3"/>
    <d v="2016-09-09T00:00:00"/>
    <d v="2016-09-30T00:00:00"/>
    <n v="0"/>
    <x v="2"/>
    <x v="13"/>
    <s v="Vodafone0916_Vestel_Olimpia_3rd_Party_MS"/>
    <s v="Completed"/>
    <s v="Onedio"/>
    <s v="RON"/>
    <s v="Xaxis Display Plus"/>
    <s v="cpm"/>
    <s v="Selected Sites"/>
    <s v="Ad Bundles"/>
    <n v="0.45"/>
    <n v="2"/>
    <n v="550209"/>
    <n v="550209"/>
    <n v="0"/>
    <n v="550209"/>
    <n v="26"/>
    <n v="4.7254770459952489E-5"/>
    <n v="62.884615384615387"/>
    <n v="247.59404999999998"/>
    <n v="247.59404999999998"/>
    <n v="0"/>
    <n v="1100.4179999999999"/>
    <n v="1635"/>
    <n v="534.58200000000011"/>
    <n v="0"/>
    <n v="1387.4059500000001"/>
    <n v="0.84856633027522943"/>
  </r>
  <r>
    <s v="Vodafone0916_Vestel_Olimpia_3rd_Party_Google_MS"/>
    <x v="0"/>
    <x v="8"/>
    <s v="Q3"/>
    <d v="2016-09-09T00:00:00"/>
    <d v="2016-09-30T00:00:00"/>
    <n v="0"/>
    <x v="2"/>
    <x v="13"/>
    <s v="Vodafone0916_Vestel_Olimpia_3rd_Party_MS"/>
    <s v="Completed"/>
    <s v="Google"/>
    <s v="RON"/>
    <s v="Xaxis Display Plus"/>
    <s v="cpm"/>
    <s v="Selected Sites"/>
    <s v="Ad Bundles"/>
    <n v="0.52742"/>
    <n v="2"/>
    <n v="190668"/>
    <n v="190668"/>
    <n v="0"/>
    <n v="190668"/>
    <n v="64"/>
    <n v="3.3566198837770364E-4"/>
    <n v="4.6875"/>
    <n v="100.56211656000001"/>
    <n v="100.56211656000001"/>
    <n v="0"/>
    <n v="381.33600000000001"/>
    <n v="300"/>
    <n v="-81.336000000000013"/>
    <n v="0"/>
    <n v="199.43788344000001"/>
    <n v="0.66479294480000006"/>
  </r>
  <r>
    <s v="Vodafone0916_Vestel_Olimpia_3rd_Party_Medyanet_MS"/>
    <x v="0"/>
    <x v="8"/>
    <s v="Q3"/>
    <d v="2016-09-09T00:00:00"/>
    <d v="2016-09-30T00:00:00"/>
    <n v="0"/>
    <x v="2"/>
    <x v="13"/>
    <s v="Vodafone0916_Vestel_Olimpia_3rd_Party_MS"/>
    <s v="Completed"/>
    <s v="Medyanet"/>
    <s v="RON"/>
    <s v="Xaxis Rich Media"/>
    <s v="cpm"/>
    <s v="Interstitial"/>
    <s v="Interstitial"/>
    <n v="0.5"/>
    <n v="2"/>
    <n v="1250000"/>
    <n v="1069837"/>
    <n v="180163"/>
    <n v="1069837"/>
    <m/>
    <n v="0"/>
    <e v="#DIV/0!"/>
    <n v="625"/>
    <n v="534.91849999999999"/>
    <n v="-90.081500000000005"/>
    <n v="2500"/>
    <n v="2000"/>
    <n v="-500"/>
    <n v="0"/>
    <n v="1465.0815"/>
    <n v="0.73254074999999996"/>
  </r>
  <r>
    <s v="Avon0916_Kenzo_interstitial_Acunn_MX"/>
    <x v="0"/>
    <x v="8"/>
    <s v="Q3"/>
    <d v="2016-09-19T00:00:00"/>
    <d v="2016-09-30T00:00:00"/>
    <n v="0"/>
    <x v="3"/>
    <x v="33"/>
    <s v="Avon0916_Kenzo_interstitial_MX"/>
    <s v="Completed"/>
    <s v="Acunn"/>
    <s v="RON"/>
    <s v="Xaxis Rich Media"/>
    <s v="cpm"/>
    <s v="Interstitial"/>
    <s v="Interstitial"/>
    <n v="1.25"/>
    <n v="4.25"/>
    <n v="800000"/>
    <n v="590018"/>
    <n v="209982"/>
    <n v="590018"/>
    <m/>
    <n v="0"/>
    <e v="#DIV/0!"/>
    <n v="1000"/>
    <n v="737.52250000000004"/>
    <n v="-262.47749999999996"/>
    <n v="3400"/>
    <n v="2507.5765000000001"/>
    <n v="-892.42349999999988"/>
    <n v="0"/>
    <n v="1770.0540000000001"/>
    <n v="0.70588235294117652"/>
  </r>
  <r>
    <s v="Avon0916_Kenzo_Preroll_Star_MX"/>
    <x v="0"/>
    <x v="8"/>
    <s v="Q3"/>
    <d v="2016-09-19T00:00:00"/>
    <d v="2016-09-30T00:00:00"/>
    <n v="0"/>
    <x v="3"/>
    <x v="33"/>
    <s v="Avon0916_Kenzo_Preroll_MX"/>
    <s v="Completed"/>
    <s v="Star"/>
    <s v="RON"/>
    <s v="Xaxis Tv"/>
    <s v="cpv"/>
    <s v="Pre/Mid/Post Rolls RON"/>
    <s v="Online Video"/>
    <n v="0.01"/>
    <n v="3.3000000000000002E-2"/>
    <n v="70000"/>
    <n v="70010"/>
    <n v="0"/>
    <n v="70000"/>
    <n v="2162"/>
    <n v="3.0881302671046992E-2"/>
    <n v="1.0684551341350601"/>
    <n v="700"/>
    <n v="700"/>
    <n v="0"/>
    <n v="2310"/>
    <n v="2310"/>
    <n v="0"/>
    <n v="0"/>
    <n v="1610"/>
    <n v="0.69696969696969702"/>
  </r>
  <r>
    <s v="Avon0916_Kenzo_Mobil_Prestitial_Move_MX"/>
    <x v="0"/>
    <x v="8"/>
    <s v="Q3"/>
    <d v="2016-09-19T00:00:00"/>
    <d v="2016-09-30T00:00:00"/>
    <n v="0"/>
    <x v="3"/>
    <x v="33"/>
    <s v="Avon0916_Kenzo_Mobil_Prestitial_MX"/>
    <s v="Completed"/>
    <s v="Move"/>
    <s v="RON"/>
    <s v="Xaxis Mobil"/>
    <s v="cpm"/>
    <s v="Interstitial"/>
    <s v="Interstitial"/>
    <n v="3"/>
    <n v="7.5"/>
    <n v="335000"/>
    <n v="335017"/>
    <n v="0"/>
    <n v="335000"/>
    <n v="15375"/>
    <n v="4.5893193479733863E-2"/>
    <n v="0.16341463414634147"/>
    <n v="1005"/>
    <n v="1005"/>
    <n v="0"/>
    <n v="2512.5"/>
    <n v="2512.5"/>
    <n v="0"/>
    <n v="0"/>
    <n v="1507.5"/>
    <n v="0.6"/>
  </r>
  <r>
    <s v="Avon0916_Muyom_Audio_Recognation_Star_MX"/>
    <x v="0"/>
    <x v="8"/>
    <s v="Q3"/>
    <d v="2016-09-01T00:00:00"/>
    <d v="2016-09-30T00:00:00"/>
    <n v="0"/>
    <x v="3"/>
    <x v="33"/>
    <s v="Avon0916_Muyom_Audio_Recognationr_MX"/>
    <s v="Completed"/>
    <s v="Star"/>
    <s v="RON"/>
    <s v="Xaxis Audio Recog"/>
    <s v="cpv"/>
    <s v="Pre/Mid/Post Rolls RON"/>
    <s v="Online Video"/>
    <n v="0.01"/>
    <n v="0.06"/>
    <n v="120000"/>
    <n v="120349"/>
    <n v="0"/>
    <n v="120000"/>
    <n v="5852"/>
    <n v="4.8625248236379197E-2"/>
    <n v="1.0252904989747096"/>
    <n v="1200"/>
    <n v="1200"/>
    <n v="0"/>
    <n v="7200"/>
    <n v="6000"/>
    <n v="-1200"/>
    <n v="0"/>
    <n v="4800"/>
    <n v="0.8"/>
  </r>
  <r>
    <s v="Avon0916_Muyom_LAL_Digitalm_MX"/>
    <x v="0"/>
    <x v="8"/>
    <s v="Q3"/>
    <d v="2016-09-01T00:00:00"/>
    <d v="2016-09-30T00:00:00"/>
    <n v="0"/>
    <x v="3"/>
    <x v="33"/>
    <s v="Avon0916_Muyom_LAL_MX"/>
    <s v="Completed"/>
    <s v="Digitalm"/>
    <s v="RON"/>
    <s v="Xaxis Lookalike"/>
    <s v="cpm"/>
    <s v="Selected Sites"/>
    <s v="Ad Bundles"/>
    <n v="0.2"/>
    <n v="1.4"/>
    <n v="2500000"/>
    <n v="2505337"/>
    <n v="0"/>
    <n v="2500000"/>
    <n v="531"/>
    <n v="2.119475344035553E-4"/>
    <n v="5.6497175141242941"/>
    <n v="500"/>
    <n v="500"/>
    <n v="0"/>
    <n v="3500"/>
    <n v="3000"/>
    <n v="-500"/>
    <n v="0"/>
    <n v="2500"/>
    <n v="0.83333333333333337"/>
  </r>
  <r>
    <s v="Avon0916_Muyom_LAL_Onedio_MX"/>
    <x v="0"/>
    <x v="8"/>
    <s v="Q3"/>
    <d v="2016-09-01T00:00:00"/>
    <d v="2016-09-30T00:00:00"/>
    <n v="0"/>
    <x v="3"/>
    <x v="33"/>
    <s v="Avon0916_Muyom_LAL_MX"/>
    <s v="Completed"/>
    <s v="Onedio"/>
    <s v="RON"/>
    <s v="Xaxis Lookalike"/>
    <s v="cpm"/>
    <s v="Selected Sites"/>
    <s v="Ad Bundles"/>
    <n v="0.45"/>
    <n v="1.4"/>
    <n v="933451"/>
    <n v="933451"/>
    <n v="0"/>
    <n v="933451"/>
    <n v="257"/>
    <n v="2.119475344035553E-4"/>
    <n v="6.605408286252354"/>
    <n v="420.05295000000001"/>
    <n v="420.05295000000001"/>
    <n v="0"/>
    <n v="3500"/>
    <n v="600"/>
    <n v="7.4717999999998028"/>
    <n v="0"/>
    <n v="179.94704999999999"/>
    <n v="0.85744717890533007"/>
  </r>
  <r>
    <s v="Avon0916_Muyom_LAL_Bannerconnect_MX"/>
    <x v="0"/>
    <x v="8"/>
    <s v="Q3"/>
    <d v="2016-09-01T00:00:00"/>
    <d v="2016-09-30T00:00:00"/>
    <n v="0"/>
    <x v="3"/>
    <x v="33"/>
    <s v="Avon0916_Muyom_LAL_MX"/>
    <s v="Completed"/>
    <s v="Bannerconnect"/>
    <s v="RON"/>
    <s v="Xaxis Lookalike"/>
    <s v="cpm"/>
    <s v="Selected Sites"/>
    <s v="Ad Bundles"/>
    <n v="0"/>
    <n v="0"/>
    <n v="0"/>
    <n v="0"/>
    <n v="0"/>
    <n v="0"/>
    <n v="0"/>
    <n v="2.119475344035553E-4"/>
    <n v="6.605408286252354"/>
    <n v="0"/>
    <n v="325.06"/>
    <n v="0"/>
    <n v="3500"/>
    <n v="0"/>
    <n v="7.4717999999998028"/>
    <n v="0"/>
    <n v="-325.06"/>
    <n v="0.85744717890533007"/>
  </r>
  <r>
    <s v="Avon0916_Muyom_LAL_Appnexus_MX"/>
    <x v="0"/>
    <x v="8"/>
    <s v="Q3"/>
    <d v="2016-09-01T00:00:00"/>
    <d v="2016-09-30T00:00:00"/>
    <n v="0"/>
    <x v="3"/>
    <x v="33"/>
    <s v="Avon0916_Muyom_LAL_MX"/>
    <s v="Completed"/>
    <s v="Appnexus"/>
    <s v="RON"/>
    <s v="Xaxis Lookalike"/>
    <s v="cpm"/>
    <s v="Selected Sites"/>
    <s v="Ad Bundles"/>
    <n v="0.45"/>
    <n v="1.4"/>
    <n v="2000000"/>
    <n v="933451"/>
    <n v="1066549"/>
    <n v="933451"/>
    <n v="257"/>
    <n v="2.7532243256475164E-4"/>
    <n v="2.3696498054474708"/>
    <n v="900"/>
    <n v="50"/>
    <n v="-850"/>
    <n v="2800"/>
    <n v="609"/>
    <n v="-2191"/>
    <n v="0"/>
    <n v="559"/>
    <n v="0.91789819376026272"/>
  </r>
  <r>
    <s v="Huawei0916_P9Lite_interest_Bond_MX"/>
    <x v="0"/>
    <x v="8"/>
    <s v="Q3"/>
    <d v="2016-09-23T00:00:00"/>
    <d v="2016-09-30T00:00:00"/>
    <n v="0"/>
    <x v="3"/>
    <x v="22"/>
    <s v="Huawei0916_P9Lite_interest_MX"/>
    <s v="Completed"/>
    <s v="Bond Digital"/>
    <s v="RON"/>
    <s v="Xaxis Display Plus"/>
    <s v="cpm"/>
    <s v="Selected Sites"/>
    <s v="Ad Bundles"/>
    <n v="0.5"/>
    <n v="4.5"/>
    <n v="600000"/>
    <n v="4068083"/>
    <n v="0"/>
    <n v="600000"/>
    <m/>
    <n v="0"/>
    <e v="#DIV/0!"/>
    <n v="300"/>
    <n v="300"/>
    <n v="0"/>
    <n v="2700"/>
    <n v="4000"/>
    <n v="1300"/>
    <n v="0"/>
    <n v="3700"/>
    <n v="0.92500000000000004"/>
  </r>
  <r>
    <s v="Huawei0916_P9Lite_interest_Medyanet_MX"/>
    <x v="0"/>
    <x v="8"/>
    <s v="Q3"/>
    <d v="2016-09-23T00:00:00"/>
    <d v="2016-09-30T00:00:00"/>
    <n v="0"/>
    <x v="3"/>
    <x v="22"/>
    <s v="Huawei0916_P9Lite_interest_MX"/>
    <s v="Completed"/>
    <s v="Medyanet"/>
    <s v="RON"/>
    <s v="Xaxis Rich Media"/>
    <s v="cpm"/>
    <s v="Interstitial"/>
    <s v="Interstitial"/>
    <n v="0.5"/>
    <n v="4.5"/>
    <n v="800000"/>
    <n v="398594"/>
    <n v="401406"/>
    <n v="398594"/>
    <m/>
    <n v="0"/>
    <e v="#DIV/0!"/>
    <n v="400"/>
    <n v="199.297"/>
    <n v="-200.703"/>
    <n v="3600"/>
    <n v="4500"/>
    <n v="900"/>
    <n v="0"/>
    <n v="4300.7030000000004"/>
    <n v="0.95571177777777783"/>
  </r>
  <r>
    <s v="Kaplankaya0916_Living_interest_Appenxus_MX"/>
    <x v="0"/>
    <x v="8"/>
    <s v="Q3"/>
    <d v="2016-09-09T00:00:00"/>
    <d v="2016-09-30T00:00:00"/>
    <n v="0"/>
    <x v="3"/>
    <x v="69"/>
    <s v="Kaplankaya0916_Living_interes__MX"/>
    <s v="Completed"/>
    <s v="Appnexus"/>
    <s v="RON"/>
    <s v="Xaxis Display Plus"/>
    <s v="cpm"/>
    <s v="Selected Sites"/>
    <s v="Ad Bundles"/>
    <n v="1"/>
    <n v="2"/>
    <n v="1750000"/>
    <n v="1750289"/>
    <n v="0"/>
    <n v="1750000"/>
    <n v="354"/>
    <n v="2.0225231376075608E-4"/>
    <n v="2.5590112994350283"/>
    <n v="1750"/>
    <n v="157.52379999999999"/>
    <n v="-1592.4762000000001"/>
    <n v="3500"/>
    <n v="905.89"/>
    <n v="-2594.11"/>
    <n v="0"/>
    <n v="748.36619999999994"/>
    <n v="0.8261115587985296"/>
  </r>
  <r>
    <s v="Kaplankaya0916_Living_interest_Google_MX"/>
    <x v="0"/>
    <x v="8"/>
    <s v="Q3"/>
    <d v="2016-09-09T00:00:00"/>
    <d v="2016-09-30T00:00:00"/>
    <n v="0"/>
    <x v="3"/>
    <x v="69"/>
    <s v="Kaplankaya0916_Living_interes__MX"/>
    <s v="Completed"/>
    <s v="Google"/>
    <s v="RON"/>
    <s v="Xaxis Display Plus"/>
    <s v="cpm"/>
    <s v="Selected Sites"/>
    <s v="Ad Bundles"/>
    <n v="0.64383199999999996"/>
    <n v="2"/>
    <n v="706006"/>
    <n v="706006"/>
    <n v="0"/>
    <n v="706006"/>
    <n v="181"/>
    <n v="2.5637175888023613E-4"/>
    <n v="7.8011712707182319"/>
    <n v="454.54925499199993"/>
    <n v="454.54925499199993"/>
    <n v="0"/>
    <n v="1412.0119999999999"/>
    <n v="1412.0119999999999"/>
    <n v="0"/>
    <n v="0"/>
    <n v="957.46274500799996"/>
    <n v="0.67808400000000002"/>
  </r>
  <r>
    <s v="Kaplankaya0916_Living_interest_Medikalakademi_MX"/>
    <x v="0"/>
    <x v="8"/>
    <s v="Q3"/>
    <d v="2016-09-09T00:00:00"/>
    <d v="2016-09-30T00:00:00"/>
    <n v="0"/>
    <x v="3"/>
    <x v="69"/>
    <s v="Kaplankaya0916_Living_interes__MX"/>
    <s v="Completed"/>
    <s v="Medikalakademi"/>
    <s v="RON"/>
    <s v="Xaxis Display Plus"/>
    <s v="cpm"/>
    <s v="Selected Sites"/>
    <s v="Ad Bundles"/>
    <n v="0"/>
    <n v="2"/>
    <n v="0"/>
    <n v="0"/>
    <n v="0"/>
    <n v="0"/>
    <n v="0"/>
    <e v="#DIV/0!"/>
    <e v="#DIV/0!"/>
    <n v="0"/>
    <n v="76.697005000000004"/>
    <n v="76.697005000000004"/>
    <n v="0"/>
    <n v="0"/>
    <n v="0"/>
    <n v="0"/>
    <n v="-76.697005000000004"/>
    <e v="#DIV/0!"/>
  </r>
  <r>
    <s v="Kaplankaya0916_Living_interest_Onedio_MX"/>
    <x v="0"/>
    <x v="8"/>
    <s v="Q3"/>
    <d v="2016-09-09T00:00:00"/>
    <d v="2016-09-30T00:00:00"/>
    <n v="0"/>
    <x v="3"/>
    <x v="69"/>
    <s v="Kaplankaya0916_Living_interes__MX"/>
    <s v="Completed"/>
    <s v="Onedio"/>
    <s v="RON"/>
    <s v="Xaxis Display Plus"/>
    <s v="cpm"/>
    <s v="Selected Sites"/>
    <s v="Ad Bundles"/>
    <n v="0.45"/>
    <n v="2"/>
    <n v="1000287"/>
    <n v="1000287"/>
    <n v="0"/>
    <n v="1000287"/>
    <n v="118"/>
    <n v="1.1796614371675329E-4"/>
    <n v="8.4745762711864412"/>
    <n v="450.12915000000004"/>
    <n v="450.12915000000004"/>
    <n v="0"/>
    <n v="2000.5740000000001"/>
    <n v="1000"/>
    <n v="-1000.5740000000001"/>
    <n v="0"/>
    <n v="549.87085000000002"/>
    <n v="0.54987085000000002"/>
  </r>
  <r>
    <s v="Kaplankaya0916_Living_interest_Digitalm_MX"/>
    <x v="0"/>
    <x v="8"/>
    <s v="Q3"/>
    <d v="2016-09-09T00:00:00"/>
    <d v="2016-09-30T00:00:00"/>
    <n v="0"/>
    <x v="3"/>
    <x v="69"/>
    <s v="Kaplankaya0916_Living_interes__MX"/>
    <s v="Completed"/>
    <s v="Digitalm"/>
    <s v="RON"/>
    <s v="Xaxis Display Plus"/>
    <s v="cpm"/>
    <s v="Selected Sites"/>
    <s v="Ad Bundles"/>
    <n v="0.2"/>
    <n v="2"/>
    <n v="750000"/>
    <n v="750411"/>
    <n v="0"/>
    <n v="750000"/>
    <n v="143"/>
    <n v="1.9056223855993583E-4"/>
    <n v="6.9930069930069934"/>
    <n v="150"/>
    <n v="150"/>
    <n v="0"/>
    <n v="1500"/>
    <n v="1000"/>
    <n v="-500"/>
    <n v="0"/>
    <n v="850"/>
    <n v="0.85"/>
  </r>
  <r>
    <s v="Kaplankaya0916_Wellnes_interest_commedya_MX"/>
    <x v="0"/>
    <x v="8"/>
    <s v="Q3"/>
    <d v="2016-09-09T00:00:00"/>
    <d v="2016-09-30T00:00:00"/>
    <n v="0"/>
    <x v="3"/>
    <x v="60"/>
    <s v="Kaplankaya0916_Wellnes_interest_MX"/>
    <s v="Completed"/>
    <s v="Commedya"/>
    <s v="RON"/>
    <s v="Xaxis Display Plus"/>
    <s v="cpm"/>
    <s v="Selected Sites"/>
    <s v="Ad Bundles"/>
    <n v="0.1"/>
    <n v="2"/>
    <n v="300000"/>
    <n v="328272"/>
    <n v="0"/>
    <n v="300000"/>
    <m/>
    <n v="0"/>
    <e v="#DIV/0!"/>
    <n v="30"/>
    <n v="30"/>
    <n v="0"/>
    <n v="600"/>
    <n v="600"/>
    <n v="0"/>
    <n v="0"/>
    <n v="570"/>
    <n v="0.95"/>
  </r>
  <r>
    <s v="Kaplankaya0916_Wellnes_interest_Appnexus_MX"/>
    <x v="0"/>
    <x v="8"/>
    <s v="Q3"/>
    <d v="2016-09-09T00:00:00"/>
    <d v="2016-09-30T00:00:00"/>
    <n v="0"/>
    <x v="3"/>
    <x v="60"/>
    <s v="Kaplankaya0916_Wellnes_interest_MX"/>
    <s v="Completed"/>
    <s v="Appnexus"/>
    <s v="RON"/>
    <s v="Xaxis Display Plus"/>
    <s v="cpm"/>
    <s v="Selected Sites"/>
    <s v="Ad Bundles"/>
    <n v="1"/>
    <n v="2"/>
    <n v="1000000"/>
    <n v="404440"/>
    <n v="595560"/>
    <n v="404440"/>
    <n v="129"/>
    <n v="3.1895954900603302E-4"/>
    <n v="6.2015503875968996"/>
    <n v="1000"/>
    <n v="270.73134703129602"/>
    <n v="-729.26865296870392"/>
    <n v="2000"/>
    <n v="800"/>
    <n v="-1200"/>
    <n v="0"/>
    <n v="529.26865296870392"/>
    <n v="0.66158581621087986"/>
  </r>
  <r>
    <s v="Kaplankaya0916_Wellnes_interest_Onedio_MX"/>
    <x v="0"/>
    <x v="8"/>
    <s v="Q3"/>
    <d v="2016-09-09T00:00:00"/>
    <d v="2016-09-30T00:00:00"/>
    <n v="0"/>
    <x v="3"/>
    <x v="60"/>
    <s v="Kaplankaya0916_Wellnes_interest_MX"/>
    <s v="Completed"/>
    <s v="Onedio"/>
    <s v="RON"/>
    <s v="Xaxis Display Plus"/>
    <s v="cpm"/>
    <s v="Selected Sites"/>
    <s v="Ad Bundles"/>
    <n v="0.45"/>
    <n v="2"/>
    <n v="1429247"/>
    <n v="1429247"/>
    <n v="0"/>
    <n v="1429247"/>
    <n v="71"/>
    <n v="4.967650797937655E-5"/>
    <n v="29.143492957746481"/>
    <n v="643.16115000000002"/>
    <n v="643.16115000000002"/>
    <n v="0"/>
    <n v="2858.4940000000001"/>
    <n v="2069.1880000000001"/>
    <n v="-789.30600000000004"/>
    <n v="0"/>
    <n v="1426.0268500000002"/>
    <n v="0.68917220184922789"/>
  </r>
  <r>
    <s v="Kaplankaya0916_Wellnes_interest_Medikalakademi_MX"/>
    <x v="0"/>
    <x v="8"/>
    <s v="Q3"/>
    <d v="2016-09-09T00:00:00"/>
    <d v="2016-09-30T00:00:00"/>
    <n v="0"/>
    <x v="3"/>
    <x v="60"/>
    <s v="Kaplankaya0916_Wellnes_interest_MX"/>
    <s v="Completed"/>
    <s v="Medikalakademi"/>
    <s v="RON"/>
    <s v="Xaxis Display Plus"/>
    <s v="cpm"/>
    <s v="Selected Sites"/>
    <s v="Ad Bundles"/>
    <n v="0"/>
    <n v="2"/>
    <n v="0"/>
    <n v="0"/>
    <n v="0"/>
    <n v="0"/>
    <n v="129"/>
    <e v="#DIV/0!"/>
    <n v="0"/>
    <n v="0"/>
    <n v="63.470663055150794"/>
    <n v="63.470663055150794"/>
    <n v="0"/>
    <n v="0"/>
    <n v="0"/>
    <n v="0"/>
    <n v="-63.470663055150794"/>
    <e v="#DIV/0!"/>
  </r>
  <r>
    <s v="Kaplankaya0916_Wellnes_interest_Bannerconnect_MX"/>
    <x v="0"/>
    <x v="8"/>
    <s v="Q3"/>
    <d v="2016-09-09T00:00:00"/>
    <d v="2016-09-30T00:00:00"/>
    <n v="0"/>
    <x v="3"/>
    <x v="60"/>
    <s v="Kaplankaya0916_Wellnes_interest_MX"/>
    <s v="Completed"/>
    <s v="Bannerconnect"/>
    <s v="RON"/>
    <s v="Xaxis Display Plus"/>
    <s v="cpm"/>
    <s v="Selected Sites"/>
    <s v="Ad Bundles"/>
    <n v="0"/>
    <n v="2"/>
    <n v="0"/>
    <n v="0"/>
    <n v="0"/>
    <n v="0"/>
    <n v="129"/>
    <e v="#DIV/0!"/>
    <n v="0"/>
    <n v="0"/>
    <n v="750.36"/>
    <n v="750.36"/>
    <n v="0"/>
    <n v="0"/>
    <n v="0"/>
    <n v="0"/>
    <n v="-750.36"/>
    <e v="#DIV/0!"/>
  </r>
  <r>
    <s v="Kaplankaya0916_Wellnes_interest_Google_MX"/>
    <x v="0"/>
    <x v="8"/>
    <s v="Q3"/>
    <d v="2016-09-09T00:00:00"/>
    <d v="2016-09-30T00:00:00"/>
    <n v="0"/>
    <x v="3"/>
    <x v="60"/>
    <s v="Kaplankaya0916_Wellnes_interest_MX"/>
    <s v="Completed"/>
    <s v="Google"/>
    <s v="RON"/>
    <s v="Xaxis Display Plus"/>
    <s v="cpm"/>
    <s v="Selected Sites"/>
    <s v="Ad Bundles"/>
    <n v="0.54029300000000002"/>
    <n v="2"/>
    <n v="265406"/>
    <n v="265406"/>
    <n v="0"/>
    <n v="265406"/>
    <n v="81"/>
    <n v="3.0519279895706953E-4"/>
    <n v="6.5532345679012352"/>
    <n v="143.397003958"/>
    <n v="143.397003958"/>
    <n v="0"/>
    <n v="530.81200000000001"/>
    <n v="530.81200000000001"/>
    <n v="0"/>
    <n v="0"/>
    <n v="387.41499604199998"/>
    <n v="0.72985349999999993"/>
  </r>
  <r>
    <s v="Kaplankaya0916_Wellnes_interest_Sahibinden_MX"/>
    <x v="0"/>
    <x v="8"/>
    <s v="Q3"/>
    <d v="2016-09-09T00:00:00"/>
    <d v="2016-09-30T00:00:00"/>
    <n v="0"/>
    <x v="3"/>
    <x v="60"/>
    <s v="Kaplankaya0916_Wellnes_interest_MX"/>
    <s v="Completed"/>
    <s v="Sahibinden"/>
    <s v="RON"/>
    <s v="Xaxis Display Plus"/>
    <s v="cpm"/>
    <s v="Selected Sites"/>
    <s v="Ad Bundles"/>
    <n v="0.3"/>
    <n v="2"/>
    <n v="3000000"/>
    <n v="3307586"/>
    <n v="0"/>
    <n v="3000000"/>
    <n v="890"/>
    <n v="2.6907841549698178E-4"/>
    <n v="5.617977528089888"/>
    <n v="900"/>
    <n v="900"/>
    <n v="0"/>
    <n v="6000"/>
    <n v="5000"/>
    <n v="-1000"/>
    <n v="0"/>
    <n v="4100"/>
    <n v="0.82"/>
  </r>
  <r>
    <s v="SaxoBank0916_Lets_Change_The_Way_contextual_Appnexus_MX"/>
    <x v="0"/>
    <x v="8"/>
    <s v="Q3"/>
    <d v="2016-09-06T00:00:00"/>
    <d v="2016-09-30T00:00:00"/>
    <n v="0"/>
    <x v="3"/>
    <x v="19"/>
    <s v="SaxoBank0916_Lets_Change_The_Way_contextual_MX"/>
    <s v="Completed"/>
    <s v="Appnexus"/>
    <s v="RON"/>
    <s v="Xaxis Contextual"/>
    <s v="cpm"/>
    <s v="Selected Sites"/>
    <s v="Ad Bundles"/>
    <n v="1"/>
    <n v="2.25"/>
    <n v="1000000"/>
    <n v="1044013"/>
    <n v="0"/>
    <n v="1000000"/>
    <m/>
    <n v="0"/>
    <e v="#DIV/0!"/>
    <n v="1000"/>
    <n v="137.0925"/>
    <n v="-862.90750000000003"/>
    <n v="2250"/>
    <n v="1000"/>
    <n v="-1250"/>
    <n v="0"/>
    <n v="862.90750000000003"/>
    <n v="0.86290750000000005"/>
  </r>
  <r>
    <s v="SaxoBank0916_Lets_Change_The_Way_contextual_Google_MX"/>
    <x v="0"/>
    <x v="8"/>
    <s v="Q3"/>
    <d v="2016-09-06T00:00:00"/>
    <d v="2016-09-30T00:00:00"/>
    <n v="0"/>
    <x v="3"/>
    <x v="19"/>
    <s v="SaxoBank0916_Lets_Change_The_Way_contextual_MX"/>
    <s v="Completed"/>
    <s v="Google"/>
    <s v="RON"/>
    <s v="Xaxis Contextual"/>
    <s v="cpm"/>
    <s v="Selected Sites"/>
    <s v="Ad Bundles"/>
    <n v="0.89846181225014299"/>
    <n v="2.25"/>
    <n v="1041474"/>
    <n v="1041474"/>
    <n v="0"/>
    <n v="1041474"/>
    <n v="0"/>
    <n v="0"/>
    <e v="#DIV/0!"/>
    <n v="935.72461745140538"/>
    <n v="935.72461745140538"/>
    <n v="0"/>
    <n v="2343.3164999999999"/>
    <n v="1000"/>
    <n v="-1343.3164999999999"/>
    <n v="0"/>
    <n v="64.275382548594621"/>
    <n v="6.427538254859462E-2"/>
  </r>
  <r>
    <s v="SaxoBank0916_Lets_Change_The_Way_contextual_Bannerconnect_MX"/>
    <x v="0"/>
    <x v="8"/>
    <s v="Q3"/>
    <d v="2016-09-06T00:00:00"/>
    <d v="2016-09-30T00:00:00"/>
    <n v="0"/>
    <x v="3"/>
    <x v="19"/>
    <s v="SaxoBank0916_Lets_Change_The_Way_contextual_MX"/>
    <s v="Completed"/>
    <s v="Bannerconnect"/>
    <s v="RON"/>
    <s v="Xaxis Contextual"/>
    <s v="cpm"/>
    <s v="Selected Sites"/>
    <s v="Ad Bundles"/>
    <n v="0"/>
    <n v="2.25"/>
    <n v="0"/>
    <n v="0"/>
    <n v="0"/>
    <n v="0"/>
    <n v="0"/>
    <e v="#DIV/0!"/>
    <e v="#DIV/0!"/>
    <n v="0"/>
    <n v="363.56"/>
    <n v="363.56"/>
    <n v="0"/>
    <n v="0"/>
    <n v="0"/>
    <n v="0"/>
    <n v="-363.56"/>
    <e v="#DIV/0!"/>
  </r>
  <r>
    <s v="SaxoBank0916_Lets_Change_The_Way_contextual_Digitalm_MX"/>
    <x v="0"/>
    <x v="8"/>
    <s v="Q3"/>
    <d v="2016-09-06T00:00:00"/>
    <d v="2016-09-30T00:00:00"/>
    <n v="0"/>
    <x v="3"/>
    <x v="19"/>
    <s v="SaxoBank0916_Lets_Change_The_Way_contextual_MX"/>
    <s v="Completed"/>
    <s v="Digitalm"/>
    <s v="RON"/>
    <s v="Xaxis Contextual"/>
    <s v="cpm"/>
    <s v="Selected Sites"/>
    <s v="Ad Bundles"/>
    <n v="0.2"/>
    <n v="2.25"/>
    <n v="1500000"/>
    <n v="1487875"/>
    <n v="12125"/>
    <n v="1487875"/>
    <n v="403"/>
    <n v="2.7085608670083172E-4"/>
    <n v="7.4441687344913152"/>
    <n v="300"/>
    <n v="297.57499999999999"/>
    <n v="-2.4250000000000114"/>
    <n v="3375"/>
    <n v="3000"/>
    <n v="-375"/>
    <n v="0"/>
    <n v="2702.4250000000002"/>
    <n v="0.90080833333333343"/>
  </r>
  <r>
    <s v="SaxoBank0916_Lets_Change_The_Way_contextual_Medyanet_MX"/>
    <x v="0"/>
    <x v="8"/>
    <s v="Q3"/>
    <d v="2016-09-06T00:00:00"/>
    <d v="2016-09-30T00:00:00"/>
    <n v="0"/>
    <x v="3"/>
    <x v="19"/>
    <s v="SaxoBank0916_Lets_Change_The_Way_contextual_MX"/>
    <s v="Completed"/>
    <s v="Medyanet"/>
    <s v="RON"/>
    <s v="Xaxis Contextual"/>
    <s v="cpm"/>
    <s v="Selected Sites"/>
    <s v="Ad Bundles"/>
    <n v="0.1"/>
    <n v="2.25"/>
    <n v="3500000"/>
    <n v="3500200"/>
    <n v="0"/>
    <n v="3500000"/>
    <n v="851"/>
    <n v="2.4312896405919663E-4"/>
    <n v="5.8754406580493539"/>
    <n v="350"/>
    <n v="350"/>
    <n v="0"/>
    <n v="7875"/>
    <n v="5000"/>
    <n v="-2875"/>
    <n v="0"/>
    <n v="4650"/>
    <n v="0.93"/>
  </r>
  <r>
    <s v="SaxoBank0916_Lets_Change_The_Way_Preroll_Nokta_MX"/>
    <x v="0"/>
    <x v="8"/>
    <s v="Q3"/>
    <d v="2016-09-06T00:00:00"/>
    <d v="2016-09-30T00:00:00"/>
    <n v="0"/>
    <x v="3"/>
    <x v="19"/>
    <s v="SaxoBank0916_Lets_Change_The_Way_Preroll_MX"/>
    <s v="Completed"/>
    <s v="Nokta"/>
    <s v="RON"/>
    <s v="Xaxis Tv"/>
    <s v="cpv"/>
    <s v="Pre/Mid/Post Rolls RON"/>
    <s v="Online Video"/>
    <n v="1.2E-2"/>
    <n v="3.3000000000000002E-2"/>
    <n v="50000"/>
    <n v="63951"/>
    <n v="0"/>
    <n v="50000"/>
    <n v="2011"/>
    <n v="3.1445950806085907E-2"/>
    <n v="0.82048731974142219"/>
    <n v="600"/>
    <n v="600"/>
    <n v="0"/>
    <n v="1650"/>
    <n v="1650"/>
    <n v="0"/>
    <n v="0"/>
    <n v="1050"/>
    <n v="0.63636363636363635"/>
  </r>
  <r>
    <s v="SaxoBank0916_Lets_Change_The_Way_Preroll_Dogus_MX"/>
    <x v="0"/>
    <x v="8"/>
    <s v="Q3"/>
    <d v="2016-09-06T00:00:00"/>
    <d v="2016-09-30T00:00:00"/>
    <n v="0"/>
    <x v="3"/>
    <x v="19"/>
    <s v="SaxoBank0916_Lets_Change_The_Way_Preroll_MX"/>
    <s v="Completed"/>
    <s v="Dogus"/>
    <s v="RON"/>
    <s v="Xaxis Tv"/>
    <s v="cpv"/>
    <s v="Pre/Mid/Post Rolls RON"/>
    <s v="Online Video"/>
    <n v="0.01"/>
    <n v="3.3000000000000002E-2"/>
    <n v="50000"/>
    <n v="50005"/>
    <n v="0"/>
    <n v="50000"/>
    <n v="1450"/>
    <n v="2.8997100289971003E-2"/>
    <n v="1.1379310344827587"/>
    <n v="500"/>
    <n v="500"/>
    <n v="0"/>
    <n v="1650"/>
    <n v="1650"/>
    <n v="0"/>
    <n v="0"/>
    <n v="1150"/>
    <n v="0.69696969696969702"/>
  </r>
  <r>
    <s v="SaxoBank0916_Lets_Change_The_Way_Preroll_Digitalm_MX"/>
    <x v="0"/>
    <x v="8"/>
    <s v="Q3"/>
    <d v="2016-09-06T00:00:00"/>
    <d v="2016-09-30T00:00:00"/>
    <n v="0"/>
    <x v="3"/>
    <x v="19"/>
    <s v="SaxoBank0916_Lets_Change_The_Way_Preroll_MX"/>
    <s v="Completed"/>
    <s v="Digitalm"/>
    <s v="RON"/>
    <s v="Xaxis Tv"/>
    <s v="cpv"/>
    <s v="Pre/Mid/Post Rolls RON"/>
    <s v="Online Video"/>
    <n v="6.0000000000000001E-3"/>
    <n v="3.3000000000000002E-2"/>
    <n v="25000"/>
    <n v="25002"/>
    <n v="0"/>
    <n v="25000"/>
    <n v="163"/>
    <n v="6.5194784417246616E-3"/>
    <n v="5.2147239263803682"/>
    <n v="150"/>
    <n v="150"/>
    <n v="0"/>
    <n v="825"/>
    <n v="850"/>
    <n v="25"/>
    <n v="0"/>
    <n v="700"/>
    <n v="0.82352941176470584"/>
  </r>
  <r>
    <s v="SaxoBank0916_Lets_Change_The_Way_Preroll_Midyo_MX"/>
    <x v="0"/>
    <x v="8"/>
    <s v="Q3"/>
    <d v="2016-09-06T00:00:00"/>
    <d v="2016-09-30T00:00:00"/>
    <n v="0"/>
    <x v="3"/>
    <x v="19"/>
    <s v="SaxoBank0916_Lets_Change_The_Way_Preroll_MX"/>
    <s v="Completed"/>
    <s v="Midyo"/>
    <s v="RON"/>
    <s v="Xaxis Tv"/>
    <s v="cpv"/>
    <s v="Pre/Mid/Post Rolls RON"/>
    <s v="Online Video"/>
    <n v="5.0000000000000001E-3"/>
    <n v="3.3000000000000002E-2"/>
    <n v="25000"/>
    <n v="25544"/>
    <n v="0"/>
    <n v="25000"/>
    <n v="540"/>
    <n v="2.1139993736298154E-2"/>
    <n v="1.5740740740740742"/>
    <n v="125"/>
    <n v="125"/>
    <n v="0"/>
    <n v="825"/>
    <n v="850"/>
    <n v="25"/>
    <n v="0"/>
    <n v="725"/>
    <n v="0.8529411764705882"/>
  </r>
  <r>
    <s v="Redbull0916_Student_Occasion_Contextual_Bond_MEC"/>
    <x v="0"/>
    <x v="8"/>
    <s v="Q3"/>
    <d v="2016-09-27T00:00:00"/>
    <d v="2016-09-30T00:00:00"/>
    <n v="0"/>
    <x v="1"/>
    <x v="11"/>
    <s v="Redbull0916_Student_Occasion_Contextual_MEC"/>
    <s v="Completed"/>
    <s v="Bond Digital"/>
    <s v="RON"/>
    <s v="Xaxis Contextual"/>
    <s v="cpm"/>
    <s v="Selected Sites"/>
    <s v="Ad Bundles"/>
    <n v="0.5"/>
    <n v="2"/>
    <n v="500000"/>
    <n v="551611"/>
    <n v="0"/>
    <n v="500000"/>
    <m/>
    <n v="0"/>
    <e v="#DIV/0!"/>
    <n v="250"/>
    <n v="250"/>
    <n v="0"/>
    <n v="1000"/>
    <n v="1000"/>
    <n v="0"/>
    <n v="0"/>
    <n v="750"/>
    <n v="0.75"/>
  </r>
  <r>
    <s v="Redbull0916_Student_Occasion_Contextual_Digitals_MEC"/>
    <x v="0"/>
    <x v="8"/>
    <s v="Q3"/>
    <d v="2016-09-27T00:00:00"/>
    <d v="2016-09-30T00:00:00"/>
    <n v="0"/>
    <x v="1"/>
    <x v="11"/>
    <s v="Redbull0916_Student_Occasion_Contextual_MEC"/>
    <s v="Completed"/>
    <s v="Digitals"/>
    <s v="RON"/>
    <s v="Xaxis Contextual"/>
    <s v="cpm"/>
    <s v="Selected Sites"/>
    <s v="Ad Bundles"/>
    <n v="1"/>
    <n v="2"/>
    <n v="250000"/>
    <n v="250000"/>
    <n v="0"/>
    <n v="250000"/>
    <m/>
    <n v="0"/>
    <e v="#DIV/0!"/>
    <n v="250"/>
    <n v="250"/>
    <n v="0"/>
    <n v="500"/>
    <n v="500"/>
    <n v="0"/>
    <n v="0"/>
    <n v="250"/>
    <n v="0.5"/>
  </r>
  <r>
    <s v="RedBull0916_Student_Occasion_Mobil_banner_Sahibinden_MEC"/>
    <x v="0"/>
    <x v="8"/>
    <s v="Q3"/>
    <d v="2016-09-27T00:00:00"/>
    <d v="2016-09-30T00:00:00"/>
    <n v="0"/>
    <x v="1"/>
    <x v="11"/>
    <s v="RedBull0916_Student_Occasion_Mobil_bannern_MEC"/>
    <s v="Completed"/>
    <s v="Sahibinden"/>
    <s v="RON"/>
    <s v="Xaxis Mobil"/>
    <s v="cpm"/>
    <s v="Selected Sites"/>
    <s v="Ad Bundles"/>
    <n v="1"/>
    <n v="5"/>
    <n v="500000"/>
    <n v="146959"/>
    <n v="353041"/>
    <n v="146959"/>
    <n v="90"/>
    <n v="6.1241570778244273E-4"/>
    <n v="8.1643888888888885"/>
    <n v="500"/>
    <n v="146.959"/>
    <n v="-353.041"/>
    <n v="2500"/>
    <n v="734.79499999999996"/>
    <n v="-1765.2049999999999"/>
    <n v="0"/>
    <n v="587.83600000000001"/>
    <n v="0.8"/>
  </r>
  <r>
    <s v="Teknosa0916_Turuncu_İndirim_23-26Eylül_interstitial_Bond_MC"/>
    <x v="0"/>
    <x v="8"/>
    <s v="Q3"/>
    <d v="2016-09-23T00:00:00"/>
    <d v="2016-09-26T00:00:00"/>
    <n v="0"/>
    <x v="0"/>
    <x v="6"/>
    <s v="Teknosa0916_Turuncu_İndirim_23-26Eylül_interstitial_MC"/>
    <s v="Completed"/>
    <s v="Bond Digital"/>
    <s v="RON"/>
    <s v="Xaxis Rich Media"/>
    <s v="cpm"/>
    <s v="Interstitial"/>
    <s v="Interstitial"/>
    <n v="2.5"/>
    <n v="4.25"/>
    <n v="500000"/>
    <n v="483351"/>
    <n v="16649"/>
    <n v="483351"/>
    <m/>
    <n v="0"/>
    <e v="#DIV/0!"/>
    <n v="1250"/>
    <n v="1208.3775000000001"/>
    <n v="-41.622499999999945"/>
    <n v="2125"/>
    <n v="2000"/>
    <n v="-125"/>
    <n v="0"/>
    <n v="791.62249999999995"/>
    <n v="0.39581124999999995"/>
  </r>
  <r>
    <s v="Teknosa0916_Turuncu_İndirim_23-26Eylül_interstitial_Digitalm_MC"/>
    <x v="0"/>
    <x v="8"/>
    <s v="Q3"/>
    <d v="2016-09-23T00:00:00"/>
    <d v="2016-09-26T00:00:00"/>
    <n v="0"/>
    <x v="0"/>
    <x v="6"/>
    <s v="Teknosa0916_Turuncu_İndirim_23-26Eylül_interstitial_MC"/>
    <s v="Completed"/>
    <s v="Digitalm"/>
    <s v="RON"/>
    <s v="Xaxis Rich Media"/>
    <s v="cpm"/>
    <s v="Interstitial"/>
    <s v="Interstitial"/>
    <n v="2.5"/>
    <n v="4.25"/>
    <n v="250000"/>
    <n v="220197"/>
    <n v="29803"/>
    <n v="220197"/>
    <n v="4489"/>
    <n v="2.03862904580898E-2"/>
    <n v="0.22276676319893071"/>
    <n v="625"/>
    <n v="550.49250000000006"/>
    <n v="-74.507499999999936"/>
    <n v="1062.5"/>
    <n v="1000"/>
    <n v="-62.5"/>
    <n v="0"/>
    <n v="449.50749999999994"/>
    <n v="0.44950749999999995"/>
  </r>
  <r>
    <s v="Teknosa0916_Turuncu_İndirim_23-26Eylül_interstitial_medyanet_MC"/>
    <x v="0"/>
    <x v="8"/>
    <s v="Q3"/>
    <d v="2016-09-23T00:00:00"/>
    <d v="2016-09-26T00:00:00"/>
    <n v="0"/>
    <x v="0"/>
    <x v="6"/>
    <s v="Teknosa0916_Turuncu_İndirim_23-26Eylül_interstitial_MC"/>
    <s v="Completed"/>
    <s v="Medyanet"/>
    <s v="RON"/>
    <s v="Xaxis Rich Media"/>
    <s v="cpm"/>
    <s v="Interstitial"/>
    <s v="Interstitial"/>
    <n v="0.5"/>
    <n v="4.25"/>
    <n v="1500000"/>
    <n v="1719324"/>
    <n v="0"/>
    <n v="1500000"/>
    <n v="31818"/>
    <n v="1.8506110541119648E-2"/>
    <n v="0.18857250612860646"/>
    <n v="750"/>
    <n v="750"/>
    <n v="0"/>
    <n v="6375"/>
    <n v="6000"/>
    <n v="-375"/>
    <n v="0"/>
    <n v="5250"/>
    <n v="0.875"/>
  </r>
  <r>
    <s v="Teknosa0916_Turuncu_İndirim_23-26Eylül_interstitial_Acunn_MC"/>
    <x v="0"/>
    <x v="8"/>
    <s v="Q3"/>
    <d v="2016-09-23T00:00:00"/>
    <d v="2016-09-26T00:00:00"/>
    <n v="0"/>
    <x v="0"/>
    <x v="6"/>
    <s v="Teknosa0916_Turuncu_İndirim_23-26Eylül_interstitial_MC"/>
    <s v="Completed"/>
    <s v="Acunn"/>
    <s v="RON"/>
    <s v="Xaxis Rich Media"/>
    <s v="cpm"/>
    <s v="Interstitial"/>
    <s v="Interstitial"/>
    <n v="1.25"/>
    <n v="4.25"/>
    <n v="200000"/>
    <n v="124024"/>
    <n v="75976"/>
    <n v="124024"/>
    <m/>
    <n v="0"/>
    <e v="#DIV/0!"/>
    <n v="250"/>
    <n v="155.03"/>
    <n v="-94.97"/>
    <n v="850"/>
    <n v="1000"/>
    <n v="150"/>
    <n v="0"/>
    <n v="844.97"/>
    <n v="0.84497"/>
  </r>
  <r>
    <s v="Sepas0916_Online_Elektrik_interstitial_Medyanet_MEC"/>
    <x v="0"/>
    <x v="8"/>
    <s v="Q3"/>
    <d v="2016-09-28T00:00:00"/>
    <d v="2016-09-30T00:00:00"/>
    <n v="0"/>
    <x v="1"/>
    <x v="67"/>
    <s v="Sepas0916_Online_Elektrik_interstitial_MEC"/>
    <s v="Completed"/>
    <s v="Medyanet"/>
    <s v="RON"/>
    <s v="Xaxis Rich Media"/>
    <s v="cpm"/>
    <s v="Interstitial"/>
    <s v="Interstitial"/>
    <n v="0.5"/>
    <n v="2.5"/>
    <n v="500000"/>
    <n v="500366"/>
    <n v="0"/>
    <n v="500000"/>
    <m/>
    <n v="0"/>
    <e v="#DIV/0!"/>
    <n v="250"/>
    <n v="250"/>
    <n v="0"/>
    <n v="1250"/>
    <n v="1250"/>
    <n v="0"/>
    <n v="0"/>
    <n v="1000"/>
    <n v="0.8"/>
  </r>
  <r>
    <s v="GSK_Sensodyne_Deep_Clean_SYNC_Clipkit"/>
    <x v="0"/>
    <x v="8"/>
    <s v="Q3"/>
    <d v="2016-09-01T00:00:00"/>
    <d v="2016-09-30T00:00:00"/>
    <n v="0"/>
    <x v="0"/>
    <x v="0"/>
    <s v="GSK_Sensodyne_Deep_Clean_SYNC_MC"/>
    <s v="Completed"/>
    <s v="Clipkit"/>
    <s v="RON"/>
    <s v="Xaxis SYNC"/>
    <s v="cpv"/>
    <s v="Pre/Mid/Post Rolls RON"/>
    <s v="Online Video"/>
    <n v="4.2000000000000003E-2"/>
    <n v="7.0000000000000007E-2"/>
    <n v="50000"/>
    <n v="50035"/>
    <n v="0"/>
    <n v="50000"/>
    <m/>
    <n v="0"/>
    <e v="#DIV/0!"/>
    <n v="2100"/>
    <n v="2100"/>
    <n v="0"/>
    <n v="3500.0000000000005"/>
    <n v="3573"/>
    <n v="72.999999999999545"/>
    <n v="0"/>
    <n v="1473"/>
    <n v="0.41225860621326615"/>
  </r>
  <r>
    <s v="GSK_Sensodyne_Deep_Clean_Preroll_Star_MC"/>
    <x v="0"/>
    <x v="8"/>
    <s v="Q3"/>
    <d v="2016-09-01T00:00:00"/>
    <d v="2016-09-30T00:00:00"/>
    <n v="0"/>
    <x v="0"/>
    <x v="0"/>
    <s v="GSK_Sensodyne_Deep_Clean_Preroll_MC"/>
    <s v="Completed"/>
    <s v="Star"/>
    <s v="RON"/>
    <s v="Xaxis Tv"/>
    <s v="cpv"/>
    <s v="Pre/Mid/Post Rolls RON"/>
    <s v="Online Video"/>
    <n v="0.01"/>
    <n v="0.04"/>
    <n v="20000"/>
    <n v="20000"/>
    <n v="0"/>
    <n v="20000"/>
    <n v="3950"/>
    <n v="0.19750000000000001"/>
    <n v="0.35721518987341772"/>
    <n v="200"/>
    <n v="200"/>
    <n v="0"/>
    <n v="800"/>
    <n v="1411"/>
    <n v="611"/>
    <n v="0"/>
    <n v="1211"/>
    <n v="0.85825655563430192"/>
  </r>
  <r>
    <s v="Akbank0916_Back_To_City_interest_Medyanet_MC"/>
    <x v="0"/>
    <x v="9"/>
    <s v="Q3"/>
    <d v="2016-09-30T00:00:00"/>
    <d v="2016-09-30T00:00:00"/>
    <n v="0"/>
    <x v="0"/>
    <x v="9"/>
    <s v="Akbank0916_Back_To_City_interest_MC"/>
    <s v="Completed"/>
    <s v="Medyanet"/>
    <s v="RON"/>
    <s v="Xaxis Display Plus"/>
    <s v="cpm"/>
    <s v="Selected Sites"/>
    <s v="Ad Bundles"/>
    <n v="0.1"/>
    <n v="1"/>
    <n v="1750000"/>
    <n v="1752722"/>
    <n v="0"/>
    <n v="1750000"/>
    <m/>
    <n v="0"/>
    <e v="#DIV/0!"/>
    <n v="175"/>
    <n v="175"/>
    <n v="0"/>
    <n v="1750"/>
    <n v="1500"/>
    <n v="-250"/>
    <n v="0"/>
    <n v="1325"/>
    <n v="0.8833333333333333"/>
  </r>
  <r>
    <s v="Akbank0916_Back_To_City_interest_Digitalm_MC"/>
    <x v="0"/>
    <x v="9"/>
    <s v="Q3"/>
    <d v="2016-09-30T00:00:00"/>
    <d v="2016-09-30T00:00:00"/>
    <n v="0"/>
    <x v="0"/>
    <x v="9"/>
    <s v="Akbank0916_Back_To_City_interest_MC"/>
    <s v="Completed"/>
    <s v="Digitalm"/>
    <s v="RON"/>
    <s v="Xaxis Display Plus"/>
    <s v="cpm"/>
    <s v="Selected Sites"/>
    <s v="Ad Bundles"/>
    <n v="0.2"/>
    <n v="1"/>
    <n v="1000000"/>
    <n v="694376"/>
    <n v="305624"/>
    <n v="694376"/>
    <n v="89"/>
    <n v="1.2817263269467838E-4"/>
    <n v="7.8651685393258424"/>
    <n v="200"/>
    <n v="361"/>
    <n v="161"/>
    <n v="1000"/>
    <n v="700"/>
    <n v="-300"/>
    <n v="0"/>
    <n v="339"/>
    <n v="0.48428571428571426"/>
  </r>
  <r>
    <s v="Akbank0916_Back_To_City_interest_Sahibinden_MC"/>
    <x v="0"/>
    <x v="9"/>
    <s v="Q3"/>
    <d v="2016-09-30T00:00:00"/>
    <d v="2016-09-30T00:00:00"/>
    <n v="0"/>
    <x v="0"/>
    <x v="9"/>
    <s v="Akbank0916_Back_To_City_interest_MC"/>
    <s v="Completed"/>
    <s v="Sahibinden"/>
    <s v="RON"/>
    <s v="Xaxis Display Plus"/>
    <s v="cpm"/>
    <s v="Selected Sites"/>
    <s v="Ad Bundles"/>
    <n v="0.3"/>
    <n v="1"/>
    <n v="1000000"/>
    <n v="1105601"/>
    <n v="0"/>
    <n v="1000000"/>
    <n v="131"/>
    <n v="1.1848759181657759E-4"/>
    <n v="6.106870229007634"/>
    <n v="300"/>
    <n v="300"/>
    <n v="0"/>
    <n v="1000"/>
    <n v="800"/>
    <n v="-200"/>
    <n v="0"/>
    <n v="500"/>
    <n v="0.625"/>
  </r>
  <r>
    <s v="Teknosa1016_Turuncu_indirim_30Eylül_3Ekim_interstitial_Medyanet_MC"/>
    <x v="0"/>
    <x v="9"/>
    <s v="Q4"/>
    <d v="2016-10-01T00:00:00"/>
    <d v="2016-10-03T00:00:00"/>
    <n v="0"/>
    <x v="0"/>
    <x v="6"/>
    <s v="Teknosa_Turuncu_indirim_30Eylül_3Ekim_interstitial_MC"/>
    <s v="Completed"/>
    <s v="Medyanet"/>
    <s v="RON"/>
    <s v="Xaxis Rich Media"/>
    <s v="cpm"/>
    <s v="Interstitial"/>
    <s v="Interstitial"/>
    <n v="0.5"/>
    <n v="4.25"/>
    <n v="500000"/>
    <n v="78449"/>
    <n v="421551"/>
    <n v="78449"/>
    <n v="6485"/>
    <n v="8.2665171002817117E-2"/>
    <n v="5.1412220508866617E-2"/>
    <n v="250"/>
    <n v="39.224499999999999"/>
    <n v="-210.77549999999999"/>
    <n v="2125"/>
    <n v="333.40825000000001"/>
    <n v="-1791.59175"/>
    <n v="0"/>
    <n v="294.18375000000003"/>
    <n v="0.88235294117647067"/>
  </r>
  <r>
    <s v="Teknosa1016_Turuncu_indirim_30Eylül_3Ekim_interstitial_Digitalm_MC"/>
    <x v="0"/>
    <x v="9"/>
    <s v="Q4"/>
    <d v="2016-10-01T00:00:00"/>
    <d v="2016-10-03T00:00:00"/>
    <n v="0"/>
    <x v="0"/>
    <x v="6"/>
    <s v="Teknosa_Turuncu_indirim_30Eylül_3Ekim_interstitial_MC"/>
    <s v="Completed"/>
    <s v="Digitalm"/>
    <s v="RON"/>
    <s v="Xaxis Rich Media"/>
    <s v="cpm"/>
    <s v="Interstitial"/>
    <s v="Interstitial"/>
    <n v="2.5"/>
    <n v="4.25"/>
    <n v="300000"/>
    <n v="42490"/>
    <n v="257510"/>
    <n v="42490"/>
    <n v="2040"/>
    <n v="4.8011296775711934E-2"/>
    <n v="8.852083333333334E-2"/>
    <n v="750"/>
    <n v="106.22500000000001"/>
    <n v="-643.77499999999998"/>
    <n v="1275"/>
    <n v="180.58250000000001"/>
    <n v="-1094.4175"/>
    <n v="0"/>
    <n v="74.357500000000002"/>
    <n v="0.41176470588235292"/>
  </r>
  <r>
    <s v="Teknosa1016_Turuncu_indirim_30Eylül_3Ekim_interstitial_Bond_MC"/>
    <x v="0"/>
    <x v="9"/>
    <s v="Q4"/>
    <d v="2016-10-01T00:00:00"/>
    <d v="2016-10-03T00:00:00"/>
    <n v="0"/>
    <x v="0"/>
    <x v="6"/>
    <s v="Teknosa_Turuncu_indirim_30Eylül_3Ekim_interstitial_MC"/>
    <s v="Completed"/>
    <s v="Bond Digital"/>
    <s v="RON"/>
    <s v="Xaxis Rich Media"/>
    <s v="cpm"/>
    <s v="Interstitial"/>
    <s v="Interstitial"/>
    <n v="2.5"/>
    <n v="4.25"/>
    <n v="200000"/>
    <n v="233130"/>
    <n v="0"/>
    <n v="200000"/>
    <n v="4417"/>
    <n v="1.894651053060524E-2"/>
    <n v="0.16819102331899474"/>
    <n v="500"/>
    <n v="500"/>
    <n v="0"/>
    <n v="850"/>
    <n v="742.89974999999981"/>
    <n v="-107.10025000000019"/>
    <n v="0"/>
    <n v="242.89974999999981"/>
    <n v="0.32696167955366773"/>
  </r>
  <r>
    <s v="Teknosa1016_Turuncu_indirim_30Eylül_3Ekim_interstitial_Acunn_MC"/>
    <x v="0"/>
    <x v="9"/>
    <s v="Q4"/>
    <d v="2016-10-01T00:00:00"/>
    <d v="2016-10-03T00:00:00"/>
    <n v="0"/>
    <x v="0"/>
    <x v="6"/>
    <s v="Teknosa_Turuncu_indirim_30Eylül_3Ekim_interstitial_MC"/>
    <s v="Completed"/>
    <s v="Acunn"/>
    <s v="RON"/>
    <s v="Xaxis Rich Media"/>
    <s v="cpm"/>
    <s v="Interstitial"/>
    <s v="Interstitial"/>
    <n v="1.25"/>
    <n v="4.25"/>
    <n v="202000"/>
    <n v="201774"/>
    <n v="226"/>
    <n v="201774"/>
    <n v="1413"/>
    <n v="7.0028844152368493E-3"/>
    <n v="0.60689278131634816"/>
    <n v="252.5"/>
    <n v="252.2175"/>
    <n v="-0.28249999999999886"/>
    <n v="858.5"/>
    <n v="857.53949999999998"/>
    <n v="-0.96050000000002456"/>
    <n v="0"/>
    <n v="605.322"/>
    <n v="0.70588235294117652"/>
  </r>
  <r>
    <s v="Beymen1016_Ekim_LAL_Medyanet_(interstitial)_MEC"/>
    <x v="0"/>
    <x v="9"/>
    <s v="Q4"/>
    <d v="2016-10-01T00:00:00"/>
    <d v="2016-10-31T00:00:00"/>
    <n v="0"/>
    <x v="1"/>
    <x v="37"/>
    <s v="Beymen1016_Ekim_LAL_MEC"/>
    <s v="Completed"/>
    <s v="Medyanet"/>
    <s v="RON"/>
    <s v="Xaxis Rich Media"/>
    <s v="cpm"/>
    <s v="Interstitial"/>
    <s v="Interstitial"/>
    <n v="0.5"/>
    <n v="1.75"/>
    <n v="4000000"/>
    <n v="3640726"/>
    <n v="359274"/>
    <n v="3640726"/>
    <n v="76238"/>
    <n v="2.0940328934393855E-2"/>
    <n v="7.8567748366956111E-2"/>
    <n v="2000"/>
    <n v="1820.3630000000001"/>
    <n v="-179.63699999999994"/>
    <n v="7000"/>
    <n v="5989.848"/>
    <n v="-1010.152"/>
    <n v="0"/>
    <n v="4169.4849999999997"/>
    <n v="0.69609195425326309"/>
  </r>
  <r>
    <s v="Beymen1016_Ekim_LAL_Digitalm_MEC"/>
    <x v="0"/>
    <x v="9"/>
    <s v="Q4"/>
    <d v="2016-10-01T00:00:00"/>
    <d v="2016-10-31T00:00:00"/>
    <n v="0"/>
    <x v="1"/>
    <x v="37"/>
    <s v="Beymen1016_Ekim_LAL_MEC"/>
    <s v="Completed"/>
    <s v="Digitalm"/>
    <s v="RON"/>
    <s v="Xaxis Lookalike"/>
    <s v="cpm"/>
    <s v="Selected Sites"/>
    <s v="Ad Bundles"/>
    <n v="0.2"/>
    <n v="1.75"/>
    <n v="2000000"/>
    <n v="2001072"/>
    <n v="0"/>
    <n v="2000000"/>
    <n v="432"/>
    <n v="2.1588428602269184E-4"/>
    <n v="8.1061944444444443"/>
    <n v="400"/>
    <n v="400"/>
    <n v="0"/>
    <n v="3500"/>
    <n v="3501.8760000000002"/>
    <n v="1.8760000000002037"/>
    <n v="0"/>
    <n v="3101.8760000000002"/>
    <n v="0.88577551004090382"/>
  </r>
  <r>
    <s v="Beymen1016_Ekim_LAL_Bond_MEC"/>
    <x v="0"/>
    <x v="9"/>
    <s v="Q4"/>
    <d v="2016-10-01T00:00:00"/>
    <d v="2016-10-31T00:00:00"/>
    <n v="0"/>
    <x v="1"/>
    <x v="37"/>
    <s v="Beymen1016_Ekim_LAL_MEC"/>
    <s v="Completed"/>
    <s v="Bond Digital"/>
    <s v="RON"/>
    <s v="Xaxis Lookalike"/>
    <s v="cpm"/>
    <s v="Selected Sites"/>
    <s v="Ad Bundles"/>
    <n v="0.5"/>
    <n v="1.75"/>
    <n v="2000000"/>
    <n v="2000122"/>
    <n v="0"/>
    <n v="2000000"/>
    <n v="652"/>
    <n v="3.25980115212972E-4"/>
    <n v="5.3684256134969326"/>
    <n v="1000"/>
    <n v="1000"/>
    <n v="0"/>
    <n v="3500"/>
    <n v="3500.2134999999998"/>
    <n v="0.21349999999983993"/>
    <n v="0"/>
    <n v="2500.2134999999998"/>
    <n v="0.71430314179406484"/>
  </r>
  <r>
    <s v="Beymen1016_Ekim_LAL_Sözcü_MEC"/>
    <x v="0"/>
    <x v="9"/>
    <s v="Q4"/>
    <d v="2016-10-01T00:00:00"/>
    <d v="2016-10-31T00:00:00"/>
    <n v="0"/>
    <x v="1"/>
    <x v="37"/>
    <s v="Beymen1016_Ekim_LAL_MEC"/>
    <s v="Completed"/>
    <s v="Sözcü"/>
    <s v="RON"/>
    <s v="Xaxis Lookalike"/>
    <s v="cpm"/>
    <s v="Selected Sites"/>
    <s v="Ad Bundles"/>
    <n v="0.25"/>
    <n v="1.75"/>
    <n v="2000000"/>
    <n v="2001008"/>
    <n v="0"/>
    <n v="2000000"/>
    <n v="395"/>
    <n v="1.9740051014288798E-4"/>
    <n v="8.865225316455696"/>
    <n v="500"/>
    <n v="500"/>
    <n v="0"/>
    <n v="3500"/>
    <n v="3501.7640000000001"/>
    <n v="1.7640000000001237"/>
    <n v="0"/>
    <n v="3001.7640000000001"/>
    <n v="0.85721482087313705"/>
  </r>
  <r>
    <s v="Beymen1016_Ekim_LAL_Dogus_MEC"/>
    <x v="0"/>
    <x v="9"/>
    <s v="Q4"/>
    <d v="2016-10-01T00:00:00"/>
    <d v="2016-10-31T00:00:00"/>
    <n v="0"/>
    <x v="1"/>
    <x v="37"/>
    <s v="Beymen1016_Ekim_LAL_MEC"/>
    <s v="Completed"/>
    <s v="Dogus"/>
    <s v="RON"/>
    <s v="Xaxis Lookalike"/>
    <s v="cpm"/>
    <s v="Selected Sites"/>
    <s v="Ad Bundles"/>
    <n v="0.35"/>
    <n v="1.75"/>
    <n v="2000000"/>
    <n v="2000209"/>
    <n v="0"/>
    <n v="2000000"/>
    <n v="5730"/>
    <n v="2.8647006387832472E-3"/>
    <n v="0.61088407504362996"/>
    <n v="700"/>
    <n v="700"/>
    <n v="0"/>
    <n v="3500"/>
    <n v="3500.3657499999999"/>
    <n v="0.36574999999993452"/>
    <n v="0"/>
    <n v="2800.3657499999999"/>
    <n v="0.80002089781617824"/>
  </r>
  <r>
    <s v="Beymen1016_Ekim_LAL_Ligatus_MEC"/>
    <x v="0"/>
    <x v="9"/>
    <s v="Q4"/>
    <d v="2016-10-01T00:00:00"/>
    <d v="2016-10-31T00:00:00"/>
    <n v="0"/>
    <x v="1"/>
    <x v="37"/>
    <s v="Beymen1016_Ekim_LAL_MEC"/>
    <s v="Completed"/>
    <s v="Ligatus"/>
    <s v="RON"/>
    <s v="Xaxis Lookalike"/>
    <s v="cpc"/>
    <s v="Selected Sites"/>
    <s v="Ad Bundles"/>
    <n v="0.3"/>
    <n v="1.75"/>
    <n v="3333"/>
    <n v="3333"/>
    <n v="0"/>
    <n v="3333"/>
    <m/>
    <n v="0"/>
    <e v="#DIV/0!"/>
    <n v="0.99990000000000001"/>
    <n v="1000"/>
    <n v="999.00009999999997"/>
    <n v="5.8327500000000008"/>
    <n v="5.8327499999999999"/>
    <n v="0"/>
    <n v="0"/>
    <n v="-994.16724999999997"/>
    <n v="-170.44571600017144"/>
  </r>
  <r>
    <s v="Beymen1016_Bemoji_interest_Sözcü_MEC"/>
    <x v="0"/>
    <x v="9"/>
    <s v="Q4"/>
    <d v="2016-10-01T00:00:00"/>
    <d v="2016-10-08T00:00:00"/>
    <n v="0"/>
    <x v="1"/>
    <x v="37"/>
    <s v="Beymen1016_Bemoji_interest_MEC"/>
    <s v="Completed"/>
    <s v="Sözcü"/>
    <s v="RON"/>
    <s v="Xaxis Display Plus"/>
    <s v="cpm"/>
    <s v="Selected Sites"/>
    <s v="Ad Bundles"/>
    <n v="0.25"/>
    <n v="4.5"/>
    <n v="1500000"/>
    <n v="1500022"/>
    <n v="0"/>
    <n v="1500000"/>
    <n v="419"/>
    <n v="2.7932923650453127E-4"/>
    <n v="7.1599045346062056"/>
    <n v="375"/>
    <n v="375"/>
    <n v="0"/>
    <n v="6750"/>
    <n v="3000"/>
    <n v="-3750"/>
    <n v="0"/>
    <n v="2625"/>
    <n v="0.875"/>
  </r>
  <r>
    <s v="Beymen1016_Bemoji_interest_Dogus_MEC"/>
    <x v="0"/>
    <x v="9"/>
    <s v="Q4"/>
    <d v="2016-10-01T00:00:00"/>
    <d v="2016-10-08T00:00:00"/>
    <n v="0"/>
    <x v="1"/>
    <x v="37"/>
    <s v="Beymen1016_Bemoji_interest_MEC"/>
    <s v="Completed"/>
    <s v="Dogus"/>
    <s v="RON"/>
    <s v="Xaxis Display Plus"/>
    <s v="cpm"/>
    <s v="Selected Sites"/>
    <s v="Ad Bundles"/>
    <n v="0.35"/>
    <n v="4.5"/>
    <n v="2500000"/>
    <n v="2297793"/>
    <n v="202207"/>
    <n v="2297793"/>
    <n v="276"/>
    <n v="1.201152584240617E-4"/>
    <n v="25.457282608695657"/>
    <n v="875"/>
    <n v="804.22754999999995"/>
    <n v="-70.772450000000049"/>
    <n v="11250"/>
    <n v="7026.2100000000009"/>
    <n v="-4223.7899999999991"/>
    <n v="0"/>
    <n v="6221.9824500000013"/>
    <n v="0.88553892496808384"/>
  </r>
  <r>
    <s v="Beymen1016_Bemoji_interest_Appnexus_MEC"/>
    <x v="0"/>
    <x v="9"/>
    <s v="Q4"/>
    <d v="2016-10-01T00:00:00"/>
    <d v="2016-10-08T00:00:00"/>
    <n v="0"/>
    <x v="1"/>
    <x v="37"/>
    <s v="Beymen1016_Bemoji_interest_MEC"/>
    <s v="Completed"/>
    <s v="Appnexus"/>
    <s v="RON"/>
    <s v="Xaxis Display Plus"/>
    <s v="cpm"/>
    <s v="Selected Sites"/>
    <s v="Ad Bundles"/>
    <n v="1"/>
    <n v="4.5"/>
    <n v="1000000"/>
    <n v="10940"/>
    <n v="989060"/>
    <n v="10940"/>
    <n v="4"/>
    <n v="3.6563071297989033E-4"/>
    <n v="12.307499999999999"/>
    <n v="1000"/>
    <n v="89.03"/>
    <n v="-910.97"/>
    <n v="4500"/>
    <n v="49.23"/>
    <n v="-4450.7700000000004"/>
    <n v="0"/>
    <n v="-39.800000000000004"/>
    <n v="-0.80845013203331317"/>
  </r>
  <r>
    <s v="Beymen1016_Bemoji_interest_Bannerconnect_MEC_September"/>
    <x v="0"/>
    <x v="9"/>
    <s v="Q4"/>
    <d v="2016-10-01T00:00:00"/>
    <d v="2016-10-08T00:00:00"/>
    <n v="0"/>
    <x v="1"/>
    <x v="37"/>
    <s v="Beymen1016_Bemoji_interest_MEC"/>
    <s v="Completed"/>
    <s v="Bannerconnect"/>
    <s v="RON"/>
    <s v="Xaxis Display Plus"/>
    <s v="cpm"/>
    <s v="Selected Sites"/>
    <s v="Ad Bundles"/>
    <n v="0"/>
    <n v="4.5"/>
    <n v="0"/>
    <n v="0"/>
    <n v="0"/>
    <n v="0"/>
    <m/>
    <e v="#DIV/0!"/>
    <e v="#DIV/0!"/>
    <n v="0"/>
    <n v="185.11599388396144"/>
    <n v="185.11599388396144"/>
    <n v="0"/>
    <n v="0"/>
    <n v="0"/>
    <n v="0"/>
    <n v="-185.11599388396144"/>
    <e v="#DIV/0!"/>
  </r>
  <r>
    <s v="Beymen1016_Bemoji_interest_Bannerconnect_MEC_October"/>
    <x v="0"/>
    <x v="9"/>
    <s v="Q4"/>
    <d v="2016-10-01T00:00:00"/>
    <d v="2016-10-08T00:00:00"/>
    <n v="0"/>
    <x v="1"/>
    <x v="37"/>
    <s v="Beymen1016_Bemoji_interest_MEC"/>
    <s v="Completed"/>
    <s v="Bannerconnect"/>
    <s v="RON"/>
    <s v="Xaxis Display Plus"/>
    <s v="cpm"/>
    <s v="Selected Sites"/>
    <s v="Ad Bundles"/>
    <n v="0"/>
    <n v="4.5"/>
    <n v="0"/>
    <n v="0"/>
    <n v="0"/>
    <n v="0"/>
    <m/>
    <e v="#DIV/0!"/>
    <e v="#DIV/0!"/>
    <n v="0"/>
    <n v="79.781293571647467"/>
    <n v="79.781293571647467"/>
    <n v="0"/>
    <n v="0"/>
    <n v="0"/>
    <n v="0"/>
    <n v="-79.781293571647467"/>
    <e v="#DIV/0!"/>
  </r>
  <r>
    <s v="Beymen1016_Bemoji_interest_Onedio_MEC"/>
    <x v="0"/>
    <x v="9"/>
    <s v="Q4"/>
    <d v="2016-10-01T00:00:00"/>
    <d v="2016-10-08T00:00:00"/>
    <n v="0"/>
    <x v="1"/>
    <x v="37"/>
    <s v="Beymen1016_Bemoji_interest_MEC"/>
    <s v="Completed"/>
    <s v="Onedio"/>
    <s v="RON"/>
    <s v="Xaxis Display Plus"/>
    <s v="cpm"/>
    <s v="Selected Sites"/>
    <s v="Ad Bundles"/>
    <n v="0"/>
    <n v="4.5"/>
    <n v="0"/>
    <n v="0"/>
    <n v="0"/>
    <n v="0"/>
    <m/>
    <e v="#DIV/0!"/>
    <e v="#DIV/0!"/>
    <n v="0"/>
    <n v="108.945593048307"/>
    <n v="108.945593048307"/>
    <n v="0"/>
    <n v="0"/>
    <n v="0"/>
    <n v="0"/>
    <n v="-108.945593048307"/>
    <e v="#DIV/0!"/>
  </r>
  <r>
    <s v="Beymen1016_Bemoji_interest_Medikalakademi_MEC"/>
    <x v="0"/>
    <x v="9"/>
    <s v="Q4"/>
    <d v="2016-10-01T00:00:00"/>
    <d v="2016-10-08T00:00:00"/>
    <n v="0"/>
    <x v="1"/>
    <x v="37"/>
    <s v="Beymen1016_Bemoji_interest_MEC"/>
    <s v="Completed"/>
    <s v="Medikalakademi"/>
    <s v="RON"/>
    <s v="Xaxis Display Plus"/>
    <s v="cpm"/>
    <s v="Selected Sites"/>
    <s v="Ad Bundles"/>
    <n v="0"/>
    <n v="4.5"/>
    <n v="0"/>
    <n v="0"/>
    <n v="0"/>
    <n v="0"/>
    <m/>
    <e v="#DIV/0!"/>
    <e v="#DIV/0!"/>
    <n v="0"/>
    <n v="26.146942331593699"/>
    <n v="26.146942331593699"/>
    <n v="0"/>
    <n v="0"/>
    <n v="0"/>
    <n v="0"/>
    <n v="-26.146942331593699"/>
    <e v="#DIV/0!"/>
  </r>
  <r>
    <s v="Beymen1016_Bemoji_Mobil_Prestitial_Adnboost_MEC"/>
    <x v="0"/>
    <x v="9"/>
    <s v="Q4"/>
    <d v="2016-10-01T00:00:00"/>
    <d v="2016-10-08T00:00:00"/>
    <n v="0"/>
    <x v="1"/>
    <x v="37"/>
    <s v="Beymen1016_Bemoji_Mobil_Prestitial_MEC"/>
    <s v="Completed"/>
    <s v="Adnboost"/>
    <s v="RON"/>
    <s v="Xaxis Mobil"/>
    <s v="cpm"/>
    <s v="Interstitial"/>
    <s v="Interstitial"/>
    <n v="3"/>
    <n v="7.5"/>
    <n v="300000"/>
    <n v="357820"/>
    <n v="0"/>
    <n v="300000"/>
    <n v="7219"/>
    <n v="2.0174948298026942E-2"/>
    <n v="0.26539963983931292"/>
    <n v="900"/>
    <n v="900"/>
    <n v="0"/>
    <n v="2250"/>
    <n v="1915.92"/>
    <n v="-334.07999999999993"/>
    <n v="0"/>
    <n v="1015.9200000000001"/>
    <n v="0.53025178504321691"/>
  </r>
  <r>
    <s v="Beymen1016_Bemoji_Research_MEC"/>
    <x v="0"/>
    <x v="9"/>
    <s v="Q4"/>
    <d v="2016-10-01T00:00:00"/>
    <d v="2016-10-08T00:00:00"/>
    <n v="0"/>
    <x v="1"/>
    <x v="37"/>
    <s v="Beymen1016_Bemoji_Research_MEC"/>
    <s v="Completed"/>
    <m/>
    <m/>
    <m/>
    <m/>
    <m/>
    <m/>
    <m/>
    <m/>
    <m/>
    <m/>
    <n v="0"/>
    <n v="0"/>
    <m/>
    <e v="#DIV/0!"/>
    <e v="#DIV/0!"/>
    <n v="0"/>
    <n v="0"/>
    <n v="0"/>
    <n v="0"/>
    <n v="13500"/>
    <n v="13500"/>
    <n v="0"/>
    <n v="13500"/>
    <n v="1"/>
  </r>
  <r>
    <s v="Unico1016_Ekim_Lansman_LAL_Bond_MEC"/>
    <x v="0"/>
    <x v="9"/>
    <s v="Q4"/>
    <d v="2016-10-02T00:00:00"/>
    <d v="2016-10-31T00:00:00"/>
    <n v="0"/>
    <x v="1"/>
    <x v="70"/>
    <s v="Unico1016_Ekim_Lansman_LAL_MEC"/>
    <s v="Completed"/>
    <s v="Bond Digital"/>
    <s v="RON"/>
    <s v="Xaxis Lookalike"/>
    <s v="cpm"/>
    <s v="Selected Sites"/>
    <s v="Ad Bundles"/>
    <n v="0.5"/>
    <n v="2"/>
    <n v="2500000"/>
    <n v="1294394"/>
    <n v="1205606"/>
    <n v="1294394"/>
    <m/>
    <n v="0"/>
    <e v="#DIV/0!"/>
    <n v="1250"/>
    <n v="647.197"/>
    <n v="-602.803"/>
    <n v="5000"/>
    <n v="2500"/>
    <n v="-2500"/>
    <n v="0"/>
    <n v="1852.8029999999999"/>
    <n v="0.74112119999999992"/>
  </r>
  <r>
    <s v="Unico1016_Ekim_Lansman_LAL_Sahibinden_MEC"/>
    <x v="0"/>
    <x v="9"/>
    <s v="Q4"/>
    <d v="2016-10-02T00:00:00"/>
    <d v="2016-10-31T00:00:00"/>
    <n v="0"/>
    <x v="1"/>
    <x v="70"/>
    <s v="Unico1016_Ekim_Lansman_LAL_MEC"/>
    <s v="Completed"/>
    <s v="Sahibinden"/>
    <s v="RON"/>
    <s v="Xaxis Lookalike"/>
    <s v="cpm"/>
    <s v="Selected Sites"/>
    <s v="Ad Bundles"/>
    <n v="0.3"/>
    <n v="2"/>
    <n v="3500000"/>
    <n v="0"/>
    <n v="3500000"/>
    <n v="0"/>
    <m/>
    <e v="#DIV/0!"/>
    <e v="#DIV/0!"/>
    <n v="1050"/>
    <n v="0"/>
    <n v="-1050"/>
    <n v="7000"/>
    <n v="300"/>
    <n v="-6700"/>
    <n v="0"/>
    <n v="300"/>
    <n v="1"/>
  </r>
  <r>
    <s v="Unico1016_Ekim_SYNC_Clipkit_SYNC_MEC"/>
    <x v="0"/>
    <x v="9"/>
    <s v="Q4"/>
    <d v="2016-10-02T00:00:00"/>
    <d v="2016-10-31T00:00:00"/>
    <n v="0"/>
    <x v="1"/>
    <x v="70"/>
    <s v="Unico1016_Ekim_SYNC_SYNC_MEC"/>
    <s v="Completed"/>
    <s v="Clipkit"/>
    <s v="RON"/>
    <s v="Xaxis SYNC"/>
    <s v="cpv"/>
    <s v="Pre/Mid/Post Rolls RON"/>
    <s v="Online Video"/>
    <n v="4.2000000000000003E-2"/>
    <n v="0.06"/>
    <n v="167000"/>
    <n v="36329"/>
    <n v="130671"/>
    <n v="36329"/>
    <m/>
    <n v="0"/>
    <e v="#DIV/0!"/>
    <n v="7014"/>
    <n v="1525.818"/>
    <n v="-5488.1819999999998"/>
    <n v="10020"/>
    <n v="2200"/>
    <n v="-7820"/>
    <n v="0"/>
    <n v="674.18200000000002"/>
    <n v="0.30644636363636363"/>
  </r>
  <r>
    <s v="Dormia1016_Lansman_LAL_Appnexus_MEC"/>
    <x v="0"/>
    <x v="9"/>
    <s v="Q4"/>
    <d v="2016-10-01T00:00:00"/>
    <d v="2016-10-31T00:00:00"/>
    <n v="0"/>
    <x v="1"/>
    <x v="64"/>
    <s v="Dormia1016_Lansman_LAL_MEC"/>
    <s v="Completed"/>
    <s v="Appnexus"/>
    <s v="RON"/>
    <s v="Xaxis Lookalike"/>
    <s v="cpm"/>
    <s v="Selected Sites"/>
    <s v="Ad Bundles"/>
    <n v="1"/>
    <n v="2"/>
    <n v="1500000"/>
    <n v="1360160"/>
    <n v="139840"/>
    <n v="1360160"/>
    <n v="459"/>
    <n v="3.3746029878837781E-4"/>
    <n v="6.3106535947712423"/>
    <n v="1500"/>
    <n v="41.09"/>
    <n v="-1458.91"/>
    <n v="3000"/>
    <n v="2896.59"/>
    <n v="-103.40999999999985"/>
    <n v="0"/>
    <n v="2855.5"/>
    <n v="0.9858143541198443"/>
  </r>
  <r>
    <s v="Dormia1016_Lansman_LAL_Bannerconnect_MEC_September"/>
    <x v="0"/>
    <x v="9"/>
    <s v="Q4"/>
    <d v="2016-10-01T00:00:00"/>
    <d v="2016-10-31T00:00:00"/>
    <n v="0"/>
    <x v="1"/>
    <x v="64"/>
    <s v="Dormia1016_Lansman_LAL_MEC"/>
    <s v="Completed"/>
    <s v="Bannerconnect"/>
    <s v="RON"/>
    <s v="Xaxis Lookalike"/>
    <s v="cpm"/>
    <s v="Selected Sites"/>
    <s v="Ad Bundles"/>
    <n v="1"/>
    <n v="2"/>
    <n v="0"/>
    <n v="0"/>
    <n v="0"/>
    <n v="0"/>
    <m/>
    <e v="#DIV/0!"/>
    <e v="#DIV/0!"/>
    <n v="0"/>
    <n v="85.436551597124307"/>
    <n v="85.436551597124307"/>
    <n v="0"/>
    <n v="0"/>
    <n v="0"/>
    <n v="0"/>
    <n v="-85.436551597124307"/>
    <e v="#DIV/0!"/>
  </r>
  <r>
    <s v="Dormia1016_Lansman_LAL_Bannerconnect_MEC_October"/>
    <x v="0"/>
    <x v="9"/>
    <s v="Q4"/>
    <d v="2016-10-01T00:00:00"/>
    <d v="2016-10-31T00:00:00"/>
    <n v="0"/>
    <x v="1"/>
    <x v="64"/>
    <s v="Dormia1016_Lansman_LAL_MEC"/>
    <s v="Completed"/>
    <s v="Bannerconnect"/>
    <s v="RON"/>
    <s v="Xaxis Lookalike"/>
    <s v="cpm"/>
    <s v="Selected Sites"/>
    <s v="Ad Bundles"/>
    <n v="1"/>
    <n v="2"/>
    <n v="0"/>
    <n v="0"/>
    <n v="0"/>
    <n v="0"/>
    <m/>
    <e v="#DIV/0!"/>
    <e v="#DIV/0!"/>
    <n v="0"/>
    <n v="36.821446173862689"/>
    <n v="36.821446173862689"/>
    <n v="0"/>
    <n v="0"/>
    <n v="0"/>
    <n v="0"/>
    <n v="-36.821446173862689"/>
    <e v="#DIV/0!"/>
  </r>
  <r>
    <s v="Dormia1016_Lansman_LAL_Medikalakademi_MEC"/>
    <x v="0"/>
    <x v="9"/>
    <s v="Q4"/>
    <d v="2016-10-01T00:00:00"/>
    <d v="2016-10-31T00:00:00"/>
    <n v="0"/>
    <x v="1"/>
    <x v="64"/>
    <s v="Dormia1016_Lansman_LAL_MEC"/>
    <s v="Completed"/>
    <s v="Medikalakademi"/>
    <s v="RON"/>
    <s v="Xaxis Lookalike"/>
    <s v="cpm"/>
    <s v="Selected Sites"/>
    <s v="Ad Bundles"/>
    <n v="1"/>
    <n v="2"/>
    <n v="0"/>
    <n v="0"/>
    <n v="0"/>
    <n v="0"/>
    <m/>
    <e v="#DIV/0!"/>
    <e v="#DIV/0!"/>
    <n v="0"/>
    <n v="12.067593624679157"/>
    <n v="12.067593624679157"/>
    <n v="0"/>
    <n v="0"/>
    <n v="0"/>
    <n v="0"/>
    <n v="-12.067593624679157"/>
    <e v="#DIV/0!"/>
  </r>
  <r>
    <s v="Dormia1016_Lansman_LAL_Onedio_MEC"/>
    <x v="0"/>
    <x v="9"/>
    <s v="Q4"/>
    <d v="2016-10-01T00:00:00"/>
    <d v="2016-10-31T00:00:00"/>
    <n v="0"/>
    <x v="1"/>
    <x v="64"/>
    <s v="Dormia1016_Lansman_LAL_MEC"/>
    <s v="Completed"/>
    <s v="Onedio"/>
    <s v="RON"/>
    <s v="Xaxis Lookalike"/>
    <s v="cpm"/>
    <s v="Selected Sites"/>
    <s v="Ad Bundles"/>
    <n v="1"/>
    <n v="2"/>
    <n v="0"/>
    <n v="0"/>
    <n v="0"/>
    <n v="0"/>
    <m/>
    <e v="#DIV/0!"/>
    <e v="#DIV/0!"/>
    <n v="0"/>
    <n v="50.281640102829833"/>
    <n v="50.281640102829833"/>
    <n v="0"/>
    <n v="0"/>
    <n v="0"/>
    <n v="0"/>
    <n v="-50.281640102829833"/>
    <e v="#DIV/0!"/>
  </r>
  <r>
    <s v="Dormia1016_Lansman_LAL_Google_MEC"/>
    <x v="0"/>
    <x v="9"/>
    <s v="Q4"/>
    <d v="2016-10-01T00:00:00"/>
    <d v="2016-10-31T00:00:00"/>
    <n v="0"/>
    <x v="1"/>
    <x v="64"/>
    <s v="Dormia1016_Lansman_LAL_MEC"/>
    <s v="Completed"/>
    <s v="Google"/>
    <s v="RON"/>
    <s v="Xaxis Lookalike"/>
    <s v="cpm"/>
    <s v="Selected Sites"/>
    <s v="Ad Bundles"/>
    <n v="0"/>
    <n v="2"/>
    <n v="0"/>
    <n v="0"/>
    <n v="0"/>
    <n v="0"/>
    <m/>
    <e v="#DIV/0!"/>
    <e v="#DIV/0!"/>
    <n v="0"/>
    <n v="1004.76968691201"/>
    <n v="1004.76968691201"/>
    <n v="0"/>
    <n v="0"/>
    <n v="0"/>
    <n v="0"/>
    <n v="-1004.76968691201"/>
    <e v="#DIV/0!"/>
  </r>
  <r>
    <s v="Hopi1016_BP_Lansman_Mobile_Prestitial_Move_MEC"/>
    <x v="0"/>
    <x v="9"/>
    <s v="Q4"/>
    <d v="2016-10-01T00:00:00"/>
    <d v="2016-10-08T00:00:00"/>
    <n v="0"/>
    <x v="1"/>
    <x v="25"/>
    <s v="Hopi1016_BP_Lansman_Mobile_Prestitial_MEC"/>
    <s v="Completed"/>
    <s v="Move"/>
    <s v="RON"/>
    <s v="Xaxis Mobil"/>
    <s v="cpm"/>
    <s v="Interstitial"/>
    <s v="Interstitial"/>
    <n v="3"/>
    <n v="7.5"/>
    <n v="880000"/>
    <n v="1079333"/>
    <n v="0"/>
    <n v="880000"/>
    <m/>
    <n v="0"/>
    <e v="#DIV/0!"/>
    <n v="2640"/>
    <n v="2640"/>
    <n v="0"/>
    <n v="6600"/>
    <n v="6597.77"/>
    <n v="-2.2299999999995634"/>
    <n v="0"/>
    <n v="3957.7700000000004"/>
    <n v="0.59986480280458399"/>
  </r>
  <r>
    <s v="RedBull1016_Cartoon_Theme_SYNC_Clipkit_MEC"/>
    <x v="0"/>
    <x v="9"/>
    <s v="Q4"/>
    <d v="2016-10-01T00:00:00"/>
    <d v="2016-10-13T00:00:00"/>
    <n v="0"/>
    <x v="1"/>
    <x v="11"/>
    <s v="RedBull1016_Cartoon_Theme_SYNC_MEC"/>
    <s v="Completed"/>
    <s v="Clipkit"/>
    <s v="RON"/>
    <s v="Xaxis SYNC"/>
    <s v="cpv"/>
    <s v="Pre/Mid/Post Rolls RON"/>
    <s v="Online Video"/>
    <n v="4.2000000000000003E-2"/>
    <n v="0.06"/>
    <n v="70000"/>
    <n v="70381"/>
    <n v="0"/>
    <n v="70000"/>
    <m/>
    <n v="0"/>
    <e v="#DIV/0!"/>
    <n v="2940"/>
    <n v="2940"/>
    <n v="0"/>
    <n v="4200"/>
    <n v="4150.0200000000004"/>
    <n v="-49.979999999999563"/>
    <n v="0"/>
    <n v="1210.0200000000004"/>
    <n v="0.29156967918226906"/>
  </r>
  <r>
    <s v="Pandora1016_Aw_Campaign_interest_Digitalm_MC"/>
    <x v="0"/>
    <x v="9"/>
    <s v="Q4"/>
    <d v="2016-10-01T00:00:00"/>
    <d v="2016-10-31T00:00:00"/>
    <n v="0"/>
    <x v="0"/>
    <x v="29"/>
    <s v="Pandora1016_Aw_Campaign_interest_MC"/>
    <s v="Completed"/>
    <s v="Digitalm"/>
    <s v="RON"/>
    <s v="Xaxis Display Plus"/>
    <s v="cpm"/>
    <s v="Selected Sites"/>
    <s v="Ad Bundles"/>
    <n v="0.2"/>
    <n v="2"/>
    <n v="600000"/>
    <n v="600008"/>
    <n v="0"/>
    <n v="600000"/>
    <n v="125"/>
    <n v="2.0833055559259209E-4"/>
    <n v="7.952"/>
    <n v="120"/>
    <n v="120"/>
    <n v="0"/>
    <n v="1200"/>
    <n v="994"/>
    <n v="-206"/>
    <n v="0"/>
    <n v="874"/>
    <n v="0.87927565392354123"/>
  </r>
  <r>
    <s v="Pandora1016_Aw_Campaign_interest_Bond_MC"/>
    <x v="0"/>
    <x v="9"/>
    <s v="Q4"/>
    <d v="2016-10-01T00:00:00"/>
    <d v="2016-10-31T00:00:00"/>
    <n v="0"/>
    <x v="0"/>
    <x v="29"/>
    <s v="Pandora1016_Aw_Campaign_interest_MC"/>
    <s v="Completed"/>
    <s v="Bond Digital"/>
    <s v="RON"/>
    <s v="Xaxis Display Plus"/>
    <s v="cpm"/>
    <s v="Selected Sites"/>
    <s v="Ad Bundles"/>
    <n v="0.5"/>
    <n v="2"/>
    <n v="500000"/>
    <n v="500026"/>
    <n v="0"/>
    <n v="500000"/>
    <m/>
    <n v="0"/>
    <e v="#DIV/0!"/>
    <n v="250"/>
    <n v="250"/>
    <n v="0"/>
    <n v="1000"/>
    <n v="1000"/>
    <n v="0"/>
    <n v="0"/>
    <n v="750"/>
    <n v="0.75"/>
  </r>
  <r>
    <s v="Shell1016_Helix_Audio_Recognation_Digitalmarcom_MC"/>
    <x v="0"/>
    <x v="9"/>
    <s v="Q4"/>
    <d v="2016-10-01T00:00:00"/>
    <d v="2016-10-31T00:00:00"/>
    <n v="0"/>
    <x v="0"/>
    <x v="50"/>
    <s v="Shell1016_Helix_Audio_Recognation_MC"/>
    <s v="Completed"/>
    <s v="Digitalmarcom"/>
    <s v="RON"/>
    <s v="Xaxis Audio Recog"/>
    <s v="cpv"/>
    <s v="Pre/Mid/Post Rolls RON"/>
    <s v="Online Video"/>
    <n v="3.9E-2"/>
    <n v="0.06"/>
    <n v="253000"/>
    <n v="261376"/>
    <n v="0"/>
    <n v="253000"/>
    <n v="21570"/>
    <n v="8.2524791870714986E-2"/>
    <n v="0.70178303198887337"/>
    <n v="9867"/>
    <n v="9867"/>
    <n v="0"/>
    <n v="15180"/>
    <n v="15137.46"/>
    <n v="-42.540000000000873"/>
    <n v="0"/>
    <n v="5270.4599999999991"/>
    <n v="0.34817333951666918"/>
  </r>
  <r>
    <s v="Shelll1016_Helix_preroll_Nokta_MC"/>
    <x v="0"/>
    <x v="9"/>
    <s v="Q4"/>
    <d v="2016-10-01T00:00:00"/>
    <d v="2016-10-31T00:00:00"/>
    <n v="0"/>
    <x v="0"/>
    <x v="50"/>
    <s v="Shelll1016_Helix_preroll__MC"/>
    <s v="Completed"/>
    <s v="Nokta"/>
    <s v="RON"/>
    <s v="Xaxis Tv"/>
    <s v="cpv"/>
    <s v="Pre/Mid/Post Rolls RON"/>
    <s v="Online Video"/>
    <n v="1.2E-2"/>
    <n v="3.3000000000000002E-2"/>
    <n v="100000"/>
    <n v="0"/>
    <n v="100000"/>
    <n v="0"/>
    <m/>
    <e v="#DIV/0!"/>
    <e v="#DIV/0!"/>
    <n v="1200"/>
    <n v="0"/>
    <n v="-1200"/>
    <n v="3300"/>
    <n v="0"/>
    <n v="-3300"/>
    <n v="0"/>
    <n v="0"/>
    <e v="#DIV/0!"/>
  </r>
  <r>
    <s v="Shelll1016_Helix_preroll_Appnexus_MC"/>
    <x v="0"/>
    <x v="9"/>
    <s v="Q4"/>
    <d v="2016-10-01T00:00:00"/>
    <d v="2016-10-31T00:00:00"/>
    <n v="0"/>
    <x v="0"/>
    <x v="50"/>
    <s v="Shelll1016_Helix_preroll__MC"/>
    <s v="Completed"/>
    <s v="Appnexus"/>
    <s v="RON"/>
    <s v="Xaxis Tv"/>
    <s v="cpv"/>
    <s v="Pre/Mid/Post Rolls RON"/>
    <s v="Online Video"/>
    <n v="1.2E-2"/>
    <n v="3.3000000000000002E-2"/>
    <n v="100000"/>
    <n v="85036"/>
    <n v="14964"/>
    <n v="85036"/>
    <m/>
    <n v="0"/>
    <e v="#DIV/0!"/>
    <n v="1200"/>
    <n v="585.00435270649268"/>
    <n v="-614.99564729350732"/>
    <n v="3300"/>
    <n v="2806.1880000000001"/>
    <n v="-493.8119999999999"/>
    <n v="0"/>
    <n v="2221.1836472935074"/>
    <n v="0.7915305914263433"/>
  </r>
  <r>
    <s v="Shelll1016_Helix_preroll_Google_MC"/>
    <x v="0"/>
    <x v="9"/>
    <s v="Q4"/>
    <d v="2016-10-01T00:00:00"/>
    <d v="2016-10-31T00:00:00"/>
    <n v="0"/>
    <x v="0"/>
    <x v="50"/>
    <s v="Shelll1016_Helix_preroll__MC"/>
    <s v="Completed"/>
    <s v="Google"/>
    <s v="RON"/>
    <s v="Xaxis Tv"/>
    <s v="cpv"/>
    <s v="Pre/Mid/Post Rolls RON"/>
    <s v="Online Video"/>
    <n v="0"/>
    <n v="3.3000000000000002E-2"/>
    <n v="0"/>
    <n v="0"/>
    <n v="0"/>
    <n v="0"/>
    <m/>
    <e v="#DIV/0!"/>
    <e v="#DIV/0!"/>
    <n v="0"/>
    <n v="133.117997416479"/>
    <n v="133.117997416479"/>
    <n v="0"/>
    <n v="0"/>
    <n v="0"/>
    <n v="0"/>
    <n v="-133.117997416479"/>
    <e v="#DIV/0!"/>
  </r>
  <r>
    <s v="Shelll1016_Helix_preroll_Bannerconnect_MC_September"/>
    <x v="0"/>
    <x v="9"/>
    <s v="Q4"/>
    <d v="2016-10-01T00:00:00"/>
    <d v="2016-10-31T00:00:00"/>
    <n v="0"/>
    <x v="0"/>
    <x v="50"/>
    <s v="Shelll1016_Helix_preroll__MC"/>
    <s v="Completed"/>
    <s v="Bannerconnect"/>
    <s v="RON"/>
    <s v="Xaxis Tv"/>
    <s v="cpv"/>
    <s v="Pre/Mid/Post Rolls RON"/>
    <s v="Online Video"/>
    <n v="0"/>
    <n v="3.3000000000000002E-2"/>
    <n v="0"/>
    <n v="0"/>
    <n v="0"/>
    <n v="0"/>
    <m/>
    <e v="#DIV/0!"/>
    <e v="#DIV/0!"/>
    <n v="0"/>
    <n v="1216.3727078255188"/>
    <n v="1216.3727078255188"/>
    <n v="0"/>
    <n v="0"/>
    <n v="0"/>
    <n v="0"/>
    <n v="-1216.3727078255188"/>
    <e v="#DIV/0!"/>
  </r>
  <r>
    <s v="Shelll1016_Helix_preroll_Bannerconnect_MC_October"/>
    <x v="0"/>
    <x v="9"/>
    <s v="Q4"/>
    <d v="2016-10-01T00:00:00"/>
    <d v="2016-10-31T00:00:00"/>
    <n v="0"/>
    <x v="0"/>
    <x v="50"/>
    <s v="Shelll1016_Helix_preroll__MC"/>
    <s v="Completed"/>
    <s v="Bannerconnect"/>
    <s v="RON"/>
    <s v="Xaxis Tv"/>
    <s v="cpv"/>
    <s v="Pre/Mid/Post Rolls RON"/>
    <s v="Online Video"/>
    <n v="0"/>
    <n v="3.3000000000000002E-2"/>
    <n v="0"/>
    <n v="0"/>
    <n v="0"/>
    <n v="0"/>
    <m/>
    <e v="#DIV/0!"/>
    <e v="#DIV/0!"/>
    <n v="0"/>
    <n v="524.23232622675846"/>
    <n v="524.23232622675846"/>
    <n v="0"/>
    <n v="0"/>
    <n v="0"/>
    <n v="0"/>
    <n v="-524.23232622675846"/>
    <e v="#DIV/0!"/>
  </r>
  <r>
    <s v="Shelll1016_Helix_preroll_Medikalakademi_MC"/>
    <x v="0"/>
    <x v="9"/>
    <s v="Q4"/>
    <d v="2016-10-01T00:00:00"/>
    <d v="2016-10-31T00:00:00"/>
    <n v="0"/>
    <x v="0"/>
    <x v="50"/>
    <s v="Shelll1016_Helix_preroll__MC"/>
    <s v="Completed"/>
    <s v="Medikalakademi"/>
    <s v="RON"/>
    <s v="Xaxis Tv"/>
    <s v="cpv"/>
    <s v="Pre/Mid/Post Rolls RON"/>
    <s v="Online Video"/>
    <n v="0"/>
    <n v="3.3000000000000002E-2"/>
    <n v="0"/>
    <n v="0"/>
    <n v="0"/>
    <n v="0"/>
    <m/>
    <e v="#DIV/0!"/>
    <e v="#DIV/0!"/>
    <n v="0"/>
    <n v="171.8080992243959"/>
    <n v="171.8080992243959"/>
    <n v="0"/>
    <n v="0"/>
    <n v="0"/>
    <n v="0"/>
    <n v="-171.8080992243959"/>
    <e v="#DIV/0!"/>
  </r>
  <r>
    <s v="Shelll1016_Helix_preroll_Onedio_MC"/>
    <x v="0"/>
    <x v="9"/>
    <s v="Q4"/>
    <d v="2016-10-01T00:00:00"/>
    <d v="2016-10-31T00:00:00"/>
    <n v="0"/>
    <x v="0"/>
    <x v="50"/>
    <s v="Shelll1016_Helix_preroll__MC"/>
    <s v="Completed"/>
    <s v="Onedio"/>
    <s v="RON"/>
    <s v="Xaxis Tv"/>
    <s v="cpv"/>
    <s v="Pre/Mid/Post Rolls RON"/>
    <s v="Online Video"/>
    <n v="0"/>
    <n v="3.3000000000000002E-2"/>
    <n v="0"/>
    <n v="0"/>
    <n v="0"/>
    <n v="0"/>
    <m/>
    <e v="#DIV/0!"/>
    <e v="#DIV/0!"/>
    <n v="0"/>
    <n v="715.86708010164978"/>
    <n v="715.86708010164978"/>
    <n v="0"/>
    <n v="0"/>
    <n v="0"/>
    <n v="0"/>
    <n v="-715.86708010164978"/>
    <e v="#DIV/0!"/>
  </r>
  <r>
    <s v="Shelll1016_Helix_preroll_Acunn_MC"/>
    <x v="0"/>
    <x v="9"/>
    <s v="Q4"/>
    <d v="2016-10-01T00:00:00"/>
    <d v="2016-10-31T00:00:00"/>
    <n v="0"/>
    <x v="0"/>
    <x v="50"/>
    <s v="Shelll1016_HeliX_preroll__MC"/>
    <s v="Completed"/>
    <s v="Acunn"/>
    <s v="RON"/>
    <s v="Xaxis Tv"/>
    <s v="cpv"/>
    <s v="Pre/Mid/Post Rolls RON"/>
    <s v="Online Video"/>
    <n v="1.4999999999999999E-2"/>
    <n v="3.3000000000000002E-2"/>
    <n v="350000"/>
    <n v="352191"/>
    <n v="0"/>
    <n v="350000"/>
    <n v="12220"/>
    <n v="3.4697081981084128E-2"/>
    <n v="0.65370801963993452"/>
    <n v="5250"/>
    <n v="5250"/>
    <n v="0"/>
    <n v="11550"/>
    <n v="7988.3119999999999"/>
    <n v="-3561.6880000000001"/>
    <n v="0"/>
    <n v="2738.3119999999999"/>
    <n v="0.34278981592106067"/>
  </r>
  <r>
    <s v="Akbank1016_ihtiyac_Kredisi_preroll_Nokta_MC"/>
    <x v="0"/>
    <x v="9"/>
    <s v="Q4"/>
    <d v="2016-10-01T00:00:00"/>
    <d v="2016-10-12T00:00:00"/>
    <n v="0"/>
    <x v="0"/>
    <x v="9"/>
    <s v="Akbank1016_ihtiyac_Kredisi_preroll_MC"/>
    <s v="Completed"/>
    <s v="Nokta"/>
    <s v="RON"/>
    <s v="Xaxis Tv"/>
    <s v="cpv"/>
    <s v="Pre/Mid/Post Rolls RON"/>
    <s v="Online Video"/>
    <n v="1.2E-2"/>
    <n v="3.3000000000000002E-2"/>
    <n v="100000"/>
    <n v="0"/>
    <n v="100000"/>
    <n v="0"/>
    <m/>
    <e v="#DIV/0!"/>
    <e v="#DIV/0!"/>
    <n v="1200"/>
    <n v="0"/>
    <n v="-1200"/>
    <n v="3300"/>
    <n v="0"/>
    <n v="-3300"/>
    <n v="0"/>
    <n v="0"/>
    <e v="#DIV/0!"/>
  </r>
  <r>
    <s v="Akbank1016_ihtiyac_Kredisi_preroll_Sözcü_MC"/>
    <x v="0"/>
    <x v="9"/>
    <s v="Q4"/>
    <d v="2016-10-01T00:00:00"/>
    <d v="2016-10-12T00:00:00"/>
    <n v="0"/>
    <x v="0"/>
    <x v="9"/>
    <s v="Akbank1016_ihtiyac_Kredisi_preroll_MC"/>
    <s v="Completed"/>
    <s v="Sözcü"/>
    <s v="RON"/>
    <s v="Xaxis Tv"/>
    <s v="cpv"/>
    <s v="Pre/Mid/Post Rolls RON"/>
    <s v="Online Video"/>
    <n v="0.01"/>
    <n v="3.3000000000000002E-2"/>
    <n v="100000"/>
    <n v="58354"/>
    <n v="41646"/>
    <n v="58354"/>
    <n v="9049"/>
    <n v="0.15507077492545498"/>
    <n v="0"/>
    <n v="1000"/>
    <n v="583.54"/>
    <n v="-416.46000000000004"/>
    <n v="3300"/>
    <n v="0"/>
    <n v="-3300"/>
    <n v="0"/>
    <n v="-583.54"/>
    <e v="#DIV/0!"/>
  </r>
  <r>
    <s v="Sepas1016_Unico_Sigorta_interstitial_Medyanet_MEC"/>
    <x v="0"/>
    <x v="9"/>
    <s v="Q4"/>
    <d v="2016-10-01T00:00:00"/>
    <d v="2016-10-31T00:00:00"/>
    <n v="0"/>
    <x v="1"/>
    <x v="67"/>
    <s v="Sepas1016_Unico_Sigorta_interstitial_MEC"/>
    <s v="Completed"/>
    <s v="Medyanet"/>
    <s v="RON"/>
    <s v="Xaxis Rich Media"/>
    <s v="cpm"/>
    <s v="Interstitial"/>
    <s v="Interstitial"/>
    <n v="0.5"/>
    <n v="2.5"/>
    <n v="250000"/>
    <n v="249215"/>
    <n v="785"/>
    <n v="249215"/>
    <m/>
    <n v="0"/>
    <e v="#DIV/0!"/>
    <n v="125"/>
    <n v="124.6075"/>
    <n v="-0.39249999999999829"/>
    <n v="625"/>
    <n v="625"/>
    <n v="0"/>
    <n v="0"/>
    <n v="500.39249999999998"/>
    <n v="0.80062800000000001"/>
  </r>
  <r>
    <s v="BobbiBrown1016_Retouching_Mobil_Prestitial_Move_MS"/>
    <x v="0"/>
    <x v="9"/>
    <s v="Q4"/>
    <d v="2016-10-01T00:00:00"/>
    <d v="2016-10-22T00:00:00"/>
    <n v="0"/>
    <x v="2"/>
    <x v="71"/>
    <s v="BobbiBrown1016_Retouching_Mobil_Prestitial_MS"/>
    <s v="Completed"/>
    <s v="Move"/>
    <s v="RON"/>
    <s v="Xaxis Mobil"/>
    <s v="cpm"/>
    <s v="Interstitial"/>
    <s v="Interstitial"/>
    <n v="4"/>
    <n v="10"/>
    <n v="900000"/>
    <n v="1107450"/>
    <n v="0"/>
    <n v="900000"/>
    <m/>
    <n v="0"/>
    <e v="#DIV/0!"/>
    <n v="3600"/>
    <n v="3600"/>
    <n v="0"/>
    <n v="9000"/>
    <n v="9000"/>
    <n v="0"/>
    <n v="0"/>
    <n v="5400"/>
    <n v="0.6"/>
  </r>
  <r>
    <s v="BobbiBrown1016_Retouching_Pin_Overlay_Popmarker_MS"/>
    <x v="0"/>
    <x v="9"/>
    <s v="Q4"/>
    <d v="2016-10-01T00:00:00"/>
    <d v="2016-10-22T00:00:00"/>
    <n v="0"/>
    <x v="2"/>
    <x v="71"/>
    <s v="BobbiBrown1016_Retouching_Pin_Overlay_MS"/>
    <s v="Completed"/>
    <s v="Popmarker"/>
    <s v="RON"/>
    <s v="Xaxis Pin"/>
    <s v="cpm"/>
    <s v="Selected Sites"/>
    <s v="Ad Bundles"/>
    <n v="1"/>
    <n v="3.5"/>
    <n v="500000"/>
    <n v="500147"/>
    <n v="0"/>
    <n v="500000"/>
    <n v="1935"/>
    <n v="3.8688625544090038E-3"/>
    <n v="0.89698708010335926"/>
    <n v="500"/>
    <n v="500"/>
    <n v="0"/>
    <n v="1750"/>
    <n v="1735.67"/>
    <n v="-14.329999999999927"/>
    <n v="0"/>
    <n v="1235.67"/>
    <n v="0.71192680636296068"/>
  </r>
  <r>
    <s v="BobbiBrown1016_Retouchin_interstitial_Medyanet_MS"/>
    <x v="0"/>
    <x v="9"/>
    <s v="Q4"/>
    <d v="2016-10-01T00:00:00"/>
    <d v="2016-10-22T00:00:00"/>
    <n v="0"/>
    <x v="2"/>
    <x v="71"/>
    <s v="BobbiBrown1016_Retouchin_interstitial_MS"/>
    <s v="Completed"/>
    <s v="Medyanet"/>
    <s v="RON"/>
    <s v="Xaxis Rich Media"/>
    <s v="cpm"/>
    <s v="Interstitial"/>
    <s v="Interstitial"/>
    <n v="0.5"/>
    <n v="4.25"/>
    <n v="350000"/>
    <n v="322445"/>
    <n v="27555"/>
    <n v="322445"/>
    <n v="7966"/>
    <n v="2.4704988447642233E-2"/>
    <n v="0.15728722068792367"/>
    <n v="175"/>
    <n v="161.2225"/>
    <n v="-13.777500000000003"/>
    <n v="1487.5"/>
    <n v="1252.95"/>
    <n v="-234.54999999999995"/>
    <n v="0"/>
    <n v="1091.7275"/>
    <n v="0.87132567141545947"/>
  </r>
  <r>
    <s v="BobbiBrown1016_Retouchin_interstitial_Acunn_MS"/>
    <x v="0"/>
    <x v="9"/>
    <s v="Q4"/>
    <d v="2016-10-01T00:00:00"/>
    <d v="2016-10-22T00:00:00"/>
    <n v="0"/>
    <x v="2"/>
    <x v="71"/>
    <s v="BobbiBrown1016_Retouchin_interstitial_MS"/>
    <s v="Completed"/>
    <s v="Acunn"/>
    <s v="RON"/>
    <s v="Xaxis Rich Media"/>
    <s v="cpm"/>
    <s v="Interstitial"/>
    <s v="Interstitial"/>
    <n v="1.25"/>
    <n v="4.25"/>
    <n v="220000"/>
    <n v="178201"/>
    <n v="41799"/>
    <n v="178201"/>
    <n v="1695"/>
    <n v="9.5117311350665819E-3"/>
    <n v="0.58997050147492625"/>
    <n v="275"/>
    <n v="222.75125"/>
    <n v="-52.248750000000001"/>
    <n v="935"/>
    <n v="1000"/>
    <n v="65"/>
    <n v="0"/>
    <n v="777.24874999999997"/>
    <n v="0.77724874999999993"/>
  </r>
  <r>
    <s v="BobbiBrown1016_Retouching_interest_Bond_MS"/>
    <x v="0"/>
    <x v="9"/>
    <s v="Q4"/>
    <d v="2016-10-01T00:00:00"/>
    <d v="2016-10-22T00:00:00"/>
    <n v="0"/>
    <x v="2"/>
    <x v="71"/>
    <s v="BobbiBrown1016_Retouching_interest_MS"/>
    <s v="Completed"/>
    <s v="Bond Digital"/>
    <s v="RON"/>
    <s v="Xaxis Display Plus"/>
    <s v="cpm"/>
    <s v="Selected Sites"/>
    <s v="Ad Bundles"/>
    <n v="0.5"/>
    <n v="3"/>
    <n v="650000"/>
    <n v="652006"/>
    <n v="0"/>
    <n v="650000"/>
    <n v="425"/>
    <n v="6.5183449232062286E-4"/>
    <n v="2.480847058823529"/>
    <n v="325"/>
    <n v="325"/>
    <n v="0"/>
    <n v="1950"/>
    <n v="1054.3599999999999"/>
    <n v="-895.6400000000001"/>
    <n v="0"/>
    <n v="729.3599999999999"/>
    <n v="0.69175613642399181"/>
  </r>
  <r>
    <s v="BobbiBrown1016_Retouching_interest_Digitalm_MS"/>
    <x v="0"/>
    <x v="9"/>
    <s v="Q4"/>
    <d v="2016-10-01T00:00:00"/>
    <d v="2016-10-22T00:00:00"/>
    <n v="0"/>
    <x v="2"/>
    <x v="71"/>
    <s v="BobbiBrown1016_Retouching_interest_MS"/>
    <s v="Completed"/>
    <s v="Digitalm"/>
    <s v="RON"/>
    <s v="Xaxis Display Plus"/>
    <s v="cpm"/>
    <s v="Selected Sites"/>
    <s v="Ad Bundles"/>
    <n v="0.2"/>
    <n v="3"/>
    <n v="350000"/>
    <n v="349550"/>
    <n v="450"/>
    <n v="349550"/>
    <n v="97"/>
    <n v="2.7749964239736806E-4"/>
    <n v="10.309278350515465"/>
    <n v="70"/>
    <n v="69.910000000000011"/>
    <n v="-8.99999999999892E-2"/>
    <n v="1050"/>
    <n v="1000"/>
    <n v="-50"/>
    <n v="0"/>
    <n v="930.09"/>
    <n v="0.93009000000000008"/>
  </r>
  <r>
    <s v="Nike1016_Running_Preroll_Nokta_MS"/>
    <x v="0"/>
    <x v="9"/>
    <s v="Q4"/>
    <d v="2016-10-01T00:00:00"/>
    <d v="2016-10-03T00:00:00"/>
    <n v="0"/>
    <x v="2"/>
    <x v="27"/>
    <s v="Nike1016_Running_Preroll_MS"/>
    <s v="Completed"/>
    <s v="Nokta"/>
    <s v="RON"/>
    <s v="Xaxis Tv"/>
    <s v="cpv"/>
    <s v="Pre/Mid/Post Rolls RON"/>
    <s v="Online Video"/>
    <n v="1.2E-2"/>
    <n v="3.3000000000000002E-2"/>
    <n v="50000"/>
    <n v="0"/>
    <n v="50000"/>
    <n v="0"/>
    <m/>
    <e v="#DIV/0!"/>
    <e v="#DIV/0!"/>
    <n v="600"/>
    <n v="0"/>
    <n v="-600"/>
    <n v="1650"/>
    <n v="138.68"/>
    <n v="-1511.32"/>
    <n v="0"/>
    <n v="138.68"/>
    <n v="1"/>
  </r>
  <r>
    <s v="Nike1016_Running_Preroll_Fox_MS"/>
    <x v="0"/>
    <x v="9"/>
    <s v="Q4"/>
    <d v="2016-10-01T00:00:00"/>
    <d v="2016-10-03T00:00:00"/>
    <n v="0"/>
    <x v="2"/>
    <x v="27"/>
    <s v="Nike1016_Running_Preroll_MS"/>
    <s v="Completed"/>
    <s v="Fox"/>
    <s v="RON"/>
    <s v="Xaxis Tv"/>
    <s v="cpv"/>
    <s v="Pre/Mid/Post Rolls RON"/>
    <s v="Online Video"/>
    <n v="0.01"/>
    <n v="3.3000000000000002E-2"/>
    <n v="5000"/>
    <n v="5000"/>
    <n v="0"/>
    <n v="5000"/>
    <m/>
    <n v="0"/>
    <e v="#DIV/0!"/>
    <n v="50"/>
    <n v="50"/>
    <n v="0"/>
    <n v="165"/>
    <n v="200"/>
    <n v="35"/>
    <n v="0"/>
    <n v="150"/>
    <n v="0.75"/>
  </r>
  <r>
    <s v="Vodafone1016_Dominos_Ebu_interest_Medyanet(interstitial)_MS"/>
    <x v="0"/>
    <x v="9"/>
    <s v="Q4"/>
    <d v="2016-10-01T00:00:00"/>
    <d v="2016-10-12T00:00:00"/>
    <n v="0"/>
    <x v="2"/>
    <x v="13"/>
    <s v="Vodafone1016_Dominos_Ebu_interest_MS"/>
    <s v="Completed"/>
    <s v="Medyanet"/>
    <s v="RON"/>
    <s v="Xaxis Rich Media"/>
    <s v="cpm"/>
    <s v="Selected Sites"/>
    <s v="Ad Bundles"/>
    <n v="0.5"/>
    <n v="2"/>
    <n v="500000"/>
    <n v="500050"/>
    <n v="0"/>
    <n v="500000"/>
    <m/>
    <n v="0"/>
    <e v="#DIV/0!"/>
    <n v="250"/>
    <n v="250"/>
    <n v="0"/>
    <n v="1000"/>
    <n v="1000"/>
    <n v="0"/>
    <n v="0"/>
    <n v="750"/>
    <n v="0.75"/>
  </r>
  <r>
    <s v="Vodafone1016_Dominos_Ebu_interest_Digitalm_MS"/>
    <x v="0"/>
    <x v="9"/>
    <s v="Q4"/>
    <d v="2016-10-01T00:00:00"/>
    <d v="2016-10-12T00:00:00"/>
    <n v="0"/>
    <x v="2"/>
    <x v="13"/>
    <s v="Vodafone1016_Dominos_Ebu_interest_MS"/>
    <s v="Completed"/>
    <s v="Digitalm"/>
    <s v="RON"/>
    <s v="Xaxis Display Plus"/>
    <s v="cpm"/>
    <s v="Selected Sites"/>
    <s v="Ad Bundles"/>
    <n v="0.2"/>
    <n v="2"/>
    <n v="1000000"/>
    <n v="991939"/>
    <n v="8061"/>
    <n v="991939"/>
    <n v="227"/>
    <n v="2.2884471726588026E-4"/>
    <n v="5.1567841409691626"/>
    <n v="200"/>
    <n v="198.3878"/>
    <n v="-1.6122000000000014"/>
    <n v="2000"/>
    <n v="1170.5899999999999"/>
    <n v="-829.41000000000008"/>
    <n v="0"/>
    <n v="972.20219999999995"/>
    <n v="0.83052324041722547"/>
  </r>
  <r>
    <s v="Vodafone1016_Godzilla_Turbine_Digitalm_MS"/>
    <x v="0"/>
    <x v="9"/>
    <s v="Q4"/>
    <d v="2016-10-03T00:00:00"/>
    <d v="2016-10-10T00:00:00"/>
    <n v="0"/>
    <x v="2"/>
    <x v="13"/>
    <s v="Vodafone1016_Godzilla_Turbine_MS"/>
    <s v="Completed"/>
    <s v="Digitalm"/>
    <s v="RON"/>
    <s v="Xaxis Display Plus"/>
    <s v="cpm"/>
    <s v="Selected Sites"/>
    <s v="Ad Bundles"/>
    <n v="0.2"/>
    <n v="2"/>
    <n v="700000"/>
    <n v="700048"/>
    <n v="0"/>
    <n v="700000"/>
    <n v="99"/>
    <n v="1.4141887413434507E-4"/>
    <n v="10.1010101010101"/>
    <n v="140"/>
    <n v="140"/>
    <n v="0"/>
    <n v="1400"/>
    <n v="1000"/>
    <n v="-400"/>
    <n v="0"/>
    <n v="860"/>
    <n v="0.86"/>
  </r>
  <r>
    <s v="Vodafone1016_Godzilla_Turbine_Medyanet(interstitial)_Faz1_MS"/>
    <x v="0"/>
    <x v="9"/>
    <s v="Q4"/>
    <d v="2016-10-03T00:00:00"/>
    <d v="2016-10-10T00:00:00"/>
    <n v="0"/>
    <x v="2"/>
    <x v="13"/>
    <s v="Vodafone1016_Godzilla_Turbine_MS"/>
    <s v="Completed"/>
    <s v="Medyanet"/>
    <s v="RON"/>
    <s v="Xaxis Rich Media"/>
    <s v="cpm"/>
    <s v="Interstitial"/>
    <s v="Interstitial"/>
    <n v="0.5"/>
    <n v="2"/>
    <n v="500000"/>
    <n v="500006"/>
    <n v="0"/>
    <n v="500000"/>
    <m/>
    <n v="0"/>
    <e v="#DIV/0!"/>
    <n v="250"/>
    <n v="250"/>
    <n v="0"/>
    <n v="1000"/>
    <n v="1000"/>
    <n v="0"/>
    <n v="0"/>
    <n v="750"/>
    <n v="0.75"/>
  </r>
  <r>
    <s v="Vodafone1016_Godzilla_Contextual_Medyanet(interstitial)_Faz2_MS"/>
    <x v="0"/>
    <x v="9"/>
    <s v="Q4"/>
    <d v="2016-10-03T00:00:00"/>
    <d v="2016-10-10T00:00:00"/>
    <n v="0"/>
    <x v="2"/>
    <x v="13"/>
    <s v="Vodafone1016_Godzilla_Contextual_MS"/>
    <s v="Completed"/>
    <s v="Medyanet"/>
    <s v="RON"/>
    <s v="Xaxis Rich Media"/>
    <s v="cpm"/>
    <s v="Selected Sites"/>
    <s v="Ad Bundles"/>
    <n v="0.5"/>
    <n v="2.5"/>
    <n v="500000"/>
    <n v="500009"/>
    <n v="0"/>
    <n v="500000"/>
    <m/>
    <n v="0"/>
    <e v="#DIV/0!"/>
    <n v="250"/>
    <n v="250"/>
    <n v="0"/>
    <n v="1250"/>
    <n v="1250"/>
    <n v="0"/>
    <n v="0"/>
    <n v="1000"/>
    <n v="0.8"/>
  </r>
  <r>
    <s v="Vodafone1016_Godzilla_Contextual_Doğuş_MS"/>
    <x v="0"/>
    <x v="9"/>
    <s v="Q4"/>
    <d v="2016-10-03T00:00:00"/>
    <d v="2016-10-10T00:00:00"/>
    <n v="0"/>
    <x v="2"/>
    <x v="13"/>
    <s v="Vodafone1016_Godzilla_Contextual_MS"/>
    <s v="Completed"/>
    <s v="Dogus"/>
    <s v="RON"/>
    <s v="Xaxis Contextual"/>
    <s v="cpm"/>
    <s v="Selected Sites"/>
    <s v="Ad Bundles"/>
    <n v="0.35"/>
    <n v="2.5"/>
    <n v="700000"/>
    <n v="700146"/>
    <n v="0"/>
    <n v="700000"/>
    <n v="576"/>
    <n v="8.2268555415584749E-4"/>
    <n v="2.1701388888888888"/>
    <n v="244.99999999999997"/>
    <n v="244.99999999999997"/>
    <n v="0"/>
    <n v="1750"/>
    <n v="1250"/>
    <n v="-500"/>
    <n v="0"/>
    <n v="1005"/>
    <n v="0.80400000000000005"/>
  </r>
  <r>
    <s v="Vodafone1016_Red_Digiturk_Taraftar_BJK_Preroll_Bond_MS"/>
    <x v="0"/>
    <x v="9"/>
    <s v="Q4"/>
    <d v="2016-10-03T00:00:00"/>
    <d v="2016-10-28T00:00:00"/>
    <n v="0"/>
    <x v="2"/>
    <x v="13"/>
    <s v="Vodafone1016_Red_Digiturk_Taraftar_BJK_Preroll_MS"/>
    <s v="Completed"/>
    <s v="Bond Digital"/>
    <s v="RON"/>
    <s v="Xaxis Tv"/>
    <s v="cpv"/>
    <s v="Pre/Mid/Post Rolls RON"/>
    <s v="Online Video"/>
    <n v="1.4999999999999999E-2"/>
    <n v="3.3000000000000002E-2"/>
    <n v="35000"/>
    <n v="35000"/>
    <n v="0"/>
    <n v="35000"/>
    <m/>
    <n v="0"/>
    <e v="#DIV/0!"/>
    <n v="525"/>
    <n v="525"/>
    <n v="0"/>
    <n v="1155"/>
    <n v="970.3"/>
    <n v="-184.70000000000005"/>
    <n v="0"/>
    <n v="445.29999999999995"/>
    <n v="0.45893022776460884"/>
  </r>
  <r>
    <s v="Vodafone1016_Red_Digiturk_Taraftar_GS_Preroll_Bond_MS"/>
    <x v="0"/>
    <x v="9"/>
    <s v="Q4"/>
    <d v="2016-10-03T00:00:00"/>
    <d v="2016-10-28T00:00:00"/>
    <n v="0"/>
    <x v="2"/>
    <x v="13"/>
    <s v="Vodafone1016_Red_Digiturk_Taraftar_GS_Preroll_MS"/>
    <s v="Completed"/>
    <s v="Bond Digital"/>
    <s v="RON"/>
    <s v="Xaxis Tv"/>
    <s v="cpv"/>
    <s v="Pre/Mid/Post Rolls RON"/>
    <s v="Online Video"/>
    <n v="1.4999999999999999E-2"/>
    <n v="3.3000000000000002E-2"/>
    <n v="35000"/>
    <n v="35000"/>
    <n v="0"/>
    <n v="35000"/>
    <m/>
    <n v="0"/>
    <e v="#DIV/0!"/>
    <n v="525"/>
    <n v="525"/>
    <n v="0"/>
    <n v="1155"/>
    <n v="966.87"/>
    <n v="-188.13"/>
    <n v="0"/>
    <n v="441.87"/>
    <n v="0.45701076670079743"/>
  </r>
  <r>
    <s v="Vodafone1016_Red_Digiturk_Taraftar_FB_Preroll_Bond_MS"/>
    <x v="0"/>
    <x v="9"/>
    <s v="Q4"/>
    <d v="2016-10-03T00:00:00"/>
    <d v="2016-10-28T00:00:00"/>
    <n v="0"/>
    <x v="2"/>
    <x v="13"/>
    <s v="Vodafone1016_Red_Digiturk_Taraftar_FB_Preroll_MS"/>
    <s v="Completed"/>
    <s v="Bond Digital"/>
    <s v="RON"/>
    <s v="Xaxis Tv"/>
    <s v="cpv"/>
    <s v="Pre/Mid/Post Rolls RON"/>
    <s v="Online Video"/>
    <n v="1.4999999999999999E-2"/>
    <n v="3.3000000000000002E-2"/>
    <n v="35000"/>
    <n v="35000"/>
    <n v="0"/>
    <n v="35000"/>
    <m/>
    <n v="0"/>
    <e v="#DIV/0!"/>
    <n v="525"/>
    <n v="525"/>
    <n v="0"/>
    <n v="1155"/>
    <n v="963.9"/>
    <n v="-191.10000000000002"/>
    <n v="0"/>
    <n v="438.9"/>
    <n v="0.45533769063180829"/>
  </r>
  <r>
    <s v="Vodafone1016_Red_Digiturk_Taraftar_Diğer_Preroll_Bond_MS"/>
    <x v="0"/>
    <x v="9"/>
    <s v="Q4"/>
    <d v="2016-10-03T00:00:00"/>
    <d v="2016-10-28T00:00:00"/>
    <n v="0"/>
    <x v="2"/>
    <x v="13"/>
    <s v="Vodafone1016_Red_Digiturk_Taraftar_Diger_Preroll_MS"/>
    <s v="Completed"/>
    <s v="Bond Digital"/>
    <s v="RON"/>
    <s v="Xaxis Tv"/>
    <s v="cpv"/>
    <s v="Pre/Mid/Post Rolls RON"/>
    <s v="Online Video"/>
    <n v="1.4999999999999999E-2"/>
    <n v="3.3000000000000002E-2"/>
    <n v="35000"/>
    <n v="33136"/>
    <n v="1864"/>
    <n v="33136"/>
    <m/>
    <n v="0"/>
    <e v="#DIV/0!"/>
    <n v="525"/>
    <n v="497.03999999999996"/>
    <n v="-27.960000000000036"/>
    <n v="1155"/>
    <n v="975.71"/>
    <n v="-179.28999999999996"/>
    <n v="0"/>
    <n v="478.67000000000007"/>
    <n v="0.49058634225333353"/>
  </r>
  <r>
    <s v="Vodafone1016_Red_Digiturk_Taraftar_interstitial_Medyanet_MS"/>
    <x v="0"/>
    <x v="9"/>
    <s v="Q4"/>
    <d v="2016-10-03T00:00:00"/>
    <d v="2016-10-28T00:00:00"/>
    <n v="0"/>
    <x v="2"/>
    <x v="13"/>
    <s v="Vodafone1016_Red_Digiturk_Taraftar_interstitial_MS"/>
    <s v="Completed"/>
    <s v="Medyanet"/>
    <s v="RON"/>
    <s v="Xaxis Rich Media"/>
    <s v="cpm"/>
    <s v="Interstitial"/>
    <s v="Interstitial"/>
    <n v="0.5"/>
    <n v="4.5"/>
    <n v="700000"/>
    <n v="700035"/>
    <n v="0"/>
    <n v="700000"/>
    <m/>
    <n v="0"/>
    <e v="#DIV/0!"/>
    <n v="350"/>
    <n v="350"/>
    <n v="0"/>
    <n v="3150"/>
    <n v="1356.3689999999999"/>
    <n v="-1793.6310000000001"/>
    <n v="0"/>
    <n v="1006.3689999999999"/>
    <n v="0.74195812496451918"/>
  </r>
  <r>
    <s v="Vodafone1016_Red_Digiturk_Taraftar_interstitial_Bond_MS"/>
    <x v="0"/>
    <x v="9"/>
    <s v="Q4"/>
    <d v="2016-10-03T00:00:00"/>
    <d v="2016-10-28T00:00:00"/>
    <n v="0"/>
    <x v="2"/>
    <x v="13"/>
    <s v="Vodafone1016_Red_Digiturk_Taraftar_interstitial_MS"/>
    <s v="Completed"/>
    <s v="Bond Digital"/>
    <s v="RON"/>
    <s v="Xaxis Rich Media"/>
    <s v="cpm"/>
    <s v="Interstitial"/>
    <s v="Interstitial"/>
    <n v="2.5"/>
    <n v="4.5"/>
    <n v="450000"/>
    <n v="435458"/>
    <n v="14542"/>
    <n v="435458"/>
    <m/>
    <n v="0"/>
    <e v="#DIV/0!"/>
    <n v="1125"/>
    <n v="1088.645"/>
    <n v="-36.355000000000018"/>
    <n v="2025"/>
    <n v="1959.5609999999999"/>
    <n v="-65.439000000000078"/>
    <n v="0"/>
    <n v="870.91599999999994"/>
    <n v="0.44444444444444442"/>
  </r>
  <r>
    <s v="Vodafone1016_Adaptive_Tariff_Contextual_Medyanet(interstitial)_Faz1_MS"/>
    <x v="0"/>
    <x v="9"/>
    <s v="Q4"/>
    <d v="2016-10-03T00:00:00"/>
    <d v="2016-10-06T00:00:00"/>
    <n v="0"/>
    <x v="2"/>
    <x v="13"/>
    <s v="Vodafone1016_Adaptive_Tariff_Contextual_MS"/>
    <s v="Completed"/>
    <s v="Medyanet"/>
    <s v="RON"/>
    <s v="Xaxis Rich Media"/>
    <s v="cpm"/>
    <s v="Interstitial"/>
    <s v="Interstitial"/>
    <n v="0.5"/>
    <n v="2.5"/>
    <n v="300000"/>
    <n v="300011"/>
    <n v="0"/>
    <n v="300000"/>
    <m/>
    <n v="0"/>
    <e v="#DIV/0!"/>
    <n v="150"/>
    <n v="150"/>
    <n v="0"/>
    <n v="750"/>
    <n v="491.67"/>
    <n v="-258.33"/>
    <n v="0"/>
    <n v="341.67"/>
    <n v="0.69491732259442307"/>
  </r>
  <r>
    <s v="Vodafone1016_Adaptive_Tariff_Turbine_Medyanet(interstitial)_Faz2_MS"/>
    <x v="0"/>
    <x v="9"/>
    <s v="Q4"/>
    <d v="2016-10-03T00:00:00"/>
    <d v="2016-10-06T00:00:00"/>
    <n v="0"/>
    <x v="2"/>
    <x v="13"/>
    <s v="Vodafone1016_Adaptive_Tariff_Contextual_MS"/>
    <s v="Completed"/>
    <s v="Medyanet"/>
    <s v="RON"/>
    <s v="Xaxis Rich Media"/>
    <s v="cpm"/>
    <s v="Interstitial"/>
    <s v="Interstitial"/>
    <n v="0.5"/>
    <n v="2"/>
    <n v="400000"/>
    <n v="415050"/>
    <n v="0"/>
    <n v="400000"/>
    <m/>
    <n v="0"/>
    <e v="#DIV/0!"/>
    <n v="200"/>
    <n v="200"/>
    <n v="0"/>
    <n v="800"/>
    <n v="595.72"/>
    <n v="-204.27999999999997"/>
    <n v="0"/>
    <n v="395.72"/>
    <n v="0.66427180554622978"/>
  </r>
  <r>
    <s v="Vodafone1016_Forma_Kontratlama_VF_BJK_interest_Bond_MS"/>
    <x v="0"/>
    <x v="9"/>
    <s v="Q4"/>
    <d v="2016-10-03T00:00:00"/>
    <d v="2016-10-05T00:00:00"/>
    <n v="0"/>
    <x v="2"/>
    <x v="13"/>
    <s v="Vodafone1016_Forma_Kontratlama_VF_BJK_interest_MS"/>
    <s v="Completed"/>
    <s v="Bond Digital"/>
    <s v="RON"/>
    <s v="Xaxis Display Plus"/>
    <s v="cpm"/>
    <s v="Selected Sites"/>
    <s v="Ad Bundles"/>
    <n v="0.5"/>
    <n v="2"/>
    <n v="300000"/>
    <n v="0"/>
    <n v="300000"/>
    <n v="0"/>
    <m/>
    <e v="#DIV/0!"/>
    <e v="#DIV/0!"/>
    <n v="150"/>
    <n v="0"/>
    <n v="-150"/>
    <n v="600"/>
    <n v="0"/>
    <n v="-600"/>
    <n v="0"/>
    <n v="0"/>
    <e v="#DIV/0!"/>
  </r>
  <r>
    <s v="Vodafone1016_Forma_Kontratlama_VF_BJK_interest_Medyanet_Faz1_MS"/>
    <x v="0"/>
    <x v="9"/>
    <s v="Q4"/>
    <d v="2016-10-03T00:00:00"/>
    <d v="2016-10-05T00:00:00"/>
    <n v="0"/>
    <x v="2"/>
    <x v="13"/>
    <s v="Vodafone1016_Forma_Kontratlama_VF_BJK_interest_MS"/>
    <s v="Completed"/>
    <s v="Medyanet"/>
    <s v="RON"/>
    <s v="Xaxis Display Plus"/>
    <s v="cpm"/>
    <s v="Selected Sites"/>
    <s v="Ad Bundles"/>
    <n v="0.5"/>
    <n v="2"/>
    <n v="300000"/>
    <n v="299999"/>
    <n v="1"/>
    <n v="299999"/>
    <m/>
    <n v="0"/>
    <e v="#DIV/0!"/>
    <n v="150"/>
    <n v="149.99950000000001"/>
    <n v="-4.9999999998817657E-4"/>
    <n v="600"/>
    <n v="599.99800000000005"/>
    <n v="-1.9999999999527063E-3"/>
    <n v="0"/>
    <n v="449.99850000000004"/>
    <n v="0.75"/>
  </r>
  <r>
    <s v="Vodafone1016_Forma_Kontratlama_VF_BJK_interest_Digitalm_MS"/>
    <x v="0"/>
    <x v="9"/>
    <s v="Q4"/>
    <d v="2016-10-03T00:00:00"/>
    <d v="2016-10-05T00:00:00"/>
    <n v="0"/>
    <x v="2"/>
    <x v="13"/>
    <s v="Vodafone1016_Forma_Kontratlama_VF_BJK_interest_MS"/>
    <s v="Completed"/>
    <s v="Digitalm"/>
    <s v="RON"/>
    <s v="Xaxis Display Plus"/>
    <s v="cpm"/>
    <s v="Selected Sites"/>
    <s v="Ad Bundles"/>
    <n v="0.2"/>
    <n v="2"/>
    <n v="1000000"/>
    <n v="1000110"/>
    <n v="0"/>
    <n v="1000000"/>
    <n v="138"/>
    <n v="1.3798482166961634E-4"/>
    <n v="7.993115942028985"/>
    <n v="200"/>
    <n v="200"/>
    <n v="0"/>
    <n v="2000"/>
    <n v="1103.05"/>
    <n v="-896.95"/>
    <n v="0"/>
    <n v="903.05"/>
    <n v="0.81868455645709626"/>
  </r>
  <r>
    <s v="Vodafone1016_Forma_Kontratlama_NonVF_BJK_interest_Medyanet_Faz2_MS"/>
    <x v="0"/>
    <x v="9"/>
    <s v="Q4"/>
    <d v="2016-10-03T00:00:00"/>
    <d v="2016-10-05T00:00:00"/>
    <n v="0"/>
    <x v="2"/>
    <x v="13"/>
    <s v="Vodafone1016_Forma_Kontratlama_NonVF_BJK_interest_MS"/>
    <s v="Completed"/>
    <s v="Medyanet"/>
    <s v="RON"/>
    <s v="Xaxis Display Plus"/>
    <s v="cpm"/>
    <s v="Selected Sites"/>
    <s v="Ad Bundles"/>
    <n v="0.5"/>
    <n v="2"/>
    <n v="500000"/>
    <n v="494664"/>
    <n v="5336"/>
    <n v="494664"/>
    <m/>
    <n v="0"/>
    <e v="#DIV/0!"/>
    <n v="250"/>
    <n v="247.33199999999999"/>
    <n v="-2.6680000000000064"/>
    <n v="1000"/>
    <n v="1000"/>
    <n v="0"/>
    <n v="0"/>
    <n v="752.66800000000001"/>
    <n v="0.752668"/>
  </r>
  <r>
    <s v="Vodafone1016_Forma_Kontratlama_NonVF_BJK_interest_Digitalm_MS"/>
    <x v="0"/>
    <x v="9"/>
    <s v="Q4"/>
    <d v="2016-10-03T00:00:00"/>
    <d v="2016-10-05T00:00:00"/>
    <n v="0"/>
    <x v="2"/>
    <x v="13"/>
    <s v="Vodafone1016_Forma_Kontratlama_NonVF_BJK_interest_MS"/>
    <s v="Completed"/>
    <s v="Digitalm"/>
    <s v="RON"/>
    <s v="Xaxis Display Plus"/>
    <s v="cpm"/>
    <s v="Selected Sites"/>
    <s v="Ad Bundles"/>
    <n v="0.2"/>
    <n v="2"/>
    <n v="750000"/>
    <n v="750016"/>
    <n v="0"/>
    <n v="750000"/>
    <n v="101"/>
    <n v="1.3466379383906478E-4"/>
    <n v="5.0417821782178223"/>
    <n v="150"/>
    <n v="150"/>
    <n v="0"/>
    <n v="1500"/>
    <n v="509.22"/>
    <n v="-990.78"/>
    <n v="0"/>
    <n v="359.22"/>
    <n v="0.7054318369270649"/>
  </r>
  <r>
    <s v="Vodafone1016_Forma_Kontratlama_NonVF_BJK_interest_Doğuş_MS"/>
    <x v="0"/>
    <x v="9"/>
    <s v="Q4"/>
    <d v="2016-10-03T00:00:00"/>
    <d v="2016-10-05T00:00:00"/>
    <n v="0"/>
    <x v="2"/>
    <x v="13"/>
    <s v="Vodafone1016_Forma_Kontratlama_NonVF_BJK_interest_MS"/>
    <s v="Completed"/>
    <s v="Dogus"/>
    <s v="RON"/>
    <s v="Xaxis Display Plus"/>
    <s v="cpm"/>
    <s v="Selected Sites"/>
    <s v="Ad Bundles"/>
    <n v="0.35"/>
    <n v="2"/>
    <n v="500000"/>
    <n v="524447"/>
    <n v="0"/>
    <n v="500000"/>
    <n v="678"/>
    <n v="1.2927903105556901E-3"/>
    <n v="1.4749262536873156"/>
    <n v="175"/>
    <n v="175"/>
    <n v="0"/>
    <n v="1000"/>
    <n v="1000"/>
    <n v="0"/>
    <n v="0"/>
    <n v="825"/>
    <n v="0.82499999999999996"/>
  </r>
  <r>
    <s v="Vodafone1016_52Hafta_interest_Appnexus_MS"/>
    <x v="0"/>
    <x v="9"/>
    <s v="Q4"/>
    <d v="2016-10-03T00:00:00"/>
    <d v="2016-10-30T00:00:00"/>
    <n v="0"/>
    <x v="2"/>
    <x v="13"/>
    <s v="Vodafone1016_52Hafta_interest_MS"/>
    <s v="Completed"/>
    <s v="Appnexus"/>
    <s v="RON"/>
    <s v="Xaxis Display Plus"/>
    <s v="cpm"/>
    <s v="Selected Sites"/>
    <s v="Ad Bundles"/>
    <n v="1"/>
    <n v="2"/>
    <n v="1000000"/>
    <n v="542676"/>
    <n v="457324"/>
    <n v="542676"/>
    <n v="100"/>
    <n v="1.8427201497762938E-4"/>
    <n v="10"/>
    <n v="1000"/>
    <n v="40.741740510582602"/>
    <n v="-959.25825948941736"/>
    <n v="2000"/>
    <n v="1000"/>
    <n v="-1000"/>
    <n v="0"/>
    <n v="959.25825948941736"/>
    <n v="0.95925825948941734"/>
  </r>
  <r>
    <s v="Vodafone1016_52Hafta_interstitial_Google_MS"/>
    <x v="0"/>
    <x v="9"/>
    <s v="Q4"/>
    <d v="2016-10-03T00:00:00"/>
    <d v="2016-10-30T00:00:00"/>
    <n v="0"/>
    <x v="2"/>
    <x v="13"/>
    <s v="Vodafone1016_52Hafta_interest_MS"/>
    <s v="Completed"/>
    <s v="Google"/>
    <s v="RON"/>
    <s v="Xaxis Rich Media"/>
    <s v="cpm"/>
    <s v="Interstitial"/>
    <s v="Interstitial"/>
    <n v="0"/>
    <n v="2"/>
    <n v="0"/>
    <n v="0"/>
    <n v="0"/>
    <n v="0"/>
    <m/>
    <e v="#DIV/0!"/>
    <e v="#DIV/0!"/>
    <n v="0"/>
    <n v="479.58028665191398"/>
    <n v="479.58028665191398"/>
    <n v="0"/>
    <n v="0"/>
    <n v="0"/>
    <n v="0"/>
    <n v="-479.58028665191398"/>
    <e v="#DIV/0!"/>
  </r>
  <r>
    <s v="Vodafone1016_52Hafta_interstitial_Bannerconnect_MS_September"/>
    <x v="0"/>
    <x v="9"/>
    <s v="Q4"/>
    <d v="2016-10-03T00:00:00"/>
    <d v="2016-10-30T00:00:00"/>
    <n v="0"/>
    <x v="2"/>
    <x v="13"/>
    <s v="Vodafone1016_52Hafta_interest_MS"/>
    <s v="Completed"/>
    <s v="Bannerconnect"/>
    <s v="RON"/>
    <s v="Xaxis Rich Media"/>
    <s v="cpm"/>
    <s v="Interstitial"/>
    <s v="Interstitial"/>
    <n v="0"/>
    <n v="2"/>
    <n v="0"/>
    <n v="0"/>
    <n v="0"/>
    <n v="0"/>
    <m/>
    <e v="#DIV/0!"/>
    <e v="#DIV/0!"/>
    <n v="0"/>
    <n v="84.712431620565582"/>
    <n v="84.712431620565582"/>
    <n v="0"/>
    <n v="0"/>
    <n v="0"/>
    <n v="0"/>
    <n v="-84.712431620565582"/>
    <e v="#DIV/0!"/>
  </r>
  <r>
    <s v="Vodafone1016_52Hafta_interstitial_Bannerconnect_MS_October"/>
    <x v="0"/>
    <x v="9"/>
    <s v="Q4"/>
    <d v="2016-10-03T00:00:00"/>
    <d v="2016-10-30T00:00:00"/>
    <n v="0"/>
    <x v="2"/>
    <x v="13"/>
    <s v="Vodafone1016_52Hafta_interest_MS"/>
    <s v="Completed"/>
    <s v="Bannerconnect"/>
    <s v="RON"/>
    <s v="Xaxis Rich Media"/>
    <s v="cpm"/>
    <s v="Interstitial"/>
    <s v="Interstitial"/>
    <n v="0"/>
    <n v="2"/>
    <n v="0"/>
    <n v="0"/>
    <n v="0"/>
    <n v="0"/>
    <m/>
    <e v="#DIV/0!"/>
    <e v="#DIV/0!"/>
    <n v="0"/>
    <n v="36.50936493647842"/>
    <n v="36.50936493647842"/>
    <n v="0"/>
    <n v="0"/>
    <n v="0"/>
    <n v="0"/>
    <n v="-36.50936493647842"/>
    <e v="#DIV/0!"/>
  </r>
  <r>
    <s v="Vodafone1016_52Hafta_interstitial_Medikalakademi_MS"/>
    <x v="0"/>
    <x v="9"/>
    <s v="Q4"/>
    <d v="2016-10-03T00:00:00"/>
    <d v="2016-10-30T00:00:00"/>
    <n v="0"/>
    <x v="2"/>
    <x v="13"/>
    <s v="Vodafone1016_52Hafta_interest_MS"/>
    <s v="Completed"/>
    <s v="Medikalakademi"/>
    <s v="RON"/>
    <s v="Xaxis Rich Media"/>
    <s v="cpm"/>
    <s v="Interstitial"/>
    <s v="Interstitial"/>
    <n v="0"/>
    <n v="2"/>
    <n v="0"/>
    <n v="0"/>
    <n v="0"/>
    <n v="0"/>
    <m/>
    <e v="#DIV/0!"/>
    <e v="#DIV/0!"/>
    <n v="0"/>
    <n v="11.965314384128478"/>
    <n v="11.965314384128478"/>
    <n v="0"/>
    <n v="0"/>
    <n v="0"/>
    <n v="0"/>
    <n v="-11.965314384128478"/>
    <e v="#DIV/0!"/>
  </r>
  <r>
    <s v="Vodafone1016_52Hafta_interstitial_Onedio_MS"/>
    <x v="0"/>
    <x v="9"/>
    <s v="Q4"/>
    <d v="2016-10-03T00:00:00"/>
    <d v="2016-10-30T00:00:00"/>
    <n v="0"/>
    <x v="2"/>
    <x v="13"/>
    <s v="Vodafone1016_52Hafta_interest_MS"/>
    <s v="Completed"/>
    <s v="Onedio"/>
    <s v="RON"/>
    <s v="Xaxis Rich Media"/>
    <s v="cpm"/>
    <s v="Interstitial"/>
    <s v="Interstitial"/>
    <n v="0"/>
    <n v="2"/>
    <n v="0"/>
    <n v="0"/>
    <n v="0"/>
    <n v="0"/>
    <m/>
    <e v="#DIV/0!"/>
    <e v="#DIV/0!"/>
    <n v="0"/>
    <n v="49.85547660053534"/>
    <n v="49.85547660053534"/>
    <n v="0"/>
    <n v="0"/>
    <n v="0"/>
    <n v="0"/>
    <n v="-49.85547660053534"/>
    <e v="#DIV/0!"/>
  </r>
  <r>
    <s v="Vodafone1016_52Hafta_interstitial_Medyanet_MS"/>
    <x v="0"/>
    <x v="9"/>
    <s v="Q4"/>
    <d v="2016-10-03T00:00:00"/>
    <d v="2016-10-30T00:00:00"/>
    <n v="0"/>
    <x v="2"/>
    <x v="13"/>
    <s v="Vodafone1016_52Hafta_interest_MS"/>
    <s v="Completed"/>
    <s v="Medyanet"/>
    <s v="RON"/>
    <s v="Xaxis Rich Media"/>
    <s v="cpm"/>
    <s v="Interstitial"/>
    <s v="Interstitial"/>
    <n v="0.5"/>
    <n v="2"/>
    <n v="750000"/>
    <n v="750011"/>
    <n v="0"/>
    <n v="750000"/>
    <m/>
    <n v="0"/>
    <e v="#DIV/0!"/>
    <n v="375"/>
    <n v="375"/>
    <n v="0"/>
    <n v="1500"/>
    <n v="1000"/>
    <n v="-500"/>
    <n v="0"/>
    <n v="625"/>
    <n v="0.625"/>
  </r>
  <r>
    <s v="Vodafone1016_52Hafta_interest_Sahibinden_MS"/>
    <x v="0"/>
    <x v="9"/>
    <s v="Q4"/>
    <d v="2016-10-03T00:00:00"/>
    <d v="2016-10-30T00:00:00"/>
    <n v="0"/>
    <x v="2"/>
    <x v="13"/>
    <s v="Vodafone1016_52Hafta_interest_MS"/>
    <s v="Completed"/>
    <s v="Sahibinden"/>
    <s v="RON"/>
    <s v="Xaxis Display Plus"/>
    <s v="cpm"/>
    <s v="Selected Sites"/>
    <s v="Ad Bundles"/>
    <n v="0.3"/>
    <n v="2"/>
    <n v="1000000"/>
    <n v="1101316"/>
    <n v="0"/>
    <n v="1000000"/>
    <n v="32"/>
    <n v="2.9056147372779474E-5"/>
    <n v="34.294375000000002"/>
    <n v="300"/>
    <n v="300"/>
    <n v="0"/>
    <n v="2000"/>
    <n v="1097.42"/>
    <n v="-902.57999999999993"/>
    <n v="0"/>
    <n v="797.42000000000007"/>
    <n v="0.72663155400849266"/>
  </r>
  <r>
    <s v="Vodafone1016_Red_Budget_interest_Medyanet_MS"/>
    <x v="0"/>
    <x v="9"/>
    <s v="Q4"/>
    <d v="2016-10-01T00:00:00"/>
    <d v="2016-10-25T00:00:00"/>
    <n v="0"/>
    <x v="2"/>
    <x v="13"/>
    <s v="Vodafone1016_Red_Budget_interest_MS"/>
    <s v="Completed"/>
    <s v="Medyanet"/>
    <s v="RON"/>
    <s v="Xaxis Display Plus"/>
    <s v="cpm"/>
    <s v="Selected Sites"/>
    <s v="Ad Bundles"/>
    <n v="0.5"/>
    <n v="1.5"/>
    <n v="500000"/>
    <n v="500046"/>
    <n v="0"/>
    <n v="500000"/>
    <m/>
    <n v="0"/>
    <e v="#DIV/0!"/>
    <n v="250"/>
    <n v="250"/>
    <n v="0"/>
    <n v="750"/>
    <n v="574.5"/>
    <n v="-175.5"/>
    <n v="0"/>
    <n v="324.5"/>
    <n v="0.5648389904264578"/>
  </r>
  <r>
    <s v="Vodafone1016_Red_Budget_interest_Sahibinden_MS"/>
    <x v="0"/>
    <x v="9"/>
    <s v="Q4"/>
    <d v="2016-10-01T00:00:00"/>
    <d v="2016-10-25T00:00:00"/>
    <n v="0"/>
    <x v="2"/>
    <x v="13"/>
    <s v="Vodafone1016_Red_Budget_interest_MS"/>
    <s v="Completed"/>
    <s v="Sahibinden"/>
    <s v="RON"/>
    <s v="Xaxis Display Plus"/>
    <s v="cpm"/>
    <s v="Selected Sites"/>
    <s v="Ad Bundles"/>
    <n v="0.3"/>
    <n v="1.5"/>
    <n v="1000000"/>
    <n v="1100298"/>
    <n v="0"/>
    <n v="1000000"/>
    <n v="84"/>
    <n v="7.63429543632725E-5"/>
    <n v="17.857142857142858"/>
    <n v="300"/>
    <n v="300"/>
    <n v="0"/>
    <n v="1500"/>
    <n v="1500"/>
    <n v="0"/>
    <n v="0"/>
    <n v="1200"/>
    <n v="0.8"/>
  </r>
  <r>
    <s v="Vodafone1016_Olimpia_GeneralMobile_Contextual_Bond_MS"/>
    <x v="0"/>
    <x v="9"/>
    <s v="Q4"/>
    <d v="2016-10-01T00:00:00"/>
    <d v="2016-10-15T00:00:00"/>
    <n v="0"/>
    <x v="2"/>
    <x v="13"/>
    <s v="Vodafone1016_Olimpia_GeneralMobile_Contextual_MS"/>
    <s v="Completed"/>
    <s v="Bond Digital"/>
    <s v="RON"/>
    <s v="Xaxis Display Plus"/>
    <s v="cpm"/>
    <s v="Selected Sites"/>
    <s v="Ad Bundles"/>
    <n v="0.5"/>
    <n v="2.5"/>
    <n v="2500000"/>
    <n v="1883222"/>
    <n v="616778"/>
    <n v="1883222"/>
    <m/>
    <n v="0"/>
    <e v="#DIV/0!"/>
    <n v="1250"/>
    <n v="941.61099999999999"/>
    <n v="-308.38900000000001"/>
    <n v="6250"/>
    <n v="4000"/>
    <n v="-2250"/>
    <n v="0"/>
    <n v="3058.3890000000001"/>
    <n v="0.76459725000000001"/>
  </r>
  <r>
    <s v="Vodafone1016_Olimpia_GeneralMobile_interstitial_Medyanet_Faz1_MS"/>
    <x v="0"/>
    <x v="9"/>
    <s v="Q4"/>
    <d v="2016-10-01T00:00:00"/>
    <d v="2016-10-15T00:00:00"/>
    <n v="0"/>
    <x v="2"/>
    <x v="13"/>
    <s v="Vodafone1016_Olimpia_GeneralMobile_Contextual_MS"/>
    <s v="Completed"/>
    <s v="Medyanet"/>
    <s v="RON"/>
    <s v="Xaxis Rich Media"/>
    <s v="cpm"/>
    <s v="Interstitial"/>
    <s v="Interstitial"/>
    <n v="0.5"/>
    <n v="2.5"/>
    <n v="250000"/>
    <n v="250353"/>
    <n v="0"/>
    <n v="250000"/>
    <m/>
    <n v="0"/>
    <e v="#DIV/0!"/>
    <n v="125"/>
    <n v="125"/>
    <n v="0"/>
    <n v="625"/>
    <n v="1000"/>
    <n v="375"/>
    <n v="0"/>
    <n v="875"/>
    <n v="0.875"/>
  </r>
  <r>
    <s v="Vodafone1016_Olimpia_GeneralMobile_interest_Appnexus_MS"/>
    <x v="0"/>
    <x v="9"/>
    <s v="Q4"/>
    <d v="2016-10-01T00:00:00"/>
    <d v="2016-10-15T00:00:00"/>
    <n v="0"/>
    <x v="2"/>
    <x v="13"/>
    <s v="Vodafone1016_Olimpia_GeneralMobile_interest_MS"/>
    <s v="Completed"/>
    <s v="Appnexus"/>
    <s v="RON"/>
    <s v="Xaxis Display Plus"/>
    <s v="cpm"/>
    <s v="Selected Sites"/>
    <s v="Ad Bundles"/>
    <n v="1"/>
    <n v="2"/>
    <n v="1500000"/>
    <n v="1000232"/>
    <n v="499768"/>
    <n v="1000232"/>
    <n v="593"/>
    <n v="5.9286245591022883E-4"/>
    <n v="3.3734637436762225"/>
    <n v="1500"/>
    <n v="812.84495891734298"/>
    <n v="-687.15504108265702"/>
    <n v="3000"/>
    <n v="2000.4639999999999"/>
    <n v="-999.53600000000006"/>
    <n v="0"/>
    <n v="1187.6190410826571"/>
    <n v="0.59367178868635329"/>
  </r>
  <r>
    <s v="Vodafone1016_Olimpia_GeneralMobile_interest_Google_MS"/>
    <x v="0"/>
    <x v="9"/>
    <s v="Q4"/>
    <d v="2016-10-01T00:00:00"/>
    <d v="2016-10-15T00:00:00"/>
    <n v="0"/>
    <x v="2"/>
    <x v="13"/>
    <s v="Vodafone1016_Olimpia_GeneralMobile_interest_MS"/>
    <s v="Completed"/>
    <s v="Google"/>
    <s v="RON"/>
    <s v="Xaxis Display Plus"/>
    <s v="cpm"/>
    <s v="Selected Sites"/>
    <s v="Ad Bundles"/>
    <n v="0"/>
    <n v="2"/>
    <n v="0"/>
    <n v="0"/>
    <n v="0"/>
    <n v="0"/>
    <n v="0"/>
    <e v="#DIV/0!"/>
    <e v="#DIV/0!"/>
    <n v="0"/>
    <n v="106.006502612189"/>
    <n v="106.006502612189"/>
    <n v="0"/>
    <n v="0"/>
    <n v="0"/>
    <n v="0"/>
    <n v="-106.006502612189"/>
    <e v="#DIV/0!"/>
  </r>
  <r>
    <s v="Vodafone1016_Olimpia_GeneralMobile_interest_Bannerconnect_MS_September"/>
    <x v="0"/>
    <x v="9"/>
    <s v="Q4"/>
    <d v="2016-10-01T00:00:00"/>
    <d v="2016-10-15T00:00:00"/>
    <n v="0"/>
    <x v="2"/>
    <x v="13"/>
    <s v="Vodafone1016_Olimpia_GeneralMobile_interest_MS"/>
    <s v="Completed"/>
    <s v="Bannerconnect"/>
    <s v="RON"/>
    <s v="Xaxis Display Plus"/>
    <s v="cpm"/>
    <s v="Selected Sites"/>
    <s v="Ad Bundles"/>
    <n v="0"/>
    <n v="2"/>
    <n v="0"/>
    <n v="0"/>
    <n v="0"/>
    <n v="0"/>
    <n v="0"/>
    <e v="#DIV/0!"/>
    <e v="#DIV/0!"/>
    <n v="0"/>
    <n v="1690.1112259188112"/>
    <n v="1690.1112259188112"/>
    <n v="0"/>
    <n v="0"/>
    <n v="0"/>
    <n v="0"/>
    <n v="-1690.1112259188112"/>
    <e v="#DIV/0!"/>
  </r>
  <r>
    <s v="Vodafone1016_Olimpia_GeneralMobile_interest_Bannerconnect_MS_October"/>
    <x v="0"/>
    <x v="9"/>
    <s v="Q4"/>
    <d v="2016-10-01T00:00:00"/>
    <d v="2016-10-15T00:00:00"/>
    <n v="0"/>
    <x v="2"/>
    <x v="13"/>
    <s v="Vodafone1016_Olimpia_GeneralMobile_interest_MS"/>
    <s v="Completed"/>
    <s v="Bannerconnect"/>
    <s v="RON"/>
    <s v="Xaxis Display Plus"/>
    <s v="cpm"/>
    <s v="Selected Sites"/>
    <s v="Ad Bundles"/>
    <n v="0"/>
    <n v="2"/>
    <n v="0"/>
    <n v="0"/>
    <n v="0"/>
    <n v="0"/>
    <n v="0"/>
    <e v="#DIV/0!"/>
    <e v="#DIV/0!"/>
    <n v="0"/>
    <n v="728.40415922293914"/>
    <n v="728.40415922293914"/>
    <n v="0"/>
    <n v="0"/>
    <n v="0"/>
    <n v="0"/>
    <n v="-728.40415922293914"/>
    <e v="#DIV/0!"/>
  </r>
  <r>
    <s v="Vodafone1016_Olimpia_GeneralMobile_interest_Medikalakademi_MS"/>
    <x v="0"/>
    <x v="9"/>
    <s v="Q4"/>
    <d v="2016-10-01T00:00:00"/>
    <d v="2016-10-15T00:00:00"/>
    <n v="0"/>
    <x v="2"/>
    <x v="13"/>
    <s v="Vodafone1016_Olimpia_GeneralMobile_interest_MS"/>
    <s v="Completed"/>
    <s v="Medikalakademi"/>
    <s v="RON"/>
    <s v="Xaxis Display Plus"/>
    <s v="cpm"/>
    <s v="Selected Sites"/>
    <s v="Ad Bundles"/>
    <n v="0"/>
    <n v="2"/>
    <n v="0"/>
    <n v="0"/>
    <n v="0"/>
    <n v="0"/>
    <n v="0"/>
    <e v="#DIV/0!"/>
    <e v="#DIV/0!"/>
    <n v="0"/>
    <n v="238.72189447757407"/>
    <n v="238.72189447757407"/>
    <n v="0"/>
    <n v="0"/>
    <n v="0"/>
    <n v="0"/>
    <n v="-238.72189447757407"/>
    <e v="#DIV/0!"/>
  </r>
  <r>
    <s v="Vodafone1016_Olimpia_GeneralMobile_interest_Onedio_MS"/>
    <x v="0"/>
    <x v="9"/>
    <s v="Q4"/>
    <d v="2016-10-01T00:00:00"/>
    <d v="2016-10-15T00:00:00"/>
    <n v="0"/>
    <x v="2"/>
    <x v="13"/>
    <s v="Vodafone1016_Olimpia_GeneralMobile_interest_MS"/>
    <s v="Completed"/>
    <s v="Onedio"/>
    <s v="RON"/>
    <s v="Xaxis Display Plus"/>
    <s v="cpm"/>
    <s v="Selected Sites"/>
    <s v="Ad Bundles"/>
    <n v="0"/>
    <n v="2"/>
    <n v="0"/>
    <n v="0"/>
    <n v="0"/>
    <n v="0"/>
    <n v="0"/>
    <e v="#DIV/0!"/>
    <e v="#DIV/0!"/>
    <n v="0"/>
    <n v="994.67456032322559"/>
    <n v="994.67456032322559"/>
    <n v="0"/>
    <n v="0"/>
    <n v="0"/>
    <n v="0"/>
    <n v="-994.67456032322559"/>
    <e v="#DIV/0!"/>
  </r>
  <r>
    <s v="Vodafone1016_Olimpia_GeneralMobile_interest_Digitalm_MS"/>
    <x v="0"/>
    <x v="9"/>
    <s v="Q4"/>
    <d v="2016-10-01T00:00:00"/>
    <d v="2016-10-15T00:00:00"/>
    <n v="0"/>
    <x v="2"/>
    <x v="13"/>
    <s v="Vodafone1016_Olimpia_GeneralMobile_interest_MS"/>
    <s v="Completed"/>
    <s v="Digitalm"/>
    <s v="RON"/>
    <s v="Xaxis Rich Media"/>
    <s v="cpm"/>
    <s v="Selected Sites"/>
    <s v="Ad Bundles"/>
    <n v="0.2"/>
    <n v="2"/>
    <n v="1000000"/>
    <n v="990930"/>
    <n v="9070"/>
    <n v="990930"/>
    <n v="184"/>
    <n v="1.8568415528846639E-4"/>
    <n v="5.4322608695652175"/>
    <n v="200"/>
    <n v="198.18600000000001"/>
    <n v="-1.813999999999993"/>
    <n v="2000"/>
    <n v="999.53599999999994"/>
    <n v="-1000.4640000000001"/>
    <n v="0"/>
    <n v="801.34999999999991"/>
    <n v="0.80172199900753949"/>
  </r>
  <r>
    <s v="Vodafone1016_Olimpia_GeneralMobile_interest_Medyanet(interstitial)_MS"/>
    <x v="0"/>
    <x v="9"/>
    <s v="Q4"/>
    <d v="2016-10-01T00:00:00"/>
    <d v="2016-10-15T00:00:00"/>
    <n v="0"/>
    <x v="2"/>
    <x v="13"/>
    <s v="Vodafone1016_Olimpia_GeneralMobile_interest_MS"/>
    <s v="Completed"/>
    <s v="Medyanet"/>
    <s v="RON"/>
    <s v="Xaxis Rich Media"/>
    <s v="cpm"/>
    <s v="Interstitial"/>
    <s v="Interstitial"/>
    <n v="0.5"/>
    <n v="2"/>
    <n v="500000"/>
    <n v="500679"/>
    <n v="0"/>
    <n v="500000"/>
    <m/>
    <n v="0"/>
    <e v="#DIV/0!"/>
    <n v="250"/>
    <n v="175"/>
    <n v="-75"/>
    <n v="1000"/>
    <n v="1000"/>
    <n v="0"/>
    <n v="0"/>
    <n v="825"/>
    <n v="0.82499999999999996"/>
  </r>
  <r>
    <s v="MichaelKors1016_Wonderlust_PinOverlay_Popmarker_MS"/>
    <x v="0"/>
    <x v="9"/>
    <s v="Q4"/>
    <d v="2016-10-01T00:00:00"/>
    <d v="2016-10-22T00:00:00"/>
    <n v="0"/>
    <x v="2"/>
    <x v="71"/>
    <s v="MichaelKors1016_Wonderlust_PinOverlay_MS"/>
    <s v="Completed"/>
    <s v="Popmarker"/>
    <s v="RON"/>
    <s v="Xaxis Pin"/>
    <s v="cpm"/>
    <s v="Selected Sites"/>
    <s v="Ad Bundles"/>
    <n v="1"/>
    <n v="3.5"/>
    <n v="6277094"/>
    <n v="6277094"/>
    <n v="0"/>
    <n v="6277094"/>
    <n v="21682"/>
    <n v="3.4541461383245176E-3"/>
    <n v="0.86511899271284931"/>
    <n v="6277.0940000000001"/>
    <n v="6277.0940000000001"/>
    <n v="0"/>
    <n v="21969.829000000002"/>
    <n v="18757.509999999998"/>
    <n v="-3212.3190000000031"/>
    <n v="0"/>
    <n v="12480.415999999997"/>
    <n v="0.6653556895344851"/>
  </r>
  <r>
    <s v="MichaelKors1016_Wonderlust_interest_Bond_MS"/>
    <x v="0"/>
    <x v="9"/>
    <s v="Q4"/>
    <d v="2016-10-01T00:00:00"/>
    <d v="2016-10-22T00:00:00"/>
    <n v="0"/>
    <x v="2"/>
    <x v="71"/>
    <s v="MichaelKors1016_Wonderlust_interest_MS"/>
    <s v="Completed"/>
    <s v="Bond Digital"/>
    <s v="RON"/>
    <s v="Xaxis Display Plus"/>
    <s v="cpm"/>
    <s v="Selected Sites"/>
    <s v="Ad Bundles"/>
    <n v="0.5"/>
    <n v="3"/>
    <n v="1500000"/>
    <n v="1462819"/>
    <n v="37181"/>
    <n v="1462819"/>
    <n v="228"/>
    <n v="1.5586343901740406E-4"/>
    <n v="8.7719298245614041"/>
    <n v="750"/>
    <n v="731.40949999999998"/>
    <n v="-18.59050000000002"/>
    <n v="4500"/>
    <n v="2000"/>
    <n v="-2500"/>
    <n v="0"/>
    <n v="1268.5905"/>
    <n v="0.63429524999999998"/>
  </r>
  <r>
    <s v="MichaelKors1016_Wonderlust_interest_Dogus_MS"/>
    <x v="0"/>
    <x v="9"/>
    <s v="Q4"/>
    <d v="2016-10-01T00:00:00"/>
    <d v="2016-10-22T00:00:00"/>
    <n v="0"/>
    <x v="2"/>
    <x v="71"/>
    <s v="MichaelKors1016_Wonderlust_interest_MS"/>
    <s v="Completed"/>
    <s v="Dogus"/>
    <s v="RON"/>
    <s v="Xaxis Display Plus"/>
    <s v="cpm"/>
    <s v="Selected Sites"/>
    <s v="Ad Bundles"/>
    <n v="0.35"/>
    <n v="3"/>
    <n v="1000000"/>
    <n v="982731"/>
    <n v="17269"/>
    <n v="982731"/>
    <n v="3491"/>
    <n v="3.5523454536388901E-3"/>
    <n v="0.57290174735032939"/>
    <n v="350"/>
    <n v="343.95585"/>
    <n v="-6.0441500000000019"/>
    <n v="3000"/>
    <n v="2000"/>
    <n v="-1000"/>
    <n v="0"/>
    <n v="1656.0441499999999"/>
    <n v="0.82802207500000002"/>
  </r>
  <r>
    <s v="MichaelKors1016_Wonderlust_interest_Medyanet(interstitial)_MS"/>
    <x v="0"/>
    <x v="9"/>
    <s v="Q4"/>
    <d v="2016-10-01T00:00:00"/>
    <d v="2016-10-22T00:00:00"/>
    <n v="0"/>
    <x v="2"/>
    <x v="71"/>
    <s v="MichaelKors1016_Wonderlust_interest_MS"/>
    <s v="Completed"/>
    <s v="Medyanet"/>
    <s v="RON"/>
    <s v="Xaxis Rich Media"/>
    <s v="cpm"/>
    <s v="Interstitial"/>
    <s v="Interstitial"/>
    <n v="0.5"/>
    <n v="3"/>
    <n v="2000000"/>
    <n v="2000031"/>
    <n v="0"/>
    <n v="2000000"/>
    <n v="86092"/>
    <n v="4.3045332797341643E-2"/>
    <n v="5.6590623983645401E-2"/>
    <n v="1000"/>
    <n v="1000"/>
    <n v="0"/>
    <n v="6000"/>
    <n v="4872"/>
    <n v="-1128"/>
    <n v="0"/>
    <n v="3872"/>
    <n v="0.79474548440065684"/>
  </r>
  <r>
    <s v="MichaelKors1016_Wonderlust_AudioRecognition_Digitalmarcom_MS"/>
    <x v="0"/>
    <x v="9"/>
    <s v="Q4"/>
    <d v="2016-10-01T00:00:00"/>
    <d v="2016-10-22T00:00:00"/>
    <n v="0"/>
    <x v="2"/>
    <x v="71"/>
    <s v="MichaelKors1016_Wonderlust_AudioRecognition_MS"/>
    <s v="Completed"/>
    <s v="Digitalmarcom"/>
    <s v="RON"/>
    <s v="Xaxis Audio Recog"/>
    <s v="cpv"/>
    <s v="Pre/Mid/Post Rolls RON"/>
    <s v="Online Video"/>
    <n v="3.9E-2"/>
    <m/>
    <n v="250000"/>
    <n v="253150"/>
    <n v="0"/>
    <n v="250000"/>
    <n v="4068"/>
    <n v="1.6069523997629863E-2"/>
    <n v="3.7310250737463124"/>
    <n v="9750"/>
    <n v="9750"/>
    <n v="0"/>
    <n v="0"/>
    <n v="15177.81"/>
    <n v="15177.81"/>
    <n v="0"/>
    <n v="5427.8099999999995"/>
    <n v="0.35761483376060182"/>
  </r>
  <r>
    <s v="MichaelKors1016_Wonderlust_AudioRecognition_Star_MS"/>
    <x v="0"/>
    <x v="9"/>
    <s v="Q4"/>
    <d v="2016-10-01T00:00:00"/>
    <d v="2016-10-22T00:00:00"/>
    <n v="0"/>
    <x v="2"/>
    <x v="71"/>
    <s v="MichaelKors1016_Wonderlust_AudioRecognition_MS"/>
    <s v="Completed"/>
    <s v="Star"/>
    <s v="RON"/>
    <s v="Xaxis Audio Recog"/>
    <s v="cpv"/>
    <s v="Pre/Mid/Post Rolls RON"/>
    <s v="Online Video"/>
    <n v="0.01"/>
    <m/>
    <n v="100000"/>
    <n v="0"/>
    <n v="100000"/>
    <n v="0"/>
    <m/>
    <e v="#DIV/0!"/>
    <e v="#DIV/0!"/>
    <n v="1000"/>
    <n v="0"/>
    <n v="-1000"/>
    <n v="0"/>
    <n v="0"/>
    <n v="0"/>
    <n v="0"/>
    <n v="0"/>
    <e v="#DIV/0!"/>
  </r>
  <r>
    <s v="MichaelKors1016_Wonderlust_Seeding_Clipkit_MS"/>
    <x v="0"/>
    <x v="9"/>
    <s v="Q4"/>
    <d v="2016-10-01T00:00:00"/>
    <d v="2016-10-22T00:00:00"/>
    <n v="0"/>
    <x v="2"/>
    <x v="71"/>
    <s v="MichaelKors1016_Wonderlust_Seeding_MS"/>
    <s v="Completed"/>
    <s v="Clipkit"/>
    <s v="RON"/>
    <s v="Xaxis Seeding"/>
    <s v="cpc"/>
    <s v="Pre/Mid/Post Rolls RON"/>
    <s v="Online Video"/>
    <n v="0.4"/>
    <n v="0.6"/>
    <n v="18333"/>
    <n v="20400"/>
    <n v="0"/>
    <n v="18333"/>
    <m/>
    <n v="0"/>
    <e v="#DIV/0!"/>
    <n v="7.3331999999999997"/>
    <n v="7333.2"/>
    <n v="7325.8667999999998"/>
    <n v="10.999799999999999"/>
    <n v="10990"/>
    <n v="10979.0002"/>
    <n v="0"/>
    <n v="3656.8"/>
    <n v="0.33273885350318472"/>
  </r>
  <r>
    <s v="Avon1016_Kenzo_interstitial_Acunn_MX"/>
    <x v="0"/>
    <x v="9"/>
    <s v="Q4"/>
    <d v="2016-10-01T00:00:00"/>
    <d v="2016-10-14T00:00:00"/>
    <n v="0"/>
    <x v="3"/>
    <x v="33"/>
    <s v="Avon1016_Kenzo_interstitial_MX"/>
    <s v="Completed"/>
    <s v="Acunn"/>
    <s v="RON"/>
    <s v="Xaxis Rich Media"/>
    <s v="cpm"/>
    <s v="Interstitial"/>
    <s v="Interstitial"/>
    <n v="1.25"/>
    <n v="4.25"/>
    <n v="800000"/>
    <n v="223956"/>
    <n v="576044"/>
    <n v="223956"/>
    <n v="1188"/>
    <n v="5.30461340620479E-3"/>
    <n v="0.80118939393939392"/>
    <n v="1000"/>
    <n v="279.94499999999999"/>
    <n v="-720.05500000000006"/>
    <n v="3400"/>
    <n v="951.81299999999999"/>
    <n v="-2448.1869999999999"/>
    <n v="0"/>
    <n v="671.86799999999994"/>
    <n v="0.70588235294117641"/>
  </r>
  <r>
    <s v="Avon1016_Kenzo_interstitial_Medyanet_MX"/>
    <x v="0"/>
    <x v="9"/>
    <s v="Q4"/>
    <d v="2016-10-01T00:00:00"/>
    <d v="2016-10-14T00:00:00"/>
    <n v="0"/>
    <x v="3"/>
    <x v="33"/>
    <s v="Avon1016_Kenzo_interstitial_MX"/>
    <s v="Completed"/>
    <s v="Medyanet"/>
    <s v="RON"/>
    <s v="Xaxis Rich Media"/>
    <s v="cpm"/>
    <s v="Interstitial"/>
    <s v="Interstitial"/>
    <n v="0.5"/>
    <n v="4.25"/>
    <n v="2000000"/>
    <n v="770644"/>
    <n v="1229356"/>
    <n v="770644"/>
    <m/>
    <n v="0"/>
    <e v="#DIV/0!"/>
    <n v="1000"/>
    <n v="385.322"/>
    <n v="-614.678"/>
    <n v="8500"/>
    <n v="1495.9969999999998"/>
    <n v="-7004.0030000000006"/>
    <n v="0"/>
    <n v="1110.6749999999997"/>
    <n v="0.74243130166704874"/>
  </r>
  <r>
    <s v="Avon1016_Kenzo_Preroll_Star_MX"/>
    <x v="0"/>
    <x v="9"/>
    <s v="Q4"/>
    <d v="2016-10-01T00:00:00"/>
    <d v="2016-10-14T00:00:00"/>
    <n v="0"/>
    <x v="3"/>
    <x v="33"/>
    <s v="Avon1016_Kenzo_Preroll_MX"/>
    <s v="Completed"/>
    <s v="Star"/>
    <s v="RON"/>
    <s v="Xaxis Tv"/>
    <s v="cpv"/>
    <s v="Pre/Mid/Post Rolls RON"/>
    <s v="Online Video"/>
    <n v="0.01"/>
    <n v="3.3000000000000002E-2"/>
    <n v="275000"/>
    <n v="275580"/>
    <n v="0"/>
    <n v="275000"/>
    <n v="12073"/>
    <n v="4.380942013208506E-2"/>
    <n v="0.6962643916176593"/>
    <n v="2750"/>
    <n v="2750"/>
    <n v="0"/>
    <n v="9075"/>
    <n v="8406"/>
    <n v="-669"/>
    <n v="0"/>
    <n v="5656"/>
    <n v="0.6728527242445872"/>
  </r>
  <r>
    <s v="Avon1016_Kenzo_Mobil_interstitial_Move_MX"/>
    <x v="0"/>
    <x v="9"/>
    <s v="Q4"/>
    <d v="2016-10-01T00:00:00"/>
    <d v="2016-10-14T00:00:00"/>
    <n v="0"/>
    <x v="3"/>
    <x v="33"/>
    <s v="Avon1016_Kenzo_Mobil_interstitial_MX"/>
    <s v="Completed"/>
    <s v="Move"/>
    <s v="RON"/>
    <s v="Xaxis Mobil"/>
    <s v="cpm"/>
    <s v="Interstitial"/>
    <s v="Interstitial"/>
    <n v="3"/>
    <n v="7.5"/>
    <n v="1000000"/>
    <n v="1119037"/>
    <n v="0"/>
    <n v="1000000"/>
    <m/>
    <n v="0"/>
    <e v="#DIV/0!"/>
    <n v="3000"/>
    <n v="3000"/>
    <n v="0"/>
    <n v="7500"/>
    <n v="5736.66"/>
    <n v="-1763.3400000000001"/>
    <n v="0"/>
    <n v="2736.66"/>
    <n v="0.47704762004371881"/>
  </r>
  <r>
    <s v="Huawei1016_P9_Lite_Medyanet_MX"/>
    <x v="0"/>
    <x v="9"/>
    <s v="Q4"/>
    <d v="2016-10-01T00:00:00"/>
    <d v="2016-10-12T00:00:00"/>
    <n v="0"/>
    <x v="3"/>
    <x v="22"/>
    <s v="Huawei1016_P9_Lite_MX"/>
    <s v="Completed"/>
    <s v="Medyanet"/>
    <s v="RON"/>
    <s v="Xaxis Rich Media"/>
    <s v="cpm"/>
    <s v="Interstitial"/>
    <s v="Interstitial"/>
    <n v="0.5"/>
    <n v="4.5"/>
    <n v="350000"/>
    <n v="352035"/>
    <n v="0"/>
    <n v="350000"/>
    <m/>
    <n v="0"/>
    <e v="#DIV/0!"/>
    <n v="175"/>
    <n v="100"/>
    <n v="-75"/>
    <n v="1575"/>
    <n v="1500"/>
    <n v="-75"/>
    <n v="0"/>
    <n v="1400"/>
    <n v="0.93333333333333335"/>
  </r>
  <r>
    <s v="Kaplankaya1016_Wellness_interest_Sahibinden_MX"/>
    <x v="0"/>
    <x v="9"/>
    <s v="Q4"/>
    <d v="2016-10-01T00:00:00"/>
    <d v="2016-10-19T00:00:00"/>
    <n v="0"/>
    <x v="3"/>
    <x v="69"/>
    <s v="Kaplankaya1016_Wellness_interest_MX"/>
    <s v="Completed"/>
    <s v="Sahibinden"/>
    <s v="RON"/>
    <s v="Xaxis Display Plus"/>
    <s v="cpm"/>
    <s v="Selected Sites"/>
    <s v="Ad Bundles"/>
    <n v="0.3"/>
    <n v="2"/>
    <n v="2500000"/>
    <n v="2750971"/>
    <n v="0"/>
    <n v="2500000"/>
    <n v="446"/>
    <n v="1.6212457346878611E-4"/>
    <n v="11.433529147982062"/>
    <n v="750"/>
    <n v="750"/>
    <n v="0"/>
    <n v="5000"/>
    <n v="5099.3539999999994"/>
    <n v="99.35399999999936"/>
    <n v="0"/>
    <n v="4349.3539999999994"/>
    <n v="0.8529225466598318"/>
  </r>
  <r>
    <s v="Kaplankaya1016_Wellness_interest_Admatic_MX"/>
    <x v="0"/>
    <x v="9"/>
    <s v="Q4"/>
    <d v="2016-10-01T00:00:00"/>
    <d v="2016-10-19T00:00:00"/>
    <n v="0"/>
    <x v="3"/>
    <x v="69"/>
    <s v="Kaplankaya1016_Wellness_interest_MX"/>
    <s v="Completed"/>
    <s v="Admatic"/>
    <s v="RON"/>
    <s v="Xaxis Display Plus"/>
    <s v="cpc"/>
    <s v="Selected Sites"/>
    <s v="Ad Bundles"/>
    <n v="0.2"/>
    <n v="2"/>
    <n v="4500"/>
    <n v="4786"/>
    <n v="0"/>
    <n v="4500"/>
    <n v="0"/>
    <n v="0"/>
    <e v="#DIV/0!"/>
    <n v="0.9"/>
    <n v="900"/>
    <n v="899.1"/>
    <n v="9"/>
    <n v="9.5719999999999992"/>
    <n v="0.57199999999999918"/>
    <n v="0"/>
    <n v="-890.428"/>
    <n v="-93.024237358963646"/>
  </r>
  <r>
    <s v="Kaplankaya1016_Wellness_interest_Digitalm_MX"/>
    <x v="0"/>
    <x v="9"/>
    <s v="Q4"/>
    <d v="2016-10-01T00:00:00"/>
    <d v="2016-10-19T00:00:00"/>
    <n v="0"/>
    <x v="3"/>
    <x v="69"/>
    <s v="Kaplankaya1016_Wellness_interest_MX"/>
    <s v="Completed"/>
    <s v="Digitalm"/>
    <s v="RON"/>
    <s v="Xaxis Display Plus"/>
    <s v="cpm"/>
    <s v="Selected Sites"/>
    <s v="Ad Bundles"/>
    <n v="0.2"/>
    <n v="2"/>
    <n v="2000000"/>
    <n v="1986662"/>
    <n v="13338"/>
    <n v="1986662"/>
    <n v="311"/>
    <n v="1.5654399188186013E-4"/>
    <n v="12.775961414790997"/>
    <n v="400"/>
    <n v="397.33240000000001"/>
    <n v="-2.6675999999999931"/>
    <n v="4000"/>
    <n v="3973.3240000000001"/>
    <n v="-26.675999999999931"/>
    <n v="0"/>
    <n v="3575.9916000000003"/>
    <n v="0.9"/>
  </r>
  <r>
    <s v="Kaplankaya1016_Wellness_interest_Google_MX"/>
    <x v="0"/>
    <x v="9"/>
    <s v="Q4"/>
    <d v="2016-10-01T00:00:00"/>
    <d v="2016-10-19T00:00:00"/>
    <n v="0"/>
    <x v="3"/>
    <x v="69"/>
    <s v="Kaplankaya1016_Wellness_interest_MX"/>
    <s v="Completed"/>
    <s v="Google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378.99139650259201"/>
    <n v="378.99139650259201"/>
    <n v="0"/>
    <n v="0"/>
    <n v="0"/>
    <n v="0"/>
    <n v="-378.99139650259201"/>
    <e v="#DIV/0!"/>
  </r>
  <r>
    <s v="Kaplankaya1016_Wellness_interest_Banneconnect_MX_September"/>
    <x v="0"/>
    <x v="9"/>
    <s v="Q4"/>
    <d v="2016-10-01T00:00:00"/>
    <d v="2016-10-19T00:00:00"/>
    <n v="0"/>
    <x v="3"/>
    <x v="69"/>
    <s v="Kaplankaya1016_Wellness_interest_MX"/>
    <s v="Completed"/>
    <s v="Bannerconnect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172.36062187920993"/>
    <n v="172.36062187920993"/>
    <n v="0"/>
    <n v="0"/>
    <n v="0"/>
    <n v="0"/>
    <n v="-172.36062187920993"/>
    <e v="#DIV/0!"/>
  </r>
  <r>
    <s v="Kaplankaya1016_Wellness_interest_Banneconnect_MX_October"/>
    <x v="0"/>
    <x v="9"/>
    <s v="Q4"/>
    <d v="2016-10-01T00:00:00"/>
    <d v="2016-10-19T00:00:00"/>
    <n v="0"/>
    <x v="3"/>
    <x v="69"/>
    <s v="Kaplankaya1016_Wellness_interest_MX"/>
    <s v="Completed"/>
    <s v="Bannerconnect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74.283983170880305"/>
    <n v="74.283983170880305"/>
    <n v="0"/>
    <n v="0"/>
    <n v="0"/>
    <n v="0"/>
    <n v="-74.283983170880305"/>
    <e v="#DIV/0!"/>
  </r>
  <r>
    <s v="Kaplankaya1016_Wellness_interest_Medikalakademi_MX"/>
    <x v="0"/>
    <x v="9"/>
    <s v="Q4"/>
    <d v="2016-10-01T00:00:00"/>
    <d v="2016-10-19T00:00:00"/>
    <n v="0"/>
    <x v="3"/>
    <x v="69"/>
    <s v="Kaplankaya1016_Wellness_interest_MX"/>
    <s v="Completed"/>
    <s v="Medikalakademi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24.345293704542474"/>
    <n v="24.345293704542474"/>
    <n v="0"/>
    <n v="0"/>
    <n v="0"/>
    <n v="0"/>
    <n v="-24.345293704542474"/>
    <e v="#DIV/0!"/>
  </r>
  <r>
    <s v="Kaplankaya1016_Wellness_interest_Onedio_MX"/>
    <x v="0"/>
    <x v="9"/>
    <s v="Q4"/>
    <d v="2016-10-01T00:00:00"/>
    <d v="2016-10-19T00:00:00"/>
    <n v="0"/>
    <x v="3"/>
    <x v="69"/>
    <s v="Kaplankaya1016_Wellness_interest_MX"/>
    <s v="Completed"/>
    <s v="Onedio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101.43872376892701"/>
    <n v="101.43872376892701"/>
    <n v="0"/>
    <n v="0"/>
    <n v="0"/>
    <n v="0"/>
    <n v="-101.43872376892701"/>
    <e v="#DIV/0!"/>
  </r>
  <r>
    <s v="Kaplankaya1016_Wellness_interest_Appnexus_MX"/>
    <x v="0"/>
    <x v="9"/>
    <s v="Q4"/>
    <d v="2016-10-01T00:00:00"/>
    <d v="2016-10-19T00:00:00"/>
    <n v="0"/>
    <x v="3"/>
    <x v="69"/>
    <s v="Kaplankaya1016_Wellness_interest_MX"/>
    <s v="Completed"/>
    <s v="Appnexus"/>
    <s v="RON"/>
    <s v="Xaxis Display Plus"/>
    <s v="cpm"/>
    <s v="Selected Sites"/>
    <s v="Ad Bundles"/>
    <n v="1"/>
    <n v="2"/>
    <n v="1000000"/>
    <n v="458875"/>
    <n v="541125"/>
    <n v="458875"/>
    <n v="123"/>
    <n v="2.6804685371833287E-4"/>
    <n v="7.4613821138211378"/>
    <n v="1000"/>
    <n v="82.895409758732796"/>
    <n v="-917.10459024126726"/>
    <n v="2000"/>
    <n v="917.75"/>
    <n v="-1082.25"/>
    <n v="0"/>
    <n v="834.85459024126726"/>
    <n v="0.90967539116455165"/>
  </r>
  <r>
    <s v="Kaplankaya1016_Living_interest_Sahibinden_MX"/>
    <x v="0"/>
    <x v="9"/>
    <s v="Q4"/>
    <d v="2016-10-01T00:00:00"/>
    <d v="2016-10-30T00:00:00"/>
    <n v="0"/>
    <x v="3"/>
    <x v="60"/>
    <s v="Kaplankaya1016_Living_interest_MX"/>
    <s v="Completed"/>
    <s v="Sahibinden"/>
    <s v="RON"/>
    <s v="Xaxis Display Plus"/>
    <s v="cpm"/>
    <s v="Selected Sites"/>
    <s v="Ad Bundles"/>
    <n v="0.3"/>
    <n v="2"/>
    <n v="1500000"/>
    <n v="2755928"/>
    <n v="0"/>
    <n v="1500000"/>
    <n v="518"/>
    <n v="1.8795846625891533E-4"/>
    <n v="2.8957528957528957"/>
    <n v="450"/>
    <n v="450"/>
    <n v="0"/>
    <n v="3000"/>
    <n v="1500"/>
    <n v="-1500"/>
    <n v="0"/>
    <n v="1050"/>
    <n v="0.7"/>
  </r>
  <r>
    <s v="Kaplankaya1016_Living_interest_Appnexus_MX"/>
    <x v="0"/>
    <x v="9"/>
    <s v="Q4"/>
    <d v="2016-10-01T00:00:00"/>
    <d v="2016-10-30T00:00:00"/>
    <n v="0"/>
    <x v="3"/>
    <x v="60"/>
    <s v="Kaplankaya1016_Living_interest_MX"/>
    <s v="Completed"/>
    <s v="Appnexus"/>
    <s v="RON"/>
    <s v="Xaxis Display Plus"/>
    <s v="cpm"/>
    <s v="Selected Sites"/>
    <s v="Ad Bundles"/>
    <n v="1"/>
    <n v="2"/>
    <n v="1000000"/>
    <n v="493509"/>
    <n v="506491"/>
    <n v="493509"/>
    <n v="140"/>
    <n v="2.8368276971645908E-4"/>
    <n v="7.1428571428571432"/>
    <n v="1000"/>
    <n v="123"/>
    <n v="-877"/>
    <n v="2000"/>
    <n v="1000"/>
    <n v="-1000"/>
    <n v="0"/>
    <n v="877"/>
    <n v="0.877"/>
  </r>
  <r>
    <s v="Kaplankaya1016_Living_interest_Google_MX"/>
    <x v="0"/>
    <x v="9"/>
    <s v="Q4"/>
    <d v="2016-10-01T00:00:00"/>
    <d v="2016-10-30T00:00:00"/>
    <n v="0"/>
    <x v="3"/>
    <x v="60"/>
    <s v="Kaplankaya1016_Living_interest_MX"/>
    <s v="Completed"/>
    <s v="Google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380.23696026610202"/>
    <n v="380.23696026610202"/>
    <n v="0"/>
    <n v="0"/>
    <n v="0"/>
    <n v="0"/>
    <n v="-380.23696026610202"/>
    <e v="#DIV/0!"/>
  </r>
  <r>
    <s v="Kaplankaya1016_Living_interest_Bannerconnect_MX_September"/>
    <x v="0"/>
    <x v="9"/>
    <s v="Q4"/>
    <d v="2016-10-01T00:00:00"/>
    <d v="2016-10-30T00:00:00"/>
    <n v="0"/>
    <x v="3"/>
    <x v="60"/>
    <s v="Kaplankaya1016_Living_interest_MX"/>
    <s v="Completed"/>
    <s v="Bannerconnect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255.74825618024553"/>
    <n v="255.74825618024553"/>
    <n v="0"/>
    <n v="0"/>
    <n v="0"/>
    <n v="0"/>
    <n v="-255.74825618024553"/>
    <e v="#DIV/0!"/>
  </r>
  <r>
    <s v="Kaplankaya1016_Living_interest_Bannerconnect_MX_October"/>
    <x v="0"/>
    <x v="9"/>
    <s v="Q4"/>
    <d v="2016-10-01T00:00:00"/>
    <d v="2016-10-30T00:00:00"/>
    <n v="0"/>
    <x v="3"/>
    <x v="60"/>
    <s v="Kaplankaya1016_Living_interest_MX"/>
    <s v="Completed"/>
    <s v="Bannerconnect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110.22238694049916"/>
    <n v="110.22238694049916"/>
    <n v="0"/>
    <n v="0"/>
    <n v="0"/>
    <n v="0"/>
    <n v="-110.22238694049916"/>
    <e v="#DIV/0!"/>
  </r>
  <r>
    <s v="Kaplankaya1016_Living_interest_Medikalakademi_MX"/>
    <x v="0"/>
    <x v="9"/>
    <s v="Q4"/>
    <d v="2016-10-01T00:00:00"/>
    <d v="2016-10-30T00:00:00"/>
    <n v="0"/>
    <x v="3"/>
    <x v="60"/>
    <s v="Kaplankaya1016_Living_interest_MX"/>
    <s v="Completed"/>
    <s v="Medikalakademi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36.12348541824133"/>
    <n v="36.12348541824133"/>
    <n v="0"/>
    <n v="0"/>
    <n v="0"/>
    <n v="0"/>
    <n v="-36.12348541824133"/>
    <e v="#DIV/0!"/>
  </r>
  <r>
    <s v="Kaplankaya1016_Living_interest_Onedio_MX"/>
    <x v="0"/>
    <x v="9"/>
    <s v="Q4"/>
    <d v="2016-10-01T00:00:00"/>
    <d v="2016-10-30T00:00:00"/>
    <n v="0"/>
    <x v="3"/>
    <x v="60"/>
    <s v="Kaplankaya1016_Living_interest_MX"/>
    <s v="Completed"/>
    <s v="Onedio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150.51452257600559"/>
    <n v="150.51452257600559"/>
    <n v="0"/>
    <n v="0"/>
    <n v="0"/>
    <n v="0"/>
    <n v="-150.51452257600559"/>
    <e v="#DIV/0!"/>
  </r>
  <r>
    <s v="Kaplankaya1016_Living_interest_Admatic_MX"/>
    <x v="0"/>
    <x v="9"/>
    <s v="Q4"/>
    <d v="2016-10-01T00:00:00"/>
    <d v="2016-10-30T00:00:00"/>
    <n v="0"/>
    <x v="3"/>
    <x v="60"/>
    <s v="Kaplankaya1016_Living_interest_MX"/>
    <s v="Completed"/>
    <s v="Admatic"/>
    <s v="RON"/>
    <s v="Xaxis Display Plus"/>
    <s v="cpm"/>
    <s v="Selected Sites"/>
    <s v="Ad Bundles"/>
    <n v="0.2"/>
    <n v="2"/>
    <n v="2500"/>
    <n v="2500"/>
    <n v="0"/>
    <n v="2500"/>
    <m/>
    <n v="0"/>
    <e v="#DIV/0!"/>
    <n v="0.5"/>
    <n v="500"/>
    <n v="499.5"/>
    <n v="5"/>
    <n v="5"/>
    <n v="0"/>
    <n v="0"/>
    <n v="-495"/>
    <n v="-99"/>
  </r>
  <r>
    <s v="Kaplankaya1016_Living_interest_Digitalm_MX"/>
    <x v="0"/>
    <x v="9"/>
    <s v="Q4"/>
    <d v="2016-10-01T00:00:00"/>
    <d v="2016-10-30T00:00:00"/>
    <n v="0"/>
    <x v="3"/>
    <x v="60"/>
    <s v="Kaplankaya1016_Living_interest_MX"/>
    <s v="Completed"/>
    <s v="Digitalm"/>
    <s v="RON"/>
    <s v="Xaxis Display Plus"/>
    <s v="cpm"/>
    <s v="Selected Sites"/>
    <s v="Ad Bundles"/>
    <n v="0.2"/>
    <n v="2"/>
    <n v="2000000"/>
    <n v="1986642"/>
    <n v="13358"/>
    <n v="1986642"/>
    <n v="286"/>
    <n v="1.4396151898530283E-4"/>
    <n v="8.7237762237762233"/>
    <n v="400"/>
    <n v="397.32840000000004"/>
    <n v="-2.6715999999999553"/>
    <n v="4000"/>
    <n v="2495"/>
    <n v="-1505"/>
    <n v="0"/>
    <n v="2097.6716000000001"/>
    <n v="0.84075014028056116"/>
  </r>
  <r>
    <s v="Sepas1016_Online_interstitial_Medyanet_MEC"/>
    <x v="0"/>
    <x v="9"/>
    <s v="Q4"/>
    <d v="2016-10-01T00:00:00"/>
    <d v="2016-10-30T00:00:00"/>
    <n v="0"/>
    <x v="1"/>
    <x v="67"/>
    <s v="Sepas1016_Online_interstitial_MEC"/>
    <s v="Completed"/>
    <s v="Medyanet"/>
    <s v="RON"/>
    <s v="Xaxis Rich Media"/>
    <s v="cpm"/>
    <s v="Interstitial"/>
    <s v="Interstitial"/>
    <n v="0.5"/>
    <n v="2.5"/>
    <n v="3500000"/>
    <n v="3500432"/>
    <n v="0"/>
    <n v="3500000"/>
    <m/>
    <n v="0"/>
    <e v="#DIV/0!"/>
    <n v="1750"/>
    <n v="1750"/>
    <n v="0"/>
    <n v="8750"/>
    <n v="8750"/>
    <n v="0"/>
    <n v="0"/>
    <n v="7000"/>
    <n v="0.8"/>
  </r>
  <r>
    <s v="Michelin1016_Cross_Climate_Contextual_Ntv_MEC"/>
    <x v="0"/>
    <x v="9"/>
    <s v="Q4"/>
    <d v="2016-10-01T00:00:00"/>
    <d v="2016-11-15T00:00:00"/>
    <n v="0"/>
    <x v="1"/>
    <x v="43"/>
    <s v="Michelin1016_Cross_Climate_Contextual_MEC"/>
    <s v="Completed"/>
    <s v="Dogus"/>
    <s v="RON"/>
    <s v="Xaxis Contextual"/>
    <s v="cpm"/>
    <s v="Selected Sites"/>
    <s v="Ad Bundles"/>
    <n v="0.35"/>
    <n v="2"/>
    <n v="3000000"/>
    <n v="3000043"/>
    <n v="0"/>
    <n v="3000000"/>
    <m/>
    <n v="0"/>
    <e v="#DIV/0!"/>
    <n v="1050"/>
    <n v="1050"/>
    <n v="0"/>
    <n v="6000"/>
    <n v="6000.0860000000002"/>
    <n v="8.6000000000240107E-2"/>
    <n v="0"/>
    <n v="4950.0860000000002"/>
    <n v="0.82500250829738109"/>
  </r>
  <r>
    <s v="Michelin1016_Cross_Climate_Contextual_LigTv_MEC"/>
    <x v="0"/>
    <x v="9"/>
    <s v="Q4"/>
    <d v="2016-10-01T00:00:00"/>
    <d v="2016-11-15T00:00:00"/>
    <n v="0"/>
    <x v="1"/>
    <x v="43"/>
    <s v="Michelin1016_Cross_Climate_Contextual_MEC"/>
    <s v="Completed"/>
    <s v="Bond Digital"/>
    <s v="RON"/>
    <s v="Xaxis Contextual"/>
    <s v="cpm"/>
    <s v="Selected Sites"/>
    <s v="Ad Bundles"/>
    <n v="0.5"/>
    <n v="2"/>
    <n v="2500000"/>
    <n v="2520269"/>
    <n v="0"/>
    <n v="2500000"/>
    <m/>
    <n v="0"/>
    <e v="#DIV/0!"/>
    <n v="1250"/>
    <n v="1250"/>
    <n v="0"/>
    <n v="5000"/>
    <n v="5040.5379999999996"/>
    <n v="40.537999999999556"/>
    <n v="0"/>
    <n v="3790.5379999999996"/>
    <n v="0.75201059886861277"/>
  </r>
  <r>
    <s v="Michelin1016_Cross_Climate_Contextual_Google_MEC"/>
    <x v="0"/>
    <x v="9"/>
    <s v="Q4"/>
    <d v="2016-10-01T00:00:00"/>
    <d v="2016-11-15T00:00:00"/>
    <n v="0"/>
    <x v="1"/>
    <x v="43"/>
    <s v="Michelin1016_Cross_Climate_Contextual_MEC"/>
    <s v="Completed"/>
    <s v="Google"/>
    <s v="RON"/>
    <s v="Xaxis Contextual"/>
    <s v="cpm"/>
    <s v="Selected Sites"/>
    <s v="Ad Bundles"/>
    <n v="0"/>
    <n v="2"/>
    <n v="0"/>
    <n v="0"/>
    <n v="0"/>
    <n v="0"/>
    <m/>
    <e v="#DIV/0!"/>
    <e v="#DIV/0!"/>
    <n v="0"/>
    <m/>
    <n v="0"/>
    <n v="0"/>
    <n v="0"/>
    <n v="0"/>
    <n v="0"/>
    <n v="0"/>
    <e v="#DIV/0!"/>
  </r>
  <r>
    <s v="Michelin1016_Cross_Climate_Contextual_Bannerconnect_MEC_September"/>
    <x v="0"/>
    <x v="9"/>
    <s v="Q4"/>
    <d v="2016-10-01T00:00:00"/>
    <d v="2016-11-15T00:00:00"/>
    <n v="0"/>
    <x v="1"/>
    <x v="43"/>
    <s v="Michelin1016_Cross_Climate_Contextual_MEC"/>
    <s v="Completed"/>
    <s v="Bannerconnect"/>
    <s v="RON"/>
    <s v="Xaxis Contextual"/>
    <s v="cpm"/>
    <s v="Selected Sites"/>
    <s v="Ad Bundles"/>
    <n v="0"/>
    <n v="2"/>
    <n v="0"/>
    <n v="0"/>
    <n v="0"/>
    <n v="0"/>
    <m/>
    <e v="#DIV/0!"/>
    <e v="#DIV/0!"/>
    <n v="0"/>
    <n v="775.21860062798214"/>
    <n v="775.21860062798214"/>
    <n v="0"/>
    <n v="0"/>
    <n v="0"/>
    <n v="0"/>
    <n v="-775.21860062798214"/>
    <e v="#DIV/0!"/>
  </r>
  <r>
    <s v="Michelin1016_Cross_Climate_Contextual_Bannerconnect_MEC_October"/>
    <x v="0"/>
    <x v="9"/>
    <s v="Q4"/>
    <d v="2016-10-01T00:00:00"/>
    <d v="2016-11-15T00:00:00"/>
    <n v="0"/>
    <x v="1"/>
    <x v="43"/>
    <s v="Michelin1016_Cross_Climate_Contextual_MEC"/>
    <s v="Completed"/>
    <s v="Bannerconnect"/>
    <s v="RON"/>
    <s v="Xaxis Contextual"/>
    <s v="cpm"/>
    <s v="Selected Sites"/>
    <s v="Ad Bundles"/>
    <n v="0"/>
    <n v="2"/>
    <n v="0"/>
    <n v="0"/>
    <n v="0"/>
    <n v="0"/>
    <m/>
    <e v="#DIV/0!"/>
    <e v="#DIV/0!"/>
    <n v="0"/>
    <n v="334.10372308333172"/>
    <n v="334.10372308333172"/>
    <n v="0"/>
    <n v="0"/>
    <n v="0"/>
    <n v="0"/>
    <n v="-334.10372308333172"/>
    <e v="#DIV/0!"/>
  </r>
  <r>
    <s v="Michelin1016_Cross_Climate_Contextual_Medikalakademi_MEC"/>
    <x v="0"/>
    <x v="9"/>
    <s v="Q4"/>
    <d v="2016-10-01T00:00:00"/>
    <d v="2016-11-15T00:00:00"/>
    <n v="0"/>
    <x v="1"/>
    <x v="43"/>
    <s v="Michelin1016_Cross_Climate_Contextual_MEC"/>
    <s v="Completed"/>
    <s v="Medikalakademi"/>
    <s v="RON"/>
    <s v="Xaxis Contextual"/>
    <s v="cpm"/>
    <s v="Selected Sites"/>
    <s v="Ad Bundles"/>
    <n v="0"/>
    <n v="2"/>
    <n v="0"/>
    <n v="0"/>
    <n v="0"/>
    <n v="0"/>
    <m/>
    <e v="#DIV/0!"/>
    <e v="#DIV/0!"/>
    <n v="0"/>
    <n v="109.49673023771496"/>
    <n v="109.49673023771496"/>
    <n v="0"/>
    <n v="0"/>
    <n v="0"/>
    <n v="0"/>
    <n v="-109.49673023771496"/>
    <e v="#DIV/0!"/>
  </r>
  <r>
    <s v="Michelin1016_Cross_Climate_Contextual_Onedio_MEC"/>
    <x v="0"/>
    <x v="9"/>
    <s v="Q4"/>
    <d v="2016-10-01T00:00:00"/>
    <d v="2016-11-15T00:00:00"/>
    <n v="0"/>
    <x v="1"/>
    <x v="43"/>
    <s v="Michelin1016_Cross_Climate_Contextual_MEC"/>
    <s v="Completed"/>
    <s v="Onedio"/>
    <s v="RON"/>
    <s v="Xaxis Contextual"/>
    <s v="cpm"/>
    <s v="Selected Sites"/>
    <s v="Ad Bundles"/>
    <n v="0"/>
    <n v="2"/>
    <n v="0"/>
    <n v="0"/>
    <n v="0"/>
    <n v="0"/>
    <m/>
    <e v="#DIV/0!"/>
    <e v="#DIV/0!"/>
    <n v="0"/>
    <n v="456.23637599047913"/>
    <n v="456.23637599047913"/>
    <n v="0"/>
    <n v="0"/>
    <n v="0"/>
    <n v="0"/>
    <n v="-456.23637599047913"/>
    <e v="#DIV/0!"/>
  </r>
  <r>
    <s v="Michelin1016_Cross_Climate_Contextual_Appnexus_MEC"/>
    <x v="0"/>
    <x v="9"/>
    <s v="Q4"/>
    <d v="2016-10-01T00:00:00"/>
    <d v="2016-11-15T00:00:00"/>
    <n v="0"/>
    <x v="1"/>
    <x v="43"/>
    <s v="Michelin1016_Cross_Climate_Contextual_MEC"/>
    <s v="Completed"/>
    <s v="Appnexus"/>
    <s v="RON"/>
    <s v="Xaxis Contextual"/>
    <s v="cpm"/>
    <s v="Selected Sites"/>
    <s v="Ad Bundles"/>
    <n v="1"/>
    <n v="2"/>
    <n v="1500000"/>
    <n v="0"/>
    <n v="1500000"/>
    <n v="0"/>
    <m/>
    <e v="#DIV/0!"/>
    <e v="#DIV/0!"/>
    <n v="1500"/>
    <n v="372.83494832527799"/>
    <n v="-1127.165051674722"/>
    <n v="3000"/>
    <n v="0"/>
    <n v="-3000"/>
    <n v="0"/>
    <n v="-372.83494832527799"/>
    <e v="#DIV/0!"/>
  </r>
  <r>
    <s v="Michelin1016_Cross_Climate_PinOverlay_Popmarker_MEC"/>
    <x v="0"/>
    <x v="9"/>
    <s v="Q4"/>
    <d v="2016-10-01T00:00:00"/>
    <d v="2016-11-15T00:00:00"/>
    <n v="0"/>
    <x v="1"/>
    <x v="43"/>
    <s v="Michelin1016_Cross_Climate_PinOverlay_MEC"/>
    <s v="Completed"/>
    <s v="Popmarker"/>
    <s v="RON"/>
    <s v="Xaxis Pin"/>
    <s v="cpm"/>
    <s v="Selected Sites"/>
    <s v="Ad Bundles"/>
    <n v="1"/>
    <n v="3"/>
    <n v="3000000"/>
    <n v="3003638"/>
    <n v="0"/>
    <n v="3000000"/>
    <n v="18404"/>
    <n v="6.12723637136033E-3"/>
    <n v="0.48902412519017607"/>
    <n v="3000"/>
    <n v="3000"/>
    <n v="0"/>
    <n v="9000"/>
    <n v="9000"/>
    <n v="0"/>
    <n v="0"/>
    <n v="6000"/>
    <n v="0.66666666666666663"/>
  </r>
  <r>
    <s v="RedBull1016_Student_Occasion_Mobil_interest_Sahibinden_MEC"/>
    <x v="0"/>
    <x v="9"/>
    <s v="Q4"/>
    <d v="2016-10-01T00:00:00"/>
    <d v="2016-10-27T00:00:00"/>
    <n v="0"/>
    <x v="1"/>
    <x v="11"/>
    <s v="RedBull1016_Student_Occasion_Mobil_interest_MEC"/>
    <s v="Completed"/>
    <s v="Sahibinden"/>
    <s v="RON"/>
    <s v="Xaxis Mobil"/>
    <s v="cpm"/>
    <s v="Selected Sites"/>
    <s v="Ad Bundles"/>
    <n v="1"/>
    <n v="5"/>
    <n v="4000000"/>
    <n v="5000666"/>
    <n v="0"/>
    <n v="4000000"/>
    <n v="1767"/>
    <n v="3.5335293338927253E-4"/>
    <n v="10.336847764572722"/>
    <n v="4000"/>
    <n v="4000"/>
    <n v="0"/>
    <n v="20000"/>
    <n v="18265.21"/>
    <n v="-1734.7900000000009"/>
    <n v="0"/>
    <n v="14265.21"/>
    <n v="0.78100443411272025"/>
  </r>
  <r>
    <s v="RedBull1016_Student_Occasion_Bond_Contextual_MEC"/>
    <x v="0"/>
    <x v="9"/>
    <s v="Q4"/>
    <d v="2016-10-01T00:00:00"/>
    <d v="2016-10-27T00:00:00"/>
    <n v="0"/>
    <x v="1"/>
    <x v="11"/>
    <s v="RedBull1016_Student_Occasion_Contextual_MEC"/>
    <s v="Completed"/>
    <s v="Bond Digital"/>
    <s v="RON"/>
    <s v="Xaxis Contextual"/>
    <s v="cpm"/>
    <s v="Selected Sites"/>
    <s v="Ad Bundles"/>
    <n v="0.5"/>
    <n v="2"/>
    <n v="5500000"/>
    <n v="4498293"/>
    <n v="1001707"/>
    <n v="4498293"/>
    <m/>
    <n v="0"/>
    <e v="#DIV/0!"/>
    <n v="2750"/>
    <n v="2249.1464999999998"/>
    <n v="-500.85350000000017"/>
    <n v="11000"/>
    <n v="8780.4920000000002"/>
    <n v="-2219.5079999999998"/>
    <n v="0"/>
    <n v="6531.3455000000004"/>
    <n v="0.74384732655072183"/>
  </r>
  <r>
    <s v="RedBull1016_Student_Occasion_Digitals_Contextual_MEC"/>
    <x v="0"/>
    <x v="9"/>
    <s v="Q4"/>
    <d v="2016-10-01T00:00:00"/>
    <d v="2016-10-27T00:00:00"/>
    <n v="0"/>
    <x v="1"/>
    <x v="11"/>
    <s v="RedBull1016_Student_Occasion_Contextual_MEC"/>
    <s v="Completed"/>
    <s v="Digitals"/>
    <s v="RON"/>
    <s v="Xaxis Contextual"/>
    <s v="cpm"/>
    <s v="Selected Sites"/>
    <s v="Ad Bundles"/>
    <n v="1"/>
    <n v="2"/>
    <n v="1750000"/>
    <n v="1894793"/>
    <n v="0"/>
    <n v="1750000"/>
    <m/>
    <n v="0"/>
    <e v="#DIV/0!"/>
    <n v="1750"/>
    <n v="1750"/>
    <n v="0"/>
    <n v="3500"/>
    <n v="3789.5859999999998"/>
    <n v="289.58599999999979"/>
    <n v="0"/>
    <n v="2039.5859999999998"/>
    <n v="0.53820813144232638"/>
  </r>
  <r>
    <s v="RedBull1016_Student_Occasion_Digitalm_Contextual_MEC"/>
    <x v="0"/>
    <x v="9"/>
    <s v="Q4"/>
    <d v="2016-10-01T00:00:00"/>
    <d v="2016-10-27T00:00:00"/>
    <n v="0"/>
    <x v="1"/>
    <x v="11"/>
    <s v="RedBull1016_Student_Occasion_Contextual_MEC"/>
    <s v="Completed"/>
    <s v="Digitalm"/>
    <s v="RON"/>
    <s v="Xaxis Contextual"/>
    <s v="cpm"/>
    <s v="Selected Sites"/>
    <s v="Ad Bundles"/>
    <n v="0.2"/>
    <n v="2"/>
    <n v="2500000"/>
    <n v="2462438"/>
    <n v="37562"/>
    <n v="2462438"/>
    <n v="288"/>
    <n v="1.169572594315065E-4"/>
    <n v="17.10026388888889"/>
    <n v="500"/>
    <n v="492.48760000000004"/>
    <n v="-7.5123999999999569"/>
    <n v="5000"/>
    <n v="4924.8760000000002"/>
    <n v="-75.123999999999796"/>
    <n v="0"/>
    <n v="4432.3883999999998"/>
    <n v="0.89999999999999991"/>
  </r>
  <r>
    <s v="RedBull1016_Student_Occasion_Ligatus_Contextual_MEC"/>
    <x v="0"/>
    <x v="9"/>
    <s v="Q4"/>
    <d v="2016-10-01T00:00:00"/>
    <d v="2016-10-27T00:00:00"/>
    <n v="0"/>
    <x v="1"/>
    <x v="11"/>
    <s v="RedBull1016_Student_Occasion_Contextual_MEC"/>
    <s v="Completed"/>
    <s v="Ligatus"/>
    <s v="RON"/>
    <s v="Xaxis Contextual"/>
    <s v="cpc"/>
    <s v="Selected Sites"/>
    <s v="Ad Bundles"/>
    <n v="0.3"/>
    <n v="2"/>
    <n v="3333"/>
    <n v="2523"/>
    <n v="810"/>
    <n v="2523"/>
    <m/>
    <n v="0"/>
    <e v="#DIV/0!"/>
    <n v="0.99990000000000001"/>
    <n v="757"/>
    <n v="756.00009999999997"/>
    <n v="6.6660000000000004"/>
    <n v="5.0460000000000003"/>
    <n v="-1.62"/>
    <n v="0"/>
    <n v="-751.95399999999995"/>
    <n v="-149.0198176773682"/>
  </r>
  <r>
    <s v="HeroBaby1016_Anneler_Anlatiyor_Seeding_Clipkit_MX"/>
    <x v="0"/>
    <x v="9"/>
    <s v="Q4"/>
    <d v="2016-10-03T00:00:00"/>
    <d v="2016-10-30T00:00:00"/>
    <n v="0"/>
    <x v="3"/>
    <x v="65"/>
    <s v="HeroBaby1016_Anneler_Anlatiyor_Seeding_MX"/>
    <s v="Completed"/>
    <s v="Clipkit"/>
    <s v="RON"/>
    <s v="Xaxis Seeding"/>
    <s v="cpc"/>
    <s v="Selected Sites"/>
    <s v="Ad Bundles"/>
    <n v="0.4"/>
    <n v="0.6"/>
    <n v="8333"/>
    <n v="5554"/>
    <n v="2779"/>
    <n v="5554"/>
    <m/>
    <n v="0"/>
    <e v="#DIV/0!"/>
    <n v="3.3332000000000002"/>
    <n v="2221.6"/>
    <n v="2218.2667999999999"/>
    <n v="4.9997999999999996"/>
    <n v="3653.4"/>
    <n v="3648.4002"/>
    <n v="0"/>
    <n v="1431.8000000000002"/>
    <n v="0.39190890677177426"/>
  </r>
  <r>
    <s v="HeroBaby1016_Anneler_Anlatiyor_AudioRecognition_Digitalmarcom_MX"/>
    <x v="0"/>
    <x v="9"/>
    <s v="Q4"/>
    <d v="2016-10-03T00:00:00"/>
    <d v="2016-10-30T00:00:00"/>
    <n v="0"/>
    <x v="3"/>
    <x v="65"/>
    <s v="HeroBaby1016_Anneler_Anlatiyor_AudioRecognition_MX"/>
    <s v="Completed"/>
    <s v="Digitalmarcom"/>
    <s v="RON"/>
    <s v="Xaxis Audio Recog"/>
    <s v="cpv"/>
    <s v="Pre/Mid/Post Rolls RON"/>
    <s v="Online Video"/>
    <n v="0.05"/>
    <n v="7.0000000000000007E-2"/>
    <n v="72000"/>
    <n v="72706"/>
    <n v="0"/>
    <n v="72000"/>
    <n v="6788"/>
    <n v="9.3362308475229E-2"/>
    <n v="0.89746022392457281"/>
    <n v="3600"/>
    <n v="3600"/>
    <n v="0"/>
    <n v="5040.0000000000009"/>
    <n v="6091.96"/>
    <n v="1051.9599999999991"/>
    <n v="0"/>
    <n v="2491.96"/>
    <n v="0.40905718356653686"/>
  </r>
  <r>
    <s v="Sensodyne1016_Deep_Clean_Preroll_Star_MC"/>
    <x v="0"/>
    <x v="9"/>
    <s v="Q4"/>
    <d v="2016-10-01T00:00:00"/>
    <d v="2016-10-31T00:00:00"/>
    <n v="0"/>
    <x v="0"/>
    <x v="0"/>
    <s v="Sensodyne1016_Deep_Clean_Preroll_MC"/>
    <s v="Completed"/>
    <s v="Star"/>
    <s v="RON"/>
    <s v="Xaxis Tv"/>
    <s v="cpv"/>
    <s v="Pre/Mid/Post Rolls RON"/>
    <s v="Online Video"/>
    <n v="0.01"/>
    <m/>
    <n v="80000"/>
    <n v="80107"/>
    <n v="0"/>
    <n v="80000"/>
    <n v="21965"/>
    <n v="0.27419576316676447"/>
    <n v="5.0959253357614386E-2"/>
    <n v="800"/>
    <n v="800"/>
    <n v="0"/>
    <n v="0"/>
    <n v="1119.32"/>
    <n v="1119.32"/>
    <n v="0"/>
    <n v="319.31999999999994"/>
    <n v="0.28528034878318975"/>
  </r>
  <r>
    <s v="Sensodyne1016_Deep_Clean_Sync_Clipkit_MC"/>
    <x v="0"/>
    <x v="9"/>
    <s v="Q4"/>
    <d v="2016-10-01T00:00:00"/>
    <d v="2016-10-31T00:00:00"/>
    <n v="0"/>
    <x v="0"/>
    <x v="0"/>
    <s v="Sensodyne1016_Deep_Clean_TVSync_MC"/>
    <s v="Completed"/>
    <s v="Clipkit"/>
    <s v="RON"/>
    <s v="Xaxis SYNC"/>
    <s v="cpv"/>
    <s v="Pre/Mid/Post Rolls RON"/>
    <s v="Online Video"/>
    <n v="4.2000000000000003E-2"/>
    <n v="7.0000000000000007E-2"/>
    <n v="165000"/>
    <n v="165830"/>
    <n v="0"/>
    <n v="165000"/>
    <m/>
    <n v="0"/>
    <e v="#DIV/0!"/>
    <n v="6930"/>
    <n v="6930"/>
    <n v="0"/>
    <n v="11550.000000000002"/>
    <n v="11427.01"/>
    <n v="-122.9900000000016"/>
    <n v="0"/>
    <n v="4497.01"/>
    <n v="0.39354214269524573"/>
  </r>
  <r>
    <s v="SabancıVakfı1016_Kısa_Film_interstitial_Medyanet_MC"/>
    <x v="0"/>
    <x v="9"/>
    <s v="Q4"/>
    <d v="2016-10-03T00:00:00"/>
    <d v="2016-10-28T00:00:00"/>
    <n v="0"/>
    <x v="0"/>
    <x v="72"/>
    <s v="SabancıVakfı1016_Kısa_Film_interstitial_MC"/>
    <s v="Completed"/>
    <s v="Medyanet"/>
    <s v="RON"/>
    <s v="Xaxis Rich Media"/>
    <s v="cpm"/>
    <s v="Interstitial"/>
    <s v="Interstitial"/>
    <n v="0.5"/>
    <n v="4.25"/>
    <n v="350000"/>
    <n v="348986"/>
    <n v="1014"/>
    <n v="348986"/>
    <n v="4141"/>
    <n v="1.1865805505091895E-2"/>
    <n v="0.20251630041052884"/>
    <n v="175"/>
    <n v="174.49299999999999"/>
    <n v="-0.507000000000005"/>
    <n v="1487.5"/>
    <n v="838.61999999999989"/>
    <n v="-648.88000000000011"/>
    <n v="0"/>
    <n v="664.12699999999995"/>
    <n v="0.79192840619112359"/>
  </r>
  <r>
    <s v="SabancıVakfı1016_Kısa_Film_interstitial_Mynet_MC"/>
    <x v="0"/>
    <x v="9"/>
    <s v="Q4"/>
    <d v="2016-10-03T00:00:00"/>
    <d v="2016-10-28T00:00:00"/>
    <n v="0"/>
    <x v="0"/>
    <x v="72"/>
    <s v="SabancıVakfı1016_Kısa_Film_interstitial_MC"/>
    <s v="Completed"/>
    <s v="Digitalm"/>
    <s v="RON"/>
    <s v="Xaxis Rich Media"/>
    <s v="cpm"/>
    <s v="Interstitial"/>
    <s v="Interstitial"/>
    <n v="2.5"/>
    <n v="4.25"/>
    <n v="250000"/>
    <n v="250063"/>
    <n v="0"/>
    <n v="250000"/>
    <n v="6370"/>
    <n v="2.5473580657674265E-2"/>
    <n v="0.16679748822605966"/>
    <n v="625"/>
    <n v="625"/>
    <n v="0"/>
    <n v="1062.5"/>
    <n v="1062.5"/>
    <n v="0"/>
    <n v="0"/>
    <n v="437.5"/>
    <n v="0.41176470588235292"/>
  </r>
  <r>
    <s v="SabancıVakfı1016_Kısa_Film_interstitial_Bond_MC"/>
    <x v="0"/>
    <x v="9"/>
    <s v="Q4"/>
    <d v="2016-10-03T00:00:00"/>
    <d v="2016-10-28T00:00:00"/>
    <n v="0"/>
    <x v="0"/>
    <x v="72"/>
    <s v="SabancıVakfı1016_Kısa_Film_interstitial_MC"/>
    <s v="Completed"/>
    <s v="Bond Digital"/>
    <s v="RON"/>
    <s v="Xaxis Rich Media"/>
    <s v="cpm"/>
    <s v="Interstitial"/>
    <s v="Interstitial"/>
    <n v="2.5"/>
    <n v="4.25"/>
    <n v="150000"/>
    <n v="150381"/>
    <n v="0"/>
    <n v="150000"/>
    <n v="2046"/>
    <n v="1.3605442176870748E-2"/>
    <n v="0.31158357771260997"/>
    <n v="375"/>
    <n v="375"/>
    <n v="0"/>
    <n v="637.5"/>
    <n v="637.5"/>
    <n v="0"/>
    <n v="0"/>
    <n v="262.5"/>
    <n v="0.41176470588235292"/>
  </r>
  <r>
    <s v="SabancıVakfı1016_Kısa_Film_interstitial_Acunn_MC"/>
    <x v="0"/>
    <x v="9"/>
    <s v="Q4"/>
    <d v="2016-10-03T00:00:00"/>
    <d v="2016-10-28T00:00:00"/>
    <n v="0"/>
    <x v="0"/>
    <x v="72"/>
    <s v="SabancıVakfı1016_Kısa_Film_interstitial_MC"/>
    <s v="Completed"/>
    <s v="Acunn"/>
    <s v="RON"/>
    <s v="Xaxis Rich Media"/>
    <s v="cpm"/>
    <s v="Interstitial"/>
    <s v="Interstitial"/>
    <n v="1.25"/>
    <n v="4.25"/>
    <n v="200000"/>
    <n v="206488"/>
    <n v="0"/>
    <n v="200000"/>
    <n v="755"/>
    <n v="3.656386811824416E-3"/>
    <n v="1.1258278145695364"/>
    <n v="250"/>
    <n v="250"/>
    <n v="0"/>
    <n v="850"/>
    <n v="850"/>
    <n v="0"/>
    <n v="0"/>
    <n v="600"/>
    <n v="0.70588235294117652"/>
  </r>
  <r>
    <s v="TFKB1016_Esnafa_Cifte_Bayram_Contextual_Digitalm_MC"/>
    <x v="0"/>
    <x v="9"/>
    <s v="Q4"/>
    <d v="2016-10-04T00:00:00"/>
    <d v="2016-10-31T00:00:00"/>
    <n v="0"/>
    <x v="2"/>
    <x v="57"/>
    <s v="TFKB1016_Esnafa_Cifte_Bayram_Contextual_MC"/>
    <s v="Completed"/>
    <s v="Digitalm"/>
    <s v="RON"/>
    <s v="Xaxis Display Plus"/>
    <s v="cpm"/>
    <s v="Selected Sites"/>
    <s v="Ad Bundles"/>
    <n v="0.2"/>
    <n v="2.5"/>
    <n v="1100000"/>
    <n v="1098384"/>
    <n v="1616"/>
    <n v="1098384"/>
    <n v="219"/>
    <n v="1.9938382205130447E-4"/>
    <n v="9.8697488584474886"/>
    <n v="220"/>
    <n v="219.67680000000001"/>
    <n v="-0.32319999999998572"/>
    <n v="2750"/>
    <n v="2161.4749999999999"/>
    <n v="-588.52500000000009"/>
    <n v="0"/>
    <n v="1941.7982"/>
    <n v="0.89836717981933634"/>
  </r>
  <r>
    <s v="TFKB1016_Esnafa_Cifte_Bayram_Contextual_Bannerconnect_MC_September"/>
    <x v="0"/>
    <x v="9"/>
    <s v="Q4"/>
    <d v="2016-10-04T00:00:00"/>
    <d v="2016-10-31T00:00:00"/>
    <n v="0"/>
    <x v="2"/>
    <x v="57"/>
    <s v="TFKB1016_Esnafa_Cifte_Bayram_Contextual_MC"/>
    <s v="Completed"/>
    <s v="Bannerconnect"/>
    <s v="RON"/>
    <s v="Xaxis Display Plus"/>
    <s v="cpm"/>
    <s v="Selected Sites"/>
    <s v="Ad Bundles"/>
    <n v="0"/>
    <n v="2.5"/>
    <n v="0"/>
    <n v="0"/>
    <n v="0"/>
    <n v="0"/>
    <m/>
    <e v="#DIV/0!"/>
    <e v="#DIV/0!"/>
    <n v="0"/>
    <n v="1343.3585036908869"/>
    <n v="1343.3585036908869"/>
    <n v="0"/>
    <n v="0"/>
    <n v="0"/>
    <n v="0"/>
    <n v="-1343.3585036908869"/>
    <e v="#DIV/0!"/>
  </r>
  <r>
    <s v="TFKB1016_Esnafa_Cifte_Bayram_Contextual_Bannerconnect_MC_October"/>
    <x v="0"/>
    <x v="9"/>
    <s v="Q4"/>
    <d v="2016-10-04T00:00:00"/>
    <d v="2016-10-31T00:00:00"/>
    <n v="0"/>
    <x v="2"/>
    <x v="57"/>
    <s v="TFKB1016_Esnafa_Cifte_Bayram_Contextual_MC"/>
    <s v="Completed"/>
    <s v="Bannerconnect"/>
    <s v="RON"/>
    <s v="Xaxis Display Plus"/>
    <s v="cpm"/>
    <s v="Selected Sites"/>
    <s v="Ad Bundles"/>
    <n v="0"/>
    <n v="2.5"/>
    <n v="0"/>
    <n v="0"/>
    <n v="0"/>
    <n v="0"/>
    <m/>
    <e v="#DIV/0!"/>
    <e v="#DIV/0!"/>
    <n v="0"/>
    <n v="578.96066626265406"/>
    <n v="578.96066626265406"/>
    <n v="0"/>
    <n v="0"/>
    <n v="0"/>
    <n v="0"/>
    <n v="-578.96066626265406"/>
    <e v="#DIV/0!"/>
  </r>
  <r>
    <s v="TFKB1016_Esnafa_Cifte_Bayram_Contextual_Medikalakademi_MC"/>
    <x v="0"/>
    <x v="9"/>
    <s v="Q4"/>
    <d v="2016-10-04T00:00:00"/>
    <d v="2016-10-31T00:00:00"/>
    <n v="0"/>
    <x v="2"/>
    <x v="57"/>
    <s v="TFKB1016_Esnafa_Cifte_Bayram_Contextual_MC"/>
    <s v="Completed"/>
    <s v="Medikalakademi"/>
    <s v="RON"/>
    <s v="Xaxis Display Plus"/>
    <s v="cpm"/>
    <s v="Selected Sites"/>
    <s v="Ad Bundles"/>
    <n v="0"/>
    <n v="2.5"/>
    <n v="0"/>
    <n v="0"/>
    <n v="0"/>
    <n v="0"/>
    <m/>
    <e v="#DIV/0!"/>
    <e v="#DIV/0!"/>
    <n v="0"/>
    <n v="189.74436832659248"/>
    <n v="189.74436832659248"/>
    <n v="0"/>
    <n v="0"/>
    <n v="0"/>
    <n v="0"/>
    <n v="-189.74436832659248"/>
    <e v="#DIV/0!"/>
  </r>
  <r>
    <s v="TFKB1016_Esnafa_Cifte_Bayram_Contextual_Onedio_MC"/>
    <x v="0"/>
    <x v="9"/>
    <s v="Q4"/>
    <d v="2016-10-04T00:00:00"/>
    <d v="2016-10-31T00:00:00"/>
    <n v="0"/>
    <x v="2"/>
    <x v="57"/>
    <s v="TFKB1016_Esnafa_Cifte_Bayram_Contextual_MC"/>
    <s v="Completed"/>
    <s v="Onedio"/>
    <s v="RON"/>
    <s v="Xaxis Display Plus"/>
    <s v="cpm"/>
    <s v="Selected Sites"/>
    <s v="Ad Bundles"/>
    <n v="0"/>
    <n v="2.5"/>
    <n v="0"/>
    <n v="0"/>
    <n v="0"/>
    <n v="0"/>
    <m/>
    <e v="#DIV/0!"/>
    <e v="#DIV/0!"/>
    <n v="0"/>
    <n v="790.60153469413558"/>
    <n v="790.60153469413558"/>
    <n v="0"/>
    <n v="0"/>
    <n v="0"/>
    <n v="0"/>
    <n v="-790.60153469413558"/>
    <e v="#DIV/0!"/>
  </r>
  <r>
    <s v="TFKB1016_Esnafa_Cifte_Bayram_Contextual_Google_MC"/>
    <x v="0"/>
    <x v="9"/>
    <s v="Q4"/>
    <d v="2016-10-04T00:00:00"/>
    <d v="2016-10-31T00:00:00"/>
    <n v="0"/>
    <x v="2"/>
    <x v="57"/>
    <s v="TFKB1016_Esnafa_Cifte_Bayram_Contextual_MC"/>
    <s v="Completed"/>
    <s v="Google"/>
    <s v="RON"/>
    <s v="Xaxis Display Plus"/>
    <s v="cpm"/>
    <s v="Selected Sites"/>
    <s v="Ad Bundles"/>
    <n v="1"/>
    <n v="2.5"/>
    <n v="750000"/>
    <n v="735410"/>
    <n v="14590"/>
    <n v="735410"/>
    <n v="503"/>
    <n v="6.8397220598033753E-4"/>
    <n v="3.6551192842942348"/>
    <n v="750"/>
    <n v="646.07711669997298"/>
    <n v="-103.92288330002702"/>
    <n v="1875"/>
    <n v="1838.5250000000001"/>
    <n v="-36.474999999999909"/>
    <n v="0"/>
    <n v="1192.4478833000271"/>
    <n v="0.64858943082091736"/>
  </r>
  <r>
    <s v="Ikea1016_Benim_Evim_Benim_Keyfim_Preroll_Fox_MEC"/>
    <x v="0"/>
    <x v="9"/>
    <s v="Q4"/>
    <d v="2016-10-04T00:00:00"/>
    <d v="2016-10-31T00:00:00"/>
    <n v="0"/>
    <x v="1"/>
    <x v="1"/>
    <s v="Ikea1016_Benim_Evim_Benim_Keyfim_Preroll_MEC"/>
    <s v="Completed"/>
    <s v="Fox"/>
    <s v="RON"/>
    <s v="Xaxis Tv"/>
    <s v="cpv"/>
    <s v="Pre/Mid/Post Rolls RON"/>
    <s v="Online Video"/>
    <n v="0.01"/>
    <n v="3.3000000000000002E-2"/>
    <n v="200000"/>
    <n v="207435"/>
    <n v="0"/>
    <n v="200000"/>
    <n v="24812"/>
    <n v="0.11961337286378866"/>
    <n v="0.1700871352571337"/>
    <n v="2000"/>
    <n v="2000"/>
    <n v="0"/>
    <n v="6600"/>
    <n v="4220.2020000000011"/>
    <n v="-2379.7979999999989"/>
    <n v="0"/>
    <n v="2220.2020000000011"/>
    <n v="0.52608903554853548"/>
  </r>
  <r>
    <s v="Ikea1016_Benim_Evim_Benim_Keyfim_Preroll_Star_MEC"/>
    <x v="0"/>
    <x v="9"/>
    <s v="Q4"/>
    <d v="2016-10-04T00:00:00"/>
    <d v="2016-10-31T00:00:00"/>
    <n v="0"/>
    <x v="1"/>
    <x v="1"/>
    <s v="Ikea1016_Benim_Evim_Benim_Keyfim_Preroll_MEC"/>
    <s v="Completed"/>
    <s v="Star"/>
    <s v="RON"/>
    <s v="Xaxis Tv"/>
    <s v="cpv"/>
    <s v="Pre/Mid/Post Rolls RON"/>
    <s v="Online Video"/>
    <n v="0.01"/>
    <n v="3.3000000000000002E-2"/>
    <n v="200000"/>
    <n v="200046"/>
    <n v="0"/>
    <n v="200000"/>
    <n v="41978"/>
    <n v="0.20984173640062787"/>
    <n v="0.15726137500595549"/>
    <n v="2000"/>
    <n v="2000"/>
    <n v="0"/>
    <n v="6600"/>
    <n v="6601.518"/>
    <n v="1.5180000000000291"/>
    <n v="0"/>
    <n v="4601.518"/>
    <n v="0.69703937791277704"/>
  </r>
  <r>
    <s v="Ikea1016_Benim_Evim_Benim_Keyfim_Preroll_Nokta_MEC"/>
    <x v="0"/>
    <x v="9"/>
    <s v="Q4"/>
    <d v="2016-10-04T00:00:00"/>
    <d v="2016-10-31T00:00:00"/>
    <n v="0"/>
    <x v="1"/>
    <x v="1"/>
    <s v="Ikea1016_Benim_Evim_Benim_Keyfim_Preroll_MEC"/>
    <s v="Completed"/>
    <s v="Nokta"/>
    <s v="RON"/>
    <s v="Xaxis Tv"/>
    <s v="cpv"/>
    <s v="Pre/Mid/Post Rolls RON"/>
    <s v="Online Video"/>
    <n v="1.2E-2"/>
    <n v="3.3000000000000002E-2"/>
    <n v="200000"/>
    <n v="202364"/>
    <n v="0"/>
    <n v="200000"/>
    <n v="3795"/>
    <n v="1.8753335573520984E-2"/>
    <n v="1.7596869565217392"/>
    <n v="2400"/>
    <n v="2400"/>
    <n v="0"/>
    <n v="6600"/>
    <n v="6678.0120000000006"/>
    <n v="78.012000000000626"/>
    <n v="0"/>
    <n v="4278.0120000000006"/>
    <n v="0.64061160716692334"/>
  </r>
  <r>
    <s v="Ikea1016_Benim_Evim_Benim_Keyfim_Preroll_Sozcu_MEC"/>
    <x v="0"/>
    <x v="9"/>
    <s v="Q4"/>
    <d v="2016-10-04T00:00:00"/>
    <d v="2016-10-31T00:00:00"/>
    <n v="0"/>
    <x v="1"/>
    <x v="1"/>
    <s v="Ikea1016_Benim_Evim_Benim_Keyfim_Preroll_MEC"/>
    <s v="Completed"/>
    <s v="Sözcü"/>
    <s v="RON"/>
    <s v="Xaxis Tv"/>
    <s v="cpv"/>
    <s v="Pre/Mid/Post Rolls RON"/>
    <s v="Online Video"/>
    <n v="0.01"/>
    <n v="3.3000000000000002E-2"/>
    <n v="150000"/>
    <n v="150566"/>
    <n v="0"/>
    <n v="150000"/>
    <n v="14669"/>
    <n v="9.7425713640529737E-2"/>
    <n v="0.33871961278887447"/>
    <n v="1500"/>
    <n v="1500"/>
    <n v="0"/>
    <n v="4950"/>
    <n v="4968.6779999999999"/>
    <n v="18.677999999999884"/>
    <n v="0"/>
    <n v="3468.6779999999999"/>
    <n v="0.69810883297327775"/>
  </r>
  <r>
    <s v="Ikea1016_Benim_Evim_Benim_Keyfim_Preroll_Acunn_MEC"/>
    <x v="0"/>
    <x v="9"/>
    <s v="Q4"/>
    <d v="2016-10-04T00:00:00"/>
    <d v="2016-10-31T00:00:00"/>
    <n v="0"/>
    <x v="1"/>
    <x v="1"/>
    <s v="Ikea1016_Benim_Evim_Benim_Keyfim_Preroll_MEC"/>
    <s v="Completed"/>
    <s v="Acunn"/>
    <s v="RON"/>
    <s v="Xaxis Tv"/>
    <s v="cpv"/>
    <s v="Pre/Mid/Post Rolls RON"/>
    <s v="Online Video"/>
    <n v="1.4999999999999999E-2"/>
    <n v="3.3000000000000002E-2"/>
    <n v="150000"/>
    <n v="138229"/>
    <n v="11771"/>
    <n v="138229"/>
    <n v="3167"/>
    <n v="2.2911255959313891E-2"/>
    <n v="1.4403400694663719"/>
    <n v="2250"/>
    <n v="2073.4349999999999"/>
    <n v="-176.56500000000005"/>
    <n v="4950"/>
    <n v="4561.5569999999998"/>
    <n v="-388.44300000000021"/>
    <n v="0"/>
    <n v="2488.1219999999998"/>
    <n v="0.54545454545454541"/>
  </r>
  <r>
    <s v="Ikea1016_Benim_Evim_Benim_Keyfim_Preroll_Midyo_MEC"/>
    <x v="0"/>
    <x v="9"/>
    <s v="Q4"/>
    <d v="2016-10-04T00:00:00"/>
    <d v="2016-10-31T00:00:00"/>
    <n v="0"/>
    <x v="1"/>
    <x v="1"/>
    <s v="Ikea1016_Benim_Evim_Benim_Keyfim_Preroll_MEC"/>
    <s v="Completed"/>
    <s v="Midyo"/>
    <s v="RON"/>
    <s v="Xaxis Tv"/>
    <s v="cpv"/>
    <s v="Pre/Mid/Post Rolls RON"/>
    <s v="Online Video"/>
    <n v="5.0000000000000001E-3"/>
    <n v="3.3000000000000002E-2"/>
    <n v="90000"/>
    <n v="90001"/>
    <n v="0"/>
    <n v="90000"/>
    <m/>
    <n v="0"/>
    <e v="#DIV/0!"/>
    <n v="450"/>
    <n v="450"/>
    <n v="0"/>
    <n v="2970"/>
    <n v="2970.0330000000004"/>
    <n v="3.3000000000356522E-2"/>
    <n v="0"/>
    <n v="2520.0330000000004"/>
    <n v="0.84848653196782664"/>
  </r>
  <r>
    <s v="Vodafone1016_Olimpia_Huawei_Contextual_Medyanet_MS"/>
    <x v="0"/>
    <x v="9"/>
    <s v="Q4"/>
    <d v="2016-10-05T00:00:00"/>
    <d v="2016-10-25T00:00:00"/>
    <n v="0"/>
    <x v="2"/>
    <x v="13"/>
    <s v="Vodafone1016_Olimpia_Huawei_Contextual_MS"/>
    <s v="Completed"/>
    <s v="Medyanet"/>
    <s v="RON"/>
    <s v="Xaxis Contextual"/>
    <s v="cpm"/>
    <s v="Selected Sites"/>
    <s v="Ad Bundles"/>
    <n v="0.5"/>
    <n v="2.5"/>
    <n v="500000"/>
    <n v="500037"/>
    <n v="0"/>
    <n v="500000"/>
    <m/>
    <n v="0"/>
    <e v="#DIV/0!"/>
    <n v="250"/>
    <n v="250"/>
    <n v="0"/>
    <n v="1250"/>
    <n v="2000"/>
    <n v="750"/>
    <n v="0"/>
    <n v="1750"/>
    <n v="0.875"/>
  </r>
  <r>
    <s v="Vodafone1016_Olimpia_Huawei_Contextual_Doğuş_MS"/>
    <x v="0"/>
    <x v="9"/>
    <s v="Q4"/>
    <d v="2016-10-05T00:00:00"/>
    <d v="2016-10-25T00:00:00"/>
    <n v="0"/>
    <x v="2"/>
    <x v="13"/>
    <s v="Vodafone1016_Olimpia_Huawei_Contextual_MS"/>
    <s v="Completed"/>
    <s v="Dogus"/>
    <s v="RON"/>
    <s v="Xaxis Contextual"/>
    <s v="cpm"/>
    <s v="Selected Sites"/>
    <s v="Ad Bundles"/>
    <n v="0.35"/>
    <n v="2.5"/>
    <n v="1500000"/>
    <n v="1500301"/>
    <n v="0"/>
    <n v="1500000"/>
    <n v="1913"/>
    <n v="1.2750774677881306E-3"/>
    <n v="1.3068478829064296"/>
    <n v="525"/>
    <n v="525"/>
    <n v="0"/>
    <n v="3750"/>
    <n v="2500"/>
    <n v="-1250"/>
    <n v="0"/>
    <n v="1975"/>
    <n v="0.79"/>
  </r>
  <r>
    <s v="Vodafone1016_Olimpia_Huawei_Contextual_Digitalm_MS"/>
    <x v="0"/>
    <x v="9"/>
    <s v="Q4"/>
    <d v="2016-10-05T00:00:00"/>
    <d v="2016-10-25T00:00:00"/>
    <n v="0"/>
    <x v="2"/>
    <x v="13"/>
    <s v="Vodafone1016_Olimpia_Huawei_Contextual_MS"/>
    <s v="Completed"/>
    <s v="Digitalm"/>
    <s v="RON"/>
    <s v="Xaxis Contextual"/>
    <s v="cpm"/>
    <s v="Selected Sites"/>
    <s v="Ad Bundles"/>
    <n v="0.2"/>
    <n v="2.5"/>
    <n v="1800000"/>
    <n v="1797678"/>
    <n v="2322"/>
    <n v="1797678"/>
    <n v="301"/>
    <n v="1.6743821752282666E-4"/>
    <n v="9.9667774086378742"/>
    <n v="360"/>
    <n v="359.53560000000004"/>
    <n v="-0.46439999999995507"/>
    <n v="4500"/>
    <n v="3000"/>
    <n v="-1500"/>
    <n v="0"/>
    <n v="2640.4643999999998"/>
    <n v="0.8801547999999999"/>
  </r>
  <r>
    <s v="Vodafone1016_Olimpia_Huawei_interest_Bond_MS"/>
    <x v="0"/>
    <x v="9"/>
    <s v="Q4"/>
    <d v="2016-10-05T00:00:00"/>
    <d v="2016-10-25T00:00:00"/>
    <n v="0"/>
    <x v="2"/>
    <x v="13"/>
    <s v="Vodafone1016_Olimpia_Huawei_interest_MS"/>
    <s v="Completed"/>
    <s v="Bond Digital"/>
    <s v="RON"/>
    <s v="Xaxis Display Plus"/>
    <s v="cpm"/>
    <s v="Selected Sites"/>
    <s v="Ad Bundles"/>
    <n v="0.5"/>
    <n v="1"/>
    <n v="1500000"/>
    <n v="1506007"/>
    <n v="0"/>
    <n v="1500000"/>
    <m/>
    <n v="0"/>
    <e v="#DIV/0!"/>
    <n v="750"/>
    <n v="750"/>
    <n v="0"/>
    <n v="1500"/>
    <n v="1000"/>
    <n v="-500"/>
    <n v="0"/>
    <n v="250"/>
    <n v="0.25"/>
  </r>
  <r>
    <s v="Vodafone1016_Olimpia_Huawei_interest_Sözcü_MS"/>
    <x v="0"/>
    <x v="9"/>
    <s v="Q4"/>
    <d v="2016-10-05T00:00:00"/>
    <d v="2016-10-25T00:00:00"/>
    <n v="0"/>
    <x v="2"/>
    <x v="13"/>
    <s v="Vodafone1016_Olimpia_Huawei_interest_MS"/>
    <s v="Completed"/>
    <s v="Sözcü"/>
    <s v="RON"/>
    <s v="Xaxis Display Plus"/>
    <s v="cpm"/>
    <s v="Selected Sites"/>
    <s v="Ad Bundles"/>
    <n v="0.25"/>
    <n v="1"/>
    <n v="1000000"/>
    <n v="1000080"/>
    <n v="0"/>
    <n v="1000000"/>
    <n v="355"/>
    <n v="3.5497160227181823E-4"/>
    <n v="2.816901408450704"/>
    <n v="250"/>
    <n v="250"/>
    <n v="0"/>
    <n v="1000"/>
    <n v="1000"/>
    <n v="0"/>
    <n v="0"/>
    <n v="750"/>
    <n v="0.75"/>
  </r>
  <r>
    <s v="Teknosa1016_Disney_iletisimi_interstitial_Medyanet_MC"/>
    <x v="0"/>
    <x v="9"/>
    <s v="Q4"/>
    <d v="2016-10-06T00:00:00"/>
    <d v="2016-10-31T00:00:00"/>
    <n v="0"/>
    <x v="0"/>
    <x v="6"/>
    <s v="Teknosa1016_Disney_iletisimi_interstitial_MC"/>
    <s v="Completed"/>
    <s v="Medyanet"/>
    <s v="RON"/>
    <s v="Xaxis Rich Media"/>
    <s v="cpm"/>
    <s v="Interstitial"/>
    <s v="Interstitial"/>
    <n v="0.5"/>
    <n v="4.25"/>
    <n v="500000"/>
    <n v="4088886"/>
    <n v="0"/>
    <n v="500000"/>
    <n v="60186"/>
    <n v="1.4719412573498014E-2"/>
    <n v="3.7384109261290002E-2"/>
    <n v="250"/>
    <n v="250"/>
    <n v="0"/>
    <n v="2125"/>
    <n v="2250"/>
    <n v="125"/>
    <n v="0"/>
    <n v="2000"/>
    <n v="0.88888888888888884"/>
  </r>
  <r>
    <s v="Teknosa1016_Disney_iletisimi_interstitial_Mynet_MC"/>
    <x v="0"/>
    <x v="9"/>
    <s v="Q4"/>
    <d v="2016-10-06T00:00:00"/>
    <d v="2016-10-31T00:00:00"/>
    <n v="0"/>
    <x v="0"/>
    <x v="6"/>
    <s v="Teknosa1016_Disney_iletisimi_interstitial_MC"/>
    <s v="Completed"/>
    <s v="Digitalm"/>
    <s v="RON"/>
    <s v="Xaxis Rich Media"/>
    <s v="cpm"/>
    <s v="Interstitial"/>
    <s v="Interstitial"/>
    <n v="2.5"/>
    <n v="4.25"/>
    <n v="300000"/>
    <n v="326135"/>
    <n v="0"/>
    <n v="300000"/>
    <n v="7536"/>
    <n v="2.3106995569319454E-2"/>
    <n v="0.1326963906581741"/>
    <n v="750"/>
    <n v="750"/>
    <n v="0"/>
    <n v="1275"/>
    <n v="1000"/>
    <n v="-275"/>
    <n v="0"/>
    <n v="250"/>
    <n v="0.25"/>
  </r>
  <r>
    <s v="Teknosa1016_Disney_iletisimi_interstitial_Acunn_MC"/>
    <x v="0"/>
    <x v="9"/>
    <s v="Q4"/>
    <d v="2016-10-06T00:00:00"/>
    <d v="2016-10-31T00:00:00"/>
    <n v="0"/>
    <x v="0"/>
    <x v="6"/>
    <s v="Teknosa1016_Disney_iletisimi_interstitial_MC"/>
    <s v="Completed"/>
    <s v="Acunn"/>
    <s v="RON"/>
    <s v="Xaxis Rich Media"/>
    <s v="cpm"/>
    <s v="Interstitial"/>
    <s v="Interstitial"/>
    <n v="1.25"/>
    <n v="4.25"/>
    <n v="350000"/>
    <n v="195794"/>
    <n v="154206"/>
    <n v="195794"/>
    <n v="1955"/>
    <n v="9.9849842181067849E-3"/>
    <n v="0.51150895140664965"/>
    <n v="437.5"/>
    <n v="244.74250000000001"/>
    <n v="-192.75749999999999"/>
    <n v="1487.5"/>
    <n v="1000"/>
    <n v="-487.5"/>
    <n v="0"/>
    <n v="755.25749999999994"/>
    <n v="0.75525749999999992"/>
  </r>
  <r>
    <s v="Vodafone1016_Red_Netflix_interest_Bond_MS"/>
    <x v="0"/>
    <x v="9"/>
    <s v="Q4"/>
    <d v="2016-10-06T00:00:00"/>
    <d v="2016-10-26T00:00:00"/>
    <n v="0"/>
    <x v="2"/>
    <x v="13"/>
    <s v="Vodafone1016_Red_Netflix_interest_MS"/>
    <s v="Completed"/>
    <s v="Bond Digital"/>
    <s v="RON"/>
    <s v="Xaxis Display Plus"/>
    <s v="cpm"/>
    <s v="Selected Sites"/>
    <s v="Ad Bundles"/>
    <n v="0.5"/>
    <n v="2"/>
    <n v="6000000"/>
    <n v="5456793"/>
    <n v="543207"/>
    <n v="5456793"/>
    <m/>
    <n v="0"/>
    <e v="#DIV/0!"/>
    <n v="3000"/>
    <n v="2728.3964999999998"/>
    <n v="-271.60350000000017"/>
    <n v="12000"/>
    <n v="6920.0479999999998"/>
    <n v="-5079.9520000000002"/>
    <n v="0"/>
    <n v="4191.6514999999999"/>
    <n v="0.60572578398300125"/>
  </r>
  <r>
    <s v="Vodafone1016_Red_Netflix_interest_Medyanet(interstitial)_MS"/>
    <x v="0"/>
    <x v="9"/>
    <s v="Q4"/>
    <d v="2016-10-06T00:00:00"/>
    <d v="2016-10-26T00:00:00"/>
    <n v="0"/>
    <x v="2"/>
    <x v="13"/>
    <s v="Vodafone1016_Red_Netflix_interest_MS"/>
    <s v="Completed"/>
    <s v="Medyanet"/>
    <s v="RON"/>
    <s v="Xaxis Rich Media"/>
    <s v="cpm"/>
    <s v="Interstitial"/>
    <s v="Interstitial"/>
    <n v="0.5"/>
    <n v="2"/>
    <n v="4500000"/>
    <n v="4500385"/>
    <n v="0"/>
    <n v="4500000"/>
    <m/>
    <n v="0"/>
    <e v="#DIV/0!"/>
    <n v="2250"/>
    <n v="2250"/>
    <n v="0"/>
    <n v="9000"/>
    <n v="8000"/>
    <n v="-1000"/>
    <n v="0"/>
    <n v="5750"/>
    <n v="0.71875"/>
  </r>
  <r>
    <s v="Vodafone1016_Red_Netflix_interest_Turkuaz_MS"/>
    <x v="0"/>
    <x v="9"/>
    <s v="Q4"/>
    <d v="2016-10-06T00:00:00"/>
    <d v="2016-10-26T00:00:00"/>
    <n v="0"/>
    <x v="2"/>
    <x v="13"/>
    <s v="Vodafone1016_Red_Netflix_interest_MS"/>
    <s v="Completed"/>
    <s v="Turkuvaz"/>
    <s v="RON"/>
    <s v="Xaxis Display Plus"/>
    <s v="cpm"/>
    <s v="Selected Sites"/>
    <s v="Ad Bundles"/>
    <n v="0.25"/>
    <n v="2"/>
    <n v="1000000"/>
    <n v="0"/>
    <n v="1000000"/>
    <n v="0"/>
    <m/>
    <e v="#DIV/0!"/>
    <e v="#DIV/0!"/>
    <n v="250"/>
    <n v="0"/>
    <n v="-250"/>
    <n v="2000"/>
    <n v="0"/>
    <n v="-2000"/>
    <n v="0"/>
    <n v="0"/>
    <e v="#DIV/0!"/>
  </r>
  <r>
    <s v="Vodafone1016_Red_Netflix_interest_Mynet_MS"/>
    <x v="0"/>
    <x v="9"/>
    <s v="Q4"/>
    <d v="2016-10-06T00:00:00"/>
    <d v="2016-10-26T00:00:00"/>
    <n v="0"/>
    <x v="2"/>
    <x v="13"/>
    <s v="Vodafone1016_Red_Netflix_interest_MS"/>
    <s v="Completed"/>
    <s v="Digitalm"/>
    <s v="RON"/>
    <s v="Xaxis Display Plus"/>
    <s v="cpm"/>
    <s v="Selected Sites"/>
    <s v="Ad Bundles"/>
    <n v="0.2"/>
    <n v="2"/>
    <n v="3500000"/>
    <n v="3496095"/>
    <n v="3905"/>
    <n v="3496095"/>
    <n v="483"/>
    <n v="1.3815414054824026E-4"/>
    <n v="10.351966873706004"/>
    <n v="700"/>
    <n v="699.21900000000005"/>
    <n v="-0.78099999999994907"/>
    <n v="7000"/>
    <n v="5000"/>
    <n v="-2000"/>
    <n v="0"/>
    <n v="4300.7809999999999"/>
    <n v="0.86015620000000004"/>
  </r>
  <r>
    <s v="Vodafone1016_Red_Netflix_interest_Google_MS"/>
    <x v="0"/>
    <x v="9"/>
    <s v="Q4"/>
    <d v="2016-10-06T00:00:00"/>
    <d v="2016-10-26T00:00:00"/>
    <n v="0"/>
    <x v="2"/>
    <x v="13"/>
    <s v="Vodafone1016_Red_Netflix_interest_MS"/>
    <s v="Completed"/>
    <s v="Google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808.06329983187197"/>
    <n v="808.06329983187197"/>
    <n v="0"/>
    <n v="0"/>
    <n v="0"/>
    <n v="0"/>
    <n v="-808.06329983187197"/>
    <e v="#DIV/0!"/>
  </r>
  <r>
    <s v="Vodafone1016_Red_Netflix_interest_Bannerconnect_MS_September"/>
    <x v="0"/>
    <x v="9"/>
    <s v="Q4"/>
    <d v="2016-10-06T00:00:00"/>
    <d v="2016-10-26T00:00:00"/>
    <n v="0"/>
    <x v="2"/>
    <x v="13"/>
    <s v="Vodafone1016_Red_Netflix_interest_MS"/>
    <s v="Completed"/>
    <s v="Bannerconnect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100.84419926407982"/>
    <n v="100.84419926407982"/>
    <n v="0"/>
    <n v="0"/>
    <n v="0"/>
    <n v="0"/>
    <n v="-100.84419926407982"/>
    <e v="#DIV/0!"/>
  </r>
  <r>
    <s v="Vodafone1016_Red_Netflix_interest_Bannerconnect_MS_October"/>
    <x v="0"/>
    <x v="9"/>
    <s v="Q4"/>
    <d v="2016-10-06T00:00:00"/>
    <d v="2016-10-26T00:00:00"/>
    <n v="0"/>
    <x v="2"/>
    <x v="13"/>
    <s v="Vodafone1016_Red_Netflix_interest_MS"/>
    <s v="Completed"/>
    <s v="Bannerconnect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43.461834375740203"/>
    <n v="43.461834375740203"/>
    <n v="0"/>
    <n v="0"/>
    <n v="0"/>
    <n v="0"/>
    <n v="-43.461834375740203"/>
    <e v="#DIV/0!"/>
  </r>
  <r>
    <s v="Vodafone1016_Red_Netflix_interest_Medikalakademi_MS"/>
    <x v="0"/>
    <x v="9"/>
    <s v="Q4"/>
    <d v="2016-10-06T00:00:00"/>
    <d v="2016-10-26T00:00:00"/>
    <n v="0"/>
    <x v="2"/>
    <x v="13"/>
    <s v="Vodafone1016_Red_Netflix_interest_MS"/>
    <s v="Completed"/>
    <s v="Medikalakademi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14.243866277089362"/>
    <n v="14.243866277089362"/>
    <n v="0"/>
    <n v="0"/>
    <n v="0"/>
    <n v="0"/>
    <n v="-14.243866277089362"/>
    <e v="#DIV/0!"/>
  </r>
  <r>
    <s v="Vodafone1016_Red_Netflix_interest_Onedio_MS"/>
    <x v="0"/>
    <x v="9"/>
    <s v="Q4"/>
    <d v="2016-10-06T00:00:00"/>
    <d v="2016-10-26T00:00:00"/>
    <n v="0"/>
    <x v="2"/>
    <x v="13"/>
    <s v="Vodafone1016_Red_Netflix_interest_MS"/>
    <s v="Completed"/>
    <s v="Onedio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59.349442821205692"/>
    <n v="59.349442821205692"/>
    <n v="0"/>
    <n v="0"/>
    <n v="0"/>
    <n v="0"/>
    <n v="-59.349442821205692"/>
    <e v="#DIV/0!"/>
  </r>
  <r>
    <s v="Vodafone1016_Red_Netflix_interest_Appnexus_MS"/>
    <x v="0"/>
    <x v="9"/>
    <s v="Q4"/>
    <d v="2016-10-06T00:00:00"/>
    <d v="2016-10-26T00:00:00"/>
    <n v="0"/>
    <x v="2"/>
    <x v="13"/>
    <s v="Vodafone1016_Red_Netflix_interest_MS"/>
    <s v="Completed"/>
    <s v="Appnexus"/>
    <s v="RON"/>
    <s v="Xaxis Display Plus"/>
    <s v="cpm"/>
    <s v="Selected Sites"/>
    <s v="Ad Bundles"/>
    <n v="1"/>
    <n v="2"/>
    <n v="1000000"/>
    <n v="1039976"/>
    <n v="0"/>
    <n v="1000000"/>
    <n v="277"/>
    <n v="2.6635230043770241E-4"/>
    <n v="7.5088519855595672"/>
    <n v="1000"/>
    <n v="48.500180195715103"/>
    <n v="-951.49981980428493"/>
    <n v="2000"/>
    <n v="2079.9520000000002"/>
    <n v="79.952000000000226"/>
    <n v="0"/>
    <n v="2031.4518198042852"/>
    <n v="0.976682067569004"/>
  </r>
  <r>
    <s v="Ikea1016_Züccaciye_interstitial_Medyanet_MEC"/>
    <x v="0"/>
    <x v="9"/>
    <s v="Q4"/>
    <d v="2016-10-06T00:00:00"/>
    <d v="2016-10-16T00:00:00"/>
    <n v="0"/>
    <x v="1"/>
    <x v="1"/>
    <s v="Ikea1016_Züccaciye_interstitial_MEC"/>
    <s v="Completed"/>
    <s v="Medyanet"/>
    <s v="RON"/>
    <s v="Xaxis Rich Media"/>
    <s v="cpm"/>
    <s v="Interstitial"/>
    <s v="Interstitial"/>
    <n v="0.5"/>
    <n v="4.5"/>
    <n v="1000000"/>
    <n v="796539"/>
    <n v="203461"/>
    <n v="796539"/>
    <m/>
    <n v="0"/>
    <e v="#DIV/0!"/>
    <n v="500"/>
    <n v="398.27"/>
    <n v="-101.73000000000002"/>
    <n v="4500"/>
    <n v="3584.4254999999998"/>
    <n v="-915.57450000000017"/>
    <n v="0"/>
    <n v="3186.1554999999998"/>
    <n v="0.88888874939652118"/>
  </r>
  <r>
    <s v="Ikea1016_Züccaciye_interstitial_Acunn_MEC"/>
    <x v="0"/>
    <x v="9"/>
    <s v="Q4"/>
    <d v="2016-10-06T00:00:00"/>
    <d v="2016-10-16T00:00:00"/>
    <n v="0"/>
    <x v="1"/>
    <x v="1"/>
    <s v="Ikea1016_Züccaciye_interstitial_MEC"/>
    <s v="Completed"/>
    <s v="Acunn"/>
    <s v="RON"/>
    <s v="Xaxis Rich Media"/>
    <s v="cpm"/>
    <s v="Interstitial"/>
    <s v="Interstitial"/>
    <n v="1.25"/>
    <n v="4.5"/>
    <n v="200000"/>
    <n v="187779"/>
    <n v="12221"/>
    <n v="187779"/>
    <n v="333"/>
    <n v="1.773361238477146E-3"/>
    <n v="2.5375540540540542"/>
    <n v="250"/>
    <n v="234.72375"/>
    <n v="-15.276250000000005"/>
    <n v="900"/>
    <n v="845.00549999999998"/>
    <n v="-54.994500000000016"/>
    <n v="0"/>
    <n v="610.28174999999999"/>
    <n v="0.72222222222222221"/>
  </r>
  <r>
    <s v="Ikea1016_Züccaciye_interstitial_Bond_MEC"/>
    <x v="0"/>
    <x v="9"/>
    <s v="Q4"/>
    <d v="2016-10-06T00:00:00"/>
    <d v="2016-10-16T00:00:00"/>
    <n v="0"/>
    <x v="1"/>
    <x v="1"/>
    <s v="Ikea1016_Züccaciye_interstitial_MEC"/>
    <s v="Completed"/>
    <s v="Bond Digital"/>
    <s v="RON"/>
    <s v="Xaxis Rich Media"/>
    <s v="cpm"/>
    <s v="Interstitial"/>
    <s v="Interstitial"/>
    <n v="2.5"/>
    <n v="4.5"/>
    <n v="2398"/>
    <n v="2398"/>
    <n v="0"/>
    <n v="2398"/>
    <m/>
    <n v="0"/>
    <e v="#DIV/0!"/>
    <n v="5.9950000000000001"/>
    <n v="5.9950000000000001"/>
    <n v="0"/>
    <n v="10.791"/>
    <n v="10.791"/>
    <n v="0"/>
    <n v="0"/>
    <n v="4.7960000000000003"/>
    <n v="0.44444444444444448"/>
  </r>
  <r>
    <s v="Ikea1016_Züccaciye_Mobil_Prestitial_Medyanet_MEC"/>
    <x v="0"/>
    <x v="9"/>
    <s v="Q4"/>
    <d v="2016-10-06T00:00:00"/>
    <d v="2016-10-16T00:00:00"/>
    <n v="0"/>
    <x v="1"/>
    <x v="1"/>
    <s v="Ikea1016_Züccaciye_prestitial_MEC"/>
    <s v="Completed"/>
    <s v="Medyanet"/>
    <s v="RON"/>
    <s v="Xaxis Mobil"/>
    <s v="cpm"/>
    <s v="Interstitial"/>
    <s v="Interstitial"/>
    <n v="2.5"/>
    <n v="7.5"/>
    <n v="700000"/>
    <n v="700324"/>
    <n v="0"/>
    <n v="700000"/>
    <n v="7339"/>
    <n v="1.0479435232835089E-2"/>
    <n v="0.68129172911840852"/>
    <n v="1750"/>
    <n v="1750"/>
    <n v="0"/>
    <n v="5250"/>
    <n v="5000"/>
    <n v="-250"/>
    <n v="0"/>
    <n v="3250"/>
    <n v="0.65"/>
  </r>
  <r>
    <s v="Shell1016_AutoGas_interest_Mynet_MC"/>
    <x v="0"/>
    <x v="9"/>
    <s v="Q4"/>
    <d v="2016-10-06T00:00:00"/>
    <d v="2016-10-31T00:00:00"/>
    <n v="0"/>
    <x v="0"/>
    <x v="50"/>
    <s v="Shell1016_AutoGas_interest_MC"/>
    <s v="Completed"/>
    <s v="Digitalm"/>
    <s v="RON"/>
    <s v="Xaxis Display Plus"/>
    <s v="cpm"/>
    <s v="Selected Sites"/>
    <s v="Ad Bundles"/>
    <n v="0.2"/>
    <n v="1"/>
    <n v="4500000"/>
    <n v="4000465"/>
    <n v="499535"/>
    <n v="4000465"/>
    <n v="1127"/>
    <n v="2.8171725036964452E-4"/>
    <n v="3.5492457852706298"/>
    <n v="900"/>
    <n v="800.09300000000007"/>
    <n v="-99.906999999999925"/>
    <n v="4500"/>
    <n v="4000"/>
    <n v="-500"/>
    <n v="0"/>
    <n v="3199.9070000000002"/>
    <n v="0.79997675000000001"/>
  </r>
  <r>
    <s v="Shell1016_AutoGas_interest_Bond_MC"/>
    <x v="0"/>
    <x v="9"/>
    <s v="Q4"/>
    <d v="2016-10-06T00:00:00"/>
    <d v="2016-10-31T00:00:00"/>
    <n v="0"/>
    <x v="0"/>
    <x v="50"/>
    <s v="Shell1016_AutoGas_interest_MC"/>
    <s v="Completed"/>
    <s v="Bond Digital"/>
    <s v="RON"/>
    <s v="Xaxis Display Plus"/>
    <s v="cpm"/>
    <s v="Selected Sites"/>
    <s v="Ad Bundles"/>
    <n v="0.5"/>
    <n v="1"/>
    <n v="4000000"/>
    <n v="2957721"/>
    <n v="1042279"/>
    <n v="2957721"/>
    <m/>
    <n v="0"/>
    <e v="#DIV/0!"/>
    <n v="2000"/>
    <n v="1478.8605"/>
    <n v="-521.1395"/>
    <n v="4000"/>
    <n v="2351.66"/>
    <n v="-1648.3400000000001"/>
    <n v="0"/>
    <n v="872.79949999999985"/>
    <n v="0.37114187425052936"/>
  </r>
  <r>
    <s v="Shell1016_AutoGas_interest_Sahibinden_MC"/>
    <x v="0"/>
    <x v="9"/>
    <s v="Q4"/>
    <d v="2016-10-06T00:00:00"/>
    <d v="2016-10-31T00:00:00"/>
    <n v="0"/>
    <x v="0"/>
    <x v="50"/>
    <s v="Shell1016_AutoGas_interest_MC"/>
    <s v="Completed"/>
    <s v="Sahibinden"/>
    <s v="RON"/>
    <s v="Xaxis Display Plus"/>
    <s v="cpm"/>
    <s v="Selected Sites"/>
    <s v="Ad Bundles"/>
    <n v="0.3"/>
    <n v="1"/>
    <n v="2000000"/>
    <n v="0"/>
    <n v="2000000"/>
    <n v="0"/>
    <m/>
    <e v="#DIV/0!"/>
    <e v="#DIV/0!"/>
    <n v="600"/>
    <n v="0"/>
    <n v="-600"/>
    <n v="2000"/>
    <n v="0"/>
    <n v="-2000"/>
    <n v="0"/>
    <n v="0"/>
    <e v="#DIV/0!"/>
  </r>
  <r>
    <s v="Shell1016_AutoGas_interest_HürriyetEmlak_MC"/>
    <x v="0"/>
    <x v="9"/>
    <s v="Q4"/>
    <d v="2016-10-06T00:00:00"/>
    <d v="2016-10-31T00:00:00"/>
    <n v="0"/>
    <x v="0"/>
    <x v="50"/>
    <s v="Shell1016_AutoGas_interest_MC"/>
    <s v="Completed"/>
    <s v="Hurriyetemlak"/>
    <s v="RON"/>
    <s v="Xaxis Display Plus"/>
    <s v="cpm"/>
    <s v="Selected Sites"/>
    <s v="Ad Bundles"/>
    <n v="0.15"/>
    <n v="1"/>
    <n v="500000"/>
    <n v="0"/>
    <n v="500000"/>
    <n v="0"/>
    <m/>
    <e v="#DIV/0!"/>
    <e v="#DIV/0!"/>
    <n v="75"/>
    <n v="0"/>
    <n v="-75"/>
    <n v="500"/>
    <n v="0"/>
    <n v="-500"/>
    <n v="0"/>
    <n v="0"/>
    <e v="#DIV/0!"/>
  </r>
  <r>
    <s v="GE1016_Ekim_Lookalike_Mynet_MEC"/>
    <x v="0"/>
    <x v="9"/>
    <s v="Q4"/>
    <d v="2016-10-06T00:00:00"/>
    <d v="2016-10-31T00:00:00"/>
    <n v="0"/>
    <x v="1"/>
    <x v="73"/>
    <s v="GE1016_Ekim_Lookalike_MEC"/>
    <s v="Completed"/>
    <s v="Digitalm"/>
    <s v="RON"/>
    <s v="Xaxis Lookalike"/>
    <s v="cpm"/>
    <s v="Selected Sites"/>
    <s v="Ad Bundles"/>
    <n v="0.2"/>
    <n v="2"/>
    <n v="5000000"/>
    <n v="4997704"/>
    <n v="2296"/>
    <n v="4997704"/>
    <n v="695"/>
    <n v="1.3906385812365038E-4"/>
    <n v="16.457648920863313"/>
    <n v="1000"/>
    <n v="999.54079999999999"/>
    <n v="-0.45920000000000982"/>
    <n v="10000"/>
    <n v="11438.066000000003"/>
    <n v="1438.0660000000025"/>
    <n v="0"/>
    <n v="10438.525200000002"/>
    <n v="0.91261277911842786"/>
  </r>
  <r>
    <s v="GE1016_Ekim_Lookalike_Sözcü_MEC"/>
    <x v="0"/>
    <x v="9"/>
    <s v="Q4"/>
    <d v="2016-10-06T00:00:00"/>
    <d v="2016-10-31T00:00:00"/>
    <n v="0"/>
    <x v="1"/>
    <x v="73"/>
    <s v="GE1016_Ekim_Lookalike_MEC"/>
    <s v="Completed"/>
    <s v="Sözcü"/>
    <s v="RON"/>
    <s v="Xaxis Lookalike"/>
    <s v="cpm"/>
    <s v="Selected Sites"/>
    <s v="Ad Bundles"/>
    <n v="0.25"/>
    <n v="2"/>
    <n v="2000000"/>
    <n v="2000533"/>
    <n v="0"/>
    <n v="2000000"/>
    <n v="728"/>
    <n v="3.6390301984521125E-4"/>
    <n v="5.49596978021978"/>
    <n v="500"/>
    <n v="500"/>
    <n v="0"/>
    <n v="4000"/>
    <n v="4001.0659999999998"/>
    <n v="1.0659999999998035"/>
    <n v="0"/>
    <n v="3501.0659999999998"/>
    <n v="0.87503330362458409"/>
  </r>
  <r>
    <s v="GE1016_Ekim_Lookalike_Doğuş_MEC"/>
    <x v="0"/>
    <x v="9"/>
    <s v="Q4"/>
    <d v="2016-10-06T00:00:00"/>
    <d v="2016-10-31T00:00:00"/>
    <n v="0"/>
    <x v="1"/>
    <x v="73"/>
    <s v="GE1016_Ekim_Lookalike_MEC"/>
    <s v="Completed"/>
    <s v="Dogus"/>
    <s v="RON"/>
    <s v="Xaxis Lookalike"/>
    <s v="cpm"/>
    <s v="Selected Sites"/>
    <s v="Ad Bundles"/>
    <n v="0.35"/>
    <n v="2"/>
    <n v="3000000"/>
    <n v="3000383"/>
    <n v="0"/>
    <n v="3000000"/>
    <n v="5406"/>
    <n v="1.8017699740333151E-3"/>
    <n v="1.1100196078431372"/>
    <n v="1050"/>
    <n v="1050"/>
    <n v="0"/>
    <n v="6000"/>
    <n v="6000.7659999999996"/>
    <n v="0.76599999999962165"/>
    <n v="0"/>
    <n v="4950.7659999999996"/>
    <n v="0.82502233881474463"/>
  </r>
  <r>
    <s v="GE1016_Ekim_Lookalike_Bond_MEC"/>
    <x v="0"/>
    <x v="9"/>
    <s v="Q4"/>
    <d v="2016-10-06T00:00:00"/>
    <d v="2016-10-31T00:00:00"/>
    <n v="0"/>
    <x v="1"/>
    <x v="73"/>
    <s v="GE1016_Ekim_Lookalike_MEC"/>
    <s v="Completed"/>
    <s v="Bond Digital"/>
    <s v="RON"/>
    <s v="Xaxis Lookalike"/>
    <s v="cpm"/>
    <s v="Selected Sites"/>
    <s v="Ad Bundles"/>
    <n v="0.5"/>
    <n v="2"/>
    <n v="4000000"/>
    <n v="3876666"/>
    <n v="123334"/>
    <n v="3876666"/>
    <m/>
    <n v="0"/>
    <e v="#DIV/0!"/>
    <n v="2000"/>
    <n v="1938.3330000000001"/>
    <n v="-61.666999999999916"/>
    <n v="8000"/>
    <n v="5000"/>
    <n v="-3000"/>
    <n v="0"/>
    <n v="3061.6669999999999"/>
    <n v="0.61233340000000003"/>
  </r>
  <r>
    <s v="GE1016_Ekim_Lookalike_Sahibinden_MEC"/>
    <x v="0"/>
    <x v="9"/>
    <s v="Q4"/>
    <d v="2016-10-06T00:00:00"/>
    <d v="2016-10-31T00:00:00"/>
    <n v="0"/>
    <x v="1"/>
    <x v="73"/>
    <s v="GE1016_Ekim_Lookalike_MEC"/>
    <s v="Completed"/>
    <s v="Sahibinden"/>
    <s v="RON"/>
    <s v="Xaxis Lookalike"/>
    <s v="cpm"/>
    <s v="Selected Sites"/>
    <s v="Ad Bundles"/>
    <n v="0.3"/>
    <n v="2"/>
    <n v="6000000"/>
    <n v="6001209"/>
    <n v="0"/>
    <n v="6000000"/>
    <n v="836"/>
    <n v="1.3930526332277379E-4"/>
    <n v="5.9808612440191391"/>
    <n v="1800"/>
    <n v="1800"/>
    <n v="0"/>
    <n v="12000"/>
    <n v="5000"/>
    <n v="-7000"/>
    <n v="0"/>
    <n v="3200"/>
    <n v="0.64"/>
  </r>
  <r>
    <s v="GE1016_Ekim_Lookalike_Commedya_MEC"/>
    <x v="0"/>
    <x v="9"/>
    <s v="Q4"/>
    <d v="2016-10-06T00:00:00"/>
    <d v="2016-10-31T00:00:00"/>
    <n v="0"/>
    <x v="1"/>
    <x v="73"/>
    <s v="GE1016_Ekim_Lookalike_MEC"/>
    <s v="Completed"/>
    <s v="Commedya"/>
    <s v="RON"/>
    <s v="Xaxis Lookalike"/>
    <s v="cpm"/>
    <s v="Selected Sites"/>
    <s v="Ad Bundles"/>
    <n v="0.1"/>
    <n v="2"/>
    <n v="1000000"/>
    <n v="1131837"/>
    <n v="0"/>
    <n v="1000000"/>
    <m/>
    <n v="0"/>
    <e v="#DIV/0!"/>
    <n v="100"/>
    <n v="100"/>
    <n v="0"/>
    <n v="2000"/>
    <n v="2000"/>
    <n v="0"/>
    <n v="0"/>
    <n v="1900"/>
    <n v="0.95"/>
  </r>
  <r>
    <s v="GE1016_Ekim_Lookalike_Nokta_MEC"/>
    <x v="0"/>
    <x v="9"/>
    <s v="Q4"/>
    <d v="2016-10-06T00:00:00"/>
    <d v="2016-10-31T00:00:00"/>
    <n v="0"/>
    <x v="1"/>
    <x v="73"/>
    <s v="GE1016_Ekim_Lookalike_MEC"/>
    <s v="Completed"/>
    <s v="Nokta"/>
    <s v="RON"/>
    <s v="Xaxis Lookalike"/>
    <s v="cpm"/>
    <s v="Selected Sites"/>
    <s v="Ad Bundles"/>
    <n v="0.1"/>
    <n v="2"/>
    <n v="1000000"/>
    <n v="0"/>
    <n v="1000000"/>
    <n v="0"/>
    <m/>
    <e v="#DIV/0!"/>
    <e v="#DIV/0!"/>
    <n v="100"/>
    <n v="0"/>
    <n v="-100"/>
    <n v="2000"/>
    <n v="0"/>
    <n v="-2000"/>
    <n v="0"/>
    <n v="0"/>
    <e v="#DIV/0!"/>
  </r>
  <r>
    <s v="GE1016_Ekim_Lookalike_Popmarker_MEC"/>
    <x v="0"/>
    <x v="9"/>
    <s v="Q4"/>
    <d v="2016-10-06T00:00:00"/>
    <d v="2016-10-31T00:00:00"/>
    <n v="0"/>
    <x v="1"/>
    <x v="73"/>
    <s v="GE1016_Ekim_Lookalike_MEC"/>
    <s v="Completed"/>
    <s v="Popmarker"/>
    <s v="RON"/>
    <s v="Xaxis Lookalike"/>
    <s v="cpm"/>
    <s v="Selected Sites"/>
    <s v="Ad Bundles"/>
    <n v="1"/>
    <n v="2"/>
    <n v="2000000"/>
    <n v="1993583"/>
    <n v="6417"/>
    <n v="1993583"/>
    <m/>
    <n v="0"/>
    <e v="#DIV/0!"/>
    <n v="2000"/>
    <n v="1993.5830000000001"/>
    <n v="-6.4169999999999163"/>
    <n v="4000"/>
    <n v="2500"/>
    <n v="-1500"/>
    <n v="0"/>
    <n v="506.41699999999992"/>
    <n v="0.20256679999999996"/>
  </r>
  <r>
    <s v="GE1016_Ekim_Lookalike_Nokta_MEC"/>
    <x v="0"/>
    <x v="9"/>
    <s v="Q4"/>
    <d v="2016-10-06T00:00:00"/>
    <d v="2016-10-31T00:00:00"/>
    <n v="0"/>
    <x v="1"/>
    <x v="73"/>
    <s v="GE1016_Ekim_Lookalike_MEC"/>
    <s v="Completed"/>
    <s v="Nokta"/>
    <s v="RON"/>
    <s v="Xaxis Lookalike"/>
    <s v="cpm"/>
    <s v="Selected Sites"/>
    <s v="Ad Bundles"/>
    <n v="0.1"/>
    <n v="2"/>
    <n v="1000000"/>
    <n v="1000000"/>
    <n v="0"/>
    <n v="1000000"/>
    <m/>
    <n v="0"/>
    <e v="#DIV/0!"/>
    <n v="100"/>
    <n v="100"/>
    <n v="0"/>
    <n v="2000"/>
    <n v="2000"/>
    <n v="0"/>
    <n v="0"/>
    <n v="1900"/>
    <n v="0.95"/>
  </r>
  <r>
    <s v="GE1016_Ekim_Lookalike_Ligatus_MEC"/>
    <x v="0"/>
    <x v="9"/>
    <s v="Q4"/>
    <d v="2016-10-06T00:00:00"/>
    <d v="2016-10-31T00:00:00"/>
    <n v="0"/>
    <x v="1"/>
    <x v="73"/>
    <s v="GE1016_Ekim_Lookalike_MEC"/>
    <s v="Completed"/>
    <s v="Ligatus"/>
    <s v="RON"/>
    <s v="Xaxis Lookalike"/>
    <s v="cpc"/>
    <s v="Selected Sites"/>
    <s v="Ad Bundles"/>
    <n v="0.3"/>
    <n v="2"/>
    <n v="4000"/>
    <n v="3998"/>
    <n v="2"/>
    <n v="3998"/>
    <m/>
    <n v="0"/>
    <e v="#DIV/0!"/>
    <n v="1.2"/>
    <n v="1200"/>
    <n v="1198.8"/>
    <n v="8"/>
    <n v="7.9960000000000004"/>
    <n v="-3.9999999999995595E-3"/>
    <n v="0"/>
    <n v="-1192.0039999999999"/>
    <n v="-149.07503751875936"/>
  </r>
  <r>
    <s v="GE1016_Ekim_Lookalike_Maxad_MEC"/>
    <x v="0"/>
    <x v="9"/>
    <s v="Q4"/>
    <d v="2016-10-06T00:00:00"/>
    <d v="2016-10-31T00:00:00"/>
    <n v="0"/>
    <x v="1"/>
    <x v="73"/>
    <s v="GE1016_Ekim_Lookalike_MEC"/>
    <s v="Completed"/>
    <s v="Maxad"/>
    <s v="RON"/>
    <s v="Xaxis Lookalike"/>
    <s v="cpc"/>
    <s v="Selected Sites"/>
    <s v="Ad Bundles"/>
    <n v="0.2"/>
    <n v="2"/>
    <n v="1000"/>
    <n v="1053"/>
    <n v="0"/>
    <n v="1000"/>
    <m/>
    <n v="0"/>
    <e v="#DIV/0!"/>
    <n v="0.2"/>
    <n v="200"/>
    <n v="199.8"/>
    <n v="2"/>
    <n v="2.1059999999999999"/>
    <n v="0.10599999999999987"/>
    <n v="0"/>
    <n v="-197.89400000000001"/>
    <n v="-93.966761633428305"/>
  </r>
  <r>
    <s v="GSK1016_Sensodyne_CheckUp_TakeOver_Bond_MC"/>
    <x v="0"/>
    <x v="9"/>
    <s v="Q4"/>
    <d v="2016-10-07T00:00:00"/>
    <d v="2016-10-14T00:00:00"/>
    <n v="0"/>
    <x v="0"/>
    <x v="0"/>
    <s v="GSK1016_Sensodyne_CheckUp_TakeOver_MC"/>
    <s v="Completed"/>
    <s v="Bond Digital"/>
    <s v="RON"/>
    <s v="Xaxis Rich Media"/>
    <s v="cpm"/>
    <s v="Expandable"/>
    <s v="Expandable"/>
    <n v="3"/>
    <n v="7"/>
    <n v="1500000"/>
    <n v="1500024"/>
    <n v="0"/>
    <n v="1500000"/>
    <m/>
    <n v="0"/>
    <e v="#DIV/0!"/>
    <n v="4500"/>
    <n v="4500"/>
    <n v="0"/>
    <n v="10500"/>
    <n v="10000"/>
    <n v="-500"/>
    <n v="0"/>
    <n v="5500"/>
    <n v="0.55000000000000004"/>
  </r>
  <r>
    <s v="GSK1016_Sensodyne_CheckUp_TakeOver_Digitalm_MC"/>
    <x v="0"/>
    <x v="9"/>
    <s v="Q4"/>
    <d v="2016-10-07T00:00:00"/>
    <d v="2016-10-14T00:00:00"/>
    <n v="0"/>
    <x v="0"/>
    <x v="0"/>
    <s v="GSK1016_Sensodyne_CheckUp_TakeOver_MC"/>
    <s v="Completed"/>
    <s v="Digitalm"/>
    <s v="RON"/>
    <s v="Xaxis Rich Media"/>
    <s v="cpm"/>
    <s v="Expandable"/>
    <s v="Expandable"/>
    <n v="4"/>
    <n v="7"/>
    <n v="750000"/>
    <n v="750014"/>
    <n v="0"/>
    <n v="750000"/>
    <n v="378"/>
    <n v="5.0399059217561275E-4"/>
    <n v="8.3628835978835987"/>
    <n v="3000"/>
    <n v="3000"/>
    <n v="0"/>
    <n v="5250"/>
    <n v="3161.17"/>
    <n v="-2088.83"/>
    <n v="0"/>
    <n v="161.17000000000007"/>
    <n v="5.0984287463186118E-2"/>
  </r>
  <r>
    <s v="Teknosa1016_Turuncu_indirim_interstitial_Medyanet_MC"/>
    <x v="0"/>
    <x v="9"/>
    <s v="Q4"/>
    <d v="2016-10-07T00:00:00"/>
    <d v="2016-10-10T00:00:00"/>
    <n v="0"/>
    <x v="0"/>
    <x v="6"/>
    <s v="Teknosa1016_Turuncu_indirim_interstitial_MC"/>
    <s v="Completed"/>
    <s v="Medyanet"/>
    <s v="RON"/>
    <s v="Xaxis Rich Media"/>
    <s v="cpm"/>
    <s v="Interstitial"/>
    <s v="Interstitial"/>
    <n v="0.5"/>
    <n v="4.25"/>
    <n v="1000000"/>
    <n v="999654"/>
    <n v="346"/>
    <n v="999654"/>
    <n v="16931"/>
    <n v="1.6936860153613151E-2"/>
    <n v="0.21669383084283267"/>
    <n v="500"/>
    <n v="499.827"/>
    <n v="-0.17300000000000182"/>
    <n v="4250"/>
    <n v="3668.8432499999999"/>
    <n v="-581.1567500000001"/>
    <n v="0"/>
    <n v="3169.0162499999997"/>
    <n v="0.86376441675451787"/>
  </r>
  <r>
    <s v="Teknosa1016_Turuncu_indirim_interstitial_Mynet_MC"/>
    <x v="0"/>
    <x v="9"/>
    <s v="Q4"/>
    <d v="2016-10-07T00:00:00"/>
    <d v="2016-10-10T00:00:00"/>
    <n v="0"/>
    <x v="0"/>
    <x v="6"/>
    <s v="Teknosa1016_Turuncu_indirim_interstitial_MC"/>
    <s v="Completed"/>
    <s v="Digitalm"/>
    <s v="RON"/>
    <s v="Xaxis Rich Media"/>
    <s v="cpm"/>
    <s v="Interstitial"/>
    <s v="Interstitial"/>
    <n v="2.5"/>
    <n v="4.25"/>
    <n v="400000"/>
    <n v="400034"/>
    <n v="0"/>
    <n v="400000"/>
    <n v="23097"/>
    <n v="5.7737592304654105E-2"/>
    <n v="7.3608888600251124E-2"/>
    <n v="1000"/>
    <n v="1000"/>
    <n v="0"/>
    <n v="1700"/>
    <n v="1700.1445000000001"/>
    <n v="0.14450000000010732"/>
    <n v="0"/>
    <n v="700.14450000000011"/>
    <n v="0.41181470163271422"/>
  </r>
  <r>
    <s v="Teknosa1016_Turuncu_indirim_interstitial_Bond_MC"/>
    <x v="0"/>
    <x v="9"/>
    <s v="Q4"/>
    <d v="2016-10-07T00:00:00"/>
    <d v="2016-10-10T00:00:00"/>
    <n v="0"/>
    <x v="0"/>
    <x v="6"/>
    <s v="Teknosa1016_Turuncu_indirim_interstitial_MC"/>
    <s v="Completed"/>
    <s v="Bond Digital"/>
    <s v="RON"/>
    <s v="Xaxis Rich Media"/>
    <s v="cpm"/>
    <s v="Interstitial"/>
    <s v="Interstitial"/>
    <n v="2.5"/>
    <n v="4.25"/>
    <n v="350000"/>
    <n v="124043"/>
    <n v="225957"/>
    <n v="124043"/>
    <n v="3061"/>
    <n v="2.4676926549664229E-2"/>
    <n v="0.17222566154851357"/>
    <n v="875"/>
    <n v="310.10750000000002"/>
    <n v="-564.89249999999993"/>
    <n v="1487.5"/>
    <n v="527.18275000000006"/>
    <n v="-960.31724999999994"/>
    <n v="0"/>
    <n v="217.07525000000004"/>
    <n v="0.41176470588235298"/>
  </r>
  <r>
    <s v="Teknosa1016_Turuncu_indirim_interstitial_Acunn_MC"/>
    <x v="0"/>
    <x v="9"/>
    <s v="Q4"/>
    <d v="2016-10-07T00:00:00"/>
    <d v="2016-10-10T00:00:00"/>
    <n v="0"/>
    <x v="0"/>
    <x v="6"/>
    <s v="Teknosa1016_Turuncu_indirim_interstitial_MC"/>
    <s v="Completed"/>
    <s v="Acunn"/>
    <s v="RON"/>
    <s v="Xaxis Rich Media"/>
    <s v="cpm"/>
    <s v="Interstitial"/>
    <s v="Interstitial"/>
    <n v="1.25"/>
    <n v="4.25"/>
    <n v="250000"/>
    <n v="255254"/>
    <n v="0"/>
    <n v="250000"/>
    <n v="1677"/>
    <n v="6.5699264262264251E-3"/>
    <n v="0.646887000596303"/>
    <n v="312.5"/>
    <n v="312.5"/>
    <n v="0"/>
    <n v="1062.5"/>
    <n v="1084.8295000000001"/>
    <n v="22.329500000000053"/>
    <n v="0"/>
    <n v="772.32950000000005"/>
    <n v="0.71193629966736705"/>
  </r>
  <r>
    <s v="GSK1016_Sensodyne_Deep_Clean_Programatik_Bond_MC"/>
    <x v="0"/>
    <x v="9"/>
    <s v="Q4"/>
    <d v="2016-10-07T00:00:00"/>
    <d v="2016-10-31T00:00:00"/>
    <n v="0"/>
    <x v="0"/>
    <x v="0"/>
    <s v="GSK1016_Sensodyne_Deep_Clean_Programatik_MC"/>
    <s v="Completed"/>
    <s v="Bond Digital"/>
    <s v="RON"/>
    <s v="Xaxis Display Plus"/>
    <s v="cpm"/>
    <s v="Selected Sites"/>
    <s v="Ad Bundles"/>
    <n v="0.5"/>
    <n v="1"/>
    <n v="1500000"/>
    <n v="1500060"/>
    <n v="0"/>
    <n v="1500000"/>
    <m/>
    <n v="0"/>
    <e v="#DIV/0!"/>
    <n v="750"/>
    <n v="750"/>
    <n v="0"/>
    <n v="1500"/>
    <n v="1309.1959999999999"/>
    <n v="-190.80400000000009"/>
    <n v="0"/>
    <n v="559.19599999999991"/>
    <n v="0.42712932211830767"/>
  </r>
  <r>
    <s v="GSK1016_Sensodyne_Deep_Clean_Programatik_Doğuş_MC"/>
    <x v="0"/>
    <x v="9"/>
    <s v="Q4"/>
    <d v="2016-10-07T00:00:00"/>
    <d v="2016-10-31T00:00:00"/>
    <n v="0"/>
    <x v="0"/>
    <x v="0"/>
    <s v="GSK1016_Sensodyne_Deep_Clean_Programatik_MC"/>
    <s v="Completed"/>
    <s v="Dogus"/>
    <s v="RON"/>
    <s v="Xaxis Display Plus"/>
    <s v="cpm"/>
    <s v="Selected Sites"/>
    <s v="Ad Bundles"/>
    <n v="0.35"/>
    <n v="1"/>
    <n v="1000000"/>
    <n v="1000022"/>
    <n v="0"/>
    <n v="1000000"/>
    <n v="686"/>
    <n v="6.8598490833201664E-4"/>
    <n v="1.4577580174927114"/>
    <n v="350"/>
    <n v="350"/>
    <n v="0"/>
    <n v="1000"/>
    <n v="1000.022"/>
    <n v="2.2000000000048203E-2"/>
    <n v="0"/>
    <n v="650.02200000000005"/>
    <n v="0.65000769983060369"/>
  </r>
  <r>
    <s v="GSK1016_Sensodyne_Deep_Clean_Programatik_Digitalm_MC"/>
    <x v="0"/>
    <x v="9"/>
    <s v="Q4"/>
    <d v="2016-10-07T00:00:00"/>
    <d v="2016-10-31T00:00:00"/>
    <n v="0"/>
    <x v="0"/>
    <x v="0"/>
    <s v="GSK1016_Sensodyne_Deep_Clean_Programatik_MC"/>
    <s v="Completed"/>
    <s v="Digitalm"/>
    <s v="RON"/>
    <s v="Xaxis Display Plus"/>
    <s v="cpm"/>
    <s v="Selected Sites"/>
    <s v="Ad Bundles"/>
    <n v="0.2"/>
    <n v="1"/>
    <n v="2000000"/>
    <n v="750014"/>
    <n v="1249986"/>
    <n v="750014"/>
    <n v="378"/>
    <n v="5.0399059217561275E-4"/>
    <n v="1.9841640211640212"/>
    <n v="400"/>
    <n v="150.00280000000001"/>
    <n v="-249.99719999999999"/>
    <n v="2000"/>
    <n v="750.01400000000001"/>
    <n v="-1249.9859999999999"/>
    <n v="0"/>
    <n v="600.01120000000003"/>
    <n v="0.8"/>
  </r>
  <r>
    <s v="GSK1016_Sensodyne_Deep_Clean_Programatik_Star_MC"/>
    <x v="0"/>
    <x v="9"/>
    <s v="Q4"/>
    <d v="2016-10-07T00:00:00"/>
    <d v="2016-10-31T00:00:00"/>
    <n v="0"/>
    <x v="0"/>
    <x v="0"/>
    <s v="GSK1016_Sensodyne_Deep_Clean_Programatik_MC"/>
    <s v="Completed"/>
    <s v="Star"/>
    <s v="RON"/>
    <s v="Xaxis Display Plus"/>
    <s v="cpm"/>
    <s v="Selected Sites"/>
    <s v="Ad Bundles"/>
    <n v="0.35"/>
    <n v="1"/>
    <n v="1000000"/>
    <n v="1000236"/>
    <n v="0"/>
    <n v="1000000"/>
    <n v="257"/>
    <n v="2.5693936231049473E-4"/>
    <n v="3.8919688715953309"/>
    <n v="350"/>
    <n v="350"/>
    <n v="0"/>
    <n v="1000"/>
    <n v="1000.236"/>
    <n v="0.23599999999999"/>
    <n v="0"/>
    <n v="650.23599999999999"/>
    <n v="0.65008258051099943"/>
  </r>
  <r>
    <s v="GSK1016_Sensodyne_Deep_Clean_Programatik_Sahibinden_MC"/>
    <x v="0"/>
    <x v="9"/>
    <s v="Q4"/>
    <d v="2016-10-07T00:00:00"/>
    <d v="2016-10-31T00:00:00"/>
    <n v="0"/>
    <x v="0"/>
    <x v="0"/>
    <s v="GSK1016_Sensodyne_Deep_Clean_Programatik_MC"/>
    <s v="Completed"/>
    <s v="Sahibinden"/>
    <s v="RON"/>
    <s v="Xaxis Display Plus"/>
    <s v="cpm"/>
    <s v="Selected Sites"/>
    <s v="Ad Bundles"/>
    <n v="0.3"/>
    <n v="1"/>
    <n v="1000000"/>
    <n v="1100482"/>
    <n v="0"/>
    <n v="1000000"/>
    <n v="95"/>
    <n v="8.6325809963270646E-5"/>
    <n v="11.584021052631579"/>
    <n v="300"/>
    <n v="300"/>
    <n v="0"/>
    <n v="1000"/>
    <n v="1100.482"/>
    <n v="100.48199999999997"/>
    <n v="0"/>
    <n v="800.48199999999997"/>
    <n v="0.72739217906335585"/>
  </r>
  <r>
    <s v="IKEA1016_Aramizda_Cozduk_Preroll_Nokta_MEC"/>
    <x v="0"/>
    <x v="9"/>
    <s v="Q4"/>
    <d v="2016-10-07T00:00:00"/>
    <d v="2016-10-22T00:00:00"/>
    <n v="0"/>
    <x v="1"/>
    <x v="1"/>
    <s v="IKEA1016_Aramizda_Cozduk_Preroll_MEC"/>
    <s v="Completed"/>
    <s v="Nokta"/>
    <s v="RON"/>
    <s v="Xaxis Tv"/>
    <s v="cpv"/>
    <s v="Pre/Mid/Post Rolls RON"/>
    <s v="Online Video"/>
    <n v="1.2E-2"/>
    <n v="3.3000000000000002E-2"/>
    <n v="100000"/>
    <n v="103124"/>
    <n v="0"/>
    <n v="100000"/>
    <n v="5823"/>
    <n v="5.6466002094565766E-2"/>
    <n v="0.52869723510218092"/>
    <n v="1200"/>
    <n v="1200"/>
    <n v="0"/>
    <n v="3300"/>
    <n v="3078.6039999999994"/>
    <n v="-221.39600000000064"/>
    <n v="0"/>
    <n v="1878.6039999999994"/>
    <n v="0.61021294067051157"/>
  </r>
  <r>
    <s v="IKEA1016_Aramizda_Cozduk_Preroll_NtvSpor_MEC"/>
    <x v="0"/>
    <x v="9"/>
    <s v="Q4"/>
    <d v="2016-10-07T00:00:00"/>
    <d v="2016-10-22T00:00:00"/>
    <n v="0"/>
    <x v="1"/>
    <x v="1"/>
    <s v="IKEA1016_Aramizda_Cozduk_Preroll_MEC"/>
    <s v="Completed"/>
    <s v="Dogus"/>
    <s v="RON"/>
    <s v="Xaxis Tv"/>
    <s v="cpv"/>
    <s v="Pre/Mid/Post Rolls RON"/>
    <s v="Online Video"/>
    <n v="0.01"/>
    <n v="3.3000000000000002E-2"/>
    <n v="50000"/>
    <n v="50001"/>
    <n v="0"/>
    <n v="50000"/>
    <m/>
    <n v="0"/>
    <e v="#DIV/0!"/>
    <n v="500"/>
    <n v="500"/>
    <n v="0"/>
    <n v="1650"/>
    <n v="1650.0330000000001"/>
    <n v="3.3000000000129148E-2"/>
    <n v="0"/>
    <n v="1150.0330000000001"/>
    <n v="0.69697575745454787"/>
  </r>
  <r>
    <s v="IKEA1016_Aramizda_Cozduk_Preroll_Star_MEC"/>
    <x v="0"/>
    <x v="9"/>
    <s v="Q4"/>
    <d v="2016-10-07T00:00:00"/>
    <d v="2016-10-22T00:00:00"/>
    <n v="0"/>
    <x v="1"/>
    <x v="1"/>
    <s v="IKEA1016_Aramizda_Cozduk_Preroll_MEC"/>
    <s v="Completed"/>
    <s v="Star"/>
    <s v="RON"/>
    <s v="Xaxis Tv"/>
    <s v="cpv"/>
    <s v="Pre/Mid/Post Rolls RON"/>
    <s v="Online Video"/>
    <n v="0.01"/>
    <n v="3.3000000000000002E-2"/>
    <n v="200000"/>
    <n v="200006"/>
    <n v="0"/>
    <n v="200000"/>
    <n v="33495"/>
    <n v="0.16746997590072299"/>
    <n v="0.19705024630541873"/>
    <n v="2000"/>
    <n v="2000"/>
    <n v="0"/>
    <n v="6600"/>
    <n v="6600.1980000000003"/>
    <n v="0.19800000000032014"/>
    <n v="0"/>
    <n v="4600.1980000000003"/>
    <n v="0.69697878760606879"/>
  </r>
  <r>
    <s v="IKEA1016_Aramizda_Cozduk_Preroll_Fox_MEC"/>
    <x v="0"/>
    <x v="9"/>
    <s v="Q4"/>
    <d v="2016-10-07T00:00:00"/>
    <d v="2016-10-22T00:00:00"/>
    <n v="0"/>
    <x v="1"/>
    <x v="1"/>
    <s v="IKEA1016_Aramizda_Cozduk_Preroll_MEC"/>
    <s v="Completed"/>
    <s v="Fox"/>
    <s v="RON"/>
    <s v="Xaxis Tv"/>
    <s v="cpv"/>
    <s v="Pre/Mid/Post Rolls RON"/>
    <s v="Online Video"/>
    <n v="0.01"/>
    <n v="3.3000000000000002E-2"/>
    <n v="150000"/>
    <n v="160043"/>
    <n v="0"/>
    <n v="150000"/>
    <n v="22195"/>
    <n v="0.13868147935242403"/>
    <n v="0.23795535030412254"/>
    <n v="1500"/>
    <n v="1500"/>
    <n v="0"/>
    <n v="4950"/>
    <n v="5281.4189999999999"/>
    <n v="331.41899999999987"/>
    <n v="0"/>
    <n v="3781.4189999999999"/>
    <n v="0.71598541982751229"/>
  </r>
  <r>
    <s v="IKEA1016_Aramizda_Cozduk_Preroll_Acunn_MEC"/>
    <x v="0"/>
    <x v="9"/>
    <s v="Q4"/>
    <d v="2016-10-07T00:00:00"/>
    <d v="2016-10-22T00:00:00"/>
    <n v="0"/>
    <x v="1"/>
    <x v="1"/>
    <s v="IKEA1016_Aramizda_Cozduk_Preroll_MEC"/>
    <s v="Completed"/>
    <s v="Acunn"/>
    <s v="RON"/>
    <s v="Xaxis Tv"/>
    <s v="cpv"/>
    <s v="Pre/Mid/Post Rolls RON"/>
    <s v="Online Video"/>
    <n v="1.4999999999999999E-2"/>
    <n v="3.3000000000000002E-2"/>
    <n v="50000"/>
    <n v="26962"/>
    <n v="23038"/>
    <n v="26962"/>
    <n v="1340"/>
    <n v="4.9699577182701578E-2"/>
    <n v="0.66398955223880607"/>
    <n v="750"/>
    <n v="404.43"/>
    <n v="-345.57"/>
    <n v="1650"/>
    <n v="889.74600000000009"/>
    <n v="-760.25399999999991"/>
    <n v="0"/>
    <n v="485.31600000000009"/>
    <n v="0.54545454545454553"/>
  </r>
  <r>
    <s v="Bayer1016_Supradyn_Preroll_Nokta_MC"/>
    <x v="0"/>
    <x v="9"/>
    <s v="Q4"/>
    <d v="2016-10-10T00:00:00"/>
    <d v="2016-10-31T00:00:00"/>
    <n v="0"/>
    <x v="0"/>
    <x v="7"/>
    <s v="Bayer1016_Supradyn_Preroll_MC"/>
    <s v="Completed"/>
    <s v="Nokta"/>
    <s v="RON"/>
    <s v="Xaxis Tv"/>
    <s v="cpv"/>
    <s v="Pre/Mid/Post Rolls RON"/>
    <s v="Online Video"/>
    <n v="1.2E-2"/>
    <n v="3.3000000000000002E-2"/>
    <n v="75000"/>
    <n v="75588"/>
    <n v="0"/>
    <n v="75000"/>
    <n v="2305"/>
    <n v="3.0494258347885907E-2"/>
    <n v="0.58480694143167011"/>
    <n v="900"/>
    <n v="900"/>
    <n v="0"/>
    <n v="2475"/>
    <n v="1347.9799999999996"/>
    <n v="-1127.0200000000004"/>
    <n v="0"/>
    <n v="447.97999999999956"/>
    <n v="0.33233430763067678"/>
  </r>
  <r>
    <s v="Bayer1016_Supradyn_Preroll_Star_MC"/>
    <x v="0"/>
    <x v="9"/>
    <s v="Q4"/>
    <d v="2016-10-10T00:00:00"/>
    <d v="2016-10-31T00:00:00"/>
    <n v="0"/>
    <x v="0"/>
    <x v="7"/>
    <s v="Bayer1016_Supradyn_Preroll_MC"/>
    <s v="Completed"/>
    <s v="Star"/>
    <s v="RON"/>
    <s v="Xaxis Tv"/>
    <s v="cpv"/>
    <s v="Pre/Mid/Post Rolls RON"/>
    <s v="Online Video"/>
    <n v="0.01"/>
    <n v="3.3000000000000002E-2"/>
    <n v="75000"/>
    <n v="75004"/>
    <n v="0"/>
    <n v="75000"/>
    <n v="11927"/>
    <n v="0.15901818569676285"/>
    <n v="0.20751236689863337"/>
    <n v="750"/>
    <n v="750"/>
    <n v="0"/>
    <n v="2475"/>
    <n v="2475"/>
    <n v="0"/>
    <n v="0"/>
    <n v="1725"/>
    <n v="0.69696969696969702"/>
  </r>
  <r>
    <s v="Bayer1016_Supradyn_Preroll_Fox_MC"/>
    <x v="0"/>
    <x v="9"/>
    <s v="Q4"/>
    <d v="2016-10-10T00:00:00"/>
    <d v="2016-10-31T00:00:00"/>
    <n v="0"/>
    <x v="0"/>
    <x v="7"/>
    <s v="Bayer1016_Supradyn_Preroll_MC"/>
    <s v="Completed"/>
    <s v="Fox"/>
    <s v="RON"/>
    <s v="Xaxis Tv"/>
    <s v="cpv"/>
    <s v="Pre/Mid/Post Rolls RON"/>
    <s v="Online Video"/>
    <n v="0.01"/>
    <n v="3.3000000000000002E-2"/>
    <n v="50000"/>
    <n v="56606"/>
    <n v="0"/>
    <n v="50000"/>
    <n v="5621"/>
    <n v="9.9300427516517686E-2"/>
    <n v="0.29354207436399216"/>
    <n v="500"/>
    <n v="500"/>
    <n v="0"/>
    <n v="1650"/>
    <n v="1650"/>
    <n v="0"/>
    <n v="0"/>
    <n v="1150"/>
    <n v="0.69696969696969702"/>
  </r>
  <r>
    <s v="Bayer1016_Supradyn_Preroll_Acunn_MC"/>
    <x v="0"/>
    <x v="9"/>
    <s v="Q4"/>
    <d v="2016-10-10T00:00:00"/>
    <d v="2016-10-31T00:00:00"/>
    <n v="0"/>
    <x v="0"/>
    <x v="7"/>
    <s v="Bayer1016_Supradyn_Preroll_MC"/>
    <s v="Completed"/>
    <s v="Acunn"/>
    <s v="RON"/>
    <s v="Xaxis Tv"/>
    <s v="cpv"/>
    <s v="Pre/Mid/Post Rolls RON"/>
    <s v="Online Video"/>
    <n v="1.4999999999999999E-2"/>
    <n v="3.3000000000000002E-2"/>
    <n v="30000"/>
    <n v="30623"/>
    <n v="0"/>
    <n v="30000"/>
    <n v="576"/>
    <n v="1.8809391633739347E-2"/>
    <n v="1.71875"/>
    <n v="450"/>
    <n v="450"/>
    <n v="0"/>
    <n v="990"/>
    <n v="990"/>
    <n v="0"/>
    <n v="0"/>
    <n v="540"/>
    <n v="0.54545454545454541"/>
  </r>
  <r>
    <s v="Bayer1016_BPL_Baby_Preroll_Star_MC"/>
    <x v="0"/>
    <x v="9"/>
    <s v="Q4"/>
    <d v="2016-10-10T00:00:00"/>
    <d v="2016-10-31T00:00:00"/>
    <n v="0"/>
    <x v="0"/>
    <x v="7"/>
    <s v="Bayer1016_BPL_Baby_Preroll_MC"/>
    <s v="Completed"/>
    <s v="Star"/>
    <s v="RON"/>
    <s v="Xaxis Tv"/>
    <s v="cpv"/>
    <s v="Pre/Mid/Post Rolls RON"/>
    <s v="Online Video"/>
    <n v="0.01"/>
    <n v="3.3000000000000002E-2"/>
    <n v="100000"/>
    <n v="100206"/>
    <n v="0"/>
    <n v="100000"/>
    <n v="22684"/>
    <n v="0.22637367023930702"/>
    <n v="0.10865967201551753"/>
    <n v="1000"/>
    <n v="1000"/>
    <n v="0"/>
    <n v="3300"/>
    <n v="2464.8359999999998"/>
    <n v="-835.16400000000021"/>
    <n v="0"/>
    <n v="1464.8359999999998"/>
    <n v="0.59429349457732683"/>
  </r>
  <r>
    <s v="Bayer1016_BPL_Baby_Preroll_Acunn_MC"/>
    <x v="0"/>
    <x v="9"/>
    <s v="Q4"/>
    <d v="2016-10-10T00:00:00"/>
    <d v="2016-10-31T00:00:00"/>
    <n v="0"/>
    <x v="0"/>
    <x v="7"/>
    <s v="Bayer1016_BPL_Baby_Preroll_MC"/>
    <s v="Completed"/>
    <s v="Acunn"/>
    <s v="RON"/>
    <s v="Xaxis Tv"/>
    <s v="cpv"/>
    <s v="Pre/Mid/Post Rolls RON"/>
    <s v="Online Video"/>
    <n v="1.4999999999999999E-2"/>
    <n v="3.3000000000000002E-2"/>
    <n v="75000"/>
    <n v="54853"/>
    <n v="20147"/>
    <n v="54853"/>
    <n v="2077"/>
    <n v="3.7864838750843163E-2"/>
    <n v="0.8715209436687531"/>
    <n v="1125"/>
    <n v="822.79499999999996"/>
    <n v="-302.20500000000004"/>
    <n v="2475"/>
    <n v="1810.1490000000001"/>
    <n v="-664.85099999999989"/>
    <n v="0"/>
    <n v="987.35400000000016"/>
    <n v="0.54545454545454553"/>
  </r>
  <r>
    <s v="Bayer1016_BPL_Baby_Preroll_Nokta_MC"/>
    <x v="0"/>
    <x v="9"/>
    <s v="Q4"/>
    <d v="2016-10-10T00:00:00"/>
    <d v="2016-10-31T00:00:00"/>
    <n v="0"/>
    <x v="0"/>
    <x v="7"/>
    <s v="Bayer1016_BPL_Baby_Preroll_MC"/>
    <s v="Completed"/>
    <s v="Nokta"/>
    <s v="RON"/>
    <s v="Xaxis Tv"/>
    <s v="cpv"/>
    <s v="Pre/Mid/Post Rolls RON"/>
    <s v="Online Video"/>
    <n v="1.2E-2"/>
    <n v="3.3000000000000002E-2"/>
    <n v="75000"/>
    <n v="74185"/>
    <n v="815"/>
    <n v="74185"/>
    <n v="3842"/>
    <n v="5.1789445305654783E-2"/>
    <n v="0.63719547110879748"/>
    <n v="900"/>
    <n v="890.22"/>
    <n v="-9.7799999999999727"/>
    <n v="2475"/>
    <n v="2448.105"/>
    <n v="-26.894999999999982"/>
    <n v="0"/>
    <n v="1557.885"/>
    <n v="0.63636363636363635"/>
  </r>
  <r>
    <s v="CarrefourSA1016_Aşure_Preroll_Acunn_MC"/>
    <x v="0"/>
    <x v="9"/>
    <s v="Q4"/>
    <d v="2016-10-11T00:00:00"/>
    <d v="2016-10-20T00:00:00"/>
    <n v="0"/>
    <x v="0"/>
    <x v="58"/>
    <s v="CarrefourSA1016_Aşure_Preroll_MC"/>
    <s v="Completed"/>
    <s v="Acunn"/>
    <s v="RON"/>
    <s v="Xaxis Tv"/>
    <s v="cpv"/>
    <s v="Pre/Mid/Post Rolls RON"/>
    <s v="Online Video"/>
    <n v="1.4999999999999999E-2"/>
    <n v="3.7999999999999999E-2"/>
    <n v="50000"/>
    <n v="49099"/>
    <n v="901"/>
    <n v="49099"/>
    <n v="1974"/>
    <n v="4.020448481639137E-2"/>
    <n v="0.96251266464032426"/>
    <n v="750"/>
    <n v="736.48500000000001"/>
    <n v="-13.514999999999986"/>
    <n v="1900"/>
    <n v="1900"/>
    <n v="0"/>
    <n v="0"/>
    <n v="1163.5149999999999"/>
    <n v="0.6123763157894736"/>
  </r>
  <r>
    <s v="CarrefourSA1016_Aşure_Preroll_Sözcü_MC"/>
    <x v="0"/>
    <x v="9"/>
    <s v="Q4"/>
    <d v="2016-10-11T00:00:00"/>
    <d v="2016-10-20T00:00:00"/>
    <n v="0"/>
    <x v="0"/>
    <x v="58"/>
    <s v="CarrefourSA1016_Aşure_Preroll_MC"/>
    <s v="Completed"/>
    <s v="Sözcü"/>
    <s v="RON"/>
    <s v="Xaxis Tv"/>
    <s v="cpv"/>
    <s v="Pre/Mid/Post Rolls RON"/>
    <s v="Online Video"/>
    <n v="0.01"/>
    <n v="3.7999999999999999E-2"/>
    <n v="75000"/>
    <n v="75724"/>
    <n v="0"/>
    <n v="75000"/>
    <n v="9596"/>
    <n v="0.12672336379483387"/>
    <n v="0.29699874947894955"/>
    <n v="750"/>
    <n v="750"/>
    <n v="0"/>
    <n v="2850"/>
    <n v="2850"/>
    <n v="0"/>
    <n v="0"/>
    <n v="2100"/>
    <n v="0.73684210526315785"/>
  </r>
  <r>
    <s v="CarrefourSA1016_Aşure_Preroll_Star_MC"/>
    <x v="0"/>
    <x v="9"/>
    <s v="Q4"/>
    <d v="2016-10-11T00:00:00"/>
    <d v="2016-10-20T00:00:00"/>
    <n v="0"/>
    <x v="0"/>
    <x v="58"/>
    <s v="CarrefourSA1016_Aşure_Preroll_MC"/>
    <s v="Completed"/>
    <s v="Star"/>
    <s v="RON"/>
    <s v="Xaxis Tv"/>
    <s v="cpv"/>
    <s v="Pre/Mid/Post Rolls RON"/>
    <s v="Online Video"/>
    <n v="0.01"/>
    <n v="3.7999999999999999E-2"/>
    <n v="75000"/>
    <n v="77276"/>
    <n v="0"/>
    <n v="75000"/>
    <n v="23981"/>
    <n v="0.31032920958641752"/>
    <n v="0.11884408490054627"/>
    <n v="750"/>
    <n v="750"/>
    <n v="0"/>
    <n v="2850"/>
    <n v="2850"/>
    <n v="0"/>
    <n v="0"/>
    <n v="2100"/>
    <n v="0.73684210526315785"/>
  </r>
  <r>
    <s v="CarrefourSA1016_Aşure_Preroll_Fox_MC"/>
    <x v="0"/>
    <x v="9"/>
    <s v="Q4"/>
    <d v="2016-10-11T00:00:00"/>
    <d v="2016-10-20T00:00:00"/>
    <n v="0"/>
    <x v="0"/>
    <x v="58"/>
    <s v="CarrefourSA1016_Aşure_Preroll_MC"/>
    <s v="Completed"/>
    <s v="Fox"/>
    <s v="RON"/>
    <s v="Xaxis Tv"/>
    <s v="cpv"/>
    <s v="Pre/Mid/Post Rolls RON"/>
    <s v="Online Video"/>
    <n v="0.01"/>
    <n v="3.7999999999999999E-2"/>
    <n v="75000"/>
    <n v="85040"/>
    <n v="0"/>
    <n v="75000"/>
    <n v="11495"/>
    <n v="0.1351716839134525"/>
    <n v="0.24793388429752067"/>
    <n v="750"/>
    <n v="750"/>
    <n v="0"/>
    <n v="2850"/>
    <n v="2850"/>
    <n v="0"/>
    <n v="0"/>
    <n v="2100"/>
    <n v="0.73684210526315785"/>
  </r>
  <r>
    <s v="CarrefourSA1016_Aşure_Preroll_Nokta_MC"/>
    <x v="0"/>
    <x v="9"/>
    <s v="Q4"/>
    <d v="2016-10-11T00:00:00"/>
    <d v="2016-10-20T00:00:00"/>
    <n v="0"/>
    <x v="0"/>
    <x v="58"/>
    <s v="CarrefourSA1016_Aşure_Preroll_MC"/>
    <s v="Completed"/>
    <s v="Nokta"/>
    <s v="RON"/>
    <s v="Xaxis Tv"/>
    <s v="cpv"/>
    <s v="Pre/Mid/Post Rolls RON"/>
    <s v="Online Video"/>
    <n v="1.2E-2"/>
    <n v="3.7999999999999999E-2"/>
    <n v="75000"/>
    <n v="78627"/>
    <n v="0"/>
    <n v="75000"/>
    <n v="53192"/>
    <n v="0.67651061340252072"/>
    <n v="2.9139344262295072E-2"/>
    <n v="900"/>
    <n v="900"/>
    <n v="0"/>
    <n v="2850"/>
    <n v="1549.9799999999996"/>
    <n v="-1300.0200000000004"/>
    <n v="0"/>
    <n v="649.97999999999956"/>
    <n v="0.41934734641737298"/>
  </r>
  <r>
    <s v="Teknosa1016_SamsungTV_interstitial_Medyanet_MC"/>
    <x v="0"/>
    <x v="9"/>
    <s v="Q4"/>
    <d v="2016-10-11T00:00:00"/>
    <d v="2016-10-23T00:00:00"/>
    <n v="0"/>
    <x v="0"/>
    <x v="6"/>
    <s v="Teknosa1016_SamsungTV_interstitial_MC"/>
    <s v="Completed"/>
    <s v="Medyanet"/>
    <s v="RON"/>
    <s v="Xaxis Rich Media"/>
    <s v="cpm"/>
    <s v="Interstitial"/>
    <s v="Interstitial"/>
    <n v="0.5"/>
    <n v="4.25"/>
    <n v="1500000"/>
    <n v="1467848"/>
    <n v="32152"/>
    <n v="1467848"/>
    <n v="22205"/>
    <n v="1.5127588142641472E-2"/>
    <n v="0.27020941229452827"/>
    <n v="750"/>
    <n v="733.92399999999998"/>
    <n v="-16.076000000000022"/>
    <n v="6375"/>
    <n v="6000"/>
    <n v="-375"/>
    <n v="0"/>
    <n v="5266.076"/>
    <n v="0.87767933333333337"/>
  </r>
  <r>
    <s v="Teknosa1016_SamsungTV_interstitial_Mynet_MC"/>
    <x v="0"/>
    <x v="9"/>
    <s v="Q4"/>
    <d v="2016-10-11T00:00:00"/>
    <d v="2016-10-23T00:00:00"/>
    <n v="0"/>
    <x v="0"/>
    <x v="6"/>
    <s v="Teknosa1016_SamsungTV_interstitial_MC"/>
    <s v="Completed"/>
    <s v="Digitalm"/>
    <s v="RON"/>
    <s v="Xaxis Rich Media"/>
    <s v="cpm"/>
    <s v="Interstitial"/>
    <s v="Interstitial"/>
    <n v="2.5"/>
    <n v="4.25"/>
    <n v="500000"/>
    <n v="466140"/>
    <n v="33860"/>
    <n v="466140"/>
    <n v="8787"/>
    <n v="1.8850559917621315E-2"/>
    <n v="0.22760896779333106"/>
    <n v="1250"/>
    <n v="1165.3499999999999"/>
    <n v="-84.650000000000091"/>
    <n v="2125"/>
    <n v="2000"/>
    <n v="-125"/>
    <n v="0"/>
    <n v="834.65000000000009"/>
    <n v="0.41732500000000006"/>
  </r>
  <r>
    <s v="Teknosa1016_SamsungTV_interstitial_Bond_MC"/>
    <x v="0"/>
    <x v="9"/>
    <s v="Q4"/>
    <d v="2016-10-11T00:00:00"/>
    <d v="2016-10-23T00:00:00"/>
    <n v="0"/>
    <x v="0"/>
    <x v="6"/>
    <s v="Teknosa1016_SamsungTV_interstitial_MC"/>
    <s v="Completed"/>
    <s v="Bond Digital"/>
    <s v="RON"/>
    <s v="Xaxis Rich Media"/>
    <s v="cpm"/>
    <s v="Interstitial"/>
    <s v="Interstitial"/>
    <n v="2.5"/>
    <n v="4.25"/>
    <n v="350000"/>
    <n v="325811"/>
    <n v="24189"/>
    <n v="325811"/>
    <n v="6296"/>
    <n v="1.9324086663740636E-2"/>
    <n v="0.25412960609911056"/>
    <n v="875"/>
    <n v="814.52749999999992"/>
    <n v="-60.472500000000082"/>
    <n v="1487.5"/>
    <n v="1600"/>
    <n v="112.5"/>
    <n v="0"/>
    <n v="785.47250000000008"/>
    <n v="0.49092031250000007"/>
  </r>
  <r>
    <s v="Teknosa1016_SamsungTV_interstitial_Acunn_MC"/>
    <x v="0"/>
    <x v="9"/>
    <s v="Q4"/>
    <d v="2016-10-11T00:00:00"/>
    <d v="2016-10-23T00:00:00"/>
    <n v="0"/>
    <x v="0"/>
    <x v="6"/>
    <s v="Teknosa1016_SamsungTV_interstitial_MC"/>
    <s v="Completed"/>
    <s v="Acunn"/>
    <s v="RON"/>
    <s v="Xaxis Rich Media"/>
    <s v="cpm"/>
    <s v="Interstitial"/>
    <s v="Interstitial"/>
    <n v="1.25"/>
    <n v="4.25"/>
    <n v="100000"/>
    <n v="73204"/>
    <n v="26796"/>
    <n v="73204"/>
    <n v="1432"/>
    <n v="1.9561772580733293E-2"/>
    <n v="0.27932960893854747"/>
    <n v="125"/>
    <n v="91.504999999999995"/>
    <n v="-33.495000000000005"/>
    <n v="425"/>
    <n v="400"/>
    <n v="-25"/>
    <n v="0"/>
    <n v="308.495"/>
    <n v="0.77123750000000002"/>
  </r>
  <r>
    <s v="Tadım1016_Aşure_Preroll_Acunn_MEC"/>
    <x v="0"/>
    <x v="9"/>
    <s v="Q4"/>
    <d v="2016-10-11T00:00:00"/>
    <d v="2016-10-17T00:00:00"/>
    <n v="0"/>
    <x v="1"/>
    <x v="32"/>
    <s v="Tadım1016_Aşure_Preroll_MEC"/>
    <s v="Completed"/>
    <s v="Acunn"/>
    <s v="RON"/>
    <s v="Xaxis Tv"/>
    <s v="cpv"/>
    <s v="Pre/Mid/Post Rolls RON"/>
    <s v="Online Video"/>
    <n v="1.4999999999999999E-2"/>
    <n v="0.04"/>
    <n v="20000"/>
    <n v="22895"/>
    <n v="0"/>
    <n v="20000"/>
    <n v="950"/>
    <n v="4.1493775933609957E-2"/>
    <n v="0.84210526315789469"/>
    <n v="300"/>
    <n v="300"/>
    <n v="0"/>
    <n v="800"/>
    <n v="800"/>
    <n v="0"/>
    <n v="0"/>
    <n v="500"/>
    <n v="0.625"/>
  </r>
  <r>
    <s v="Tadım1016_Aşure_Preroll_Nokta_MEC"/>
    <x v="0"/>
    <x v="9"/>
    <s v="Q4"/>
    <d v="2016-10-11T00:00:00"/>
    <d v="2016-10-17T00:00:00"/>
    <n v="0"/>
    <x v="1"/>
    <x v="32"/>
    <s v="Tadım1016_Aşure_Preroll_MEC"/>
    <s v="Completed"/>
    <s v="Nokta"/>
    <s v="RON"/>
    <s v="Xaxis Tv"/>
    <s v="cpv"/>
    <s v="Pre/Mid/Post Rolls RON"/>
    <s v="Online Video"/>
    <n v="1.2E-2"/>
    <n v="0.04"/>
    <n v="30000"/>
    <n v="31534"/>
    <n v="0"/>
    <n v="30000"/>
    <n v="1155"/>
    <n v="3.6627132618760702E-2"/>
    <n v="0.86580086580086579"/>
    <n v="360"/>
    <n v="360"/>
    <n v="0"/>
    <n v="1200"/>
    <n v="1000"/>
    <n v="-200"/>
    <n v="0"/>
    <n v="640"/>
    <n v="0.64"/>
  </r>
  <r>
    <s v="Tadım1016_Aşure_Preroll_Star_MEC"/>
    <x v="0"/>
    <x v="9"/>
    <s v="Q4"/>
    <d v="2016-10-11T00:00:00"/>
    <d v="2016-10-17T00:00:00"/>
    <n v="0"/>
    <x v="1"/>
    <x v="32"/>
    <s v="Tadım1016_Aşure_Preroll_MEC"/>
    <s v="Completed"/>
    <s v="Star"/>
    <s v="RON"/>
    <s v="Xaxis Tv"/>
    <s v="cpv"/>
    <s v="Pre/Mid/Post Rolls RON"/>
    <s v="Online Video"/>
    <n v="0.01"/>
    <n v="0.04"/>
    <n v="60000"/>
    <n v="61643"/>
    <n v="0"/>
    <n v="60000"/>
    <n v="17596"/>
    <n v="0.28545009165679802"/>
    <n v="0.12502841554898841"/>
    <n v="600"/>
    <n v="600"/>
    <n v="0"/>
    <n v="2400"/>
    <n v="2200"/>
    <n v="-200"/>
    <n v="0"/>
    <n v="1600"/>
    <n v="0.72727272727272729"/>
  </r>
  <r>
    <s v="Teknosa1016_Dyson_V8_Preroll_Fox_MC"/>
    <x v="0"/>
    <x v="9"/>
    <s v="Q4"/>
    <d v="2016-10-11T00:00:00"/>
    <d v="2016-10-13T00:00:00"/>
    <n v="0"/>
    <x v="0"/>
    <x v="6"/>
    <s v="Teknosa1016_Dyson_V8_Preroll_MC"/>
    <s v="Completed"/>
    <s v="Fox"/>
    <s v="RON"/>
    <s v="Xaxis Tv"/>
    <s v="cpv"/>
    <s v="Pre/Mid/Post Rolls RON"/>
    <s v="Online Video"/>
    <n v="0.01"/>
    <n v="3.3000000000000002E-2"/>
    <n v="50000"/>
    <n v="70011"/>
    <n v="0"/>
    <n v="50000"/>
    <n v="1664"/>
    <n v="2.3767693648141006E-2"/>
    <n v="0.78125"/>
    <n v="500"/>
    <n v="500"/>
    <n v="0"/>
    <n v="1650"/>
    <n v="1300"/>
    <n v="-350"/>
    <n v="0"/>
    <n v="800"/>
    <n v="0.61538461538461542"/>
  </r>
  <r>
    <s v="Teknosa1016_Dyson_V8_Preroll_Midyo_MC"/>
    <x v="0"/>
    <x v="9"/>
    <s v="Q4"/>
    <d v="2016-10-11T00:00:00"/>
    <d v="2016-10-13T00:00:00"/>
    <n v="0"/>
    <x v="0"/>
    <x v="6"/>
    <s v="Teknosa1016_Dyson_V8_Preroll_MC"/>
    <s v="Completed"/>
    <s v="Midyo"/>
    <s v="RON"/>
    <s v="Xaxis Tv"/>
    <s v="cpv"/>
    <s v="Pre/Mid/Post Rolls RON"/>
    <s v="Online Video"/>
    <n v="5.0000000000000001E-3"/>
    <n v="3.3000000000000002E-2"/>
    <n v="30000"/>
    <n v="31071"/>
    <n v="0"/>
    <n v="30000"/>
    <m/>
    <n v="0"/>
    <e v="#DIV/0!"/>
    <n v="150"/>
    <n v="150"/>
    <n v="0"/>
    <n v="990"/>
    <n v="1000"/>
    <n v="10"/>
    <n v="0"/>
    <n v="850"/>
    <n v="0.85"/>
  </r>
  <r>
    <s v="Teknosa1016_Dyson_V8_Preroll_Digitalm_MC"/>
    <x v="0"/>
    <x v="9"/>
    <s v="Q4"/>
    <d v="2016-10-11T00:00:00"/>
    <d v="2016-10-13T00:00:00"/>
    <n v="0"/>
    <x v="0"/>
    <x v="6"/>
    <s v="Teknosa1016_Dyson_V8_Preroll_MC"/>
    <s v="Completed"/>
    <s v="Digitalm"/>
    <s v="RON"/>
    <s v="Xaxis Tv"/>
    <s v="cpv"/>
    <s v="Pre/Mid/Post Rolls RON"/>
    <s v="Online Video"/>
    <n v="6.0000000000000001E-3"/>
    <n v="3.3000000000000002E-2"/>
    <n v="30000"/>
    <n v="30015"/>
    <n v="0"/>
    <n v="30000"/>
    <n v="681"/>
    <n v="2.2688655672163917E-2"/>
    <n v="1.4684287812041117"/>
    <n v="180"/>
    <n v="180"/>
    <n v="0"/>
    <n v="990"/>
    <n v="1000"/>
    <n v="10"/>
    <n v="0"/>
    <n v="820"/>
    <n v="0.82"/>
  </r>
  <r>
    <s v="Canbebe1016_Xaxis_Preroll_Acunn_MEC"/>
    <x v="0"/>
    <x v="9"/>
    <s v="Q4"/>
    <d v="2016-10-01T00:00:00"/>
    <d v="2016-10-31T00:00:00"/>
    <n v="0"/>
    <x v="1"/>
    <x v="51"/>
    <s v="Canbebe_Xaxis_Preroll_MEC"/>
    <s v="Completed"/>
    <s v="Acunn"/>
    <s v="RON"/>
    <s v="Xaxis Tv"/>
    <s v="cpv"/>
    <s v="Pre/Mid/Post Rolls RON"/>
    <s v="Online Video"/>
    <n v="1.4999999999999999E-2"/>
    <n v="4.4999999999999998E-2"/>
    <n v="200000"/>
    <n v="200456"/>
    <n v="0"/>
    <n v="200000"/>
    <n v="5001"/>
    <n v="2.4948118290298121E-2"/>
    <n v="0.39992001599680066"/>
    <n v="3000"/>
    <n v="3000"/>
    <n v="0"/>
    <n v="9000"/>
    <n v="2000"/>
    <n v="-7000"/>
    <n v="0"/>
    <n v="-1000"/>
    <n v="-0.5"/>
  </r>
  <r>
    <s v="Canbebe1016_Xaxis_Preroll_Nokta_MEC"/>
    <x v="0"/>
    <x v="9"/>
    <s v="Q4"/>
    <d v="2016-10-01T00:00:00"/>
    <d v="2016-10-31T00:00:00"/>
    <n v="0"/>
    <x v="1"/>
    <x v="51"/>
    <s v="Canbebe_Xaxis_Preroll_MEC"/>
    <s v="Completed"/>
    <s v="Nokta"/>
    <s v="RON"/>
    <s v="Xaxis Tv"/>
    <s v="cpv"/>
    <s v="Pre/Mid/Post Rolls RON"/>
    <s v="Online Video"/>
    <n v="1.2E-2"/>
    <n v="4.4999999999999998E-2"/>
    <n v="250000"/>
    <n v="254669"/>
    <n v="0"/>
    <n v="250000"/>
    <n v="10054"/>
    <n v="3.947869587582313E-2"/>
    <n v="0.8951661030435647"/>
    <n v="3000"/>
    <n v="3000"/>
    <n v="0"/>
    <n v="11250"/>
    <n v="9000"/>
    <n v="-2250"/>
    <n v="0"/>
    <n v="6000"/>
    <n v="0.66666666666666663"/>
  </r>
  <r>
    <s v="Canbebe1016_Xaxis_Preroll_Star_MEC"/>
    <x v="0"/>
    <x v="9"/>
    <s v="Q4"/>
    <d v="2016-10-01T00:00:00"/>
    <d v="2016-10-31T00:00:00"/>
    <n v="0"/>
    <x v="1"/>
    <x v="51"/>
    <s v="Canbebe_Xaxis_Preroll_MEC"/>
    <s v="Completed"/>
    <s v="Star"/>
    <s v="RON"/>
    <s v="Xaxis Tv"/>
    <s v="cpv"/>
    <s v="Pre/Mid/Post Rolls RON"/>
    <s v="Online Video"/>
    <n v="0.01"/>
    <n v="4.4999999999999998E-2"/>
    <n v="100000"/>
    <n v="0"/>
    <n v="100000"/>
    <n v="0"/>
    <n v="0"/>
    <e v="#DIV/0!"/>
    <e v="#DIV/0!"/>
    <n v="1000"/>
    <n v="0"/>
    <n v="-1000"/>
    <n v="4500"/>
    <n v="0"/>
    <n v="-4500"/>
    <n v="0"/>
    <n v="0"/>
    <e v="#DIV/0!"/>
  </r>
  <r>
    <s v="Canbebe1016_Xaxis_Preroll_Fox_MEC"/>
    <x v="0"/>
    <x v="9"/>
    <s v="Q4"/>
    <d v="2016-10-01T00:00:00"/>
    <d v="2016-10-31T00:00:00"/>
    <n v="0"/>
    <x v="1"/>
    <x v="51"/>
    <s v="Canbebe_Xaxis_Preroll_MEC"/>
    <s v="Completed"/>
    <s v="Fox"/>
    <s v="RON"/>
    <s v="Xaxis Tv"/>
    <s v="cpv"/>
    <s v="Pre/Mid/Post Rolls RON"/>
    <s v="Online Video"/>
    <n v="0.01"/>
    <n v="4.4999999999999998E-2"/>
    <n v="300000"/>
    <n v="310019"/>
    <n v="0"/>
    <n v="300000"/>
    <n v="29773"/>
    <n v="9.6036049403423668E-2"/>
    <n v="0.30228730729184161"/>
    <n v="3000"/>
    <n v="3000"/>
    <n v="0"/>
    <n v="13500"/>
    <n v="9000"/>
    <n v="-4500"/>
    <n v="0"/>
    <n v="6000"/>
    <n v="0.66666666666666663"/>
  </r>
  <r>
    <s v="Canbebe1016_Preroll_Digitalmarcom_MEC"/>
    <x v="0"/>
    <x v="9"/>
    <s v="Q4"/>
    <d v="2016-10-01T00:00:00"/>
    <d v="2016-10-31T00:00:00"/>
    <n v="0"/>
    <x v="1"/>
    <x v="51"/>
    <s v="Canbebe_Preroll_MEC"/>
    <s v="Completed"/>
    <s v="Digitalmarcom"/>
    <s v="RON"/>
    <s v="Xaxis Tv"/>
    <s v="cpv"/>
    <s v="Pre/Mid/Post Rolls RON"/>
    <s v="Online Video"/>
    <n v="0.02"/>
    <n v="4.4999999999999998E-2"/>
    <n v="278000"/>
    <n v="279626"/>
    <n v="0"/>
    <n v="278000"/>
    <n v="13726"/>
    <n v="4.9086994771587761E-2"/>
    <n v="0.91068046044004081"/>
    <n v="5560"/>
    <n v="5560"/>
    <n v="0"/>
    <n v="12510"/>
    <n v="12500"/>
    <n v="-10"/>
    <n v="0"/>
    <n v="6940"/>
    <n v="0.55520000000000003"/>
  </r>
  <r>
    <s v="Canbebe1016_SYNC_Clipkit_MEC"/>
    <x v="0"/>
    <x v="9"/>
    <s v="Q4"/>
    <d v="2016-10-01T00:00:00"/>
    <d v="2016-10-31T00:00:00"/>
    <n v="0"/>
    <x v="1"/>
    <x v="51"/>
    <s v="Canbebe_SYNC_MEC"/>
    <s v="Completed"/>
    <s v="Clipkit"/>
    <s v="RON"/>
    <s v="Xaxis SYNC"/>
    <s v="cpv"/>
    <s v="Pre/Mid/Post Rolls RON"/>
    <s v="Online Video"/>
    <n v="4.2000000000000003E-2"/>
    <n v="6.5000000000000002E-2"/>
    <n v="155000"/>
    <n v="155000"/>
    <n v="0"/>
    <n v="155000"/>
    <m/>
    <n v="0"/>
    <e v="#DIV/0!"/>
    <n v="6510"/>
    <n v="6510"/>
    <n v="0"/>
    <n v="10075"/>
    <n v="10000"/>
    <n v="-75"/>
    <n v="0"/>
    <n v="3490"/>
    <n v="0.34899999999999998"/>
  </r>
  <r>
    <s v="Nike1016_Football_Training_PinOverlay_Popmarker_MS"/>
    <x v="0"/>
    <x v="9"/>
    <s v="Q4"/>
    <d v="2016-10-12T00:00:00"/>
    <d v="2016-10-19T00:00:00"/>
    <n v="0"/>
    <x v="2"/>
    <x v="27"/>
    <s v="Nike1016_Football_Training_PinOverlay_MS"/>
    <s v="Completed"/>
    <s v="Popmarker"/>
    <s v="RON"/>
    <s v="Xaxis Pin"/>
    <s v="cpm"/>
    <s v="Selected Sites"/>
    <s v="Ad Bundles"/>
    <n v="1"/>
    <n v="3.5"/>
    <n v="1100000"/>
    <n v="1001008"/>
    <n v="98992"/>
    <n v="1001008"/>
    <n v="4566"/>
    <n v="4.5614021066764697E-3"/>
    <n v="0.66040735873850198"/>
    <n v="1100"/>
    <n v="1001.008"/>
    <n v="-98.991999999999962"/>
    <n v="3850"/>
    <n v="3015.42"/>
    <n v="-834.57999999999993"/>
    <n v="0"/>
    <n v="2014.412"/>
    <n v="0.66803695670918151"/>
  </r>
  <r>
    <s v="Nike1016_Football_Training_interstitial_Medyanet_MS"/>
    <x v="0"/>
    <x v="9"/>
    <s v="Q4"/>
    <d v="2016-10-12T00:00:00"/>
    <d v="2016-10-19T00:00:00"/>
    <n v="0"/>
    <x v="2"/>
    <x v="27"/>
    <s v="Nike1016_Football_Training_interstitial_MS"/>
    <s v="Completed"/>
    <s v="Medyanet"/>
    <s v="RON"/>
    <s v="Xaxis Rich Media"/>
    <s v="cpm"/>
    <s v="Interstitial"/>
    <s v="Interstitial"/>
    <n v="0.5"/>
    <n v="4.5"/>
    <n v="500000"/>
    <n v="0"/>
    <n v="500000"/>
    <n v="0"/>
    <n v="0"/>
    <e v="#DIV/0!"/>
    <e v="#DIV/0!"/>
    <n v="250"/>
    <n v="0"/>
    <n v="-250"/>
    <n v="2250"/>
    <n v="0"/>
    <n v="-2250"/>
    <n v="0"/>
    <n v="0"/>
    <e v="#DIV/0!"/>
  </r>
  <r>
    <s v="Nike1016_Football_Training_interstitial_Bond_MS"/>
    <x v="0"/>
    <x v="9"/>
    <s v="Q4"/>
    <d v="2016-10-12T00:00:00"/>
    <d v="2016-10-19T00:00:00"/>
    <n v="0"/>
    <x v="2"/>
    <x v="27"/>
    <s v="Nike1016_Football_Training_interstitial_MS"/>
    <s v="Completed"/>
    <s v="Bond Digital"/>
    <s v="RON"/>
    <s v="Xaxis Rich Media"/>
    <s v="cpm"/>
    <s v="Interstitial"/>
    <s v="Interstitial"/>
    <n v="2.5"/>
    <n v="4.5"/>
    <n v="300000"/>
    <n v="301169"/>
    <n v="0"/>
    <n v="300000"/>
    <m/>
    <n v="0"/>
    <e v="#DIV/0!"/>
    <n v="750"/>
    <n v="750"/>
    <n v="0"/>
    <n v="1350"/>
    <n v="1885.89"/>
    <n v="535.8900000000001"/>
    <n v="0"/>
    <n v="1135.8900000000001"/>
    <n v="0.60230978477005559"/>
  </r>
  <r>
    <s v="Nike1016_Football_Training_interstitial_Ntv_MS"/>
    <x v="0"/>
    <x v="9"/>
    <s v="Q4"/>
    <d v="2016-10-12T00:00:00"/>
    <d v="2016-10-19T00:00:00"/>
    <n v="0"/>
    <x v="2"/>
    <x v="27"/>
    <s v="Nike1016_Football_Training_interstitial_MS"/>
    <s v="Completed"/>
    <s v="Dogus"/>
    <s v="RON"/>
    <s v="Xaxis Rich Media"/>
    <s v="cpm"/>
    <s v="Interstitial"/>
    <s v="Interstitial"/>
    <n v="2.5"/>
    <n v="4.5"/>
    <n v="800000"/>
    <n v="365540"/>
    <n v="434460"/>
    <n v="365540"/>
    <n v="666"/>
    <n v="1.8219620287793401E-3"/>
    <n v="1.5015015015015014"/>
    <n v="2000"/>
    <n v="913.85"/>
    <n v="-1086.1500000000001"/>
    <n v="3600"/>
    <n v="1000"/>
    <n v="-2600"/>
    <n v="0"/>
    <n v="86.149999999999977"/>
    <n v="8.6149999999999977E-2"/>
  </r>
  <r>
    <s v="Renault1016_Megane_Sedane_Lansman_LiveRoom_LAL_Appnexus_MEC"/>
    <x v="0"/>
    <x v="9"/>
    <s v="Q4"/>
    <d v="2016-10-11T00:00:00"/>
    <d v="2016-10-11T00:00:00"/>
    <n v="0"/>
    <x v="1"/>
    <x v="40"/>
    <s v="Renault1016_Megane_Sedane_Lansman_LiveRoom_LAL_MEC"/>
    <s v="Completed"/>
    <s v="Appnexus"/>
    <s v="RON"/>
    <s v="Xaxis Lookalike"/>
    <s v="cpm"/>
    <s v="Selected Sites"/>
    <s v="Ad Bundles"/>
    <n v="1"/>
    <n v="1.8"/>
    <n v="869635"/>
    <n v="869635"/>
    <n v="0"/>
    <n v="869635"/>
    <n v="989"/>
    <n v="1.1372587349865173E-3"/>
    <n v="1.6177957532861476"/>
    <n v="869.63499999999999"/>
    <n v="327.96492874424899"/>
    <n v="-541.67007125575105"/>
    <n v="1565.3430000000001"/>
    <n v="1600"/>
    <n v="34.656999999999925"/>
    <n v="0"/>
    <n v="1272.0350712557511"/>
    <n v="0.79502191953484447"/>
  </r>
  <r>
    <s v="Renault1016_Megane_Sedane_Lansman_LiveRoom_LAL_Google_MEC"/>
    <x v="0"/>
    <x v="9"/>
    <s v="Q4"/>
    <d v="2016-10-11T00:00:00"/>
    <d v="2016-10-11T00:00:00"/>
    <n v="0"/>
    <x v="1"/>
    <x v="40"/>
    <s v="Renault1016_Megane_Sedane_Lansman_LiveRoom_LAL_MEC"/>
    <s v="Completed"/>
    <s v="Google"/>
    <s v="RON"/>
    <s v="Xaxis Lookalike"/>
    <s v="cpm"/>
    <s v="Selected Sites"/>
    <s v="Ad Bundles"/>
    <n v="0"/>
    <n v="1.8"/>
    <n v="0"/>
    <n v="0"/>
    <n v="0"/>
    <n v="0"/>
    <m/>
    <e v="#DIV/0!"/>
    <e v="#DIV/0!"/>
    <n v="0"/>
    <n v="621.86367867783497"/>
    <n v="621.86367867783497"/>
    <n v="0"/>
    <n v="0"/>
    <n v="0"/>
    <n v="0"/>
    <n v="-621.86367867783497"/>
    <e v="#DIV/0!"/>
  </r>
  <r>
    <s v="Renault1016_Megane_Sedane_Lansman_LiveRoom_LAL_Bannerconnect_MEC_September"/>
    <x v="0"/>
    <x v="9"/>
    <s v="Q4"/>
    <d v="2016-10-11T00:00:00"/>
    <d v="2016-10-11T00:00:00"/>
    <n v="0"/>
    <x v="1"/>
    <x v="40"/>
    <s v="Renault1016_Megane_Sedane_Lansman_LiveRoom_LAL_MEC"/>
    <s v="Completed"/>
    <s v="Bannerconnect"/>
    <s v="RON"/>
    <s v="Xaxis Lookalike"/>
    <s v="cpm"/>
    <s v="Selected Sites"/>
    <s v="Ad Bundles"/>
    <n v="0"/>
    <n v="1.8"/>
    <n v="0"/>
    <n v="0"/>
    <n v="0"/>
    <n v="0"/>
    <m/>
    <e v="#DIV/0!"/>
    <e v="#DIV/0!"/>
    <n v="0"/>
    <n v="681.92242776113949"/>
    <n v="681.92242776113949"/>
    <n v="0"/>
    <n v="0"/>
    <n v="0"/>
    <n v="0"/>
    <n v="-681.92242776113949"/>
    <e v="#DIV/0!"/>
  </r>
  <r>
    <s v="Renault1016_Megane_Sedane_Lansman_LiveRoom_LAL_Bannerconnect_MEC_October"/>
    <x v="0"/>
    <x v="9"/>
    <s v="Q4"/>
    <d v="2016-10-11T00:00:00"/>
    <d v="2016-10-11T00:00:00"/>
    <n v="0"/>
    <x v="1"/>
    <x v="40"/>
    <s v="Renault1016_Megane_Sedane_Lansman_LiveRoom_LAL_MEC"/>
    <s v="Completed"/>
    <s v="Bannerconnect"/>
    <s v="RON"/>
    <s v="Xaxis Lookalike"/>
    <s v="cpm"/>
    <s v="Selected Sites"/>
    <s v="Ad Bundles"/>
    <n v="0"/>
    <n v="1.8"/>
    <n v="0"/>
    <n v="0"/>
    <n v="0"/>
    <n v="0"/>
    <m/>
    <e v="#DIV/0!"/>
    <e v="#DIV/0!"/>
    <n v="0"/>
    <n v="293.89493722733209"/>
    <n v="293.89493722733209"/>
    <n v="0"/>
    <n v="0"/>
    <n v="0"/>
    <n v="0"/>
    <n v="-293.89493722733209"/>
    <e v="#DIV/0!"/>
  </r>
  <r>
    <s v="Renault1016_Megane_Sedane_Lansman_LiveRoom_LAL_Medikalakademi_MEC"/>
    <x v="0"/>
    <x v="9"/>
    <s v="Q4"/>
    <d v="2016-10-11T00:00:00"/>
    <d v="2016-10-11T00:00:00"/>
    <n v="0"/>
    <x v="1"/>
    <x v="40"/>
    <s v="Renault1016_Megane_Sedane_Lansman_LiveRoom_LAL_MEC"/>
    <s v="Completed"/>
    <s v="Medikalakademi"/>
    <s v="RON"/>
    <s v="Xaxis Lookalike"/>
    <s v="cpm"/>
    <s v="Selected Sites"/>
    <s v="Ad Bundles"/>
    <n v="0"/>
    <n v="1.8"/>
    <n v="0"/>
    <n v="0"/>
    <n v="0"/>
    <n v="0"/>
    <m/>
    <e v="#DIV/0!"/>
    <e v="#DIV/0!"/>
    <n v="0"/>
    <n v="96.318994481198658"/>
    <n v="96.318994481198658"/>
    <n v="0"/>
    <n v="0"/>
    <n v="0"/>
    <n v="0"/>
    <n v="-96.318994481198658"/>
    <e v="#DIV/0!"/>
  </r>
  <r>
    <s v="Renault1016_Megane_Sedane_Lansman_LiveRoom_LAL_Onedio_MEC"/>
    <x v="0"/>
    <x v="9"/>
    <s v="Q4"/>
    <d v="2016-10-11T00:00:00"/>
    <d v="2016-10-11T00:00:00"/>
    <n v="0"/>
    <x v="1"/>
    <x v="40"/>
    <s v="Renault1016_Megane_Sedane_Lansman_LiveRoom_LAL_MEC"/>
    <s v="Completed"/>
    <s v="Onedio"/>
    <s v="RON"/>
    <s v="Xaxis Lookalike"/>
    <s v="cpm"/>
    <s v="Selected Sites"/>
    <s v="Ad Bundles"/>
    <n v="0"/>
    <n v="1.8"/>
    <n v="0"/>
    <n v="0"/>
    <n v="0"/>
    <n v="0"/>
    <m/>
    <e v="#DIV/0!"/>
    <e v="#DIV/0!"/>
    <n v="0"/>
    <n v="401.3291436716612"/>
    <n v="401.3291436716612"/>
    <n v="0"/>
    <n v="0"/>
    <n v="0"/>
    <n v="0"/>
    <n v="-401.3291436716612"/>
    <e v="#DIV/0!"/>
  </r>
  <r>
    <s v="Renault1016_Megane_Sedane_Lansman_LiveRoom_LAL_Medyanet(interstitial)_MEC"/>
    <x v="0"/>
    <x v="9"/>
    <s v="Q4"/>
    <d v="2016-10-11T00:00:00"/>
    <d v="2016-10-11T00:00:00"/>
    <n v="0"/>
    <x v="1"/>
    <x v="40"/>
    <s v="Renault1016_Megane_Sedane_Lansman_LiveRoom_LAL_MEC"/>
    <s v="Completed"/>
    <s v="Medyanet"/>
    <s v="RON"/>
    <s v="Xaxis Lookalike"/>
    <s v="cpm"/>
    <s v="Selected Sites"/>
    <s v="Ad Bundles"/>
    <n v="0.5"/>
    <n v="1.8"/>
    <n v="500000"/>
    <n v="500148"/>
    <n v="0"/>
    <n v="500000"/>
    <n v="17061"/>
    <n v="3.4111902876748486E-2"/>
    <n v="5.2751890276068227E-2"/>
    <n v="250"/>
    <n v="250"/>
    <n v="0"/>
    <n v="900"/>
    <n v="900"/>
    <n v="0"/>
    <n v="0"/>
    <n v="650"/>
    <n v="0.72222222222222221"/>
  </r>
  <r>
    <s v="Renault1016_Megane_Sedane_Lansman_LiveRoom_DisplaySYNC_Google_MEC"/>
    <x v="0"/>
    <x v="9"/>
    <s v="Q4"/>
    <d v="2016-10-11T00:00:00"/>
    <d v="2016-10-11T00:00:00"/>
    <n v="0"/>
    <x v="1"/>
    <x v="40"/>
    <s v="Renault1016_Megane_Sedane_Lansman_LiveRoom_DisplaySYNC_MEC"/>
    <s v="Completed"/>
    <s v="Google"/>
    <s v="RON"/>
    <s v="Xaxis SYNC"/>
    <s v="cpm"/>
    <s v="Selected Sites"/>
    <s v="Ad Bundles"/>
    <m/>
    <n v="10"/>
    <m/>
    <m/>
    <n v="0"/>
    <n v="0"/>
    <m/>
    <e v="#DIV/0!"/>
    <e v="#DIV/0!"/>
    <n v="0"/>
    <n v="139.97417130637899"/>
    <n v="139.97417130637899"/>
    <n v="0"/>
    <n v="0"/>
    <n v="0"/>
    <n v="0"/>
    <n v="-139.97417130637899"/>
    <e v="#DIV/0!"/>
  </r>
  <r>
    <s v="Renault1016_Megane_Sedane_Lansman_LiveRoom_DisplaySYNC_Bannerconnect_MEC_September"/>
    <x v="0"/>
    <x v="9"/>
    <s v="Q4"/>
    <d v="2016-10-11T00:00:00"/>
    <d v="2016-10-11T00:00:00"/>
    <n v="0"/>
    <x v="1"/>
    <x v="40"/>
    <s v="Renault1016_Megane_Sedane_Lansman_LiveRoom_DisplaySYNC_MEC"/>
    <s v="Completed"/>
    <s v="Bannerconnect"/>
    <s v="RON"/>
    <s v="Xaxis SYNC"/>
    <s v="cpm"/>
    <s v="Selected Sites"/>
    <s v="Ad Bundles"/>
    <m/>
    <n v="10"/>
    <m/>
    <m/>
    <n v="0"/>
    <n v="0"/>
    <m/>
    <e v="#DIV/0!"/>
    <e v="#DIV/0!"/>
    <n v="0"/>
    <n v="89.75443334822512"/>
    <n v="89.75443334822512"/>
    <n v="0"/>
    <n v="0"/>
    <n v="0"/>
    <n v="0"/>
    <n v="-89.75443334822512"/>
    <e v="#DIV/0!"/>
  </r>
  <r>
    <s v="Renault1016_Megane_Sedane_Lansman_LiveRoom_DisplaySYNC_Bannerconnect_MEC_October"/>
    <x v="0"/>
    <x v="9"/>
    <s v="Q4"/>
    <d v="2016-10-11T00:00:00"/>
    <d v="2016-10-11T00:00:00"/>
    <n v="0"/>
    <x v="1"/>
    <x v="40"/>
    <s v="Renault1016_Megane_Sedane_Lansman_LiveRoom_DisplaySYNC_MEC"/>
    <s v="Completed"/>
    <s v="Bannerconnect"/>
    <s v="RON"/>
    <s v="Xaxis SYNC"/>
    <s v="cpm"/>
    <s v="Selected Sites"/>
    <s v="Ad Bundles"/>
    <m/>
    <n v="10"/>
    <m/>
    <m/>
    <n v="0"/>
    <n v="0"/>
    <m/>
    <e v="#DIV/0!"/>
    <e v="#DIV/0!"/>
    <n v="0"/>
    <n v="38.682366909907635"/>
    <n v="38.682366909907635"/>
    <n v="0"/>
    <n v="0"/>
    <n v="0"/>
    <n v="0"/>
    <n v="-38.682366909907635"/>
    <e v="#DIV/0!"/>
  </r>
  <r>
    <s v="Renault1016_Megane_Sedane_Lansman_LiveRoom_DisplaySYNC_Medikalakademi_MEC"/>
    <x v="0"/>
    <x v="9"/>
    <s v="Q4"/>
    <d v="2016-10-11T00:00:00"/>
    <d v="2016-10-11T00:00:00"/>
    <n v="0"/>
    <x v="1"/>
    <x v="40"/>
    <s v="Renault1016_Megane_Sedane_Lansman_LiveRoom_DisplaySYNC_MEC"/>
    <s v="Completed"/>
    <s v="Medikalakademi"/>
    <s v="RON"/>
    <s v="Xaxis SYNC"/>
    <s v="cpm"/>
    <s v="Selected Sites"/>
    <s v="Ad Bundles"/>
    <m/>
    <n v="10"/>
    <m/>
    <m/>
    <n v="0"/>
    <n v="0"/>
    <m/>
    <e v="#DIV/0!"/>
    <e v="#DIV/0!"/>
    <n v="0"/>
    <n v="12.677478285490496"/>
    <n v="12.677478285490496"/>
    <n v="0"/>
    <n v="0"/>
    <n v="0"/>
    <n v="0"/>
    <n v="-12.677478285490496"/>
    <e v="#DIV/0!"/>
  </r>
  <r>
    <s v="Renault1016_Megane_Sedane_Lansman_LiveRoom_DisplaySYNC_Onedio_MEC"/>
    <x v="0"/>
    <x v="9"/>
    <s v="Q4"/>
    <d v="2016-10-11T00:00:00"/>
    <d v="2016-10-11T00:00:00"/>
    <n v="0"/>
    <x v="1"/>
    <x v="40"/>
    <s v="Renault1016_Megane_Sedane_Lansman_LiveRoom_DisplaySYNC_MEC"/>
    <s v="Completed"/>
    <s v="Onedio"/>
    <s v="RON"/>
    <s v="Xaxis SYNC"/>
    <s v="cpm"/>
    <s v="Selected Sites"/>
    <s v="Ad Bundles"/>
    <m/>
    <n v="10"/>
    <m/>
    <m/>
    <n v="0"/>
    <n v="0"/>
    <m/>
    <e v="#DIV/0!"/>
    <e v="#DIV/0!"/>
    <n v="0"/>
    <n v="52.822826189543747"/>
    <n v="52.822826189543747"/>
    <n v="0"/>
    <n v="0"/>
    <n v="0"/>
    <n v="0"/>
    <n v="-52.822826189543747"/>
    <e v="#DIV/0!"/>
  </r>
  <r>
    <s v="Renault1016_Megane_Sedane_Lansman_LiveRoom_DisplaySYNC_Appnexus_MEC"/>
    <x v="0"/>
    <x v="9"/>
    <s v="Q4"/>
    <d v="2016-10-11T00:00:00"/>
    <d v="2016-10-11T00:00:00"/>
    <n v="0"/>
    <x v="1"/>
    <x v="40"/>
    <s v="Renault1016_Megane_Sedane_Lansman_LiveRoom_DisplaySYNC_MEC"/>
    <s v="Completed"/>
    <s v="Appnexus"/>
    <s v="RON"/>
    <s v="Xaxis SYNC"/>
    <s v="cpm"/>
    <s v="Selected Sites"/>
    <s v="Ad Bundles"/>
    <m/>
    <n v="10"/>
    <n v="150000"/>
    <n v="185848"/>
    <n v="0"/>
    <n v="150000"/>
    <n v="148"/>
    <n v="7.9634970513537946E-4"/>
    <n v="10.135135135135135"/>
    <n v="0"/>
    <n v="43.1666493712125"/>
    <n v="43.1666493712125"/>
    <n v="1500"/>
    <n v="1500"/>
    <n v="0"/>
    <n v="0"/>
    <n v="1456.8333506287875"/>
    <n v="0.97122223375252492"/>
  </r>
  <r>
    <s v="Renault1016_Megane_Sedane_Lansman_LiveRoom_TVSYNC_Clipkit_MEC"/>
    <x v="0"/>
    <x v="9"/>
    <s v="Q4"/>
    <d v="2016-10-11T00:00:00"/>
    <d v="2016-10-11T00:00:00"/>
    <n v="0"/>
    <x v="1"/>
    <x v="40"/>
    <s v="Renault1016_Megane_Sedane_Lansman_LiveRoom_TVSYNC_MEC"/>
    <s v="Completed"/>
    <s v="Clipkit"/>
    <s v="RON"/>
    <s v="Xaxis SYNC"/>
    <s v="cpv"/>
    <s v="Pre/Mid/Post Rolls RON"/>
    <s v="Online Video"/>
    <n v="4.2000000000000003E-2"/>
    <n v="0.06"/>
    <n v="25000"/>
    <n v="23675"/>
    <n v="1325"/>
    <n v="23675"/>
    <m/>
    <n v="0"/>
    <e v="#DIV/0!"/>
    <n v="1050"/>
    <n v="994.35"/>
    <n v="-55.649999999999977"/>
    <n v="1500"/>
    <n v="1420.5"/>
    <n v="-79.5"/>
    <n v="0"/>
    <n v="426.15"/>
    <n v="0.3"/>
  </r>
  <r>
    <s v="Renault1016_Megane_Sedane_TVSYNC_Clipkit_MEC"/>
    <x v="0"/>
    <x v="9"/>
    <s v="Q4"/>
    <d v="2016-10-12T00:00:00"/>
    <d v="2016-10-31T00:00:00"/>
    <n v="0"/>
    <x v="1"/>
    <x v="40"/>
    <s v="Renault1016_Megane_Sedane_TVSYNC_MEC"/>
    <s v="Completed"/>
    <s v="Clipkit"/>
    <s v="RON"/>
    <s v="Xaxis SYNC"/>
    <s v="cpv"/>
    <s v="Pre/Mid/Post Rolls RON"/>
    <s v="Online Video"/>
    <n v="4.2000000000000003E-2"/>
    <n v="0.06"/>
    <n v="322000"/>
    <n v="322485"/>
    <n v="0"/>
    <n v="322000"/>
    <m/>
    <n v="0"/>
    <e v="#DIV/0!"/>
    <n v="13524"/>
    <n v="13524"/>
    <n v="0"/>
    <n v="19320"/>
    <n v="22500"/>
    <n v="3180"/>
    <n v="0"/>
    <n v="8976"/>
    <n v="0.39893333333333331"/>
  </r>
  <r>
    <s v="Renault1016_Megane_Sedane_LAL_Bond_MEC"/>
    <x v="0"/>
    <x v="9"/>
    <s v="Q4"/>
    <d v="2016-10-12T00:00:00"/>
    <d v="2016-10-31T00:00:00"/>
    <n v="0"/>
    <x v="1"/>
    <x v="40"/>
    <s v="Renault1016_Megane_Sedane_LAL_MEC"/>
    <s v="Completed"/>
    <s v="Bond Digital"/>
    <s v="RON"/>
    <s v="Xaxis Lookalike"/>
    <s v="cpm"/>
    <s v="Selected Sites"/>
    <s v="Ad Bundles"/>
    <n v="0.5"/>
    <n v="1.8"/>
    <n v="2500000"/>
    <n v="2326321"/>
    <n v="173679"/>
    <n v="2326321"/>
    <n v="851"/>
    <n v="3.6581366028162065E-4"/>
    <n v="3.5252643948296121"/>
    <n v="1250"/>
    <n v="1163.1605"/>
    <n v="-86.839500000000044"/>
    <n v="4500"/>
    <n v="3000"/>
    <n v="-1500"/>
    <n v="0"/>
    <n v="1836.8395"/>
    <n v="0.61227983333333336"/>
  </r>
  <r>
    <s v="Renault1016_Megane_Sedane_LAL_Digitalm_MEC"/>
    <x v="0"/>
    <x v="9"/>
    <s v="Q4"/>
    <d v="2016-10-12T00:00:00"/>
    <d v="2016-10-31T00:00:00"/>
    <n v="0"/>
    <x v="1"/>
    <x v="40"/>
    <s v="Renault1016_Megane_Sedane_LAL_MEC"/>
    <s v="Completed"/>
    <s v="Digitalm"/>
    <s v="RON"/>
    <s v="Xaxis Lookalike"/>
    <s v="cpm"/>
    <s v="Selected Sites"/>
    <s v="Ad Bundles"/>
    <n v="0.2"/>
    <n v="1.8"/>
    <n v="1500000"/>
    <n v="1499316"/>
    <n v="684"/>
    <n v="1499316"/>
    <n v="851"/>
    <n v="5.6759215535617574E-4"/>
    <n v="1.1750881316098707"/>
    <n v="300"/>
    <n v="299.86320000000001"/>
    <n v="-0.13679999999999382"/>
    <n v="2700"/>
    <n v="1000"/>
    <n v="-1700"/>
    <n v="0"/>
    <n v="700.13679999999999"/>
    <n v="0.7001368"/>
  </r>
  <r>
    <s v="Renault1016_Megane_Sedane_LAL_Google_MEC"/>
    <x v="0"/>
    <x v="9"/>
    <s v="Q4"/>
    <d v="2016-10-12T00:00:00"/>
    <d v="2016-10-31T00:00:00"/>
    <n v="0"/>
    <x v="1"/>
    <x v="40"/>
    <s v="Renault1016_Megane_Sedane_LAL_MEC"/>
    <s v="Completed"/>
    <s v="Google"/>
    <s v="RON"/>
    <s v="Xaxis Lookalike"/>
    <s v="cpm"/>
    <s v="Selected Sites"/>
    <s v="Ad Bundles"/>
    <n v="0"/>
    <n v="1.8"/>
    <n v="0"/>
    <n v="0"/>
    <n v="0"/>
    <n v="0"/>
    <n v="0"/>
    <e v="#DIV/0!"/>
    <e v="#DIV/0!"/>
    <n v="0"/>
    <n v="3554.6171237292101"/>
    <n v="3554.6171237292101"/>
    <n v="0"/>
    <n v="0"/>
    <n v="0"/>
    <n v="0"/>
    <n v="-3554.6171237292101"/>
    <e v="#DIV/0!"/>
  </r>
  <r>
    <s v="Renault1016_Megane_Sedane_LAL_Bannerconnect_MEC_September"/>
    <x v="0"/>
    <x v="9"/>
    <s v="Q4"/>
    <d v="2016-10-12T00:00:00"/>
    <d v="2016-10-31T00:00:00"/>
    <n v="0"/>
    <x v="1"/>
    <x v="40"/>
    <s v="Renault1016_Megane_Sedane_LAL_MEC"/>
    <s v="Completed"/>
    <s v="Bannerconnect"/>
    <s v="RON"/>
    <s v="Xaxis Lookalike"/>
    <s v="cpm"/>
    <s v="Selected Sites"/>
    <s v="Ad Bundles"/>
    <n v="0"/>
    <n v="1.8"/>
    <n v="0"/>
    <n v="0"/>
    <n v="0"/>
    <n v="0"/>
    <n v="0"/>
    <e v="#DIV/0!"/>
    <e v="#DIV/0!"/>
    <n v="0"/>
    <n v="310.93633369246209"/>
    <n v="310.93633369246209"/>
    <n v="0"/>
    <n v="0"/>
    <n v="0"/>
    <n v="0"/>
    <n v="-310.93633369246209"/>
    <e v="#DIV/0!"/>
  </r>
  <r>
    <s v="Renault1016_Megane_Sedane_LAL_Bannerconnect_MEC_October"/>
    <x v="0"/>
    <x v="9"/>
    <s v="Q4"/>
    <d v="2016-10-12T00:00:00"/>
    <d v="2016-10-31T00:00:00"/>
    <n v="0"/>
    <x v="1"/>
    <x v="40"/>
    <s v="Renault1016_Megane_Sedane_LAL_MEC"/>
    <s v="Completed"/>
    <s v="Bannerconnect"/>
    <s v="RON"/>
    <s v="Xaxis Lookalike"/>
    <s v="cpm"/>
    <s v="Selected Sites"/>
    <s v="Ad Bundles"/>
    <n v="0"/>
    <n v="1.8"/>
    <n v="0"/>
    <n v="0"/>
    <n v="0"/>
    <n v="0"/>
    <n v="0"/>
    <e v="#DIV/0!"/>
    <e v="#DIV/0!"/>
    <n v="0"/>
    <n v="134.00734534024153"/>
    <n v="134.00734534024153"/>
    <n v="0"/>
    <n v="0"/>
    <n v="0"/>
    <n v="0"/>
    <n v="-134.00734534024153"/>
    <e v="#DIV/0!"/>
  </r>
  <r>
    <s v="Renault1016_Megane_Sedane_LAL_Medikalakademi_MEC"/>
    <x v="0"/>
    <x v="9"/>
    <s v="Q4"/>
    <d v="2016-10-12T00:00:00"/>
    <d v="2016-10-31T00:00:00"/>
    <n v="0"/>
    <x v="1"/>
    <x v="40"/>
    <s v="Renault1016_Megane_Sedane_LAL_MEC"/>
    <s v="Completed"/>
    <s v="Medikalakademi"/>
    <s v="RON"/>
    <s v="Xaxis Lookalike"/>
    <s v="cpm"/>
    <s v="Selected Sites"/>
    <s v="Ad Bundles"/>
    <n v="0"/>
    <n v="1.8"/>
    <n v="0"/>
    <n v="0"/>
    <n v="0"/>
    <n v="0"/>
    <n v="0"/>
    <e v="#DIV/0!"/>
    <e v="#DIV/0!"/>
    <n v="0"/>
    <n v="43.918595121231029"/>
    <n v="43.918595121231029"/>
    <n v="0"/>
    <n v="0"/>
    <n v="0"/>
    <n v="0"/>
    <n v="-43.918595121231029"/>
    <e v="#DIV/0!"/>
  </r>
  <r>
    <s v="Renault1016_Megane_Sedane_LAL_Onedio_MEC"/>
    <x v="0"/>
    <x v="9"/>
    <s v="Q4"/>
    <d v="2016-10-12T00:00:00"/>
    <d v="2016-10-31T00:00:00"/>
    <n v="0"/>
    <x v="1"/>
    <x v="40"/>
    <s v="Renault1016_Megane_Sedane_LAL_MEC"/>
    <s v="Completed"/>
    <s v="Onedio"/>
    <s v="RON"/>
    <s v="Xaxis Lookalike"/>
    <s v="cpm"/>
    <s v="Selected Sites"/>
    <s v="Ad Bundles"/>
    <n v="0"/>
    <n v="1.8"/>
    <n v="0"/>
    <n v="0"/>
    <n v="0"/>
    <n v="0"/>
    <n v="0"/>
    <e v="#DIV/0!"/>
    <e v="#DIV/0!"/>
    <n v="0"/>
    <n v="182.99414633846268"/>
    <n v="182.99414633846268"/>
    <n v="0"/>
    <n v="0"/>
    <n v="0"/>
    <n v="0"/>
    <n v="-182.99414633846268"/>
    <e v="#DIV/0!"/>
  </r>
  <r>
    <s v="Renault1016_Megane_Sedane_LAL_Appnexus_MEC"/>
    <x v="0"/>
    <x v="9"/>
    <s v="Q4"/>
    <d v="2016-10-12T00:00:00"/>
    <d v="2016-10-31T00:00:00"/>
    <n v="0"/>
    <x v="1"/>
    <x v="40"/>
    <s v="Renault1016_Megane_Sedane_LAL_MEC"/>
    <s v="Completed"/>
    <s v="Appnexus"/>
    <s v="RON"/>
    <s v="Xaxis Lookalike"/>
    <s v="cpm"/>
    <s v="Selected Sites"/>
    <s v="Ad Bundles"/>
    <n v="1"/>
    <n v="1.8"/>
    <n v="4500000"/>
    <n v="4500537"/>
    <n v="0"/>
    <n v="4500000"/>
    <n v="2062"/>
    <n v="4.5816754756154655E-4"/>
    <n v="2.9097963142580019"/>
    <n v="4500"/>
    <n v="149.54224758122501"/>
    <n v="-4350.4577524187753"/>
    <n v="8100"/>
    <n v="6000"/>
    <n v="-2100"/>
    <n v="0"/>
    <n v="5850.4577524187753"/>
    <n v="0.97507629206979585"/>
  </r>
  <r>
    <s v="Gratis1016_13-15Ekim_interstitial_Medyanet_MS"/>
    <x v="0"/>
    <x v="9"/>
    <s v="Q4"/>
    <d v="2016-10-13T00:00:00"/>
    <d v="2016-10-15T00:00:00"/>
    <n v="0"/>
    <x v="2"/>
    <x v="41"/>
    <s v="Gratis1016_13-15Ekim_interstitial_MS"/>
    <s v="Completed"/>
    <s v="Medyanet"/>
    <s v="RON"/>
    <s v="Xaxis Rich Media"/>
    <s v="cpm"/>
    <s v="Interstitial"/>
    <s v="Interstitial"/>
    <n v="0.5"/>
    <n v="4.25"/>
    <n v="750000"/>
    <n v="525298"/>
    <n v="224702"/>
    <n v="525298"/>
    <n v="9048"/>
    <n v="1.7224508755030479E-2"/>
    <n v="0.24674143457117598"/>
    <n v="375"/>
    <n v="262.649"/>
    <n v="-112.351"/>
    <n v="3187.5"/>
    <n v="2232.5165000000002"/>
    <n v="-954.98349999999982"/>
    <n v="0"/>
    <n v="1969.8675000000003"/>
    <n v="0.88235294117647067"/>
  </r>
  <r>
    <s v="Gratis1016_13-15Ekim_interstitial_Acunn_MS"/>
    <x v="0"/>
    <x v="9"/>
    <s v="Q4"/>
    <d v="2016-10-13T00:00:00"/>
    <d v="2016-10-15T00:00:00"/>
    <n v="0"/>
    <x v="2"/>
    <x v="41"/>
    <s v="Gratis1016_13-15Ekim_interstitial_MS"/>
    <s v="Completed"/>
    <s v="Acunn"/>
    <s v="RON"/>
    <s v="Xaxis Rich Media"/>
    <s v="cpm"/>
    <s v="Interstitial"/>
    <s v="Interstitial"/>
    <n v="1.25"/>
    <n v="4.25"/>
    <n v="250000"/>
    <n v="111691"/>
    <n v="138309"/>
    <n v="111691"/>
    <n v="549"/>
    <n v="4.9153468050245766E-3"/>
    <n v="0.86463888888888896"/>
    <n v="312.5"/>
    <n v="139.61375000000001"/>
    <n v="-172.88624999999999"/>
    <n v="1062.5"/>
    <n v="474.68675000000002"/>
    <n v="-587.81324999999993"/>
    <n v="0"/>
    <n v="335.07299999999998"/>
    <n v="0.70588235294117641"/>
  </r>
  <r>
    <s v="Gratis1016_13-15Ekim_interstitial_Star_MS"/>
    <x v="0"/>
    <x v="9"/>
    <s v="Q4"/>
    <d v="2016-10-13T00:00:00"/>
    <d v="2016-10-15T00:00:00"/>
    <n v="0"/>
    <x v="2"/>
    <x v="41"/>
    <s v="Gratis1016_13-15Ekim_interstitial_MS"/>
    <s v="Completed"/>
    <s v="Star"/>
    <s v="RON"/>
    <s v="Xaxis Rich Media"/>
    <s v="cpm"/>
    <s v="Interstitial"/>
    <s v="Interstitial"/>
    <n v="2.5"/>
    <n v="4.25"/>
    <n v="300000"/>
    <n v="300017"/>
    <n v="0"/>
    <n v="300000"/>
    <n v="7860"/>
    <n v="2.6198515417459677E-2"/>
    <n v="0.16222293256997455"/>
    <n v="750"/>
    <n v="750"/>
    <n v="0"/>
    <n v="1275"/>
    <n v="1275.0722499999999"/>
    <n v="7.2249999999939973E-2"/>
    <n v="0"/>
    <n v="525.07224999999994"/>
    <n v="0.4117980373269044"/>
  </r>
  <r>
    <s v="Gratis1016_13-15Ekim_interstitial_Digitalm_MS"/>
    <x v="0"/>
    <x v="9"/>
    <s v="Q4"/>
    <d v="2016-10-13T00:00:00"/>
    <d v="2016-10-15T00:00:00"/>
    <n v="0"/>
    <x v="2"/>
    <x v="41"/>
    <s v="Gratis1016_13-15Ekim_interstitial_MS"/>
    <s v="Completed"/>
    <s v="Digitalm"/>
    <s v="RON"/>
    <s v="Xaxis Rich Media"/>
    <s v="cpm"/>
    <s v="Interstitial"/>
    <s v="Interstitial"/>
    <n v="2.5"/>
    <n v="4.25"/>
    <n v="500000"/>
    <n v="354799"/>
    <n v="145201"/>
    <n v="354799"/>
    <n v="5762"/>
    <n v="1.6240181060262291E-2"/>
    <n v="0.26169658972578963"/>
    <n v="1250"/>
    <n v="886.99749999999995"/>
    <n v="-363.00250000000005"/>
    <n v="2125"/>
    <n v="1507.8957499999999"/>
    <n v="-617.10425000000009"/>
    <n v="0"/>
    <n v="620.89824999999996"/>
    <n v="0.41176470588235292"/>
  </r>
  <r>
    <s v="WePublic1016_LAL_Medyanet(interstitial)_MEC"/>
    <x v="0"/>
    <x v="9"/>
    <s v="Q4"/>
    <d v="2016-10-13T00:00:00"/>
    <d v="2016-11-30T00:00:00"/>
    <n v="0"/>
    <x v="1"/>
    <x v="74"/>
    <s v="WePublic1016_LAL_MEC"/>
    <s v="Completed"/>
    <s v="Medyanet"/>
    <s v="RON"/>
    <s v="Xaxis Display Plus"/>
    <s v="cpm"/>
    <s v="Selected Sites"/>
    <s v="Ad Bundles"/>
    <n v="0.5"/>
    <n v="1.75"/>
    <n v="2500000"/>
    <n v="1578641"/>
    <n v="921359"/>
    <n v="1578641"/>
    <n v="13305"/>
    <n v="8.4281353391936487E-3"/>
    <n v="0.20719937993235643"/>
    <n v="1250"/>
    <n v="487"/>
    <n v="-763"/>
    <n v="4375"/>
    <n v="2756.7877500000022"/>
    <n v="-1618.2122499999978"/>
    <n v="0"/>
    <n v="2269.7877500000022"/>
    <n v="0.82334512332333176"/>
  </r>
  <r>
    <s v="WePublic1016_LAL_Sözcü_MEC"/>
    <x v="0"/>
    <x v="9"/>
    <s v="Q4"/>
    <d v="2016-10-13T00:00:00"/>
    <d v="2016-11-30T00:00:00"/>
    <n v="0"/>
    <x v="1"/>
    <x v="74"/>
    <s v="WePublic1016_LAL_MEC"/>
    <s v="Completed"/>
    <s v="Sözcü"/>
    <s v="RON"/>
    <s v="Xaxis Display Plus"/>
    <s v="cpm"/>
    <s v="Selected Sites"/>
    <s v="Ad Bundles"/>
    <n v="0.25"/>
    <n v="1.75"/>
    <n v="2000000"/>
    <n v="1228229"/>
    <n v="771771"/>
    <n v="1228229"/>
    <n v="402"/>
    <n v="3.2730052783316464E-4"/>
    <n v="5.3467680348258702"/>
    <n v="500"/>
    <n v="307.05725000000001"/>
    <n v="-192.94274999999999"/>
    <n v="3500"/>
    <n v="2149.4007499999998"/>
    <n v="-1350.5992500000002"/>
    <n v="0"/>
    <n v="1842.3434999999997"/>
    <n v="0.8571428571428571"/>
  </r>
  <r>
    <s v="WePublic1016_LAL_Doğuş_MEC"/>
    <x v="0"/>
    <x v="9"/>
    <s v="Q4"/>
    <d v="2016-10-13T00:00:00"/>
    <d v="2016-11-30T00:00:00"/>
    <n v="0"/>
    <x v="1"/>
    <x v="74"/>
    <s v="WePublic1016_LAL_MEC"/>
    <s v="Completed"/>
    <s v="Dogus"/>
    <s v="RON"/>
    <s v="Xaxis Display Plus"/>
    <s v="cpm"/>
    <s v="Selected Sites"/>
    <s v="Ad Bundles"/>
    <n v="0.35"/>
    <n v="1.75"/>
    <n v="1000000"/>
    <n v="719431"/>
    <n v="280569"/>
    <n v="719431"/>
    <m/>
    <n v="0"/>
    <e v="#DIV/0!"/>
    <n v="350"/>
    <n v="251.80085"/>
    <n v="-98.199150000000003"/>
    <n v="1750"/>
    <n v="1259.00425"/>
    <n v="-490.99575000000004"/>
    <n v="0"/>
    <n v="1007.2034"/>
    <n v="0.8"/>
  </r>
  <r>
    <s v="WePublic1016_LAL_Bond_MEC"/>
    <x v="0"/>
    <x v="9"/>
    <s v="Q4"/>
    <d v="2016-10-13T00:00:00"/>
    <d v="2016-11-30T00:00:00"/>
    <n v="0"/>
    <x v="1"/>
    <x v="74"/>
    <s v="WePublic1016_LAL_MEC"/>
    <s v="Completed"/>
    <s v="Bond Digital"/>
    <s v="RON"/>
    <s v="Xaxis Display Plus"/>
    <s v="cpm"/>
    <s v="Selected Sites"/>
    <s v="Ad Bundles"/>
    <n v="0.5"/>
    <n v="1.75"/>
    <n v="1000000"/>
    <n v="1226098"/>
    <n v="0"/>
    <n v="1000000"/>
    <n v="325"/>
    <n v="2.6506853448908654E-4"/>
    <n v="6.6020661538461534"/>
    <n v="500"/>
    <n v="500"/>
    <n v="0"/>
    <n v="1750"/>
    <n v="2145.6714999999999"/>
    <n v="395.67149999999992"/>
    <n v="0"/>
    <n v="1645.6714999999999"/>
    <n v="0.76697271693267122"/>
  </r>
  <r>
    <s v="WePublic1016_LAL_Appnexus_MEC"/>
    <x v="0"/>
    <x v="9"/>
    <s v="Q4"/>
    <d v="2016-10-13T00:00:00"/>
    <d v="2016-11-30T00:00:00"/>
    <n v="0"/>
    <x v="1"/>
    <x v="74"/>
    <s v="WePublic1016_LAL_MEC"/>
    <s v="Completed"/>
    <s v="Appnexus"/>
    <s v="RON"/>
    <s v="Xaxis Display Plus"/>
    <s v="cpm"/>
    <s v="Selected Sites"/>
    <s v="Ad Bundles"/>
    <n v="1"/>
    <n v="1.75"/>
    <n v="1000000"/>
    <n v="7476"/>
    <n v="992524"/>
    <n v="7476"/>
    <n v="2"/>
    <n v="2.6752273943285177E-4"/>
    <n v="6.5415000000000001"/>
    <n v="1000"/>
    <n v="0"/>
    <n v="-1000"/>
    <n v="1750"/>
    <n v="13.083"/>
    <n v="-1736.9169999999999"/>
    <n v="0"/>
    <n v="13.083"/>
    <n v="1"/>
  </r>
  <r>
    <s v="WePublic1016_LAL_Ligatus_MEC"/>
    <x v="0"/>
    <x v="9"/>
    <s v="Q4"/>
    <d v="2016-10-13T00:00:00"/>
    <d v="2016-11-30T00:00:00"/>
    <n v="0"/>
    <x v="1"/>
    <x v="74"/>
    <s v="WePublic1016_LAL_MEC"/>
    <s v="Completed"/>
    <s v="Ligatus"/>
    <s v="RON"/>
    <s v="Xaxis Display Plus"/>
    <s v="cpc"/>
    <s v="Selected Sites"/>
    <s v="Ad Bundles"/>
    <n v="0.3"/>
    <n v="1.75"/>
    <n v="3333"/>
    <n v="3333"/>
    <n v="0"/>
    <n v="3333"/>
    <m/>
    <n v="0"/>
    <e v="#DIV/0!"/>
    <n v="0.99990000000000001"/>
    <n v="1000"/>
    <n v="999.00009999999997"/>
    <n v="5.8327500000000008"/>
    <n v="5.8327499999999999"/>
    <n v="0"/>
    <n v="0"/>
    <n v="-994.16724999999997"/>
    <n v="-170.44571600017144"/>
  </r>
  <r>
    <s v="WePublic1016_LAL_Maxad_MEC"/>
    <x v="0"/>
    <x v="9"/>
    <s v="Q4"/>
    <d v="2016-10-13T00:00:00"/>
    <d v="2016-11-30T00:00:00"/>
    <n v="0"/>
    <x v="1"/>
    <x v="74"/>
    <s v="WePublic1016_LAL_MEC"/>
    <s v="Completed"/>
    <s v="Maxad"/>
    <s v="RON"/>
    <s v="Xaxis Display Plus"/>
    <s v="cpc"/>
    <s v="Selected Sites"/>
    <s v="Ad Bundles"/>
    <n v="0.2"/>
    <n v="1.75"/>
    <n v="1000"/>
    <n v="0"/>
    <n v="1000"/>
    <n v="0"/>
    <m/>
    <e v="#DIV/0!"/>
    <e v="#DIV/0!"/>
    <n v="0.2"/>
    <n v="0"/>
    <n v="-0.2"/>
    <n v="1.75"/>
    <n v="0"/>
    <n v="-1.75"/>
    <n v="0"/>
    <n v="0"/>
    <e v="#DIV/0!"/>
  </r>
  <r>
    <s v="Hopi1016_Merchant_interest_Mynet_MEC"/>
    <x v="0"/>
    <x v="9"/>
    <s v="Q4"/>
    <d v="2016-10-13T00:00:00"/>
    <d v="2016-11-13T00:00:00"/>
    <n v="0"/>
    <x v="1"/>
    <x v="25"/>
    <s v="Hopi1016_Merchant_interest_MEC"/>
    <s v="Completed"/>
    <s v="Digitalm"/>
    <s v="RON"/>
    <s v="Xaxis Display Plus"/>
    <s v="cpm"/>
    <s v="Selected Sites"/>
    <s v="Ad Bundles"/>
    <n v="0.2"/>
    <n v="1.8"/>
    <n v="1500000"/>
    <n v="1498091"/>
    <n v="1909"/>
    <n v="1498091"/>
    <n v="327"/>
    <n v="2.1827779487360914E-4"/>
    <n v="7.5839321100917427"/>
    <n v="300"/>
    <n v="299.6182"/>
    <n v="-0.38179999999999836"/>
    <n v="2700"/>
    <n v="2479.9458"/>
    <n v="-220.05420000000004"/>
    <n v="0"/>
    <n v="2180.3276000000001"/>
    <n v="0.87918356925381191"/>
  </r>
  <r>
    <s v="Hopi1016_Merchant_interest_Bond_MEC"/>
    <x v="0"/>
    <x v="9"/>
    <s v="Q4"/>
    <d v="2016-10-13T00:00:00"/>
    <d v="2016-11-13T00:00:00"/>
    <n v="0"/>
    <x v="1"/>
    <x v="25"/>
    <s v="Hopi1016_Merchant_interest_MEC"/>
    <s v="Completed"/>
    <s v="Bond Digital"/>
    <s v="RON"/>
    <s v="Xaxis Display Plus"/>
    <s v="cpm"/>
    <s v="Selected Sites"/>
    <s v="Ad Bundles"/>
    <n v="0.5"/>
    <n v="1.8"/>
    <n v="1500000"/>
    <n v="949044"/>
    <n v="550956"/>
    <n v="949044"/>
    <n v="318"/>
    <n v="3.3507403239470458E-4"/>
    <n v="5.3719471698113201"/>
    <n v="750"/>
    <n v="474.52199999999999"/>
    <n v="-275.47800000000001"/>
    <n v="2700"/>
    <n v="1708.2791999999999"/>
    <n v="-991.72080000000005"/>
    <n v="0"/>
    <n v="1233.7572"/>
    <n v="0.72222222222222221"/>
  </r>
  <r>
    <s v="Hopi1016_Merchant_interest_Bannerconnect_MEC_September"/>
    <x v="0"/>
    <x v="9"/>
    <s v="Q4"/>
    <d v="2016-10-13T00:00:00"/>
    <d v="2016-11-13T00:00:00"/>
    <n v="0"/>
    <x v="1"/>
    <x v="25"/>
    <s v="Hopi1016_Merchant_interest_MEC"/>
    <s v="Completed"/>
    <s v="Bannerconnect"/>
    <s v="RON"/>
    <s v="Xaxis Display Plus"/>
    <s v="cpm"/>
    <s v="Selected Sites"/>
    <s v="Ad Bundles"/>
    <n v="0.5"/>
    <n v="1.8"/>
    <n v="0"/>
    <n v="0"/>
    <n v="0"/>
    <n v="0"/>
    <n v="0"/>
    <e v="#DIV/0!"/>
    <e v="#DIV/0!"/>
    <n v="0"/>
    <n v="87.533691819542312"/>
    <n v="87.533691819542312"/>
    <n v="0"/>
    <n v="0"/>
    <n v="0"/>
    <n v="0"/>
    <n v="-87.533691819542312"/>
    <e v="#DIV/0!"/>
  </r>
  <r>
    <s v="Hopi1016_Merchant_interest_Bannerconnect_MEC_October"/>
    <x v="0"/>
    <x v="9"/>
    <s v="Q4"/>
    <d v="2016-10-13T00:00:00"/>
    <d v="2016-11-13T00:00:00"/>
    <n v="0"/>
    <x v="1"/>
    <x v="25"/>
    <s v="Hopi1016_Merchant_interest_MEC"/>
    <s v="Completed"/>
    <s v="Bannerconnect"/>
    <s v="RON"/>
    <s v="Xaxis Display Plus"/>
    <s v="cpm"/>
    <s v="Selected Sites"/>
    <s v="Ad Bundles"/>
    <n v="0.5"/>
    <n v="1.8"/>
    <n v="0"/>
    <n v="0"/>
    <n v="0"/>
    <n v="0"/>
    <n v="0"/>
    <e v="#DIV/0!"/>
    <e v="#DIV/0!"/>
    <n v="0"/>
    <n v="37.725271695554348"/>
    <n v="37.725271695554348"/>
    <n v="0"/>
    <n v="0"/>
    <n v="0"/>
    <n v="0"/>
    <n v="-37.725271695554348"/>
    <e v="#DIV/0!"/>
  </r>
  <r>
    <s v="Hopi1016_Merchant_interest_Medikalakademi_MEC"/>
    <x v="0"/>
    <x v="9"/>
    <s v="Q4"/>
    <d v="2016-10-13T00:00:00"/>
    <d v="2016-11-13T00:00:00"/>
    <n v="0"/>
    <x v="1"/>
    <x v="25"/>
    <s v="Hopi1016_Merchant_interest_MEC"/>
    <s v="Completed"/>
    <s v="Medikalakademi"/>
    <s v="RON"/>
    <s v="Xaxis Display Plus"/>
    <s v="cpm"/>
    <s v="Selected Sites"/>
    <s v="Ad Bundles"/>
    <n v="0.5"/>
    <n v="1.8"/>
    <n v="0"/>
    <n v="0"/>
    <n v="0"/>
    <n v="0"/>
    <n v="0"/>
    <e v="#DIV/0!"/>
    <e v="#DIV/0!"/>
    <n v="0"/>
    <n v="12.363806843787611"/>
    <n v="12.363806843787611"/>
    <n v="0"/>
    <n v="0"/>
    <n v="0"/>
    <n v="0"/>
    <n v="-12.363806843787611"/>
    <e v="#DIV/0!"/>
  </r>
  <r>
    <s v="Hopi1016_Merchant_interest_Onedio_MEC"/>
    <x v="0"/>
    <x v="9"/>
    <s v="Q4"/>
    <d v="2016-10-13T00:00:00"/>
    <d v="2016-11-13T00:00:00"/>
    <n v="0"/>
    <x v="1"/>
    <x v="25"/>
    <s v="Hopi1016_Merchant_interest_MEC"/>
    <s v="Completed"/>
    <s v="Onedio"/>
    <s v="RON"/>
    <s v="Xaxis Display Plus"/>
    <s v="cpm"/>
    <s v="Selected Sites"/>
    <s v="Ad Bundles"/>
    <n v="0.5"/>
    <n v="1.8"/>
    <n v="0"/>
    <n v="0"/>
    <n v="0"/>
    <n v="0"/>
    <n v="0"/>
    <e v="#DIV/0!"/>
    <e v="#DIV/0!"/>
    <n v="0"/>
    <n v="51.515861849115062"/>
    <n v="51.515861849115062"/>
    <n v="0"/>
    <n v="0"/>
    <n v="0"/>
    <n v="0"/>
    <n v="-51.515861849115062"/>
    <e v="#DIV/0!"/>
  </r>
  <r>
    <s v="Hopi1016_Merchant_interest_Google_MEC"/>
    <x v="0"/>
    <x v="9"/>
    <s v="Q4"/>
    <d v="2016-10-13T00:00:00"/>
    <d v="2016-11-13T00:00:00"/>
    <n v="0"/>
    <x v="1"/>
    <x v="25"/>
    <s v="Hopi1016_Merchant_interest_MEC"/>
    <s v="Completed"/>
    <s v="Google"/>
    <s v="RON"/>
    <s v="Xaxis Display Plus"/>
    <s v="cpm"/>
    <s v="Selected Sites"/>
    <s v="Ad Bundles"/>
    <n v="0.5"/>
    <n v="1.8"/>
    <n v="0"/>
    <n v="0"/>
    <n v="0"/>
    <n v="0"/>
    <n v="0"/>
    <e v="#DIV/0!"/>
    <e v="#DIV/0!"/>
    <n v="0"/>
    <n v="311.487063940094"/>
    <n v="311.487063940094"/>
    <n v="0"/>
    <n v="0"/>
    <n v="0"/>
    <n v="0"/>
    <n v="-311.487063940094"/>
    <e v="#DIV/0!"/>
  </r>
  <r>
    <s v="Hopi1016_Merchant_interest_Appnexus_MEC"/>
    <x v="0"/>
    <x v="9"/>
    <s v="Q4"/>
    <d v="2016-10-13T00:00:00"/>
    <d v="2016-11-13T00:00:00"/>
    <n v="0"/>
    <x v="1"/>
    <x v="25"/>
    <s v="Hopi1016_Merchant_interest_MEC"/>
    <s v="Completed"/>
    <s v="Appnexus"/>
    <s v="RON"/>
    <s v="Xaxis Display Plus"/>
    <s v="cpm"/>
    <s v="Selected Sites"/>
    <s v="Ad Bundles"/>
    <n v="1"/>
    <n v="1.8"/>
    <n v="1000000"/>
    <n v="454875"/>
    <n v="545125"/>
    <n v="454875"/>
    <n v="95"/>
    <n v="2.0884858477603738E-4"/>
    <n v="8.6186842105263164"/>
    <n v="1000"/>
    <n v="42.098602174693298"/>
    <n v="-957.90139782530673"/>
    <n v="1800"/>
    <n v="818.77499999999998"/>
    <n v="-981.22500000000002"/>
    <n v="0"/>
    <n v="776.67639782530671"/>
    <n v="0.94858342991091171"/>
  </r>
  <r>
    <s v="Teknosa1016_Turuncu_indirim_interstitial_Medyanet_MC"/>
    <x v="0"/>
    <x v="9"/>
    <s v="Q4"/>
    <d v="2016-10-14T00:00:00"/>
    <d v="2016-10-17T00:00:00"/>
    <n v="0"/>
    <x v="0"/>
    <x v="6"/>
    <s v="Teknosa1016_Turuncu_indirim_interstitial_MC"/>
    <s v="Completed"/>
    <s v="Medyanet"/>
    <s v="RON"/>
    <s v="Xaxis Rich Media"/>
    <s v="cpm"/>
    <s v="Interstitial"/>
    <s v="Interstitial"/>
    <n v="0.5"/>
    <n v="4.25"/>
    <n v="1200000"/>
    <n v="842971"/>
    <n v="357029"/>
    <n v="842971"/>
    <n v="10216"/>
    <n v="1.2119040868547079E-2"/>
    <n v="0.33790326448707908"/>
    <n v="600"/>
    <n v="421.4855"/>
    <n v="-178.5145"/>
    <n v="5100"/>
    <n v="3452.0197499999999"/>
    <n v="-1647.9802500000001"/>
    <n v="0"/>
    <n v="3030.5342499999997"/>
    <n v="0.87790177040557194"/>
  </r>
  <r>
    <s v="Teknosa1016_Turuncu_indirim_interstitial_Mynet_MC"/>
    <x v="0"/>
    <x v="9"/>
    <s v="Q4"/>
    <d v="2016-10-14T00:00:00"/>
    <d v="2016-10-17T00:00:00"/>
    <n v="0"/>
    <x v="0"/>
    <x v="6"/>
    <s v="Teknosa1016_Turuncu_indirim_interstitial_MC"/>
    <s v="Completed"/>
    <s v="Digitalm"/>
    <s v="RON"/>
    <s v="Xaxis Rich Media"/>
    <s v="cpm"/>
    <s v="Interstitial"/>
    <s v="Interstitial"/>
    <n v="2.5"/>
    <n v="4.25"/>
    <n v="450000"/>
    <n v="414210"/>
    <n v="35790"/>
    <n v="414210"/>
    <n v="8811"/>
    <n v="2.127181864271746E-2"/>
    <n v="0.19979485869935307"/>
    <n v="1125"/>
    <n v="1035.5249999999999"/>
    <n v="-89.475000000000136"/>
    <n v="1912.5"/>
    <n v="1760.3924999999999"/>
    <n v="-152.10750000000007"/>
    <n v="0"/>
    <n v="724.86750000000006"/>
    <n v="0.41176470588235298"/>
  </r>
  <r>
    <s v="Teknosa1016_Turuncu_indirim_interstitial_Bond_MC"/>
    <x v="0"/>
    <x v="9"/>
    <s v="Q4"/>
    <d v="2016-10-14T00:00:00"/>
    <d v="2016-10-17T00:00:00"/>
    <n v="0"/>
    <x v="0"/>
    <x v="6"/>
    <s v="Teknosa1016_Turuncu_indirim_interstitial_MC"/>
    <s v="Completed"/>
    <s v="Bond Digital"/>
    <s v="RON"/>
    <s v="Xaxis Rich Media"/>
    <s v="cpm"/>
    <s v="Interstitial"/>
    <s v="Interstitial"/>
    <n v="2.5"/>
    <n v="4.25"/>
    <n v="350000"/>
    <n v="350343"/>
    <n v="0"/>
    <n v="350000"/>
    <n v="5225"/>
    <n v="1.4913955751934533E-2"/>
    <n v="0.28496799043062204"/>
    <n v="875"/>
    <n v="875"/>
    <n v="0"/>
    <n v="1487.5"/>
    <n v="1488.95775"/>
    <n v="1.4577500000000327"/>
    <n v="0"/>
    <n v="613.95775000000003"/>
    <n v="0.4123406120825121"/>
  </r>
  <r>
    <s v="GSK1016_Otribebe_interest_Doğuş_MC"/>
    <x v="0"/>
    <x v="9"/>
    <s v="Q4"/>
    <d v="2016-10-14T00:00:00"/>
    <d v="2016-10-31T00:00:00"/>
    <n v="0"/>
    <x v="0"/>
    <x v="0"/>
    <s v="GSK1016_Otribebe_interest_MC"/>
    <s v="Completed"/>
    <s v="Dogus"/>
    <s v="RON"/>
    <s v="Xaxis Display Plus"/>
    <s v="cpm"/>
    <s v="Selected Sites"/>
    <s v="Ad Bundles"/>
    <n v="0.35"/>
    <n v="1"/>
    <n v="2000000"/>
    <n v="976004"/>
    <n v="1023996"/>
    <n v="976004"/>
    <n v="1362"/>
    <n v="1.395486084073426E-3"/>
    <n v="0.55297356828193833"/>
    <n v="700"/>
    <n v="341.60140000000001"/>
    <n v="-358.39859999999999"/>
    <n v="2000"/>
    <n v="753.15"/>
    <n v="-1246.8499999999999"/>
    <n v="0"/>
    <n v="411.54859999999996"/>
    <n v="0.5464364336453561"/>
  </r>
  <r>
    <s v="GSK1016_Otribebe_interest_Digitalm_MC"/>
    <x v="0"/>
    <x v="9"/>
    <s v="Q4"/>
    <d v="2016-10-14T00:00:00"/>
    <d v="2016-10-31T00:00:00"/>
    <n v="0"/>
    <x v="0"/>
    <x v="0"/>
    <s v="GSK1016_Otribebe_interest_MC"/>
    <s v="Completed"/>
    <s v="Digitalm"/>
    <s v="RON"/>
    <s v="Xaxis Display Plus"/>
    <s v="cpm"/>
    <s v="Selected Sites"/>
    <s v="Ad Bundles"/>
    <n v="0.2"/>
    <n v="1"/>
    <n v="2500000"/>
    <n v="993221"/>
    <n v="1506779"/>
    <n v="993221"/>
    <n v="151"/>
    <n v="1.520306155427644E-4"/>
    <n v="6.6225165562913908"/>
    <n v="500"/>
    <n v="198.64420000000001"/>
    <n v="-301.35579999999999"/>
    <n v="2500"/>
    <n v="1000"/>
    <n v="-1500"/>
    <n v="0"/>
    <n v="801.35580000000004"/>
    <n v="0.80135580000000006"/>
  </r>
  <r>
    <s v="GSK1016_Otribebe_Preroll_Star_MC"/>
    <x v="0"/>
    <x v="9"/>
    <s v="Q4"/>
    <d v="2016-10-14T00:00:00"/>
    <d v="2016-10-31T00:00:00"/>
    <n v="0"/>
    <x v="0"/>
    <x v="0"/>
    <s v="GSK1016_Otribebe_Preroll_MC"/>
    <s v="Completed"/>
    <s v="Star"/>
    <s v="RON"/>
    <s v="Xaxis Tv"/>
    <s v="cpv"/>
    <s v="Pre/Mid/Post Rolls RON"/>
    <s v="Online Video"/>
    <n v="0.01"/>
    <n v="0.04"/>
    <n v="100000"/>
    <n v="94940"/>
    <n v="5060"/>
    <n v="94940"/>
    <n v="14466"/>
    <n v="0.15236991784284812"/>
    <n v="7.1110189409650221E-2"/>
    <n v="1000"/>
    <n v="949.4"/>
    <n v="-50.600000000000023"/>
    <n v="4000"/>
    <n v="1028.68"/>
    <n v="-2971.3199999999997"/>
    <n v="0"/>
    <n v="79.280000000000086"/>
    <n v="7.7069642648831593E-2"/>
  </r>
  <r>
    <s v="GSK1016_Otribebe_Preroll_Fox_MC"/>
    <x v="0"/>
    <x v="9"/>
    <s v="Q4"/>
    <d v="2016-10-14T00:00:00"/>
    <d v="2016-10-31T00:00:00"/>
    <n v="0"/>
    <x v="0"/>
    <x v="0"/>
    <s v="GSK1016_Otribebe_Preroll_MC"/>
    <s v="Completed"/>
    <s v="Fox"/>
    <s v="RON"/>
    <s v="Xaxis Tv"/>
    <s v="cpv"/>
    <s v="Pre/Mid/Post Rolls RON"/>
    <s v="Online Video"/>
    <n v="0.01"/>
    <n v="0.04"/>
    <n v="100000"/>
    <n v="105004"/>
    <n v="0"/>
    <n v="100000"/>
    <n v="9344"/>
    <n v="8.8987086206239768E-2"/>
    <n v="0.32106164383561642"/>
    <n v="1000"/>
    <n v="1000"/>
    <n v="0"/>
    <n v="4000"/>
    <n v="3000"/>
    <n v="-1000"/>
    <n v="0"/>
    <n v="2000"/>
    <n v="0.66666666666666663"/>
  </r>
  <r>
    <s v="GSK1016_Otribebe_Preroll_Nokta_MC"/>
    <x v="0"/>
    <x v="9"/>
    <s v="Q4"/>
    <d v="2016-10-14T00:00:00"/>
    <d v="2016-10-31T00:00:00"/>
    <n v="0"/>
    <x v="0"/>
    <x v="0"/>
    <s v="GSK1016_Otribebe_Preroll_MC"/>
    <s v="Completed"/>
    <s v="Nokta"/>
    <s v="RON"/>
    <s v="Xaxis Tv"/>
    <s v="cpv"/>
    <s v="Pre/Mid/Post Rolls RON"/>
    <s v="Online Video"/>
    <n v="1.2E-2"/>
    <n v="0.04"/>
    <n v="100000"/>
    <n v="105106"/>
    <n v="0"/>
    <n v="100000"/>
    <n v="1850"/>
    <n v="1.7601278709112704E-2"/>
    <n v="1.6216216216216217"/>
    <n v="1200"/>
    <n v="1200"/>
    <n v="0"/>
    <n v="4000"/>
    <n v="3000"/>
    <n v="-1000"/>
    <n v="0"/>
    <n v="1800"/>
    <n v="0.6"/>
  </r>
  <r>
    <s v="Altinbas1016_Elmas_interstitial_Medyanet_MEC"/>
    <x v="0"/>
    <x v="9"/>
    <s v="Q4"/>
    <d v="2016-10-14T00:00:00"/>
    <d v="2016-10-31T00:00:00"/>
    <n v="0"/>
    <x v="1"/>
    <x v="24"/>
    <s v="Altinbas1016_Elmas_interstitial_MEC"/>
    <s v="Completed"/>
    <s v="Medyanet"/>
    <s v="RON"/>
    <s v="Xaxis Rich Media"/>
    <s v="cpm"/>
    <s v="Interstitial"/>
    <s v="Interstitial"/>
    <n v="0.5"/>
    <n v="4.5"/>
    <n v="200000"/>
    <n v="458753"/>
    <n v="0"/>
    <n v="200000"/>
    <n v="5164"/>
    <n v="1.1256602136661777E-2"/>
    <n v="0.17428350116189001"/>
    <n v="100"/>
    <n v="100"/>
    <n v="0"/>
    <n v="900"/>
    <n v="900"/>
    <n v="0"/>
    <n v="0"/>
    <n v="800"/>
    <n v="0.88888888888888884"/>
  </r>
  <r>
    <s v="Altinbas1016_Elmas_interstitial_Mynet_MEC"/>
    <x v="0"/>
    <x v="9"/>
    <s v="Q4"/>
    <d v="2016-10-14T00:00:00"/>
    <d v="2016-10-31T00:00:00"/>
    <n v="0"/>
    <x v="1"/>
    <x v="24"/>
    <s v="Altinbas1016_Elmas_interstitial_MEC"/>
    <s v="Completed"/>
    <s v="Digitalm"/>
    <s v="RON"/>
    <s v="Xaxis Rich Media"/>
    <s v="cpm"/>
    <s v="Interstitial"/>
    <s v="Interstitial"/>
    <n v="2.5"/>
    <n v="4.5"/>
    <n v="400000"/>
    <n v="153718"/>
    <n v="246282"/>
    <n v="153718"/>
    <n v="2363"/>
    <n v="1.5372305130173434E-2"/>
    <n v="0.76174354633939911"/>
    <n v="1000"/>
    <n v="384.29499999999996"/>
    <n v="-615.70500000000004"/>
    <n v="1800"/>
    <n v="1800"/>
    <n v="0"/>
    <n v="0"/>
    <n v="1415.7049999999999"/>
    <n v="0.78650277777777777"/>
  </r>
  <r>
    <s v="Altinbas1016_Elmas_interstitial_Acunn_MEC"/>
    <x v="0"/>
    <x v="9"/>
    <s v="Q4"/>
    <d v="2016-10-14T00:00:00"/>
    <d v="2016-10-31T00:00:00"/>
    <n v="0"/>
    <x v="1"/>
    <x v="24"/>
    <s v="Altinbas1016_Elmas_interstitial_MEC"/>
    <s v="Completed"/>
    <s v="Acunn"/>
    <s v="RON"/>
    <s v="Xaxis Rich Media"/>
    <s v="cpm"/>
    <s v="Interstitial"/>
    <s v="Interstitial"/>
    <n v="1.25"/>
    <n v="4.5"/>
    <n v="300000"/>
    <n v="308909"/>
    <n v="0"/>
    <n v="300000"/>
    <n v="4549"/>
    <n v="1.4726019636850982E-2"/>
    <n v="0.2857770938667839"/>
    <n v="375"/>
    <n v="375"/>
    <n v="0"/>
    <n v="1350"/>
    <n v="1300"/>
    <n v="-50"/>
    <n v="0"/>
    <n v="925"/>
    <n v="0.71153846153846156"/>
  </r>
  <r>
    <s v="WePublic1016_Mobil_prestitial_Move_MEC"/>
    <x v="0"/>
    <x v="9"/>
    <s v="Q4"/>
    <d v="2016-10-17T00:00:00"/>
    <d v="2016-11-30T00:00:00"/>
    <n v="0"/>
    <x v="1"/>
    <x v="74"/>
    <s v="WePublic1016_Mobil_prestitial_MEC"/>
    <s v="Completed"/>
    <s v="Move"/>
    <s v="RON"/>
    <s v="Xaxis Mobil"/>
    <s v="cpm"/>
    <s v="Interstitial"/>
    <s v="Interstitial"/>
    <n v="3"/>
    <n v="7.5"/>
    <n v="1000000"/>
    <n v="500454"/>
    <n v="499546"/>
    <n v="500454"/>
    <m/>
    <n v="0"/>
    <e v="#DIV/0!"/>
    <n v="3000"/>
    <n v="1501.3620000000001"/>
    <n v="-1498.6379999999999"/>
    <n v="7500"/>
    <n v="3750"/>
    <n v="-3750"/>
    <n v="0"/>
    <n v="2248.6379999999999"/>
    <n v="0.59963679999999997"/>
  </r>
  <r>
    <s v="GSK1016_Parodontax_Trueview_Star_MC"/>
    <x v="0"/>
    <x v="9"/>
    <s v="Q4"/>
    <d v="2016-10-17T00:00:00"/>
    <d v="2016-10-31T00:00:00"/>
    <n v="0"/>
    <x v="0"/>
    <x v="0"/>
    <s v="GSK1016_Parodontax_Trueview_MC"/>
    <s v="Completed"/>
    <s v="Star"/>
    <s v="RON"/>
    <s v="Xaxis Tv"/>
    <s v="cpv"/>
    <s v="Pre/Mid/Post Rolls RON"/>
    <s v="Online Video"/>
    <n v="0.01"/>
    <n v="0.04"/>
    <n v="100000"/>
    <n v="34710"/>
    <n v="65290"/>
    <n v="34710"/>
    <n v="12695"/>
    <n v="0.36574474214923652"/>
    <n v="4.6388341866876723E-2"/>
    <n v="1000"/>
    <n v="347.1"/>
    <n v="-652.9"/>
    <n v="4000"/>
    <n v="588.9"/>
    <n v="-3411.1"/>
    <n v="0"/>
    <n v="241.79999999999995"/>
    <n v="0.41059602649006616"/>
  </r>
  <r>
    <s v="GSK1016_Parodontax_Trueview_Nokta_MC"/>
    <x v="0"/>
    <x v="9"/>
    <s v="Q4"/>
    <d v="2016-10-17T00:00:00"/>
    <d v="2016-10-31T00:00:00"/>
    <n v="0"/>
    <x v="0"/>
    <x v="0"/>
    <s v="GSK1016_Parodontax_Trueview_MC"/>
    <s v="Completed"/>
    <s v="Nokta"/>
    <s v="RON"/>
    <s v="Xaxis Tv"/>
    <s v="cpv"/>
    <s v="Pre/Mid/Post Rolls RON"/>
    <s v="Online Video"/>
    <n v="1.2E-2"/>
    <n v="0.04"/>
    <n v="75000"/>
    <n v="0"/>
    <n v="75000"/>
    <n v="0"/>
    <n v="0"/>
    <e v="#DIV/0!"/>
    <e v="#DIV/0!"/>
    <n v="900"/>
    <n v="0"/>
    <n v="-900"/>
    <n v="3000"/>
    <n v="0"/>
    <n v="-3000"/>
    <n v="0"/>
    <n v="0"/>
    <e v="#DIV/0!"/>
  </r>
  <r>
    <s v="Renault1016_Clio_LAL_Digitalm_MEC"/>
    <x v="0"/>
    <x v="9"/>
    <s v="Q4"/>
    <d v="2016-10-18T00:00:00"/>
    <d v="2016-10-31T00:00:00"/>
    <n v="0"/>
    <x v="1"/>
    <x v="40"/>
    <s v="Renault1016_Clio_LAL_MEC"/>
    <s v="Completed"/>
    <s v="Digitalm"/>
    <s v="RON"/>
    <s v="Xaxis Display Plus"/>
    <s v="cpm"/>
    <s v="Selected Sites"/>
    <s v="Ad Bundles"/>
    <n v="0.2"/>
    <n v="1.8"/>
    <n v="1000000"/>
    <n v="1000740"/>
    <n v="0"/>
    <n v="1000000"/>
    <n v="469"/>
    <n v="4.6865319663449046E-4"/>
    <n v="2.9909198294243065"/>
    <n v="200"/>
    <n v="200"/>
    <n v="0"/>
    <n v="1800"/>
    <n v="1402.7413999999997"/>
    <n v="-397.25860000000034"/>
    <n v="0"/>
    <n v="1202.7413999999997"/>
    <n v="0.85742204514673903"/>
  </r>
  <r>
    <s v="Renault1016_Clio_LAL_Appnexus_MEC"/>
    <x v="0"/>
    <x v="9"/>
    <s v="Q4"/>
    <d v="2016-10-18T00:00:00"/>
    <d v="2016-10-31T00:00:00"/>
    <n v="0"/>
    <x v="1"/>
    <x v="40"/>
    <s v="Renault1016_Clio_LAL_MEC"/>
    <s v="Completed"/>
    <s v="Appnexus"/>
    <s v="RON"/>
    <s v="Xaxis Display Plus"/>
    <s v="cpm"/>
    <s v="Selected Sites"/>
    <s v="Ad Bundles"/>
    <n v="1"/>
    <n v="1.8"/>
    <n v="1000000"/>
    <n v="995099"/>
    <n v="4901"/>
    <n v="995099"/>
    <n v="525"/>
    <n v="5.275856975034645E-4"/>
    <n v="3.4117679999999999"/>
    <n v="1000"/>
    <n v="42.634285098490601"/>
    <n v="-957.36571490150936"/>
    <n v="1800"/>
    <n v="1791.1782000000001"/>
    <n v="-8.8217999999999392"/>
    <n v="0"/>
    <n v="1748.5439149015094"/>
    <n v="0.97619763064418119"/>
  </r>
  <r>
    <s v="Renault1016_Clio_LAL_Google_MEC"/>
    <x v="0"/>
    <x v="9"/>
    <s v="Q4"/>
    <d v="2016-10-18T00:00:00"/>
    <d v="2016-10-31T00:00:00"/>
    <n v="0"/>
    <x v="1"/>
    <x v="40"/>
    <s v="Renault1016_Clio_LAL_MEC"/>
    <s v="Completed"/>
    <s v="Google"/>
    <s v="RON"/>
    <s v="Xaxis Display Plus"/>
    <s v="cpm"/>
    <s v="Selected Sites"/>
    <s v="Ad Bundles"/>
    <n v="0"/>
    <n v="1.8"/>
    <n v="0"/>
    <n v="0"/>
    <n v="0"/>
    <n v="0"/>
    <m/>
    <e v="#DIV/0!"/>
    <e v="#DIV/0!"/>
    <n v="0"/>
    <n v="860.39462770381897"/>
    <n v="860.39462770381897"/>
    <n v="0"/>
    <n v="0"/>
    <n v="0"/>
    <n v="0"/>
    <n v="-860.39462770381897"/>
    <e v="#DIV/0!"/>
  </r>
  <r>
    <s v="Renault1016_Clio_LAL_Bannerconnect_MEC_September"/>
    <x v="0"/>
    <x v="9"/>
    <s v="Q4"/>
    <d v="2016-10-18T00:00:00"/>
    <d v="2016-10-31T00:00:00"/>
    <n v="0"/>
    <x v="1"/>
    <x v="40"/>
    <s v="Renault1016_Clio_LAL_MEC"/>
    <s v="Completed"/>
    <s v="Bannerconnect"/>
    <s v="RON"/>
    <s v="Xaxis Display Plus"/>
    <s v="cpm"/>
    <s v="Selected Sites"/>
    <s v="Ad Bundles"/>
    <n v="0"/>
    <n v="1.8"/>
    <n v="0"/>
    <n v="0"/>
    <n v="0"/>
    <n v="0"/>
    <m/>
    <e v="#DIV/0!"/>
    <e v="#DIV/0!"/>
    <n v="0"/>
    <n v="88.647512743336577"/>
    <n v="88.647512743336577"/>
    <n v="0"/>
    <n v="0"/>
    <n v="0"/>
    <n v="0"/>
    <n v="-88.647512743336577"/>
    <e v="#DIV/0!"/>
  </r>
  <r>
    <s v="Renault1016_Clio_LAL_Bannerconnect_MEC_October"/>
    <x v="0"/>
    <x v="9"/>
    <s v="Q4"/>
    <d v="2016-10-18T00:00:00"/>
    <d v="2016-10-31T00:00:00"/>
    <n v="0"/>
    <x v="1"/>
    <x v="40"/>
    <s v="Renault1016_Clio_LAL_MEC"/>
    <s v="Completed"/>
    <s v="Bannerconnect"/>
    <s v="RON"/>
    <s v="Xaxis Display Plus"/>
    <s v="cpm"/>
    <s v="Selected Sites"/>
    <s v="Ad Bundles"/>
    <n v="0"/>
    <n v="1.8"/>
    <n v="0"/>
    <n v="0"/>
    <n v="0"/>
    <n v="0"/>
    <m/>
    <e v="#DIV/0!"/>
    <e v="#DIV/0!"/>
    <n v="0"/>
    <n v="38.205306252499092"/>
    <n v="38.205306252499092"/>
    <n v="0"/>
    <n v="0"/>
    <n v="0"/>
    <n v="0"/>
    <n v="-38.205306252499092"/>
    <e v="#DIV/0!"/>
  </r>
  <r>
    <s v="Renault1016_Clio_LAL_Medikalakademi_MEC"/>
    <x v="0"/>
    <x v="9"/>
    <s v="Q4"/>
    <d v="2016-10-18T00:00:00"/>
    <d v="2016-10-31T00:00:00"/>
    <n v="0"/>
    <x v="1"/>
    <x v="40"/>
    <s v="Renault1016_Clio_LAL_MEC"/>
    <s v="Completed"/>
    <s v="Medikalakademi"/>
    <s v="RON"/>
    <s v="Xaxis Display Plus"/>
    <s v="cpm"/>
    <s v="Selected Sites"/>
    <s v="Ad Bundles"/>
    <n v="0"/>
    <n v="1.8"/>
    <n v="0"/>
    <n v="0"/>
    <n v="0"/>
    <n v="0"/>
    <m/>
    <e v="#DIV/0!"/>
    <e v="#DIV/0!"/>
    <n v="0"/>
    <n v="12.521129886768039"/>
    <n v="12.521129886768039"/>
    <n v="0"/>
    <n v="0"/>
    <n v="0"/>
    <n v="0"/>
    <n v="-12.521129886768039"/>
    <e v="#DIV/0!"/>
  </r>
  <r>
    <s v="Renault1016_Clio_LAL_Onedio_MEC"/>
    <x v="0"/>
    <x v="9"/>
    <s v="Q4"/>
    <d v="2016-10-18T00:00:00"/>
    <d v="2016-10-31T00:00:00"/>
    <n v="0"/>
    <x v="1"/>
    <x v="40"/>
    <s v="Renault1016_Clio_LAL_MEC"/>
    <s v="Completed"/>
    <s v="Onedio"/>
    <s v="RON"/>
    <s v="Xaxis Display Plus"/>
    <s v="cpm"/>
    <s v="Selected Sites"/>
    <s v="Ad Bundles"/>
    <n v="0"/>
    <n v="1.8"/>
    <n v="0"/>
    <n v="0"/>
    <n v="0"/>
    <n v="0"/>
    <m/>
    <e v="#DIV/0!"/>
    <e v="#DIV/0!"/>
    <n v="0"/>
    <n v="52.171374528200175"/>
    <n v="52.171374528200175"/>
    <n v="0"/>
    <n v="0"/>
    <n v="0"/>
    <n v="0"/>
    <n v="-52.171374528200175"/>
    <e v="#DIV/0!"/>
  </r>
  <r>
    <s v="Renault1016_Clio_LAL_Ligatus_MEC"/>
    <x v="0"/>
    <x v="9"/>
    <s v="Q4"/>
    <d v="2016-10-18T00:00:00"/>
    <d v="2016-10-31T00:00:00"/>
    <n v="0"/>
    <x v="1"/>
    <x v="40"/>
    <s v="Renault1016_Clio_LAL_MEC"/>
    <s v="Completed"/>
    <s v="Ligatus"/>
    <s v="RON"/>
    <s v="Xaxis Display Plus"/>
    <s v="cpc"/>
    <s v="Selected Sites"/>
    <s v="Ad Bundles"/>
    <n v="0.3"/>
    <n v="1.8"/>
    <n v="3333"/>
    <n v="3331"/>
    <n v="2"/>
    <n v="3331"/>
    <m/>
    <n v="0"/>
    <e v="#DIV/0!"/>
    <n v="0.99990000000000001"/>
    <n v="1000"/>
    <n v="999.00009999999997"/>
    <n v="5.9994000000000005"/>
    <n v="5.9958"/>
    <n v="-3.6000000000004917E-3"/>
    <n v="0"/>
    <n v="-994.00419999999997"/>
    <n v="-165.7834150572067"/>
  </r>
  <r>
    <s v="Renault1016_Clio_LAL_Bond_MEC"/>
    <x v="0"/>
    <x v="9"/>
    <s v="Q4"/>
    <d v="2016-10-18T00:00:00"/>
    <d v="2016-10-31T00:00:00"/>
    <n v="0"/>
    <x v="1"/>
    <x v="40"/>
    <s v="Renault1016_Clio_LAL_MEC"/>
    <s v="Completed"/>
    <s v="Bond Digital"/>
    <s v="RON"/>
    <s v="Xaxis Display Plus"/>
    <s v="cpm"/>
    <s v="Selected Sites"/>
    <s v="Ad Bundles"/>
    <n v="0.5"/>
    <n v="1.8"/>
    <n v="1000000"/>
    <n v="1000047"/>
    <n v="0"/>
    <n v="1000000"/>
    <m/>
    <n v="0"/>
    <e v="#DIV/0!"/>
    <n v="500"/>
    <n v="500"/>
    <n v="0"/>
    <n v="1800"/>
    <n v="1800.0846000000001"/>
    <n v="8.4600000000136788E-2"/>
    <n v="0"/>
    <n v="1300.0846000000001"/>
    <n v="0.72223527716419555"/>
  </r>
  <r>
    <s v="Tadim1016_Karışık_SYNC_Clipkit_MEC"/>
    <x v="0"/>
    <x v="9"/>
    <s v="Q4"/>
    <d v="2016-10-18T00:00:00"/>
    <d v="2016-11-18T00:00:00"/>
    <n v="0"/>
    <x v="1"/>
    <x v="32"/>
    <s v="Tadim1016_Karışık_SYNC_MEC"/>
    <s v="Completed"/>
    <s v="Clipkit"/>
    <s v="RON"/>
    <s v="Xaxis SYNC"/>
    <s v="cpv"/>
    <s v="Pre/Mid/Post Rolls RON"/>
    <s v="Online Video"/>
    <n v="4.2000000000000003E-2"/>
    <n v="0.06"/>
    <n v="50000"/>
    <n v="50003"/>
    <n v="0"/>
    <n v="50000"/>
    <m/>
    <n v="0"/>
    <e v="#DIV/0!"/>
    <n v="2100"/>
    <n v="2100"/>
    <n v="0"/>
    <n v="3000"/>
    <n v="3000"/>
    <n v="0"/>
    <n v="0"/>
    <n v="900"/>
    <n v="0.3"/>
  </r>
  <r>
    <s v="Hopi1016_Migros_Mobil_Prestitial_Move_MEC"/>
    <x v="0"/>
    <x v="9"/>
    <s v="Q4"/>
    <d v="2016-10-18T00:00:00"/>
    <d v="2016-10-26T00:00:00"/>
    <n v="0"/>
    <x v="1"/>
    <x v="25"/>
    <s v="Hopi1016_Migros_Mobil_Prestitial_MEC"/>
    <s v="Completed"/>
    <s v="Move"/>
    <s v="RON"/>
    <s v="Xaxis Mobil"/>
    <s v="cpm"/>
    <s v="Interstitial"/>
    <s v="Interstitial"/>
    <n v="3"/>
    <n v="7.5"/>
    <n v="1333333"/>
    <n v="1345234"/>
    <n v="0"/>
    <n v="1333333"/>
    <m/>
    <n v="0"/>
    <e v="#DIV/0!"/>
    <n v="3999.9990000000003"/>
    <n v="3999.9990000000003"/>
    <n v="0"/>
    <n v="9999.9975000000013"/>
    <n v="9999.9975000000013"/>
    <n v="0"/>
    <n v="0"/>
    <n v="5999.9985000000015"/>
    <n v="0.60000000000000009"/>
  </r>
  <r>
    <s v="Hopi1016_Migros_interstitial_Medyanet_MEC"/>
    <x v="0"/>
    <x v="9"/>
    <s v="Q4"/>
    <d v="2016-10-18T00:00:00"/>
    <d v="2016-10-26T00:00:00"/>
    <n v="0"/>
    <x v="1"/>
    <x v="25"/>
    <s v="Hopi1016_Migros_interstitial_MEC"/>
    <s v="Completed"/>
    <s v="Medyanet"/>
    <s v="RON"/>
    <s v="Xaxis Rich Media"/>
    <s v="cpm"/>
    <s v="Interstitial"/>
    <s v="Interstitial"/>
    <n v="0.5"/>
    <n v="4.5"/>
    <n v="500000"/>
    <n v="500024"/>
    <n v="0"/>
    <n v="500000"/>
    <n v="12365"/>
    <n v="2.4728813016975184E-2"/>
    <n v="0.18877715325515568"/>
    <n v="250"/>
    <n v="250"/>
    <n v="0"/>
    <n v="2250"/>
    <n v="2334.2294999999999"/>
    <n v="84.229499999999916"/>
    <n v="0"/>
    <n v="2084.2294999999999"/>
    <n v="0.89289827756867957"/>
  </r>
  <r>
    <s v="Hopi1016_Migros_interstitial_Mynet_MEC"/>
    <x v="0"/>
    <x v="9"/>
    <s v="Q4"/>
    <d v="2016-10-18T00:00:00"/>
    <d v="2016-10-26T00:00:00"/>
    <n v="0"/>
    <x v="1"/>
    <x v="25"/>
    <s v="Hopi1016_Migros_interstitial_MEC"/>
    <s v="Completed"/>
    <s v="Digitalm"/>
    <s v="RON"/>
    <s v="Xaxis Rich Media"/>
    <s v="cpm"/>
    <s v="Interstitial"/>
    <s v="Interstitial"/>
    <n v="2.5"/>
    <n v="4.5"/>
    <n v="500000"/>
    <n v="500056"/>
    <n v="0"/>
    <n v="500000"/>
    <n v="5848"/>
    <n v="1.1694690194698194E-2"/>
    <n v="0.38479001367989057"/>
    <n v="1250"/>
    <n v="1250"/>
    <n v="0"/>
    <n v="2250"/>
    <n v="2250.252"/>
    <n v="0.25199999999995271"/>
    <n v="0"/>
    <n v="1000.252"/>
    <n v="0.44450665969855818"/>
  </r>
  <r>
    <s v="Hopi1016_Migros_interstitial_Acunn_MEC"/>
    <x v="0"/>
    <x v="9"/>
    <s v="Q4"/>
    <d v="2016-10-18T00:00:00"/>
    <d v="2016-10-26T00:00:00"/>
    <n v="0"/>
    <x v="1"/>
    <x v="25"/>
    <s v="Hopi1016_Migros_interstitial_MEC"/>
    <s v="Completed"/>
    <s v="Acunn"/>
    <s v="RON"/>
    <s v="Xaxis Rich Media"/>
    <s v="cpm"/>
    <s v="Interstitial"/>
    <s v="Interstitial"/>
    <n v="1.25"/>
    <n v="4.5"/>
    <n v="200000"/>
    <n v="175790"/>
    <n v="24210"/>
    <n v="175790"/>
    <n v="3880"/>
    <n v="2.2071790204220947E-2"/>
    <n v="0.20388015463917525"/>
    <n v="250"/>
    <n v="219.73749999999998"/>
    <n v="-30.262500000000017"/>
    <n v="900"/>
    <n v="791.05499999999995"/>
    <n v="-108.94500000000005"/>
    <n v="0"/>
    <n v="571.3175"/>
    <n v="0.72222222222222221"/>
  </r>
  <r>
    <s v="Hopi1016_Migros_interstitial_Star_MEC"/>
    <x v="0"/>
    <x v="9"/>
    <s v="Q4"/>
    <d v="2016-10-18T00:00:00"/>
    <d v="2016-10-26T00:00:00"/>
    <n v="0"/>
    <x v="1"/>
    <x v="25"/>
    <s v="Hopi1016_Migros_interstitial_MEC"/>
    <s v="Completed"/>
    <s v="Star"/>
    <s v="RON"/>
    <s v="Xaxis Rich Media"/>
    <s v="cpm"/>
    <s v="Interstitial"/>
    <s v="Interstitial"/>
    <n v="2.5"/>
    <n v="4.5"/>
    <n v="300000"/>
    <n v="300092"/>
    <n v="0"/>
    <n v="300000"/>
    <n v="5095"/>
    <n v="1.6978126707809606E-2"/>
    <n v="0.26504690873405301"/>
    <n v="750"/>
    <n v="750"/>
    <n v="0"/>
    <n v="1350"/>
    <n v="1350.414"/>
    <n v="0.41399999999998727"/>
    <n v="0"/>
    <n v="600.41399999999999"/>
    <n v="0.44461476258391869"/>
  </r>
  <r>
    <s v="Hopi1016_Migros_interstitial_SemDigital_MEC"/>
    <x v="0"/>
    <x v="9"/>
    <s v="Q4"/>
    <d v="2016-10-18T00:00:00"/>
    <d v="2016-10-26T00:00:00"/>
    <n v="0"/>
    <x v="1"/>
    <x v="25"/>
    <s v="Hopi1016_Migros_interstitial_MEC"/>
    <s v="Completed"/>
    <s v="Sem Digital"/>
    <s v="RON"/>
    <s v="Xaxis Rich Media"/>
    <s v="cpm"/>
    <s v="Interstitial"/>
    <s v="Interstitial"/>
    <n v="1.5"/>
    <n v="4.5"/>
    <n v="166666"/>
    <n v="172011"/>
    <n v="0"/>
    <n v="166666"/>
    <n v="564"/>
    <n v="3.2788600729023146E-3"/>
    <n v="1.3724281914893617"/>
    <n v="249.999"/>
    <n v="249.999"/>
    <n v="0"/>
    <n v="749.99699999999996"/>
    <n v="774.04949999999997"/>
    <n v="24.052500000000009"/>
    <n v="0"/>
    <n v="524.05049999999994"/>
    <n v="0.67702453137686924"/>
  </r>
  <r>
    <s v="Ikea1016_Tekstil_interstitial_Medyanet_MEC"/>
    <x v="0"/>
    <x v="9"/>
    <s v="Q4"/>
    <d v="2016-10-19T00:00:00"/>
    <d v="2016-10-31T00:00:00"/>
    <n v="0"/>
    <x v="1"/>
    <x v="1"/>
    <s v="Ikea1016_Tekstil_interstitial_MEC"/>
    <s v="Completed"/>
    <s v="Medyanet"/>
    <s v="RON"/>
    <s v="Xaxis Rich Media"/>
    <s v="cpm"/>
    <s v="Interstitial"/>
    <s v="Interstitial"/>
    <n v="0.5"/>
    <n v="4.5"/>
    <n v="500000"/>
    <n v="461694"/>
    <n v="38306"/>
    <n v="461694"/>
    <m/>
    <n v="0"/>
    <e v="#DIV/0!"/>
    <n v="250"/>
    <n v="230.84700000000001"/>
    <n v="-19.152999999999992"/>
    <n v="2250"/>
    <n v="2000"/>
    <n v="-250"/>
    <n v="0"/>
    <n v="1769.153"/>
    <n v="0.88457649999999999"/>
  </r>
  <r>
    <s v="Ikea1016_Tekstil_interstitial_Acunn_MEC"/>
    <x v="0"/>
    <x v="9"/>
    <s v="Q4"/>
    <d v="2016-10-19T00:00:00"/>
    <d v="2016-10-31T00:00:00"/>
    <n v="0"/>
    <x v="1"/>
    <x v="1"/>
    <s v="Ikea1016_Tekstil_interstitial_MEC"/>
    <s v="Completed"/>
    <s v="Acunn"/>
    <s v="RON"/>
    <s v="Xaxis Rich Media"/>
    <s v="cpm"/>
    <s v="Interstitial"/>
    <s v="Interstitial"/>
    <n v="1.25"/>
    <n v="4.5"/>
    <n v="350000"/>
    <n v="99910"/>
    <n v="250090"/>
    <n v="99910"/>
    <m/>
    <n v="0"/>
    <e v="#DIV/0!"/>
    <n v="437.5"/>
    <n v="124.88749999999999"/>
    <n v="-312.61250000000001"/>
    <n v="1575"/>
    <n v="524.79"/>
    <n v="-1050.21"/>
    <n v="0"/>
    <n v="399.90249999999997"/>
    <n v="0.76202385716191234"/>
  </r>
  <r>
    <s v="Ikea1016_Tekstil_Mobil_Prestitial_Move_MEC"/>
    <x v="0"/>
    <x v="9"/>
    <s v="Q4"/>
    <d v="2016-10-19T00:00:00"/>
    <d v="2016-10-31T00:00:00"/>
    <n v="0"/>
    <x v="1"/>
    <x v="1"/>
    <s v="Ikea1016_Tekstil_Mobil_Prestitial_MEC"/>
    <s v="Completed"/>
    <s v="Move"/>
    <s v="RON"/>
    <s v="Xaxis Mobil"/>
    <s v="cpm"/>
    <s v="Interstitial"/>
    <s v="Interstitial"/>
    <n v="3"/>
    <n v="7.5"/>
    <n v="667000"/>
    <n v="667297"/>
    <n v="0"/>
    <n v="667000"/>
    <m/>
    <n v="0"/>
    <e v="#DIV/0!"/>
    <n v="2001"/>
    <n v="2001"/>
    <n v="0"/>
    <n v="5002.5"/>
    <n v="5000"/>
    <n v="-2.5"/>
    <n v="0"/>
    <n v="2999"/>
    <n v="0.5998"/>
  </r>
  <r>
    <s v="Ikea1016_Köfte_Fırsatı_Mobil_Prestitial_Move_MEC"/>
    <x v="0"/>
    <x v="9"/>
    <s v="Q4"/>
    <d v="2016-10-19T00:00:00"/>
    <d v="2016-10-31T00:00:00"/>
    <n v="0"/>
    <x v="1"/>
    <x v="1"/>
    <s v="Ikea1016_Köfte_Fırsatı_Mobil_Prestitial_MEC"/>
    <s v="Completed"/>
    <s v="Move"/>
    <s v="RON"/>
    <s v="Xaxis Mobil"/>
    <s v="cpm"/>
    <s v="Interstitial"/>
    <s v="Interstitial"/>
    <n v="4"/>
    <n v="7.5"/>
    <n v="2000000"/>
    <n v="1852132"/>
    <n v="147868"/>
    <n v="1852132"/>
    <m/>
    <n v="0"/>
    <e v="#DIV/0!"/>
    <n v="8000"/>
    <n v="7408.5280000000002"/>
    <n v="-591.47199999999975"/>
    <n v="15000"/>
    <n v="13000"/>
    <n v="-2000"/>
    <n v="0"/>
    <n v="5591.4719999999998"/>
    <n v="0.43011323076923075"/>
  </r>
  <r>
    <s v="Ikea1016_Köfte_Fırsatı_Mobil_Prestitial_Karnaval_MEC"/>
    <x v="0"/>
    <x v="9"/>
    <s v="Q4"/>
    <d v="2016-10-19T00:00:00"/>
    <d v="2016-10-31T00:00:00"/>
    <n v="0"/>
    <x v="1"/>
    <x v="1"/>
    <s v="Ikea1016_Köfte_Fırsatı_Mobil_Prestitial_MEC"/>
    <s v="Completed"/>
    <s v="Karnaval"/>
    <s v="RON"/>
    <s v="Xaxis Mobil"/>
    <s v="cpm"/>
    <s v="Interstitial"/>
    <s v="Interstitial"/>
    <n v="4.5"/>
    <n v="7.5"/>
    <n v="300000"/>
    <n v="246694"/>
    <n v="53306"/>
    <n v="246694"/>
    <n v="10813"/>
    <n v="4.383162946808597E-2"/>
    <n v="0.18496254508462037"/>
    <n v="1350"/>
    <n v="1110.123"/>
    <n v="-239.87699999999995"/>
    <n v="2250"/>
    <n v="2000"/>
    <n v="-250"/>
    <n v="0"/>
    <n v="889.87699999999995"/>
    <n v="0.44493849999999996"/>
  </r>
  <r>
    <s v="Vodafone1016_52_Hafta_inşaat_interest_Appnexus_MS"/>
    <x v="0"/>
    <x v="9"/>
    <s v="Q4"/>
    <d v="2016-10-19T00:00:00"/>
    <d v="2016-10-31T00:00:00"/>
    <n v="0"/>
    <x v="2"/>
    <x v="13"/>
    <s v="Vodafone1016_52_Hafta_inşaat_interest_MS"/>
    <s v="Completed"/>
    <s v="Appnexus"/>
    <s v="RON"/>
    <s v="Xaxis Display Plus"/>
    <s v="cpm"/>
    <s v="Selected Sites"/>
    <s v="Ad Bundles"/>
    <n v="1"/>
    <n v="2"/>
    <n v="1200000"/>
    <n v="54238"/>
    <n v="1145762"/>
    <n v="54238"/>
    <m/>
    <n v="0"/>
    <e v="#DIV/0!"/>
    <n v="1200"/>
    <n v="40.668297959428699"/>
    <n v="-1159.3317020405714"/>
    <n v="2400"/>
    <n v="1099.53"/>
    <n v="-1300.47"/>
    <n v="0"/>
    <n v="1058.8617020405713"/>
    <n v="0.96301301650757265"/>
  </r>
  <r>
    <s v="Vodafone1016_52_Hafta_inşaat_interest_Google_MS"/>
    <x v="0"/>
    <x v="9"/>
    <s v="Q4"/>
    <d v="2016-10-19T00:00:00"/>
    <d v="2016-10-31T00:00:00"/>
    <n v="0"/>
    <x v="2"/>
    <x v="13"/>
    <s v="Vodafone1016_52_Hafta_inşaat_interest_MS"/>
    <s v="Completed"/>
    <s v="Google"/>
    <s v="RON"/>
    <s v="Xaxis Display Plus"/>
    <s v="cpm"/>
    <s v="Selected Sites"/>
    <s v="Ad Bundles"/>
    <n v="1"/>
    <n v="2"/>
    <n v="0"/>
    <n v="0"/>
    <n v="0"/>
    <n v="0"/>
    <m/>
    <e v="#DIV/0!"/>
    <e v="#DIV/0!"/>
    <n v="0"/>
    <n v="42.214915121012403"/>
    <n v="42.214915121012403"/>
    <n v="0"/>
    <n v="0"/>
    <n v="0"/>
    <n v="0"/>
    <n v="-42.214915121012403"/>
    <e v="#DIV/0!"/>
  </r>
  <r>
    <s v="Vodafone1016_52_Hafta_inşaat_interest_Bannerconnect_MS_September"/>
    <x v="0"/>
    <x v="9"/>
    <s v="Q4"/>
    <d v="2016-10-19T00:00:00"/>
    <d v="2016-10-31T00:00:00"/>
    <n v="0"/>
    <x v="2"/>
    <x v="13"/>
    <s v="Vodafone1016_52_Hafta_inşaat_interest_MS"/>
    <s v="Completed"/>
    <s v="Bannerconnect"/>
    <s v="RON"/>
    <s v="Xaxis Display Plus"/>
    <s v="cpm"/>
    <s v="Selected Sites"/>
    <s v="Ad Bundles"/>
    <n v="1"/>
    <n v="2"/>
    <n v="0"/>
    <n v="0"/>
    <n v="0"/>
    <n v="0"/>
    <m/>
    <e v="#DIV/0!"/>
    <e v="#DIV/0!"/>
    <n v="0"/>
    <n v="84.559725893841687"/>
    <n v="84.559725893841687"/>
    <n v="0"/>
    <n v="0"/>
    <n v="0"/>
    <n v="0"/>
    <n v="-84.559725893841687"/>
    <e v="#DIV/0!"/>
  </r>
  <r>
    <s v="Vodafone1016_52_Hafta_inşaat_interest_Bannerconnect_MS_October"/>
    <x v="0"/>
    <x v="9"/>
    <s v="Q4"/>
    <d v="2016-10-19T00:00:00"/>
    <d v="2016-10-31T00:00:00"/>
    <n v="0"/>
    <x v="2"/>
    <x v="13"/>
    <s v="Vodafone1016_52_Hafta_inşaat_interest_MS"/>
    <s v="Completed"/>
    <s v="Bannerconnect"/>
    <s v="RON"/>
    <s v="Xaxis Display Plus"/>
    <s v="cpm"/>
    <s v="Selected Sites"/>
    <s v="Ad Bundles"/>
    <n v="1"/>
    <n v="2"/>
    <n v="0"/>
    <n v="0"/>
    <n v="0"/>
    <n v="0"/>
    <m/>
    <e v="#DIV/0!"/>
    <e v="#DIV/0!"/>
    <n v="0"/>
    <n v="36.44355182028994"/>
    <n v="36.44355182028994"/>
    <n v="0"/>
    <n v="0"/>
    <n v="0"/>
    <n v="0"/>
    <n v="-36.44355182028994"/>
    <e v="#DIV/0!"/>
  </r>
  <r>
    <s v="Vodafone1016_52_Hafta_inşaat_interest_Medikalakademi_MS"/>
    <x v="0"/>
    <x v="9"/>
    <s v="Q4"/>
    <d v="2016-10-19T00:00:00"/>
    <d v="2016-10-31T00:00:00"/>
    <n v="0"/>
    <x v="2"/>
    <x v="13"/>
    <s v="Vodafone1016_52_Hafta_inşaat_interest_MS"/>
    <s v="Completed"/>
    <s v="Medikalakademi"/>
    <s v="RON"/>
    <s v="Xaxis Display Plus"/>
    <s v="cpm"/>
    <s v="Selected Sites"/>
    <s v="Ad Bundles"/>
    <n v="1"/>
    <n v="2"/>
    <n v="0"/>
    <n v="0"/>
    <n v="0"/>
    <n v="0"/>
    <m/>
    <e v="#DIV/0!"/>
    <e v="#DIV/0!"/>
    <n v="0"/>
    <n v="11.943745270911514"/>
    <n v="11.943745270911514"/>
    <n v="0"/>
    <n v="0"/>
    <n v="0"/>
    <n v="0"/>
    <n v="-11.943745270911514"/>
    <e v="#DIV/0!"/>
  </r>
  <r>
    <s v="Vodafone1016_52_Hafta_inşaat_interest_Onedio_MS"/>
    <x v="0"/>
    <x v="9"/>
    <s v="Q4"/>
    <d v="2016-10-19T00:00:00"/>
    <d v="2016-10-31T00:00:00"/>
    <n v="0"/>
    <x v="2"/>
    <x v="13"/>
    <s v="Vodafone1016_52_Hafta_inşaat_interest_MS"/>
    <s v="Completed"/>
    <s v="Onedio"/>
    <s v="RON"/>
    <s v="Xaxis Display Plus"/>
    <s v="cpm"/>
    <s v="Selected Sites"/>
    <s v="Ad Bundles"/>
    <n v="1"/>
    <n v="2"/>
    <n v="0"/>
    <n v="0"/>
    <n v="0"/>
    <n v="0"/>
    <m/>
    <e v="#DIV/0!"/>
    <e v="#DIV/0!"/>
    <n v="0"/>
    <n v="49.765605295464653"/>
    <n v="49.765605295464653"/>
    <n v="0"/>
    <n v="0"/>
    <n v="0"/>
    <n v="0"/>
    <n v="-49.765605295464653"/>
    <e v="#DIV/0!"/>
  </r>
  <r>
    <s v="Vodafone1016_52_Hafta_inşaat_interest_Medyanet(interstitial)_MS"/>
    <x v="0"/>
    <x v="9"/>
    <s v="Q4"/>
    <d v="2016-10-19T00:00:00"/>
    <d v="2016-10-31T00:00:00"/>
    <n v="0"/>
    <x v="2"/>
    <x v="13"/>
    <s v="Vodafone1016_52_Hafta_inşaat_interest_MS"/>
    <s v="Completed"/>
    <s v="Medyanet"/>
    <s v="RON"/>
    <s v="Xaxis Rich Media"/>
    <s v="cpm"/>
    <s v="Interstitial"/>
    <s v="Interstitial"/>
    <n v="0.5"/>
    <n v="2"/>
    <n v="300000"/>
    <n v="0"/>
    <n v="300000"/>
    <n v="0"/>
    <m/>
    <e v="#DIV/0!"/>
    <e v="#DIV/0!"/>
    <n v="150"/>
    <n v="0"/>
    <n v="-150"/>
    <n v="600"/>
    <n v="0"/>
    <n v="-600"/>
    <n v="0"/>
    <n v="0"/>
    <e v="#DIV/0!"/>
  </r>
  <r>
    <s v="Beymen1016_Blender_LAL_Erkek_Medyanet(interstitial)_MEC"/>
    <x v="0"/>
    <x v="9"/>
    <s v="Q4"/>
    <d v="2016-10-19T00:00:00"/>
    <d v="2016-11-19T00:00:00"/>
    <n v="0"/>
    <x v="1"/>
    <x v="37"/>
    <s v="Beymen1016_Blender_LAL_Erkek_MEC"/>
    <s v="Completed"/>
    <s v="Medyanet"/>
    <s v="RON"/>
    <s v="Xaxis Rich Media"/>
    <s v="cpm"/>
    <s v="Interstitial"/>
    <s v="Interstitial"/>
    <n v="0.5"/>
    <n v="1.75"/>
    <n v="1000000"/>
    <n v="261736"/>
    <n v="738264"/>
    <n v="261736"/>
    <n v="4418"/>
    <n v="1.6879603875660971E-2"/>
    <n v="0.10295835219556361"/>
    <n v="500"/>
    <n v="130.86799999999999"/>
    <n v="-369.13200000000001"/>
    <n v="1750"/>
    <n v="454.87"/>
    <n v="-1295.1300000000001"/>
    <n v="0"/>
    <n v="324.00200000000001"/>
    <n v="0.71229582078396025"/>
  </r>
  <r>
    <s v="Beymen1016_Blender_LAL_Erkek_Doğuş_MEC"/>
    <x v="0"/>
    <x v="9"/>
    <s v="Q4"/>
    <d v="2016-10-19T00:00:00"/>
    <d v="2016-11-19T00:00:00"/>
    <n v="0"/>
    <x v="1"/>
    <x v="37"/>
    <s v="Beymen1016_Blender_LAL_Erkek_MEC"/>
    <s v="Completed"/>
    <s v="Dogus"/>
    <s v="RON"/>
    <s v="Xaxis Lookalike"/>
    <s v="cpm"/>
    <s v="Selected Sites"/>
    <s v="Ad Bundles"/>
    <n v="0.35"/>
    <n v="1.75"/>
    <n v="1000000"/>
    <n v="570738"/>
    <n v="429262"/>
    <n v="570738"/>
    <n v="2256"/>
    <n v="3.9527769309210181E-3"/>
    <n v="0.39893617021276595"/>
    <n v="350"/>
    <n v="199.75830000000002"/>
    <n v="-150.24169999999998"/>
    <n v="1750"/>
    <n v="900"/>
    <n v="-850"/>
    <n v="0"/>
    <n v="700.24170000000004"/>
    <n v="0.7780463333333334"/>
  </r>
  <r>
    <s v="Beymen1016_Blender_LAL_Kadın_Medyanet_MEC"/>
    <x v="0"/>
    <x v="9"/>
    <s v="Q4"/>
    <d v="2016-10-19T00:00:00"/>
    <d v="2016-11-19T00:00:00"/>
    <n v="0"/>
    <x v="1"/>
    <x v="37"/>
    <s v="Beymen1016_Blender_LAL_Kadın_MEC"/>
    <s v="Completed"/>
    <s v="Medyanet"/>
    <s v="RON"/>
    <s v="Xaxis Rich Media"/>
    <s v="cpm"/>
    <s v="Interstitial"/>
    <s v="Interstitial"/>
    <n v="0.5"/>
    <n v="1.75"/>
    <n v="1000000"/>
    <n v="284594"/>
    <n v="715406"/>
    <n v="284594"/>
    <n v="2897"/>
    <n v="1.0179413480256085E-2"/>
    <n v="0.13677597514670348"/>
    <n v="500"/>
    <n v="142.297"/>
    <n v="-357.70299999999997"/>
    <n v="1750"/>
    <n v="396.24"/>
    <n v="-1353.76"/>
    <n v="0"/>
    <n v="253.94300000000001"/>
    <n v="0.64088178881485969"/>
  </r>
  <r>
    <s v="Beymen1016_Blender_LAL_Kadın_Sözcü_MEC"/>
    <x v="0"/>
    <x v="9"/>
    <s v="Q4"/>
    <d v="2016-10-19T00:00:00"/>
    <d v="2016-11-19T00:00:00"/>
    <n v="0"/>
    <x v="1"/>
    <x v="37"/>
    <s v="Beymen1016_Blender_LAL_Kadın_MEC"/>
    <s v="Completed"/>
    <s v="Sözcü"/>
    <s v="RON"/>
    <s v="Xaxis Lookalike"/>
    <s v="cpm"/>
    <s v="Selected Sites"/>
    <s v="Ad Bundles"/>
    <n v="0.25"/>
    <n v="1.75"/>
    <n v="1000000"/>
    <n v="447019"/>
    <n v="552981"/>
    <n v="447019"/>
    <n v="270"/>
    <n v="6.0400117220968234E-4"/>
    <n v="2.9629629629629628"/>
    <n v="250"/>
    <n v="111.75475"/>
    <n v="-138.24525"/>
    <n v="1750"/>
    <n v="800"/>
    <n v="-950"/>
    <n v="0"/>
    <n v="688.24524999999994"/>
    <n v="0.86030656249999993"/>
  </r>
  <r>
    <s v="SaxoCapital1016_ChangeTheWay_interstitial_Medyanet_MX"/>
    <x v="0"/>
    <x v="9"/>
    <s v="Q4"/>
    <d v="2016-10-20T00:00:00"/>
    <d v="2016-11-18T00:00:00"/>
    <n v="0"/>
    <x v="3"/>
    <x v="19"/>
    <s v="SaxoCapital1016_ChangeTheWay_interstitial_MX"/>
    <s v="Completed"/>
    <s v="Medyanet"/>
    <s v="RON"/>
    <s v="Xaxis Rich Media"/>
    <s v="cpm"/>
    <s v="Interstitial"/>
    <s v="Interstitial"/>
    <n v="0.5"/>
    <n v="7"/>
    <n v="300000"/>
    <n v="227084"/>
    <n v="72916"/>
    <n v="227084"/>
    <n v="682"/>
    <n v="3.0032939352838597E-3"/>
    <n v="2.330774193548387"/>
    <n v="150"/>
    <n v="113.542"/>
    <n v="-36.457999999999998"/>
    <n v="2100"/>
    <n v="1589.588"/>
    <n v="-510.41200000000003"/>
    <n v="0"/>
    <n v="1476.046"/>
    <n v="0.9285714285714286"/>
  </r>
  <r>
    <s v="SaxoCapital1016_ChangeTheWay_interstitial_Mynet_MX"/>
    <x v="0"/>
    <x v="9"/>
    <s v="Q4"/>
    <d v="2016-10-20T00:00:00"/>
    <d v="2016-11-18T00:00:00"/>
    <n v="0"/>
    <x v="3"/>
    <x v="19"/>
    <s v="SaxoCapital1016_ChangeTheWay_interstitial_MX"/>
    <s v="Completed"/>
    <s v="Digitalm"/>
    <s v="RON"/>
    <s v="Xaxis Rich Media"/>
    <s v="cpm"/>
    <s v="Interstitial"/>
    <s v="Interstitial"/>
    <n v="2.5"/>
    <n v="7"/>
    <n v="300000"/>
    <n v="300903"/>
    <n v="0"/>
    <n v="300000"/>
    <n v="3266"/>
    <n v="1.0853996138290413E-2"/>
    <n v="0.64492375995101037"/>
    <n v="750"/>
    <n v="750"/>
    <n v="0"/>
    <n v="2100"/>
    <n v="2106.3209999999999"/>
    <n v="6.3209999999999127"/>
    <n v="0"/>
    <n v="1356.3209999999999"/>
    <n v="0.64392891681752207"/>
  </r>
  <r>
    <s v="Renault1016_SUV_LAL_Bond_MEC"/>
    <x v="0"/>
    <x v="9"/>
    <s v="Q4"/>
    <d v="2016-10-20T00:00:00"/>
    <d v="2016-10-31T00:00:00"/>
    <n v="0"/>
    <x v="1"/>
    <x v="40"/>
    <s v="Renault1016_SUV_LAL_MEC"/>
    <s v="Completed"/>
    <s v="Bond Digital"/>
    <s v="RON"/>
    <s v="Xaxis Lookalike"/>
    <s v="cpm"/>
    <s v="Selected Sites"/>
    <s v="Ad Bundles"/>
    <n v="0.5"/>
    <n v="1.8"/>
    <n v="2000000"/>
    <n v="1993555"/>
    <n v="6445"/>
    <n v="1993555"/>
    <m/>
    <n v="0"/>
    <e v="#DIV/0!"/>
    <n v="1000"/>
    <n v="996.77750000000003"/>
    <n v="-3.2224999999999682"/>
    <n v="3600"/>
    <n v="3538.9559999999997"/>
    <n v="-61.044000000000324"/>
    <n v="0"/>
    <n v="2542.1784999999995"/>
    <n v="0.71834136960165651"/>
  </r>
  <r>
    <s v="Renault1016_SUV_LAL_Doğuş_MEC"/>
    <x v="0"/>
    <x v="9"/>
    <s v="Q4"/>
    <d v="2016-10-20T00:00:00"/>
    <d v="2016-10-31T00:00:00"/>
    <n v="0"/>
    <x v="1"/>
    <x v="40"/>
    <s v="Renault1016_SUV_LAL_MEC"/>
    <s v="Completed"/>
    <s v="Dogus"/>
    <s v="RON"/>
    <s v="Xaxis Lookalike"/>
    <s v="cpm"/>
    <s v="Selected Sites"/>
    <s v="Ad Bundles"/>
    <n v="0.35"/>
    <n v="1.8"/>
    <n v="1500000"/>
    <n v="1500412"/>
    <n v="0"/>
    <n v="1500000"/>
    <n v="7891"/>
    <n v="5.259222133653956E-3"/>
    <n v="0.34225593714358132"/>
    <n v="525"/>
    <n v="525"/>
    <n v="0"/>
    <n v="2700"/>
    <n v="2700.7416000000003"/>
    <n v="0.74160000000028958"/>
    <n v="0"/>
    <n v="2175.7416000000003"/>
    <n v="0.80560894829775642"/>
  </r>
  <r>
    <s v="Renault1016_SUV_LAL_Appnexus_MEC"/>
    <x v="0"/>
    <x v="9"/>
    <s v="Q4"/>
    <d v="2016-10-20T00:00:00"/>
    <d v="2016-10-31T00:00:00"/>
    <n v="0"/>
    <x v="1"/>
    <x v="40"/>
    <s v="Renault1016_SUV_LAL_MEC"/>
    <s v="Completed"/>
    <s v="Appnexus"/>
    <s v="RON"/>
    <s v="Xaxis Lookalike"/>
    <s v="cpm"/>
    <s v="Selected Sites"/>
    <s v="Ad Bundles"/>
    <n v="1"/>
    <n v="1.8"/>
    <n v="1000000"/>
    <n v="700168"/>
    <n v="299832"/>
    <n v="700168"/>
    <m/>
    <n v="0"/>
    <e v="#DIV/0!"/>
    <n v="1000"/>
    <n v="425.82744499425803"/>
    <n v="-574.17255500574197"/>
    <n v="1800"/>
    <n v="1260.3024"/>
    <n v="-539.69759999999997"/>
    <n v="0"/>
    <n v="834.474955005742"/>
    <n v="0.66212280084981345"/>
  </r>
  <r>
    <s v="Renault1016_SUV_LAL_Google_MEC"/>
    <x v="0"/>
    <x v="9"/>
    <s v="Q4"/>
    <d v="2016-10-20T00:00:00"/>
    <d v="2016-10-31T00:00:00"/>
    <n v="0"/>
    <x v="1"/>
    <x v="40"/>
    <s v="Renault1016_SUV_LAL_MEC"/>
    <s v="Completed"/>
    <s v="Google"/>
    <s v="RON"/>
    <s v="Xaxis Lookalike"/>
    <s v="cpm"/>
    <s v="Selected Sites"/>
    <s v="Ad Bundles"/>
    <n v="0"/>
    <n v="1.8"/>
    <n v="0"/>
    <n v="0"/>
    <n v="0"/>
    <n v="0"/>
    <m/>
    <e v="#DIV/0!"/>
    <e v="#DIV/0!"/>
    <n v="0"/>
    <n v="509.95413970532297"/>
    <n v="509.95413970532297"/>
    <n v="0"/>
    <n v="0"/>
    <n v="0"/>
    <n v="0"/>
    <n v="-509.95413970532297"/>
    <e v="#DIV/0!"/>
  </r>
  <r>
    <s v="Renault1016_SUV_LAL_Bannerconnect_MEC_September"/>
    <x v="0"/>
    <x v="9"/>
    <s v="Q4"/>
    <d v="2016-10-20T00:00:00"/>
    <d v="2016-10-31T00:00:00"/>
    <n v="0"/>
    <x v="1"/>
    <x v="40"/>
    <s v="Renault1016_SUV_LAL_MEC"/>
    <s v="Completed"/>
    <s v="Bannerconnect"/>
    <s v="RON"/>
    <s v="Xaxis Lookalike"/>
    <s v="cpm"/>
    <s v="Selected Sites"/>
    <s v="Ad Bundles"/>
    <n v="0"/>
    <n v="1.8"/>
    <n v="0"/>
    <n v="0"/>
    <n v="0"/>
    <n v="0"/>
    <m/>
    <e v="#DIV/0!"/>
    <e v="#DIV/0!"/>
    <n v="0"/>
    <n v="885.40346740626762"/>
    <n v="885.40346740626762"/>
    <n v="0"/>
    <n v="0"/>
    <n v="0"/>
    <n v="0"/>
    <n v="-885.40346740626762"/>
    <e v="#DIV/0!"/>
  </r>
  <r>
    <s v="Renault1016_SUV_LAL_Bannerconnect_MEC_October"/>
    <x v="0"/>
    <x v="9"/>
    <s v="Q4"/>
    <d v="2016-10-20T00:00:00"/>
    <d v="2016-10-31T00:00:00"/>
    <n v="0"/>
    <x v="1"/>
    <x v="40"/>
    <s v="Renault1016_SUV_LAL_MEC"/>
    <s v="Completed"/>
    <s v="Bannerconnect"/>
    <s v="RON"/>
    <s v="Xaxis Lookalike"/>
    <s v="cpm"/>
    <s v="Selected Sites"/>
    <s v="Ad Bundles"/>
    <n v="0"/>
    <n v="1.8"/>
    <n v="0"/>
    <n v="0"/>
    <n v="0"/>
    <n v="0"/>
    <m/>
    <e v="#DIV/0!"/>
    <e v="#DIV/0!"/>
    <n v="0"/>
    <n v="381.59119847187992"/>
    <n v="381.59119847187992"/>
    <n v="0"/>
    <n v="0"/>
    <n v="0"/>
    <n v="0"/>
    <n v="-381.59119847187992"/>
    <e v="#DIV/0!"/>
  </r>
  <r>
    <s v="Renault1016_SUV_LAL_Medikalakademi_MEC"/>
    <x v="0"/>
    <x v="9"/>
    <s v="Q4"/>
    <d v="2016-10-20T00:00:00"/>
    <d v="2016-10-31T00:00:00"/>
    <n v="0"/>
    <x v="1"/>
    <x v="40"/>
    <s v="Renault1016_SUV_LAL_MEC"/>
    <s v="Completed"/>
    <s v="Medikalakademi"/>
    <s v="RON"/>
    <s v="Xaxis Lookalike"/>
    <s v="cpm"/>
    <s v="Selected Sites"/>
    <s v="Ad Bundles"/>
    <n v="0"/>
    <n v="1.8"/>
    <n v="0"/>
    <n v="0"/>
    <n v="0"/>
    <n v="0"/>
    <m/>
    <e v="#DIV/0!"/>
    <e v="#DIV/0!"/>
    <n v="0"/>
    <n v="125.05993089379709"/>
    <n v="125.05993089379709"/>
    <n v="0"/>
    <n v="0"/>
    <n v="0"/>
    <n v="0"/>
    <n v="-125.05993089379709"/>
    <e v="#DIV/0!"/>
  </r>
  <r>
    <s v="Renault1016_SUV_LAL_Onedio_MEC"/>
    <x v="0"/>
    <x v="9"/>
    <s v="Q4"/>
    <d v="2016-10-20T00:00:00"/>
    <d v="2016-10-31T00:00:00"/>
    <n v="0"/>
    <x v="1"/>
    <x v="40"/>
    <s v="Renault1016_SUV_LAL_MEC"/>
    <s v="Completed"/>
    <s v="Onedio"/>
    <s v="RON"/>
    <s v="Xaxis Lookalike"/>
    <s v="cpm"/>
    <s v="Selected Sites"/>
    <s v="Ad Bundles"/>
    <n v="0"/>
    <n v="1.8"/>
    <n v="0"/>
    <n v="0"/>
    <n v="0"/>
    <n v="0"/>
    <m/>
    <e v="#DIV/0!"/>
    <e v="#DIV/0!"/>
    <n v="0"/>
    <n v="521.08304539082133"/>
    <n v="521.08304539082133"/>
    <n v="0"/>
    <n v="0"/>
    <n v="0"/>
    <n v="0"/>
    <n v="-521.08304539082133"/>
    <e v="#DIV/0!"/>
  </r>
  <r>
    <s v="Sony1016_XperiaZ_interest_Appnexus_MC"/>
    <x v="0"/>
    <x v="9"/>
    <s v="Q4"/>
    <d v="2016-10-20T00:00:00"/>
    <d v="2016-10-31T00:00:00"/>
    <n v="0"/>
    <x v="0"/>
    <x v="75"/>
    <s v="Sony1016_XperiaZ_interest_MC"/>
    <s v="Completed"/>
    <s v="Appnexus"/>
    <s v="RON"/>
    <s v="Xaxis Display Plus"/>
    <s v="cpm"/>
    <s v="Selected Sites"/>
    <s v="Ad Bundles"/>
    <n v="1"/>
    <n v="2"/>
    <n v="500000"/>
    <n v="53660"/>
    <n v="446340"/>
    <n v="53660"/>
    <n v="52"/>
    <n v="9.6906448005963479E-4"/>
    <n v="11.538461538461538"/>
    <n v="500"/>
    <n v="40.966636733571598"/>
    <n v="-459.03336326642841"/>
    <n v="1000"/>
    <n v="600"/>
    <n v="-400"/>
    <n v="0"/>
    <n v="559.03336326642841"/>
    <n v="0.93172227211071401"/>
  </r>
  <r>
    <s v="Sony1016_XperiaZ_interest_Google_MC"/>
    <x v="0"/>
    <x v="9"/>
    <s v="Q4"/>
    <d v="2016-10-20T00:00:00"/>
    <d v="2016-10-31T00:00:00"/>
    <n v="0"/>
    <x v="0"/>
    <x v="75"/>
    <s v="Sony1016_XperiaZ_interest_MC"/>
    <s v="Completed"/>
    <s v="Google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63.596160806604701"/>
    <n v="63.596160806604701"/>
    <n v="0"/>
    <n v="0"/>
    <n v="0"/>
    <n v="0"/>
    <n v="-63.596160806604701"/>
    <e v="#DIV/0!"/>
  </r>
  <r>
    <s v="Sony1016_XperiaZ_interest_Bannerconnect_MC_September"/>
    <x v="0"/>
    <x v="9"/>
    <s v="Q4"/>
    <d v="2016-10-20T00:00:00"/>
    <d v="2016-10-31T00:00:00"/>
    <n v="0"/>
    <x v="0"/>
    <x v="75"/>
    <s v="Sony1016_XperiaZ_interest_MC"/>
    <s v="Completed"/>
    <s v="Bannerconnect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85.180048017727856"/>
    <n v="85.180048017727856"/>
    <n v="0"/>
    <n v="0"/>
    <n v="0"/>
    <n v="0"/>
    <n v="-85.180048017727856"/>
    <e v="#DIV/0!"/>
  </r>
  <r>
    <s v="Sony1016_XperiaZ_interest_Bannerconnect_MC_October"/>
    <x v="0"/>
    <x v="9"/>
    <s v="Q4"/>
    <d v="2016-10-20T00:00:00"/>
    <d v="2016-10-31T00:00:00"/>
    <n v="0"/>
    <x v="0"/>
    <x v="75"/>
    <s v="Sony1016_XperiaZ_interest_MC"/>
    <s v="Completed"/>
    <s v="Bannerconnect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36.710898257712159"/>
    <n v="36.710898257712159"/>
    <n v="0"/>
    <n v="0"/>
    <n v="0"/>
    <n v="0"/>
    <n v="-36.710898257712159"/>
    <e v="#DIV/0!"/>
  </r>
  <r>
    <s v="Sony1016_XperiaZ_interest_Medikalakademi_MC"/>
    <x v="0"/>
    <x v="9"/>
    <s v="Q4"/>
    <d v="2016-10-20T00:00:00"/>
    <d v="2016-10-31T00:00:00"/>
    <n v="0"/>
    <x v="0"/>
    <x v="75"/>
    <s v="Sony1016_XperiaZ_interest_MC"/>
    <s v="Completed"/>
    <s v="Medikalakademi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12.031363452679376"/>
    <n v="12.031363452679376"/>
    <n v="0"/>
    <n v="0"/>
    <n v="0"/>
    <n v="0"/>
    <n v="-12.031363452679376"/>
    <e v="#DIV/0!"/>
  </r>
  <r>
    <s v="Sony1016_XperiaZ_interest_Onedio_MC"/>
    <x v="0"/>
    <x v="9"/>
    <s v="Q4"/>
    <d v="2016-10-20T00:00:00"/>
    <d v="2016-10-31T00:00:00"/>
    <n v="0"/>
    <x v="0"/>
    <x v="75"/>
    <s v="Sony1016_XperiaZ_interest_MC"/>
    <s v="Completed"/>
    <s v="Onedio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50.130681052830745"/>
    <n v="50.130681052830745"/>
    <n v="0"/>
    <n v="0"/>
    <n v="0"/>
    <n v="0"/>
    <n v="-50.130681052830745"/>
    <e v="#DIV/0!"/>
  </r>
  <r>
    <s v="Sony1016_XperiaZ_interest_Bond_MC"/>
    <x v="0"/>
    <x v="9"/>
    <s v="Q4"/>
    <d v="2016-10-20T00:00:00"/>
    <d v="2016-10-31T00:00:00"/>
    <n v="0"/>
    <x v="0"/>
    <x v="75"/>
    <s v="Sony1016_XperiaZ_interest_MC"/>
    <s v="Completed"/>
    <s v="Bond Digital"/>
    <s v="RON"/>
    <s v="Xaxis Display Plus"/>
    <s v="cpm"/>
    <s v="Selected Sites"/>
    <s v="Ad Bundles"/>
    <n v="0.5"/>
    <n v="2"/>
    <n v="500000"/>
    <n v="0"/>
    <n v="500000"/>
    <n v="0"/>
    <m/>
    <e v="#DIV/0!"/>
    <e v="#DIV/0!"/>
    <n v="250"/>
    <n v="0"/>
    <n v="-250"/>
    <n v="1000"/>
    <n v="0"/>
    <n v="-1000"/>
    <n v="0"/>
    <n v="0"/>
    <e v="#DIV/0!"/>
  </r>
  <r>
    <s v="Sony1016_XperiaZ_interest_Doğuş_MC"/>
    <x v="0"/>
    <x v="9"/>
    <s v="Q4"/>
    <d v="2016-10-20T00:00:00"/>
    <d v="2016-10-31T00:00:00"/>
    <n v="0"/>
    <x v="0"/>
    <x v="75"/>
    <s v="Sony1016_XperiaZ_interest_MC"/>
    <s v="Completed"/>
    <s v="Dogus"/>
    <s v="RON"/>
    <s v="Xaxis Display Plus"/>
    <s v="cpm"/>
    <s v="Selected Sites"/>
    <s v="Ad Bundles"/>
    <n v="0.35"/>
    <n v="2"/>
    <n v="500000"/>
    <n v="0"/>
    <n v="500000"/>
    <n v="0"/>
    <n v="0"/>
    <e v="#DIV/0!"/>
    <e v="#DIV/0!"/>
    <n v="175"/>
    <n v="0"/>
    <n v="-175"/>
    <n v="1000"/>
    <n v="0"/>
    <n v="-1000"/>
    <n v="0"/>
    <n v="0"/>
    <e v="#DIV/0!"/>
  </r>
  <r>
    <s v="Sony1016_XperiaZ_DataTargeting_Onedio_MC"/>
    <x v="0"/>
    <x v="9"/>
    <s v="Q4"/>
    <d v="2016-10-20T00:00:00"/>
    <d v="2016-10-31T00:00:00"/>
    <n v="0"/>
    <x v="0"/>
    <x v="75"/>
    <s v="Sony1016_XperiaZ_DataTargeting_MC"/>
    <s v="Completed"/>
    <s v="Onedio"/>
    <s v="RON"/>
    <s v="Xaxis Display Plus"/>
    <s v="cpm"/>
    <s v="Selected Sites"/>
    <s v="Ad Bundles"/>
    <n v="0.45"/>
    <n v="3"/>
    <n v="916667"/>
    <n v="337215"/>
    <n v="579452"/>
    <n v="337215"/>
    <n v="140"/>
    <n v="4.1516539892946634E-4"/>
    <n v="7.023714285714286"/>
    <n v="412.50015000000002"/>
    <n v="151.74674999999999"/>
    <n v="-260.75340000000006"/>
    <n v="2750.0010000000002"/>
    <n v="983.32"/>
    <n v="-1766.681"/>
    <n v="0"/>
    <n v="831.57325000000003"/>
    <n v="0.84567917870072817"/>
  </r>
  <r>
    <s v="Lassa1016_TBR_interstitial_Bond_MC"/>
    <x v="0"/>
    <x v="9"/>
    <s v="Q4"/>
    <d v="2016-10-21T00:00:00"/>
    <d v="2016-11-20T00:00:00"/>
    <n v="0"/>
    <x v="0"/>
    <x v="17"/>
    <s v="Lassa1016_TBR_interstitial_MC"/>
    <s v="Completed"/>
    <s v="Bond Digital"/>
    <s v="RON"/>
    <s v="Xaxis Rich Media"/>
    <s v="cpm"/>
    <s v="Interstitial"/>
    <s v="Interstitial"/>
    <n v="2.5"/>
    <n v="4.25"/>
    <n v="300000"/>
    <n v="246682"/>
    <n v="53318"/>
    <n v="246682"/>
    <n v="2008"/>
    <n v="8.1400345383935598E-3"/>
    <n v="0.49800796812749004"/>
    <n v="750"/>
    <n v="616.70499999999993"/>
    <n v="-133.29500000000007"/>
    <n v="1275"/>
    <n v="1000"/>
    <n v="-275"/>
    <n v="0"/>
    <n v="383.29500000000007"/>
    <n v="0.38329500000000005"/>
  </r>
  <r>
    <s v="Lassa1016_TBR_interstitial_Digitalm_MC"/>
    <x v="0"/>
    <x v="9"/>
    <s v="Q4"/>
    <d v="2016-10-21T00:00:00"/>
    <d v="2016-11-20T00:00:00"/>
    <n v="0"/>
    <x v="0"/>
    <x v="17"/>
    <s v="Lassa1016_TBR_interstitial_MC"/>
    <s v="Completed"/>
    <s v="Digitalm"/>
    <s v="RON"/>
    <s v="Xaxis Rich Media"/>
    <s v="cpm"/>
    <s v="Interstitial"/>
    <s v="Interstitial"/>
    <n v="2.5"/>
    <n v="4.25"/>
    <n v="300000"/>
    <n v="300724"/>
    <n v="0"/>
    <n v="300000"/>
    <n v="2735"/>
    <n v="9.0947180803660505E-3"/>
    <n v="0.4985740402193784"/>
    <n v="750"/>
    <n v="750"/>
    <n v="0"/>
    <n v="1275"/>
    <n v="1363.6"/>
    <n v="88.599999999999909"/>
    <n v="0"/>
    <n v="613.59999999999991"/>
    <n v="0.44998533294221177"/>
  </r>
  <r>
    <s v="Avon1016_BFAP_Dual_Elixir_Seeding_MX"/>
    <x v="0"/>
    <x v="9"/>
    <s v="Q4"/>
    <d v="2016-10-21T00:00:00"/>
    <d v="2016-11-21T00:00:00"/>
    <n v="0"/>
    <x v="3"/>
    <x v="33"/>
    <s v="Avon1016_BFAP_Dual_Elixir_Seeding_MX"/>
    <s v="Completed"/>
    <s v="Clipkit"/>
    <s v="RON"/>
    <s v="Xaxis Seeding"/>
    <s v="cpc"/>
    <s v="Pre/Mid/Post Rolls RON"/>
    <s v="Online Video"/>
    <n v="0.4"/>
    <n v="0.65"/>
    <n v="9000"/>
    <n v="7473"/>
    <n v="1527"/>
    <n v="7473"/>
    <m/>
    <n v="0"/>
    <e v="#DIV/0!"/>
    <n v="3.6"/>
    <n v="2989.2"/>
    <n v="2985.6"/>
    <n v="5.8500000000000005"/>
    <n v="4785.95"/>
    <n v="4780.0999999999995"/>
    <n v="0"/>
    <n v="1796.75"/>
    <n v="0.37542180758261162"/>
  </r>
  <r>
    <s v="RedBull1016_Mind_Game_interest_Bond_MEC"/>
    <x v="0"/>
    <x v="9"/>
    <s v="Q4"/>
    <d v="2016-10-21T00:00:00"/>
    <d v="2016-12-02T00:00:00"/>
    <n v="0"/>
    <x v="1"/>
    <x v="11"/>
    <s v="RedBull1016_Mind_Game_interest_MEC"/>
    <s v="Completed"/>
    <s v="Bond Digital"/>
    <s v="RON"/>
    <s v="Xaxis Display Plus"/>
    <s v="cpm"/>
    <s v="Selected Sites"/>
    <s v="Ad Bundles"/>
    <n v="0.5"/>
    <n v="3"/>
    <n v="2000000"/>
    <n v="682114"/>
    <n v="1317886"/>
    <n v="682114"/>
    <m/>
    <n v="0"/>
    <e v="#DIV/0!"/>
    <n v="1000"/>
    <n v="341.05700000000002"/>
    <n v="-658.94299999999998"/>
    <n v="6000"/>
    <n v="1500"/>
    <n v="-4500"/>
    <n v="0"/>
    <n v="1158.943"/>
    <n v="0.77262866666666663"/>
  </r>
  <r>
    <s v="RedBull1016_Mind_Game_interest_Reklamstore_MEC"/>
    <x v="0"/>
    <x v="9"/>
    <s v="Q4"/>
    <d v="2016-10-21T00:00:00"/>
    <d v="2016-12-02T00:00:00"/>
    <n v="0"/>
    <x v="1"/>
    <x v="11"/>
    <s v="RedBull1016_Mind_Game_interest_MEC"/>
    <s v="Completed"/>
    <s v="Reklamstore"/>
    <s v="RON"/>
    <s v="Xaxis Display Plus"/>
    <s v="cpm"/>
    <s v="Selected Sites"/>
    <s v="Ad Bundles"/>
    <n v="0.17"/>
    <n v="3"/>
    <n v="1000000"/>
    <n v="479351"/>
    <n v="520649"/>
    <n v="479351"/>
    <n v="556"/>
    <n v="1.1599016169779556E-3"/>
    <n v="0.89285971223021587"/>
    <n v="170"/>
    <n v="81.489670000000004"/>
    <n v="-88.510329999999996"/>
    <n v="3000"/>
    <n v="496.43"/>
    <n v="-2503.5700000000002"/>
    <n v="0"/>
    <n v="414.94033000000002"/>
    <n v="0.83584861914066433"/>
  </r>
  <r>
    <s v="RedBull1016_Mind_Game_interest_Hocam_MEC"/>
    <x v="0"/>
    <x v="9"/>
    <s v="Q4"/>
    <d v="2016-10-21T00:00:00"/>
    <d v="2016-12-02T00:00:00"/>
    <n v="0"/>
    <x v="1"/>
    <x v="11"/>
    <s v="RedBull1016_Mind_Game_interest_MEC"/>
    <s v="Completed"/>
    <s v="Digitals"/>
    <s v="RON"/>
    <s v="Xaxis Display Plus"/>
    <s v="cpm"/>
    <s v="Selected Sites"/>
    <s v="Ad Bundles"/>
    <n v="1"/>
    <n v="3"/>
    <n v="1000000"/>
    <n v="730748"/>
    <n v="269252"/>
    <n v="730748"/>
    <n v="171"/>
    <n v="2.3400679851330418E-4"/>
    <n v="8.7719298245614041"/>
    <n v="1000"/>
    <n v="730.74800000000005"/>
    <n v="-269.25199999999995"/>
    <n v="3000"/>
    <n v="1500"/>
    <n v="-1500"/>
    <n v="0"/>
    <n v="769.25199999999995"/>
    <n v="0.51283466666666666"/>
  </r>
  <r>
    <s v="RedBull1016_Student_Occasion_interest_Ek_Bond_MEC"/>
    <x v="0"/>
    <x v="9"/>
    <s v="Q4"/>
    <d v="2016-10-21T00:00:00"/>
    <d v="2016-10-31T00:00:00"/>
    <n v="0"/>
    <x v="1"/>
    <x v="11"/>
    <s v="RedBull1016_Student_Occasion_interest_MEC"/>
    <s v="Completed"/>
    <s v="Bond Digital"/>
    <s v="RON"/>
    <s v="Xaxis Display Plus"/>
    <s v="cpm"/>
    <s v="Selected Sites"/>
    <s v="Ad Bundles"/>
    <n v="0.5"/>
    <n v="2"/>
    <n v="3000000"/>
    <n v="3000000"/>
    <n v="0"/>
    <n v="3000000"/>
    <m/>
    <n v="0"/>
    <e v="#DIV/0!"/>
    <n v="1500"/>
    <n v="1500"/>
    <n v="0"/>
    <n v="6000"/>
    <n v="0"/>
    <n v="-6000"/>
    <n v="0"/>
    <n v="-1500"/>
    <e v="#DIV/0!"/>
  </r>
  <r>
    <s v="RedBull1016_Student_Occasion_interest_Ek_Popmarker_MEC"/>
    <x v="0"/>
    <x v="9"/>
    <s v="Q4"/>
    <d v="2016-10-21T00:00:00"/>
    <d v="2016-10-31T00:00:00"/>
    <n v="0"/>
    <x v="1"/>
    <x v="11"/>
    <s v="RedBull1016_Student_Occasion_interest_MEC"/>
    <s v="Completed"/>
    <s v="Popmarker"/>
    <s v="RON"/>
    <s v="Xaxis Display Plus"/>
    <s v="cpm"/>
    <s v="Selected Sites"/>
    <s v="Ad Bundles"/>
    <n v="1"/>
    <n v="2"/>
    <n v="2000000"/>
    <n v="0"/>
    <n v="2000000"/>
    <n v="0"/>
    <n v="0"/>
    <e v="#DIV/0!"/>
    <e v="#DIV/0!"/>
    <n v="2000"/>
    <n v="0"/>
    <n v="-2000"/>
    <n v="4000"/>
    <n v="0"/>
    <n v="-4000"/>
    <n v="0"/>
    <n v="0"/>
    <e v="#DIV/0!"/>
  </r>
  <r>
    <s v="RedBull1016_Student_Occasion_interest_Ek_Ligatus_MEC"/>
    <x v="0"/>
    <x v="9"/>
    <s v="Q4"/>
    <d v="2016-10-21T00:00:00"/>
    <d v="2016-10-31T00:00:00"/>
    <n v="0"/>
    <x v="1"/>
    <x v="11"/>
    <s v="RedBull1016_Student_Occasion_interest_MEC"/>
    <s v="Completed"/>
    <s v="Ligatus"/>
    <s v="RON"/>
    <s v="Xaxis Display Plus"/>
    <s v="cpc"/>
    <s v="Selected Sites"/>
    <s v="Ad Bundles"/>
    <n v="0.3"/>
    <n v="2"/>
    <n v="3333"/>
    <n v="0"/>
    <n v="3333"/>
    <n v="0"/>
    <m/>
    <e v="#DIV/0!"/>
    <e v="#DIV/0!"/>
    <n v="0.99990000000000001"/>
    <n v="0"/>
    <n v="-0.99990000000000001"/>
    <n v="6.6660000000000004"/>
    <n v="0"/>
    <n v="-6.6660000000000004"/>
    <n v="0"/>
    <n v="0"/>
    <e v="#DIV/0!"/>
  </r>
  <r>
    <s v="RedBull1016_Student_Occasion_interest_Ek_Ntv_MEC"/>
    <x v="0"/>
    <x v="9"/>
    <s v="Q4"/>
    <d v="2016-10-21T00:00:00"/>
    <d v="2016-10-31T00:00:00"/>
    <n v="0"/>
    <x v="1"/>
    <x v="11"/>
    <s v="RedBull1016_Student_Occasion_interest_MEC"/>
    <s v="Completed"/>
    <s v="Dogus"/>
    <s v="RON"/>
    <s v="Xaxis Display Plus"/>
    <s v="cpc"/>
    <s v="Selected Sites"/>
    <s v="Ad Bundles"/>
    <n v="0.5"/>
    <n v="2"/>
    <n v="2000"/>
    <n v="0"/>
    <n v="2000"/>
    <n v="0"/>
    <n v="0"/>
    <e v="#DIV/0!"/>
    <e v="#DIV/0!"/>
    <n v="1"/>
    <n v="0"/>
    <n v="-1"/>
    <n v="4"/>
    <n v="0"/>
    <n v="-4"/>
    <n v="0"/>
    <n v="0"/>
    <e v="#DIV/0!"/>
  </r>
  <r>
    <s v="Vodafone1016_Red_Business_V2_interest_Appnexus_MS"/>
    <x v="0"/>
    <x v="9"/>
    <s v="Q4"/>
    <d v="2016-10-21T00:00:00"/>
    <d v="2016-10-31T00:00:00"/>
    <n v="0"/>
    <x v="2"/>
    <x v="13"/>
    <s v="Vodafone1016_Red_Business_V2_interest_MS"/>
    <s v="Completed"/>
    <s v="Appnexus"/>
    <s v="RON"/>
    <s v="Xaxis Display Plus"/>
    <s v="cpm"/>
    <s v="Selected Sites"/>
    <s v="Ad Bundles"/>
    <n v="1"/>
    <n v="2"/>
    <n v="1000000"/>
    <n v="497686"/>
    <n v="502314"/>
    <n v="497686"/>
    <m/>
    <n v="0"/>
    <e v="#DIV/0!"/>
    <n v="1000"/>
    <n v="82.354850511337389"/>
    <n v="-917.64514948866258"/>
    <n v="2000"/>
    <n v="995.37199999999996"/>
    <n v="-1004.628"/>
    <n v="0"/>
    <n v="913.01714948866254"/>
    <n v="0.91726223913136251"/>
  </r>
  <r>
    <s v="Vodafone1016_Red_Business_V2_interest_Google_MS"/>
    <x v="0"/>
    <x v="9"/>
    <s v="Q4"/>
    <d v="2016-10-21T00:00:00"/>
    <d v="2016-10-31T00:00:00"/>
    <n v="0"/>
    <x v="2"/>
    <x v="13"/>
    <s v="Vodafone1016_Red_Business_V2_interest_MS"/>
    <s v="Completed"/>
    <s v="Google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406.68709322058601"/>
    <n v="406.68709322058601"/>
    <n v="0"/>
    <n v="0"/>
    <n v="0"/>
    <n v="0"/>
    <n v="-406.68709322058601"/>
    <e v="#DIV/0!"/>
  </r>
  <r>
    <s v="Vodafone1016_Red_Business_V2_interest_Bannerconnect_MS_September"/>
    <x v="0"/>
    <x v="9"/>
    <s v="Q4"/>
    <d v="2016-10-21T00:00:00"/>
    <d v="2016-10-31T00:00:00"/>
    <n v="0"/>
    <x v="2"/>
    <x v="13"/>
    <s v="Vodafone1016_Red_Business_V2_interest_MS"/>
    <s v="Completed"/>
    <s v="Bannerconnect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171.23666183950684"/>
    <n v="171.23666183950684"/>
    <n v="0"/>
    <n v="0"/>
    <n v="0"/>
    <n v="0"/>
    <n v="-171.23666183950684"/>
    <e v="#DIV/0!"/>
  </r>
  <r>
    <s v="Vodafone1016_Red_Business_V2_interest_Bannerconnect_MS_October"/>
    <x v="0"/>
    <x v="9"/>
    <s v="Q4"/>
    <d v="2016-10-21T00:00:00"/>
    <d v="2016-10-31T00:00:00"/>
    <n v="0"/>
    <x v="2"/>
    <x v="13"/>
    <s v="Vodafone1016_Red_Business_V2_interest_MS"/>
    <s v="Completed"/>
    <s v="Bannerconnect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73.79957885762272"/>
    <n v="73.79957885762272"/>
    <n v="0"/>
    <n v="0"/>
    <n v="0"/>
    <n v="0"/>
    <n v="-73.79957885762272"/>
    <e v="#DIV/0!"/>
  </r>
  <r>
    <s v="Vodafone1016_Red_Business_V2_interest_Medikalakademi_MS"/>
    <x v="0"/>
    <x v="9"/>
    <s v="Q4"/>
    <d v="2016-10-21T00:00:00"/>
    <d v="2016-10-31T00:00:00"/>
    <n v="0"/>
    <x v="2"/>
    <x v="13"/>
    <s v="Vodafone1016_Red_Business_V2_interest_MS"/>
    <s v="Completed"/>
    <s v="Medikalakademi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24.186538549331225"/>
    <n v="24.186538549331225"/>
    <n v="0"/>
    <n v="0"/>
    <n v="0"/>
    <n v="0"/>
    <n v="-24.186538549331225"/>
    <e v="#DIV/0!"/>
  </r>
  <r>
    <s v="Vodafone1016_Red_Business_V2_interest_Onedio_MS"/>
    <x v="0"/>
    <x v="9"/>
    <s v="Q4"/>
    <d v="2016-10-21T00:00:00"/>
    <d v="2016-10-31T00:00:00"/>
    <n v="0"/>
    <x v="2"/>
    <x v="13"/>
    <s v="Vodafone1016_Red_Business_V2_interest_MS"/>
    <s v="Completed"/>
    <s v="Onedio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100.77724395554679"/>
    <n v="100.77724395554679"/>
    <n v="0"/>
    <n v="0"/>
    <n v="0"/>
    <n v="0"/>
    <n v="-100.77724395554679"/>
    <e v="#DIV/0!"/>
  </r>
  <r>
    <s v="Vodafone1016_Red_Business_V2_interest_Adhood_MS"/>
    <x v="0"/>
    <x v="9"/>
    <s v="Q4"/>
    <d v="2016-10-21T00:00:00"/>
    <d v="2016-10-31T00:00:00"/>
    <n v="0"/>
    <x v="2"/>
    <x v="13"/>
    <s v="Vodafone1016_Red_Business_V2_interest_MS"/>
    <s v="Completed"/>
    <s v="Adhood"/>
    <s v="RON"/>
    <s v="Xaxis Display Plus"/>
    <s v="cpm"/>
    <s v="Selected Sites"/>
    <s v="Ad Bundles"/>
    <n v="1"/>
    <n v="2"/>
    <n v="500000"/>
    <n v="286675"/>
    <n v="213325"/>
    <n v="286675"/>
    <m/>
    <n v="0"/>
    <e v="#DIV/0!"/>
    <n v="500"/>
    <n v="286.67500000000001"/>
    <n v="-213.32499999999999"/>
    <n v="1000"/>
    <n v="573.35"/>
    <n v="-426.65"/>
    <n v="0"/>
    <n v="286.67500000000001"/>
    <n v="0.5"/>
  </r>
  <r>
    <s v="Vodafone1016_Red_Business_V2_interest_Medyanet(interstitial)_MS"/>
    <x v="0"/>
    <x v="9"/>
    <s v="Q4"/>
    <d v="2016-10-21T00:00:00"/>
    <d v="2016-10-31T00:00:00"/>
    <n v="0"/>
    <x v="2"/>
    <x v="13"/>
    <s v="Vodafone1016_Red_Business_V2_interest_MS"/>
    <s v="Completed"/>
    <s v="Medyanet"/>
    <s v="RON"/>
    <s v="Xaxis Rich Media"/>
    <s v="cpm"/>
    <s v="Interstitial"/>
    <s v="Interstitial"/>
    <n v="0.5"/>
    <n v="2"/>
    <n v="500000"/>
    <n v="426656"/>
    <n v="73344"/>
    <n v="426656"/>
    <m/>
    <n v="0"/>
    <e v="#DIV/0!"/>
    <n v="250"/>
    <n v="213.328"/>
    <n v="-36.671999999999997"/>
    <n v="1000"/>
    <n v="853.31200000000001"/>
    <n v="-146.68799999999999"/>
    <n v="0"/>
    <n v="639.98400000000004"/>
    <n v="0.75"/>
  </r>
  <r>
    <s v="Vodafone1016_Red_Business_V2_interest_Mynet_MS"/>
    <x v="0"/>
    <x v="9"/>
    <s v="Q4"/>
    <d v="2016-10-21T00:00:00"/>
    <d v="2016-10-31T00:00:00"/>
    <n v="0"/>
    <x v="2"/>
    <x v="13"/>
    <s v="Vodafone1016_Red_Business_V2_interest_MS"/>
    <s v="Completed"/>
    <s v="Digitalm"/>
    <s v="RON"/>
    <s v="Xaxis Display Plus"/>
    <s v="cpm"/>
    <s v="Selected Sites"/>
    <s v="Ad Bundles"/>
    <n v="0.2"/>
    <n v="2"/>
    <n v="1500000"/>
    <n v="1146477"/>
    <n v="353523"/>
    <n v="1146477"/>
    <n v="149"/>
    <n v="1.2996335731113663E-4"/>
    <n v="10.590375838926175"/>
    <n v="300"/>
    <n v="229.29540000000003"/>
    <n v="-70.704599999999971"/>
    <n v="3000"/>
    <n v="1577.9659999999999"/>
    <n v="-1422.0340000000001"/>
    <n v="0"/>
    <n v="1348.6705999999999"/>
    <n v="0.85468926453421679"/>
  </r>
  <r>
    <s v="ECA1016_Kombi_Preroll_Fox_MEC"/>
    <x v="0"/>
    <x v="9"/>
    <s v="Q4"/>
    <d v="2016-10-21T00:00:00"/>
    <d v="2016-10-31T00:00:00"/>
    <n v="0"/>
    <x v="1"/>
    <x v="76"/>
    <s v="ECA1016_Kombi_Preroll_MEC"/>
    <s v="Completed"/>
    <s v="Fox"/>
    <s v="RON"/>
    <s v="Xaxis Tv"/>
    <s v="cpv"/>
    <s v="Pre/Mid/Post Rolls RON"/>
    <s v="Online Video"/>
    <n v="0.01"/>
    <n v="3.5000000000000003E-2"/>
    <n v="150000"/>
    <n v="160012"/>
    <n v="0"/>
    <n v="150000"/>
    <n v="19604"/>
    <n v="0.12251581131415144"/>
    <n v="0.25504998979800042"/>
    <n v="1500"/>
    <n v="1500"/>
    <n v="0"/>
    <n v="5250.0000000000009"/>
    <n v="5000"/>
    <n v="-250.00000000000091"/>
    <n v="0"/>
    <n v="3500"/>
    <n v="0.7"/>
  </r>
  <r>
    <s v="ECA1016_Kombi_Preroll_Nokta_MEC"/>
    <x v="0"/>
    <x v="9"/>
    <s v="Q4"/>
    <d v="2016-10-21T00:00:00"/>
    <d v="2016-10-31T00:00:00"/>
    <n v="0"/>
    <x v="1"/>
    <x v="76"/>
    <s v="ECA1016_Kombi_Preroll_MEC"/>
    <s v="Completed"/>
    <s v="Nokta"/>
    <s v="RON"/>
    <s v="Xaxis Tv"/>
    <s v="cpv"/>
    <s v="Pre/Mid/Post Rolls RON"/>
    <s v="Online Video"/>
    <n v="1.2E-2"/>
    <n v="0.35"/>
    <n v="150000"/>
    <n v="156540"/>
    <n v="0"/>
    <n v="150000"/>
    <n v="44083"/>
    <n v="0.2816085345598569"/>
    <n v="0.13790622235328812"/>
    <n v="1800"/>
    <n v="1800"/>
    <n v="0"/>
    <n v="52500"/>
    <n v="6079.32"/>
    <n v="-46420.68"/>
    <n v="0"/>
    <n v="4279.32"/>
    <n v="0.70391425356783321"/>
  </r>
  <r>
    <s v="Teknosa1016_21-24Ekim_interstitial_Medyanet_MC"/>
    <x v="0"/>
    <x v="9"/>
    <s v="Q4"/>
    <d v="2016-10-21T00:00:00"/>
    <d v="2016-10-31T00:00:00"/>
    <n v="0"/>
    <x v="0"/>
    <x v="6"/>
    <s v="Teknosa1016_21-24Ekim_interstitial_MC"/>
    <s v="Completed"/>
    <s v="Medyanet"/>
    <s v="RON"/>
    <s v="Xaxis Rich Media"/>
    <s v="cpm"/>
    <s v="Interstitial"/>
    <s v="Interstitial"/>
    <n v="0.5"/>
    <n v="4.25"/>
    <n v="650000"/>
    <n v="647979"/>
    <n v="2021"/>
    <n v="647979"/>
    <n v="8956"/>
    <n v="1.3821435571214499E-2"/>
    <n v="0.28607173961589993"/>
    <n v="325"/>
    <n v="323.98950000000002"/>
    <n v="-1.0104999999999791"/>
    <n v="2762.5"/>
    <n v="2562.0584999999996"/>
    <n v="-200.44150000000036"/>
    <n v="0"/>
    <n v="2238.0689999999995"/>
    <n v="0.8735432856041343"/>
  </r>
  <r>
    <s v="Teknosa1016_21-24Ekim_interstitial_Bond_MC"/>
    <x v="0"/>
    <x v="9"/>
    <s v="Q4"/>
    <d v="2016-10-21T00:00:00"/>
    <d v="2016-10-31T00:00:00"/>
    <n v="0"/>
    <x v="0"/>
    <x v="6"/>
    <s v="Teknosa1016_21-24Ekim_interstitial_MC"/>
    <s v="Completed"/>
    <s v="Bond Digital"/>
    <s v="RON"/>
    <s v="Xaxis Rich Media"/>
    <s v="cpm"/>
    <s v="Interstitial"/>
    <s v="Interstitial"/>
    <n v="2.5"/>
    <n v="4.25"/>
    <n v="500000"/>
    <n v="59290"/>
    <n v="440710"/>
    <n v="59290"/>
    <n v="916"/>
    <n v="1.544948557935571E-2"/>
    <n v="0.2750900655021834"/>
    <n v="1250"/>
    <n v="148.22499999999999"/>
    <n v="-1101.7750000000001"/>
    <n v="2125"/>
    <n v="251.98249999999999"/>
    <n v="-1873.0174999999999"/>
    <n v="0"/>
    <n v="103.75749999999999"/>
    <n v="0.41176470588235292"/>
  </r>
  <r>
    <s v="Teknosa1016_21-24Ekim_interstitial_Acunn_MC"/>
    <x v="0"/>
    <x v="9"/>
    <s v="Q4"/>
    <d v="2016-10-21T00:00:00"/>
    <d v="2016-10-31T00:00:00"/>
    <n v="0"/>
    <x v="0"/>
    <x v="6"/>
    <s v="Teknosa1016_21-24Ekim_interstitial_MC"/>
    <s v="Completed"/>
    <s v="Acunn"/>
    <s v="RON"/>
    <s v="Xaxis Rich Media"/>
    <s v="cpm"/>
    <s v="Interstitial"/>
    <s v="Interstitial"/>
    <n v="1.25"/>
    <n v="4.25"/>
    <n v="350000"/>
    <n v="195794"/>
    <n v="154206"/>
    <n v="195794"/>
    <n v="1955"/>
    <n v="9.9849842181067849E-3"/>
    <n v="0.42563913043478263"/>
    <n v="437.5"/>
    <n v="244.74250000000001"/>
    <n v="-192.75749999999999"/>
    <n v="1487.5"/>
    <n v="832.12450000000001"/>
    <n v="-655.37549999999999"/>
    <n v="0"/>
    <n v="587.38200000000006"/>
    <n v="0.70588235294117652"/>
  </r>
  <r>
    <s v="Teknosa1016_21-24Ekim_interstitial_Mynet_MC"/>
    <x v="0"/>
    <x v="9"/>
    <s v="Q4"/>
    <d v="2016-10-21T00:00:00"/>
    <d v="2016-10-31T00:00:00"/>
    <n v="0"/>
    <x v="0"/>
    <x v="6"/>
    <s v="Teknosa1016_21-24Ekim_interstitial_MC"/>
    <s v="Completed"/>
    <s v="Digitalm"/>
    <s v="RON"/>
    <s v="Xaxis Rich Media"/>
    <s v="cpm"/>
    <s v="Interstitial"/>
    <s v="Interstitial"/>
    <n v="2.5"/>
    <n v="4.25"/>
    <n v="500000"/>
    <n v="450085"/>
    <n v="49915"/>
    <n v="450085"/>
    <n v="3960"/>
    <n v="8.7983380916937907E-3"/>
    <n v="0.48304577020202016"/>
    <n v="1250"/>
    <n v="1125.2124999999999"/>
    <n v="-124.78750000000014"/>
    <n v="2125"/>
    <n v="1912.8612499999999"/>
    <n v="-212.13875000000007"/>
    <n v="0"/>
    <n v="787.64875000000006"/>
    <n v="0.41176470588235298"/>
  </r>
  <r>
    <s v="Teknosa1016_21-24Ekim_interstitial_Star_MC"/>
    <x v="0"/>
    <x v="9"/>
    <s v="Q4"/>
    <d v="2016-10-21T00:00:00"/>
    <d v="2016-10-31T00:00:00"/>
    <n v="0"/>
    <x v="0"/>
    <x v="6"/>
    <s v="Teknosa1016_21-24Ekim_interstitial_MC"/>
    <s v="Completed"/>
    <s v="Star"/>
    <s v="RON"/>
    <s v="Xaxis Rich Media"/>
    <s v="cpm"/>
    <s v="Interstitial"/>
    <s v="Interstitial"/>
    <n v="2.5"/>
    <n v="4.25"/>
    <n v="350000"/>
    <n v="350029"/>
    <n v="0"/>
    <n v="350000"/>
    <n v="10103"/>
    <n v="2.8863322753257589E-2"/>
    <n v="0.14724569434821341"/>
    <n v="875"/>
    <n v="875"/>
    <n v="0"/>
    <n v="1487.5"/>
    <n v="1487.6232500000001"/>
    <n v="0.12325000000009823"/>
    <n v="0"/>
    <n v="612.6232500000001"/>
    <n v="0.41181344134007053"/>
  </r>
  <r>
    <s v="Teknosa1016_Turuncu_indirim_Preroll_Fox_MC"/>
    <x v="0"/>
    <x v="9"/>
    <s v="Q4"/>
    <d v="2016-10-21T00:00:00"/>
    <d v="2016-10-24T00:00:00"/>
    <n v="0"/>
    <x v="0"/>
    <x v="6"/>
    <s v="Teknosa1016_Turuncu_indirim_Preroll_MC"/>
    <s v="Completed"/>
    <s v="Fox"/>
    <s v="RON"/>
    <s v="Xaxis Tv"/>
    <s v="cpv"/>
    <s v="Pre/Mid/Post Rolls RON"/>
    <s v="Online Video"/>
    <n v="0.01"/>
    <n v="3.3000000000000002E-2"/>
    <n v="35000"/>
    <n v="45014"/>
    <n v="0"/>
    <n v="35000"/>
    <n v="1276"/>
    <n v="2.8346736570844626E-2"/>
    <n v="0.78369905956112851"/>
    <n v="350"/>
    <n v="350"/>
    <n v="0"/>
    <n v="1155"/>
    <n v="1000"/>
    <n v="-155"/>
    <n v="0"/>
    <n v="650"/>
    <n v="0.65"/>
  </r>
  <r>
    <s v="Teknosa1016_Turuncu_indirim_Preroll_Midyo_MC"/>
    <x v="0"/>
    <x v="9"/>
    <s v="Q4"/>
    <d v="2016-10-21T00:00:00"/>
    <d v="2016-10-24T00:00:00"/>
    <n v="0"/>
    <x v="0"/>
    <x v="6"/>
    <s v="Teknosa1016_Turuncu_indirim_Preroll_MC"/>
    <s v="Completed"/>
    <s v="Midyo"/>
    <s v="RON"/>
    <s v="Xaxis Tv"/>
    <s v="cpv"/>
    <s v="Pre/Mid/Post Rolls RON"/>
    <s v="Online Video"/>
    <n v="5.0000000000000001E-3"/>
    <n v="3.3000000000000002E-2"/>
    <n v="35000"/>
    <n v="36019"/>
    <n v="0"/>
    <n v="35000"/>
    <n v="1023"/>
    <n v="2.8401676892751047E-2"/>
    <n v="0.97751710654936463"/>
    <n v="175"/>
    <n v="175"/>
    <n v="0"/>
    <n v="1155"/>
    <n v="1000"/>
    <n v="-155"/>
    <n v="0"/>
    <n v="825"/>
    <n v="0.82499999999999996"/>
  </r>
  <r>
    <s v="EsteeLauder1016_Revitalizing_Supreme_PinOverlay_Popmarker_MS"/>
    <x v="0"/>
    <x v="9"/>
    <s v="Q4"/>
    <d v="2016-10-21T00:00:00"/>
    <d v="2016-10-31T00:00:00"/>
    <n v="0"/>
    <x v="2"/>
    <x v="71"/>
    <s v="EsteeLauder1016_Revitalizing_Supreme_PinOverlay_MS"/>
    <s v="Completed"/>
    <s v="Popmarker"/>
    <s v="RON"/>
    <s v="Xaxis Pin"/>
    <s v="cpm"/>
    <s v="Selected Sites"/>
    <s v="Ad Bundles"/>
    <n v="1"/>
    <n v="3.5"/>
    <n v="1100000"/>
    <n v="1100256"/>
    <n v="0"/>
    <n v="1100000"/>
    <n v="5480"/>
    <n v="4.9806590466218775E-3"/>
    <n v="0.63868613138686137"/>
    <n v="1100"/>
    <n v="1100"/>
    <n v="0"/>
    <n v="3850"/>
    <n v="3500"/>
    <n v="-350"/>
    <n v="0"/>
    <n v="2400"/>
    <n v="0.68571428571428572"/>
  </r>
  <r>
    <s v="EsteeLauder1016_Revitalizing_Supreme_interstitial_Acunn_MS"/>
    <x v="0"/>
    <x v="9"/>
    <s v="Q4"/>
    <d v="2016-10-21T00:00:00"/>
    <d v="2016-10-31T00:00:00"/>
    <n v="0"/>
    <x v="2"/>
    <x v="71"/>
    <s v="EsteeLauder1016_Revitalizing_Supreme_interstitial_MS"/>
    <s v="Completed"/>
    <s v="Acunn"/>
    <s v="RON"/>
    <s v="Xaxis Rich Media"/>
    <s v="cpm"/>
    <s v="Interstitial"/>
    <s v="Interstitial"/>
    <n v="1.25"/>
    <n v="4.5"/>
    <n v="250000"/>
    <n v="250000"/>
    <n v="0"/>
    <n v="250000"/>
    <n v="2401"/>
    <n v="9.6039999999999997E-3"/>
    <n v="0.46855476884631403"/>
    <n v="312.5"/>
    <n v="312.5"/>
    <n v="0"/>
    <n v="1125"/>
    <n v="1125"/>
    <n v="0"/>
    <n v="0"/>
    <n v="812.5"/>
    <n v="0.72222222222222221"/>
  </r>
  <r>
    <s v="EsteeLauder1016_Revitalizing_Supreme_interstitial_Mynet_MS"/>
    <x v="0"/>
    <x v="9"/>
    <s v="Q4"/>
    <d v="2016-10-21T00:00:00"/>
    <d v="2016-10-31T00:00:00"/>
    <n v="0"/>
    <x v="2"/>
    <x v="71"/>
    <s v="EsteeLauder1016_Revitalizing_Supreme_interstitial_MS"/>
    <s v="Completed"/>
    <s v="Digitalm"/>
    <s v="RON"/>
    <s v="Xaxis Rich Media"/>
    <s v="cpm"/>
    <s v="Interstitial"/>
    <s v="Interstitial"/>
    <n v="2.5"/>
    <n v="4.5"/>
    <n v="500000"/>
    <n v="501850"/>
    <n v="0"/>
    <n v="500000"/>
    <n v="4770"/>
    <n v="9.5048321211517392E-3"/>
    <n v="0.4482853249475891"/>
    <n v="1250"/>
    <n v="1250"/>
    <n v="0"/>
    <n v="2250"/>
    <n v="2138.3209999999999"/>
    <n v="-111.67900000000009"/>
    <n v="0"/>
    <n v="888.32099999999991"/>
    <n v="0.41542920824328994"/>
  </r>
  <r>
    <s v="EsteeLauder1016_Revitalizing_Supreme_interstitial_Star_MS"/>
    <x v="0"/>
    <x v="9"/>
    <s v="Q4"/>
    <d v="2016-10-21T00:00:00"/>
    <d v="2016-10-31T00:00:00"/>
    <n v="0"/>
    <x v="2"/>
    <x v="71"/>
    <s v="EsteeLauder1016_Revitalizing_Supreme_interstitial_MS"/>
    <s v="Completed"/>
    <s v="Star"/>
    <s v="RON"/>
    <s v="Xaxis Rich Media"/>
    <s v="cpm"/>
    <s v="Interstitial"/>
    <s v="Interstitial"/>
    <n v="2.5"/>
    <n v="4.5"/>
    <n v="200000"/>
    <n v="200023"/>
    <n v="0"/>
    <n v="200000"/>
    <n v="5300"/>
    <n v="2.6496952850422202E-2"/>
    <n v="0.16983084905660378"/>
    <n v="500"/>
    <n v="500"/>
    <n v="0"/>
    <n v="900"/>
    <n v="900.10350000000005"/>
    <n v="0.10350000000005366"/>
    <n v="0"/>
    <n v="400.10350000000005"/>
    <n v="0.444508325986956"/>
  </r>
  <r>
    <s v="EsteeLauder1016_Revitalizing_Supreme_interstitial_Medyanet_MS"/>
    <x v="0"/>
    <x v="9"/>
    <s v="Q4"/>
    <d v="2016-10-21T00:00:00"/>
    <d v="2016-10-31T00:00:00"/>
    <n v="0"/>
    <x v="2"/>
    <x v="71"/>
    <s v="EsteeLauder1016_Revitalizing_Supreme_interstitial_MS"/>
    <s v="Completed"/>
    <s v="Medyanet"/>
    <s v="RON"/>
    <s v="Xaxis Rich Media"/>
    <s v="cpm"/>
    <s v="Interstitial"/>
    <s v="Interstitial"/>
    <n v="0.5"/>
    <n v="4.5"/>
    <n v="500000"/>
    <n v="90479"/>
    <n v="409521"/>
    <n v="90479"/>
    <n v="381"/>
    <n v="4.2109218713734676E-3"/>
    <n v="1.0686496062992126"/>
    <n v="250"/>
    <n v="45.2395"/>
    <n v="-204.76050000000001"/>
    <n v="2250"/>
    <n v="407.15550000000002"/>
    <n v="-1842.8444999999999"/>
    <n v="0"/>
    <n v="361.916"/>
    <n v="0.88888888888888884"/>
  </r>
  <r>
    <s v="EsteeLauder1016_Revitalizing_Supreme_Seeding_Clipkit_MS"/>
    <x v="0"/>
    <x v="9"/>
    <s v="Q4"/>
    <d v="2016-10-21T00:00:00"/>
    <d v="2016-10-31T00:00:00"/>
    <n v="0"/>
    <x v="2"/>
    <x v="71"/>
    <s v="EsteeLauder1016_Revitalizing_Supreme_Seeding_MS"/>
    <s v="Completed"/>
    <s v="Clipkit"/>
    <s v="RON"/>
    <s v="Xaxis Seeding"/>
    <s v="cpc"/>
    <s v="Pre/Mid/Post Rolls RON"/>
    <s v="Online Video"/>
    <n v="0.4"/>
    <n v="0.6"/>
    <n v="11667"/>
    <n v="11667"/>
    <n v="0"/>
    <n v="11667"/>
    <m/>
    <n v="0"/>
    <e v="#DIV/0!"/>
    <n v="4.6668000000000003"/>
    <n v="4666.8"/>
    <n v="4662.1332000000002"/>
    <n v="7.0001999999999995"/>
    <n v="7000.2"/>
    <n v="6993.1997999999994"/>
    <n v="0"/>
    <n v="2333.3999999999996"/>
    <n v="0.33333333333333331"/>
  </r>
  <r>
    <s v="Darphin1016_Lumiere_Essentiele_interstitial_Acunn_MS"/>
    <x v="0"/>
    <x v="9"/>
    <s v="Q4"/>
    <d v="2016-10-24T00:00:00"/>
    <d v="2016-11-24T00:00:00"/>
    <n v="0"/>
    <x v="2"/>
    <x v="71"/>
    <s v="Darphin1016_Lumiere_Essentiele_interstitial_MS"/>
    <s v="Completed"/>
    <s v="Acunn"/>
    <s v="RON"/>
    <s v="Xaxis Rich Media"/>
    <s v="cpm"/>
    <s v="Interstitial"/>
    <s v="Interstitial"/>
    <n v="1.25"/>
    <n v="4.5"/>
    <n v="100000"/>
    <n v="100014"/>
    <n v="0"/>
    <n v="100000"/>
    <n v="883"/>
    <n v="8.8287639730437739E-3"/>
    <n v="0.47773499433748584"/>
    <n v="125"/>
    <n v="125"/>
    <n v="0"/>
    <n v="450"/>
    <n v="421.84"/>
    <n v="-28.160000000000025"/>
    <n v="0"/>
    <n v="296.83999999999997"/>
    <n v="0.70367912004551492"/>
  </r>
  <r>
    <s v="Darphin1016_Lumiere_Essentiele_interstitial_Mynet_MS"/>
    <x v="0"/>
    <x v="9"/>
    <s v="Q4"/>
    <d v="2016-10-24T00:00:00"/>
    <d v="2016-11-24T00:00:00"/>
    <n v="0"/>
    <x v="2"/>
    <x v="71"/>
    <s v="Darphin1016_Lumiere_Essentiele_interstitial_MS"/>
    <s v="Completed"/>
    <s v="Digitalm"/>
    <s v="RON"/>
    <s v="Xaxis Rich Media"/>
    <s v="cpm"/>
    <s v="Interstitial"/>
    <s v="Interstitial"/>
    <n v="2.5"/>
    <n v="4.5"/>
    <n v="100000"/>
    <n v="100363"/>
    <n v="0"/>
    <n v="100000"/>
    <n v="1079"/>
    <n v="1.0750973964508833E-2"/>
    <n v="0.41705282669138088"/>
    <n v="250"/>
    <n v="250"/>
    <n v="0"/>
    <n v="450"/>
    <n v="450"/>
    <n v="0"/>
    <n v="0"/>
    <n v="200"/>
    <n v="0.44444444444444442"/>
  </r>
  <r>
    <s v="Darphin1016_Lumiere_Essentiele_interstitial_Star_MS"/>
    <x v="0"/>
    <x v="9"/>
    <s v="Q4"/>
    <d v="2016-10-24T00:00:00"/>
    <d v="2016-11-24T00:00:00"/>
    <n v="0"/>
    <x v="2"/>
    <x v="71"/>
    <s v="Darphin1016_Lumiere_Essentiele_interstitial_MS"/>
    <s v="Completed"/>
    <s v="Star"/>
    <s v="RON"/>
    <s v="Xaxis Rich Media"/>
    <s v="cpm"/>
    <s v="Interstitial"/>
    <s v="Interstitial"/>
    <n v="2.5"/>
    <n v="4.5"/>
    <n v="100000"/>
    <n v="100007"/>
    <n v="0"/>
    <n v="100000"/>
    <n v="1938"/>
    <n v="1.9378643494955352E-2"/>
    <n v="0.23219814241486067"/>
    <n v="250"/>
    <n v="250"/>
    <n v="0"/>
    <n v="450"/>
    <n v="450"/>
    <n v="0"/>
    <n v="0"/>
    <n v="200"/>
    <n v="0.44444444444444442"/>
  </r>
  <r>
    <s v="Darphin1016_Lumiere_Essentiele_Seeding_Clipkit_MS"/>
    <x v="0"/>
    <x v="9"/>
    <s v="Q4"/>
    <d v="2016-10-24T00:00:00"/>
    <d v="2016-11-24T00:00:00"/>
    <n v="0"/>
    <x v="2"/>
    <x v="71"/>
    <s v="Darphin1016_Lumiere_Essentiele_Seeding_MS"/>
    <s v="Completed"/>
    <s v="Clipkit"/>
    <s v="RON"/>
    <s v="Xaxis Seeding"/>
    <s v="cpc"/>
    <s v="Pre/Mid/Post Rolls RON"/>
    <s v="Online Video"/>
    <n v="0.4"/>
    <n v="0.6"/>
    <n v="6667"/>
    <n v="6667"/>
    <n v="0"/>
    <n v="6667"/>
    <m/>
    <n v="0"/>
    <e v="#DIV/0!"/>
    <n v="2.6668000000000003"/>
    <n v="2666.8"/>
    <n v="2664.1332000000002"/>
    <n v="4.0001999999999995"/>
    <n v="4401.6000000000004"/>
    <n v="4397.5998"/>
    <n v="0"/>
    <n v="1734.8000000000002"/>
    <n v="0.39412940748818615"/>
  </r>
  <r>
    <s v="Vodafone1016_Maraton_interest_Medyanet(interstitial)_MS"/>
    <x v="0"/>
    <x v="9"/>
    <s v="Q4"/>
    <d v="2016-10-24T00:00:00"/>
    <d v="2016-10-31T00:00:00"/>
    <n v="0"/>
    <x v="2"/>
    <x v="13"/>
    <s v="Vodafone1016_Maraton_interest_MS"/>
    <s v="Completed"/>
    <s v="Medyanet"/>
    <s v="RON"/>
    <s v="Xaxis Rich Media"/>
    <s v="cpm"/>
    <s v="Interstitial"/>
    <s v="Interstitial"/>
    <n v="0.5"/>
    <n v="2.5"/>
    <n v="250000"/>
    <n v="250255"/>
    <n v="0"/>
    <n v="250000"/>
    <m/>
    <n v="0"/>
    <e v="#DIV/0!"/>
    <n v="125"/>
    <n v="125"/>
    <n v="0"/>
    <n v="625"/>
    <n v="600"/>
    <n v="-25"/>
    <n v="0"/>
    <n v="475"/>
    <n v="0.79166666666666663"/>
  </r>
  <r>
    <s v="Vodafone1016_Maraton_interest_Google_MS"/>
    <x v="0"/>
    <x v="9"/>
    <s v="Q4"/>
    <d v="2016-10-24T00:00:00"/>
    <d v="2016-10-31T00:00:00"/>
    <n v="0"/>
    <x v="2"/>
    <x v="13"/>
    <s v="Vodafone1016_Maraton_interest_MS"/>
    <s v="Completed"/>
    <s v="Google"/>
    <s v="RON"/>
    <s v="Xaxis Rich Media"/>
    <s v="cpm"/>
    <s v="Interstitial"/>
    <s v="Interstitial"/>
    <n v="0"/>
    <n v="2.5"/>
    <n v="0"/>
    <n v="0"/>
    <n v="0"/>
    <n v="0"/>
    <m/>
    <e v="#DIV/0!"/>
    <e v="#DIV/0!"/>
    <n v="0"/>
    <n v="1181.7907788960099"/>
    <n v="1181.7907788960099"/>
    <n v="0"/>
    <n v="0"/>
    <n v="0"/>
    <n v="0"/>
    <n v="-1181.7907788960099"/>
    <e v="#DIV/0!"/>
  </r>
  <r>
    <s v="Vodafone1016_Maraton_interest_Bannerconnect_MS_September"/>
    <x v="0"/>
    <x v="9"/>
    <s v="Q4"/>
    <d v="2016-10-24T00:00:00"/>
    <d v="2016-10-31T00:00:00"/>
    <n v="0"/>
    <x v="2"/>
    <x v="13"/>
    <s v="Vodafone1016_Maraton_interest_MS"/>
    <s v="Completed"/>
    <s v="Bannerconnect"/>
    <s v="RON"/>
    <s v="Xaxis Rich Media"/>
    <s v="cpm"/>
    <s v="Interstitial"/>
    <s v="Interstitial"/>
    <n v="0"/>
    <n v="2.5"/>
    <n v="0"/>
    <n v="0"/>
    <n v="0"/>
    <n v="0"/>
    <m/>
    <e v="#DIV/0!"/>
    <e v="#DIV/0!"/>
    <n v="0"/>
    <n v="101.34660498956161"/>
    <n v="101.34660498956161"/>
    <n v="0"/>
    <n v="0"/>
    <n v="0"/>
    <n v="0"/>
    <n v="-101.34660498956161"/>
    <e v="#DIV/0!"/>
  </r>
  <r>
    <s v="Vodafone1016_Maraton_interest_Bannerconnect_MS_October"/>
    <x v="0"/>
    <x v="9"/>
    <s v="Q4"/>
    <d v="2016-10-24T00:00:00"/>
    <d v="2016-10-31T00:00:00"/>
    <n v="0"/>
    <x v="2"/>
    <x v="13"/>
    <s v="Vodafone1016_Maraton_interest_MS"/>
    <s v="Completed"/>
    <s v="Bannerconnect"/>
    <s v="RON"/>
    <s v="Xaxis Rich Media"/>
    <s v="cpm"/>
    <s v="Interstitial"/>
    <s v="Interstitial"/>
    <n v="0"/>
    <n v="2.5"/>
    <n v="0"/>
    <n v="0"/>
    <n v="0"/>
    <n v="0"/>
    <m/>
    <e v="#DIV/0!"/>
    <e v="#DIV/0!"/>
    <n v="0"/>
    <n v="43.678361202168098"/>
    <n v="43.678361202168098"/>
    <n v="0"/>
    <n v="0"/>
    <n v="0"/>
    <n v="0"/>
    <n v="-43.678361202168098"/>
    <e v="#DIV/0!"/>
  </r>
  <r>
    <s v="Vodafone1016_Maraton_interest_Medikalakademi_MS"/>
    <x v="0"/>
    <x v="9"/>
    <s v="Q4"/>
    <d v="2016-10-24T00:00:00"/>
    <d v="2016-10-31T00:00:00"/>
    <n v="0"/>
    <x v="2"/>
    <x v="13"/>
    <s v="Vodafone1016_Maraton_interest_MS"/>
    <s v="Completed"/>
    <s v="Medikalakademi"/>
    <s v="RON"/>
    <s v="Xaxis Rich Media"/>
    <s v="cpm"/>
    <s v="Interstitial"/>
    <s v="Interstitial"/>
    <n v="0"/>
    <n v="2.5"/>
    <n v="0"/>
    <n v="0"/>
    <n v="0"/>
    <n v="0"/>
    <m/>
    <e v="#DIV/0!"/>
    <e v="#DIV/0!"/>
    <n v="0"/>
    <n v="14.314829208252778"/>
    <n v="14.314829208252778"/>
    <n v="0"/>
    <n v="0"/>
    <n v="0"/>
    <n v="0"/>
    <n v="-14.314829208252778"/>
    <e v="#DIV/0!"/>
  </r>
  <r>
    <s v="Vodafone1016_Maraton_interest_Onedio_MS"/>
    <x v="0"/>
    <x v="9"/>
    <s v="Q4"/>
    <d v="2016-10-24T00:00:00"/>
    <d v="2016-10-31T00:00:00"/>
    <n v="0"/>
    <x v="2"/>
    <x v="13"/>
    <s v="Vodafone1016_Maraton_interest_MS"/>
    <s v="Completed"/>
    <s v="Onedio"/>
    <s v="RON"/>
    <s v="Xaxis Rich Media"/>
    <s v="cpm"/>
    <s v="Interstitial"/>
    <s v="Interstitial"/>
    <n v="0"/>
    <n v="2.5"/>
    <n v="0"/>
    <n v="0"/>
    <n v="0"/>
    <n v="0"/>
    <m/>
    <e v="#DIV/0!"/>
    <e v="#DIV/0!"/>
    <n v="0"/>
    <n v="59.645121701053256"/>
    <n v="59.645121701053256"/>
    <n v="0"/>
    <n v="0"/>
    <n v="0"/>
    <n v="0"/>
    <n v="-59.645121701053256"/>
    <e v="#DIV/0!"/>
  </r>
  <r>
    <s v="Vodafone1016_Maraton_interest_Appnexus_MS"/>
    <x v="0"/>
    <x v="9"/>
    <s v="Q4"/>
    <d v="2016-10-24T00:00:00"/>
    <d v="2016-10-31T00:00:00"/>
    <n v="0"/>
    <x v="2"/>
    <x v="13"/>
    <s v="Vodafone1016_Maraton_interest_MS"/>
    <s v="Completed"/>
    <s v="Appnexus"/>
    <s v="RON"/>
    <s v="Xaxis Display Plus"/>
    <s v="cpm"/>
    <s v="Selected Sites"/>
    <s v="Ad Bundles"/>
    <n v="1"/>
    <n v="2.5"/>
    <n v="1300000"/>
    <n v="1397802"/>
    <n v="0"/>
    <n v="1300000"/>
    <m/>
    <n v="0"/>
    <e v="#DIV/0!"/>
    <n v="1300"/>
    <n v="48.741808057258403"/>
    <n v="-1251.2581919427416"/>
    <n v="3250"/>
    <n v="2358.77"/>
    <n v="-891.23"/>
    <n v="0"/>
    <n v="2310.0281919427416"/>
    <n v="0.97933592166372374"/>
  </r>
  <r>
    <s v="SabanciHolding1016_29Ekim_Cumhuriyet_Bayrami_Preroll_Acunn_MC"/>
    <x v="0"/>
    <x v="9"/>
    <s v="Q4"/>
    <d v="2016-10-26T00:00:00"/>
    <d v="2016-10-29T00:00:00"/>
    <n v="0"/>
    <x v="0"/>
    <x v="77"/>
    <s v="SabanciHolding1016_29Ekim_Cumhuriyet_Bayrami_Preroll_MC"/>
    <s v="Completed"/>
    <s v="Acunn"/>
    <s v="RON"/>
    <s v="Xaxis Tv"/>
    <s v="cpv"/>
    <s v="Pre/Mid/Post Rolls RON"/>
    <s v="Online Video"/>
    <n v="1.4999999999999999E-2"/>
    <n v="0.04"/>
    <n v="35000"/>
    <n v="10928"/>
    <n v="24072"/>
    <n v="10928"/>
    <n v="192"/>
    <n v="1.7569546120058566E-2"/>
    <n v="2.2766666666666668"/>
    <n v="525"/>
    <n v="163.92"/>
    <n v="-361.08000000000004"/>
    <n v="1400"/>
    <n v="437.12"/>
    <n v="-962.88"/>
    <n v="0"/>
    <n v="273.20000000000005"/>
    <n v="0.62500000000000011"/>
  </r>
  <r>
    <s v="SabanciHolding1016_29Ekim_Cumhuriyet_Bayrami_Preroll_Sözcü_MC"/>
    <x v="0"/>
    <x v="9"/>
    <s v="Q4"/>
    <d v="2016-10-26T00:00:00"/>
    <d v="2016-10-29T00:00:00"/>
    <n v="0"/>
    <x v="0"/>
    <x v="77"/>
    <s v="SabanciHolding1016_29Ekim_Cumhuriyet_Bayrami_Preroll_MC"/>
    <s v="Completed"/>
    <s v="Sözcü"/>
    <s v="RON"/>
    <s v="Xaxis Tv"/>
    <s v="cpv"/>
    <s v="Pre/Mid/Post Rolls RON"/>
    <s v="Online Video"/>
    <n v="0.01"/>
    <n v="0.04"/>
    <n v="75000"/>
    <n v="23697"/>
    <n v="51303"/>
    <n v="23697"/>
    <m/>
    <n v="0"/>
    <e v="#DIV/0!"/>
    <n v="750"/>
    <n v="236.97"/>
    <n v="-513.03"/>
    <n v="3000"/>
    <n v="947.88"/>
    <n v="-2052.12"/>
    <n v="0"/>
    <n v="710.91"/>
    <n v="0.75"/>
  </r>
  <r>
    <s v="SabanciHolding1016_29Ekim_Cumhuriyet_Bayrami_Preroll_Fox_MC"/>
    <x v="0"/>
    <x v="9"/>
    <s v="Q4"/>
    <d v="2016-10-26T00:00:00"/>
    <d v="2016-10-29T00:00:00"/>
    <n v="0"/>
    <x v="0"/>
    <x v="77"/>
    <s v="SabanciHolding1016_29Ekim_Cumhuriyet_Bayrami_Preroll_MC"/>
    <s v="Completed"/>
    <s v="Fox"/>
    <s v="RON"/>
    <s v="Xaxis Tv"/>
    <s v="cpv"/>
    <s v="Pre/Mid/Post Rolls RON"/>
    <s v="Online Video"/>
    <n v="0.01"/>
    <n v="0.04"/>
    <n v="50000"/>
    <n v="60015"/>
    <n v="0"/>
    <n v="50000"/>
    <n v="1479"/>
    <n v="2.4643839040239941E-2"/>
    <n v="1.4906558485463151"/>
    <n v="500"/>
    <n v="500"/>
    <n v="0"/>
    <n v="2000"/>
    <n v="2204.6799999999998"/>
    <n v="204.67999999999984"/>
    <n v="0"/>
    <n v="1704.6799999999998"/>
    <n v="0.7732097175100241"/>
  </r>
  <r>
    <s v="SabanciHolding1016_29Ekim_Cumhuriyet_Bayrami_Preroll_Star_MC"/>
    <x v="0"/>
    <x v="9"/>
    <s v="Q4"/>
    <d v="2016-10-26T00:00:00"/>
    <d v="2016-10-29T00:00:00"/>
    <n v="0"/>
    <x v="0"/>
    <x v="77"/>
    <s v="SabanciHolding1016_29Ekim_Cumhuriyet_Bayrami_Preroll_MC"/>
    <s v="Completed"/>
    <s v="Star"/>
    <s v="RON"/>
    <s v="Xaxis Tv"/>
    <s v="cpv"/>
    <s v="Pre/Mid/Post Rolls RON"/>
    <s v="Online Video"/>
    <n v="0.01"/>
    <n v="0.04"/>
    <n v="35000"/>
    <n v="58"/>
    <n v="34942"/>
    <n v="58"/>
    <m/>
    <n v="0"/>
    <e v="#DIV/0!"/>
    <n v="350"/>
    <n v="0.57999999999999996"/>
    <n v="-349.42"/>
    <n v="1400"/>
    <n v="2.3199999999999998"/>
    <n v="-1397.68"/>
    <n v="0"/>
    <n v="1.7399999999999998"/>
    <n v="0.75"/>
  </r>
  <r>
    <s v="Gratis1016_27-30Ekim_interstitial_Mynet_MS"/>
    <x v="0"/>
    <x v="9"/>
    <s v="Q4"/>
    <d v="2016-10-27T00:00:00"/>
    <d v="2016-10-30T00:00:00"/>
    <n v="0"/>
    <x v="2"/>
    <x v="41"/>
    <s v="Gratis1016_27-30Ekim_interstitial_MS"/>
    <s v="Completed"/>
    <s v="Digitalm"/>
    <s v="RON"/>
    <s v="Xaxis Rich Media"/>
    <s v="cpm"/>
    <s v="Interstitial"/>
    <s v="Interstitial"/>
    <n v="2.5"/>
    <n v="4.25"/>
    <n v="600000"/>
    <n v="382162"/>
    <n v="217838"/>
    <n v="382162"/>
    <n v="4153"/>
    <n v="1.0867119179824263E-2"/>
    <n v="0.38085468336142558"/>
    <n v="1500"/>
    <n v="955.40499999999997"/>
    <n v="-544.59500000000003"/>
    <n v="2550"/>
    <n v="1581.6895000000004"/>
    <n v="-968.31049999999959"/>
    <n v="0"/>
    <n v="626.28450000000043"/>
    <n v="0.39595919426663723"/>
  </r>
  <r>
    <s v="Gratis1016_27-30Ekim_interstitial_Medyanet_MS"/>
    <x v="0"/>
    <x v="9"/>
    <s v="Q4"/>
    <d v="2016-10-27T00:00:00"/>
    <d v="2016-10-30T00:00:00"/>
    <n v="0"/>
    <x v="2"/>
    <x v="41"/>
    <s v="Gratis1016_27-30Ekim_interstitial_MS"/>
    <s v="Completed"/>
    <s v="Medyanet"/>
    <s v="RON"/>
    <s v="Xaxis Rich Media"/>
    <s v="cpm"/>
    <s v="Interstitial"/>
    <s v="Interstitial"/>
    <n v="0.5"/>
    <n v="4.25"/>
    <n v="600000"/>
    <n v="409009"/>
    <n v="190991"/>
    <n v="409009"/>
    <m/>
    <n v="0"/>
    <e v="#DIV/0!"/>
    <n v="300"/>
    <n v="204.50450000000001"/>
    <n v="-95.495499999999993"/>
    <n v="2550"/>
    <n v="1738.2882500000001"/>
    <n v="-811.71174999999994"/>
    <n v="0"/>
    <n v="1533.7837500000001"/>
    <n v="0.88235294117647056"/>
  </r>
  <r>
    <s v="Gratis1016_27-30Ekim_interstitial_Star_MS"/>
    <x v="0"/>
    <x v="9"/>
    <s v="Q4"/>
    <d v="2016-10-27T00:00:00"/>
    <d v="2016-10-30T00:00:00"/>
    <n v="0"/>
    <x v="2"/>
    <x v="41"/>
    <s v="Gratis1016_27-30Ekim_interstitial_MS"/>
    <s v="Completed"/>
    <s v="Star"/>
    <s v="RON"/>
    <s v="Xaxis Rich Media"/>
    <s v="cpm"/>
    <s v="Interstitial"/>
    <s v="Interstitial"/>
    <n v="2.5"/>
    <n v="4.25"/>
    <n v="350000"/>
    <n v="350029"/>
    <n v="0"/>
    <n v="350000"/>
    <n v="6085"/>
    <n v="1.7384273874450403E-2"/>
    <n v="0.24447382908792115"/>
    <n v="875"/>
    <n v="875"/>
    <n v="0"/>
    <n v="1487.5"/>
    <n v="1487.6232500000001"/>
    <n v="0.12325000000009823"/>
    <n v="0"/>
    <n v="612.6232500000001"/>
    <n v="0.41181344134007053"/>
  </r>
  <r>
    <s v="Gratis1016_27-30Ekim_interstitial_Acunn_MS"/>
    <x v="0"/>
    <x v="9"/>
    <s v="Q4"/>
    <d v="2016-10-27T00:00:00"/>
    <d v="2016-10-30T00:00:00"/>
    <n v="0"/>
    <x v="2"/>
    <x v="41"/>
    <s v="Gratis1016_27-30Ekim_interstitial_MS"/>
    <s v="Completed"/>
    <s v="Acunn"/>
    <s v="RON"/>
    <s v="Xaxis Rich Media"/>
    <s v="cpm"/>
    <s v="Interstitial"/>
    <s v="Interstitial"/>
    <n v="1.25"/>
    <n v="4.25"/>
    <n v="200000"/>
    <n v="203028"/>
    <n v="0"/>
    <n v="200000"/>
    <n v="1944"/>
    <n v="9.5750339854601338E-3"/>
    <n v="0.44386265432098765"/>
    <n v="250"/>
    <n v="250"/>
    <n v="0"/>
    <n v="850"/>
    <n v="862.86900000000003"/>
    <n v="12.869000000000028"/>
    <n v="0"/>
    <n v="612.86900000000003"/>
    <n v="0.71026888206668681"/>
  </r>
  <r>
    <s v="Teknosa1016_Turuncu_indirim_28-31Ekim_interstitial_Medyanet_MC"/>
    <x v="0"/>
    <x v="9"/>
    <s v="Q4"/>
    <d v="2016-10-28T00:00:00"/>
    <d v="2016-10-31T00:00:00"/>
    <n v="0"/>
    <x v="0"/>
    <x v="6"/>
    <s v="Teknosa1016_Turuncu_indirim_28-31Ekim_interstitial_MC"/>
    <s v="Completed"/>
    <s v="Medyanet"/>
    <s v="RON"/>
    <s v="Xaxis Rich Media"/>
    <s v="cpm"/>
    <s v="Interstitial"/>
    <s v="Interstitial"/>
    <n v="0.5"/>
    <n v="4.25"/>
    <n v="500000"/>
    <n v="500000"/>
    <n v="0"/>
    <n v="500000"/>
    <m/>
    <n v="0"/>
    <e v="#DIV/0!"/>
    <n v="250"/>
    <n v="250"/>
    <n v="0"/>
    <n v="2125"/>
    <n v="1815.7984999999999"/>
    <n v="-309.20150000000012"/>
    <n v="0"/>
    <n v="1565.7984999999999"/>
    <n v="0.86231952499134679"/>
  </r>
  <r>
    <s v="Teknosa1016_Turuncu_indirim_28-31Ekim_interstitial_Digitalm_MC"/>
    <x v="0"/>
    <x v="9"/>
    <s v="Q4"/>
    <d v="2016-10-28T00:00:00"/>
    <d v="2016-10-31T00:00:00"/>
    <n v="0"/>
    <x v="0"/>
    <x v="6"/>
    <s v="Teknosa1016_Turuncu_indirim_28-31Ekim_interstitial_MC"/>
    <s v="Completed"/>
    <s v="Digitalm"/>
    <s v="RON"/>
    <s v="Xaxis Rich Media"/>
    <s v="cpm"/>
    <s v="Interstitial"/>
    <s v="Interstitial"/>
    <n v="2.5"/>
    <n v="4.25"/>
    <n v="400000"/>
    <n v="356210"/>
    <n v="43790"/>
    <n v="356210"/>
    <n v="3849"/>
    <n v="1.0805423766879088E-2"/>
    <n v="0.39332099246557545"/>
    <n v="1000"/>
    <n v="890.52499999999998"/>
    <n v="-109.47500000000002"/>
    <n v="1700"/>
    <n v="1513.8924999999999"/>
    <n v="-186.10750000000007"/>
    <n v="0"/>
    <n v="623.36749999999995"/>
    <n v="0.41176470588235292"/>
  </r>
  <r>
    <s v="Teknosa1016_Turuncu_indirim_28-31Ekim_interstitial_Star_MC"/>
    <x v="0"/>
    <x v="9"/>
    <s v="Q4"/>
    <d v="2016-10-28T00:00:00"/>
    <d v="2016-10-31T00:00:00"/>
    <n v="0"/>
    <x v="0"/>
    <x v="6"/>
    <s v="Teknosa1016_Turuncu_indirim_28-31Ekim_interstitial_MC"/>
    <s v="Completed"/>
    <s v="Star"/>
    <s v="RON"/>
    <s v="Xaxis Rich Media"/>
    <s v="cpm"/>
    <s v="Interstitial"/>
    <s v="Interstitial"/>
    <n v="2.5"/>
    <n v="4.25"/>
    <n v="350000"/>
    <n v="350035"/>
    <n v="0"/>
    <n v="350000"/>
    <n v="5273"/>
    <n v="1.5064207864927792E-2"/>
    <n v="0.2821256874644415"/>
    <n v="875"/>
    <n v="875"/>
    <n v="0"/>
    <n v="1487.5"/>
    <n v="1487.6487500000001"/>
    <n v="0.14875000000006366"/>
    <n v="0"/>
    <n v="612.64875000000006"/>
    <n v="0.41182352352999996"/>
  </r>
  <r>
    <s v="Teknosa1016_Turuncu_indirim_28-31Ekim_interstitial_Bond_MC"/>
    <x v="0"/>
    <x v="9"/>
    <s v="Q4"/>
    <d v="2016-10-28T00:00:00"/>
    <d v="2016-10-31T00:00:00"/>
    <n v="0"/>
    <x v="0"/>
    <x v="6"/>
    <s v="Teknosa1016_Turuncu_indirim_28-31Ekim_interstitial_MC"/>
    <s v="Completed"/>
    <s v="Bond Digital"/>
    <s v="RON"/>
    <s v="Xaxis Rich Media"/>
    <s v="cpm"/>
    <s v="Interstitial"/>
    <s v="Interstitial"/>
    <n v="2.5"/>
    <n v="4.25"/>
    <n v="300000"/>
    <n v="278273"/>
    <n v="21727"/>
    <n v="278273"/>
    <n v="2708"/>
    <n v="9.7314507695680143E-3"/>
    <n v="0.43672830502215654"/>
    <n v="750"/>
    <n v="695.68250000000012"/>
    <n v="-54.317499999999882"/>
    <n v="1275"/>
    <n v="1182.6602499999999"/>
    <n v="-92.339750000000095"/>
    <n v="0"/>
    <n v="486.97774999999979"/>
    <n v="0.41176470588235281"/>
  </r>
  <r>
    <s v="Avivasa1016_Ekim-Aralık_Preroll_Sözcü_MC"/>
    <x v="0"/>
    <x v="9"/>
    <s v="Q4"/>
    <d v="2016-10-28T00:00:00"/>
    <d v="2016-11-30T00:00:00"/>
    <n v="0"/>
    <x v="0"/>
    <x v="5"/>
    <s v="Avivasa1016_Ekim-Aralık_Preroll_MC"/>
    <s v="Completed"/>
    <s v="Sözcü"/>
    <s v="RON"/>
    <s v="Xaxis Tv"/>
    <s v="cpv"/>
    <s v="Pre/Mid/Post Rolls RON"/>
    <s v="Online Video"/>
    <n v="0.01"/>
    <n v="0.04"/>
    <n v="25000"/>
    <n v="6580"/>
    <n v="18420"/>
    <n v="6580"/>
    <m/>
    <n v="0"/>
    <e v="#DIV/0!"/>
    <n v="250"/>
    <n v="65.8"/>
    <n v="-184.2"/>
    <n v="1000"/>
    <n v="274"/>
    <n v="-726"/>
    <n v="0"/>
    <n v="208.2"/>
    <n v="0.75985401459854007"/>
  </r>
  <r>
    <s v="IKEA1016_Peak_Day_interstitial_Medyanet_MEC"/>
    <x v="0"/>
    <x v="9"/>
    <s v="Q4"/>
    <d v="2016-10-28T00:00:00"/>
    <d v="2016-10-30T00:00:00"/>
    <n v="0"/>
    <x v="1"/>
    <x v="1"/>
    <s v="IKEA1016_Peak_Day_interstitial_MEC"/>
    <s v="Completed"/>
    <s v="Medyanet"/>
    <s v="RON"/>
    <s v="Xaxis Rich Media"/>
    <s v="cpm"/>
    <s v="Interstitial"/>
    <s v="Interstitial"/>
    <n v="0.5"/>
    <n v="4.5"/>
    <n v="850000"/>
    <n v="19105"/>
    <n v="830895"/>
    <n v="19105"/>
    <n v="81"/>
    <n v="4.2397278199424234E-3"/>
    <n v="1.0613888888888889"/>
    <n v="425"/>
    <n v="9.5525000000000002"/>
    <n v="-415.44749999999999"/>
    <n v="3825"/>
    <n v="85.972499999999997"/>
    <n v="-3739.0275000000001"/>
    <n v="0"/>
    <n v="76.42"/>
    <n v="0.88888888888888895"/>
  </r>
  <r>
    <s v="IKEA1016_Peak_Day_interstitial_Mynet_MEC"/>
    <x v="0"/>
    <x v="9"/>
    <s v="Q4"/>
    <d v="2016-10-28T00:00:00"/>
    <d v="2016-10-30T00:00:00"/>
    <n v="0"/>
    <x v="1"/>
    <x v="1"/>
    <s v="IKEA1016_Peak_Day_interstitial_MEC"/>
    <s v="Completed"/>
    <s v="Digitalm"/>
    <s v="RON"/>
    <s v="Xaxis Rich Media"/>
    <s v="cpm"/>
    <s v="Interstitial"/>
    <s v="Interstitial"/>
    <n v="2.5"/>
    <n v="4.5"/>
    <n v="650000"/>
    <n v="330732"/>
    <n v="319268"/>
    <n v="330732"/>
    <n v="2274"/>
    <n v="6.8756576321613878E-3"/>
    <n v="0.65446833773087099"/>
    <n v="1625"/>
    <n v="826.83"/>
    <n v="-798.17"/>
    <n v="2925"/>
    <n v="1488.2610000000006"/>
    <n v="-1436.7389999999994"/>
    <n v="0"/>
    <n v="661.43100000000061"/>
    <n v="0.44443212581664127"/>
  </r>
  <r>
    <s v="IKEA1016_Peak_Day_interstitial_Star_MEC"/>
    <x v="0"/>
    <x v="9"/>
    <s v="Q4"/>
    <d v="2016-10-28T00:00:00"/>
    <d v="2016-10-30T00:00:00"/>
    <n v="0"/>
    <x v="1"/>
    <x v="1"/>
    <s v="IKEA1016_Peak_Day_interstitial_MEC"/>
    <s v="Completed"/>
    <s v="Star"/>
    <s v="RON"/>
    <s v="Xaxis Rich Media"/>
    <s v="cpm"/>
    <s v="Interstitial"/>
    <s v="Interstitial"/>
    <n v="2.5"/>
    <n v="4.5"/>
    <n v="400000"/>
    <n v="400029"/>
    <n v="0"/>
    <n v="400000"/>
    <n v="5865"/>
    <n v="1.4661437045814178E-2"/>
    <n v="0.30692762148337593"/>
    <n v="1000"/>
    <n v="1000"/>
    <n v="0"/>
    <n v="1800"/>
    <n v="1800.1305"/>
    <n v="0.13049999999998363"/>
    <n v="0"/>
    <n v="800.13049999999998"/>
    <n v="0.44448471930229505"/>
  </r>
  <r>
    <s v="IKEA1016_Peak_Day_interstitial_Bond_MEC"/>
    <x v="0"/>
    <x v="9"/>
    <s v="Q4"/>
    <d v="2016-10-28T00:00:00"/>
    <d v="2016-10-30T00:00:00"/>
    <n v="0"/>
    <x v="1"/>
    <x v="1"/>
    <s v="IKEA1016_Peak_Day_interstitial_MEC"/>
    <s v="Completed"/>
    <s v="Bond Digital"/>
    <s v="RON"/>
    <s v="Xaxis Rich Media"/>
    <s v="cpm"/>
    <s v="Interstitial"/>
    <s v="Interstitial"/>
    <n v="2.5"/>
    <n v="4.5"/>
    <n v="300000"/>
    <n v="314090"/>
    <n v="0"/>
    <n v="300000"/>
    <n v="3485"/>
    <n v="1.1095545862650833E-2"/>
    <n v="0.40556814921090384"/>
    <n v="750"/>
    <n v="750"/>
    <n v="0"/>
    <n v="1350"/>
    <n v="1413.405"/>
    <n v="63.404999999999973"/>
    <n v="0"/>
    <n v="663.40499999999997"/>
    <n v="0.46936652976323134"/>
  </r>
  <r>
    <s v="IKEA1016_Peak_Day_interstitial_Acunn_MEC"/>
    <x v="0"/>
    <x v="9"/>
    <s v="Q4"/>
    <d v="2016-10-28T00:00:00"/>
    <d v="2016-10-30T00:00:00"/>
    <n v="0"/>
    <x v="1"/>
    <x v="1"/>
    <s v="IKEA1016_Peak_Day_interstitial_MEC"/>
    <s v="Completed"/>
    <s v="Acunn"/>
    <s v="RON"/>
    <s v="Xaxis Rich Media"/>
    <s v="cpm"/>
    <s v="Interstitial"/>
    <s v="Interstitial"/>
    <n v="1.25"/>
    <n v="4.5"/>
    <n v="200000"/>
    <n v="202718"/>
    <n v="0"/>
    <n v="200000"/>
    <n v="1272"/>
    <n v="6.2747264673092672E-3"/>
    <n v="0.71716273584905665"/>
    <n v="250"/>
    <n v="250"/>
    <n v="0"/>
    <n v="900"/>
    <n v="912.23099999999999"/>
    <n v="12.230999999999995"/>
    <n v="0"/>
    <n v="662.23099999999999"/>
    <n v="0.72594660782192233"/>
  </r>
  <r>
    <s v="IKEA1016_Peak_Day_Mobil_Prestitial_Move_MEC"/>
    <x v="0"/>
    <x v="9"/>
    <s v="Q4"/>
    <d v="2016-10-28T00:00:00"/>
    <d v="2016-10-30T00:00:00"/>
    <n v="0"/>
    <x v="1"/>
    <x v="1"/>
    <s v="IKEA1016_Peak_Day_Mobil_Prestitial_MEC"/>
    <s v="Completed"/>
    <s v="Move"/>
    <s v="RON"/>
    <s v="Xaxis Mobil"/>
    <s v="cpm"/>
    <s v="Interstitial"/>
    <s v="Interstitial"/>
    <n v="3"/>
    <n v="7.5"/>
    <n v="833333"/>
    <n v="833576"/>
    <n v="0"/>
    <n v="833333"/>
    <m/>
    <n v="0"/>
    <e v="#DIV/0!"/>
    <n v="2499.9989999999998"/>
    <n v="2499.9989999999998"/>
    <n v="0"/>
    <n v="6249.9974999999995"/>
    <n v="6249.9974999999995"/>
    <n v="0"/>
    <n v="0"/>
    <n v="3749.9984999999997"/>
    <n v="0.6"/>
  </r>
  <r>
    <s v="IKEA1016_Peak_Day_Mobil_Prestitial_Karnaval_MEC"/>
    <x v="0"/>
    <x v="9"/>
    <s v="Q4"/>
    <d v="2016-10-28T00:00:00"/>
    <d v="2016-10-30T00:00:00"/>
    <n v="0"/>
    <x v="1"/>
    <x v="1"/>
    <s v="IKEA1016_Peak_Day_Mobil_Prestitial_MEC"/>
    <s v="Completed"/>
    <s v="Karnaval"/>
    <s v="RON"/>
    <s v="Xaxis Mobil"/>
    <s v="cpm"/>
    <s v="Interstitial"/>
    <s v="Interstitial"/>
    <n v="4.5"/>
    <n v="7.5"/>
    <n v="500000"/>
    <n v="541286"/>
    <n v="0"/>
    <n v="500000"/>
    <n v="9623"/>
    <n v="1.7778032315633512E-2"/>
    <n v="0.38969136443936403"/>
    <n v="2250"/>
    <n v="2250"/>
    <n v="0"/>
    <n v="3750"/>
    <n v="3750"/>
    <n v="0"/>
    <n v="0"/>
    <n v="1500"/>
    <n v="0.4"/>
  </r>
  <r>
    <s v="Redbull1016_Mindgame_Mobil_Prestitial_Move_1016"/>
    <x v="0"/>
    <x v="9"/>
    <s v="Q4"/>
    <d v="2016-10-01T00:00:00"/>
    <d v="2016-10-31T00:00:00"/>
    <n v="0"/>
    <x v="1"/>
    <x v="11"/>
    <s v="Redbull1016_Mindgame_Mobil_Prestitial_1016"/>
    <s v="Completed"/>
    <s v="Move"/>
    <s v="RON"/>
    <s v="Xaxis Mobil"/>
    <s v="cpm"/>
    <s v="Interstitial"/>
    <s v="Interstitial"/>
    <n v="4"/>
    <n v="12"/>
    <n v="300000"/>
    <n v="135785"/>
    <n v="164215"/>
    <n v="135785"/>
    <m/>
    <n v="0"/>
    <e v="#DIV/0!"/>
    <n v="1200"/>
    <n v="543.14"/>
    <n v="-656.86"/>
    <n v="3600"/>
    <n v="1629.42"/>
    <n v="-1970.58"/>
    <n v="0"/>
    <n v="1086.2800000000002"/>
    <n v="0.66666666666666674"/>
  </r>
  <r>
    <s v="Bayer1016_Priorin_Onedio_MC"/>
    <x v="0"/>
    <x v="9"/>
    <s v="Q4"/>
    <d v="2016-10-10T00:00:00"/>
    <d v="2016-10-31T00:00:00"/>
    <n v="0"/>
    <x v="0"/>
    <x v="7"/>
    <s v="Bayer1016_Priorin_MC"/>
    <s v="Completed"/>
    <s v="Onedio"/>
    <s v="RON"/>
    <s v="Xaxis Rich Media"/>
    <s v="cpm"/>
    <s v="Interstitial"/>
    <s v="Interstitial"/>
    <n v="0"/>
    <n v="0"/>
    <n v="0"/>
    <n v="74185"/>
    <n v="0"/>
    <n v="0"/>
    <m/>
    <n v="0"/>
    <e v="#DIV/0!"/>
    <n v="0"/>
    <n v="10000"/>
    <n v="10000"/>
    <n v="0"/>
    <n v="12000"/>
    <n v="12000"/>
    <n v="0"/>
    <n v="2000"/>
    <n v="0.16666666666666666"/>
  </r>
  <r>
    <s v="Akbank0416_Kobi_Ekopos_preroll_Digitalm_MC"/>
    <x v="0"/>
    <x v="9"/>
    <s v="Q2"/>
    <d v="2016-10-01T00:00:00"/>
    <d v="2016-10-31T00:00:00"/>
    <n v="0"/>
    <x v="0"/>
    <x v="9"/>
    <s v="Akbank0416_Kobi_Ekopos_preroll_MC"/>
    <s v="Completed"/>
    <s v="Digitalm"/>
    <s v="RON"/>
    <s v="Xaxis Tv"/>
    <s v="cpv"/>
    <s v="Pre/Mid/Post Rolls RON"/>
    <s v="Online Video"/>
    <n v="6.0000000000000001E-3"/>
    <n v="3.3000000000000002E-2"/>
    <n v="0"/>
    <n v="0"/>
    <n v="0"/>
    <n v="0"/>
    <m/>
    <n v="0"/>
    <e v="#DIV/0!"/>
    <n v="300"/>
    <n v="0"/>
    <n v="-128.298"/>
    <n v="1650"/>
    <n v="125.11"/>
    <n v="-705.63900000000001"/>
    <n v="0"/>
    <n v="125.11"/>
    <n v="0.81818181818181823"/>
  </r>
  <r>
    <s v="Ikea1116_Unicef_Cizim_Kampanyasi_interstitial_Medyanet_MEC"/>
    <x v="0"/>
    <x v="10"/>
    <s v="Q4"/>
    <d v="2016-11-01T00:00:00"/>
    <d v="2016-11-13T00:00:00"/>
    <n v="0"/>
    <x v="1"/>
    <x v="1"/>
    <s v="Ikea1116_Unicef_Cizim_Kampanyasi_interstitial_MEC"/>
    <s v="Completed"/>
    <s v="Medyanet"/>
    <s v="RON"/>
    <s v="Xaxis Rich Media"/>
    <s v="cpm"/>
    <s v="Interstitial"/>
    <s v="Interstitial"/>
    <n v="0.5"/>
    <n v="4.5"/>
    <n v="850000"/>
    <n v="848636"/>
    <n v="1364"/>
    <n v="848636"/>
    <m/>
    <n v="0"/>
    <e v="#DIV/0!"/>
    <n v="425"/>
    <n v="424.31799999999998"/>
    <n v="-0.68200000000001637"/>
    <n v="3825"/>
    <n v="3130.4169999999995"/>
    <n v="-694.58300000000054"/>
    <n v="0"/>
    <n v="2706.0989999999993"/>
    <n v="0.86445320224110711"/>
  </r>
  <r>
    <s v="Ikea1116_Unicef_Cizim_Kampanyasi_interstitial_Mynet_MEC"/>
    <x v="0"/>
    <x v="10"/>
    <s v="Q4"/>
    <d v="2016-11-01T00:00:00"/>
    <d v="2016-11-13T00:00:00"/>
    <n v="0"/>
    <x v="1"/>
    <x v="1"/>
    <s v="Ikea1116_Unicef_Cizim_Kampanyasi_interstitial_MEC"/>
    <s v="Completed"/>
    <s v="Digitalm"/>
    <s v="RON"/>
    <s v="Xaxis Rich Media"/>
    <s v="cpm"/>
    <s v="Interstitial"/>
    <s v="Interstitial"/>
    <n v="2.5"/>
    <n v="4.5"/>
    <n v="650000"/>
    <n v="619080"/>
    <n v="30920"/>
    <n v="619080"/>
    <n v="4889"/>
    <n v="7.897202300187374E-3"/>
    <n v="0.56982204949887505"/>
    <n v="1625"/>
    <n v="1547.7"/>
    <n v="-77.299999999999955"/>
    <n v="2925"/>
    <n v="2785.86"/>
    <n v="-139.13999999999987"/>
    <n v="0"/>
    <n v="1238.1600000000001"/>
    <n v="0.44444444444444448"/>
  </r>
  <r>
    <s v="Ikea1116_Unicef_Cizim_Kampanyasi_interstitial_Star_MEC"/>
    <x v="0"/>
    <x v="10"/>
    <s v="Q4"/>
    <d v="2016-11-01T00:00:00"/>
    <d v="2016-11-13T00:00:00"/>
    <n v="0"/>
    <x v="1"/>
    <x v="1"/>
    <s v="Ikea1116_Unicef_Cizim_Kampanyasi_interstitial_MEC"/>
    <s v="Completed"/>
    <s v="Star"/>
    <s v="RON"/>
    <s v="Xaxis Rich Media"/>
    <s v="cpm"/>
    <s v="Interstitial"/>
    <s v="Interstitial"/>
    <n v="2.5"/>
    <n v="4.5"/>
    <n v="400000"/>
    <n v="401580"/>
    <n v="0"/>
    <n v="400000"/>
    <n v="9781"/>
    <n v="2.435629264405598E-2"/>
    <n v="0.18475718229219915"/>
    <n v="1000"/>
    <n v="1000"/>
    <n v="0"/>
    <n v="1800"/>
    <n v="1807.11"/>
    <n v="7.1099999999999"/>
    <n v="0"/>
    <n v="807.1099999999999"/>
    <n v="0.44663025493744152"/>
  </r>
  <r>
    <s v="Ikea1116_Unicef_Cizim_Kampanyasi_interstitial_Bond_MEC"/>
    <x v="0"/>
    <x v="10"/>
    <s v="Q4"/>
    <d v="2016-11-01T00:00:00"/>
    <d v="2016-11-13T00:00:00"/>
    <n v="0"/>
    <x v="1"/>
    <x v="1"/>
    <s v="Ikea1116_Unicef_Cizim_Kampanyasi_interstitial_MEC"/>
    <s v="Completed"/>
    <s v="Bond Digital"/>
    <s v="RON"/>
    <s v="Xaxis Rich Media"/>
    <s v="cpm"/>
    <s v="Interstitial"/>
    <s v="Interstitial"/>
    <n v="2.5"/>
    <n v="4.5"/>
    <n v="300000"/>
    <n v="297753"/>
    <n v="2247"/>
    <n v="297753"/>
    <n v="4804"/>
    <n v="1.6134178329017677E-2"/>
    <n v="0.27891101165695253"/>
    <n v="750"/>
    <n v="744.38249999999994"/>
    <n v="-5.6175000000000637"/>
    <n v="1350"/>
    <n v="1339.8885"/>
    <n v="-10.111499999999978"/>
    <n v="0"/>
    <n v="595.50600000000009"/>
    <n v="0.44444444444444448"/>
  </r>
  <r>
    <s v="Ikea1116_Unicef_Cizim_Kampanyasi_interstitial_Acunn_MEC"/>
    <x v="0"/>
    <x v="10"/>
    <s v="Q4"/>
    <d v="2016-11-01T00:00:00"/>
    <d v="2016-11-13T00:00:00"/>
    <n v="0"/>
    <x v="1"/>
    <x v="1"/>
    <s v="Ikea1116_Unicef_Cizim_Kampanyasi_interstitial_MEC"/>
    <s v="Completed"/>
    <s v="Acunn"/>
    <s v="RON"/>
    <s v="Xaxis Rich Media"/>
    <s v="cpm"/>
    <s v="Interstitial"/>
    <s v="Interstitial"/>
    <n v="1.25"/>
    <n v="4.5"/>
    <n v="200000"/>
    <n v="208161"/>
    <n v="0"/>
    <n v="200000"/>
    <n v="1836"/>
    <n v="8.8200959833974659E-3"/>
    <n v="0.51019852941176469"/>
    <n v="250"/>
    <n v="250"/>
    <n v="0"/>
    <n v="900"/>
    <n v="936.72450000000003"/>
    <n v="36.724500000000035"/>
    <n v="0"/>
    <n v="686.72450000000003"/>
    <n v="0.73311256404631242"/>
  </r>
  <r>
    <s v="Ikea1116_Unicef_Cizim_Kampanyasi_Mobil_Sem_MEC"/>
    <x v="0"/>
    <x v="10"/>
    <s v="Q4"/>
    <d v="2016-11-01T00:00:00"/>
    <d v="2016-11-13T00:00:00"/>
    <n v="0"/>
    <x v="1"/>
    <x v="1"/>
    <s v="Ikea1116_Unicef_Cizim_Kampanyasi_Mobil_MEC"/>
    <s v="Completed"/>
    <s v="Sem Digital"/>
    <s v="RON"/>
    <s v="Xaxis Mobil"/>
    <s v="cpm"/>
    <s v="Selected Sites"/>
    <s v="Ad Bundles"/>
    <n v="3"/>
    <n v="7.5"/>
    <n v="311000"/>
    <n v="66053"/>
    <n v="244947"/>
    <n v="66053"/>
    <m/>
    <n v="0"/>
    <e v="#DIV/0!"/>
    <n v="933"/>
    <n v="198.15899999999999"/>
    <n v="-734.84100000000001"/>
    <n v="2332.5"/>
    <n v="495.39749999999998"/>
    <n v="-1837.1025"/>
    <n v="0"/>
    <n v="297.23849999999999"/>
    <n v="0.6"/>
  </r>
  <r>
    <s v="Ikea1116_Unicef_Cizim_Kampanyasi_Mobil_Move_MEC"/>
    <x v="0"/>
    <x v="10"/>
    <s v="Q4"/>
    <d v="2016-11-01T00:00:00"/>
    <d v="2016-11-13T00:00:00"/>
    <n v="0"/>
    <x v="1"/>
    <x v="1"/>
    <s v="Ikea1116_Unicef_Cizim_Kampanyasi_Mobil_MEC"/>
    <s v="Completed"/>
    <s v="Move"/>
    <s v="RON"/>
    <s v="Xaxis Mobil"/>
    <s v="cpm"/>
    <s v="Selected Sites"/>
    <s v="Ad Bundles"/>
    <n v="3"/>
    <n v="7.5"/>
    <n v="756000"/>
    <n v="756472"/>
    <n v="0"/>
    <n v="756000"/>
    <m/>
    <n v="0"/>
    <e v="#DIV/0!"/>
    <n v="2268"/>
    <n v="2268"/>
    <n v="0"/>
    <n v="5670"/>
    <n v="5673.54"/>
    <n v="3.5399999999999636"/>
    <n v="0"/>
    <n v="3405.54"/>
    <n v="0.60024957962753411"/>
  </r>
  <r>
    <s v="Beymen1116_Kasim_Aralik_LAL_Medyanet_MEC"/>
    <x v="0"/>
    <x v="10"/>
    <s v="Q4"/>
    <d v="2016-11-01T00:00:00"/>
    <d v="2016-12-31T00:00:00"/>
    <n v="0"/>
    <x v="1"/>
    <x v="37"/>
    <s v="Beymen1116_Kasim_Aralik_LAL_MEC"/>
    <s v="Completed"/>
    <s v="Medyanet"/>
    <s v="RON"/>
    <s v="Xaxis Lookalike"/>
    <s v="cpm"/>
    <s v="Selected Sites"/>
    <s v="Ad Bundles"/>
    <n v="0.5"/>
    <n v="1.75"/>
    <n v="4000000"/>
    <n v="4000037"/>
    <n v="0"/>
    <n v="4000000"/>
    <n v="47910"/>
    <n v="1.1977389209149815E-2"/>
    <n v="0.12702611145898562"/>
    <n v="2000"/>
    <n v="2000"/>
    <n v="0"/>
    <n v="7000"/>
    <n v="6085.8210000000017"/>
    <n v="-914.17899999999827"/>
    <n v="0"/>
    <n v="4085.8210000000017"/>
    <n v="0.67136726499185573"/>
  </r>
  <r>
    <s v="Beymen1116_Kasim_Aralik_LAL_Sozcu_MEC"/>
    <x v="0"/>
    <x v="10"/>
    <s v="Q4"/>
    <d v="2016-11-01T00:00:00"/>
    <d v="2016-12-31T00:00:00"/>
    <n v="0"/>
    <x v="1"/>
    <x v="37"/>
    <s v="Beymen1116_Kasim_Aralik_LAL_MEC"/>
    <s v="Completed"/>
    <s v="Sözcü"/>
    <s v="RON"/>
    <s v="Xaxis Lookalike"/>
    <s v="cpm"/>
    <s v="Selected Sites"/>
    <s v="Ad Bundles"/>
    <n v="0.25"/>
    <n v="1.75"/>
    <n v="2000000"/>
    <n v="2021994"/>
    <n v="0"/>
    <n v="2000000"/>
    <n v="533"/>
    <n v="2.636011778472142E-4"/>
    <n v="6.6388170731707321"/>
    <n v="500"/>
    <n v="500"/>
    <n v="0"/>
    <n v="3500"/>
    <n v="3538.4895000000001"/>
    <n v="38.489500000000135"/>
    <n v="0"/>
    <n v="3038.4895000000001"/>
    <n v="0.8586967687766206"/>
  </r>
  <r>
    <s v="Beymen1116_Kasim_Aralik_LAL_Dogus_MEC"/>
    <x v="0"/>
    <x v="10"/>
    <s v="Q4"/>
    <d v="2016-11-01T00:00:00"/>
    <d v="2016-12-31T00:00:00"/>
    <n v="0"/>
    <x v="1"/>
    <x v="37"/>
    <s v="Beymen1116_Kasim_Aralik_LAL_MEC"/>
    <s v="Completed"/>
    <s v="Dogus"/>
    <s v="RON"/>
    <s v="Xaxis Lookalike"/>
    <s v="cpm"/>
    <s v="Selected Sites"/>
    <s v="Ad Bundles"/>
    <n v="0.35"/>
    <n v="1.75"/>
    <n v="2285000"/>
    <n v="2247112"/>
    <n v="37888"/>
    <n v="2247112"/>
    <n v="9360"/>
    <n v="4.1653464535813083E-3"/>
    <n v="0.42013311965811967"/>
    <n v="799.75"/>
    <n v="786.48919999999998"/>
    <n v="-13.260800000000017"/>
    <n v="3998.75"/>
    <n v="3932.4459999999999"/>
    <n v="-66.304000000000087"/>
    <n v="0"/>
    <n v="3145.9567999999999"/>
    <n v="0.8"/>
  </r>
  <r>
    <s v="Beymen1116_Kasim_Aralik_LAL_Bond_MEC"/>
    <x v="0"/>
    <x v="10"/>
    <s v="Q4"/>
    <d v="2016-11-01T00:00:00"/>
    <d v="2016-12-31T00:00:00"/>
    <n v="0"/>
    <x v="1"/>
    <x v="37"/>
    <s v="Beymen1116_Kasim_Aralik_LAL_MEC"/>
    <s v="Completed"/>
    <s v="Bond Digital"/>
    <s v="RON"/>
    <s v="Xaxis Lookalike"/>
    <s v="cpm"/>
    <s v="Selected Sites"/>
    <s v="Ad Bundles"/>
    <n v="0.5"/>
    <n v="1.75"/>
    <n v="2500000"/>
    <n v="2289936"/>
    <n v="210064"/>
    <n v="2289936"/>
    <n v="2023"/>
    <n v="8.8343080330629327E-4"/>
    <n v="1.9809134948096885"/>
    <n v="1250"/>
    <n v="1144.9680000000001"/>
    <n v="-105.03199999999993"/>
    <n v="4375"/>
    <n v="4007.3879999999999"/>
    <n v="-367.61200000000008"/>
    <n v="0"/>
    <n v="2862.42"/>
    <n v="0.7142857142857143"/>
  </r>
  <r>
    <s v="Beymen1116_Kasim_Aralik_LAL_Ligatus_MEC"/>
    <x v="0"/>
    <x v="10"/>
    <s v="Q4"/>
    <d v="2016-11-01T00:00:00"/>
    <d v="2016-12-31T00:00:00"/>
    <n v="0"/>
    <x v="1"/>
    <x v="37"/>
    <s v="Beymen1116_Kasim_Aralik_LAL_MEC"/>
    <s v="Completed"/>
    <s v="Ligatus"/>
    <s v="RON"/>
    <s v="Xaxis Lookalike"/>
    <s v="cpc"/>
    <s v="Selected Sites"/>
    <s v="Ad Bundles"/>
    <n v="0.3"/>
    <n v="1.75"/>
    <n v="3333"/>
    <n v="3233"/>
    <n v="100"/>
    <n v="3233"/>
    <m/>
    <n v="0"/>
    <e v="#DIV/0!"/>
    <n v="0.99990000000000001"/>
    <n v="970"/>
    <n v="969.00009999999997"/>
    <n v="5.8327500000000008"/>
    <n v="5.6577500000000001"/>
    <n v="-0.17500000000000071"/>
    <n v="0"/>
    <n v="-964.34225000000004"/>
    <n v="-170.44624629932395"/>
  </r>
  <r>
    <s v="Akbank1116_Direkt_MobilOdeme_Mobil_Prestitial_Move_MC"/>
    <x v="0"/>
    <x v="10"/>
    <s v="Q4"/>
    <d v="2016-11-02T00:00:00"/>
    <d v="2016-11-30T00:00:00"/>
    <n v="0"/>
    <x v="0"/>
    <x v="9"/>
    <s v="Akbank1116_Direkt_MobilOdeme_Mobil_Prestitial_MC"/>
    <s v="Completed"/>
    <s v="Move"/>
    <s v="RON"/>
    <s v="Xaxis Mobil"/>
    <s v="cpm"/>
    <s v="Interstitial"/>
    <s v="Interstitial"/>
    <n v="3"/>
    <n v="7"/>
    <n v="572000"/>
    <n v="573412"/>
    <n v="0"/>
    <n v="572000"/>
    <m/>
    <n v="0"/>
    <e v="#DIV/0!"/>
    <n v="1716"/>
    <n v="1716"/>
    <n v="0"/>
    <n v="4004"/>
    <n v="4000"/>
    <n v="-4"/>
    <n v="0"/>
    <n v="2284"/>
    <n v="0.57099999999999995"/>
  </r>
  <r>
    <s v="Vodafone1116_Red_Business_V2_interest_Appnexus_MS"/>
    <x v="0"/>
    <x v="10"/>
    <s v="Q4"/>
    <d v="2016-11-01T00:00:00"/>
    <d v="2016-11-10T00:00:00"/>
    <n v="0"/>
    <x v="2"/>
    <x v="13"/>
    <s v="Vodafone1116_Red_Business_V2_interest_MS"/>
    <s v="Completed"/>
    <s v="Appnexus"/>
    <s v="RON"/>
    <s v="Xaxis Display Plus"/>
    <s v="cpm"/>
    <s v="Selected Sites"/>
    <s v="Ad Bundles"/>
    <n v="1"/>
    <n v="2"/>
    <n v="1000000"/>
    <n v="1181536"/>
    <n v="0"/>
    <n v="1000000"/>
    <n v="309"/>
    <n v="2.6152398234162986E-4"/>
    <n v="6.4724919093851137"/>
    <n v="1000"/>
    <n v="67.019082543750599"/>
    <n v="-932.98091745624936"/>
    <n v="2000"/>
    <n v="2000"/>
    <n v="0"/>
    <n v="0"/>
    <n v="1932.9809174562495"/>
    <n v="0.96649045872812478"/>
  </r>
  <r>
    <s v="Vodafone1116_Red_Business_V2_interest_Google_MS"/>
    <x v="0"/>
    <x v="10"/>
    <s v="Q4"/>
    <d v="2016-11-01T00:00:00"/>
    <d v="2016-11-10T00:00:00"/>
    <n v="0"/>
    <x v="2"/>
    <x v="13"/>
    <s v="Vodafone1116_Red_Business_V2_interest_MS"/>
    <s v="Completed"/>
    <s v="Google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1028.2543769558199"/>
    <n v="1028.2543769558199"/>
    <n v="0"/>
    <n v="0"/>
    <n v="0"/>
    <n v="0"/>
    <n v="-1028.2543769558199"/>
    <e v="#DIV/0!"/>
  </r>
  <r>
    <s v="Vodafone1116_Red_Business_V2_interest_Bannerconnect_MS"/>
    <x v="0"/>
    <x v="10"/>
    <s v="Q4"/>
    <d v="2016-11-01T00:00:00"/>
    <d v="2016-11-10T00:00:00"/>
    <n v="0"/>
    <x v="2"/>
    <x v="13"/>
    <s v="Vodafone1116_Red_Business_V2_interest_MS"/>
    <s v="Completed"/>
    <s v="Bannerconnect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140.21216518114841"/>
    <n v="140.21216518114841"/>
    <n v="0"/>
    <n v="0"/>
    <n v="0"/>
    <n v="0"/>
    <n v="-140.21216518114841"/>
    <e v="#DIV/0!"/>
  </r>
  <r>
    <s v="Vodafone1116_Red_Business_V2_interest_Medikalakademi_MS"/>
    <x v="0"/>
    <x v="10"/>
    <s v="Q4"/>
    <d v="2016-11-01T00:00:00"/>
    <d v="2016-11-10T00:00:00"/>
    <n v="0"/>
    <x v="2"/>
    <x v="13"/>
    <s v="Vodafone1116_Red_Business_V2_interest_MS"/>
    <s v="Completed"/>
    <s v="Medikalakademi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96.173512404974062"/>
    <n v="96.173512404974062"/>
    <n v="0"/>
    <n v="0"/>
    <n v="0"/>
    <n v="0"/>
    <n v="-96.173512404974062"/>
    <e v="#DIV/0!"/>
  </r>
  <r>
    <s v="Vodafone1116_Red_Business_V2_interest_Onedio_MS"/>
    <x v="0"/>
    <x v="10"/>
    <s v="Q4"/>
    <d v="2016-11-01T00:00:00"/>
    <d v="2016-11-10T00:00:00"/>
    <n v="0"/>
    <x v="2"/>
    <x v="13"/>
    <s v="Vodafone1116_Red_Business_V2_interest_MS"/>
    <s v="Completed"/>
    <s v="Onedio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601.08445253108789"/>
    <n v="601.08445253108789"/>
    <n v="0"/>
    <n v="0"/>
    <n v="0"/>
    <n v="0"/>
    <n v="-601.08445253108789"/>
    <e v="#DIV/0!"/>
  </r>
  <r>
    <s v="Vodafone1116_Red_Business_V2_interest_Adhood_MS"/>
    <x v="0"/>
    <x v="10"/>
    <s v="Q4"/>
    <d v="2016-11-01T00:00:00"/>
    <d v="2016-11-10T00:00:00"/>
    <n v="0"/>
    <x v="2"/>
    <x v="13"/>
    <s v="Vodafone1116_Red_Business_V2_interest_MS"/>
    <s v="Completed"/>
    <s v="Adhood"/>
    <s v="RON"/>
    <s v="Xaxis Display Plus"/>
    <s v="cpm"/>
    <s v="Selected Sites"/>
    <s v="Ad Bundles"/>
    <n v="1"/>
    <n v="2"/>
    <n v="500000"/>
    <n v="424881"/>
    <n v="75119"/>
    <n v="424881"/>
    <m/>
    <n v="0"/>
    <e v="#DIV/0!"/>
    <n v="500"/>
    <n v="424.88099999999997"/>
    <n v="-75.119000000000028"/>
    <n v="1000"/>
    <n v="1000"/>
    <n v="0"/>
    <n v="0"/>
    <n v="575.11900000000003"/>
    <n v="0.57511900000000005"/>
  </r>
  <r>
    <s v="Vodafone1116_Red_Business_V2_interest_Medyanet(interstitial)_MS"/>
    <x v="0"/>
    <x v="10"/>
    <s v="Q4"/>
    <d v="2016-11-01T00:00:00"/>
    <d v="2016-11-10T00:00:00"/>
    <n v="0"/>
    <x v="2"/>
    <x v="13"/>
    <s v="Vodafone1116_Red_Business_V2_interest_MS"/>
    <s v="Completed"/>
    <s v="Medyanet"/>
    <s v="RON"/>
    <s v="Xaxis Rich Media"/>
    <s v="cpm"/>
    <s v="Interstitial"/>
    <s v="Interstitial"/>
    <n v="0.5"/>
    <n v="2"/>
    <n v="500000"/>
    <n v="500592"/>
    <n v="0"/>
    <n v="500000"/>
    <m/>
    <n v="0"/>
    <e v="#DIV/0!"/>
    <n v="250"/>
    <n v="250"/>
    <n v="0"/>
    <n v="1000"/>
    <n v="1000"/>
    <n v="0"/>
    <n v="0"/>
    <n v="750"/>
    <n v="0.75"/>
  </r>
  <r>
    <s v="Vodafone1116_Red_Business_V2_interest_Mynet_MS"/>
    <x v="0"/>
    <x v="10"/>
    <s v="Q4"/>
    <d v="2016-11-01T00:00:00"/>
    <d v="2016-11-10T00:00:00"/>
    <n v="0"/>
    <x v="2"/>
    <x v="13"/>
    <s v="Vodafone1116_Red_Business_V2_interest_MS"/>
    <s v="Completed"/>
    <s v="Digitalm"/>
    <s v="RON"/>
    <s v="Xaxis Display Plus"/>
    <s v="cpm"/>
    <s v="Selected Sites"/>
    <s v="Ad Bundles"/>
    <n v="0.2"/>
    <n v="2"/>
    <n v="1500000"/>
    <n v="1501867"/>
    <n v="0"/>
    <n v="1500000"/>
    <n v="229"/>
    <n v="1.5247688377199845E-4"/>
    <n v="8.7336244541484724"/>
    <n v="300"/>
    <n v="300"/>
    <n v="0"/>
    <n v="3000"/>
    <n v="2000"/>
    <n v="-1000"/>
    <n v="0"/>
    <n v="1700"/>
    <n v="0.85"/>
  </r>
  <r>
    <s v="Vodafone1116_Maraton_Medyanet(interstitial)_MS"/>
    <x v="0"/>
    <x v="10"/>
    <s v="Q4"/>
    <d v="2016-11-01T00:00:00"/>
    <d v="2016-11-10T00:00:00"/>
    <n v="0"/>
    <x v="2"/>
    <x v="13"/>
    <s v="Vodafone1116_Maraton_MS"/>
    <s v="Completed"/>
    <s v="Medyanet"/>
    <s v="RON"/>
    <s v="Xaxis Rich Media"/>
    <s v="cpm"/>
    <s v="Interstitial"/>
    <s v="Interstitial"/>
    <n v="0.5"/>
    <n v="2"/>
    <n v="300000"/>
    <n v="300435"/>
    <n v="0"/>
    <n v="300000"/>
    <m/>
    <n v="0"/>
    <e v="#DIV/0!"/>
    <n v="150"/>
    <n v="150"/>
    <n v="0"/>
    <n v="600"/>
    <n v="600"/>
    <n v="0"/>
    <n v="0"/>
    <n v="450"/>
    <n v="0.75"/>
  </r>
  <r>
    <s v="Vodafone1116_Maraton_Google_MS"/>
    <x v="0"/>
    <x v="10"/>
    <s v="Q4"/>
    <d v="2016-11-01T00:00:00"/>
    <d v="2016-11-10T00:00:00"/>
    <n v="0"/>
    <x v="2"/>
    <x v="13"/>
    <s v="Vodafone1116_Maraton_MS"/>
    <s v="Completed"/>
    <s v="Google"/>
    <s v="RON"/>
    <s v="Xaxis Rich Media"/>
    <s v="cpm"/>
    <s v="Interstitial"/>
    <s v="Interstitial"/>
    <n v="0"/>
    <n v="2"/>
    <n v="0"/>
    <n v="0"/>
    <n v="0"/>
    <n v="0"/>
    <m/>
    <e v="#DIV/0!"/>
    <e v="#DIV/0!"/>
    <n v="0"/>
    <n v="1091.5465475327301"/>
    <n v="1091.5465475327301"/>
    <n v="0"/>
    <n v="0"/>
    <n v="0"/>
    <n v="0"/>
    <n v="-1091.5465475327301"/>
    <e v="#DIV/0!"/>
  </r>
  <r>
    <s v="Vodafone1116_Maraton_Bannerconnect_MS"/>
    <x v="0"/>
    <x v="10"/>
    <s v="Q4"/>
    <d v="2016-11-01T00:00:00"/>
    <d v="2016-11-10T00:00:00"/>
    <n v="0"/>
    <x v="2"/>
    <x v="13"/>
    <s v="Vodafone1116_Maraton_MS"/>
    <s v="Completed"/>
    <s v="Bannerconnect"/>
    <s v="RON"/>
    <s v="Xaxis Rich Media"/>
    <s v="cpm"/>
    <s v="Interstitial"/>
    <s v="Interstitial"/>
    <n v="0"/>
    <n v="2"/>
    <n v="0"/>
    <n v="0"/>
    <n v="0"/>
    <n v="0"/>
    <m/>
    <e v="#DIV/0!"/>
    <e v="#DIV/0!"/>
    <n v="0"/>
    <n v="160.30514888736374"/>
    <n v="160.30514888736374"/>
    <n v="0"/>
    <n v="0"/>
    <n v="0"/>
    <n v="0"/>
    <n v="-160.30514888736374"/>
    <e v="#DIV/0!"/>
  </r>
  <r>
    <s v="Vodafone1116_Maraton_Medikalakademi_MS"/>
    <x v="0"/>
    <x v="10"/>
    <s v="Q4"/>
    <d v="2016-11-01T00:00:00"/>
    <d v="2016-11-10T00:00:00"/>
    <n v="0"/>
    <x v="2"/>
    <x v="13"/>
    <s v="Vodafone1116_Maraton_MS"/>
    <s v="Completed"/>
    <s v="Medikalakademi"/>
    <s v="RON"/>
    <s v="Xaxis Rich Media"/>
    <s v="cpm"/>
    <s v="Interstitial"/>
    <s v="Interstitial"/>
    <n v="0"/>
    <n v="2"/>
    <n v="0"/>
    <n v="0"/>
    <n v="0"/>
    <n v="0"/>
    <m/>
    <e v="#DIV/0!"/>
    <e v="#DIV/0!"/>
    <n v="0"/>
    <n v="109.95557486172342"/>
    <n v="109.95557486172342"/>
    <n v="0"/>
    <n v="0"/>
    <n v="0"/>
    <n v="0"/>
    <n v="-109.95557486172342"/>
    <e v="#DIV/0!"/>
  </r>
  <r>
    <s v="Vodafone1116_Maraton_Onedio_MS"/>
    <x v="0"/>
    <x v="10"/>
    <s v="Q4"/>
    <d v="2016-11-01T00:00:00"/>
    <d v="2016-11-10T00:00:00"/>
    <n v="0"/>
    <x v="2"/>
    <x v="13"/>
    <s v="Vodafone1116_Maraton_MS"/>
    <s v="Completed"/>
    <s v="Onedio"/>
    <s v="RON"/>
    <s v="Xaxis Rich Media"/>
    <s v="cpm"/>
    <s v="Interstitial"/>
    <s v="Interstitial"/>
    <n v="0"/>
    <n v="2"/>
    <n v="0"/>
    <n v="0"/>
    <n v="0"/>
    <n v="0"/>
    <m/>
    <e v="#DIV/0!"/>
    <e v="#DIV/0!"/>
    <n v="0"/>
    <n v="687.22234288577135"/>
    <n v="687.22234288577135"/>
    <n v="0"/>
    <n v="0"/>
    <n v="0"/>
    <n v="0"/>
    <n v="-687.22234288577135"/>
    <e v="#DIV/0!"/>
  </r>
  <r>
    <s v="Vodafone1116_Maraton_Appnexus_MS"/>
    <x v="0"/>
    <x v="10"/>
    <s v="Q4"/>
    <d v="2016-11-01T00:00:00"/>
    <d v="2016-11-10T00:00:00"/>
    <n v="0"/>
    <x v="2"/>
    <x v="13"/>
    <s v="Vodafone1116_Maraton_MS"/>
    <s v="Completed"/>
    <s v="Appnexus"/>
    <s v="RON"/>
    <s v="Xaxis Display Plus"/>
    <s v="cpm"/>
    <s v="Selected Sites"/>
    <s v="Ad Bundles"/>
    <n v="1"/>
    <n v="2"/>
    <n v="1350000"/>
    <n v="1350855"/>
    <n v="0"/>
    <n v="1350000"/>
    <n v="2238"/>
    <n v="1.6567285163840678E-3"/>
    <n v="1.0247408400357461"/>
    <n v="1350"/>
    <n v="63.187075778640001"/>
    <n v="-1286.8129242213599"/>
    <n v="2700"/>
    <n v="2293.37"/>
    <n v="-406.63000000000011"/>
    <n v="0"/>
    <n v="2230.1829242213598"/>
    <n v="0.97244793653939832"/>
  </r>
  <r>
    <s v="SaxoBank1116_Change_Kasim_interstitial_Digitalm_MX"/>
    <x v="0"/>
    <x v="10"/>
    <s v="Q4"/>
    <d v="2016-11-02T00:00:00"/>
    <d v="2016-11-18T00:00:00"/>
    <n v="0"/>
    <x v="3"/>
    <x v="78"/>
    <s v="SaxoBank1116_Change_interstitial_MX"/>
    <s v="Completed"/>
    <s v="Digitalm"/>
    <s v="RON"/>
    <s v="Xaxis Rich Media"/>
    <s v="cpm"/>
    <s v="Interstitial"/>
    <s v="Interstitial"/>
    <n v="2.5"/>
    <n v="7"/>
    <n v="300000"/>
    <n v="300009"/>
    <n v="0"/>
    <n v="300000"/>
    <n v="2684"/>
    <n v="8.9463982747184246E-3"/>
    <n v="0.48587667660208644"/>
    <n v="750"/>
    <n v="750"/>
    <n v="0"/>
    <n v="2100"/>
    <n v="1304.0930000000001"/>
    <n v="-795.90699999999993"/>
    <n v="0"/>
    <n v="554.09300000000007"/>
    <n v="0.42488764221570091"/>
  </r>
  <r>
    <s v="HeroBaby1116_Anneler_Anlatiyor_Audio_Recognition_Digitalmarcom_MX"/>
    <x v="0"/>
    <x v="10"/>
    <s v="Q4"/>
    <d v="2016-11-02T00:00:00"/>
    <d v="2016-11-30T00:00:00"/>
    <n v="0"/>
    <x v="3"/>
    <x v="65"/>
    <s v="HeroBaby1116_Anneler_Anlatiyor_Audio_Recognition_MX"/>
    <s v="Completed"/>
    <s v="Digitalmarcom"/>
    <s v="RON"/>
    <s v="Xaxis Audio Recog"/>
    <s v="cpv"/>
    <s v="Pre/Mid/Post Rolls RON"/>
    <s v="Online Video"/>
    <n v="0.05"/>
    <n v="7.0000000000000007E-2"/>
    <n v="128000"/>
    <n v="156013"/>
    <n v="0"/>
    <n v="128000"/>
    <n v="7576"/>
    <n v="4.8560055892778169E-2"/>
    <n v="1.1758262935586064"/>
    <n v="6400"/>
    <n v="6400"/>
    <n v="0"/>
    <n v="8960"/>
    <n v="8908.0600000000013"/>
    <n v="-51.93999999999869"/>
    <n v="0"/>
    <n v="2508.0600000000013"/>
    <n v="0.28154951807688777"/>
  </r>
  <r>
    <s v="HeroBaby1116_Anneler_Anlatiyor_Seeding_Clipkit_MX"/>
    <x v="0"/>
    <x v="10"/>
    <s v="Q4"/>
    <d v="2016-11-02T00:00:00"/>
    <d v="2016-11-30T00:00:00"/>
    <n v="0"/>
    <x v="3"/>
    <x v="65"/>
    <s v="HeroBaby1116_Anneler_Anlatiyor_Seeding_MX"/>
    <s v="Completed"/>
    <s v="Clipkit"/>
    <s v="RON"/>
    <s v="Xaxis Seeding"/>
    <s v="cpc"/>
    <s v="Pre/Mid/Post Rolls RON"/>
    <s v="Online Video"/>
    <n v="0.4"/>
    <n v="0.6"/>
    <n v="18911"/>
    <n v="23080"/>
    <n v="0"/>
    <n v="18911"/>
    <m/>
    <n v="0"/>
    <e v="#DIV/0!"/>
    <n v="7.5644000000000009"/>
    <n v="7564.4"/>
    <n v="7556.8355999999994"/>
    <n v="11.3466"/>
    <n v="11346.6"/>
    <n v="11335.2534"/>
    <n v="0"/>
    <n v="3782.2000000000007"/>
    <n v="0.33333333333333337"/>
  </r>
  <r>
    <s v="Lassa1116_TBR_interstitial_Bond_MC"/>
    <x v="0"/>
    <x v="10"/>
    <s v="Q4"/>
    <d v="2016-11-01T00:00:00"/>
    <d v="2016-11-20T00:00:00"/>
    <n v="0"/>
    <x v="0"/>
    <x v="17"/>
    <s v="Lassa1116_TBR_interstitial_MC"/>
    <s v="Completed"/>
    <s v="Bond Digital"/>
    <s v="RON"/>
    <s v="Xaxis Rich Media"/>
    <s v="cpm"/>
    <s v="Interstitial"/>
    <s v="Interstitial"/>
    <n v="2.5"/>
    <n v="4.25"/>
    <n v="250000"/>
    <n v="250538"/>
    <n v="0"/>
    <n v="250000"/>
    <n v="5262"/>
    <n v="2.1002801970160214E-2"/>
    <n v="0.17924710186240975"/>
    <n v="625"/>
    <n v="625"/>
    <n v="0"/>
    <n v="1062.5"/>
    <n v="943.19825000000003"/>
    <n v="-119.30174999999997"/>
    <n v="0"/>
    <n v="318.19825000000003"/>
    <n v="0.33736094188045834"/>
  </r>
  <r>
    <s v="Lassa1116_TBR_interstitial_Dogus_MC"/>
    <x v="0"/>
    <x v="10"/>
    <s v="Q4"/>
    <d v="2016-11-01T00:00:00"/>
    <d v="2016-11-20T00:00:00"/>
    <n v="0"/>
    <x v="0"/>
    <x v="17"/>
    <s v="Lassa1116_TBR_interstitial_MC"/>
    <s v="Completed"/>
    <s v="Dogus"/>
    <s v="RON"/>
    <s v="Xaxis Rich Media"/>
    <s v="cpm"/>
    <s v="Interstitial"/>
    <s v="Interstitial"/>
    <n v="2.5"/>
    <n v="4.25"/>
    <n v="250000"/>
    <n v="250048"/>
    <n v="0"/>
    <n v="250000"/>
    <n v="1976"/>
    <n v="7.9024827233171238E-3"/>
    <n v="0.47732704959514172"/>
    <n v="625"/>
    <n v="625"/>
    <n v="0"/>
    <n v="1062.5"/>
    <n v="943.19825000000003"/>
    <n v="-119.30174999999997"/>
    <n v="0"/>
    <n v="318.19825000000003"/>
    <n v="0.33736094188045834"/>
  </r>
  <r>
    <s v="Sony1116_XPeriaZ_Data_Targeting_Appnexus_MC"/>
    <x v="0"/>
    <x v="10"/>
    <s v="Q4"/>
    <d v="2016-11-01T00:00:00"/>
    <d v="2016-11-30T00:00:00"/>
    <n v="0"/>
    <x v="0"/>
    <x v="75"/>
    <s v="Sony1116_XPeriaZ_Data_Targeting_MC"/>
    <s v="Completed"/>
    <s v="Appnexus"/>
    <s v="RON"/>
    <s v="Xaxis Display Plus"/>
    <s v="cpm"/>
    <s v="Selected Sites"/>
    <s v="Ad Bundles"/>
    <n v="1"/>
    <n v="2"/>
    <n v="2200000"/>
    <n v="1512638"/>
    <n v="687362"/>
    <n v="1512638"/>
    <n v="761"/>
    <n v="5.0309459368335317E-4"/>
    <n v="3.9753350854139291"/>
    <n v="2200"/>
    <n v="75.3323913622894"/>
    <n v="-2124.6676086377106"/>
    <n v="4400"/>
    <n v="3025.23"/>
    <n v="-1374.77"/>
    <n v="0"/>
    <n v="2949.8976086377106"/>
    <n v="0.97509862345597209"/>
  </r>
  <r>
    <s v="Sony1116_XPeriaZ_Data_Targeting_Google_MC"/>
    <x v="0"/>
    <x v="10"/>
    <s v="Q4"/>
    <d v="2016-11-01T00:00:00"/>
    <d v="2016-11-30T00:00:00"/>
    <n v="0"/>
    <x v="0"/>
    <x v="75"/>
    <s v="Sony1116_XPeriaZ_Data_Targeting_MC"/>
    <s v="Completed"/>
    <s v="Google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1243.9282229029"/>
    <n v="1243.9282229029"/>
    <n v="0"/>
    <n v="0"/>
    <n v="0"/>
    <n v="0"/>
    <n v="-1243.9282229029"/>
    <e v="#DIV/0!"/>
  </r>
  <r>
    <s v="Sony1116_XPeriaZ_Data_Targeting_Bannerconnect_MC"/>
    <x v="0"/>
    <x v="10"/>
    <s v="Q4"/>
    <d v="2016-11-01T00:00:00"/>
    <d v="2016-11-30T00:00:00"/>
    <n v="0"/>
    <x v="0"/>
    <x v="75"/>
    <s v="Sony1116_XPeriaZ_Data_Targeting_MC"/>
    <s v="Completed"/>
    <s v="Bannerconnect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179.50384001442356"/>
    <n v="179.50384001442356"/>
    <n v="0"/>
    <n v="0"/>
    <n v="0"/>
    <n v="0"/>
    <n v="-179.50384001442356"/>
    <e v="#DIV/0!"/>
  </r>
  <r>
    <s v="Sony1116_XPeriaZ_Data_Targeting_Medikalakademi_MC"/>
    <x v="0"/>
    <x v="10"/>
    <s v="Q4"/>
    <d v="2016-11-01T00:00:00"/>
    <d v="2016-11-30T00:00:00"/>
    <n v="0"/>
    <x v="0"/>
    <x v="75"/>
    <s v="Sony1116_XPeriaZ_Data_Targeting_MC"/>
    <s v="Completed"/>
    <s v="Medikalakademi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123.12422935673155"/>
    <n v="123.12422935673155"/>
    <n v="0"/>
    <n v="0"/>
    <n v="0"/>
    <n v="0"/>
    <n v="-123.12422935673155"/>
    <e v="#DIV/0!"/>
  </r>
  <r>
    <s v="Sony1116_XPeriaZ_Data_Targeting_Onedio_MC"/>
    <x v="0"/>
    <x v="10"/>
    <s v="Q4"/>
    <d v="2016-11-01T00:00:00"/>
    <d v="2016-11-30T00:00:00"/>
    <n v="0"/>
    <x v="0"/>
    <x v="75"/>
    <s v="Sony1116_XPeriaZ_Data_Targeting_MC"/>
    <s v="Completed"/>
    <s v="Onedio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769.52643347957212"/>
    <n v="769.52643347957212"/>
    <n v="0"/>
    <n v="0"/>
    <n v="0"/>
    <n v="0"/>
    <n v="-769.52643347957212"/>
    <e v="#DIV/0!"/>
  </r>
  <r>
    <s v="Sony1116_XPeriaZ_Data_Targeting_Bond_MC"/>
    <x v="0"/>
    <x v="10"/>
    <s v="Q4"/>
    <d v="2016-11-01T00:00:00"/>
    <d v="2016-11-30T00:00:00"/>
    <n v="0"/>
    <x v="0"/>
    <x v="75"/>
    <s v="Sony1116_XPeriaZ_Data_Targeting_MC"/>
    <s v="Completed"/>
    <s v="Bond Digital"/>
    <s v="RON"/>
    <s v="Xaxis Display Plus"/>
    <s v="cpm"/>
    <s v="Selected Sites"/>
    <s v="Ad Bundles"/>
    <n v="0.5"/>
    <n v="2"/>
    <n v="500000"/>
    <n v="72557"/>
    <n v="427443"/>
    <n v="72557"/>
    <n v="88"/>
    <n v="1.2128395606213046E-3"/>
    <n v="1.6490227272727274"/>
    <n v="250"/>
    <n v="36.278500000000001"/>
    <n v="-213.72149999999999"/>
    <n v="1000"/>
    <n v="145.114"/>
    <n v="-854.88599999999997"/>
    <n v="0"/>
    <n v="108.8355"/>
    <n v="0.75"/>
  </r>
  <r>
    <s v="Sony1116_XPeriaZ_Data_Targeting_Popmarker_MC"/>
    <x v="0"/>
    <x v="10"/>
    <s v="Q4"/>
    <d v="2016-11-01T00:00:00"/>
    <d v="2016-11-30T00:00:00"/>
    <n v="0"/>
    <x v="0"/>
    <x v="75"/>
    <s v="Sony1116_XPeriaZ_Data_Targeting_MC"/>
    <s v="Completed"/>
    <s v="Popmarker"/>
    <s v="RON"/>
    <s v="Xaxis Display Plus"/>
    <s v="cpm"/>
    <s v="Selected Sites"/>
    <s v="Ad Bundles"/>
    <n v="1"/>
    <n v="2"/>
    <n v="2200000"/>
    <n v="37182"/>
    <n v="2162818"/>
    <n v="37182"/>
    <m/>
    <n v="0"/>
    <e v="#DIV/0!"/>
    <n v="2200"/>
    <n v="37.182000000000002"/>
    <n v="-2162.8180000000002"/>
    <n v="4400"/>
    <n v="74.364000000000004"/>
    <n v="-4325.6360000000004"/>
    <n v="0"/>
    <n v="37.182000000000002"/>
    <n v="0.5"/>
  </r>
  <r>
    <s v="Avivasa1116_BES_Preroll_Nokta_MX"/>
    <x v="0"/>
    <x v="10"/>
    <s v="Q4"/>
    <d v="2016-11-01T00:00:00"/>
    <d v="2016-12-31T00:00:00"/>
    <n v="0"/>
    <x v="0"/>
    <x v="5"/>
    <s v="Avivasa1116_BES_Preroll_MX"/>
    <s v="Completed"/>
    <s v="Nokta"/>
    <s v="RON"/>
    <s v="Xaxis Tv"/>
    <s v="cpv"/>
    <s v="Pre/Mid/Post Rolls RON"/>
    <s v="Online Video"/>
    <n v="1.2E-2"/>
    <n v="0.04"/>
    <n v="35000"/>
    <n v="36668"/>
    <n v="0"/>
    <n v="35000"/>
    <n v="1584"/>
    <n v="4.319842914803098E-2"/>
    <n v="0.78914141414141414"/>
    <n v="420"/>
    <n v="420"/>
    <n v="0"/>
    <n v="1400"/>
    <n v="1250"/>
    <n v="-150"/>
    <n v="0"/>
    <n v="830"/>
    <n v="0.66400000000000003"/>
  </r>
  <r>
    <s v="Avivasa1116_BES_Preroll_Fox_MX"/>
    <x v="0"/>
    <x v="10"/>
    <s v="Q4"/>
    <d v="2016-11-01T00:00:00"/>
    <d v="2016-12-31T00:00:00"/>
    <n v="0"/>
    <x v="0"/>
    <x v="5"/>
    <s v="Avivasa1116_BES_Preroll_MX"/>
    <s v="Completed"/>
    <s v="Fox"/>
    <s v="RON"/>
    <s v="Xaxis Tv"/>
    <s v="cpv"/>
    <s v="Pre/Mid/Post Rolls RON"/>
    <s v="Online Video"/>
    <n v="0.01"/>
    <n v="0.04"/>
    <n v="35000"/>
    <n v="39191"/>
    <n v="0"/>
    <n v="35000"/>
    <n v="746"/>
    <n v="1.9034982521497282E-2"/>
    <n v="1.6756032171581769"/>
    <n v="350"/>
    <n v="350"/>
    <n v="0"/>
    <n v="1400"/>
    <n v="1250"/>
    <n v="-150"/>
    <n v="0"/>
    <n v="900"/>
    <n v="0.72"/>
  </r>
  <r>
    <s v="Avivasa1116_BES_Preroll_Midyo_MX"/>
    <x v="0"/>
    <x v="10"/>
    <s v="Q4"/>
    <d v="2016-11-01T00:00:00"/>
    <d v="2016-12-31T00:00:00"/>
    <n v="0"/>
    <x v="0"/>
    <x v="5"/>
    <s v="Avivasa1116_BES_Preroll_MX"/>
    <s v="Completed"/>
    <s v="Midyo"/>
    <s v="RON"/>
    <s v="Xaxis Tv"/>
    <s v="cpv"/>
    <s v="Pre/Mid/Post Rolls RON"/>
    <s v="Online Video"/>
    <n v="5.0000000000000001E-3"/>
    <n v="0.04"/>
    <n v="35000"/>
    <n v="35610"/>
    <n v="0"/>
    <n v="35000"/>
    <n v="514"/>
    <n v="1.4434147711317047E-2"/>
    <n v="2.431906614785992"/>
    <n v="175"/>
    <n v="175"/>
    <n v="0"/>
    <n v="1400"/>
    <n v="1250"/>
    <n v="-150"/>
    <n v="0"/>
    <n v="1075"/>
    <n v="0.86"/>
  </r>
  <r>
    <s v="Avivasa1116_BES_Preroll_Crep_MX"/>
    <x v="0"/>
    <x v="10"/>
    <s v="Q4"/>
    <d v="2016-11-01T00:00:00"/>
    <d v="2016-12-31T00:00:00"/>
    <n v="0"/>
    <x v="0"/>
    <x v="5"/>
    <s v="Avivasa1116_BES_Preroll_MX"/>
    <s v="Completed"/>
    <s v="Crep Digital"/>
    <s v="RON"/>
    <s v="Xaxis Tv"/>
    <s v="cpv"/>
    <s v="Pre/Mid/Post Rolls RON"/>
    <s v="Online Video"/>
    <n v="2.5000000000000001E-2"/>
    <n v="0.04"/>
    <n v="35000"/>
    <n v="90147"/>
    <n v="0"/>
    <n v="35000"/>
    <m/>
    <n v="0"/>
    <e v="#DIV/0!"/>
    <n v="875"/>
    <n v="875"/>
    <n v="0"/>
    <n v="1400"/>
    <n v="1250"/>
    <n v="-150"/>
    <n v="0"/>
    <n v="375"/>
    <n v="0.3"/>
  </r>
  <r>
    <s v="WePublic1116_interest_Dogus_MEC"/>
    <x v="0"/>
    <x v="10"/>
    <s v="Q4"/>
    <d v="2016-11-01T00:00:00"/>
    <d v="2016-11-30T00:00:00"/>
    <n v="0"/>
    <x v="1"/>
    <x v="74"/>
    <s v="WePublic1116_interest_MEC"/>
    <s v="Completed"/>
    <s v="Dogus"/>
    <s v="RON"/>
    <s v="Xaxis Display Plus"/>
    <s v="cpm"/>
    <s v="Selected Sites"/>
    <s v="Ad Bundles"/>
    <n v="0.35"/>
    <n v="1.75"/>
    <n v="1500000"/>
    <n v="1496730"/>
    <n v="3270"/>
    <n v="1496730"/>
    <n v="889"/>
    <n v="5.9396150274264564E-4"/>
    <n v="2.9463188976377954"/>
    <n v="525"/>
    <n v="523.85550000000001"/>
    <n v="-1.1444999999999936"/>
    <n v="2625"/>
    <n v="2619.2775000000001"/>
    <n v="-5.7224999999998545"/>
    <n v="0"/>
    <n v="2095.422"/>
    <n v="0.79999999999999993"/>
  </r>
  <r>
    <s v="WePublic1116_interest_Medyanet(interstitial)_MEC"/>
    <x v="0"/>
    <x v="10"/>
    <s v="Q4"/>
    <d v="2016-11-01T00:00:00"/>
    <d v="2016-11-30T00:00:00"/>
    <n v="0"/>
    <x v="1"/>
    <x v="74"/>
    <s v="WePublic1116_interest_MEC"/>
    <s v="Completed"/>
    <s v="Medyanet"/>
    <s v="RON"/>
    <s v="Xaxis Rich Media"/>
    <s v="cpm"/>
    <s v="Interstitial"/>
    <s v="Interstitial"/>
    <n v="0.5"/>
    <n v="1.75"/>
    <n v="1000000"/>
    <n v="0"/>
    <n v="1000000"/>
    <n v="0"/>
    <n v="0"/>
    <e v="#DIV/0!"/>
    <e v="#DIV/0!"/>
    <n v="500"/>
    <n v="0"/>
    <n v="-500"/>
    <n v="1750"/>
    <n v="0"/>
    <n v="-1750"/>
    <n v="0"/>
    <n v="0"/>
    <e v="#DIV/0!"/>
  </r>
  <r>
    <s v="WePublic1116_interest_Bond_MEC"/>
    <x v="0"/>
    <x v="10"/>
    <s v="Q4"/>
    <d v="2016-11-01T00:00:00"/>
    <d v="2016-11-30T00:00:00"/>
    <n v="0"/>
    <x v="1"/>
    <x v="74"/>
    <s v="WePublic1116_interest_MEC"/>
    <s v="Completed"/>
    <s v="Bond Digital"/>
    <s v="RON"/>
    <s v="Xaxis Display Plus"/>
    <s v="cpm"/>
    <s v="Selected Sites"/>
    <s v="Ad Bundles"/>
    <n v="0.5"/>
    <n v="1.75"/>
    <n v="1000000"/>
    <n v="1000127"/>
    <n v="0"/>
    <n v="1000000"/>
    <n v="2012"/>
    <n v="2.0117445084474272E-3"/>
    <n v="0.86989177435387677"/>
    <n v="500"/>
    <n v="500"/>
    <n v="0"/>
    <n v="1750"/>
    <n v="1750.22225"/>
    <n v="0.22225000000003092"/>
    <n v="0"/>
    <n v="1250.22225"/>
    <n v="0.71432199539229946"/>
  </r>
  <r>
    <s v="WePublic1116_Mobil_Prestitial_Move_MEC"/>
    <x v="0"/>
    <x v="10"/>
    <s v="Q4"/>
    <d v="2016-11-01T00:00:00"/>
    <d v="2016-11-30T00:00:00"/>
    <n v="0"/>
    <x v="1"/>
    <x v="74"/>
    <s v="WePublic1116_Mobil_Prestitial_MEC"/>
    <s v="Completed"/>
    <s v="Move"/>
    <s v="RON"/>
    <s v="Xaxis Mobil"/>
    <s v="cpm"/>
    <s v="Interstitial"/>
    <s v="Interstitial"/>
    <n v="3"/>
    <n v="7.5"/>
    <n v="567000"/>
    <n v="0"/>
    <n v="567000"/>
    <n v="0"/>
    <n v="0"/>
    <e v="#DIV/0!"/>
    <e v="#DIV/0!"/>
    <n v="1701"/>
    <n v="0"/>
    <n v="-1701"/>
    <n v="4252.5"/>
    <n v="0"/>
    <n v="-4252.5"/>
    <n v="0"/>
    <n v="0"/>
    <e v="#DIV/0!"/>
  </r>
  <r>
    <s v="Darphin1116_Lumiere_Essentiele_interstitial_Medyanet_MS"/>
    <x v="0"/>
    <x v="10"/>
    <s v="Q4"/>
    <d v="2016-11-01T00:00:00"/>
    <d v="2016-11-24T00:00:00"/>
    <n v="0"/>
    <x v="2"/>
    <x v="71"/>
    <s v="Darphin1116_Lumiere_Essentiele_interstitial_MS"/>
    <s v="Completed"/>
    <s v="Medyanet"/>
    <s v="RON"/>
    <s v="Xaxis Rich Media"/>
    <s v="cpm"/>
    <s v="Interstitial"/>
    <s v="Interstitial"/>
    <n v="0.5"/>
    <n v="4.5"/>
    <n v="300000"/>
    <n v="300004"/>
    <n v="0"/>
    <n v="300000"/>
    <n v="9947"/>
    <n v="3.315622458367222E-2"/>
    <n v="8.8082738514124875E-2"/>
    <n v="150"/>
    <n v="150"/>
    <n v="0"/>
    <n v="1350"/>
    <n v="876.15900000000011"/>
    <n v="-473.84099999999989"/>
    <n v="0"/>
    <n v="726.15900000000011"/>
    <n v="0.82879819758742423"/>
  </r>
  <r>
    <s v="Darphin1116_Lumiere_Essentiele_interstitial_Mynet_MS"/>
    <x v="0"/>
    <x v="10"/>
    <s v="Q4"/>
    <d v="2016-11-01T00:00:00"/>
    <d v="2016-11-24T00:00:00"/>
    <n v="0"/>
    <x v="2"/>
    <x v="71"/>
    <s v="Darphin1116_Lumiere_Essentiele_interstitial_MS"/>
    <s v="Completed"/>
    <s v="Digitalm"/>
    <s v="RON"/>
    <s v="Xaxis Rich Media"/>
    <s v="cpm"/>
    <s v="Interstitial"/>
    <s v="Interstitial"/>
    <n v="2.5"/>
    <n v="4.5"/>
    <n v="200000"/>
    <n v="200039"/>
    <n v="0"/>
    <n v="200000"/>
    <n v="1791"/>
    <n v="8.9532541154474874E-3"/>
    <n v="0.50251256281407031"/>
    <n v="500"/>
    <n v="500"/>
    <n v="0"/>
    <n v="900"/>
    <n v="900"/>
    <n v="0"/>
    <n v="0"/>
    <n v="400"/>
    <n v="0.44444444444444442"/>
  </r>
  <r>
    <s v="Darphin1116_Lumiere_Essentiele_interstitial_Acunn_MS"/>
    <x v="0"/>
    <x v="10"/>
    <s v="Q4"/>
    <d v="2016-11-01T00:00:00"/>
    <d v="2016-11-24T00:00:00"/>
    <n v="0"/>
    <x v="2"/>
    <x v="71"/>
    <s v="Darphin1116_Lumiere_Essentiele_interstitial_MS"/>
    <s v="Completed"/>
    <s v="Acunn"/>
    <s v="RON"/>
    <s v="Xaxis Rich Media"/>
    <s v="cpm"/>
    <s v="Interstitial"/>
    <s v="Interstitial"/>
    <n v="1.25"/>
    <n v="4.5"/>
    <n v="250000"/>
    <n v="257021"/>
    <n v="0"/>
    <n v="250000"/>
    <n v="2174"/>
    <n v="8.4584528112488858E-3"/>
    <n v="0.51747930082796689"/>
    <n v="312.5"/>
    <n v="312.5"/>
    <n v="0"/>
    <n v="1125"/>
    <n v="1125"/>
    <n v="0"/>
    <n v="0"/>
    <n v="812.5"/>
    <n v="0.72222222222222221"/>
  </r>
  <r>
    <s v="Darphin1116_Lumiere_Essentiele_interstitial_Star_MS"/>
    <x v="0"/>
    <x v="10"/>
    <s v="Q4"/>
    <d v="2016-11-01T00:00:00"/>
    <d v="2016-11-24T00:00:00"/>
    <n v="0"/>
    <x v="2"/>
    <x v="71"/>
    <s v="Darphin1116_Lumiere_Essentiele_interstitial_MS"/>
    <s v="Completed"/>
    <s v="Star"/>
    <s v="RON"/>
    <s v="Xaxis Rich Media"/>
    <s v="cpm"/>
    <s v="Interstitial"/>
    <s v="Interstitial"/>
    <n v="2.5"/>
    <n v="4.5"/>
    <n v="250000"/>
    <n v="252172"/>
    <n v="0"/>
    <n v="250000"/>
    <n v="4856"/>
    <n v="1.9256697809431657E-2"/>
    <n v="0.23167215815485998"/>
    <n v="625"/>
    <n v="625"/>
    <n v="0"/>
    <n v="1125"/>
    <n v="1125"/>
    <n v="0"/>
    <n v="0"/>
    <n v="500"/>
    <n v="0.44444444444444442"/>
  </r>
  <r>
    <s v="Darphin1116_Lumiere_Essentiele_Seeding_Clipkit_MS"/>
    <x v="0"/>
    <x v="10"/>
    <s v="Q4"/>
    <d v="2016-11-03T00:00:00"/>
    <d v="2016-11-24T00:00:00"/>
    <n v="0"/>
    <x v="2"/>
    <x v="71"/>
    <s v="Darphin1116_Lumiere_Essentiele_Seeding_MS"/>
    <s v="Completed"/>
    <s v="Clipkit"/>
    <s v="RON"/>
    <s v="Xaxis Seeding"/>
    <s v="cpc"/>
    <s v="Pre/Mid/Post Rolls RON"/>
    <s v="Online Video"/>
    <n v="0.4"/>
    <n v="0.6"/>
    <n v="10000"/>
    <n v="11143"/>
    <n v="0"/>
    <n v="10000"/>
    <m/>
    <n v="0"/>
    <e v="#DIV/0!"/>
    <n v="4"/>
    <n v="4000"/>
    <n v="3996"/>
    <n v="6"/>
    <n v="5598"/>
    <n v="5592"/>
    <n v="0"/>
    <n v="1598"/>
    <n v="0.28545909253304752"/>
  </r>
  <r>
    <s v="Vodafone1116_52_Hafta_interest_Kobi_Appnexus_MS"/>
    <x v="0"/>
    <x v="10"/>
    <s v="Q4"/>
    <d v="2016-11-04T00:00:00"/>
    <d v="2016-11-09T00:00:00"/>
    <n v="0"/>
    <x v="2"/>
    <x v="13"/>
    <s v="Vodafone1116_52_Hafta_interest_Kobi_MS"/>
    <s v="Completed"/>
    <s v="Appnexus"/>
    <s v="RON"/>
    <s v="Xaxis Display Plus"/>
    <s v="cpm"/>
    <s v="Selected Sites"/>
    <s v="Ad Bundles"/>
    <n v="1"/>
    <n v="2"/>
    <n v="600000"/>
    <n v="597275"/>
    <n v="2725"/>
    <n v="597275"/>
    <n v="71"/>
    <n v="1.1887321585534301E-4"/>
    <n v="13.397591549295775"/>
    <n v="600"/>
    <n v="32.749888166287398"/>
    <n v="-567.25011183371259"/>
    <n v="1200"/>
    <n v="951.22900000000004"/>
    <n v="-248.77099999999996"/>
    <n v="0"/>
    <n v="918.47911183371264"/>
    <n v="0.96557097379675405"/>
  </r>
  <r>
    <s v="Vodafone1116_52_Hafta_interest_Kobi_Google_MS"/>
    <x v="0"/>
    <x v="10"/>
    <s v="Q4"/>
    <d v="2016-11-04T00:00:00"/>
    <d v="2016-11-09T00:00:00"/>
    <n v="0"/>
    <x v="2"/>
    <x v="13"/>
    <s v="Vodafone1116_52_Hafta_interest_Kobi_MS"/>
    <s v="Completed"/>
    <s v="Google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520.10858996950503"/>
    <n v="520.10858996950503"/>
    <n v="0"/>
    <n v="0"/>
    <n v="0"/>
    <n v="0"/>
    <n v="-520.10858996950503"/>
    <e v="#DIV/0!"/>
  </r>
  <r>
    <s v="Vodafone1116_52_Hafta_interest_Kobi_Bannerconnect_MS"/>
    <x v="0"/>
    <x v="10"/>
    <s v="Q4"/>
    <d v="2016-11-04T00:00:00"/>
    <d v="2016-11-09T00:00:00"/>
    <n v="0"/>
    <x v="2"/>
    <x v="13"/>
    <s v="Vodafone1116_52_Hafta_interest_Kobi_MS"/>
    <s v="Completed"/>
    <s v="Bannerconnect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70.87826435975748"/>
    <n v="70.87826435975748"/>
    <n v="0"/>
    <n v="0"/>
    <n v="0"/>
    <n v="0"/>
    <n v="-70.87826435975748"/>
    <e v="#DIV/0!"/>
  </r>
  <r>
    <s v="Vodafone1116_52_Hafta_interest_Kobi_Medikalakademi_MS"/>
    <x v="0"/>
    <x v="10"/>
    <s v="Q4"/>
    <d v="2016-11-04T00:00:00"/>
    <d v="2016-11-09T00:00:00"/>
    <n v="0"/>
    <x v="2"/>
    <x v="13"/>
    <s v="Vodafone1116_52_Hafta_interest_Kobi_MS"/>
    <s v="Completed"/>
    <s v="Medikalakademi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48.616406628051017"/>
    <n v="48.616406628051017"/>
    <n v="0"/>
    <n v="0"/>
    <n v="0"/>
    <n v="0"/>
    <n v="-48.616406628051017"/>
    <e v="#DIV/0!"/>
  </r>
  <r>
    <s v="Vodafone1116_52_Hafta_interest_Kobi_Onedio_MS"/>
    <x v="0"/>
    <x v="10"/>
    <s v="Q4"/>
    <d v="2016-11-04T00:00:00"/>
    <d v="2016-11-09T00:00:00"/>
    <n v="0"/>
    <x v="2"/>
    <x v="13"/>
    <s v="Vodafone1116_52_Hafta_interest_Kobi_MS"/>
    <s v="Completed"/>
    <s v="Onedio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303.8525414253188"/>
    <n v="303.8525414253188"/>
    <n v="0"/>
    <n v="0"/>
    <n v="0"/>
    <n v="0"/>
    <n v="-303.8525414253188"/>
    <e v="#DIV/0!"/>
  </r>
  <r>
    <s v="Vodafone1116_52_Hafta_interest_Kobi_Medyanet(interstitial)_MS"/>
    <x v="0"/>
    <x v="10"/>
    <s v="Q4"/>
    <d v="2016-11-04T00:00:00"/>
    <d v="2016-11-09T00:00:00"/>
    <n v="0"/>
    <x v="2"/>
    <x v="13"/>
    <s v="Vodafone1116_52_Hafta_interest_Kobi_MS"/>
    <s v="Completed"/>
    <s v="Medyanet"/>
    <s v="RON"/>
    <s v="Xaxis Rich Media"/>
    <s v="cpm"/>
    <s v="Interstitial"/>
    <s v="Interstitial"/>
    <n v="0.5"/>
    <n v="2"/>
    <n v="500000"/>
    <n v="500963"/>
    <n v="0"/>
    <n v="500000"/>
    <m/>
    <n v="0"/>
    <e v="#DIV/0!"/>
    <n v="250"/>
    <n v="250"/>
    <n v="0"/>
    <n v="1000"/>
    <n v="951.22900000000004"/>
    <n v="-48.770999999999958"/>
    <n v="0"/>
    <n v="701.22900000000004"/>
    <n v="0.73718210861948075"/>
  </r>
  <r>
    <s v="Vodafone1116_52_Hafta_interest_Insaat_DYG_MS"/>
    <x v="0"/>
    <x v="10"/>
    <s v="Q4"/>
    <d v="2016-11-04T00:00:00"/>
    <d v="2016-11-09T00:00:00"/>
    <n v="0"/>
    <x v="2"/>
    <x v="13"/>
    <s v="Vodafone1116_52_Hafta_interest_Insaat_MS"/>
    <s v="Completed"/>
    <s v="Dogus"/>
    <s v="RON"/>
    <s v="Xaxis Display Plus"/>
    <s v="cpm"/>
    <s v="Selected Sites"/>
    <s v="Ad Bundles"/>
    <n v="0.35"/>
    <n v="2"/>
    <n v="600000"/>
    <n v="601816"/>
    <n v="0"/>
    <n v="600000"/>
    <n v="684"/>
    <n v="1.1365600116979276E-3"/>
    <n v="1.3892309941520469"/>
    <n v="210"/>
    <n v="210"/>
    <n v="0"/>
    <n v="1200"/>
    <n v="950.23400000000004"/>
    <n v="-249.76599999999996"/>
    <n v="0"/>
    <n v="740.23400000000004"/>
    <n v="0.77900180376623018"/>
  </r>
  <r>
    <s v="Vodafone1116_52_Hafta_interest_Insaat_Appnexus_MS"/>
    <x v="0"/>
    <x v="10"/>
    <s v="Q4"/>
    <d v="2016-11-04T00:00:00"/>
    <d v="2016-11-09T00:00:00"/>
    <n v="0"/>
    <x v="2"/>
    <x v="13"/>
    <s v="Vodafone1116_52_Hafta_interest_Insaat_MS"/>
    <s v="Completed"/>
    <s v="Appnexus"/>
    <s v="RON"/>
    <s v="Xaxis Display Plus"/>
    <s v="cpm"/>
    <s v="Selected Sites"/>
    <s v="Ad Bundles"/>
    <n v="1"/>
    <n v="2"/>
    <n v="600000"/>
    <n v="590390"/>
    <n v="9610"/>
    <n v="590390"/>
    <n v="78"/>
    <n v="1.3211605887633598E-4"/>
    <n v="12.182487179487181"/>
    <n v="600"/>
    <n v="32.338403024136703"/>
    <n v="-567.66159697586329"/>
    <n v="1200"/>
    <n v="950.23400000000004"/>
    <n v="-249.76599999999996"/>
    <n v="0"/>
    <n v="917.89559697586333"/>
    <n v="0.96596795839326244"/>
  </r>
  <r>
    <s v="Vodafone1116_52_Hafta_interest_Insaat_Google_MS"/>
    <x v="0"/>
    <x v="10"/>
    <s v="Q4"/>
    <d v="2016-11-04T00:00:00"/>
    <d v="2016-11-09T00:00:00"/>
    <n v="0"/>
    <x v="2"/>
    <x v="13"/>
    <s v="Vodafone1116_52_Hafta_interest_Insaat_MS"/>
    <s v="Completed"/>
    <s v="Google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546.86074286522603"/>
    <n v="546.86074286522603"/>
    <n v="0"/>
    <n v="0"/>
    <n v="0"/>
    <n v="0"/>
    <n v="-546.86074286522603"/>
    <e v="#DIV/0!"/>
  </r>
  <r>
    <s v="Vodafone1116_52_Hafta_interest_Insaat_Bannerconnect_MS"/>
    <x v="0"/>
    <x v="10"/>
    <s v="Q4"/>
    <d v="2016-11-04T00:00:00"/>
    <d v="2016-11-09T00:00:00"/>
    <n v="0"/>
    <x v="2"/>
    <x v="13"/>
    <s v="Vodafone1116_52_Hafta_interest_Insaat_MS"/>
    <s v="Completed"/>
    <s v="Bannerconnect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70.061225558339487"/>
    <n v="70.061225558339487"/>
    <n v="0"/>
    <n v="0"/>
    <n v="0"/>
    <n v="0"/>
    <n v="-70.061225558339487"/>
    <e v="#DIV/0!"/>
  </r>
  <r>
    <s v="Vodafone1116_52_Hafta_interest_Insaat_Medikalakademi_MS"/>
    <x v="0"/>
    <x v="10"/>
    <s v="Q4"/>
    <d v="2016-11-04T00:00:00"/>
    <d v="2016-11-09T00:00:00"/>
    <n v="0"/>
    <x v="2"/>
    <x v="13"/>
    <s v="Vodafone1116_52_Hafta_interest_Insaat_MS"/>
    <s v="Completed"/>
    <s v="Medikalakademi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48.055988127972945"/>
    <n v="48.055988127972945"/>
    <n v="0"/>
    <n v="0"/>
    <n v="0"/>
    <n v="0"/>
    <n v="-48.055988127972945"/>
    <e v="#DIV/0!"/>
  </r>
  <r>
    <s v="Vodafone1116_52_Hafta_interest_Insaat_Onedio_MS"/>
    <x v="0"/>
    <x v="10"/>
    <s v="Q4"/>
    <d v="2016-11-04T00:00:00"/>
    <d v="2016-11-09T00:00:00"/>
    <n v="0"/>
    <x v="2"/>
    <x v="13"/>
    <s v="Vodafone1116_52_Hafta_interest_Insaat_MS"/>
    <s v="Completed"/>
    <s v="Onedio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300.34992579983088"/>
    <n v="300.34992579983088"/>
    <n v="0"/>
    <n v="0"/>
    <n v="0"/>
    <n v="0"/>
    <n v="-300.34992579983088"/>
    <e v="#DIV/0!"/>
  </r>
  <r>
    <s v="Vodafone1116_52_Hafta_interest_Insaat_Medyanet(interstitial)_MS"/>
    <x v="0"/>
    <x v="10"/>
    <s v="Q4"/>
    <d v="2016-11-04T00:00:00"/>
    <d v="2016-11-09T00:00:00"/>
    <n v="0"/>
    <x v="2"/>
    <x v="13"/>
    <s v="Vodafone1116_52_Hafta_interest_Insaat_MS"/>
    <s v="Completed"/>
    <s v="Medyanet"/>
    <s v="RON"/>
    <s v="Xaxis Rich Media"/>
    <s v="cpm"/>
    <s v="Interstitial"/>
    <s v="Interstitial"/>
    <n v="0.5"/>
    <n v="2"/>
    <n v="500000"/>
    <n v="0"/>
    <n v="500000"/>
    <n v="0"/>
    <n v="0"/>
    <e v="#DIV/0!"/>
    <e v="#DIV/0!"/>
    <n v="250"/>
    <n v="0"/>
    <n v="-250"/>
    <n v="1000"/>
    <n v="0"/>
    <n v="-1000"/>
    <n v="0"/>
    <n v="0"/>
    <e v="#DIV/0!"/>
  </r>
  <r>
    <s v="Michelin1116_Cross_Climate_interest_Dogus_MEC"/>
    <x v="0"/>
    <x v="10"/>
    <s v="Q4"/>
    <d v="2016-11-01T00:00:00"/>
    <d v="2016-11-15T00:00:00"/>
    <n v="0"/>
    <x v="1"/>
    <x v="43"/>
    <s v="Michelin1116_Cross_Climate_interest_MEC"/>
    <s v="Completed"/>
    <s v="Dogus"/>
    <s v="RON"/>
    <s v="Xaxis Display Plus"/>
    <s v="cpm"/>
    <s v="Selected Sites"/>
    <s v="Ad Bundles"/>
    <n v="0.35"/>
    <n v="2"/>
    <n v="3000000"/>
    <n v="3001283"/>
    <n v="0"/>
    <n v="3000000"/>
    <n v="6567"/>
    <n v="2.1880642378609414E-3"/>
    <n v="0.76138267093040968"/>
    <n v="1050"/>
    <n v="1050"/>
    <n v="0"/>
    <n v="6000"/>
    <n v="5000"/>
    <n v="-1000"/>
    <n v="0"/>
    <n v="3950"/>
    <n v="0.79"/>
  </r>
  <r>
    <s v="Michelin1116_Cross_Climate_interest_Bond_MEC"/>
    <x v="0"/>
    <x v="10"/>
    <s v="Q4"/>
    <d v="2016-11-01T00:00:00"/>
    <d v="2016-11-15T00:00:00"/>
    <n v="0"/>
    <x v="1"/>
    <x v="43"/>
    <s v="Michelin1116_Cross_Climate_interest_MEC"/>
    <s v="Completed"/>
    <s v="Bond Digital"/>
    <s v="RON"/>
    <s v="Xaxis Display Plus"/>
    <s v="cpm"/>
    <s v="Selected Sites"/>
    <s v="Ad Bundles"/>
    <n v="0.5"/>
    <n v="2"/>
    <n v="3500000"/>
    <n v="3507936"/>
    <n v="0"/>
    <n v="3500000"/>
    <n v="253"/>
    <n v="7.2122182388732289E-5"/>
    <n v="19.762845849802371"/>
    <n v="1750"/>
    <n v="1750"/>
    <n v="0"/>
    <n v="7000"/>
    <n v="5000"/>
    <n v="-2000"/>
    <n v="0"/>
    <n v="3250"/>
    <n v="0.65"/>
  </r>
  <r>
    <s v="Michelin1116_Cross_Climate_interest_Mynet_MEC"/>
    <x v="0"/>
    <x v="10"/>
    <s v="Q4"/>
    <d v="2016-11-01T00:00:00"/>
    <d v="2016-11-15T00:00:00"/>
    <n v="0"/>
    <x v="1"/>
    <x v="43"/>
    <s v="Michelin1116_Cross_Climate_interest_MEC"/>
    <s v="Completed"/>
    <s v="Digitalm"/>
    <s v="RON"/>
    <s v="Xaxis Display Plus"/>
    <s v="cpm"/>
    <s v="Selected Sites"/>
    <s v="Ad Bundles"/>
    <n v="0.2"/>
    <n v="2"/>
    <n v="3000000"/>
    <n v="3000604"/>
    <n v="0"/>
    <n v="3000000"/>
    <n v="666"/>
    <n v="2.2195531299698328E-4"/>
    <n v="9.6987627627627635"/>
    <n v="600"/>
    <n v="600"/>
    <n v="0"/>
    <n v="6000"/>
    <n v="6459.3760000000002"/>
    <n v="459.3760000000002"/>
    <n v="0"/>
    <n v="5859.3760000000002"/>
    <n v="0.90711177054873415"/>
  </r>
  <r>
    <s v="Michelin1116_Cross_Climate_PinOverlay_Popmarker_MEC"/>
    <x v="0"/>
    <x v="10"/>
    <s v="Q4"/>
    <d v="2016-11-01T00:00:00"/>
    <d v="2016-11-15T00:00:00"/>
    <n v="0"/>
    <x v="1"/>
    <x v="43"/>
    <s v="Michelin1116_Cross_Climate_PinOverlay_MEC"/>
    <s v="Completed"/>
    <s v="Popmarker"/>
    <s v="RON"/>
    <s v="Xaxis Pin"/>
    <s v="cpm"/>
    <s v="Selected Sites"/>
    <s v="Ad Bundles"/>
    <n v="1"/>
    <n v="3"/>
    <n v="500000"/>
    <n v="500276"/>
    <n v="0"/>
    <n v="500000"/>
    <m/>
    <n v="0"/>
    <e v="#DIV/0!"/>
    <n v="500"/>
    <n v="500"/>
    <n v="0"/>
    <n v="1500"/>
    <n v="1000"/>
    <n v="-500"/>
    <n v="0"/>
    <n v="500"/>
    <n v="0.5"/>
  </r>
  <r>
    <s v="Tadim1116_Karışık_SYNC_Clipkit_MEC"/>
    <x v="0"/>
    <x v="10"/>
    <s v="Q4"/>
    <d v="2016-11-01T00:00:00"/>
    <d v="2016-11-18T00:00:00"/>
    <n v="0"/>
    <x v="1"/>
    <x v="32"/>
    <s v="Tadim1116_Karışık_SYNC_MEC"/>
    <s v="Completed"/>
    <s v="Clipkit"/>
    <s v="RON"/>
    <s v="Xaxis SYNC"/>
    <s v="cpv"/>
    <s v="Pre/Mid/Post Rolls RON"/>
    <s v="Online Video"/>
    <n v="4.4999999999999998E-2"/>
    <n v="0.06"/>
    <n v="35000"/>
    <n v="35000"/>
    <n v="0"/>
    <n v="35000"/>
    <m/>
    <n v="0"/>
    <e v="#DIV/0!"/>
    <n v="1575"/>
    <n v="1575"/>
    <n v="0"/>
    <n v="2100"/>
    <n v="1999.98"/>
    <n v="-100.01999999999998"/>
    <n v="0"/>
    <n v="424.98"/>
    <n v="0.21249212492124922"/>
  </r>
  <r>
    <s v="SepasSigorta1116_interstitial_Medyanet_MEC"/>
    <x v="0"/>
    <x v="10"/>
    <s v="Q4"/>
    <d v="2016-11-01T00:00:00"/>
    <d v="2016-11-30T00:00:00"/>
    <n v="0"/>
    <x v="1"/>
    <x v="79"/>
    <s v="SepasSigorta1116_interstitial_MEC"/>
    <s v="Completed"/>
    <s v="Medyanet"/>
    <s v="RON"/>
    <s v="Xaxis Rich Media"/>
    <s v="cpm"/>
    <s v="Interstitial"/>
    <s v="Interstitial"/>
    <n v="0.5"/>
    <n v="2.5"/>
    <n v="250000"/>
    <n v="250001"/>
    <n v="0"/>
    <n v="250000"/>
    <n v="1552"/>
    <n v="6.207975168099328E-3"/>
    <n v="0.40270618556701032"/>
    <n v="125"/>
    <n v="125"/>
    <n v="0"/>
    <n v="625"/>
    <n v="625"/>
    <n v="0"/>
    <n v="0"/>
    <n v="500"/>
    <n v="0.8"/>
  </r>
  <r>
    <s v="ECA1116_Kombi_Preroll_Fox_MEC"/>
    <x v="0"/>
    <x v="10"/>
    <s v="Q4"/>
    <d v="2016-11-01T00:00:00"/>
    <d v="2016-12-31T00:00:00"/>
    <n v="0"/>
    <x v="1"/>
    <x v="76"/>
    <s v="ECA1116_Kombi_Preroll_MEC"/>
    <s v="Completed"/>
    <s v="Fox"/>
    <s v="RON"/>
    <s v="Xaxis Tv"/>
    <s v="cpv"/>
    <s v="Pre/Mid/Post Rolls RON"/>
    <s v="Online Video"/>
    <n v="0.01"/>
    <n v="0.04"/>
    <n v="125000"/>
    <n v="134355"/>
    <n v="0"/>
    <n v="125000"/>
    <n v="24729"/>
    <n v="0.18405716199620409"/>
    <n v="0.18535383557766186"/>
    <n v="1250"/>
    <n v="1250"/>
    <n v="0"/>
    <n v="5000"/>
    <n v="4583.6149999999998"/>
    <n v="-416.38500000000022"/>
    <n v="0"/>
    <n v="3333.6149999999998"/>
    <n v="0.72728948657337056"/>
  </r>
  <r>
    <s v="ECA1116_Kombi_Preroll_Google_MEC"/>
    <x v="0"/>
    <x v="10"/>
    <s v="Q4"/>
    <d v="2016-11-01T00:00:00"/>
    <d v="2016-12-31T00:00:00"/>
    <n v="0"/>
    <x v="1"/>
    <x v="76"/>
    <s v="ECA1116_Kombi_Preroll_MEC"/>
    <s v="Completed"/>
    <s v="Google"/>
    <s v="RON"/>
    <s v="Xaxis Tv"/>
    <s v="cpv"/>
    <s v="Pre/Mid/Post Rolls RON"/>
    <s v="Online Video"/>
    <n v="0"/>
    <n v="0.04"/>
    <n v="0"/>
    <n v="0"/>
    <n v="0"/>
    <n v="0"/>
    <n v="0"/>
    <e v="#DIV/0!"/>
    <e v="#DIV/0!"/>
    <n v="0"/>
    <n v="116.7073974548"/>
    <n v="116.7073974548"/>
    <n v="0"/>
    <n v="0"/>
    <n v="0"/>
    <n v="0"/>
    <n v="-116.7073974548"/>
    <e v="#DIV/0!"/>
  </r>
  <r>
    <s v="ECA1116_Kombi_Preroll_Nokta_MEC"/>
    <x v="0"/>
    <x v="10"/>
    <s v="Q4"/>
    <d v="2016-11-01T00:00:00"/>
    <d v="2016-12-31T00:00:00"/>
    <n v="0"/>
    <x v="1"/>
    <x v="76"/>
    <s v="ECA1116_Kombi_Preroll_MEC"/>
    <s v="Completed"/>
    <s v="Nokta"/>
    <s v="RON"/>
    <s v="Xaxis Tv"/>
    <s v="cpv"/>
    <s v="Pre/Mid/Post Rolls RON"/>
    <s v="Online Video"/>
    <n v="1.2E-2"/>
    <n v="0.04"/>
    <n v="100000"/>
    <n v="103800"/>
    <n v="0"/>
    <n v="100000"/>
    <n v="5484"/>
    <n v="5.2832369942196533E-2"/>
    <n v="0.75711159737417943"/>
    <n v="1200"/>
    <n v="1200"/>
    <n v="0"/>
    <n v="4000"/>
    <n v="4152"/>
    <n v="152"/>
    <n v="0"/>
    <n v="2952"/>
    <n v="0.71098265895953761"/>
  </r>
  <r>
    <s v="ECA1116_Kombi_Preroll_Star_MEC"/>
    <x v="0"/>
    <x v="10"/>
    <s v="Q4"/>
    <d v="2016-11-01T00:00:00"/>
    <d v="2016-12-31T00:00:00"/>
    <n v="0"/>
    <x v="1"/>
    <x v="76"/>
    <s v="ECA1116_Kombi_Preroll_MEC"/>
    <s v="Completed"/>
    <s v="Star"/>
    <s v="RON"/>
    <s v="Xaxis Tv"/>
    <s v="cpv"/>
    <s v="Pre/Mid/Post Rolls RON"/>
    <s v="Online Video"/>
    <n v="0.01"/>
    <n v="0.04"/>
    <n v="100000"/>
    <n v="0"/>
    <n v="100000"/>
    <n v="0"/>
    <n v="0"/>
    <e v="#DIV/0!"/>
    <e v="#DIV/0!"/>
    <n v="1000"/>
    <n v="0"/>
    <n v="-1000"/>
    <n v="4000"/>
    <n v="0"/>
    <n v="-4000"/>
    <n v="0"/>
    <n v="0"/>
    <e v="#DIV/0!"/>
  </r>
  <r>
    <s v="ECA1116_Kombi_Preroll_Acunn_MEC"/>
    <x v="0"/>
    <x v="10"/>
    <s v="Q4"/>
    <d v="2016-11-01T00:00:00"/>
    <d v="2016-12-31T00:00:00"/>
    <n v="0"/>
    <x v="1"/>
    <x v="76"/>
    <s v="ECA1116_Kombi_Preroll_MEC"/>
    <s v="Completed"/>
    <s v="Acunn"/>
    <s v="RON"/>
    <s v="Xaxis Tv"/>
    <s v="cpv"/>
    <s v="Pre/Mid/Post Rolls RON"/>
    <s v="Online Video"/>
    <n v="1.4999999999999999E-2"/>
    <n v="0.04"/>
    <n v="50000"/>
    <n v="0"/>
    <n v="50000"/>
    <n v="0"/>
    <n v="0"/>
    <e v="#DIV/0!"/>
    <e v="#DIV/0!"/>
    <n v="750"/>
    <n v="0"/>
    <n v="-750"/>
    <n v="2000"/>
    <n v="0"/>
    <n v="-2000"/>
    <n v="0"/>
    <n v="0"/>
    <e v="#DIV/0!"/>
  </r>
  <r>
    <s v="ECA1116_Kombi_Preroll_Crep_MEC"/>
    <x v="0"/>
    <x v="10"/>
    <s v="Q4"/>
    <d v="2016-11-01T00:00:00"/>
    <d v="2016-12-31T00:00:00"/>
    <n v="0"/>
    <x v="1"/>
    <x v="76"/>
    <s v="ECA1116_Kombi_Preroll_MEC"/>
    <s v="Completed"/>
    <s v="Crep Digital"/>
    <s v="RON"/>
    <s v="Xaxis Tv"/>
    <s v="cpv"/>
    <s v="Pre/Mid/Post Rolls RON"/>
    <s v="Online Video"/>
    <n v="2.3E-2"/>
    <n v="0.04"/>
    <n v="25000"/>
    <n v="0"/>
    <n v="25000"/>
    <n v="0"/>
    <n v="0"/>
    <e v="#DIV/0!"/>
    <e v="#DIV/0!"/>
    <n v="575"/>
    <n v="0"/>
    <n v="-575"/>
    <n v="1000"/>
    <n v="0"/>
    <n v="-1000"/>
    <n v="0"/>
    <n v="0"/>
    <e v="#DIV/0!"/>
  </r>
  <r>
    <s v="Avon1116_True_Mascara_interstitial_Acunn_MX"/>
    <x v="0"/>
    <x v="10"/>
    <s v="Q4"/>
    <d v="2016-11-04T00:00:00"/>
    <d v="2016-11-25T00:00:00"/>
    <n v="0"/>
    <x v="3"/>
    <x v="33"/>
    <s v="Avon1116_True_Mascara_interstitial_MS"/>
    <s v="Completed"/>
    <s v="Acunn"/>
    <s v="RON"/>
    <s v="Xaxis Rich Media"/>
    <s v="cpm"/>
    <s v="Interstitial"/>
    <s v="Interstitial"/>
    <n v="1.25"/>
    <n v="4.25"/>
    <n v="500000"/>
    <n v="519490"/>
    <n v="0"/>
    <n v="500000"/>
    <m/>
    <n v="0"/>
    <e v="#DIV/0!"/>
    <n v="625"/>
    <n v="625"/>
    <n v="0"/>
    <n v="2125"/>
    <n v="2000"/>
    <n v="-125"/>
    <n v="0"/>
    <n v="1375"/>
    <n v="0.6875"/>
  </r>
  <r>
    <s v="Avon1116_True_Mascara_interstitial_Admatic_MX"/>
    <x v="0"/>
    <x v="10"/>
    <s v="Q4"/>
    <d v="2016-11-04T00:00:00"/>
    <d v="2016-11-25T00:00:00"/>
    <n v="0"/>
    <x v="3"/>
    <x v="33"/>
    <s v="Avon1116_True_Mascara_interstitial_MS"/>
    <s v="Completed"/>
    <s v="Admatic"/>
    <s v="RON"/>
    <s v="Xaxis Rich Media"/>
    <s v="cpm"/>
    <s v="Interstitial"/>
    <s v="Interstitial"/>
    <n v="3"/>
    <n v="4.25"/>
    <n v="500000"/>
    <n v="503280"/>
    <n v="0"/>
    <n v="500000"/>
    <n v="18975"/>
    <n v="3.7702670481640436E-2"/>
    <n v="0.10540184453227931"/>
    <n v="1500"/>
    <n v="1500"/>
    <n v="0"/>
    <n v="2125"/>
    <n v="2000"/>
    <n v="-125"/>
    <n v="0"/>
    <n v="500"/>
    <n v="0.25"/>
  </r>
  <r>
    <s v="Avon1116_True_Mascara_interstitial_Medyanet_MX"/>
    <x v="0"/>
    <x v="10"/>
    <s v="Q4"/>
    <d v="2016-11-04T00:00:00"/>
    <d v="2016-11-25T00:00:00"/>
    <n v="0"/>
    <x v="3"/>
    <x v="33"/>
    <s v="Avon1116_True_Mascara_interstitial_MS"/>
    <s v="Completed"/>
    <s v="Medyanet"/>
    <s v="RON"/>
    <s v="Xaxis Rich Media"/>
    <s v="cpm"/>
    <s v="Interstitial"/>
    <s v="Interstitial"/>
    <n v="0.5"/>
    <n v="4.25"/>
    <n v="1200000"/>
    <n v="1200073"/>
    <n v="0"/>
    <n v="1200000"/>
    <m/>
    <n v="0"/>
    <e v="#DIV/0!"/>
    <n v="600"/>
    <n v="600"/>
    <n v="0"/>
    <n v="5100"/>
    <n v="4000"/>
    <n v="-1100"/>
    <n v="0"/>
    <n v="3400"/>
    <n v="0.85"/>
  </r>
  <r>
    <s v="Avon1116_True_Mascara_Preroll_Star_MX"/>
    <x v="0"/>
    <x v="10"/>
    <s v="Q4"/>
    <d v="2016-11-04T00:00:00"/>
    <d v="2016-11-25T00:00:00"/>
    <n v="0"/>
    <x v="3"/>
    <x v="33"/>
    <s v="Avon1116_True_Mascara_Preroll_MS"/>
    <s v="Completed"/>
    <s v="Star"/>
    <s v="RON"/>
    <s v="Xaxis Tv"/>
    <s v="cpv"/>
    <s v="Pre/Mid/Post Rolls RON"/>
    <s v="Online Video"/>
    <n v="0.01"/>
    <n v="3.3000000000000002E-2"/>
    <n v="310000"/>
    <n v="311081"/>
    <n v="0"/>
    <n v="310000"/>
    <n v="15539"/>
    <n v="4.9951620317537873E-2"/>
    <n v="0.64354141193126968"/>
    <n v="3100"/>
    <n v="3100"/>
    <n v="0"/>
    <n v="10230"/>
    <n v="9999.99"/>
    <n v="-230.01000000000022"/>
    <n v="0"/>
    <n v="6899.99"/>
    <n v="0.68999968999968997"/>
  </r>
  <r>
    <s v="Teknosa1116_Turuncu_indirim_4-7Kasım_interstitial_Medyanet_MC"/>
    <x v="0"/>
    <x v="10"/>
    <s v="Q4"/>
    <d v="2016-11-04T00:00:00"/>
    <d v="2016-11-07T00:00:00"/>
    <n v="0"/>
    <x v="0"/>
    <x v="6"/>
    <s v="Teknosa1116_Turuncu_indirim_interstitial_MC"/>
    <s v="Completed"/>
    <s v="Medyanet"/>
    <s v="RON"/>
    <s v="Xaxis Display Plus"/>
    <s v="cpm"/>
    <s v="Selected Sites"/>
    <s v="Ad Bundles"/>
    <n v="0.5"/>
    <n v="4.25"/>
    <n v="550000"/>
    <n v="551494"/>
    <n v="0"/>
    <n v="550000"/>
    <n v="11297"/>
    <n v="2.0484357037429238E-2"/>
    <n v="0.14071377356820397"/>
    <n v="275"/>
    <n v="275"/>
    <n v="0"/>
    <n v="2337.5"/>
    <n v="1589.6435000000001"/>
    <n v="-747.85649999999987"/>
    <n v="0"/>
    <n v="1314.6435000000001"/>
    <n v="0.82700523733780562"/>
  </r>
  <r>
    <s v="Teknosa1116_Turuncu_indirim_4-7Kasım_interstitial_Bond_MC"/>
    <x v="0"/>
    <x v="10"/>
    <s v="Q4"/>
    <d v="2016-11-04T00:00:00"/>
    <d v="2016-11-07T00:00:00"/>
    <n v="0"/>
    <x v="0"/>
    <x v="6"/>
    <s v="Teknosa1116_Turuncu_indirim_interstitial_MC"/>
    <s v="Completed"/>
    <s v="Bond Digital"/>
    <s v="RON"/>
    <s v="Xaxis Display Plus"/>
    <s v="cpm"/>
    <s v="Selected Sites"/>
    <s v="Ad Bundles"/>
    <n v="2.5"/>
    <n v="4.25"/>
    <n v="350000"/>
    <n v="352577"/>
    <n v="0"/>
    <n v="350000"/>
    <n v="4185"/>
    <n v="1.1869747601233206E-2"/>
    <n v="0.23894862604540024"/>
    <n v="875"/>
    <n v="875"/>
    <n v="0"/>
    <n v="1487.5"/>
    <n v="1000"/>
    <n v="-487.5"/>
    <n v="0"/>
    <n v="125"/>
    <n v="0.125"/>
  </r>
  <r>
    <s v="Teknosa1116_Turuncu_indirim_4-7Kasım_interstitial_Acunn_MC"/>
    <x v="0"/>
    <x v="10"/>
    <s v="Q4"/>
    <d v="2016-11-04T00:00:00"/>
    <d v="2016-11-07T00:00:00"/>
    <n v="0"/>
    <x v="0"/>
    <x v="6"/>
    <s v="Teknosa1116_Turuncu_indirim_interstitial_MC"/>
    <s v="Completed"/>
    <s v="Acunn"/>
    <s v="RON"/>
    <s v="Xaxis Display Plus"/>
    <s v="cpm"/>
    <s v="Selected Sites"/>
    <s v="Ad Bundles"/>
    <n v="1.25"/>
    <n v="4.25"/>
    <n v="250000"/>
    <n v="296128"/>
    <n v="0"/>
    <n v="250000"/>
    <n v="1273"/>
    <n v="4.2988167279014479E-3"/>
    <n v="0.78554595443833464"/>
    <n v="312.5"/>
    <n v="312.5"/>
    <n v="0"/>
    <n v="1062.5"/>
    <n v="1000"/>
    <n v="-62.5"/>
    <n v="0"/>
    <n v="687.5"/>
    <n v="0.6875"/>
  </r>
  <r>
    <s v="Teknosa1116_Turuncu_indirim_4-7Kasım_interstitial_Digitalm_MC"/>
    <x v="0"/>
    <x v="10"/>
    <s v="Q4"/>
    <d v="2016-11-04T00:00:00"/>
    <d v="2016-11-07T00:00:00"/>
    <n v="0"/>
    <x v="0"/>
    <x v="6"/>
    <s v="Teknosa1116_Turuncu_indirim_interstitial_MC"/>
    <s v="Completed"/>
    <s v="Digitalm"/>
    <s v="RON"/>
    <s v="Xaxis Rich Media"/>
    <s v="cpm"/>
    <s v="Selected Sites"/>
    <s v="Ad Bundles"/>
    <n v="2.5"/>
    <n v="4.25"/>
    <n v="500000"/>
    <n v="508459"/>
    <n v="0"/>
    <n v="500000"/>
    <n v="5344"/>
    <n v="1.0510188628778328E-2"/>
    <n v="0.40436952657185626"/>
    <n v="1250"/>
    <n v="1250"/>
    <n v="0"/>
    <n v="2125"/>
    <n v="2160.95075"/>
    <n v="35.950749999999971"/>
    <n v="0"/>
    <n v="910.95074999999997"/>
    <n v="0.42155090762711739"/>
  </r>
  <r>
    <s v="Teknosa1116_Turuncu_indirim_4-7Kasım_interstitial_Star_MC"/>
    <x v="0"/>
    <x v="10"/>
    <s v="Q4"/>
    <d v="2016-11-04T00:00:00"/>
    <d v="2016-11-07T00:00:00"/>
    <n v="0"/>
    <x v="0"/>
    <x v="6"/>
    <s v="Teknosa1116_Turuncu_indirim_interstitial_MC"/>
    <s v="Completed"/>
    <s v="Star"/>
    <s v="RON"/>
    <s v="Xaxis Display Plus"/>
    <s v="cpm"/>
    <s v="Selected Sites"/>
    <s v="Ad Bundles"/>
    <n v="2.5"/>
    <n v="4.25"/>
    <n v="400000"/>
    <n v="411542"/>
    <n v="0"/>
    <n v="400000"/>
    <n v="9636"/>
    <n v="2.3414378119365701E-2"/>
    <n v="0.18151240141137401"/>
    <n v="1000"/>
    <n v="1000"/>
    <n v="0"/>
    <n v="1700"/>
    <n v="1749.0535"/>
    <n v="49.053499999999985"/>
    <n v="0"/>
    <n v="749.05349999999999"/>
    <n v="0.4282622000985104"/>
  </r>
  <r>
    <s v="Teknosa1116_Turuncu_indirim_4-7Kasım_interstitial_GroupMedya_MC"/>
    <x v="0"/>
    <x v="10"/>
    <s v="Q4"/>
    <d v="2016-11-04T00:00:00"/>
    <d v="2016-11-07T00:00:00"/>
    <n v="0"/>
    <x v="0"/>
    <x v="6"/>
    <s v="Teknosa1116_Turuncu_indirim_interstitial_MC"/>
    <s v="Completed"/>
    <s v="Sem Digital"/>
    <s v="RON"/>
    <s v="Xaxis Display Plus"/>
    <s v="cpm"/>
    <s v="Selected Sites"/>
    <s v="Ad Bundles"/>
    <n v="1.5"/>
    <n v="4.25"/>
    <n v="100000"/>
    <n v="117730"/>
    <n v="0"/>
    <n v="100000"/>
    <m/>
    <n v="0"/>
    <e v="#DIV/0!"/>
    <n v="150"/>
    <n v="150"/>
    <n v="0"/>
    <n v="425"/>
    <n v="500.35250000000002"/>
    <n v="75.35250000000002"/>
    <n v="0"/>
    <n v="350.35250000000002"/>
    <n v="0.70021135099754672"/>
  </r>
  <r>
    <s v="Akbank1116_Caz_Festivali_interest_Appnexus(Kategori)_MC"/>
    <x v="0"/>
    <x v="10"/>
    <s v="Q4"/>
    <d v="2016-11-07T00:00:00"/>
    <d v="2016-12-31T00:00:00"/>
    <n v="0"/>
    <x v="0"/>
    <x v="9"/>
    <s v="Akbank1116_Caz_Festivali_interest_MC"/>
    <s v="Completed"/>
    <s v="Appnexus"/>
    <s v="RON"/>
    <s v="Xaxis Display Plus"/>
    <s v="cpm"/>
    <s v="Selected Sites"/>
    <s v="Ad Bundles"/>
    <n v="1"/>
    <n v="1.3"/>
    <n v="1000000"/>
    <n v="753843"/>
    <n v="246157"/>
    <n v="753843"/>
    <n v="230"/>
    <n v="3.0510331726898038E-4"/>
    <n v="3.4432139130434787"/>
    <n v="1000"/>
    <n v="63.787572706193302"/>
    <n v="-936.21242729380674"/>
    <n v="1300"/>
    <n v="791.93920000000014"/>
    <n v="-508.06079999999986"/>
    <n v="0"/>
    <n v="728.15162729380688"/>
    <n v="0.91945395213901115"/>
  </r>
  <r>
    <s v="Akbank1116_Caz_Festivali_interest_Appnexus(Data)_MC"/>
    <x v="0"/>
    <x v="10"/>
    <s v="Q4"/>
    <d v="2016-11-07T00:00:00"/>
    <d v="2016-12-31T00:00:00"/>
    <n v="0"/>
    <x v="0"/>
    <x v="9"/>
    <s v="Akbank1116_Caz_Festivali_interest_MC"/>
    <s v="Completed"/>
    <s v="Appnexus"/>
    <s v="RON"/>
    <s v="Xaxis Display Plus"/>
    <s v="cpm"/>
    <s v="Selected Sites"/>
    <s v="Ad Bundles"/>
    <n v="1"/>
    <n v="1.3"/>
    <n v="300000"/>
    <n v="226407"/>
    <n v="73593"/>
    <n v="226407"/>
    <n v="51"/>
    <n v="2.2525805297539386E-4"/>
    <n v="5.7711588235294125"/>
    <n v="300"/>
    <n v="36.155256156275101"/>
    <n v="-263.84474384372493"/>
    <n v="390"/>
    <n v="294.32910000000004"/>
    <n v="-95.670899999999961"/>
    <n v="0"/>
    <n v="258.17384384372497"/>
    <n v="0.87716044333953025"/>
  </r>
  <r>
    <s v="Akbank1116_Caz_Festivali_interest_Google_MC"/>
    <x v="0"/>
    <x v="10"/>
    <s v="Q4"/>
    <d v="2016-11-07T00:00:00"/>
    <d v="2016-12-31T00:00:00"/>
    <n v="0"/>
    <x v="0"/>
    <x v="9"/>
    <s v="Akbank1116_Caz_Festivali_interest_MC"/>
    <s v="Completed"/>
    <s v="Google"/>
    <s v="RON"/>
    <s v="Xaxis Display Plus"/>
    <s v="cpm"/>
    <s v="Selected Sites"/>
    <s v="Ad Bundles"/>
    <n v="0"/>
    <n v="1.3"/>
    <n v="0"/>
    <n v="0"/>
    <n v="0"/>
    <n v="0"/>
    <m/>
    <e v="#DIV/0!"/>
    <e v="#DIV/0!"/>
    <n v="0"/>
    <n v="417.07657502370301"/>
    <n v="417.07657502370301"/>
    <n v="0"/>
    <n v="0"/>
    <n v="0"/>
    <n v="0"/>
    <n v="-417.07657502370301"/>
    <e v="#DIV/0!"/>
  </r>
  <r>
    <s v="Akbank1116_Caz_Festivali_interest_Bannerconnect_MC"/>
    <x v="0"/>
    <x v="10"/>
    <s v="Q4"/>
    <d v="2016-11-07T00:00:00"/>
    <d v="2016-12-31T00:00:00"/>
    <n v="0"/>
    <x v="0"/>
    <x v="9"/>
    <s v="Akbank1116_Caz_Festivali_interest_MC"/>
    <s v="Completed"/>
    <s v="Bannerconnect"/>
    <s v="RON"/>
    <s v="Xaxis Display Plus"/>
    <s v="cpm"/>
    <s v="Selected Sites"/>
    <s v="Ad Bundles"/>
    <n v="0"/>
    <n v="1.3"/>
    <n v="0"/>
    <n v="0"/>
    <n v="0"/>
    <n v="0"/>
    <m/>
    <e v="#DIV/0!"/>
    <e v="#DIV/0!"/>
    <n v="0"/>
    <n v="116.32567684676619"/>
    <n v="116.32567684676619"/>
    <n v="0"/>
    <n v="0"/>
    <n v="0"/>
    <n v="0"/>
    <n v="-116.32567684676619"/>
    <e v="#DIV/0!"/>
  </r>
  <r>
    <s v="Akbank1116_Caz_Festivali_interest_Medikalakademi_MC"/>
    <x v="0"/>
    <x v="10"/>
    <s v="Q4"/>
    <d v="2016-11-07T00:00:00"/>
    <d v="2016-12-31T00:00:00"/>
    <n v="0"/>
    <x v="0"/>
    <x v="9"/>
    <s v="Akbank1116_Caz_Festivali_interest_MC"/>
    <s v="Completed"/>
    <s v="Medikalakademi"/>
    <s v="RON"/>
    <s v="Xaxis Display Plus"/>
    <s v="cpm"/>
    <s v="Selected Sites"/>
    <s v="Ad Bundles"/>
    <n v="0"/>
    <n v="1.3"/>
    <n v="0"/>
    <n v="0"/>
    <n v="0"/>
    <n v="0"/>
    <m/>
    <e v="#DIV/0!"/>
    <e v="#DIV/0!"/>
    <n v="0"/>
    <n v="79.789431329198464"/>
    <n v="79.789431329198464"/>
    <n v="0"/>
    <n v="0"/>
    <n v="0"/>
    <n v="0"/>
    <n v="-79.789431329198464"/>
    <e v="#DIV/0!"/>
  </r>
  <r>
    <s v="Akbank1116_Caz_Festivali_interest_Onedio_MC"/>
    <x v="0"/>
    <x v="10"/>
    <s v="Q4"/>
    <d v="2016-11-07T00:00:00"/>
    <d v="2016-12-31T00:00:00"/>
    <n v="0"/>
    <x v="0"/>
    <x v="9"/>
    <s v="Akbank1116_Caz_Festivali_interest_MC"/>
    <s v="Completed"/>
    <s v="Onedio"/>
    <s v="RON"/>
    <s v="Xaxis Display Plus"/>
    <s v="cpm"/>
    <s v="Selected Sites"/>
    <s v="Ad Bundles"/>
    <n v="0"/>
    <n v="1.3"/>
    <n v="0"/>
    <n v="0"/>
    <n v="0"/>
    <n v="0"/>
    <m/>
    <e v="#DIV/0!"/>
    <e v="#DIV/0!"/>
    <n v="0"/>
    <n v="498.68394580749032"/>
    <n v="498.68394580749032"/>
    <n v="0"/>
    <n v="0"/>
    <n v="0"/>
    <n v="0"/>
    <n v="-498.68394580749032"/>
    <e v="#DIV/0!"/>
  </r>
  <r>
    <s v="Akbank1116_Caz_Festivali_interest_Dogus_MC"/>
    <x v="0"/>
    <x v="10"/>
    <s v="Q4"/>
    <d v="2016-11-07T00:00:00"/>
    <d v="2016-12-31T00:00:00"/>
    <n v="0"/>
    <x v="0"/>
    <x v="9"/>
    <s v="Akbank1116_Caz_Festivali_interest_MC"/>
    <s v="Completed"/>
    <s v="Dogus"/>
    <s v="RON"/>
    <s v="Xaxis Display Plus"/>
    <s v="cpm"/>
    <s v="Selected Sites"/>
    <s v="Ad Bundles"/>
    <n v="0.35"/>
    <n v="1.3"/>
    <n v="700000"/>
    <n v="644918"/>
    <n v="55082"/>
    <n v="644918"/>
    <n v="2109"/>
    <n v="3.2701831860794707E-3"/>
    <n v="0.39753124703651022"/>
    <n v="244.99999999999997"/>
    <n v="225.72129999999999"/>
    <n v="-19.278699999999986"/>
    <n v="910"/>
    <n v="838.39340000000004"/>
    <n v="-71.606599999999958"/>
    <n v="0"/>
    <n v="612.6721"/>
    <n v="0.73076923076923073"/>
  </r>
  <r>
    <s v="Michelin1116_Winter_interest_Appnexus_MEC"/>
    <x v="0"/>
    <x v="10"/>
    <s v="Q4"/>
    <d v="2016-11-07T00:00:00"/>
    <d v="2016-11-15T00:00:00"/>
    <n v="0"/>
    <x v="1"/>
    <x v="43"/>
    <s v="Michelin1116_Winter_interest_MEC"/>
    <s v="Completed"/>
    <s v="Appnexus"/>
    <s v="RON"/>
    <s v="Xaxis Display Plus"/>
    <s v="cpm"/>
    <s v="Selected Sites"/>
    <s v="Ad Bundles"/>
    <n v="1"/>
    <n v="1.8"/>
    <n v="600000"/>
    <n v="700002"/>
    <n v="0"/>
    <n v="600000"/>
    <n v="89"/>
    <n v="1.2714249387858891E-4"/>
    <n v="12.134831460674157"/>
    <n v="600"/>
    <n v="187.83485920576399"/>
    <n v="-412.16514079423598"/>
    <n v="1080"/>
    <n v="1080"/>
    <n v="0"/>
    <n v="0"/>
    <n v="892.16514079423598"/>
    <n v="0.82607883406873706"/>
  </r>
  <r>
    <s v="Michelin1116_Winter_interest_Google_MEC"/>
    <x v="0"/>
    <x v="10"/>
    <s v="Q4"/>
    <d v="2016-11-07T00:00:00"/>
    <d v="2016-11-15T00:00:00"/>
    <n v="0"/>
    <x v="1"/>
    <x v="43"/>
    <s v="Michelin1116_Winter_interest_MEC"/>
    <s v="Completed"/>
    <s v="Google"/>
    <s v="RON"/>
    <s v="Xaxis Display Plus"/>
    <s v="cpm"/>
    <s v="Selected Sites"/>
    <s v="Ad Bundles"/>
    <n v="0"/>
    <n v="1.8"/>
    <n v="0"/>
    <n v="0"/>
    <n v="0"/>
    <n v="0"/>
    <m/>
    <e v="#DIV/0!"/>
    <e v="#DIV/0!"/>
    <n v="0"/>
    <n v="493.87507274977298"/>
    <n v="493.87507274977298"/>
    <n v="0"/>
    <n v="0"/>
    <n v="0"/>
    <n v="0"/>
    <n v="-493.87507274977298"/>
    <e v="#DIV/0!"/>
  </r>
  <r>
    <s v="Michelin1116_Winter_interest_Bannerconnect_MEC"/>
    <x v="0"/>
    <x v="10"/>
    <s v="Q4"/>
    <d v="2016-11-07T00:00:00"/>
    <d v="2016-11-15T00:00:00"/>
    <n v="0"/>
    <x v="1"/>
    <x v="43"/>
    <s v="Michelin1116_Winter_interest_MEC"/>
    <s v="Completed"/>
    <s v="Bannerconnect"/>
    <s v="RON"/>
    <s v="Xaxis Display Plus"/>
    <s v="cpm"/>
    <s v="Selected Sites"/>
    <s v="Ad Bundles"/>
    <n v="0"/>
    <n v="1.8"/>
    <n v="0"/>
    <n v="0"/>
    <n v="0"/>
    <n v="0"/>
    <m/>
    <e v="#DIV/0!"/>
    <e v="#DIV/0!"/>
    <n v="0"/>
    <n v="83.068815551226749"/>
    <n v="83.068815551226749"/>
    <n v="0"/>
    <n v="0"/>
    <n v="0"/>
    <n v="0"/>
    <n v="-83.068815551226749"/>
    <e v="#DIV/0!"/>
  </r>
  <r>
    <s v="Michelin1116_Winter_interest_Medikalakademi_MEC"/>
    <x v="0"/>
    <x v="10"/>
    <s v="Q4"/>
    <d v="2016-11-07T00:00:00"/>
    <d v="2016-11-15T00:00:00"/>
    <n v="0"/>
    <x v="1"/>
    <x v="43"/>
    <s v="Michelin1116_Winter_interest_MEC"/>
    <s v="Completed"/>
    <s v="Medikalakademi"/>
    <s v="RON"/>
    <s v="Xaxis Display Plus"/>
    <s v="cpm"/>
    <s v="Selected Sites"/>
    <s v="Ad Bundles"/>
    <n v="0"/>
    <n v="1.8"/>
    <n v="0"/>
    <n v="0"/>
    <n v="0"/>
    <n v="0"/>
    <m/>
    <e v="#DIV/0!"/>
    <e v="#DIV/0!"/>
    <n v="0"/>
    <n v="56.978078560878942"/>
    <n v="56.978078560878942"/>
    <n v="0"/>
    <n v="0"/>
    <n v="0"/>
    <n v="0"/>
    <n v="-56.978078560878942"/>
    <e v="#DIV/0!"/>
  </r>
  <r>
    <s v="Michelin1116_Winter_interest_Onedio_MEC"/>
    <x v="0"/>
    <x v="10"/>
    <s v="Q4"/>
    <d v="2016-11-07T00:00:00"/>
    <d v="2016-11-15T00:00:00"/>
    <n v="0"/>
    <x v="1"/>
    <x v="43"/>
    <s v="Michelin1116_Winter_interest_MEC"/>
    <s v="Completed"/>
    <s v="Onedio"/>
    <s v="RON"/>
    <s v="Xaxis Display Plus"/>
    <s v="cpm"/>
    <s v="Selected Sites"/>
    <s v="Ad Bundles"/>
    <n v="0"/>
    <n v="1.8"/>
    <n v="0"/>
    <n v="0"/>
    <n v="0"/>
    <n v="0"/>
    <m/>
    <e v="#DIV/0!"/>
    <e v="#DIV/0!"/>
    <n v="0"/>
    <n v="356.11299100549331"/>
    <n v="356.11299100549331"/>
    <n v="0"/>
    <n v="0"/>
    <n v="0"/>
    <n v="0"/>
    <n v="-356.11299100549331"/>
    <e v="#DIV/0!"/>
  </r>
  <r>
    <s v="Michelin1116_Winter_interest_Bond_MEC"/>
    <x v="0"/>
    <x v="10"/>
    <s v="Q4"/>
    <d v="2016-11-07T00:00:00"/>
    <d v="2016-11-15T00:00:00"/>
    <n v="0"/>
    <x v="1"/>
    <x v="43"/>
    <s v="Michelin1116_Winter_interest_MEC"/>
    <s v="Completed"/>
    <s v="Bond Digital"/>
    <s v="RON"/>
    <s v="Xaxis Display Plus"/>
    <s v="cpm"/>
    <s v="Selected Sites"/>
    <s v="Ad Bundles"/>
    <n v="0.5"/>
    <n v="1.8"/>
    <n v="500000"/>
    <n v="500264"/>
    <n v="0"/>
    <n v="500000"/>
    <n v="103"/>
    <n v="2.0589128939919722E-4"/>
    <n v="8.7378640776699026"/>
    <n v="250"/>
    <n v="250"/>
    <n v="0"/>
    <n v="900"/>
    <n v="900"/>
    <n v="0"/>
    <n v="0"/>
    <n v="650"/>
    <n v="0.72222222222222221"/>
  </r>
  <r>
    <s v="Michelin1116_Winter_interest_Dogus_MEC"/>
    <x v="0"/>
    <x v="10"/>
    <s v="Q4"/>
    <d v="2016-11-07T00:00:00"/>
    <d v="2016-11-15T00:00:00"/>
    <n v="0"/>
    <x v="1"/>
    <x v="43"/>
    <s v="Michelin1116_Winter_interest_MEC"/>
    <s v="Completed"/>
    <s v="Dogus"/>
    <s v="RON"/>
    <s v="Xaxis Display Plus"/>
    <s v="cpm"/>
    <s v="Selected Sites"/>
    <s v="Ad Bundles"/>
    <n v="0.35"/>
    <n v="1.8"/>
    <n v="350000"/>
    <n v="350070"/>
    <n v="0"/>
    <n v="350000"/>
    <n v="571"/>
    <n v="1.6311023509583797E-3"/>
    <n v="1.1033274956217163"/>
    <n v="122.49999999999999"/>
    <n v="122.49999999999999"/>
    <n v="0"/>
    <n v="630"/>
    <n v="630"/>
    <n v="0"/>
    <n v="0"/>
    <n v="507.5"/>
    <n v="0.80555555555555558"/>
  </r>
  <r>
    <s v="Michelin1116_Winter_interest_Sahibinden_MEC"/>
    <x v="0"/>
    <x v="10"/>
    <s v="Q4"/>
    <d v="2016-11-07T00:00:00"/>
    <d v="2016-11-15T00:00:00"/>
    <n v="0"/>
    <x v="1"/>
    <x v="43"/>
    <s v="Michelin1116_Winter_interest_MEC"/>
    <s v="Completed"/>
    <s v="Sahibinden"/>
    <s v="RON"/>
    <s v="Xaxis Display Plus"/>
    <s v="cpm"/>
    <s v="Selected Sites"/>
    <s v="Ad Bundles"/>
    <n v="0.3"/>
    <n v="1.8"/>
    <n v="850000"/>
    <n v="950060"/>
    <n v="0"/>
    <n v="850000"/>
    <n v="143"/>
    <n v="1.5051680946466539E-4"/>
    <n v="13.221767832167833"/>
    <n v="255"/>
    <n v="255"/>
    <n v="0"/>
    <n v="1530"/>
    <n v="1890.7128000000002"/>
    <n v="360.71280000000024"/>
    <n v="0"/>
    <n v="1635.7128000000002"/>
    <n v="0.86513023024967095"/>
  </r>
  <r>
    <s v="Vodafone1116_Prepaid_Boundless_Turbine_Appnexus_MS"/>
    <x v="0"/>
    <x v="10"/>
    <s v="Q4"/>
    <d v="2016-11-08T00:00:00"/>
    <d v="2016-11-28T00:00:00"/>
    <n v="0"/>
    <x v="2"/>
    <x v="13"/>
    <s v="Vodafone1116_Prepaid_Boundless_Turbine_MS"/>
    <s v="Completed"/>
    <s v="Appnexus"/>
    <s v="RON"/>
    <s v="Xaxis Display Plus"/>
    <s v="cpm"/>
    <s v="Selected Sites"/>
    <s v="Ad Bundles"/>
    <n v="1"/>
    <n v="2"/>
    <n v="1000000"/>
    <n v="1000066"/>
    <n v="0"/>
    <n v="1000000"/>
    <n v="190"/>
    <n v="1.8998746082758537E-4"/>
    <n v="7.8947368421052628"/>
    <n v="1000"/>
    <n v="55.867664761880299"/>
    <n v="-944.13233523811971"/>
    <n v="2000"/>
    <n v="1500"/>
    <n v="-500"/>
    <n v="0"/>
    <n v="1444.1323352381196"/>
    <n v="0.96275489015874638"/>
  </r>
  <r>
    <s v="Vodafone1116_Prepaid_Boundless_Turbine_Google_MS"/>
    <x v="0"/>
    <x v="10"/>
    <s v="Q4"/>
    <d v="2016-11-08T00:00:00"/>
    <d v="2016-11-28T00:00:00"/>
    <n v="0"/>
    <x v="2"/>
    <x v="13"/>
    <s v="Vodafone1116_Prepaid_Boundless_Turbine_MS"/>
    <s v="Completed"/>
    <s v="Google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827.45021965182104"/>
    <n v="827.45021965182104"/>
    <n v="0"/>
    <n v="0"/>
    <n v="0"/>
    <n v="0"/>
    <n v="-827.45021965182104"/>
    <e v="#DIV/0!"/>
  </r>
  <r>
    <s v="Vodafone1116_Prepaid_Boundless_Turbine_Bannerconnect_MS"/>
    <x v="0"/>
    <x v="10"/>
    <s v="Q4"/>
    <d v="2016-11-08T00:00:00"/>
    <d v="2016-11-28T00:00:00"/>
    <n v="0"/>
    <x v="2"/>
    <x v="13"/>
    <s v="Vodafone1116_Prepaid_Boundless_Turbine_MS"/>
    <s v="Completed"/>
    <s v="Bannerconnect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118.67722962656268"/>
    <n v="118.67722962656268"/>
    <n v="0"/>
    <n v="0"/>
    <n v="0"/>
    <n v="0"/>
    <n v="-118.67722962656268"/>
    <e v="#DIV/0!"/>
  </r>
  <r>
    <s v="Vodafone1116_Prepaid_Boundless_Turbine_Medikalakademi_MS"/>
    <x v="0"/>
    <x v="10"/>
    <s v="Q4"/>
    <d v="2016-11-08T00:00:00"/>
    <d v="2016-11-28T00:00:00"/>
    <n v="0"/>
    <x v="2"/>
    <x v="13"/>
    <s v="Vodafone1116_Prepaid_Boundless_Turbine_MS"/>
    <s v="Completed"/>
    <s v="Medikalakademi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81.402394727534997"/>
    <n v="81.402394727534997"/>
    <n v="0"/>
    <n v="0"/>
    <n v="0"/>
    <n v="0"/>
    <n v="-81.402394727534997"/>
    <e v="#DIV/0!"/>
  </r>
  <r>
    <s v="Vodafone1116_Prepaid_Boundless_Turbine_Onedio_MS"/>
    <x v="0"/>
    <x v="10"/>
    <s v="Q4"/>
    <d v="2016-11-08T00:00:00"/>
    <d v="2016-11-28T00:00:00"/>
    <n v="0"/>
    <x v="2"/>
    <x v="13"/>
    <s v="Vodafone1116_Prepaid_Boundless_Turbine_MS"/>
    <s v="Completed"/>
    <s v="Onedio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508.76496704709371"/>
    <n v="508.76496704709371"/>
    <n v="0"/>
    <n v="0"/>
    <n v="0"/>
    <n v="0"/>
    <n v="-508.76496704709371"/>
    <e v="#DIV/0!"/>
  </r>
  <r>
    <s v="Vodafone1116_Prepaid_Boundless_Turbine_YeniSafak_MS"/>
    <x v="0"/>
    <x v="10"/>
    <s v="Q4"/>
    <d v="2016-11-08T00:00:00"/>
    <d v="2016-11-28T00:00:00"/>
    <n v="0"/>
    <x v="2"/>
    <x v="13"/>
    <s v="Vodafone1116_Prepaid_Boundless_Turbine_MS"/>
    <s v="Completed"/>
    <s v="yenişafak"/>
    <s v="RON"/>
    <s v="Xaxis Display Plus"/>
    <s v="cpm"/>
    <s v="Selected Sites"/>
    <s v="Ad Bundles"/>
    <n v="0.5"/>
    <n v="2"/>
    <n v="1000000"/>
    <n v="1010005"/>
    <n v="0"/>
    <n v="1000000"/>
    <m/>
    <n v="0"/>
    <e v="#DIV/0!"/>
    <n v="500"/>
    <n v="0"/>
    <n v="-500"/>
    <n v="2000"/>
    <n v="1500"/>
    <n v="-500"/>
    <n v="0"/>
    <n v="1500"/>
    <n v="1"/>
  </r>
  <r>
    <s v="Vodafone1116_Prepaid_Boundless_Turbine_Medyanet(interstitial)_MS"/>
    <x v="0"/>
    <x v="10"/>
    <s v="Q4"/>
    <d v="2016-11-08T00:00:00"/>
    <d v="2016-11-28T00:00:00"/>
    <n v="0"/>
    <x v="2"/>
    <x v="13"/>
    <s v="Vodafone1116_Prepaid_Boundless_Turbine_MS"/>
    <s v="Completed"/>
    <s v="Medyanet"/>
    <s v="RON"/>
    <s v="Xaxis Rich Media"/>
    <s v="cpm"/>
    <s v="Interstitial"/>
    <s v="Interstitial"/>
    <n v="0.5"/>
    <n v="2"/>
    <n v="500000"/>
    <n v="500169"/>
    <n v="0"/>
    <n v="500000"/>
    <m/>
    <n v="0"/>
    <e v="#DIV/0!"/>
    <n v="250"/>
    <n v="250"/>
    <n v="0"/>
    <n v="1000"/>
    <n v="1000"/>
    <n v="0"/>
    <n v="0"/>
    <n v="750"/>
    <n v="0.75"/>
  </r>
  <r>
    <s v="Vodafone1116_Prepaid_Boundless_Turbine_Dogus_MS"/>
    <x v="0"/>
    <x v="10"/>
    <s v="Q4"/>
    <d v="2016-11-08T00:00:00"/>
    <d v="2016-11-28T00:00:00"/>
    <n v="0"/>
    <x v="2"/>
    <x v="13"/>
    <s v="Vodafone1116_Prepaid_Boundless_Turbine_MS"/>
    <s v="Completed"/>
    <s v="Dogus"/>
    <s v="RON"/>
    <s v="Xaxis Display Plus"/>
    <s v="cpm"/>
    <s v="Selected Sites"/>
    <s v="Ad Bundles"/>
    <n v="0.35"/>
    <n v="2"/>
    <n v="500000"/>
    <n v="500063"/>
    <n v="0"/>
    <n v="500000"/>
    <n v="210"/>
    <n v="4.1994708666707992E-4"/>
    <n v="4.7619047619047619"/>
    <n v="175"/>
    <n v="175"/>
    <n v="0"/>
    <n v="1000"/>
    <n v="1000"/>
    <n v="0"/>
    <n v="0"/>
    <n v="825"/>
    <n v="0.82499999999999996"/>
  </r>
  <r>
    <s v="Vodafone1116_Prepaid_Boundless_DusukGelirli_Appnexus_MS"/>
    <x v="0"/>
    <x v="10"/>
    <s v="Q4"/>
    <d v="2016-11-08T00:00:00"/>
    <d v="2016-11-28T00:00:00"/>
    <n v="0"/>
    <x v="2"/>
    <x v="13"/>
    <s v="Vodafone1116_Prepaid_Boundless_DusukGelirli_MS"/>
    <s v="Completed"/>
    <s v="Appnexus"/>
    <s v="RON"/>
    <s v="Xaxis Display Plus"/>
    <s v="cpm"/>
    <s v="Selected Sites"/>
    <s v="Ad Bundles"/>
    <n v="1"/>
    <n v="2"/>
    <n v="500000"/>
    <n v="500081"/>
    <n v="0"/>
    <n v="500000"/>
    <n v="63"/>
    <n v="1.2597959130620839E-4"/>
    <n v="15.873015873015873"/>
    <n v="500"/>
    <n v="68.902357088999693"/>
    <n v="-431.09764291100032"/>
    <n v="1000"/>
    <n v="1000"/>
    <n v="0"/>
    <n v="0"/>
    <n v="931.09764291100032"/>
    <n v="0.93109764291100028"/>
  </r>
  <r>
    <s v="Vodafone1116_Prepaid_Boundless_DusukGelirli_Google_MS"/>
    <x v="0"/>
    <x v="10"/>
    <s v="Q4"/>
    <d v="2016-11-08T00:00:00"/>
    <d v="2016-11-28T00:00:00"/>
    <n v="0"/>
    <x v="2"/>
    <x v="13"/>
    <s v="Vodafone1116_Prepaid_Boundless_DusukGelirli_MS"/>
    <s v="Completed"/>
    <s v="Google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455.19765044759299"/>
    <n v="455.19765044759299"/>
    <n v="0"/>
    <n v="0"/>
    <n v="0"/>
    <n v="0"/>
    <n v="-455.19765044759299"/>
    <e v="#DIV/0!"/>
  </r>
  <r>
    <s v="Vodafone1116_Prepaid_Boundless_DusukGelirli_Bannerconnect_MS"/>
    <x v="0"/>
    <x v="10"/>
    <s v="Q4"/>
    <d v="2016-11-08T00:00:00"/>
    <d v="2016-11-28T00:00:00"/>
    <n v="0"/>
    <x v="2"/>
    <x v="13"/>
    <s v="Vodafone1116_Prepaid_Boundless_DusukGelirli_MS"/>
    <s v="Completed"/>
    <s v="Bannerconnect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59.34431094435876"/>
    <n v="59.34431094435876"/>
    <n v="0"/>
    <n v="0"/>
    <n v="0"/>
    <n v="0"/>
    <n v="-59.34431094435876"/>
    <e v="#DIV/0!"/>
  </r>
  <r>
    <s v="Vodafone1116_Prepaid_Boundless_DusukGelirli_Medikalakademi_MS"/>
    <x v="0"/>
    <x v="10"/>
    <s v="Q4"/>
    <d v="2016-11-08T00:00:00"/>
    <d v="2016-11-28T00:00:00"/>
    <n v="0"/>
    <x v="2"/>
    <x v="13"/>
    <s v="Vodafone1116_Prepaid_Boundless_DusukGelirli_MS"/>
    <s v="Completed"/>
    <s v="Medikalakademi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40.705104420848656"/>
    <n v="40.705104420848656"/>
    <n v="0"/>
    <n v="0"/>
    <n v="0"/>
    <n v="0"/>
    <n v="-40.705104420848656"/>
    <e v="#DIV/0!"/>
  </r>
  <r>
    <s v="Vodafone1116_Prepaid_Boundless_DusukGelirli_Onedio_MS"/>
    <x v="0"/>
    <x v="10"/>
    <s v="Q4"/>
    <d v="2016-11-08T00:00:00"/>
    <d v="2016-11-28T00:00:00"/>
    <n v="0"/>
    <x v="2"/>
    <x v="13"/>
    <s v="Vodafone1116_Prepaid_Boundless_DusukGelirli_MS"/>
    <s v="Completed"/>
    <s v="Onedio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254.40690263030407"/>
    <n v="254.40690263030407"/>
    <n v="0"/>
    <n v="0"/>
    <n v="0"/>
    <n v="0"/>
    <n v="-254.40690263030407"/>
    <e v="#DIV/0!"/>
  </r>
  <r>
    <s v="Vodafone1116_Prepaid_Boundless_DusukGelirli_Sahibinden_MS"/>
    <x v="0"/>
    <x v="10"/>
    <s v="Q4"/>
    <d v="2016-11-08T00:00:00"/>
    <d v="2016-11-28T00:00:00"/>
    <n v="0"/>
    <x v="2"/>
    <x v="13"/>
    <s v="Vodafone1116_Prepaid_Boundless_DusukGelirli_MS"/>
    <s v="Completed"/>
    <s v="Sahibinden"/>
    <s v="RON"/>
    <s v="Xaxis Display Plus"/>
    <s v="cpm"/>
    <s v="Selected Sites"/>
    <s v="Ad Bundles"/>
    <n v="0.3"/>
    <n v="2"/>
    <n v="1000000"/>
    <n v="1100331"/>
    <n v="0"/>
    <n v="1000000"/>
    <n v="135"/>
    <n v="1.2269035408436188E-4"/>
    <n v="7.4074074074074074"/>
    <n v="300"/>
    <n v="300"/>
    <n v="0"/>
    <n v="2000"/>
    <n v="1000"/>
    <n v="-1000"/>
    <n v="0"/>
    <n v="700"/>
    <n v="0.7"/>
  </r>
  <r>
    <s v="Vodafone1116_Prepaid_Boundless_DusukGelirli_Medyanet(interstitial)_MS"/>
    <x v="0"/>
    <x v="10"/>
    <s v="Q4"/>
    <d v="2016-11-08T00:00:00"/>
    <d v="2016-11-28T00:00:00"/>
    <n v="0"/>
    <x v="2"/>
    <x v="13"/>
    <s v="Vodafone1116_Prepaid_Boundless_DusukGelirli_MS"/>
    <s v="Completed"/>
    <s v="Medyanet"/>
    <s v="RON"/>
    <s v="Xaxis Rich Media"/>
    <s v="cpm"/>
    <s v="Interstitial"/>
    <s v="Interstitial"/>
    <n v="0.5"/>
    <n v="2"/>
    <n v="500000"/>
    <n v="500089"/>
    <n v="0"/>
    <n v="500000"/>
    <m/>
    <n v="0"/>
    <e v="#DIV/0!"/>
    <n v="250"/>
    <n v="250"/>
    <n v="0"/>
    <n v="1000"/>
    <n v="1000"/>
    <n v="0"/>
    <n v="0"/>
    <n v="750"/>
    <n v="0.75"/>
  </r>
  <r>
    <s v="RedBull1116_Theme_SYNC_Clipkit_MEC"/>
    <x v="0"/>
    <x v="10"/>
    <s v="Q4"/>
    <d v="2016-11-08T00:00:00"/>
    <d v="2016-11-28T00:00:00"/>
    <n v="0"/>
    <x v="1"/>
    <x v="11"/>
    <s v="RedBull1116_Theme_SYNC_MEC"/>
    <s v="Completed"/>
    <s v="Clipkit"/>
    <s v="RON"/>
    <s v="Xaxis SYNC"/>
    <s v="cpv"/>
    <s v="Pre/Mid/Post Rolls RON"/>
    <s v="Online Video"/>
    <n v="4.4999999999999998E-2"/>
    <n v="5.5E-2"/>
    <n v="245455"/>
    <n v="248171"/>
    <n v="0"/>
    <n v="245455"/>
    <n v="9357"/>
    <n v="3.7703841302972545E-2"/>
    <n v="1.4427727904242813"/>
    <n v="11045.475"/>
    <n v="11045.475"/>
    <n v="0"/>
    <n v="13500.025"/>
    <n v="13500.025"/>
    <n v="0"/>
    <n v="0"/>
    <n v="2454.5499999999993"/>
    <n v="0.18181818181818177"/>
  </r>
  <r>
    <s v="GeneralElectric1116_LAL_Bond_MEC"/>
    <x v="0"/>
    <x v="10"/>
    <s v="Q4"/>
    <d v="2016-11-08T00:00:00"/>
    <d v="2016-11-30T00:00:00"/>
    <n v="0"/>
    <x v="1"/>
    <x v="73"/>
    <s v="GeneralElectric1116_LAL_MEC"/>
    <s v="Completed"/>
    <s v="Bond Digital"/>
    <s v="RON"/>
    <s v="Xaxis Display Plus"/>
    <s v="cpm"/>
    <s v="Selected Sites"/>
    <s v="Ad Bundles"/>
    <n v="0.5"/>
    <n v="2"/>
    <n v="2500000"/>
    <n v="2500352"/>
    <n v="0"/>
    <n v="2500000"/>
    <n v="1678"/>
    <n v="6.7110550834442511E-4"/>
    <n v="4.1266471990464844"/>
    <n v="1250"/>
    <n v="1250"/>
    <n v="0"/>
    <n v="5000"/>
    <n v="6924.514000000001"/>
    <n v="1924.514000000001"/>
    <n v="0"/>
    <n v="5674.514000000001"/>
    <n v="0.81948191598717257"/>
  </r>
  <r>
    <s v="GeneralElectric1116_LAL_Commedya_MEC"/>
    <x v="0"/>
    <x v="10"/>
    <s v="Q4"/>
    <d v="2016-11-08T00:00:00"/>
    <d v="2016-11-30T00:00:00"/>
    <n v="0"/>
    <x v="1"/>
    <x v="73"/>
    <s v="GeneralElectric1116_LAL_MEC"/>
    <s v="Completed"/>
    <s v="Commedya"/>
    <s v="RON"/>
    <s v="Xaxis Display Plus"/>
    <s v="cpm"/>
    <s v="Selected Sites"/>
    <s v="Ad Bundles"/>
    <n v="0.1"/>
    <n v="2"/>
    <n v="500000"/>
    <n v="529513"/>
    <n v="0"/>
    <n v="500000"/>
    <m/>
    <n v="0"/>
    <e v="#DIV/0!"/>
    <n v="50"/>
    <n v="50"/>
    <n v="0"/>
    <n v="1000"/>
    <n v="1059.0260000000001"/>
    <n v="59.026000000000067"/>
    <n v="0"/>
    <n v="1009.0260000000001"/>
    <n v="0.95278680598965459"/>
  </r>
  <r>
    <s v="GeneralElectric1116_LAL_Digitalm_MEC"/>
    <x v="0"/>
    <x v="10"/>
    <s v="Q4"/>
    <d v="2016-11-08T00:00:00"/>
    <d v="2016-11-30T00:00:00"/>
    <n v="0"/>
    <x v="1"/>
    <x v="73"/>
    <s v="GeneralElectric1116_LAL_MEC"/>
    <s v="Completed"/>
    <s v="Digitalm"/>
    <s v="RON"/>
    <s v="Xaxis Display Plus"/>
    <s v="cpm"/>
    <s v="Selected Sites"/>
    <s v="Ad Bundles"/>
    <n v="0.2"/>
    <n v="2"/>
    <n v="2000000"/>
    <n v="903712"/>
    <n v="1096288"/>
    <n v="903712"/>
    <n v="105"/>
    <n v="1.1618745795120569E-4"/>
    <n v="17.213561904761903"/>
    <n v="400"/>
    <n v="180.7424"/>
    <n v="-219.2576"/>
    <n v="4000"/>
    <n v="1807.424"/>
    <n v="-2192.576"/>
    <n v="0"/>
    <n v="1626.6815999999999"/>
    <n v="0.89999999999999991"/>
  </r>
  <r>
    <s v="GeneralElectric1116_LAL_Ntv_MEC"/>
    <x v="0"/>
    <x v="10"/>
    <s v="Q4"/>
    <d v="2016-11-08T00:00:00"/>
    <d v="2016-11-30T00:00:00"/>
    <n v="0"/>
    <x v="1"/>
    <x v="73"/>
    <s v="GeneralElectric1116_LAL_MEC"/>
    <s v="Completed"/>
    <s v="Dogus"/>
    <s v="RON"/>
    <s v="Xaxis Display Plus"/>
    <s v="cpm"/>
    <s v="Selected Sites"/>
    <s v="Ad Bundles"/>
    <n v="0.35"/>
    <n v="2"/>
    <n v="2000000"/>
    <n v="2000193"/>
    <n v="0"/>
    <n v="2000000"/>
    <n v="4816"/>
    <n v="2.4077676504217342E-3"/>
    <n v="0.83064493355481728"/>
    <n v="700"/>
    <n v="700"/>
    <n v="0"/>
    <n v="4000"/>
    <n v="4000.386"/>
    <n v="0.38599999999996726"/>
    <n v="0"/>
    <n v="3300.386"/>
    <n v="0.82501688587051347"/>
  </r>
  <r>
    <s v="GeneralElectric1116_LAL_Nokta_MEC"/>
    <x v="0"/>
    <x v="10"/>
    <s v="Q4"/>
    <d v="2016-11-08T00:00:00"/>
    <d v="2016-11-30T00:00:00"/>
    <n v="0"/>
    <x v="1"/>
    <x v="73"/>
    <s v="GeneralElectric1116_LAL_MEC"/>
    <s v="Completed"/>
    <s v="Nokta"/>
    <s v="RON"/>
    <s v="Xaxis Display Plus"/>
    <s v="cpm"/>
    <s v="Selected Sites"/>
    <s v="Ad Bundles"/>
    <n v="0.1"/>
    <n v="2"/>
    <n v="500000"/>
    <n v="600323"/>
    <n v="0"/>
    <n v="500000"/>
    <m/>
    <n v="0"/>
    <e v="#DIV/0!"/>
    <n v="50"/>
    <n v="50"/>
    <n v="0"/>
    <n v="1000"/>
    <n v="1200.646"/>
    <n v="200.64599999999996"/>
    <n v="0"/>
    <n v="1150.646"/>
    <n v="0.95835575182027011"/>
  </r>
  <r>
    <s v="GeneralElectric1116_LAL_Ligatus_MEC"/>
    <x v="0"/>
    <x v="10"/>
    <s v="Q4"/>
    <d v="2016-11-08T00:00:00"/>
    <d v="2016-11-30T00:00:00"/>
    <n v="0"/>
    <x v="1"/>
    <x v="73"/>
    <s v="GeneralElectric1116_LAL_MEC"/>
    <s v="Completed"/>
    <s v="Ligatus"/>
    <s v="RON"/>
    <s v="Xaxis Display Plus"/>
    <s v="cpc"/>
    <s v="Selected Sites"/>
    <s v="Ad Bundles"/>
    <n v="0.3"/>
    <n v="2"/>
    <n v="4000"/>
    <n v="4002"/>
    <n v="0"/>
    <n v="4000"/>
    <m/>
    <n v="0"/>
    <e v="#DIV/0!"/>
    <n v="1.2"/>
    <n v="1200"/>
    <n v="1198.8"/>
    <n v="8"/>
    <n v="8.0039999999999996"/>
    <n v="3.9999999999995595E-3"/>
    <n v="0"/>
    <n v="-1191.9960000000001"/>
    <n v="-148.92503748125938"/>
  </r>
  <r>
    <s v="Vodafone1116_Red_Budget_interest_Medyanet_MS"/>
    <x v="0"/>
    <x v="10"/>
    <s v="Q4"/>
    <d v="2016-11-08T00:00:00"/>
    <d v="2016-11-28T00:00:00"/>
    <n v="0"/>
    <x v="2"/>
    <x v="13"/>
    <s v="Vodafone1116_Red_Budget_interest_MS"/>
    <s v="Completed"/>
    <s v="Medyanet"/>
    <s v="RON"/>
    <s v="Xaxis Rich Media"/>
    <s v="cpm"/>
    <s v="Selected Sites"/>
    <s v="Ad Bundles"/>
    <n v="0.5"/>
    <n v="1.5"/>
    <n v="600000"/>
    <n v="600087"/>
    <n v="0"/>
    <n v="600000"/>
    <m/>
    <n v="0"/>
    <e v="#DIV/0!"/>
    <n v="300"/>
    <n v="300"/>
    <n v="0"/>
    <n v="900"/>
    <n v="900"/>
    <n v="0"/>
    <n v="0"/>
    <n v="600"/>
    <n v="0.66666666666666663"/>
  </r>
  <r>
    <s v="Vodafone1116_Red_Budget_interest_Sahibinden_MS"/>
    <x v="0"/>
    <x v="10"/>
    <s v="Q4"/>
    <d v="2016-11-08T00:00:00"/>
    <d v="2016-11-28T00:00:00"/>
    <n v="0"/>
    <x v="2"/>
    <x v="13"/>
    <s v="Vodafone1116_Red_Budget_interest_MS"/>
    <s v="Completed"/>
    <s v="Sahibinden"/>
    <s v="RON"/>
    <s v="Xaxis Display Plus"/>
    <s v="cpm"/>
    <s v="Selected Sites"/>
    <s v="Ad Bundles"/>
    <n v="0.3"/>
    <n v="1.5"/>
    <n v="1300000"/>
    <n v="1430299"/>
    <n v="0"/>
    <n v="1300000"/>
    <n v="168"/>
    <n v="1.1745795809128022E-4"/>
    <n v="8.9285714285714288"/>
    <n v="390"/>
    <n v="390"/>
    <n v="0"/>
    <n v="1950"/>
    <n v="1500"/>
    <n v="-450"/>
    <n v="0"/>
    <n v="1110"/>
    <n v="0.74"/>
  </r>
  <r>
    <s v="IKEA1116_Besta_interstitial_Medyanet_MEC"/>
    <x v="0"/>
    <x v="10"/>
    <s v="Q4"/>
    <d v="2016-11-09T00:00:00"/>
    <d v="2016-11-23T00:00:00"/>
    <n v="0"/>
    <x v="1"/>
    <x v="1"/>
    <s v="IKEA1116_Besta_interstitial_MEC"/>
    <s v="Completed"/>
    <s v="Medyanet"/>
    <s v="RON"/>
    <s v="Xaxis Rich Media"/>
    <s v="cpm"/>
    <s v="Interstitial"/>
    <s v="Interstitial"/>
    <n v="0.5"/>
    <n v="4.5"/>
    <n v="600000"/>
    <n v="600004"/>
    <n v="0"/>
    <n v="600000"/>
    <n v="10502"/>
    <n v="1.7503216645222364E-2"/>
    <n v="0.22376690154256332"/>
    <n v="300"/>
    <n v="300"/>
    <n v="0"/>
    <n v="2700"/>
    <n v="2350"/>
    <n v="-350"/>
    <n v="0"/>
    <n v="2050"/>
    <n v="0.87234042553191493"/>
  </r>
  <r>
    <s v="IKEA1116_Besta_interstitial_Mynet_MEC"/>
    <x v="0"/>
    <x v="10"/>
    <s v="Q4"/>
    <d v="2016-11-09T00:00:00"/>
    <d v="2016-11-23T00:00:00"/>
    <n v="0"/>
    <x v="1"/>
    <x v="1"/>
    <s v="IKEA1116_Besta_interstitial_MEC"/>
    <s v="Completed"/>
    <s v="Digitalm"/>
    <s v="RON"/>
    <s v="Xaxis Rich Media"/>
    <s v="cpm"/>
    <s v="Interstitial"/>
    <s v="Interstitial"/>
    <n v="2.5"/>
    <n v="4.5"/>
    <n v="500000"/>
    <n v="490480"/>
    <n v="9520"/>
    <n v="490480"/>
    <n v="4430"/>
    <n v="9.031968683738378E-3"/>
    <n v="0.50790067720090293"/>
    <n v="1250"/>
    <n v="1226.2"/>
    <n v="-23.799999999999955"/>
    <n v="2250"/>
    <n v="2250"/>
    <n v="0"/>
    <n v="0"/>
    <n v="1023.8"/>
    <n v="0.45502222222222222"/>
  </r>
  <r>
    <s v="IKEA1116_Besta_interstitial_Bond_MEC"/>
    <x v="0"/>
    <x v="10"/>
    <s v="Q4"/>
    <d v="2016-11-09T00:00:00"/>
    <d v="2016-11-23T00:00:00"/>
    <n v="0"/>
    <x v="1"/>
    <x v="1"/>
    <s v="IKEA1116_Besta_interstitial_MEC"/>
    <s v="Completed"/>
    <s v="Bond Digital"/>
    <s v="RON"/>
    <s v="Xaxis Rich Media"/>
    <s v="cpm"/>
    <s v="Interstitial"/>
    <s v="Interstitial"/>
    <n v="2.5"/>
    <n v="4.5"/>
    <n v="350000"/>
    <n v="350047"/>
    <n v="0"/>
    <n v="350000"/>
    <n v="3784"/>
    <n v="1.0809976945952973E-2"/>
    <n v="0.41622621564482032"/>
    <n v="875"/>
    <n v="875"/>
    <n v="0"/>
    <n v="1575"/>
    <n v="1575"/>
    <n v="0"/>
    <n v="0"/>
    <n v="700"/>
    <n v="0.44444444444444442"/>
  </r>
  <r>
    <s v="IKEA1116_Besta_interstitial_Acunn_MEC"/>
    <x v="0"/>
    <x v="10"/>
    <s v="Q4"/>
    <d v="2016-11-09T00:00:00"/>
    <d v="2016-11-23T00:00:00"/>
    <n v="0"/>
    <x v="1"/>
    <x v="1"/>
    <s v="IKEA1116_Besta_interstitial_MEC"/>
    <s v="Completed"/>
    <s v="Acunn"/>
    <s v="RON"/>
    <s v="Xaxis Rich Media"/>
    <s v="cpm"/>
    <s v="Interstitial"/>
    <s v="Interstitial"/>
    <n v="1.25"/>
    <n v="4.5"/>
    <n v="350000"/>
    <n v="351871"/>
    <n v="0"/>
    <n v="350000"/>
    <n v="2770"/>
    <n v="7.8722031653645792E-3"/>
    <n v="0.56859205776173283"/>
    <n v="437.5"/>
    <n v="437.5"/>
    <n v="0"/>
    <n v="1575"/>
    <n v="1575"/>
    <n v="0"/>
    <n v="0"/>
    <n v="1137.5"/>
    <n v="0.72222222222222221"/>
  </r>
  <r>
    <s v="IKEA1116_Besta_interstitial_Star_MEC"/>
    <x v="0"/>
    <x v="10"/>
    <s v="Q4"/>
    <d v="2016-11-09T00:00:00"/>
    <d v="2016-11-23T00:00:00"/>
    <n v="0"/>
    <x v="1"/>
    <x v="1"/>
    <s v="IKEA1116_Besta_interstitial_MEC"/>
    <s v="Completed"/>
    <s v="Star"/>
    <s v="RON"/>
    <s v="Xaxis Rich Media"/>
    <s v="cpm"/>
    <s v="Interstitial"/>
    <s v="Interstitial"/>
    <n v="2.5"/>
    <n v="4.5"/>
    <n v="500000"/>
    <n v="511428"/>
    <n v="0"/>
    <n v="500000"/>
    <n v="12463"/>
    <n v="2.4369021641364962E-2"/>
    <n v="0.1805343817700393"/>
    <n v="1250"/>
    <n v="1250"/>
    <n v="0"/>
    <n v="2250"/>
    <n v="2250"/>
    <n v="0"/>
    <n v="0"/>
    <n v="1000"/>
    <n v="0.44444444444444442"/>
  </r>
  <r>
    <s v="IKEA1116_Besta_Mobil_prestitial_Move_MEC"/>
    <x v="0"/>
    <x v="10"/>
    <s v="Q4"/>
    <d v="2016-11-09T00:00:00"/>
    <d v="2016-11-23T00:00:00"/>
    <n v="0"/>
    <x v="1"/>
    <x v="1"/>
    <s v="IKEA1116_Besta_Mobil_prestitial_MEC"/>
    <s v="Completed"/>
    <s v="Move"/>
    <s v="RON"/>
    <s v="Xaxis Mobil"/>
    <s v="cpm"/>
    <s v="Interstitial"/>
    <s v="Interstitial"/>
    <n v="3"/>
    <n v="7.5"/>
    <n v="1000000"/>
    <n v="1000112"/>
    <n v="0"/>
    <n v="1000000"/>
    <m/>
    <n v="0"/>
    <e v="#DIV/0!"/>
    <n v="3000"/>
    <n v="3000"/>
    <n v="0"/>
    <n v="7500"/>
    <n v="7500"/>
    <n v="0"/>
    <n v="0"/>
    <n v="4500"/>
    <n v="0.6"/>
  </r>
  <r>
    <s v="IKEA1116_Besta_Mobil_prestitial_Medyanet_MEC"/>
    <x v="0"/>
    <x v="10"/>
    <s v="Q4"/>
    <d v="2016-11-09T00:00:00"/>
    <d v="2016-11-23T00:00:00"/>
    <n v="0"/>
    <x v="1"/>
    <x v="1"/>
    <s v="IKEA1116_Besta_Mobil_prestitial_MEC"/>
    <s v="Completed"/>
    <s v="Medyanet"/>
    <s v="RON"/>
    <s v="Xaxis Mobil"/>
    <s v="cpm"/>
    <s v="Interstitial"/>
    <s v="Interstitial"/>
    <n v="2.5"/>
    <n v="7.5"/>
    <n v="350000"/>
    <n v="385277"/>
    <n v="0"/>
    <n v="350000"/>
    <n v="18205"/>
    <n v="4.7251717595392408E-2"/>
    <n v="0.13732491073880801"/>
    <n v="875"/>
    <n v="875"/>
    <n v="0"/>
    <n v="2625"/>
    <n v="2500"/>
    <n v="-125"/>
    <n v="0"/>
    <n v="1625"/>
    <n v="0.65"/>
  </r>
  <r>
    <s v="IKEA1116_Köfte_Fırsatı_Mobil_prestitial_Medyanet_MEC"/>
    <x v="0"/>
    <x v="10"/>
    <s v="Q4"/>
    <d v="2016-11-09T00:00:00"/>
    <d v="2016-11-28T00:00:00"/>
    <n v="0"/>
    <x v="1"/>
    <x v="1"/>
    <s v="IKEA1116_Köfte_Fırsatı_Mobil_prestitial_MEC"/>
    <s v="Completed"/>
    <s v="Medyanet"/>
    <s v="RON"/>
    <s v="Xaxis Mobil"/>
    <s v="cpm"/>
    <s v="Interstitial"/>
    <s v="Interstitial"/>
    <n v="2.5"/>
    <n v="7.5"/>
    <n v="1000000"/>
    <n v="1103170"/>
    <n v="0"/>
    <n v="1000000"/>
    <n v="13765"/>
    <n v="1.2477677964411651E-2"/>
    <n v="0.54486015256084275"/>
    <n v="2500"/>
    <n v="2500"/>
    <n v="0"/>
    <n v="7500"/>
    <n v="7500"/>
    <n v="0"/>
    <n v="0"/>
    <n v="5000"/>
    <n v="0.66666666666666663"/>
  </r>
  <r>
    <s v="IKEA1116_Köfte_Fırsatı_Mobil_prestitial_Move_MEC"/>
    <x v="0"/>
    <x v="10"/>
    <s v="Q4"/>
    <d v="2016-11-09T00:00:00"/>
    <d v="2016-11-28T00:00:00"/>
    <n v="0"/>
    <x v="1"/>
    <x v="1"/>
    <s v="IKEA1116_Köfte_Fırsatı_Mobil_prestitial_MEC"/>
    <s v="Completed"/>
    <s v="Move"/>
    <s v="RON"/>
    <s v="Xaxis Mobil"/>
    <s v="cpm"/>
    <s v="Interstitial"/>
    <s v="Interstitial"/>
    <n v="4"/>
    <n v="7.5"/>
    <n v="1000000"/>
    <n v="1001211"/>
    <n v="0"/>
    <n v="1000000"/>
    <m/>
    <n v="0"/>
    <e v="#DIV/0!"/>
    <n v="4000"/>
    <n v="4000"/>
    <n v="0"/>
    <n v="7500"/>
    <n v="7500"/>
    <n v="0"/>
    <n v="0"/>
    <n v="3500"/>
    <n v="0.46666666666666667"/>
  </r>
  <r>
    <s v="Bayer1116_Bepanthol_Baby_interest_Mynet_MC"/>
    <x v="0"/>
    <x v="10"/>
    <s v="Q4"/>
    <d v="2016-11-09T00:00:00"/>
    <d v="2016-11-30T00:00:00"/>
    <n v="0"/>
    <x v="0"/>
    <x v="7"/>
    <s v="Bayer1116_Bepanthol_Baby_interest_MC"/>
    <s v="Completed"/>
    <s v="Digitalm"/>
    <s v="RON"/>
    <s v="Xaxis Display Plus"/>
    <s v="cpm"/>
    <s v="Selected Sites"/>
    <s v="Ad Bundles"/>
    <n v="0.2"/>
    <n v="1.2"/>
    <n v="2000000"/>
    <n v="1999896"/>
    <n v="104"/>
    <n v="1999896"/>
    <n v="286"/>
    <n v="1.4300743638669212E-4"/>
    <n v="6.6433566433566433"/>
    <n v="400"/>
    <n v="399.97919999999999"/>
    <n v="-2.0800000000008367E-2"/>
    <n v="2400"/>
    <n v="1900"/>
    <n v="-500"/>
    <n v="0"/>
    <n v="1500.0208"/>
    <n v="0.78948463157894733"/>
  </r>
  <r>
    <s v="Bayer1116_Bepanthol_Baby_interest_Dogus_MC"/>
    <x v="0"/>
    <x v="10"/>
    <s v="Q4"/>
    <d v="2016-11-09T00:00:00"/>
    <d v="2016-11-30T00:00:00"/>
    <n v="0"/>
    <x v="0"/>
    <x v="7"/>
    <s v="Bayer1116_Bepanthol_Baby_interest_MC"/>
    <s v="Completed"/>
    <s v="Dogus"/>
    <s v="RON"/>
    <s v="Xaxis Display Plus"/>
    <s v="cpm"/>
    <s v="Selected Sites"/>
    <s v="Ad Bundles"/>
    <n v="0.35"/>
    <n v="1.2"/>
    <n v="2000000"/>
    <n v="2000026"/>
    <n v="0"/>
    <n v="2000000"/>
    <n v="3642"/>
    <n v="1.8209763273077449E-3"/>
    <n v="0.52169137836353652"/>
    <n v="700"/>
    <n v="700"/>
    <n v="0"/>
    <n v="2400"/>
    <n v="1900"/>
    <n v="-500"/>
    <n v="0"/>
    <n v="1200"/>
    <n v="0.63157894736842102"/>
  </r>
  <r>
    <s v="Bayer1116_Bepanthol_Baby_interest_Bond_MC"/>
    <x v="0"/>
    <x v="10"/>
    <s v="Q4"/>
    <d v="2016-11-09T00:00:00"/>
    <d v="2016-11-30T00:00:00"/>
    <n v="0"/>
    <x v="0"/>
    <x v="7"/>
    <s v="Bayer1116_Bepanthol_Baby_interest_MC"/>
    <s v="Completed"/>
    <s v="Bond Digital"/>
    <s v="RON"/>
    <s v="Xaxis Display Plus"/>
    <s v="cpm"/>
    <s v="Selected Sites"/>
    <s v="Ad Bundles"/>
    <n v="0.5"/>
    <n v="1.2"/>
    <n v="2000000"/>
    <n v="2001352"/>
    <n v="0"/>
    <n v="2000000"/>
    <n v="239"/>
    <n v="1.1941927257174151E-4"/>
    <n v="7.9497907949790791"/>
    <n v="1000"/>
    <n v="1000"/>
    <n v="0"/>
    <n v="2400"/>
    <n v="1900"/>
    <n v="-500"/>
    <n v="0"/>
    <n v="900"/>
    <n v="0.47368421052631576"/>
  </r>
  <r>
    <s v="Bayer1116_Bepanthol_Baby_interest_Star_MC"/>
    <x v="0"/>
    <x v="10"/>
    <s v="Q4"/>
    <d v="2016-11-09T00:00:00"/>
    <d v="2016-11-30T00:00:00"/>
    <n v="0"/>
    <x v="0"/>
    <x v="7"/>
    <s v="Bayer1116_Bepanthol_Baby_interest_MC"/>
    <s v="Completed"/>
    <s v="Star"/>
    <s v="RON"/>
    <s v="Xaxis Display Plus"/>
    <s v="cpm"/>
    <s v="Selected Sites"/>
    <s v="Ad Bundles"/>
    <n v="0.35"/>
    <n v="1.2"/>
    <n v="1000000"/>
    <n v="1009117"/>
    <n v="0"/>
    <n v="1000000"/>
    <n v="415"/>
    <n v="4.1125062802430242E-4"/>
    <n v="2.9084337349397589"/>
    <n v="350"/>
    <n v="350"/>
    <n v="0"/>
    <n v="1200"/>
    <n v="1207"/>
    <n v="7"/>
    <n v="0"/>
    <n v="857"/>
    <n v="0.71002485501242751"/>
  </r>
  <r>
    <s v="Lassa1116_Kış_Lastigi_interstitial_Medyanet_MC"/>
    <x v="0"/>
    <x v="10"/>
    <s v="Q4"/>
    <d v="2016-11-09T00:00:00"/>
    <d v="2016-11-30T00:00:00"/>
    <n v="0"/>
    <x v="0"/>
    <x v="17"/>
    <s v="Lassa1116_Kış_Lastigi_interstitial_MC"/>
    <s v="Completed"/>
    <s v="Medyanet"/>
    <s v="RON"/>
    <s v="Xaxis Rich Media"/>
    <s v="cpm"/>
    <s v="Interstitial"/>
    <s v="Interstitial"/>
    <n v="0.5"/>
    <n v="4.25"/>
    <n v="500000"/>
    <n v="500039"/>
    <n v="0"/>
    <n v="500000"/>
    <n v="7884"/>
    <n v="1.5766770191925031E-2"/>
    <n v="0.14672158802638252"/>
    <n v="250"/>
    <n v="250"/>
    <n v="0"/>
    <n v="2125"/>
    <n v="1156.7529999999997"/>
    <n v="-968.2470000000003"/>
    <n v="0"/>
    <n v="906.7529999999997"/>
    <n v="0.78387780278071462"/>
  </r>
  <r>
    <s v="Lassa1116_Kış_Lastigi_interstitial_Bond_MC"/>
    <x v="0"/>
    <x v="10"/>
    <s v="Q4"/>
    <d v="2016-11-09T00:00:00"/>
    <d v="2016-11-30T00:00:00"/>
    <n v="0"/>
    <x v="0"/>
    <x v="17"/>
    <s v="Lassa1116_Kış_Lastigi_interstitial_MC"/>
    <s v="Completed"/>
    <s v="Bond Digital"/>
    <s v="RON"/>
    <s v="Xaxis Rich Media"/>
    <s v="cpm"/>
    <s v="Interstitial"/>
    <s v="Interstitial"/>
    <n v="2.5"/>
    <n v="4.25"/>
    <n v="350000"/>
    <n v="364710"/>
    <n v="0"/>
    <n v="350000"/>
    <n v="5839"/>
    <n v="1.600998053247786E-2"/>
    <n v="0.23976708340469258"/>
    <n v="875"/>
    <n v="875"/>
    <n v="0"/>
    <n v="1487.5"/>
    <n v="1400"/>
    <n v="-87.5"/>
    <n v="0"/>
    <n v="525"/>
    <n v="0.375"/>
  </r>
  <r>
    <s v="Lassa1116_Kış_Lastigi_interstitial_Mynet_MC"/>
    <x v="0"/>
    <x v="10"/>
    <s v="Q4"/>
    <d v="2016-11-09T00:00:00"/>
    <d v="2016-11-30T00:00:00"/>
    <n v="0"/>
    <x v="0"/>
    <x v="17"/>
    <s v="Lassa1116_Kış_Lastigi_interstitial_MC"/>
    <s v="Completed"/>
    <s v="Digitalm"/>
    <s v="RON"/>
    <s v="Xaxis Rich Media"/>
    <s v="cpm"/>
    <s v="Interstitial"/>
    <s v="Interstitial"/>
    <n v="2.5"/>
    <n v="4.25"/>
    <n v="300000"/>
    <n v="298584"/>
    <n v="1416"/>
    <n v="298584"/>
    <n v="3495"/>
    <n v="1.1705248774214291E-2"/>
    <n v="0.34334763948497854"/>
    <n v="750"/>
    <n v="746.46"/>
    <n v="-3.5399999999999636"/>
    <n v="1275"/>
    <n v="1200"/>
    <n v="-75"/>
    <n v="0"/>
    <n v="453.53999999999996"/>
    <n v="0.37794999999999995"/>
  </r>
  <r>
    <s v="Lassa1116_Kış_Lastigi_interstitial_Acunn_MC"/>
    <x v="0"/>
    <x v="10"/>
    <s v="Q4"/>
    <d v="2016-11-09T00:00:00"/>
    <d v="2016-11-30T00:00:00"/>
    <n v="0"/>
    <x v="0"/>
    <x v="17"/>
    <s v="Lassa1116_Kış_Lastigi_interstitial_MC"/>
    <s v="Completed"/>
    <s v="Acunn"/>
    <s v="RON"/>
    <s v="Xaxis Rich Media"/>
    <s v="cpm"/>
    <s v="Interstitial"/>
    <s v="Interstitial"/>
    <n v="1.25"/>
    <n v="4.25"/>
    <n v="250000"/>
    <n v="250007"/>
    <n v="0"/>
    <n v="250000"/>
    <m/>
    <n v="0"/>
    <e v="#DIV/0!"/>
    <n v="312.5"/>
    <n v="312.5"/>
    <n v="0"/>
    <n v="1062.5"/>
    <n v="1000"/>
    <n v="-62.5"/>
    <n v="0"/>
    <n v="687.5"/>
    <n v="0.6875"/>
  </r>
  <r>
    <s v="Teknosa1116_Dismey_İletisimi_Medyanet_MC"/>
    <x v="0"/>
    <x v="10"/>
    <s v="Q4"/>
    <d v="2016-11-10T00:00:00"/>
    <d v="2016-11-30T00:00:00"/>
    <n v="0"/>
    <x v="0"/>
    <x v="6"/>
    <s v="Teknosa1116_Dismey_İletisimi_MC"/>
    <s v="Completed"/>
    <s v="Medyanet"/>
    <s v="RON"/>
    <s v="Xaxis Rich Media"/>
    <s v="cpm"/>
    <s v="Interstitial"/>
    <s v="Interstitial"/>
    <n v="0.5"/>
    <n v="4.25"/>
    <n v="500000"/>
    <n v="500049"/>
    <n v="0"/>
    <n v="500000"/>
    <n v="6580"/>
    <n v="1.3158710446376256E-2"/>
    <n v="0.22796352583586627"/>
    <n v="250"/>
    <n v="250"/>
    <n v="0"/>
    <n v="2125"/>
    <n v="1500"/>
    <n v="-625"/>
    <n v="0"/>
    <n v="1250"/>
    <n v="0.83333333333333337"/>
  </r>
  <r>
    <s v="Teknosa1116_Dismey_İletisimi_Acunn_MC"/>
    <x v="0"/>
    <x v="10"/>
    <s v="Q4"/>
    <d v="2016-11-10T00:00:00"/>
    <d v="2016-11-30T00:00:00"/>
    <n v="0"/>
    <x v="0"/>
    <x v="6"/>
    <s v="Teknosa1116_Dismey_İletisimi_MC"/>
    <s v="Completed"/>
    <s v="Acunn"/>
    <s v="RON"/>
    <s v="Xaxis Rich Media"/>
    <s v="cpm"/>
    <s v="Interstitial"/>
    <s v="Interstitial"/>
    <n v="1.25"/>
    <n v="4.25"/>
    <n v="400000"/>
    <n v="359956"/>
    <n v="40044"/>
    <n v="359956"/>
    <n v="2259"/>
    <n v="6.2757670381935566E-3"/>
    <n v="0.44267374944665783"/>
    <n v="500"/>
    <n v="449.94500000000005"/>
    <n v="-50.05499999999995"/>
    <n v="1700"/>
    <n v="1000"/>
    <n v="-700"/>
    <n v="0"/>
    <n v="550.05499999999995"/>
    <n v="0.55005499999999996"/>
  </r>
  <r>
    <s v="Teknosa1116_Dismey_İletisimi_Mynet_MC"/>
    <x v="0"/>
    <x v="10"/>
    <s v="Q4"/>
    <d v="2016-11-10T00:00:00"/>
    <d v="2016-11-30T00:00:00"/>
    <n v="0"/>
    <x v="0"/>
    <x v="6"/>
    <s v="Teknosa1116_Dismey_İletisimi_MC"/>
    <s v="Completed"/>
    <s v="Digitalm"/>
    <s v="RON"/>
    <s v="Xaxis Rich Media"/>
    <s v="cpm"/>
    <s v="Interstitial"/>
    <s v="Interstitial"/>
    <n v="2.5"/>
    <n v="4.25"/>
    <n v="500000"/>
    <n v="470047"/>
    <n v="29953"/>
    <n v="470047"/>
    <n v="4240"/>
    <n v="9.0203745582888521E-3"/>
    <n v="0.23584905660377359"/>
    <n v="1250"/>
    <n v="1175.1175000000001"/>
    <n v="-74.882499999999936"/>
    <n v="2125"/>
    <n v="1000"/>
    <n v="-1125"/>
    <n v="0"/>
    <n v="-175.11750000000006"/>
    <n v="-0.17511750000000006"/>
  </r>
  <r>
    <s v="Teknosa1116_Dismey_İletisimi_Star_MC"/>
    <x v="0"/>
    <x v="10"/>
    <s v="Q4"/>
    <d v="2016-11-10T00:00:00"/>
    <d v="2016-11-30T00:00:00"/>
    <n v="0"/>
    <x v="0"/>
    <x v="6"/>
    <s v="Teknosa1116_Dismey_İletisimi_MC"/>
    <s v="Completed"/>
    <s v="Star"/>
    <s v="RON"/>
    <s v="Xaxis Rich Media"/>
    <s v="cpm"/>
    <s v="Interstitial"/>
    <s v="Interstitial"/>
    <n v="2.5"/>
    <n v="4.25"/>
    <n v="500000"/>
    <n v="518846"/>
    <n v="0"/>
    <n v="500000"/>
    <n v="11724"/>
    <n v="2.2596300250941514E-2"/>
    <n v="0.12794268167860798"/>
    <n v="1250"/>
    <n v="1250"/>
    <n v="0"/>
    <n v="2125"/>
    <n v="1500"/>
    <n v="-625"/>
    <n v="0"/>
    <n v="250"/>
    <n v="0.16666666666666666"/>
  </r>
  <r>
    <s v="RedBull1116_RBMA_interest_Mynet_MEC"/>
    <x v="0"/>
    <x v="10"/>
    <s v="Q4"/>
    <d v="2016-11-11T00:00:00"/>
    <d v="2016-11-20T00:00:00"/>
    <n v="0"/>
    <x v="1"/>
    <x v="11"/>
    <s v="RedBull1116_RBMA_interest_MEC"/>
    <s v="Completed"/>
    <s v="Digitalm"/>
    <s v="RON"/>
    <s v="Xaxis Display Plus"/>
    <s v="cpm"/>
    <s v="Selected Sites"/>
    <s v="Ad Bundles"/>
    <n v="0.2"/>
    <n v="2"/>
    <n v="1000000"/>
    <n v="1000032"/>
    <n v="0"/>
    <n v="1000000"/>
    <n v="275"/>
    <n v="2.7499120028159099E-4"/>
    <n v="7.2729600000000003"/>
    <n v="200"/>
    <n v="200"/>
    <n v="0"/>
    <n v="2000"/>
    <n v="2000.0640000000001"/>
    <n v="6.4000000000078217E-2"/>
    <n v="0"/>
    <n v="1800.0640000000001"/>
    <n v="0.90000319989760325"/>
  </r>
  <r>
    <s v="RedBull1116_RBMA_interest_Bond_MEC"/>
    <x v="0"/>
    <x v="10"/>
    <s v="Q4"/>
    <d v="2016-11-11T00:00:00"/>
    <d v="2016-11-20T00:00:00"/>
    <n v="0"/>
    <x v="1"/>
    <x v="11"/>
    <s v="RedBull1116_RBMA_interest_MEC"/>
    <s v="Completed"/>
    <s v="Bond Digital"/>
    <s v="RON"/>
    <s v="Xaxis Display Plus"/>
    <s v="cpm"/>
    <s v="Selected Sites"/>
    <s v="Ad Bundles"/>
    <n v="0.5"/>
    <n v="2"/>
    <n v="1500000"/>
    <n v="1500158"/>
    <n v="0"/>
    <n v="1500000"/>
    <n v="539"/>
    <n v="3.5929548754197894E-4"/>
    <n v="2.5443339517625216"/>
    <n v="750"/>
    <n v="750"/>
    <n v="0"/>
    <n v="3000"/>
    <n v="1371.3959999999993"/>
    <n v="-1628.6040000000007"/>
    <n v="0"/>
    <n v="621.39599999999928"/>
    <n v="0.45311201141027069"/>
  </r>
  <r>
    <s v="RedBull1116_RBMA_interest_Dogus_MEC"/>
    <x v="0"/>
    <x v="10"/>
    <s v="Q4"/>
    <d v="2016-11-11T00:00:00"/>
    <d v="2016-11-20T00:00:00"/>
    <n v="0"/>
    <x v="1"/>
    <x v="11"/>
    <s v="RedBull1116_RBMA_interest_MEC"/>
    <s v="Completed"/>
    <s v="Dogus"/>
    <s v="RON"/>
    <s v="Xaxis Display Plus"/>
    <s v="cpm"/>
    <s v="Selected Sites"/>
    <s v="Ad Bundles"/>
    <n v="0.35"/>
    <n v="2"/>
    <n v="1000000"/>
    <n v="1000174"/>
    <n v="0"/>
    <n v="1000000"/>
    <n v="3111"/>
    <n v="3.1104587801722501E-3"/>
    <n v="0.64299196399871428"/>
    <n v="350"/>
    <n v="350"/>
    <n v="0"/>
    <n v="2000"/>
    <n v="2000.348"/>
    <n v="0.34799999999995634"/>
    <n v="0"/>
    <n v="1650.348"/>
    <n v="0.82503044470262177"/>
  </r>
  <r>
    <s v="RedBull1116_RBMA_interest_Google_MEC"/>
    <x v="0"/>
    <x v="10"/>
    <s v="Q4"/>
    <d v="2016-11-11T00:00:00"/>
    <d v="2016-11-20T00:00:00"/>
    <n v="0"/>
    <x v="1"/>
    <x v="11"/>
    <s v="RedBull1116_RBMA_interest_MEC"/>
    <s v="Completed"/>
    <s v="Google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17.485346271899999"/>
    <n v="17.485346271899999"/>
    <n v="0"/>
    <n v="0"/>
    <n v="0"/>
    <n v="0"/>
    <n v="-17.485346271899999"/>
    <e v="#DIV/0!"/>
  </r>
  <r>
    <s v="RedBull1116_RBMA_interest_Bannerconnect_MEC"/>
    <x v="0"/>
    <x v="10"/>
    <s v="Q4"/>
    <d v="2016-11-11T00:00:00"/>
    <d v="2016-11-20T00:00:00"/>
    <n v="0"/>
    <x v="1"/>
    <x v="11"/>
    <s v="RedBull1116_RBMA_interest_MEC"/>
    <s v="Completed"/>
    <s v="Bannerconnect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42.586293314577652"/>
    <n v="42.586293314577652"/>
    <n v="0"/>
    <n v="0"/>
    <n v="0"/>
    <n v="0"/>
    <n v="-42.586293314577652"/>
    <e v="#DIV/0!"/>
  </r>
  <r>
    <s v="RedBull1116_RBMA_interest_Medikalakademi_MEC"/>
    <x v="0"/>
    <x v="10"/>
    <s v="Q4"/>
    <d v="2016-11-11T00:00:00"/>
    <d v="2016-11-20T00:00:00"/>
    <n v="0"/>
    <x v="1"/>
    <x v="11"/>
    <s v="RedBull1116_RBMA_interest_MEC"/>
    <s v="Completed"/>
    <s v="Medikalakademi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29.210542488092635"/>
    <n v="29.210542488092635"/>
    <n v="0"/>
    <n v="0"/>
    <n v="0"/>
    <n v="0"/>
    <n v="-29.210542488092635"/>
    <e v="#DIV/0!"/>
  </r>
  <r>
    <s v="RedBull1116_RBMA_interest_Onedio_MEC"/>
    <x v="0"/>
    <x v="10"/>
    <s v="Q4"/>
    <d v="2016-11-11T00:00:00"/>
    <d v="2016-11-20T00:00:00"/>
    <n v="0"/>
    <x v="1"/>
    <x v="11"/>
    <s v="RedBull1116_RBMA_interest_MEC"/>
    <s v="Completed"/>
    <s v="Onedio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182.56589055057896"/>
    <n v="182.56589055057896"/>
    <n v="0"/>
    <n v="0"/>
    <n v="0"/>
    <n v="0"/>
    <n v="-182.56589055057896"/>
    <e v="#DIV/0!"/>
  </r>
  <r>
    <s v="RedBull1116_RBMA_interest_Appnexus_MEC"/>
    <x v="0"/>
    <x v="10"/>
    <s v="Q4"/>
    <d v="2016-11-11T00:00:00"/>
    <d v="2016-11-20T00:00:00"/>
    <n v="0"/>
    <x v="1"/>
    <x v="11"/>
    <s v="RedBull1116_RBMA_interest_MEC"/>
    <s v="Completed"/>
    <s v="Appnexus"/>
    <s v="RON"/>
    <s v="Xaxis Display Plus"/>
    <s v="cpm"/>
    <s v="Selected Sites"/>
    <s v="Ad Bundles"/>
    <n v="1"/>
    <n v="2"/>
    <n v="1000000"/>
    <n v="358865"/>
    <n v="641135"/>
    <n v="358865"/>
    <n v="670"/>
    <n v="1.8669973388321514E-3"/>
    <n v="1.0712388059701492"/>
    <n v="1000"/>
    <n v="300.42276840805698"/>
    <n v="-699.57723159194302"/>
    <n v="2000"/>
    <n v="717.73"/>
    <n v="-1282.27"/>
    <n v="0"/>
    <n v="417.30723159194304"/>
    <n v="0.58142648571460442"/>
  </r>
  <r>
    <s v="RedBull1116_RBMA_Mobil_interest_Sahibinden_MEC"/>
    <x v="0"/>
    <x v="10"/>
    <s v="Q4"/>
    <d v="2016-11-11T00:00:00"/>
    <d v="2016-11-20T00:00:00"/>
    <n v="0"/>
    <x v="1"/>
    <x v="11"/>
    <s v="RedBull1116_RBMA_Mobil_interest_MEC"/>
    <s v="Completed"/>
    <s v="Sahibinden"/>
    <s v="RON"/>
    <s v="Xaxis Mobil"/>
    <s v="cpm"/>
    <s v="Selected Sites"/>
    <s v="Ad Bundles"/>
    <n v="1"/>
    <n v="5"/>
    <n v="750000"/>
    <n v="1000174"/>
    <n v="0"/>
    <n v="750000"/>
    <n v="182"/>
    <n v="1.8196833750927339E-4"/>
    <n v="20.604395604395606"/>
    <n v="750"/>
    <n v="750"/>
    <n v="0"/>
    <n v="3750"/>
    <n v="3750"/>
    <n v="0"/>
    <n v="0"/>
    <n v="3000"/>
    <n v="0.8"/>
  </r>
  <r>
    <s v="RedBull1116_RBMA_Mobil_interest_Move_MEC"/>
    <x v="0"/>
    <x v="10"/>
    <s v="Q4"/>
    <d v="2016-11-11T00:00:00"/>
    <d v="2016-11-20T00:00:00"/>
    <n v="0"/>
    <x v="1"/>
    <x v="11"/>
    <s v="RedBull1116_RBMA_Mobil_interest_MEC"/>
    <s v="Completed"/>
    <s v="Move"/>
    <s v="RON"/>
    <s v="Xaxis Mobil"/>
    <s v="cpm"/>
    <s v="Selected Sites"/>
    <s v="Ad Bundles"/>
    <n v="2"/>
    <n v="5"/>
    <n v="800000"/>
    <n v="800043"/>
    <n v="0"/>
    <n v="800000"/>
    <m/>
    <n v="0"/>
    <e v="#DIV/0!"/>
    <n v="1600"/>
    <n v="1600"/>
    <n v="0"/>
    <n v="4000"/>
    <n v="2250"/>
    <n v="-1750"/>
    <n v="0"/>
    <n v="650"/>
    <n v="0.28888888888888886"/>
  </r>
  <r>
    <s v="Teknosa1116_Turuncu_indirim_11_14_Kasım_interstitial_Medyanet_MC"/>
    <x v="0"/>
    <x v="10"/>
    <s v="Q4"/>
    <d v="2016-11-11T00:00:00"/>
    <d v="2016-11-14T00:00:00"/>
    <n v="0"/>
    <x v="0"/>
    <x v="6"/>
    <s v="Teknosa1116_Turuncu_indirim_interstitial_MC"/>
    <s v="Completed"/>
    <s v="Medyanet"/>
    <s v="RON"/>
    <s v="Xaxis Rich Media"/>
    <s v="cpm"/>
    <s v="Interstitial"/>
    <s v="Interstitial"/>
    <n v="0.5"/>
    <n v="4.25"/>
    <n v="500000"/>
    <n v="500975"/>
    <n v="0"/>
    <n v="500000"/>
    <n v="16221"/>
    <n v="3.2378861220619788E-2"/>
    <n v="8.4147848468035247E-2"/>
    <n v="250"/>
    <n v="250"/>
    <n v="0"/>
    <n v="2125"/>
    <n v="1364.9622499999998"/>
    <n v="-760.03775000000019"/>
    <n v="0"/>
    <n v="1114.9622499999998"/>
    <n v="0.81684475156730518"/>
  </r>
  <r>
    <s v="Teknosa1116_Turuncu_indirim_11_14_Kasım_interstitial_Mynet_MC"/>
    <x v="0"/>
    <x v="10"/>
    <s v="Q4"/>
    <d v="2016-11-11T00:00:00"/>
    <d v="2016-11-14T00:00:00"/>
    <n v="0"/>
    <x v="0"/>
    <x v="6"/>
    <s v="Teknosa1116_Turuncu_indirim_interstitial_MC"/>
    <s v="Completed"/>
    <s v="Digitalm"/>
    <s v="RON"/>
    <s v="Xaxis Rich Media"/>
    <s v="cpm"/>
    <s v="Interstitial"/>
    <s v="Interstitial"/>
    <n v="2.5"/>
    <n v="4.25"/>
    <n v="350000"/>
    <n v="350118"/>
    <n v="0"/>
    <n v="350000"/>
    <n v="4096"/>
    <n v="1.1698912937923786E-2"/>
    <n v="0.36328161621093752"/>
    <n v="875"/>
    <n v="875"/>
    <n v="0"/>
    <n v="1487.5"/>
    <n v="1488.0015000000001"/>
    <n v="0.50150000000007822"/>
    <n v="0"/>
    <n v="613.00150000000008"/>
    <n v="0.4119629583706737"/>
  </r>
  <r>
    <s v="Teknosa1116_Turuncu_indirim_interstitial_Bond_MC"/>
    <x v="0"/>
    <x v="10"/>
    <s v="Q4"/>
    <d v="2016-11-11T00:00:00"/>
    <d v="2016-11-14T00:00:00"/>
    <n v="0"/>
    <x v="0"/>
    <x v="6"/>
    <s v="Teknosa1116_Turuncu_indirim_interstitial_MC"/>
    <s v="Completed"/>
    <s v="Bond Digital"/>
    <s v="RON"/>
    <s v="Xaxis Rich Media"/>
    <s v="cpm"/>
    <s v="Interstitial"/>
    <s v="Interstitial"/>
    <n v="2.5"/>
    <n v="4.25"/>
    <n v="350000"/>
    <n v="350341"/>
    <n v="0"/>
    <n v="350000"/>
    <n v="5936"/>
    <n v="1.6943492197601766E-2"/>
    <n v="0.25083376853099731"/>
    <n v="875"/>
    <n v="875"/>
    <n v="0"/>
    <n v="1487.5"/>
    <n v="1488.9492499999999"/>
    <n v="1.4492499999998927"/>
    <n v="0"/>
    <n v="613.94924999999989"/>
    <n v="0.41233725729738602"/>
  </r>
  <r>
    <s v="Teknosa1116_Turuncu_indirim_interstitial_Acunn_MC"/>
    <x v="0"/>
    <x v="10"/>
    <s v="Q4"/>
    <d v="2016-11-11T00:00:00"/>
    <d v="2016-11-14T00:00:00"/>
    <n v="0"/>
    <x v="0"/>
    <x v="6"/>
    <s v="Teknosa1116_Turuncu_indirim_interstitial_MC"/>
    <s v="Completed"/>
    <s v="Acunn"/>
    <s v="RON"/>
    <s v="Xaxis Rich Media"/>
    <s v="cpm"/>
    <s v="Interstitial"/>
    <s v="Interstitial"/>
    <n v="1.25"/>
    <n v="4.25"/>
    <n v="150000"/>
    <n v="154844"/>
    <n v="0"/>
    <n v="150000"/>
    <n v="1299"/>
    <n v="8.3890883728139284E-3"/>
    <n v="0.50661046959199385"/>
    <n v="187.5"/>
    <n v="187.5"/>
    <n v="0"/>
    <n v="637.5"/>
    <n v="658.08699999999999"/>
    <n v="20.586999999999989"/>
    <n v="0"/>
    <n v="470.58699999999999"/>
    <n v="0.71508326406690903"/>
  </r>
  <r>
    <s v="Shell1116_Rimula_AudioRecog_Digitalmarcom_MC"/>
    <x v="0"/>
    <x v="10"/>
    <s v="Q4"/>
    <d v="2016-11-11T00:00:00"/>
    <d v="2016-11-30T00:00:00"/>
    <n v="0"/>
    <x v="0"/>
    <x v="50"/>
    <s v="Shell1116_Rimula_AudioRecog_MC"/>
    <s v="Completed"/>
    <s v="Digitalmarcom"/>
    <s v="RON"/>
    <s v="Xaxis Audio Recog"/>
    <s v="cpv"/>
    <s v="Pre/Mid/Post Rolls RON"/>
    <s v="Online Video"/>
    <n v="0.05"/>
    <n v="0.06"/>
    <n v="80000"/>
    <n v="82041"/>
    <n v="0"/>
    <n v="80000"/>
    <n v="6227"/>
    <n v="7.590107385331725E-2"/>
    <n v="0.77083667897864139"/>
    <n v="4000"/>
    <n v="4000"/>
    <n v="0"/>
    <n v="4800"/>
    <n v="4800"/>
    <n v="0"/>
    <n v="0"/>
    <n v="800"/>
    <n v="0.16666666666666666"/>
  </r>
  <r>
    <s v="Renault1116_Clio_LAL_Dogus_MEC"/>
    <x v="0"/>
    <x v="10"/>
    <s v="Q4"/>
    <d v="2016-11-11T00:00:00"/>
    <d v="2016-11-30T00:00:00"/>
    <n v="0"/>
    <x v="1"/>
    <x v="40"/>
    <s v="Renault1116_Clio_LAL_MEC"/>
    <s v="Completed"/>
    <s v="Dogus"/>
    <s v="RON"/>
    <s v="Xaxis Lookalike"/>
    <s v="cpm"/>
    <s v="Selected Sites"/>
    <s v="Ad Bundles"/>
    <n v="0.35"/>
    <n v="1.8"/>
    <n v="1500000"/>
    <n v="1500651"/>
    <n v="0"/>
    <n v="1500000"/>
    <n v="8222"/>
    <n v="5.4789554666608026E-3"/>
    <n v="0.32852977377766968"/>
    <n v="525"/>
    <n v="525"/>
    <n v="0"/>
    <n v="2700"/>
    <n v="2701.1718000000001"/>
    <n v="1.1718000000000757"/>
    <n v="0"/>
    <n v="2176.1718000000001"/>
    <n v="0.80563990783555495"/>
  </r>
  <r>
    <s v="Renault1116_Clio_LAL_Appnexus_MEC"/>
    <x v="0"/>
    <x v="10"/>
    <s v="Q4"/>
    <d v="2016-11-11T00:00:00"/>
    <d v="2016-11-30T00:00:00"/>
    <n v="0"/>
    <x v="1"/>
    <x v="40"/>
    <s v="Renault1116_Clio_LAL_MEC"/>
    <s v="Completed"/>
    <s v="Appnexus"/>
    <s v="RON"/>
    <s v="Xaxis Lookalike"/>
    <s v="cpm"/>
    <s v="Selected Sites"/>
    <s v="Ad Bundles"/>
    <n v="1"/>
    <n v="1.8"/>
    <n v="2000000"/>
    <n v="1795352"/>
    <n v="204648"/>
    <n v="1795352"/>
    <n v="915"/>
    <n v="5.096493612394672E-4"/>
    <n v="3.2849016393442616"/>
    <n v="2000"/>
    <n v="563.56758573221896"/>
    <n v="-1436.432414267781"/>
    <n v="3600"/>
    <n v="3005.6849999999995"/>
    <n v="-594.31500000000051"/>
    <n v="0"/>
    <n v="2442.1174142677805"/>
    <n v="0.81249945162842441"/>
  </r>
  <r>
    <s v="Renault1116_Clio_LAL_Google_MEC"/>
    <x v="0"/>
    <x v="10"/>
    <s v="Q4"/>
    <d v="2016-11-11T00:00:00"/>
    <d v="2016-11-30T00:00:00"/>
    <n v="0"/>
    <x v="1"/>
    <x v="40"/>
    <s v="Renault1116_Clio_LAL_MEC"/>
    <s v="Completed"/>
    <s v="Google"/>
    <s v="RON"/>
    <s v="Xaxis Lookalike"/>
    <s v="cpm"/>
    <s v="Selected Sites"/>
    <s v="Ad Bundles"/>
    <n v="0"/>
    <n v="1.8"/>
    <n v="0"/>
    <n v="0"/>
    <n v="0"/>
    <n v="0"/>
    <m/>
    <e v="#DIV/0!"/>
    <e v="#DIV/0!"/>
    <n v="0"/>
    <n v="538.81007647518595"/>
    <n v="538.81007647518595"/>
    <n v="0"/>
    <n v="0"/>
    <n v="0"/>
    <n v="0"/>
    <n v="-538.81007647518595"/>
    <e v="#DIV/0!"/>
  </r>
  <r>
    <s v="Renault1116_Clio_LAL_Bannerconnect_MEC"/>
    <x v="0"/>
    <x v="10"/>
    <s v="Q4"/>
    <d v="2016-11-11T00:00:00"/>
    <d v="2016-11-30T00:00:00"/>
    <n v="0"/>
    <x v="1"/>
    <x v="40"/>
    <s v="Renault1116_Clio_LAL_MEC"/>
    <s v="Completed"/>
    <s v="Bannerconnect"/>
    <s v="RON"/>
    <s v="Xaxis Lookalike"/>
    <s v="cpm"/>
    <s v="Selected Sites"/>
    <s v="Ad Bundles"/>
    <n v="0"/>
    <n v="1.8"/>
    <n v="0"/>
    <n v="0"/>
    <n v="0"/>
    <n v="0"/>
    <m/>
    <e v="#DIV/0!"/>
    <e v="#DIV/0!"/>
    <n v="0"/>
    <n v="213.05334004406564"/>
    <n v="213.05334004406564"/>
    <n v="0"/>
    <n v="0"/>
    <n v="0"/>
    <n v="0"/>
    <n v="-213.05334004406564"/>
    <e v="#DIV/0!"/>
  </r>
  <r>
    <s v="Renault1116_Clio_LAL_Medikalakademi_MEC"/>
    <x v="0"/>
    <x v="10"/>
    <s v="Q4"/>
    <d v="2016-11-11T00:00:00"/>
    <d v="2016-11-30T00:00:00"/>
    <n v="0"/>
    <x v="1"/>
    <x v="40"/>
    <s v="Renault1116_Clio_LAL_MEC"/>
    <s v="Completed"/>
    <s v="Medikalakademi"/>
    <s v="RON"/>
    <s v="Xaxis Lookalike"/>
    <s v="cpm"/>
    <s v="Selected Sites"/>
    <s v="Ad Bundles"/>
    <n v="0"/>
    <n v="1.8"/>
    <n v="0"/>
    <n v="0"/>
    <n v="0"/>
    <n v="0"/>
    <m/>
    <e v="#DIV/0!"/>
    <e v="#DIV/0!"/>
    <n v="0"/>
    <n v="146.13630718259537"/>
    <n v="146.13630718259537"/>
    <n v="0"/>
    <n v="0"/>
    <n v="0"/>
    <n v="0"/>
    <n v="-146.13630718259537"/>
    <e v="#DIV/0!"/>
  </r>
  <r>
    <s v="Renault1116_Clio_LAL_Onedio_MEC"/>
    <x v="0"/>
    <x v="10"/>
    <s v="Q4"/>
    <d v="2016-11-11T00:00:00"/>
    <d v="2016-11-30T00:00:00"/>
    <n v="0"/>
    <x v="1"/>
    <x v="40"/>
    <s v="Renault1116_Clio_LAL_MEC"/>
    <s v="Completed"/>
    <s v="Onedio"/>
    <s v="RON"/>
    <s v="Xaxis Lookalike"/>
    <s v="cpm"/>
    <s v="Selected Sites"/>
    <s v="Ad Bundles"/>
    <n v="0"/>
    <n v="1.8"/>
    <n v="0"/>
    <n v="0"/>
    <n v="0"/>
    <n v="0"/>
    <m/>
    <e v="#DIV/0!"/>
    <e v="#DIV/0!"/>
    <n v="0"/>
    <n v="913.35191989122097"/>
    <n v="913.35191989122097"/>
    <n v="0"/>
    <n v="0"/>
    <n v="0"/>
    <n v="0"/>
    <n v="-913.35191989122097"/>
    <e v="#DIV/0!"/>
  </r>
  <r>
    <s v="Renault1116_Clio_LAL_Mynet_MEC"/>
    <x v="0"/>
    <x v="10"/>
    <s v="Q4"/>
    <d v="2016-11-11T00:00:00"/>
    <d v="2016-11-30T00:00:00"/>
    <n v="0"/>
    <x v="1"/>
    <x v="40"/>
    <s v="Renault1116_Clio_LAL_MEC"/>
    <s v="Completed"/>
    <s v="Digitalm"/>
    <s v="RON"/>
    <s v="Xaxis Lookalike"/>
    <s v="cpm"/>
    <s v="Selected Sites"/>
    <s v="Ad Bundles"/>
    <n v="0.2"/>
    <n v="1.8"/>
    <n v="1000000"/>
    <n v="826327"/>
    <n v="173673"/>
    <n v="826327"/>
    <n v="597"/>
    <n v="7.2247427471206914E-4"/>
    <n v="2.4914381909547738"/>
    <n v="200"/>
    <n v="165.2654"/>
    <n v="-34.7346"/>
    <n v="1800"/>
    <n v="1487.3886"/>
    <n v="-312.6114"/>
    <n v="0"/>
    <n v="1322.1232"/>
    <n v="0.88888888888888884"/>
  </r>
  <r>
    <s v="Renault1116_Clio_LAL_Medyanet(interstitial)_MEC"/>
    <x v="0"/>
    <x v="10"/>
    <s v="Q4"/>
    <d v="2016-11-11T00:00:00"/>
    <d v="2016-11-30T00:00:00"/>
    <n v="0"/>
    <x v="1"/>
    <x v="40"/>
    <s v="Renault1116_Clio_LAL_MEC"/>
    <s v="Completed"/>
    <s v="Medyanet"/>
    <s v="RON"/>
    <s v="Xaxis Lookalike"/>
    <s v="cpm"/>
    <s v="Selected Sites"/>
    <s v="Ad Bundles"/>
    <n v="0.5"/>
    <n v="1.8"/>
    <n v="1000000"/>
    <n v="999864"/>
    <n v="136"/>
    <n v="999864"/>
    <n v="21268"/>
    <n v="2.1270892841426435E-2"/>
    <n v="8.462268196351326E-2"/>
    <n v="500"/>
    <n v="499.93200000000002"/>
    <n v="-6.7999999999983629E-2"/>
    <n v="1800"/>
    <n v="1799.7552000000001"/>
    <n v="-0.24479999999994106"/>
    <n v="0"/>
    <n v="1299.8232"/>
    <n v="0.72222222222222221"/>
  </r>
  <r>
    <s v="Renault1116_Clio_LAL_Ligatus_MEC"/>
    <x v="0"/>
    <x v="10"/>
    <s v="Q4"/>
    <d v="2016-11-11T00:00:00"/>
    <d v="2016-11-30T00:00:00"/>
    <n v="0"/>
    <x v="1"/>
    <x v="40"/>
    <s v="Renault1116_Clio_LAL_MEC"/>
    <s v="Completed"/>
    <s v="Ligatus"/>
    <s v="RON"/>
    <s v="Xaxis Lookalike"/>
    <s v="cpc"/>
    <s v="Selected Sites"/>
    <s v="Ad Bundles"/>
    <n v="0.3"/>
    <n v="1.8"/>
    <n v="3333"/>
    <n v="3333"/>
    <n v="0"/>
    <n v="3333"/>
    <m/>
    <n v="0"/>
    <e v="#DIV/0!"/>
    <n v="0.99990000000000001"/>
    <n v="1000"/>
    <n v="999.00009999999997"/>
    <n v="5.9994000000000005"/>
    <n v="5.9994000000000005"/>
    <n v="0"/>
    <n v="0"/>
    <n v="-994.00059999999996"/>
    <n v="-165.68333500016666"/>
  </r>
  <r>
    <s v="Gratis1116_400Magaza_interstitial_Medyanet_MS"/>
    <x v="0"/>
    <x v="10"/>
    <s v="Q4"/>
    <d v="2016-11-12T00:00:00"/>
    <d v="2016-11-12T00:00:00"/>
    <n v="0"/>
    <x v="2"/>
    <x v="41"/>
    <s v="Gratis1116_400Magaza_interstitial_MS"/>
    <s v="Completed"/>
    <s v="Medyanet"/>
    <s v="RON"/>
    <s v="Xaxis Rich Media"/>
    <s v="cpm"/>
    <s v="Interstitial"/>
    <s v="Interstitial"/>
    <n v="0.5"/>
    <n v="4.25"/>
    <n v="100000"/>
    <n v="101758"/>
    <n v="0"/>
    <n v="100000"/>
    <n v="3037"/>
    <n v="2.9845319286935672E-2"/>
    <n v="0.1399407309845242"/>
    <n v="50"/>
    <n v="50"/>
    <n v="0"/>
    <n v="425"/>
    <n v="425"/>
    <n v="0"/>
    <n v="0"/>
    <n v="375"/>
    <n v="0.88235294117647056"/>
  </r>
  <r>
    <s v="Gratis1116_400Magaza_interstitial_Mynet_MS"/>
    <x v="0"/>
    <x v="10"/>
    <s v="Q4"/>
    <d v="2016-11-12T00:00:00"/>
    <d v="2016-11-12T00:00:00"/>
    <n v="0"/>
    <x v="2"/>
    <x v="41"/>
    <s v="Gratis1116_400Magaza_interstitial_MS"/>
    <s v="Completed"/>
    <s v="Digitalm"/>
    <s v="RON"/>
    <s v="Xaxis Rich Media"/>
    <s v="cpm"/>
    <s v="Interstitial"/>
    <s v="Interstitial"/>
    <n v="2.5"/>
    <n v="4.25"/>
    <n v="125000"/>
    <n v="123629"/>
    <n v="1371"/>
    <n v="123629"/>
    <n v="979"/>
    <n v="7.918853990568556E-3"/>
    <n v="0.38304392236976509"/>
    <n v="312.5"/>
    <n v="309.07249999999999"/>
    <n v="-3.4275000000000091"/>
    <n v="531.25"/>
    <n v="375"/>
    <n v="-156.25"/>
    <n v="0"/>
    <n v="65.927500000000009"/>
    <n v="0.17580666666666669"/>
  </r>
  <r>
    <s v="Gratis1116_400Magaza_Preroll_Fox_MS"/>
    <x v="0"/>
    <x v="10"/>
    <s v="Q4"/>
    <d v="2016-11-12T00:00:00"/>
    <d v="2016-11-12T00:00:00"/>
    <n v="0"/>
    <x v="2"/>
    <x v="41"/>
    <s v="Gratis1116_400Magaza_Preroll_MS"/>
    <s v="Completed"/>
    <s v="Fox"/>
    <s v="RON"/>
    <s v="Xaxis Tv"/>
    <s v="cpv"/>
    <s v="Pre/Mid/Post Rolls RON"/>
    <s v="Online Video"/>
    <n v="0.01"/>
    <n v="3.3000000000000002E-2"/>
    <n v="70000"/>
    <n v="79713"/>
    <n v="0"/>
    <n v="70000"/>
    <n v="1798"/>
    <n v="2.2555919360706535E-2"/>
    <n v="0.91075917686318131"/>
    <n v="700"/>
    <n v="700"/>
    <n v="0"/>
    <n v="2310"/>
    <n v="1637.5450000000001"/>
    <n v="-672.45499999999993"/>
    <n v="0"/>
    <n v="937.54500000000007"/>
    <n v="0.57253083121379877"/>
  </r>
  <r>
    <s v="Gratis1116_400Magaza_Preroll_Star_MS"/>
    <x v="0"/>
    <x v="10"/>
    <s v="Q4"/>
    <d v="2016-11-12T00:00:00"/>
    <d v="2016-11-12T00:00:00"/>
    <n v="0"/>
    <x v="2"/>
    <x v="41"/>
    <s v="Gratis1116_400Magaza_Preroll_MS"/>
    <s v="Completed"/>
    <s v="Star"/>
    <s v="RON"/>
    <s v="Xaxis Tv"/>
    <s v="cpv"/>
    <s v="Pre/Mid/Post Rolls RON"/>
    <s v="Online Video"/>
    <n v="0.01"/>
    <n v="3.3000000000000002E-2"/>
    <n v="50000"/>
    <n v="26135"/>
    <n v="23865"/>
    <n v="26135"/>
    <n v="1090"/>
    <n v="4.1706523818634017E-2"/>
    <n v="0.79124311926605506"/>
    <n v="500"/>
    <n v="261.35000000000002"/>
    <n v="-238.64999999999998"/>
    <n v="1650"/>
    <n v="862.45500000000004"/>
    <n v="-787.54499999999996"/>
    <n v="0"/>
    <n v="601.10500000000002"/>
    <n v="0.69696969696969691"/>
  </r>
  <r>
    <s v="Clinique1116_Pop_interstitial_Medyanet_MS"/>
    <x v="0"/>
    <x v="10"/>
    <s v="Q4"/>
    <d v="2016-11-14T00:00:00"/>
    <d v="2016-11-30T00:00:00"/>
    <n v="0"/>
    <x v="2"/>
    <x v="71"/>
    <s v="Clinique1116_Pop_interstitial_MS"/>
    <s v="Completed"/>
    <s v="Medyanet"/>
    <s v="RON"/>
    <s v="Xaxis Rich Media"/>
    <s v="cpm"/>
    <s v="Interstitial"/>
    <s v="Interstitial"/>
    <n v="0.5"/>
    <n v="4.5"/>
    <n v="500000"/>
    <n v="500044"/>
    <n v="0"/>
    <n v="500000"/>
    <n v="13825"/>
    <n v="2.7647567014102759E-2"/>
    <n v="0.11873396021699818"/>
    <n v="250"/>
    <n v="250"/>
    <n v="0"/>
    <n v="2250"/>
    <n v="1641.4969999999998"/>
    <n v="-608.50300000000016"/>
    <n v="0"/>
    <n v="1391.4969999999998"/>
    <n v="0.84769999579651989"/>
  </r>
  <r>
    <s v="Clinique1116_Pop_interstitial_Digitalm_MS"/>
    <x v="0"/>
    <x v="10"/>
    <s v="Q4"/>
    <d v="2016-11-14T00:00:00"/>
    <d v="2016-11-30T00:00:00"/>
    <n v="0"/>
    <x v="2"/>
    <x v="71"/>
    <s v="Clinique1116_Pop_interstitial_MS"/>
    <s v="Completed"/>
    <s v="Digitalm"/>
    <s v="RON"/>
    <s v="Xaxis Rich Media"/>
    <s v="cpm"/>
    <s v="Interstitial"/>
    <s v="Interstitial"/>
    <n v="2.5"/>
    <n v="4.5"/>
    <n v="250000"/>
    <n v="244159"/>
    <n v="5841"/>
    <n v="244159"/>
    <n v="2720"/>
    <n v="1.1140281537850336E-2"/>
    <n v="0.40393952205882355"/>
    <n v="625"/>
    <n v="610.39750000000004"/>
    <n v="-14.602499999999964"/>
    <n v="1125"/>
    <n v="1098.7155"/>
    <n v="-26.28449999999998"/>
    <n v="0"/>
    <n v="488.31799999999998"/>
    <n v="0.44444444444444442"/>
  </r>
  <r>
    <s v="Clinique1116_Pop_interstitial_Star_MS"/>
    <x v="0"/>
    <x v="10"/>
    <s v="Q4"/>
    <d v="2016-11-14T00:00:00"/>
    <d v="2016-11-30T00:00:00"/>
    <n v="0"/>
    <x v="2"/>
    <x v="71"/>
    <s v="Clinique1116_Pop_interstitial_MS"/>
    <s v="Completed"/>
    <s v="Star"/>
    <s v="RON"/>
    <s v="Xaxis Rich Media"/>
    <s v="cpm"/>
    <s v="Interstitial"/>
    <s v="Interstitial"/>
    <n v="2.5"/>
    <n v="4.5"/>
    <n v="250000"/>
    <n v="252174"/>
    <n v="0"/>
    <n v="250000"/>
    <n v="5968"/>
    <n v="2.366619873579354E-2"/>
    <n v="0.19014460455764073"/>
    <n v="625"/>
    <n v="625"/>
    <n v="0"/>
    <n v="1125"/>
    <n v="1134.7829999999999"/>
    <n v="9.7829999999999018"/>
    <n v="0"/>
    <n v="509.7829999999999"/>
    <n v="0.44923390639443839"/>
  </r>
  <r>
    <s v="Clinique1116_Pop_interstitial_Acunn_MS"/>
    <x v="0"/>
    <x v="10"/>
    <s v="Q4"/>
    <d v="2016-11-14T00:00:00"/>
    <d v="2016-11-30T00:00:00"/>
    <n v="0"/>
    <x v="2"/>
    <x v="71"/>
    <s v="Clinique1116_Pop_interstitial_MS"/>
    <s v="Completed"/>
    <s v="Acunn"/>
    <s v="RON"/>
    <s v="Xaxis Rich Media"/>
    <s v="cpm"/>
    <s v="Interstitial"/>
    <s v="Interstitial"/>
    <n v="1.25"/>
    <n v="4.5"/>
    <n v="250000"/>
    <n v="250001"/>
    <n v="0"/>
    <n v="250000"/>
    <n v="2066"/>
    <n v="8.2639669441322231E-3"/>
    <n v="0.54453267182962251"/>
    <n v="312.5"/>
    <n v="312.5"/>
    <n v="0"/>
    <n v="1125"/>
    <n v="1125.0045"/>
    <n v="4.500000000007276E-3"/>
    <n v="0"/>
    <n v="812.50450000000001"/>
    <n v="0.72222333332888888"/>
  </r>
  <r>
    <s v="Teknosa1116_Z_3700Mouse_interstitial_Medyanet_MC"/>
    <x v="0"/>
    <x v="10"/>
    <s v="Q4"/>
    <d v="2016-11-14T00:00:00"/>
    <d v="2016-11-20T00:00:00"/>
    <n v="0"/>
    <x v="0"/>
    <x v="6"/>
    <s v="Teknosa1116_Z_3700Mouse_interstitial_MC"/>
    <s v="Completed"/>
    <s v="Medyanet"/>
    <s v="RON"/>
    <s v="Xaxis Rich Media"/>
    <s v="cpm"/>
    <s v="Interstitial"/>
    <s v="Interstitial"/>
    <n v="0.5"/>
    <n v="4.25"/>
    <n v="750000"/>
    <n v="750026"/>
    <n v="0"/>
    <n v="750000"/>
    <n v="19288"/>
    <n v="2.5716441830016559E-2"/>
    <n v="0.16655403618830358"/>
    <n v="375"/>
    <n v="375"/>
    <n v="0"/>
    <n v="3187.5"/>
    <n v="3212.4942499999997"/>
    <n v="24.994249999999738"/>
    <n v="0"/>
    <n v="2837.4942499999997"/>
    <n v="0.88326827355410831"/>
  </r>
  <r>
    <s v="Teknosa1116_Z_3700Mouse_interstitial_Digitalm_MC"/>
    <x v="0"/>
    <x v="10"/>
    <s v="Q4"/>
    <d v="2016-11-14T00:00:00"/>
    <d v="2016-11-20T00:00:00"/>
    <n v="0"/>
    <x v="0"/>
    <x v="6"/>
    <s v="Teknosa1116_Z_3700Mouse_interstitial_MC"/>
    <s v="Completed"/>
    <s v="Digitalm"/>
    <s v="RON"/>
    <s v="Xaxis Rich Media"/>
    <s v="cpm"/>
    <s v="Interstitial"/>
    <s v="Interstitial"/>
    <n v="2.5"/>
    <n v="4.25"/>
    <n v="550000"/>
    <n v="490646"/>
    <n v="59354"/>
    <n v="490646"/>
    <n v="3748"/>
    <n v="7.6389087040350887E-3"/>
    <n v="0.55636219316969049"/>
    <n v="1375"/>
    <n v="1226.615"/>
    <n v="-148.38499999999999"/>
    <n v="2337.5"/>
    <n v="2085.2455"/>
    <n v="-252.25450000000001"/>
    <n v="0"/>
    <n v="858.63049999999998"/>
    <n v="0.41176470588235292"/>
  </r>
  <r>
    <s v="Teknosa1116_Z_3700Mouse_interstitial_Ntv_MC"/>
    <x v="0"/>
    <x v="10"/>
    <s v="Q4"/>
    <d v="2016-11-14T00:00:00"/>
    <d v="2016-11-20T00:00:00"/>
    <n v="0"/>
    <x v="0"/>
    <x v="6"/>
    <s v="Teknosa1116_Z_3700Mouse_interstitial_MC"/>
    <s v="Completed"/>
    <s v="Dogus"/>
    <s v="RON"/>
    <s v="Xaxis Rich Media"/>
    <s v="cpm"/>
    <s v="Interstitial"/>
    <s v="Interstitial"/>
    <n v="2.5"/>
    <n v="4.25"/>
    <n v="350000"/>
    <n v="350040"/>
    <n v="0"/>
    <n v="350000"/>
    <n v="2847"/>
    <n v="8.1333561878642446E-3"/>
    <n v="0.52253951527924136"/>
    <n v="875"/>
    <n v="875"/>
    <n v="0"/>
    <n v="1487.5"/>
    <n v="1487.67"/>
    <n v="0.17000000000007276"/>
    <n v="0"/>
    <n v="612.67000000000007"/>
    <n v="0.41183192509091399"/>
  </r>
  <r>
    <s v="Teknosa1116_Z_3700Mouse_interstitial_Acunn_MC"/>
    <x v="0"/>
    <x v="10"/>
    <s v="Q4"/>
    <d v="2016-11-14T00:00:00"/>
    <d v="2016-11-20T00:00:00"/>
    <n v="0"/>
    <x v="0"/>
    <x v="6"/>
    <s v="Teknosa1116_Z_3700Mouse_interstitial_MC"/>
    <s v="Completed"/>
    <s v="Acunn"/>
    <s v="RON"/>
    <s v="Xaxis Rich Media"/>
    <s v="cpm"/>
    <s v="Interstitial"/>
    <s v="Interstitial"/>
    <n v="1.25"/>
    <n v="4.25"/>
    <n v="150000"/>
    <n v="150139"/>
    <n v="0"/>
    <n v="150000"/>
    <n v="1065"/>
    <n v="7.0934267578710393E-3"/>
    <n v="0.59914624413145534"/>
    <n v="187.5"/>
    <n v="187.5"/>
    <n v="0"/>
    <n v="637.5"/>
    <n v="638.09074999999996"/>
    <n v="0.59074999999995725"/>
    <n v="0"/>
    <n v="450.59074999999996"/>
    <n v="0.70615464963251695"/>
  </r>
  <r>
    <s v="ZorluElektrik1116_MilesandSmiles_interstitial_ Acunn_MEC"/>
    <x v="0"/>
    <x v="10"/>
    <s v="Q4"/>
    <d v="2016-11-15T00:00:00"/>
    <d v="2016-11-30T00:00:00"/>
    <n v="0"/>
    <x v="0"/>
    <x v="31"/>
    <s v="ZorluElektrik1116_MilesandSmiles_interstitial_MEC"/>
    <s v="Completed"/>
    <s v="Acunn"/>
    <s v="RON"/>
    <s v="Xaxis Rich Media"/>
    <s v="cpm"/>
    <s v="Interstitial"/>
    <s v="Interstitial"/>
    <n v="1.25"/>
    <n v="4.25"/>
    <n v="100000"/>
    <n v="100020"/>
    <n v="0"/>
    <n v="100000"/>
    <n v="715"/>
    <n v="7.148570285942811E-3"/>
    <n v="0.55944055944055948"/>
    <n v="125"/>
    <n v="125"/>
    <n v="0"/>
    <n v="425"/>
    <n v="400"/>
    <n v="-25"/>
    <n v="0"/>
    <n v="275"/>
    <n v="0.6875"/>
  </r>
  <r>
    <s v="ZorluElektrik1116_MilesandSmiles_interstitial_ Ntv_MEC"/>
    <x v="0"/>
    <x v="10"/>
    <s v="Q4"/>
    <d v="2016-11-15T00:00:00"/>
    <d v="2016-11-30T00:00:00"/>
    <n v="0"/>
    <x v="0"/>
    <x v="31"/>
    <s v="ZorluElektrik1116_MilesandSmiles_interstitial_MEC"/>
    <s v="Completed"/>
    <s v="Dogus"/>
    <s v="RON"/>
    <s v="Xaxis Rich Media"/>
    <s v="cpm"/>
    <s v="Interstitial"/>
    <s v="Interstitial"/>
    <n v="2.5"/>
    <n v="4.25"/>
    <n v="100000"/>
    <n v="91852"/>
    <n v="8148"/>
    <n v="91852"/>
    <n v="742"/>
    <n v="8.0782127770761668E-3"/>
    <n v="0.47169811320754718"/>
    <n v="250"/>
    <n v="229.63"/>
    <n v="-20.370000000000005"/>
    <n v="425"/>
    <n v="350"/>
    <n v="-75"/>
    <n v="0"/>
    <n v="120.37"/>
    <n v="0.34391428571428573"/>
  </r>
  <r>
    <s v="ZorluElektrik1116_MilesandSmiles_interstitial_ Mynet_MEC"/>
    <x v="0"/>
    <x v="10"/>
    <s v="Q4"/>
    <d v="2016-11-15T00:00:00"/>
    <d v="2016-11-30T00:00:00"/>
    <n v="0"/>
    <x v="0"/>
    <x v="31"/>
    <s v="ZorluElektrik1116_MilesandSmiles_interstitial_MEC"/>
    <s v="Completed"/>
    <s v="Digitalm"/>
    <s v="RON"/>
    <s v="Xaxis Rich Media"/>
    <s v="cpm"/>
    <s v="Interstitial"/>
    <s v="Interstitial"/>
    <n v="2.5"/>
    <n v="4.25"/>
    <n v="100000"/>
    <n v="99354"/>
    <n v="646"/>
    <n v="99354"/>
    <n v="922"/>
    <n v="9.2799484670974489E-3"/>
    <n v="0.37960954446854661"/>
    <n v="250"/>
    <n v="248.38499999999999"/>
    <n v="-1.6150000000000091"/>
    <n v="425"/>
    <n v="350"/>
    <n v="-75"/>
    <n v="0"/>
    <n v="101.61500000000001"/>
    <n v="0.29032857142857144"/>
  </r>
  <r>
    <s v="ZorluElektrik1116_MilesandSmiles_interstitial_ Medyanet_MEC"/>
    <x v="0"/>
    <x v="10"/>
    <s v="Q4"/>
    <d v="2016-11-15T00:00:00"/>
    <d v="2016-11-30T00:00:00"/>
    <n v="0"/>
    <x v="0"/>
    <x v="31"/>
    <s v="ZorluElektrik1116_MilesandSmiles_interstitial_MEC"/>
    <s v="Completed"/>
    <s v="Medyanet"/>
    <s v="RON"/>
    <s v="Xaxis Rich Media"/>
    <s v="cpm"/>
    <s v="Interstitial"/>
    <s v="Interstitial"/>
    <n v="0.5"/>
    <n v="4.25"/>
    <n v="100000"/>
    <n v="101001"/>
    <n v="0"/>
    <n v="100000"/>
    <n v="2671"/>
    <n v="2.6445282719973071E-2"/>
    <n v="0.1497566454511419"/>
    <n v="50"/>
    <n v="50"/>
    <n v="0"/>
    <n v="425"/>
    <n v="400"/>
    <n v="-25"/>
    <n v="0"/>
    <n v="350"/>
    <n v="0.875"/>
  </r>
  <r>
    <s v="ZorluElektrik1116_3AyBedava_interstitial_ Bond_MEC"/>
    <x v="0"/>
    <x v="10"/>
    <s v="Q4"/>
    <d v="2016-11-15T00:00:00"/>
    <d v="2016-11-30T00:00:00"/>
    <n v="0"/>
    <x v="0"/>
    <x v="31"/>
    <s v="ZorluElektrik1116_3AyBedava_interstitial_MEC"/>
    <s v="Completed"/>
    <s v="Bond Digital"/>
    <s v="RON"/>
    <s v="Xaxis Rich Media"/>
    <s v="cpm"/>
    <s v="Interstitial"/>
    <s v="Interstitial"/>
    <n v="2.5"/>
    <n v="4.25"/>
    <n v="150000"/>
    <n v="130092"/>
    <n v="19908"/>
    <n v="130092"/>
    <n v="2726"/>
    <n v="2.0954401500476585E-2"/>
    <n v="0.18341892883345562"/>
    <n v="375"/>
    <n v="325.23"/>
    <n v="-49.769999999999982"/>
    <n v="637.5"/>
    <n v="500"/>
    <n v="-137.5"/>
    <n v="0"/>
    <n v="174.76999999999998"/>
    <n v="0.34953999999999996"/>
  </r>
  <r>
    <s v="ZorluElektrik1116_3AyBedava_interstitial_ Star_MEC"/>
    <x v="0"/>
    <x v="10"/>
    <s v="Q4"/>
    <d v="2016-11-15T00:00:00"/>
    <d v="2016-11-30T00:00:00"/>
    <n v="0"/>
    <x v="0"/>
    <x v="31"/>
    <s v="ZorluElektrik1116_3AyBedava_interstitial_MEC"/>
    <s v="Completed"/>
    <s v="Star"/>
    <s v="RON"/>
    <s v="Xaxis Rich Media"/>
    <s v="cpm"/>
    <s v="Interstitial"/>
    <s v="Interstitial"/>
    <n v="2.5"/>
    <n v="4.25"/>
    <n v="150000"/>
    <n v="150013"/>
    <n v="0"/>
    <n v="150000"/>
    <n v="3632"/>
    <n v="2.4211235026297722E-2"/>
    <n v="0.13766519823788545"/>
    <n v="375"/>
    <n v="375"/>
    <n v="0"/>
    <n v="637.5"/>
    <n v="500"/>
    <n v="-137.5"/>
    <n v="0"/>
    <n v="125"/>
    <n v="0.25"/>
  </r>
  <r>
    <s v="ZorluElektrik1116_3AyBedava_interstitial_ Digitalm_MEC"/>
    <x v="0"/>
    <x v="10"/>
    <s v="Q4"/>
    <d v="2016-11-15T00:00:00"/>
    <d v="2016-11-30T00:00:00"/>
    <n v="0"/>
    <x v="0"/>
    <x v="31"/>
    <s v="ZorluElektrik1116_3AyBedava_interstitial_MEC"/>
    <s v="Completed"/>
    <s v="Digitalm"/>
    <s v="RON"/>
    <s v="Xaxis Rich Media"/>
    <s v="cpm"/>
    <s v="Interstitial"/>
    <s v="Interstitial"/>
    <n v="2.5"/>
    <n v="4.25"/>
    <n v="150000"/>
    <n v="98774"/>
    <n v="51226"/>
    <n v="98774"/>
    <n v="880"/>
    <n v="8.9092271245469461E-3"/>
    <n v="0.56818181818181823"/>
    <n v="375"/>
    <n v="246.935"/>
    <n v="-128.065"/>
    <n v="637.5"/>
    <n v="500"/>
    <n v="-137.5"/>
    <n v="0"/>
    <n v="253.065"/>
    <n v="0.50612999999999997"/>
  </r>
  <r>
    <s v="Bridgestone1116_Kış_Lastigi_interstitial_Bond_MC"/>
    <x v="0"/>
    <x v="10"/>
    <s v="Q4"/>
    <d v="2016-11-14T00:00:00"/>
    <d v="2016-11-30T00:00:00"/>
    <n v="0"/>
    <x v="0"/>
    <x v="8"/>
    <s v="Bridgestone1116_Kış_Lastigi_interstitial_MC"/>
    <s v="Completed"/>
    <s v="Bond Digital"/>
    <s v="RON"/>
    <s v="Xaxis Rich Media"/>
    <s v="cpm"/>
    <s v="Interstitial"/>
    <s v="Interstitial"/>
    <n v="2.5"/>
    <n v="4.25"/>
    <n v="400000"/>
    <n v="402524"/>
    <n v="0"/>
    <n v="400000"/>
    <n v="7171"/>
    <n v="1.7815086802277627E-2"/>
    <n v="0.22616357551248081"/>
    <n v="1000"/>
    <n v="1000"/>
    <n v="0"/>
    <n v="1700"/>
    <n v="1621.819"/>
    <n v="-78.18100000000004"/>
    <n v="0"/>
    <n v="621.81899999999996"/>
    <n v="0.38340838280967232"/>
  </r>
  <r>
    <s v="Bridgestone1116_Kış_Lastigi_interstitial_Medyanet_MC"/>
    <x v="0"/>
    <x v="10"/>
    <s v="Q4"/>
    <d v="2016-11-14T00:00:00"/>
    <d v="2016-11-30T00:00:00"/>
    <n v="0"/>
    <x v="0"/>
    <x v="8"/>
    <s v="Bridgestone1116_Kış_Lastigi_interstitial_MC"/>
    <s v="Completed"/>
    <s v="Medyanet"/>
    <s v="RON"/>
    <s v="Xaxis Rich Media"/>
    <s v="cpm"/>
    <s v="Interstitial"/>
    <s v="Interstitial"/>
    <n v="0.5"/>
    <n v="4.25"/>
    <n v="300000"/>
    <n v="300119"/>
    <n v="0"/>
    <n v="300000"/>
    <n v="28967"/>
    <n v="9.6518381042186602E-2"/>
    <n v="4.4033063486035834E-2"/>
    <n v="150"/>
    <n v="150"/>
    <n v="0"/>
    <n v="1275"/>
    <n v="1275.50575"/>
    <n v="0.50575000000003456"/>
    <n v="0"/>
    <n v="1125.50575"/>
    <n v="0.88239958933936602"/>
  </r>
  <r>
    <s v="Bridgestone1116_Kış_Lastigi_interstitial_Ntv_MC"/>
    <x v="0"/>
    <x v="10"/>
    <s v="Q4"/>
    <d v="2016-11-14T00:00:00"/>
    <d v="2016-11-30T00:00:00"/>
    <n v="0"/>
    <x v="0"/>
    <x v="8"/>
    <s v="Bridgestone1116_Kış_Lastigi_interstitial_MC"/>
    <s v="Completed"/>
    <s v="Dogus"/>
    <s v="RON"/>
    <s v="Xaxis Rich Media"/>
    <s v="cpm"/>
    <s v="Interstitial"/>
    <s v="Interstitial"/>
    <n v="2.5"/>
    <n v="4.25"/>
    <n v="200000"/>
    <n v="185837"/>
    <n v="14163"/>
    <n v="185837"/>
    <n v="1180"/>
    <n v="6.3496505001695031E-3"/>
    <n v="0.66932817796610167"/>
    <n v="500"/>
    <n v="464.59249999999997"/>
    <n v="-35.407500000000027"/>
    <n v="850"/>
    <n v="789.80724999999995"/>
    <n v="-60.192750000000046"/>
    <n v="0"/>
    <n v="325.21474999999998"/>
    <n v="0.41176470588235292"/>
  </r>
  <r>
    <s v="Bridgestone1116_Kış_Lastigi_interstitial_Mynet_MC"/>
    <x v="0"/>
    <x v="10"/>
    <s v="Q4"/>
    <d v="2016-11-14T00:00:00"/>
    <d v="2016-11-30T00:00:00"/>
    <n v="0"/>
    <x v="0"/>
    <x v="8"/>
    <s v="Bridgestone1116_Kış_Lastigi_interstitial_MC"/>
    <s v="Completed"/>
    <s v="Digitalm"/>
    <s v="RON"/>
    <s v="Xaxis Rich Media"/>
    <s v="cpm"/>
    <s v="Interstitial"/>
    <s v="Interstitial"/>
    <n v="2.5"/>
    <n v="4.25"/>
    <n v="200000"/>
    <n v="73616"/>
    <n v="126384"/>
    <n v="73616"/>
    <n v="644"/>
    <n v="8.7480982395131499E-3"/>
    <n v="0.48581987577639751"/>
    <n v="500"/>
    <n v="184.04"/>
    <n v="-315.96000000000004"/>
    <n v="850"/>
    <n v="312.86799999999999"/>
    <n v="-537.13200000000006"/>
    <n v="0"/>
    <n v="128.828"/>
    <n v="0.41176470588235298"/>
  </r>
  <r>
    <s v="Nike1116_Basketball_ComeOutOfNowhere_Preroll_Bond_MS"/>
    <x v="0"/>
    <x v="10"/>
    <s v="Q4"/>
    <d v="2016-11-15T00:00:00"/>
    <d v="2016-12-15T00:00:00"/>
    <n v="0"/>
    <x v="2"/>
    <x v="27"/>
    <s v="Nike1116_Basketball_ComeOutOfNowhere_Preroll_MS"/>
    <s v="Completed"/>
    <s v="Bond Digital"/>
    <s v="RON"/>
    <s v="Xaxis Tv"/>
    <s v="cpv"/>
    <s v="Pre/Mid/Post Rolls RON"/>
    <s v="Online Video"/>
    <n v="1.4999999999999999E-2"/>
    <n v="3.5000000000000003E-2"/>
    <n v="450000"/>
    <n v="299826"/>
    <n v="150174"/>
    <n v="299826"/>
    <n v="21173"/>
    <n v="7.0617624889102351E-2"/>
    <n v="0.49562697775468767"/>
    <n v="6750"/>
    <n v="4497.3899999999994"/>
    <n v="-2252.6100000000006"/>
    <n v="15750.000000000002"/>
    <n v="10493.910000000002"/>
    <n v="-5256.09"/>
    <n v="0"/>
    <n v="5996.5200000000023"/>
    <n v="0.57142857142857151"/>
  </r>
  <r>
    <s v="EsteeLauder1116_Doublewear_Seeding_Clipkit_MS"/>
    <x v="0"/>
    <x v="10"/>
    <s v="Q4"/>
    <d v="2016-11-15T00:00:00"/>
    <d v="2016-11-30T00:00:00"/>
    <n v="0"/>
    <x v="2"/>
    <x v="80"/>
    <s v="EsteeLauder1116_Doublewear_Seeding_MS"/>
    <s v="Completed"/>
    <s v="Clipkit"/>
    <s v="RON"/>
    <s v="Xaxis Seeding"/>
    <s v="cpc"/>
    <s v="Pre/Mid/Post Rolls RON"/>
    <s v="Online Video"/>
    <n v="0.4"/>
    <n v="0.6"/>
    <n v="24167"/>
    <n v="27133"/>
    <n v="0"/>
    <n v="24167"/>
    <m/>
    <n v="0"/>
    <e v="#DIV/0!"/>
    <n v="9.6668000000000021"/>
    <n v="9666.7999999999993"/>
    <n v="9657.1331999999984"/>
    <n v="14.5002"/>
    <n v="14500.2"/>
    <n v="14485.6998"/>
    <n v="0"/>
    <n v="4833.4000000000015"/>
    <n v="0.33333333333333343"/>
  </r>
  <r>
    <s v="EsteeLauder1116_Doublewear_Preroll_Fox_MS"/>
    <x v="0"/>
    <x v="10"/>
    <s v="Q4"/>
    <d v="2016-11-15T00:00:00"/>
    <d v="2016-11-30T00:00:00"/>
    <n v="0"/>
    <x v="2"/>
    <x v="80"/>
    <s v="EsteeLauder1116_Doublewear_Preroll_MS"/>
    <s v="Completed"/>
    <s v="Fox"/>
    <s v="RON"/>
    <s v="Xaxis Tv"/>
    <s v="cpv"/>
    <s v="Pre/Mid/Post Rolls RON"/>
    <s v="Online Video"/>
    <n v="0.01"/>
    <n v="3.5000000000000003E-2"/>
    <n v="250000"/>
    <n v="256619"/>
    <n v="0"/>
    <n v="250000"/>
    <n v="2213"/>
    <n v="8.623679462549539E-3"/>
    <n v="2.6886579304112064"/>
    <n v="2500"/>
    <n v="2500"/>
    <n v="0"/>
    <n v="8750"/>
    <n v="5950"/>
    <n v="-2800"/>
    <n v="0"/>
    <n v="3450"/>
    <n v="0.57983193277310929"/>
  </r>
  <r>
    <s v="EsteeLauder1116_Doublewear_Preroll_Star_MS"/>
    <x v="0"/>
    <x v="10"/>
    <s v="Q4"/>
    <d v="2016-11-15T00:00:00"/>
    <d v="2016-11-30T00:00:00"/>
    <n v="0"/>
    <x v="2"/>
    <x v="80"/>
    <s v="EsteeLauder1116_Doublewear_Preroll_MS"/>
    <s v="Completed"/>
    <s v="Star"/>
    <s v="RON"/>
    <s v="Xaxis Tv"/>
    <s v="cpv"/>
    <s v="Pre/Mid/Post Rolls RON"/>
    <s v="Online Video"/>
    <n v="0.01"/>
    <n v="3.5000000000000003E-2"/>
    <n v="130000"/>
    <n v="130078"/>
    <n v="0"/>
    <n v="130000"/>
    <n v="8449"/>
    <n v="6.4953335690893163E-2"/>
    <n v="0.53852526926263466"/>
    <n v="1300"/>
    <n v="1300"/>
    <n v="0"/>
    <n v="4550"/>
    <n v="4550"/>
    <n v="0"/>
    <n v="0"/>
    <n v="3250"/>
    <n v="0.7142857142857143"/>
  </r>
  <r>
    <s v="BP1116_Kobi_Planı_interest_Dogus_MS"/>
    <x v="0"/>
    <x v="10"/>
    <s v="Q4"/>
    <d v="2016-11-15T00:00:00"/>
    <d v="2016-12-31T00:00:00"/>
    <n v="0"/>
    <x v="2"/>
    <x v="61"/>
    <s v="BP1116_Kobi_Planı_interest_MS"/>
    <s v="Completed"/>
    <s v="Dogus"/>
    <s v="RON"/>
    <s v="Xaxis Display Plus"/>
    <s v="cpm"/>
    <s v="Selected Sites"/>
    <s v="Ad Bundles"/>
    <n v="0.35"/>
    <n v="2"/>
    <n v="1500000"/>
    <n v="1500005"/>
    <n v="0"/>
    <n v="1500000"/>
    <n v="2417"/>
    <n v="1.6113279622401258E-3"/>
    <n v="1.2412130740587504"/>
    <n v="525"/>
    <n v="525"/>
    <n v="0"/>
    <n v="3000"/>
    <n v="3000.0119999999997"/>
    <n v="1.1999999999716238E-2"/>
    <n v="0"/>
    <n v="2475.0119999999997"/>
    <n v="0.82500069999720005"/>
  </r>
  <r>
    <s v="BP1116_Kobi_Planı_interest_Medyanet(interstitial)_MS"/>
    <x v="0"/>
    <x v="10"/>
    <s v="Q4"/>
    <d v="2016-11-15T00:00:00"/>
    <d v="2016-12-31T00:00:00"/>
    <n v="0"/>
    <x v="2"/>
    <x v="61"/>
    <s v="BP1116_Kobi_Planı_interest_MS"/>
    <s v="Completed"/>
    <s v="Medyanet"/>
    <s v="RON"/>
    <s v="Xaxis Rich Media"/>
    <s v="cpm"/>
    <s v="Interstitial"/>
    <s v="Interstitial"/>
    <n v="0.5"/>
    <n v="2"/>
    <n v="500000"/>
    <n v="500226"/>
    <n v="0"/>
    <n v="500000"/>
    <n v="36693"/>
    <n v="7.335284451427955E-2"/>
    <n v="2.7265472978497261E-2"/>
    <n v="250"/>
    <n v="250"/>
    <n v="0"/>
    <n v="1000"/>
    <n v="1000.452"/>
    <n v="0.45199999999999818"/>
    <n v="0"/>
    <n v="750.452"/>
    <n v="0.75011294894707592"/>
  </r>
  <r>
    <s v="BP1116_Kobi_Planı_interest_Mynet_MS"/>
    <x v="0"/>
    <x v="10"/>
    <s v="Q4"/>
    <d v="2016-11-15T00:00:00"/>
    <d v="2016-12-31T00:00:00"/>
    <n v="0"/>
    <x v="2"/>
    <x v="61"/>
    <s v="BP1116_Kobi_Planı_interest_MS"/>
    <s v="Completed"/>
    <s v="Digitalm"/>
    <s v="RON"/>
    <s v="Xaxis Display Plus"/>
    <s v="cpm"/>
    <s v="Selected Sites"/>
    <s v="Ad Bundles"/>
    <n v="0.2"/>
    <n v="2"/>
    <n v="1000000"/>
    <n v="999764"/>
    <n v="236"/>
    <n v="999764"/>
    <n v="117"/>
    <n v="1.1702761851797024E-4"/>
    <n v="17.089982905982907"/>
    <n v="200"/>
    <n v="199.95280000000002"/>
    <n v="-4.7199999999975262E-2"/>
    <n v="2000"/>
    <n v="1999.528"/>
    <n v="-0.47199999999997999"/>
    <n v="0"/>
    <n v="1799.5752"/>
    <n v="0.9"/>
  </r>
  <r>
    <s v="BP1116_Kobi_Planı_interest_Appnexus_MS"/>
    <x v="0"/>
    <x v="10"/>
    <s v="Q4"/>
    <d v="2016-11-15T00:00:00"/>
    <d v="2016-12-31T00:00:00"/>
    <n v="0"/>
    <x v="2"/>
    <x v="61"/>
    <s v="BP1116_Kobi_Planı_interest_MS"/>
    <s v="Completed"/>
    <s v="Appnexus"/>
    <s v="RON"/>
    <s v="Xaxis Display Plus"/>
    <s v="cpm"/>
    <s v="Selected Sites"/>
    <s v="Ad Bundles"/>
    <n v="1"/>
    <n v="2"/>
    <n v="1000000"/>
    <n v="459793"/>
    <n v="540207"/>
    <n v="459793"/>
    <n v="192"/>
    <n v="4.1757921499457364E-4"/>
    <n v="4.7895104166666664"/>
    <n v="1000"/>
    <n v="34.275684073988401"/>
    <n v="-965.72431592601163"/>
    <n v="2000"/>
    <n v="919.58600000000001"/>
    <n v="-1080.414"/>
    <n v="0"/>
    <n v="885.31031592601164"/>
    <n v="0.96272704883068205"/>
  </r>
  <r>
    <s v="BP1116_Kobi_Planı_interest_Google_MS"/>
    <x v="0"/>
    <x v="10"/>
    <s v="Q4"/>
    <d v="2016-11-15T00:00:00"/>
    <d v="2016-12-31T00:00:00"/>
    <n v="0"/>
    <x v="2"/>
    <x v="61"/>
    <s v="BP1116_Kobi_Planı_interest_MS"/>
    <s v="Completed"/>
    <s v="Google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361.94617134107699"/>
    <n v="361.94617134107699"/>
    <n v="0"/>
    <n v="0"/>
    <n v="0"/>
    <n v="0"/>
    <n v="-361.94617134107699"/>
    <e v="#DIV/0!"/>
  </r>
  <r>
    <s v="BP1116_Kobi_Planı_interest_Bannerconnect_MS"/>
    <x v="0"/>
    <x v="10"/>
    <s v="Q4"/>
    <d v="2016-11-15T00:00:00"/>
    <d v="2016-12-31T00:00:00"/>
    <n v="0"/>
    <x v="2"/>
    <x v="61"/>
    <s v="BP1116_Kobi_Planı_interest_MS"/>
    <s v="Completed"/>
    <s v="Bannerconnect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54.563358260040971"/>
    <n v="54.563358260040971"/>
    <n v="0"/>
    <n v="0"/>
    <n v="0"/>
    <n v="0"/>
    <n v="-54.563358260040971"/>
    <e v="#DIV/0!"/>
  </r>
  <r>
    <s v="BP1116_Kobi_Planı_interest_Medikalakademi_MS"/>
    <x v="0"/>
    <x v="10"/>
    <s v="Q4"/>
    <d v="2016-11-15T00:00:00"/>
    <d v="2016-12-31T00:00:00"/>
    <n v="0"/>
    <x v="2"/>
    <x v="61"/>
    <s v="BP1116_Kobi_Planı_interest_MS"/>
    <s v="Completed"/>
    <s v="Medikalakademi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37.425781177399791"/>
    <n v="37.425781177399791"/>
    <n v="0"/>
    <n v="0"/>
    <n v="0"/>
    <n v="0"/>
    <n v="-37.425781177399791"/>
    <e v="#DIV/0!"/>
  </r>
  <r>
    <s v="BP1116_Kobi_Planı_interest_Onedio_MS"/>
    <x v="0"/>
    <x v="10"/>
    <s v="Q4"/>
    <d v="2016-11-15T00:00:00"/>
    <d v="2016-12-31T00:00:00"/>
    <n v="0"/>
    <x v="2"/>
    <x v="61"/>
    <s v="BP1116_Kobi_Planı_interest_MS"/>
    <s v="Completed"/>
    <s v="Onedio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233.91113235874869"/>
    <n v="233.91113235874869"/>
    <n v="0"/>
    <n v="0"/>
    <n v="0"/>
    <n v="0"/>
    <n v="-233.91113235874869"/>
    <e v="#DIV/0!"/>
  </r>
  <r>
    <s v="Bridgestone1116_Kış_Lastigi_Preroll_Bond_MC"/>
    <x v="0"/>
    <x v="10"/>
    <s v="Q4"/>
    <d v="2016-11-16T00:00:00"/>
    <d v="2016-12-16T00:00:00"/>
    <n v="0"/>
    <x v="0"/>
    <x v="8"/>
    <s v="Bridgestone1116_Kış_Lastigi_Preroll_MC"/>
    <s v="Completed"/>
    <s v="Bond Digital"/>
    <s v="RON"/>
    <s v="Xaxis Tv"/>
    <s v="cpv"/>
    <s v="Pre/Mid/Post Rolls RON"/>
    <s v="Online Video"/>
    <n v="1.4999999999999999E-2"/>
    <n v="3.3000000000000002E-2"/>
    <n v="35000"/>
    <n v="0"/>
    <n v="35000"/>
    <n v="0"/>
    <n v="0"/>
    <e v="#DIV/0!"/>
    <e v="#DIV/0!"/>
    <n v="525"/>
    <n v="0"/>
    <n v="-525"/>
    <n v="1155"/>
    <n v="0"/>
    <n v="-1155"/>
    <n v="0"/>
    <n v="0"/>
    <e v="#DIV/0!"/>
  </r>
  <r>
    <s v="Bridgestone1116_Kış_Lastigi_Preroll_Ntv_MC"/>
    <x v="0"/>
    <x v="10"/>
    <s v="Q4"/>
    <d v="2016-11-16T00:00:00"/>
    <d v="2016-12-16T00:00:00"/>
    <n v="0"/>
    <x v="0"/>
    <x v="8"/>
    <s v="Bridgestone1116_Kış_Lastigi_Preroll_MC"/>
    <s v="Completed"/>
    <s v="Dogus"/>
    <s v="RON"/>
    <s v="Xaxis Tv"/>
    <s v="cpv"/>
    <s v="Pre/Mid/Post Rolls RON"/>
    <s v="Online Video"/>
    <n v="0.01"/>
    <n v="3.3000000000000002E-2"/>
    <n v="35000"/>
    <n v="35001"/>
    <n v="0"/>
    <n v="35000"/>
    <n v="489"/>
    <n v="1.3971029399160024E-2"/>
    <n v="2.3635828220858897"/>
    <n v="350"/>
    <n v="350"/>
    <n v="0"/>
    <n v="1155"/>
    <n v="1155.7920000000001"/>
    <n v="0.7920000000001437"/>
    <n v="0"/>
    <n v="805.79200000000014"/>
    <n v="0.69717734678904164"/>
  </r>
  <r>
    <s v="Demsa1116_Mothercare_Contextual_Bond_MEC"/>
    <x v="0"/>
    <x v="10"/>
    <s v="Q4"/>
    <d v="2016-11-16T00:00:00"/>
    <d v="2016-12-16T00:00:00"/>
    <n v="0"/>
    <x v="1"/>
    <x v="81"/>
    <s v="Demsa1116_Mothercare_Contextual_MEC"/>
    <s v="Completed"/>
    <s v="Bond Digital"/>
    <s v="RON"/>
    <s v="Xaxis Contextual"/>
    <s v="cpm"/>
    <s v="Selected Sites"/>
    <s v="Ad Bundles"/>
    <n v="0.5"/>
    <n v="2.5"/>
    <n v="150000"/>
    <n v="150223"/>
    <n v="0"/>
    <n v="150000"/>
    <n v="39"/>
    <n v="2.5961404045984969E-4"/>
    <n v="9.615384615384615"/>
    <n v="75"/>
    <n v="75"/>
    <n v="0"/>
    <n v="375"/>
    <n v="375"/>
    <n v="0"/>
    <n v="0"/>
    <n v="300"/>
    <n v="0.8"/>
  </r>
  <r>
    <s v="Demsa1116_Mothercare_Contextual_Dogus_MEC"/>
    <x v="0"/>
    <x v="10"/>
    <s v="Q4"/>
    <d v="2016-11-16T00:00:00"/>
    <d v="2016-12-16T00:00:00"/>
    <n v="0"/>
    <x v="1"/>
    <x v="81"/>
    <s v="Demsa1116_Mothercare_Contextual_MEC"/>
    <s v="Completed"/>
    <s v="Dogus"/>
    <s v="RON"/>
    <s v="Xaxis Contextual"/>
    <s v="cpm"/>
    <s v="Selected Sites"/>
    <s v="Ad Bundles"/>
    <n v="0.35"/>
    <n v="2.5"/>
    <n v="150000"/>
    <n v="150098"/>
    <n v="0"/>
    <n v="150000"/>
    <n v="258"/>
    <n v="1.7188770003597649E-3"/>
    <n v="1.4534883720930232"/>
    <n v="52.5"/>
    <n v="52.5"/>
    <n v="0"/>
    <n v="375"/>
    <n v="375"/>
    <n v="0"/>
    <n v="0"/>
    <n v="322.5"/>
    <n v="0.86"/>
  </r>
  <r>
    <s v="Demsa1116_Mothercare_Segment_interest_Mynet_MEC"/>
    <x v="0"/>
    <x v="10"/>
    <s v="Q4"/>
    <d v="2016-11-16T00:00:00"/>
    <d v="2016-12-16T00:00:00"/>
    <n v="0"/>
    <x v="1"/>
    <x v="81"/>
    <s v="Demsa1116_Mothercare_Segment_interest_MEC"/>
    <s v="Completed"/>
    <s v="Digitalm"/>
    <s v="RON"/>
    <s v="Xaxis Display Plus"/>
    <s v="cpm"/>
    <s v="Selected Sites"/>
    <s v="Ad Bundles"/>
    <n v="0.2"/>
    <n v="2"/>
    <n v="200000"/>
    <n v="199961"/>
    <n v="39"/>
    <n v="199961"/>
    <n v="29"/>
    <n v="1.4502828051470037E-4"/>
    <n v="13.790413793103449"/>
    <n v="40"/>
    <n v="39.992200000000004"/>
    <n v="-7.7999999999960323E-3"/>
    <n v="400"/>
    <n v="399.92200000000003"/>
    <n v="-7.7999999999974534E-2"/>
    <n v="0"/>
    <n v="359.9298"/>
    <n v="0.89999999999999991"/>
  </r>
  <r>
    <s v="Akbank1116_Multinational_Bank_interest_Appnexus_MC"/>
    <x v="0"/>
    <x v="10"/>
    <s v="Q4"/>
    <d v="2016-11-17T00:00:00"/>
    <d v="2016-11-30T00:00:00"/>
    <n v="0"/>
    <x v="0"/>
    <x v="9"/>
    <s v="Akbank1116_Multinational_Bank_interest_MC"/>
    <s v="Completed"/>
    <s v="Appnexus"/>
    <s v="RON"/>
    <s v="Xaxis Display Plus"/>
    <s v="cpm"/>
    <s v="Selected Sites"/>
    <s v="Ad Bundles"/>
    <n v="1"/>
    <n v="100"/>
    <n v="215000"/>
    <n v="205838"/>
    <n v="9162"/>
    <n v="205838"/>
    <n v="37"/>
    <n v="1.7975300964836425E-4"/>
    <n v="548.11351351351357"/>
    <n v="215"/>
    <n v="1039.8807561196286"/>
    <n v="824.88075611962859"/>
    <n v="21500"/>
    <n v="20280.2"/>
    <n v="-1219.7999999999993"/>
    <n v="0"/>
    <n v="19240.319243880371"/>
    <n v="0.94872433427088343"/>
  </r>
  <r>
    <s v="Akbank1116_Multinational_Bank_interest_Google_MC"/>
    <x v="0"/>
    <x v="10"/>
    <s v="Q4"/>
    <d v="2016-11-17T00:00:00"/>
    <d v="2016-11-30T00:00:00"/>
    <n v="0"/>
    <x v="0"/>
    <x v="9"/>
    <s v="Akbank1116_Multinational_Bank_interest_MC"/>
    <s v="Completed"/>
    <s v="Google"/>
    <s v="RON"/>
    <s v="Xaxis Display Plus"/>
    <s v="cpm"/>
    <s v="Selected Sites"/>
    <s v="Ad Bundles"/>
    <n v="0"/>
    <n v="100"/>
    <n v="0"/>
    <n v="0"/>
    <n v="0"/>
    <n v="0"/>
    <m/>
    <e v="#DIV/0!"/>
    <e v="#DIV/0!"/>
    <n v="0"/>
    <n v="4041.3398708993"/>
    <n v="4041.3398708993"/>
    <n v="0"/>
    <n v="0"/>
    <n v="0"/>
    <n v="0"/>
    <n v="-4041.3398708993"/>
    <e v="#DIV/0!"/>
  </r>
  <r>
    <s v="Akbank1116_Multinational_Bank_interest_Bannerconnect_MC"/>
    <x v="0"/>
    <x v="10"/>
    <s v="Q4"/>
    <d v="2016-11-17T00:00:00"/>
    <d v="2016-11-30T00:00:00"/>
    <n v="0"/>
    <x v="0"/>
    <x v="9"/>
    <s v="Akbank1116_Multinational_Bank_interest_MC"/>
    <s v="Completed"/>
    <s v="Bannerconnect"/>
    <s v="RON"/>
    <s v="Xaxis Display Plus"/>
    <s v="cpm"/>
    <s v="Selected Sites"/>
    <s v="Ad Bundles"/>
    <n v="0"/>
    <n v="100"/>
    <n v="0"/>
    <n v="0"/>
    <n v="0"/>
    <n v="0"/>
    <m/>
    <e v="#DIV/0!"/>
    <e v="#DIV/0!"/>
    <n v="0"/>
    <n v="24.426671431557924"/>
    <n v="24.426671431557924"/>
    <n v="0"/>
    <n v="0"/>
    <n v="0"/>
    <n v="0"/>
    <n v="-24.426671431557924"/>
    <e v="#DIV/0!"/>
  </r>
  <r>
    <s v="Akbank1116_Multinational_Bank_interest_Medikalakademi_MC"/>
    <x v="0"/>
    <x v="10"/>
    <s v="Q4"/>
    <d v="2016-11-17T00:00:00"/>
    <d v="2016-11-30T00:00:00"/>
    <n v="0"/>
    <x v="0"/>
    <x v="9"/>
    <s v="Akbank1116_Multinational_Bank_interest_MC"/>
    <s v="Completed"/>
    <s v="Medikalakademi"/>
    <s v="RON"/>
    <s v="Xaxis Display Plus"/>
    <s v="cpm"/>
    <s v="Selected Sites"/>
    <s v="Ad Bundles"/>
    <n v="0"/>
    <n v="100"/>
    <n v="0"/>
    <n v="0"/>
    <n v="0"/>
    <n v="0"/>
    <m/>
    <e v="#DIV/0!"/>
    <e v="#DIV/0!"/>
    <n v="0"/>
    <n v="16.754600322305077"/>
    <n v="16.754600322305077"/>
    <n v="0"/>
    <n v="0"/>
    <n v="0"/>
    <n v="0"/>
    <n v="-16.754600322305077"/>
    <e v="#DIV/0!"/>
  </r>
  <r>
    <s v="Akbank1116_Multinational_Bank_interest_Onedio_MC"/>
    <x v="0"/>
    <x v="10"/>
    <s v="Q4"/>
    <d v="2016-11-17T00:00:00"/>
    <d v="2016-11-30T00:00:00"/>
    <n v="0"/>
    <x v="0"/>
    <x v="9"/>
    <s v="Akbank1116_Multinational_Bank_interest_MC"/>
    <s v="Completed"/>
    <s v="Onedio"/>
    <s v="RON"/>
    <s v="Xaxis Display Plus"/>
    <s v="cpm"/>
    <s v="Selected Sites"/>
    <s v="Ad Bundles"/>
    <n v="0"/>
    <n v="100"/>
    <n v="0"/>
    <n v="0"/>
    <n v="0"/>
    <n v="0"/>
    <m/>
    <e v="#DIV/0!"/>
    <e v="#DIV/0!"/>
    <n v="0"/>
    <n v="104.71625201440672"/>
    <n v="104.71625201440672"/>
    <n v="0"/>
    <n v="0"/>
    <n v="0"/>
    <n v="0"/>
    <n v="-104.71625201440672"/>
    <e v="#DIV/0!"/>
  </r>
  <r>
    <s v="Vodafone1116_Ebu_Esnek_Tarife_interest_Dogus_MS"/>
    <x v="0"/>
    <x v="10"/>
    <s v="Q4"/>
    <d v="2016-11-17T00:00:00"/>
    <d v="2016-11-30T00:00:00"/>
    <n v="0"/>
    <x v="2"/>
    <x v="13"/>
    <s v="Vodafone1116_Ebu_Esnek_Tarife_interest_MS"/>
    <s v="Completed"/>
    <s v="Dogus"/>
    <s v="RON"/>
    <s v="Xaxis Display Plus"/>
    <s v="cpm"/>
    <s v="Selected Sites"/>
    <s v="Ad Bundles"/>
    <n v="0.35"/>
    <n v="2"/>
    <n v="1500000"/>
    <n v="192273"/>
    <n v="1307727"/>
    <n v="192273"/>
    <n v="201"/>
    <n v="1.0453885881012935E-3"/>
    <n v="1.9131641791044776"/>
    <n v="525"/>
    <n v="67.295549999999992"/>
    <n v="-457.70445000000001"/>
    <n v="3000"/>
    <n v="384.54599999999999"/>
    <n v="-2615.4540000000002"/>
    <n v="0"/>
    <n v="317.25045"/>
    <n v="0.82500000000000007"/>
  </r>
  <r>
    <s v="Vodafone1116_Ebu_Esnek_Tarife_interest_Sahibinden_MS"/>
    <x v="0"/>
    <x v="10"/>
    <s v="Q4"/>
    <d v="2016-11-17T00:00:00"/>
    <d v="2016-11-30T00:00:00"/>
    <n v="0"/>
    <x v="2"/>
    <x v="13"/>
    <s v="Vodafone1116_Ebu_Esnek_Tarife_interest_MS"/>
    <s v="Completed"/>
    <s v="Sahibinden"/>
    <s v="RON"/>
    <s v="Xaxis Display Plus"/>
    <s v="cpm"/>
    <s v="Selected Sites"/>
    <s v="Ad Bundles"/>
    <n v="0.3"/>
    <n v="2"/>
    <n v="1250000"/>
    <n v="1302225"/>
    <n v="0"/>
    <n v="1250000"/>
    <n v="194"/>
    <n v="1.48975791433892E-4"/>
    <n v="6.1628865979381241E-2"/>
    <n v="375"/>
    <n v="375"/>
    <n v="0"/>
    <n v="2500"/>
    <n v="11.95599999999996"/>
    <n v="-2488.0439999999999"/>
    <n v="0"/>
    <n v="-363.04400000000004"/>
    <n v="-30.365005018400907"/>
  </r>
  <r>
    <s v="Vodafone1116_Ebu_Esnek_Tarife_interest_Appnexus_MS"/>
    <x v="0"/>
    <x v="10"/>
    <s v="Q4"/>
    <d v="2016-11-17T00:00:00"/>
    <d v="2016-11-30T00:00:00"/>
    <n v="0"/>
    <x v="2"/>
    <x v="13"/>
    <s v="Vodafone1116_Ebu_Esnek_Tarife_interest_MS"/>
    <s v="Completed"/>
    <s v="Appnexus"/>
    <s v="RON"/>
    <s v="Xaxis Display Plus"/>
    <s v="cpm"/>
    <s v="Selected Sites"/>
    <s v="Ad Bundles"/>
    <n v="1"/>
    <n v="2"/>
    <n v="1000000"/>
    <n v="114519"/>
    <n v="885481"/>
    <n v="114519"/>
    <n v="17"/>
    <n v="1.4844698259677434E-4"/>
    <n v="13.472823529411766"/>
    <n v="1000"/>
    <n v="41.970508447631097"/>
    <n v="-958.02949155236888"/>
    <n v="2000"/>
    <n v="229.03800000000001"/>
    <n v="-1770.962"/>
    <n v="0"/>
    <n v="187.06749155236892"/>
    <n v="0.81675307832049227"/>
  </r>
  <r>
    <s v="Vodafone1116_Ebu_Esnek_Tarife_interest_Google_MS"/>
    <x v="0"/>
    <x v="10"/>
    <s v="Q4"/>
    <d v="2016-11-17T00:00:00"/>
    <d v="2016-11-30T00:00:00"/>
    <n v="0"/>
    <x v="2"/>
    <x v="13"/>
    <s v="Vodafone1116_Ebu_Esnek_Tarife_interest_MS"/>
    <s v="Completed"/>
    <s v="Google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90.765645538404002"/>
    <n v="90.765645538404002"/>
    <n v="0"/>
    <n v="0"/>
    <n v="0"/>
    <n v="0"/>
    <n v="-90.765645538404002"/>
    <e v="#DIV/0!"/>
  </r>
  <r>
    <s v="Vodafone1116_Ebu_Esnek_Tarife_interest_Bannerconnect_MS"/>
    <x v="0"/>
    <x v="10"/>
    <s v="Q4"/>
    <d v="2016-11-17T00:00:00"/>
    <d v="2016-11-30T00:00:00"/>
    <n v="0"/>
    <x v="2"/>
    <x v="13"/>
    <s v="Vodafone1116_Ebu_Esnek_Tarife_interest_MS"/>
    <s v="Completed"/>
    <s v="Bannerconnect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13.589900726156404"/>
    <n v="13.589900726156404"/>
    <n v="0"/>
    <n v="0"/>
    <n v="0"/>
    <n v="0"/>
    <n v="-13.589900726156404"/>
    <e v="#DIV/0!"/>
  </r>
  <r>
    <s v="Vodafone1116_Ebu_Esnek_Tarife_interest_Medikalakademi_MS"/>
    <x v="0"/>
    <x v="10"/>
    <s v="Q4"/>
    <d v="2016-11-17T00:00:00"/>
    <d v="2016-11-30T00:00:00"/>
    <n v="0"/>
    <x v="2"/>
    <x v="13"/>
    <s v="Vodafone1116_Ebu_Esnek_Tarife_interest_MS"/>
    <s v="Completed"/>
    <s v="Medikalakademi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9.3215056224315003"/>
    <n v="9.3215056224315003"/>
    <n v="0"/>
    <n v="0"/>
    <n v="0"/>
    <n v="0"/>
    <n v="-9.3215056224315003"/>
    <e v="#DIV/0!"/>
  </r>
  <r>
    <s v="Vodafone1116_Ebu_Esnek_Tarife_interest_Onedio_MS"/>
    <x v="0"/>
    <x v="10"/>
    <s v="Q4"/>
    <d v="2016-11-17T00:00:00"/>
    <d v="2016-11-30T00:00:00"/>
    <n v="0"/>
    <x v="2"/>
    <x v="13"/>
    <s v="Vodafone1116_Ebu_Esnek_Tarife_interest_MS"/>
    <s v="Completed"/>
    <s v="Onedio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58.25941014019687"/>
    <n v="58.25941014019687"/>
    <n v="0"/>
    <n v="0"/>
    <n v="0"/>
    <n v="0"/>
    <n v="-58.25941014019687"/>
    <e v="#DIV/0!"/>
  </r>
  <r>
    <s v="Vodafone1116_Ebu_Esnek_Tarife_interstitial_Sahibinden_MS"/>
    <x v="0"/>
    <x v="10"/>
    <s v="Q4"/>
    <d v="2016-11-17T00:00:00"/>
    <d v="2016-11-30T00:00:00"/>
    <n v="0"/>
    <x v="2"/>
    <x v="13"/>
    <s v="Vodafone1116_Ebu_Esnek_Tarife_interstitial_MS"/>
    <s v="Completed"/>
    <s v="Sahibinden"/>
    <s v="RON"/>
    <s v="Xaxis Mobil"/>
    <s v="cpm"/>
    <s v="Selected Sites"/>
    <s v="Ad Bundles"/>
    <n v="1"/>
    <n v="5"/>
    <n v="1300000"/>
    <n v="1023955"/>
    <n v="276045"/>
    <n v="1023955"/>
    <n v="0"/>
    <n v="0"/>
    <e v="#DIV/0!"/>
    <n v="1300"/>
    <n v="500"/>
    <n v="-800"/>
    <n v="6500"/>
    <n v="5119.7749999999996"/>
    <n v="-1380.2250000000004"/>
    <n v="0"/>
    <n v="4619.7749999999996"/>
    <n v="0.90233945827697504"/>
  </r>
  <r>
    <s v="Akbank1116_Neo_Kart_interest_Dogus_MC"/>
    <x v="0"/>
    <x v="10"/>
    <s v="Q4"/>
    <d v="2016-11-17T00:00:00"/>
    <d v="2016-12-31T00:00:00"/>
    <n v="0"/>
    <x v="0"/>
    <x v="9"/>
    <s v="Akbank1116_Neo_Kart_interest_MC"/>
    <s v="Completed"/>
    <s v="Dogus"/>
    <s v="RON"/>
    <s v="Xaxis Display Plus"/>
    <s v="cpm"/>
    <s v="Selected Sites"/>
    <s v="Ad Bundles"/>
    <n v="0.35"/>
    <n v="1"/>
    <n v="1500000"/>
    <n v="1500026"/>
    <n v="0"/>
    <n v="1500000"/>
    <n v="7963"/>
    <n v="5.3085746513727092E-3"/>
    <n v="0.18837121687806102"/>
    <n v="525"/>
    <n v="525"/>
    <n v="0"/>
    <n v="1500"/>
    <n v="1500"/>
    <n v="0"/>
    <n v="0"/>
    <n v="975"/>
    <n v="0.65"/>
  </r>
  <r>
    <s v="Akbank1116_Neo_Kart_interest_Sozcu_MC"/>
    <x v="0"/>
    <x v="10"/>
    <s v="Q4"/>
    <d v="2016-11-17T00:00:00"/>
    <d v="2016-12-31T00:00:00"/>
    <n v="0"/>
    <x v="0"/>
    <x v="9"/>
    <s v="Akbank1116_Neo_Kart_interest_MC"/>
    <s v="Completed"/>
    <s v="Sözcü"/>
    <s v="RON"/>
    <s v="Xaxis Display Plus"/>
    <s v="cpm"/>
    <s v="Selected Sites"/>
    <s v="Ad Bundles"/>
    <n v="0.25"/>
    <n v="1"/>
    <n v="1000000"/>
    <n v="1000752"/>
    <n v="0"/>
    <n v="1000000"/>
    <n v="163"/>
    <n v="1.6287751610788686E-4"/>
    <n v="6.1349693251533743"/>
    <n v="250"/>
    <n v="250"/>
    <n v="0"/>
    <n v="1000"/>
    <n v="1000"/>
    <n v="0"/>
    <n v="0"/>
    <n v="750"/>
    <n v="0.75"/>
  </r>
  <r>
    <s v="GSK1116_Toothbrush_100%Trueview_Fox_MC"/>
    <x v="0"/>
    <x v="10"/>
    <s v="Q4"/>
    <d v="2016-11-17T00:00:00"/>
    <d v="2016-11-30T00:00:00"/>
    <n v="0"/>
    <x v="0"/>
    <x v="0"/>
    <s v="GSK1116_Toothbrush_100%Trueview_MC"/>
    <s v="Completed"/>
    <s v="Fox"/>
    <s v="RON"/>
    <s v="Xaxis Tv"/>
    <s v="cpv"/>
    <s v="Pre/Mid/Post Rolls RON"/>
    <s v="Online Video"/>
    <n v="0.01"/>
    <n v="0.04"/>
    <n v="90000"/>
    <n v="97409"/>
    <n v="0"/>
    <n v="90000"/>
    <n v="4289"/>
    <n v="4.4030839039513804E-2"/>
    <n v="0.47400326416414085"/>
    <n v="900"/>
    <n v="900"/>
    <n v="0"/>
    <n v="3600"/>
    <n v="2033"/>
    <n v="-1567"/>
    <n v="0"/>
    <n v="1133"/>
    <n v="0.5573044761436301"/>
  </r>
  <r>
    <s v="GSK1116_Toothbrush_100%Trueview_Star_MC"/>
    <x v="0"/>
    <x v="10"/>
    <s v="Q4"/>
    <d v="2016-11-17T00:00:00"/>
    <d v="2016-11-30T00:00:00"/>
    <n v="0"/>
    <x v="0"/>
    <x v="0"/>
    <s v="GSK1116_Toothbrush_100%Trueview_MC"/>
    <s v="Completed"/>
    <s v="Star"/>
    <s v="RON"/>
    <s v="Xaxis Tv"/>
    <s v="cpv"/>
    <s v="Pre/Mid/Post Rolls RON"/>
    <s v="Online Video"/>
    <n v="0.01"/>
    <n v="0.04"/>
    <n v="60000"/>
    <n v="60017"/>
    <n v="0"/>
    <n v="60000"/>
    <n v="9176"/>
    <n v="0.15289001449589282"/>
    <n v="0.15257192676547515"/>
    <n v="600"/>
    <n v="600"/>
    <n v="0"/>
    <n v="2400"/>
    <n v="1400"/>
    <n v="-1000"/>
    <n v="0"/>
    <n v="800"/>
    <n v="0.5714285714285714"/>
  </r>
  <r>
    <s v="GSK1116_Toothbrush_100%Trueview_Acunn_MC"/>
    <x v="0"/>
    <x v="10"/>
    <s v="Q4"/>
    <d v="2016-11-17T00:00:00"/>
    <d v="2016-11-30T00:00:00"/>
    <n v="0"/>
    <x v="0"/>
    <x v="0"/>
    <s v="GSK1116_Toothbrush_100%Trueview_MC"/>
    <s v="Completed"/>
    <s v="Acunn"/>
    <s v="RON"/>
    <s v="Xaxis Tv"/>
    <s v="cpv"/>
    <s v="Pre/Mid/Post Rolls RON"/>
    <s v="Online Video"/>
    <n v="1.4999999999999999E-2"/>
    <n v="0.04"/>
    <n v="30000"/>
    <n v="30002"/>
    <n v="0"/>
    <n v="30000"/>
    <n v="5371"/>
    <n v="0.17902139857342844"/>
    <n v="0.1861850679575498"/>
    <n v="450"/>
    <n v="450"/>
    <n v="0"/>
    <n v="1200"/>
    <n v="1000"/>
    <n v="-200"/>
    <n v="0"/>
    <n v="550"/>
    <n v="0.55000000000000004"/>
  </r>
  <r>
    <s v="GSK1116_Otribebe_75%Trueview_Fox_MC"/>
    <x v="0"/>
    <x v="10"/>
    <s v="Q4"/>
    <d v="2016-11-18T00:00:00"/>
    <d v="2016-11-30T00:00:00"/>
    <n v="0"/>
    <x v="0"/>
    <x v="0"/>
    <s v="GSK1116_Otribebe_75%Trueview_MC"/>
    <s v="Completed"/>
    <s v="Fox"/>
    <s v="RON"/>
    <s v="Xaxis Tv"/>
    <s v="cpv"/>
    <s v="Pre/Mid/Post Rolls RON"/>
    <s v="Online Video"/>
    <n v="0.01"/>
    <n v="0.04"/>
    <n v="60000"/>
    <n v="64480"/>
    <n v="0"/>
    <n v="60000"/>
    <n v="3090"/>
    <n v="4.7921836228287842E-2"/>
    <n v="0.32362459546925565"/>
    <n v="600"/>
    <n v="600"/>
    <n v="0"/>
    <n v="2400"/>
    <n v="1000"/>
    <n v="-1400"/>
    <n v="0"/>
    <n v="400"/>
    <n v="0.4"/>
  </r>
  <r>
    <s v="GSK1116_Otribebe_75%Trueview_Star_MC"/>
    <x v="0"/>
    <x v="10"/>
    <s v="Q4"/>
    <d v="2016-11-18T00:00:00"/>
    <d v="2016-11-30T00:00:00"/>
    <n v="0"/>
    <x v="0"/>
    <x v="0"/>
    <s v="GSK1116_Otribebe_75%Trueview_MC"/>
    <s v="Completed"/>
    <s v="Star"/>
    <s v="RON"/>
    <s v="Xaxis Tv"/>
    <s v="cpv"/>
    <s v="Pre/Mid/Post Rolls RON"/>
    <s v="Online Video"/>
    <n v="0.01"/>
    <n v="0.04"/>
    <n v="90000"/>
    <n v="90009"/>
    <n v="0"/>
    <n v="90000"/>
    <n v="11242"/>
    <n v="0.12489862124898621"/>
    <n v="0.17790428749332859"/>
    <n v="900"/>
    <n v="900"/>
    <n v="0"/>
    <n v="3600"/>
    <n v="2000"/>
    <n v="-1600"/>
    <n v="0"/>
    <n v="1100"/>
    <n v="0.55000000000000004"/>
  </r>
  <r>
    <s v="GSK1116_Otribebe_75%Trueview_Nokta_MC"/>
    <x v="0"/>
    <x v="10"/>
    <s v="Q4"/>
    <d v="2016-11-18T00:00:00"/>
    <d v="2016-11-30T00:00:00"/>
    <n v="0"/>
    <x v="0"/>
    <x v="0"/>
    <s v="GSK1116_Otribebe_75%Trueview_MC"/>
    <s v="Completed"/>
    <s v="Nokta"/>
    <s v="RON"/>
    <s v="Xaxis Tv"/>
    <s v="cpv"/>
    <s v="Pre/Mid/Post Rolls RON"/>
    <s v="Online Video"/>
    <n v="1.2E-2"/>
    <n v="0.04"/>
    <n v="35000"/>
    <n v="36473"/>
    <n v="0"/>
    <n v="35000"/>
    <n v="2078"/>
    <n v="5.6973651742384779E-2"/>
    <n v="0.72184793070259867"/>
    <n v="420"/>
    <n v="420"/>
    <n v="0"/>
    <n v="1400"/>
    <n v="1500"/>
    <n v="100"/>
    <n v="0"/>
    <n v="1080"/>
    <n v="0.72"/>
  </r>
  <r>
    <s v="GSK1116_Sensodyne_Deep_Clean_interest_Mynet_MC"/>
    <x v="0"/>
    <x v="10"/>
    <s v="Q4"/>
    <d v="2016-11-18T00:00:00"/>
    <d v="2016-11-30T00:00:00"/>
    <n v="0"/>
    <x v="0"/>
    <x v="0"/>
    <s v="GSK1116_Sensodyne_Deep_Clean_interest_MC"/>
    <s v="Completed"/>
    <s v="Digitalm"/>
    <s v="RON"/>
    <s v="Xaxis Display Plus"/>
    <s v="cpm"/>
    <s v="Selected Sites"/>
    <s v="Ad Bundles"/>
    <n v="0.2"/>
    <n v="1"/>
    <n v="1500000"/>
    <n v="1499634"/>
    <n v="366"/>
    <n v="1499634"/>
    <n v="161"/>
    <n v="1.0735952905842359E-4"/>
    <n v="9.316770186335404"/>
    <n v="300"/>
    <n v="299.92680000000001"/>
    <n v="-7.3199999999985721E-2"/>
    <n v="1500"/>
    <n v="1500"/>
    <n v="0"/>
    <n v="0"/>
    <n v="1200.0732"/>
    <n v="0.8000488"/>
  </r>
  <r>
    <s v="GSK1116_Sensodyne_Deep_Clean_interest_Dogus_MC"/>
    <x v="0"/>
    <x v="10"/>
    <s v="Q4"/>
    <d v="2016-11-18T00:00:00"/>
    <d v="2016-11-30T00:00:00"/>
    <n v="0"/>
    <x v="0"/>
    <x v="0"/>
    <s v="GSK1116_Sensodyne_Deep_Clean_interest_MC"/>
    <s v="Completed"/>
    <s v="Dogus"/>
    <s v="RON"/>
    <s v="Xaxis Display Plus"/>
    <s v="cpm"/>
    <s v="Selected Sites"/>
    <s v="Ad Bundles"/>
    <n v="0.35"/>
    <n v="1"/>
    <n v="1500000"/>
    <n v="1500072"/>
    <n v="0"/>
    <n v="1500000"/>
    <n v="2999"/>
    <n v="1.9992373699395764E-3"/>
    <n v="0.50016672224074687"/>
    <n v="525"/>
    <n v="525"/>
    <n v="0"/>
    <n v="1500"/>
    <n v="1500"/>
    <n v="0"/>
    <n v="0"/>
    <n v="975"/>
    <n v="0.65"/>
  </r>
  <r>
    <s v="GSK1116_Sensodyne_Deep_Clean_interest_Sahibinden_MC"/>
    <x v="0"/>
    <x v="10"/>
    <s v="Q4"/>
    <d v="2016-11-18T00:00:00"/>
    <d v="2016-11-30T00:00:00"/>
    <n v="0"/>
    <x v="0"/>
    <x v="0"/>
    <s v="GSK1116_Sensodyne_Deep_Clean_interest_MC"/>
    <s v="Completed"/>
    <s v="Sahibinden"/>
    <s v="RON"/>
    <s v="Xaxis Display Plus"/>
    <s v="cpm"/>
    <s v="Selected Sites"/>
    <s v="Ad Bundles"/>
    <n v="0.3"/>
    <n v="1"/>
    <n v="2500000"/>
    <n v="2750661"/>
    <n v="0"/>
    <n v="2500000"/>
    <n v="609"/>
    <n v="2.2140132862610113E-4"/>
    <n v="2.8275862068965516"/>
    <n v="750"/>
    <n v="750"/>
    <n v="0"/>
    <n v="2500"/>
    <n v="1722"/>
    <n v="-778"/>
    <n v="0"/>
    <n v="972"/>
    <n v="0.56445993031358888"/>
  </r>
  <r>
    <s v="Vodafone1116_Red_Roaming_Mobil_interest_Foursquare_MS"/>
    <x v="0"/>
    <x v="10"/>
    <s v="Q4"/>
    <d v="2016-11-18T00:00:00"/>
    <d v="2016-11-30T00:00:00"/>
    <n v="0"/>
    <x v="2"/>
    <x v="13"/>
    <s v="Vodafone1116_Red_Roaming_Mobil_interest_MS"/>
    <s v="Completed"/>
    <s v="Foursquare"/>
    <s v="RON"/>
    <s v="Xaxis Mobil"/>
    <s v="cpm"/>
    <s v="Selected Sites"/>
    <s v="Ad Bundles"/>
    <n v="4"/>
    <n v="8"/>
    <n v="500000"/>
    <n v="536322"/>
    <n v="0"/>
    <n v="500000"/>
    <n v="4278"/>
    <n v="7.9765514000917359E-3"/>
    <n v="0.93501636278634881"/>
    <n v="2000"/>
    <n v="2000"/>
    <n v="0"/>
    <n v="4000"/>
    <n v="4000"/>
    <n v="0"/>
    <n v="0"/>
    <n v="2000"/>
    <n v="0.5"/>
  </r>
  <r>
    <s v="GSK1116_Sensodyne_Deep_Clean_75%Trueview_Star_MC"/>
    <x v="0"/>
    <x v="10"/>
    <s v="Q4"/>
    <d v="2016-11-18T00:00:00"/>
    <d v="2016-11-30T00:00:00"/>
    <n v="0"/>
    <x v="0"/>
    <x v="0"/>
    <s v="GSK1116_Sensodyne_Deep_Clean_75%Trueview_MC"/>
    <s v="Completed"/>
    <s v="Star"/>
    <s v="RON"/>
    <s v="Xaxis Tv"/>
    <s v="cpv"/>
    <s v="Pre/Mid/Post Rolls RON"/>
    <s v="Online Video"/>
    <n v="0.01"/>
    <n v="0.04"/>
    <n v="100000"/>
    <n v="100000"/>
    <n v="0"/>
    <n v="100000"/>
    <n v="13632"/>
    <n v="0.13632"/>
    <n v="0.11565140845070422"/>
    <n v="1000"/>
    <n v="1000"/>
    <n v="0"/>
    <n v="4000"/>
    <n v="1576.56"/>
    <n v="-2423.44"/>
    <n v="0"/>
    <n v="576.55999999999995"/>
    <n v="0.36570761658294004"/>
  </r>
  <r>
    <s v="GSK1116_Sensodyne_Deep_Clean_75%Trueview_Nokta_MC"/>
    <x v="0"/>
    <x v="10"/>
    <s v="Q4"/>
    <d v="2016-11-18T00:00:00"/>
    <d v="2016-11-30T00:00:00"/>
    <n v="0"/>
    <x v="0"/>
    <x v="0"/>
    <s v="GSK1116_Sensodyne_Deep_Clean_75%Trueview_MC"/>
    <s v="Completed"/>
    <s v="Nokta"/>
    <s v="RON"/>
    <s v="Xaxis Tv"/>
    <s v="cpv"/>
    <s v="Pre/Mid/Post Rolls RON"/>
    <s v="Online Video"/>
    <n v="1.2E-2"/>
    <n v="0.04"/>
    <n v="50000"/>
    <n v="51927"/>
    <n v="0"/>
    <n v="50000"/>
    <n v="3128"/>
    <n v="6.0238411616307511E-2"/>
    <n v="0.63938618925831203"/>
    <n v="600"/>
    <n v="600"/>
    <n v="0"/>
    <n v="2000"/>
    <n v="2000"/>
    <n v="0"/>
    <n v="0"/>
    <n v="1400"/>
    <n v="0.7"/>
  </r>
  <r>
    <s v="Teknosa1116_Turuncu_indirim_interstitial_Medyanet_MC"/>
    <x v="0"/>
    <x v="10"/>
    <s v="Q4"/>
    <d v="2016-11-18T00:00:00"/>
    <d v="2016-11-21T00:00:00"/>
    <n v="0"/>
    <x v="0"/>
    <x v="6"/>
    <s v="Teknosa1116_Turuncu_indirim_interstitial_MC"/>
    <s v="Completed"/>
    <s v="Medyanet"/>
    <s v="RON"/>
    <s v="Xaxis Rich Media"/>
    <s v="cpm"/>
    <s v="Interstitial"/>
    <s v="Interstitial"/>
    <n v="0.5"/>
    <n v="4.25"/>
    <n v="800000"/>
    <n v="632949"/>
    <n v="167051"/>
    <n v="632949"/>
    <n v="13761"/>
    <n v="2.174108814454245E-2"/>
    <n v="0.16530957052539785"/>
    <n v="400"/>
    <n v="316.47449999999998"/>
    <n v="-83.525500000000022"/>
    <n v="3400"/>
    <n v="2274.8249999999998"/>
    <n v="-1125.1750000000002"/>
    <n v="0"/>
    <n v="1958.3504999999998"/>
    <n v="0.86087962810326069"/>
  </r>
  <r>
    <s v="Teknosa1116_Turuncu_indirim_18-21Kasım_interstitial_Mynet_MC"/>
    <x v="0"/>
    <x v="10"/>
    <s v="Q4"/>
    <d v="2016-11-18T00:00:00"/>
    <d v="2016-11-21T00:00:00"/>
    <n v="0"/>
    <x v="0"/>
    <x v="6"/>
    <s v="Teknosa1116_Turuncu_indirim_interstitial_MC"/>
    <s v="Completed"/>
    <s v="Digitalm"/>
    <s v="RON"/>
    <s v="Xaxis Rich Media"/>
    <s v="cpm"/>
    <s v="Interstitial"/>
    <s v="Interstitial"/>
    <n v="2.5"/>
    <n v="4.25"/>
    <n v="500000"/>
    <n v="463520"/>
    <n v="36480"/>
    <n v="463520"/>
    <n v="5194"/>
    <n v="1.1205557473248189E-2"/>
    <n v="0.379276087793608"/>
    <n v="1250"/>
    <n v="1158.8"/>
    <n v="-91.200000000000045"/>
    <n v="2125"/>
    <n v="1969.96"/>
    <n v="-155.03999999999996"/>
    <n v="0"/>
    <n v="811.16000000000008"/>
    <n v="0.41176470588235298"/>
  </r>
  <r>
    <s v="Teknosa1116_Turuncu_indirim_interstitial_Bond_MC"/>
    <x v="0"/>
    <x v="10"/>
    <s v="Q4"/>
    <d v="2016-11-18T00:00:00"/>
    <d v="2016-11-21T00:00:00"/>
    <n v="0"/>
    <x v="0"/>
    <x v="6"/>
    <s v="Teknosa1116_Turuncu_indirim_interstitial_MC"/>
    <s v="Completed"/>
    <s v="Bond Digital"/>
    <s v="RON"/>
    <s v="Xaxis Rich Media"/>
    <s v="cpm"/>
    <s v="Interstitial"/>
    <s v="Interstitial"/>
    <n v="2.5"/>
    <n v="4.25"/>
    <n v="400000"/>
    <n v="402432"/>
    <n v="0"/>
    <n v="400000"/>
    <n v="5293"/>
    <n v="1.315253260178117E-2"/>
    <n v="0.32313168335537501"/>
    <n v="1000"/>
    <n v="1000"/>
    <n v="0"/>
    <n v="1700"/>
    <n v="1710.336"/>
    <n v="10.336000000000013"/>
    <n v="0"/>
    <n v="710.33600000000001"/>
    <n v="0.4153195629396797"/>
  </r>
  <r>
    <s v="Teknosa1116_Turuncu_indirim_interstitial_Star_MC"/>
    <x v="0"/>
    <x v="10"/>
    <s v="Q4"/>
    <d v="2016-11-18T00:00:00"/>
    <d v="2016-11-21T00:00:00"/>
    <n v="0"/>
    <x v="0"/>
    <x v="6"/>
    <s v="Teknosa1116_Turuncu_indirim_interstitial_MC"/>
    <s v="Completed"/>
    <s v="Star"/>
    <s v="RON"/>
    <s v="Xaxis Rich Media"/>
    <s v="cpm"/>
    <s v="Interstitial"/>
    <s v="Interstitial"/>
    <n v="2.5"/>
    <n v="4.25"/>
    <n v="300000"/>
    <n v="300040"/>
    <n v="0"/>
    <n v="300000"/>
    <n v="8326"/>
    <n v="2.7749633382215706E-2"/>
    <n v="0.15315517655536873"/>
    <n v="750"/>
    <n v="750"/>
    <n v="0"/>
    <n v="1275"/>
    <n v="1275.17"/>
    <n v="0.17000000000007276"/>
    <n v="0"/>
    <n v="525.17000000000007"/>
    <n v="0.41184312679877982"/>
  </r>
  <r>
    <s v="Teknosa1116_Turuncu_indirim_interstitial_Acunn_MC"/>
    <x v="0"/>
    <x v="10"/>
    <s v="Q4"/>
    <d v="2016-11-18T00:00:00"/>
    <d v="2016-11-21T00:00:00"/>
    <n v="0"/>
    <x v="0"/>
    <x v="6"/>
    <s v="Teknosa1116_Turuncu_indirim_interstitial_MC"/>
    <s v="Completed"/>
    <s v="Acunn"/>
    <s v="RON"/>
    <s v="Xaxis Rich Media"/>
    <s v="cpm"/>
    <s v="Interstitial"/>
    <s v="Interstitial"/>
    <n v="1.25"/>
    <n v="4.25"/>
    <n v="200000"/>
    <n v="181108"/>
    <n v="18892"/>
    <n v="181108"/>
    <n v="1088"/>
    <n v="6.0074651589107049E-3"/>
    <n v="0.7074531249999999"/>
    <n v="250"/>
    <n v="226.38499999999999"/>
    <n v="-23.615000000000009"/>
    <n v="850"/>
    <n v="769.70899999999995"/>
    <n v="-80.291000000000054"/>
    <n v="0"/>
    <n v="543.32399999999996"/>
    <n v="0.70588235294117652"/>
  </r>
  <r>
    <s v="RedBull1116_Work_interest_Mynet_MEC"/>
    <x v="0"/>
    <x v="10"/>
    <s v="Q4"/>
    <d v="2016-11-21T00:00:00"/>
    <d v="2016-12-26T00:00:00"/>
    <n v="0"/>
    <x v="1"/>
    <x v="11"/>
    <s v="RedBull1116_Work_interest_MEC"/>
    <s v="Completed"/>
    <s v="Digitalm"/>
    <s v="RON"/>
    <s v="Xaxis Display Plus"/>
    <s v="cpm"/>
    <s v="Selected Sites"/>
    <s v="Ad Bundles"/>
    <n v="0.2"/>
    <n v="2"/>
    <n v="1000000"/>
    <n v="999663"/>
    <n v="337"/>
    <n v="999663"/>
    <n v="126"/>
    <n v="1.26042476314518E-4"/>
    <n v="15.867666666666667"/>
    <n v="200"/>
    <n v="199.93260000000001"/>
    <n v="-6.7399999999992133E-2"/>
    <n v="2000"/>
    <n v="1999.326"/>
    <n v="-0.67399999999997817"/>
    <n v="0"/>
    <n v="1799.3933999999999"/>
    <n v="0.89999999999999991"/>
  </r>
  <r>
    <s v="RedBull1116_Work_interest_Dogus_MEC"/>
    <x v="0"/>
    <x v="10"/>
    <s v="Q4"/>
    <d v="2016-11-21T00:00:00"/>
    <d v="2016-12-26T00:00:00"/>
    <n v="0"/>
    <x v="1"/>
    <x v="11"/>
    <s v="RedBull1116_Work_interest_MEC"/>
    <s v="Completed"/>
    <s v="Dogus"/>
    <s v="RON"/>
    <s v="Xaxis Display Plus"/>
    <s v="cpm"/>
    <s v="Selected Sites"/>
    <s v="Ad Bundles"/>
    <n v="0.35"/>
    <n v="2"/>
    <n v="1000000"/>
    <n v="1000057"/>
    <n v="0"/>
    <n v="1000000"/>
    <n v="1764"/>
    <n v="1.7638994577309094E-3"/>
    <n v="1.1338514739229024"/>
    <n v="350"/>
    <n v="350"/>
    <n v="0"/>
    <n v="2000"/>
    <n v="2000.114"/>
    <n v="0.11400000000003274"/>
    <n v="0"/>
    <n v="1650.114"/>
    <n v="0.8250099744314574"/>
  </r>
  <r>
    <s v="RedBull1116_Work_Mobil_interest_Sahibinden_MEC"/>
    <x v="0"/>
    <x v="10"/>
    <s v="Q4"/>
    <d v="2016-11-21T00:00:00"/>
    <d v="2016-12-26T00:00:00"/>
    <n v="0"/>
    <x v="1"/>
    <x v="11"/>
    <s v="RedBull1116_Work_Mobil_interest_MEC"/>
    <s v="Completed"/>
    <s v="Sahibinden"/>
    <s v="RON"/>
    <s v="Xaxis Mobil"/>
    <s v="cpm"/>
    <s v="Selected Sites"/>
    <s v="Ad Bundles"/>
    <n v="1"/>
    <n v="5"/>
    <n v="600000"/>
    <n v="660871"/>
    <n v="0"/>
    <n v="600000"/>
    <n v="312"/>
    <n v="4.7210423819474604E-4"/>
    <n v="10.590897435897435"/>
    <n v="600"/>
    <n v="600"/>
    <n v="0"/>
    <n v="3000"/>
    <n v="3304.36"/>
    <n v="304.36000000000013"/>
    <n v="0"/>
    <n v="2704.36"/>
    <n v="0.81842172160418358"/>
  </r>
  <r>
    <s v="Teknosa1116_Samsung_TV_iletisimi_interstitial_Medyanet_MC"/>
    <x v="0"/>
    <x v="10"/>
    <s v="Q4"/>
    <d v="2016-11-18T00:00:00"/>
    <d v="2016-11-20T00:00:00"/>
    <n v="0"/>
    <x v="0"/>
    <x v="6"/>
    <s v="Teknosa1116_Samsung_TV_iletisimi_interstitial_MC"/>
    <s v="Completed"/>
    <s v="Medyanet"/>
    <s v="RON"/>
    <s v="Xaxis Rich Media"/>
    <s v="cpm"/>
    <s v="Interstitial"/>
    <s v="Interstitial"/>
    <n v="0.5"/>
    <n v="4.25"/>
    <n v="250000"/>
    <n v="250335"/>
    <n v="0"/>
    <n v="250000"/>
    <n v="6427"/>
    <n v="2.5673597379511456E-2"/>
    <n v="0.16726330325190603"/>
    <n v="125"/>
    <n v="125"/>
    <n v="0"/>
    <n v="1062.5"/>
    <n v="1075.00125"/>
    <n v="12.501250000000027"/>
    <n v="0"/>
    <n v="950.00125000000003"/>
    <n v="0.88372106544062157"/>
  </r>
  <r>
    <s v="Teknosa1116_Samsung_TV_iletisimi_interstitial_Bond_MC"/>
    <x v="0"/>
    <x v="10"/>
    <s v="Q4"/>
    <d v="2016-11-18T00:00:00"/>
    <d v="2016-11-20T00:00:00"/>
    <n v="0"/>
    <x v="0"/>
    <x v="6"/>
    <s v="Teknosa1116_Samsung_TV_iletisimi_interstitial_MC"/>
    <s v="Completed"/>
    <s v="Bond Digital"/>
    <s v="RON"/>
    <s v="Xaxis Rich Media"/>
    <s v="cpm"/>
    <s v="Interstitial"/>
    <s v="Interstitial"/>
    <n v="2.5"/>
    <n v="4.25"/>
    <n v="200000"/>
    <n v="204161"/>
    <n v="0"/>
    <n v="200000"/>
    <n v="2061"/>
    <n v="1.0094974064586282E-2"/>
    <n v="0.12130033964095099"/>
    <n v="500"/>
    <n v="500"/>
    <n v="0"/>
    <n v="850"/>
    <n v="250"/>
    <n v="-600"/>
    <n v="0"/>
    <n v="-250"/>
    <n v="-1"/>
  </r>
  <r>
    <s v="Teknosa1116_Samsung_TV_iletisimi_interstitial_Acunn_MC"/>
    <x v="0"/>
    <x v="10"/>
    <s v="Q4"/>
    <d v="2016-11-18T00:00:00"/>
    <d v="2016-11-20T00:00:00"/>
    <n v="0"/>
    <x v="0"/>
    <x v="6"/>
    <s v="Teknosa1116_Samsung_TV_iletisimi_interstitial_MC"/>
    <s v="Completed"/>
    <s v="Acunn"/>
    <s v="RON"/>
    <s v="Xaxis Rich Media"/>
    <s v="cpm"/>
    <s v="Interstitial"/>
    <s v="Interstitial"/>
    <n v="1.25"/>
    <n v="4.25"/>
    <n v="100000"/>
    <n v="107011"/>
    <n v="0"/>
    <n v="100000"/>
    <n v="1431"/>
    <n v="1.3372457037127024E-2"/>
    <n v="0.29699510831586301"/>
    <n v="125"/>
    <n v="125"/>
    <n v="0"/>
    <n v="425"/>
    <n v="425"/>
    <n v="0"/>
    <n v="0"/>
    <n v="300"/>
    <n v="0.70588235294117652"/>
  </r>
  <r>
    <s v="Teknosa1116_Samsung_TV_iletisimi_Mobil_prestitial_Move_MC"/>
    <x v="0"/>
    <x v="10"/>
    <s v="Q4"/>
    <d v="2016-11-18T00:00:00"/>
    <d v="2016-11-20T00:00:00"/>
    <n v="0"/>
    <x v="0"/>
    <x v="6"/>
    <s v="Teknosa1116_Samsung_TV_iletisimi_Mobil_prestitial_MC"/>
    <s v="Completed"/>
    <s v="Move"/>
    <s v="RON"/>
    <s v="Xaxis Mobil"/>
    <s v="cpm"/>
    <s v="Selected Sites"/>
    <s v="Ad Bundles"/>
    <n v="3"/>
    <n v="7.5"/>
    <n v="220000"/>
    <n v="220021"/>
    <n v="0"/>
    <n v="220000"/>
    <m/>
    <n v="0"/>
    <e v="#DIV/0!"/>
    <n v="660"/>
    <n v="660"/>
    <n v="0"/>
    <n v="1650"/>
    <n v="1099.5899999999999"/>
    <n v="-550.41000000000008"/>
    <n v="0"/>
    <n v="439.58999999999992"/>
    <n v="0.3997762802499113"/>
  </r>
  <r>
    <s v="Vodafone1116_Samsung_J_Contextual_Medyanet(interstitial)_MS"/>
    <x v="0"/>
    <x v="10"/>
    <s v="Q4"/>
    <d v="2016-11-21T00:00:00"/>
    <d v="2016-11-30T00:00:00"/>
    <n v="0"/>
    <x v="2"/>
    <x v="13"/>
    <s v="Vodafone1116_Samsung_J_Contextual_MS"/>
    <s v="Completed"/>
    <s v="Medyanet"/>
    <s v="RON"/>
    <s v="Xaxis Rich Media"/>
    <s v="cpm"/>
    <s v="Interstitial"/>
    <s v="Interstitial"/>
    <n v="0.5"/>
    <n v="2.5"/>
    <n v="500000"/>
    <n v="499906"/>
    <n v="94"/>
    <n v="499906"/>
    <m/>
    <n v="0"/>
    <e v="#DIV/0!"/>
    <n v="250"/>
    <n v="249.953"/>
    <n v="-4.6999999999997044E-2"/>
    <n v="1250"/>
    <n v="1249.7650000000001"/>
    <n v="-0.23499999999989996"/>
    <n v="0"/>
    <n v="999.81200000000013"/>
    <n v="0.8"/>
  </r>
  <r>
    <s v="Vodafone1116_Samsung_J_Contextual_Dogus_MS"/>
    <x v="0"/>
    <x v="10"/>
    <s v="Q4"/>
    <d v="2016-11-21T00:00:00"/>
    <d v="2016-11-30T00:00:00"/>
    <n v="0"/>
    <x v="2"/>
    <x v="13"/>
    <s v="Vodafone1116_Samsung_J_Contextual_MS"/>
    <s v="Completed"/>
    <s v="Dogus"/>
    <s v="RON"/>
    <s v="Xaxis Display Plus"/>
    <s v="cpm"/>
    <s v="Selected Sites"/>
    <s v="Ad Bundles"/>
    <n v="0.35"/>
    <n v="2.5"/>
    <n v="1000000"/>
    <n v="1000129"/>
    <n v="0"/>
    <n v="1000000"/>
    <n v="2106"/>
    <n v="2.1057283610414258E-3"/>
    <n v="0.90633665716999046"/>
    <n v="350"/>
    <n v="350"/>
    <n v="0"/>
    <n v="2500"/>
    <n v="1908.7449999999999"/>
    <n v="-591.25500000000011"/>
    <n v="0"/>
    <n v="1558.7449999999999"/>
    <n v="0.81663344239277635"/>
  </r>
  <r>
    <s v="Vodafone1116_Samsung_J_Contextual_Appnexus_MS"/>
    <x v="0"/>
    <x v="10"/>
    <s v="Q4"/>
    <d v="2016-11-21T00:00:00"/>
    <d v="2016-11-30T00:00:00"/>
    <n v="0"/>
    <x v="2"/>
    <x v="13"/>
    <s v="Vodafone1116_Samsung_J_Contextual_MS"/>
    <s v="Completed"/>
    <s v="Appnexus"/>
    <s v="RON"/>
    <s v="Xaxis Display Plus"/>
    <s v="cpm"/>
    <s v="Selected Sites"/>
    <s v="Ad Bundles"/>
    <n v="1"/>
    <n v="2.5"/>
    <n v="1000000"/>
    <n v="1000204"/>
    <n v="0"/>
    <n v="1000000"/>
    <n v="146"/>
    <n v="1.4597022207469675E-4"/>
    <n v="17.126780821917809"/>
    <n v="1000"/>
    <n v="107.45858825097901"/>
    <n v="-892.54141174902099"/>
    <n v="2500"/>
    <n v="2500.5100000000002"/>
    <n v="0.51000000000021828"/>
    <n v="0"/>
    <n v="2393.0514117490211"/>
    <n v="0.95702533153197589"/>
  </r>
  <r>
    <s v="Vodafone1116_Samsung_J_Contextual_Google_MS"/>
    <x v="0"/>
    <x v="10"/>
    <s v="Q4"/>
    <d v="2016-11-21T00:00:00"/>
    <d v="2016-11-30T00:00:00"/>
    <n v="0"/>
    <x v="2"/>
    <x v="13"/>
    <s v="Vodafone1116_Samsung_J_Contextual_MS"/>
    <s v="Completed"/>
    <s v="Google"/>
    <s v="RON"/>
    <s v="Xaxis Display Plus"/>
    <s v="cpm"/>
    <s v="Selected Sites"/>
    <s v="Ad Bundles"/>
    <n v="0"/>
    <n v="2.5"/>
    <n v="0"/>
    <n v="0"/>
    <n v="0"/>
    <n v="0"/>
    <m/>
    <e v="#DIV/0!"/>
    <e v="#DIV/0!"/>
    <n v="0"/>
    <n v="940.17772587617799"/>
    <n v="940.17772587617799"/>
    <n v="0"/>
    <n v="0"/>
    <n v="0"/>
    <n v="0"/>
    <n v="-940.17772587617799"/>
    <e v="#DIV/0!"/>
  </r>
  <r>
    <s v="Vodafone1116_Samsung_J_Contextual_Bannerconnect_MS"/>
    <x v="0"/>
    <x v="10"/>
    <s v="Q4"/>
    <d v="2016-11-21T00:00:00"/>
    <d v="2016-11-30T00:00:00"/>
    <n v="0"/>
    <x v="2"/>
    <x v="13"/>
    <s v="Vodafone1116_Samsung_J_Contextual_MS"/>
    <s v="Completed"/>
    <s v="Bannerconnect"/>
    <s v="RON"/>
    <s v="Xaxis Display Plus"/>
    <s v="cpm"/>
    <s v="Selected Sites"/>
    <s v="Ad Bundles"/>
    <n v="0"/>
    <n v="2.5"/>
    <n v="0"/>
    <n v="0"/>
    <n v="0"/>
    <n v="0"/>
    <m/>
    <e v="#DIV/0!"/>
    <e v="#DIV/0!"/>
    <n v="0"/>
    <n v="118.69360600341027"/>
    <n v="118.69360600341027"/>
    <n v="0"/>
    <n v="0"/>
    <n v="0"/>
    <n v="0"/>
    <n v="-118.69360600341027"/>
    <e v="#DIV/0!"/>
  </r>
  <r>
    <s v="Vodafone1116_Samsung_J_Contextual_Medikalakademi_MS"/>
    <x v="0"/>
    <x v="10"/>
    <s v="Q4"/>
    <d v="2016-11-21T00:00:00"/>
    <d v="2016-11-30T00:00:00"/>
    <n v="0"/>
    <x v="2"/>
    <x v="13"/>
    <s v="Vodafone1116_Samsung_J_Contextual_MS"/>
    <s v="Completed"/>
    <s v="Medikalakademi"/>
    <s v="RON"/>
    <s v="Xaxis Display Plus"/>
    <s v="cpm"/>
    <s v="Selected Sites"/>
    <s v="Ad Bundles"/>
    <n v="0"/>
    <n v="2.5"/>
    <n v="0"/>
    <n v="0"/>
    <n v="0"/>
    <n v="0"/>
    <m/>
    <e v="#DIV/0!"/>
    <e v="#DIV/0!"/>
    <n v="0"/>
    <n v="81.413627516643317"/>
    <n v="81.413627516643317"/>
    <n v="0"/>
    <n v="0"/>
    <n v="0"/>
    <n v="0"/>
    <n v="-81.413627516643317"/>
    <e v="#DIV/0!"/>
  </r>
  <r>
    <s v="Vodafone1116_Samsung_J_Contextual_Onedio_MS"/>
    <x v="0"/>
    <x v="10"/>
    <s v="Q4"/>
    <d v="2016-11-21T00:00:00"/>
    <d v="2016-11-30T00:00:00"/>
    <n v="0"/>
    <x v="2"/>
    <x v="13"/>
    <s v="Vodafone1116_Samsung_J_Contextual_MS"/>
    <s v="Completed"/>
    <s v="Onedio"/>
    <s v="RON"/>
    <s v="Xaxis Display Plus"/>
    <s v="cpm"/>
    <s v="Selected Sites"/>
    <s v="Ad Bundles"/>
    <n v="0"/>
    <n v="2.5"/>
    <n v="0"/>
    <n v="0"/>
    <n v="0"/>
    <n v="0"/>
    <m/>
    <e v="#DIV/0!"/>
    <e v="#DIV/0!"/>
    <n v="0"/>
    <n v="508.83517197902069"/>
    <n v="508.83517197902069"/>
    <n v="0"/>
    <n v="0"/>
    <n v="0"/>
    <n v="0"/>
    <n v="-508.83517197902069"/>
    <e v="#DIV/0!"/>
  </r>
  <r>
    <s v="Vodafone1116_Samsung_J_Contextual_Sahibinden_MS"/>
    <x v="0"/>
    <x v="10"/>
    <s v="Q4"/>
    <d v="2016-11-21T00:00:00"/>
    <d v="2016-11-30T00:00:00"/>
    <n v="0"/>
    <x v="2"/>
    <x v="13"/>
    <s v="Vodafone1116_Samsung_J_Contextual_MS"/>
    <s v="Completed"/>
    <s v="Sahibinden"/>
    <s v="RON"/>
    <s v="Xaxis Display Plus"/>
    <s v="cpm"/>
    <s v="Selected Sites"/>
    <s v="Ad Bundles"/>
    <n v="0.3"/>
    <n v="2.5"/>
    <n v="2300000"/>
    <n v="0"/>
    <n v="2300000"/>
    <n v="0"/>
    <n v="0"/>
    <e v="#DIV/0!"/>
    <e v="#DIV/0!"/>
    <n v="690"/>
    <n v="0"/>
    <n v="-690"/>
    <n v="5750"/>
    <n v="0"/>
    <n v="-5750"/>
    <n v="0"/>
    <n v="0"/>
    <e v="#DIV/0!"/>
  </r>
  <r>
    <s v="Huawei1116_Y6II_interest_Appnexus_MX"/>
    <x v="0"/>
    <x v="10"/>
    <s v="Q4"/>
    <d v="2016-11-21T00:00:00"/>
    <d v="2016-11-30T00:00:00"/>
    <n v="0"/>
    <x v="3"/>
    <x v="22"/>
    <s v="Huawei1116_Y6II_interest_MX"/>
    <s v="Completed"/>
    <s v="Appnexus"/>
    <s v="RON"/>
    <s v="Xaxis Display Plus"/>
    <s v="cpm"/>
    <s v="Selected Sites"/>
    <s v="Ad Bundles"/>
    <n v="1"/>
    <n v="4.25"/>
    <n v="600000"/>
    <n v="600020"/>
    <n v="0"/>
    <n v="600000"/>
    <n v="251"/>
    <n v="4.1831938935368818E-4"/>
    <n v="7.8207135567562824"/>
    <n v="600"/>
    <n v="113.904227591273"/>
    <n v="-486.09577240872699"/>
    <n v="2550"/>
    <n v="1962.9991027458268"/>
    <n v="-587.0008972541732"/>
    <n v="0"/>
    <n v="1849.0948751545538"/>
    <n v="0.94197438631941055"/>
  </r>
  <r>
    <s v="Huawei1116_Y6II_interest_Google_MX"/>
    <x v="0"/>
    <x v="10"/>
    <s v="Q4"/>
    <d v="2016-11-21T00:00:00"/>
    <d v="2016-11-30T00:00:00"/>
    <n v="0"/>
    <x v="3"/>
    <x v="22"/>
    <s v="Huawei1116_Y6II_interest_MX"/>
    <s v="Completed"/>
    <s v="Google"/>
    <s v="RON"/>
    <s v="Xaxis Display Plus"/>
    <s v="cpm"/>
    <s v="Selected Sites"/>
    <s v="Ad Bundles"/>
    <n v="0"/>
    <n v="4.25"/>
    <n v="0"/>
    <n v="0"/>
    <n v="0"/>
    <n v="0"/>
    <m/>
    <e v="#DIV/0!"/>
    <e v="#DIV/0!"/>
    <n v="0"/>
    <n v="691.83689859490005"/>
    <n v="691.83689859490005"/>
    <n v="0"/>
    <n v="0"/>
    <n v="0"/>
    <n v="0"/>
    <n v="-691.83689859490005"/>
    <e v="#DIV/0!"/>
  </r>
  <r>
    <s v="Huawei1116_Y6II_interest_Bannerconnect_MX"/>
    <x v="0"/>
    <x v="10"/>
    <s v="Q4"/>
    <d v="2016-11-21T00:00:00"/>
    <d v="2016-11-30T00:00:00"/>
    <n v="0"/>
    <x v="3"/>
    <x v="22"/>
    <s v="Huawei1116_Y6II_interest_MX"/>
    <s v="Completed"/>
    <s v="Bannerconnect"/>
    <s v="RON"/>
    <s v="Xaxis Display Plus"/>
    <s v="cpm"/>
    <s v="Selected Sites"/>
    <s v="Ad Bundles"/>
    <n v="0"/>
    <n v="4.25"/>
    <n v="0"/>
    <n v="0"/>
    <n v="0"/>
    <n v="0"/>
    <m/>
    <e v="#DIV/0!"/>
    <e v="#DIV/0!"/>
    <n v="0"/>
    <n v="71.204011855747652"/>
    <n v="71.204011855747652"/>
    <n v="0"/>
    <n v="0"/>
    <n v="0"/>
    <n v="0"/>
    <n v="-71.204011855747652"/>
    <e v="#DIV/0!"/>
  </r>
  <r>
    <s v="Huawei1116_Y6II_interest_Medikalakademi_MX"/>
    <x v="0"/>
    <x v="10"/>
    <s v="Q4"/>
    <d v="2016-11-21T00:00:00"/>
    <d v="2016-11-30T00:00:00"/>
    <n v="0"/>
    <x v="3"/>
    <x v="22"/>
    <s v="Huawei1116_Y6II_interest_MX"/>
    <s v="Completed"/>
    <s v="Medikalakademi"/>
    <s v="RON"/>
    <s v="Xaxis Display Plus"/>
    <s v="cpm"/>
    <s v="Selected Sites"/>
    <s v="Ad Bundles"/>
    <n v="0"/>
    <n v="4.25"/>
    <n v="0"/>
    <n v="0"/>
    <n v="0"/>
    <n v="0"/>
    <m/>
    <e v="#DIV/0!"/>
    <e v="#DIV/0!"/>
    <n v="0"/>
    <n v="48.839841454879533"/>
    <n v="48.839841454879533"/>
    <n v="0"/>
    <n v="0"/>
    <n v="0"/>
    <n v="0"/>
    <n v="-48.839841454879533"/>
    <e v="#DIV/0!"/>
  </r>
  <r>
    <s v="Huawei1116_Y6II_interest_Onedio_MX"/>
    <x v="0"/>
    <x v="10"/>
    <s v="Q4"/>
    <d v="2016-11-21T00:00:00"/>
    <d v="2016-11-30T00:00:00"/>
    <n v="0"/>
    <x v="3"/>
    <x v="22"/>
    <s v="Huawei1116_Y6II_interest_MX"/>
    <s v="Completed"/>
    <s v="Onedio"/>
    <s v="RON"/>
    <s v="Xaxis Display Plus"/>
    <s v="cpm"/>
    <s v="Selected Sites"/>
    <s v="Ad Bundles"/>
    <n v="0"/>
    <n v="4.25"/>
    <n v="0"/>
    <n v="0"/>
    <n v="0"/>
    <n v="0"/>
    <m/>
    <e v="#DIV/0!"/>
    <e v="#DIV/0!"/>
    <n v="0"/>
    <n v="305.24900909299703"/>
    <n v="305.24900909299703"/>
    <n v="0"/>
    <n v="0"/>
    <n v="0"/>
    <n v="0"/>
    <n v="-305.24900909299703"/>
    <e v="#DIV/0!"/>
  </r>
  <r>
    <s v="Huawei1116_Y6II_interest_Bond_MX"/>
    <x v="0"/>
    <x v="10"/>
    <s v="Q4"/>
    <d v="2016-11-21T00:00:00"/>
    <d v="2016-11-30T00:00:00"/>
    <n v="0"/>
    <x v="3"/>
    <x v="22"/>
    <s v="Huawei1116_Y6II_interest_MX"/>
    <s v="Completed"/>
    <s v="Bond Digital"/>
    <s v="RON"/>
    <s v="Xaxis Display Plus"/>
    <s v="cpm"/>
    <s v="Selected Sites"/>
    <s v="Ad Bundles"/>
    <n v="0.5"/>
    <n v="4.25"/>
    <n v="1100000"/>
    <n v="1104333"/>
    <n v="0"/>
    <n v="1100000"/>
    <n v="548"/>
    <n v="4.9622713438790653E-4"/>
    <n v="6.5672111101593966"/>
    <n v="550"/>
    <n v="550"/>
    <n v="0"/>
    <n v="4675"/>
    <n v="3598.8316883673492"/>
    <n v="-1076.1683116326508"/>
    <n v="0"/>
    <n v="3048.8316883673492"/>
    <n v="0.84717262500000001"/>
  </r>
  <r>
    <s v="Huawei1116_Y6II_interstitial_Bond_MX"/>
    <x v="0"/>
    <x v="10"/>
    <s v="Q4"/>
    <d v="2016-11-21T00:00:00"/>
    <d v="2016-11-30T00:00:00"/>
    <n v="0"/>
    <x v="3"/>
    <x v="22"/>
    <s v="Huawei1116_Y6II_interstitial_MX"/>
    <s v="Completed"/>
    <s v="Bond Digital"/>
    <s v="RON"/>
    <s v="Xaxis Rich Media"/>
    <s v="cpm"/>
    <s v="Interstitial"/>
    <s v="Interstitial"/>
    <n v="2.5"/>
    <n v="4.25"/>
    <n v="200000"/>
    <n v="200259"/>
    <n v="0"/>
    <n v="200000"/>
    <n v="3192"/>
    <n v="1.5939358530702739E-2"/>
    <n v="0.20525701614284489"/>
    <n v="500"/>
    <n v="500"/>
    <n v="0"/>
    <n v="850"/>
    <n v="655.18039552796085"/>
    <n v="-194.81960447203915"/>
    <n v="0"/>
    <n v="155.18039552796085"/>
    <n v="0.23685140243384814"/>
  </r>
  <r>
    <s v="Huawei1116_Y6II_interstitial_NtvSpor_MX"/>
    <x v="0"/>
    <x v="10"/>
    <s v="Q4"/>
    <d v="2016-11-21T00:00:00"/>
    <d v="2016-11-30T00:00:00"/>
    <n v="0"/>
    <x v="3"/>
    <x v="22"/>
    <s v="Huawei1116_Y6II_interstitial_MX"/>
    <s v="Completed"/>
    <s v="Dogus"/>
    <s v="RON"/>
    <s v="Xaxis Rich Media"/>
    <s v="cpm"/>
    <s v="Interstitial"/>
    <s v="Interstitial"/>
    <n v="2.5"/>
    <n v="4.25"/>
    <n v="200000"/>
    <n v="194661"/>
    <n v="5339"/>
    <n v="194661"/>
    <n v="1578"/>
    <n v="8.1064003575446551E-3"/>
    <n v="0.40359037636206735"/>
    <n v="500"/>
    <n v="486.65250000000003"/>
    <n v="-13.347499999999968"/>
    <n v="850"/>
    <n v="636.86561389934229"/>
    <n v="-213.13438610065771"/>
    <n v="0"/>
    <n v="150.21311389934226"/>
    <n v="0.23586312499999992"/>
  </r>
  <r>
    <s v="Huawei1116_Y6II_interstitial_Medyanet_MX"/>
    <x v="0"/>
    <x v="10"/>
    <s v="Q4"/>
    <d v="2016-11-21T00:00:00"/>
    <d v="2016-11-30T00:00:00"/>
    <n v="0"/>
    <x v="3"/>
    <x v="22"/>
    <s v="Huawei1116_Y6II_interstitial_MX"/>
    <s v="Completed"/>
    <s v="Medyanet"/>
    <s v="RON"/>
    <s v="Xaxis Rich Media"/>
    <s v="cpm"/>
    <s v="Interstitial"/>
    <s v="Interstitial"/>
    <n v="0.5"/>
    <n v="4.25"/>
    <n v="350000"/>
    <n v="350318"/>
    <n v="0"/>
    <n v="350000"/>
    <n v="19980"/>
    <n v="5.7033894918331343E-2"/>
    <n v="5.7363523496472522E-2"/>
    <n v="175"/>
    <n v="175"/>
    <n v="0"/>
    <n v="1487.5"/>
    <n v="1146.1231994595209"/>
    <n v="-341.37680054047905"/>
    <n v="0"/>
    <n v="971.12319945952095"/>
    <n v="0.84731135354163933"/>
  </r>
  <r>
    <s v="Bayer1116_Bepanthol_Baby_Preroll_Nokta_MC"/>
    <x v="0"/>
    <x v="10"/>
    <s v="Q4"/>
    <d v="2016-11-22T00:00:00"/>
    <d v="2016-11-30T00:00:00"/>
    <n v="0"/>
    <x v="0"/>
    <x v="7"/>
    <s v="Bayer1116_Bepanthol_Baby_Preroll_MC"/>
    <s v="Completed"/>
    <s v="Nokta"/>
    <s v="RON"/>
    <s v="Xaxis Tv"/>
    <s v="cpv"/>
    <s v="Pre/Mid/Post Rolls RON"/>
    <s v="Online Video"/>
    <n v="1.2E-2"/>
    <n v="3.3000000000000002E-2"/>
    <n v="100000"/>
    <n v="104559"/>
    <n v="0"/>
    <n v="100000"/>
    <n v="5906"/>
    <n v="5.6484855440469016E-2"/>
    <n v="0.55875380968506605"/>
    <n v="1200"/>
    <n v="1200"/>
    <n v="0"/>
    <n v="3300"/>
    <n v="3300"/>
    <n v="0"/>
    <n v="0"/>
    <n v="2100"/>
    <n v="0.63636363636363635"/>
  </r>
  <r>
    <s v="Bayer1116_Bepanthol_Baby_Preroll_Acunn_MC"/>
    <x v="0"/>
    <x v="10"/>
    <s v="Q4"/>
    <d v="2016-11-22T00:00:00"/>
    <d v="2016-11-30T00:00:00"/>
    <n v="0"/>
    <x v="0"/>
    <x v="7"/>
    <s v="Bayer1116_Bepanthol_Baby_Preroll_MC"/>
    <s v="Completed"/>
    <s v="Acunn"/>
    <s v="RON"/>
    <s v="Xaxis Tv"/>
    <s v="cpv"/>
    <s v="Pre/Mid/Post Rolls RON"/>
    <s v="Online Video"/>
    <n v="1.4999999999999999E-2"/>
    <n v="3.3000000000000002E-2"/>
    <n v="50000"/>
    <n v="50001"/>
    <n v="0"/>
    <n v="50000"/>
    <n v="10691"/>
    <n v="0.21381572368552629"/>
    <n v="6.5475633710597697E-2"/>
    <n v="750"/>
    <n v="750"/>
    <n v="0"/>
    <n v="1650"/>
    <n v="700"/>
    <n v="-950"/>
    <n v="0"/>
    <n v="-50"/>
    <n v="-7.1428571428571425E-2"/>
  </r>
  <r>
    <s v="Teknosa1116_Utu_iletisimi_Preroll_Star_MC"/>
    <x v="0"/>
    <x v="10"/>
    <s v="Q4"/>
    <d v="2016-11-22T00:00:00"/>
    <d v="2016-11-24T00:00:00"/>
    <n v="0"/>
    <x v="0"/>
    <x v="6"/>
    <s v="Teknosa1116_Utu_iletisimi_Preroll_MC"/>
    <s v="Completed"/>
    <s v="Star"/>
    <s v="RON"/>
    <s v="Xaxis Tv"/>
    <s v="cpv"/>
    <s v="Pre/Mid/Post Rolls RON"/>
    <s v="Online Video"/>
    <n v="0.01"/>
    <n v="3.3000000000000002E-2"/>
    <n v="35000"/>
    <n v="35000"/>
    <n v="0"/>
    <n v="35000"/>
    <n v="2018"/>
    <n v="5.7657142857142858E-2"/>
    <n v="0.49554013875123887"/>
    <n v="350"/>
    <n v="350"/>
    <n v="0"/>
    <n v="1155"/>
    <n v="1000"/>
    <n v="-155"/>
    <n v="0"/>
    <n v="650"/>
    <n v="0.65"/>
  </r>
  <r>
    <s v="GSK1116_Breathe_Right_75%Trueview_Preroll_Fox_MC"/>
    <x v="0"/>
    <x v="10"/>
    <s v="Q4"/>
    <d v="2016-11-23T00:00:00"/>
    <d v="2016-12-31T00:00:00"/>
    <n v="0"/>
    <x v="0"/>
    <x v="0"/>
    <s v="GSK1116_Breathe_Right_75%Trueview_Preroll_MC"/>
    <s v="Completed"/>
    <s v="Fox"/>
    <s v="RON"/>
    <s v="Xaxis Tv"/>
    <s v="cpv"/>
    <s v="Pre/Mid/Post Rolls RON"/>
    <s v="Online Video"/>
    <n v="0.01"/>
    <n v="0.04"/>
    <n v="50000"/>
    <n v="52841"/>
    <n v="0"/>
    <n v="50000"/>
    <n v="2941"/>
    <n v="5.5657538653696943E-2"/>
    <n v="0.34002040122407345"/>
    <n v="500"/>
    <n v="500"/>
    <n v="0"/>
    <n v="2000"/>
    <n v="1000"/>
    <n v="-1000"/>
    <n v="0"/>
    <n v="500"/>
    <n v="0.5"/>
  </r>
  <r>
    <s v="GSK1116_Breathe_Right_75%Trueview_Preroll_Star_MC"/>
    <x v="0"/>
    <x v="10"/>
    <s v="Q4"/>
    <d v="2016-11-23T00:00:00"/>
    <d v="2016-12-31T00:00:00"/>
    <n v="0"/>
    <x v="0"/>
    <x v="0"/>
    <s v="GSK1116_Breathe_Right_75%Trueview_Preroll_MC"/>
    <s v="Completed"/>
    <s v="Star"/>
    <s v="RON"/>
    <s v="Xaxis Tv"/>
    <s v="cpv"/>
    <s v="Pre/Mid/Post Rolls RON"/>
    <s v="Online Video"/>
    <n v="0.01"/>
    <n v="0.04"/>
    <n v="50000"/>
    <n v="50003"/>
    <n v="0"/>
    <n v="50000"/>
    <n v="11259"/>
    <n v="0.22516649001059935"/>
    <n v="8.881783462119193E-2"/>
    <n v="500"/>
    <n v="500"/>
    <n v="0"/>
    <n v="2000"/>
    <n v="1000"/>
    <n v="-1000"/>
    <n v="0"/>
    <n v="500"/>
    <n v="0.5"/>
  </r>
  <r>
    <s v="GSK1116_Breathe_Right_75%Trueview_Preroll_Nokta_MC"/>
    <x v="0"/>
    <x v="10"/>
    <s v="Q4"/>
    <d v="2016-11-23T00:00:00"/>
    <d v="2016-12-31T00:00:00"/>
    <n v="0"/>
    <x v="0"/>
    <x v="0"/>
    <s v="GSK1116_Breathe_Right_75%Trueview_Preroll_MC"/>
    <s v="Completed"/>
    <s v="Nokta"/>
    <s v="RON"/>
    <s v="Xaxis Tv"/>
    <s v="cpv"/>
    <s v="Pre/Mid/Post Rolls RON"/>
    <s v="Online Video"/>
    <n v="1.2E-2"/>
    <n v="0.04"/>
    <n v="100000"/>
    <n v="104696"/>
    <n v="0"/>
    <n v="100000"/>
    <n v="5746"/>
    <n v="5.4882708030870329E-2"/>
    <n v="0.26042464323007308"/>
    <n v="1200"/>
    <n v="1200"/>
    <n v="0"/>
    <n v="4000"/>
    <n v="1496.4"/>
    <n v="-2503.6"/>
    <n v="0"/>
    <n v="296.40000000000009"/>
    <n v="0.1980753809141941"/>
  </r>
  <r>
    <s v="Vodafone1116_Ogretmenler_Gunu_Contextual_Appnexus_MS"/>
    <x v="0"/>
    <x v="10"/>
    <s v="Q4"/>
    <d v="2016-11-24T00:00:00"/>
    <d v="2016-11-24T00:00:00"/>
    <n v="0"/>
    <x v="2"/>
    <x v="13"/>
    <s v="Vodafone1116_Ogretmenler_Gunu_Contextual_MS"/>
    <s v="Completed"/>
    <s v="Appnexus"/>
    <s v="RON"/>
    <s v="Xaxis Contextual"/>
    <s v="cpm"/>
    <s v="Selected Sites"/>
    <s v="Ad Bundles"/>
    <n v="1"/>
    <n v="2.5"/>
    <n v="750000"/>
    <n v="541683"/>
    <n v="208317"/>
    <n v="541683"/>
    <n v="139"/>
    <n v="2.5660764690787786E-4"/>
    <n v="7.1942446043165464"/>
    <n v="750"/>
    <n v="32.573797446928403"/>
    <n v="-717.42620255307156"/>
    <n v="1875"/>
    <n v="1000"/>
    <n v="-875"/>
    <n v="0"/>
    <n v="967.42620255307156"/>
    <n v="0.96742620255307155"/>
  </r>
  <r>
    <s v="Vodafone1116_Ogretmenler_Gunu_Contextual_Google_MS"/>
    <x v="0"/>
    <x v="10"/>
    <s v="Q4"/>
    <d v="2016-11-24T00:00:00"/>
    <d v="2016-11-24T00:00:00"/>
    <n v="0"/>
    <x v="2"/>
    <x v="13"/>
    <s v="Vodafone1116_Ogretmenler_Gunu_Contextual_MS"/>
    <s v="Completed"/>
    <s v="Google"/>
    <s v="RON"/>
    <s v="Xaxis Contextual"/>
    <s v="cpm"/>
    <s v="Selected Sites"/>
    <s v="Ad Bundles"/>
    <n v="0"/>
    <n v="2.5"/>
    <n v="0"/>
    <n v="0"/>
    <n v="0"/>
    <n v="0"/>
    <m/>
    <e v="#DIV/0!"/>
    <e v="#DIV/0!"/>
    <n v="0"/>
    <n v="478.58498686805598"/>
    <n v="478.58498686805598"/>
    <n v="0"/>
    <n v="0"/>
    <n v="0"/>
    <n v="0"/>
    <n v="-478.58498686805598"/>
    <e v="#DIV/0!"/>
  </r>
  <r>
    <s v="Vodafone1116_Ogretmenler_Gunu_Contextual_Bannerconnect_MS"/>
    <x v="0"/>
    <x v="10"/>
    <s v="Q4"/>
    <d v="2016-11-24T00:00:00"/>
    <d v="2016-11-24T00:00:00"/>
    <n v="0"/>
    <x v="2"/>
    <x v="13"/>
    <s v="Vodafone1116_Ogretmenler_Gunu_Contextual_MS"/>
    <s v="Completed"/>
    <s v="Bannerconnect"/>
    <s v="RON"/>
    <s v="Xaxis Contextual"/>
    <s v="cpm"/>
    <s v="Selected Sites"/>
    <s v="Ad Bundles"/>
    <n v="0"/>
    <n v="2.5"/>
    <n v="0"/>
    <n v="0"/>
    <n v="0"/>
    <n v="0"/>
    <m/>
    <e v="#DIV/0!"/>
    <e v="#DIV/0!"/>
    <n v="0"/>
    <n v="64.281195216921034"/>
    <n v="64.281195216921034"/>
    <n v="0"/>
    <n v="0"/>
    <n v="0"/>
    <n v="0"/>
    <n v="-64.281195216921034"/>
    <e v="#DIV/0!"/>
  </r>
  <r>
    <s v="Vodafone1116_Ogretmenler_Gunu_Contextual_Medikalakademi_MS"/>
    <x v="0"/>
    <x v="10"/>
    <s v="Q4"/>
    <d v="2016-11-24T00:00:00"/>
    <d v="2016-11-24T00:00:00"/>
    <n v="0"/>
    <x v="2"/>
    <x v="13"/>
    <s v="Vodafone1116_Ogretmenler_Gunu_Contextual_MS"/>
    <s v="Completed"/>
    <s v="Medikalakademi"/>
    <s v="RON"/>
    <s v="Xaxis Contextual"/>
    <s v="cpm"/>
    <s v="Selected Sites"/>
    <s v="Ad Bundles"/>
    <n v="0"/>
    <n v="2.5"/>
    <n v="0"/>
    <n v="0"/>
    <n v="0"/>
    <n v="0"/>
    <m/>
    <e v="#DIV/0!"/>
    <e v="#DIV/0!"/>
    <n v="0"/>
    <n v="44.091383351894116"/>
    <n v="44.091383351894116"/>
    <n v="0"/>
    <n v="0"/>
    <n v="0"/>
    <n v="0"/>
    <n v="-44.091383351894116"/>
    <e v="#DIV/0!"/>
  </r>
  <r>
    <s v="Vodafone1116_Ogretmenler_Gunu_Contextual_Onedio_MS"/>
    <x v="0"/>
    <x v="10"/>
    <s v="Q4"/>
    <d v="2016-11-24T00:00:00"/>
    <d v="2016-11-24T00:00:00"/>
    <n v="0"/>
    <x v="2"/>
    <x v="13"/>
    <s v="Vodafone1116_Ogretmenler_Gunu_Contextual_MS"/>
    <s v="Completed"/>
    <s v="Onedio"/>
    <s v="RON"/>
    <s v="Xaxis Contextual"/>
    <s v="cpm"/>
    <s v="Selected Sites"/>
    <s v="Ad Bundles"/>
    <n v="0"/>
    <n v="2.5"/>
    <n v="0"/>
    <n v="0"/>
    <n v="0"/>
    <n v="0"/>
    <m/>
    <e v="#DIV/0!"/>
    <e v="#DIV/0!"/>
    <n v="0"/>
    <n v="275.57114594933819"/>
    <n v="275.57114594933819"/>
    <n v="0"/>
    <n v="0"/>
    <n v="0"/>
    <n v="0"/>
    <n v="-275.57114594933819"/>
    <e v="#DIV/0!"/>
  </r>
  <r>
    <s v="Vodafone1116_Ogretmenler_Gunu_Contextual_Dogus_MS"/>
    <x v="0"/>
    <x v="10"/>
    <s v="Q4"/>
    <d v="2016-11-24T00:00:00"/>
    <d v="2016-11-24T00:00:00"/>
    <n v="0"/>
    <x v="2"/>
    <x v="13"/>
    <s v="Vodafone1116_Ogretmenler_Gunu_Contextual_MS"/>
    <s v="Completed"/>
    <s v="Dogus"/>
    <s v="RON"/>
    <s v="Xaxis Contextual"/>
    <s v="cpm"/>
    <s v="Selected Sites"/>
    <s v="Ad Bundles"/>
    <n v="0.35"/>
    <n v="2.5"/>
    <n v="750000"/>
    <n v="750240"/>
    <n v="0"/>
    <n v="750000"/>
    <n v="1075"/>
    <n v="1.4328748133930476E-3"/>
    <n v="0.93023255813953487"/>
    <n v="262.5"/>
    <n v="262.5"/>
    <n v="0"/>
    <n v="1875"/>
    <n v="1000"/>
    <n v="-875"/>
    <n v="0"/>
    <n v="737.5"/>
    <n v="0.73750000000000004"/>
  </r>
  <r>
    <s v="Vodafone1116_Ogretmenler_Gunu_Contextual_Sahibinden_MS"/>
    <x v="0"/>
    <x v="10"/>
    <s v="Q4"/>
    <d v="2016-11-24T00:00:00"/>
    <d v="2016-11-24T00:00:00"/>
    <n v="0"/>
    <x v="2"/>
    <x v="13"/>
    <s v="Vodafone1116_Ogretmenler_Gunu_Contextual_MS"/>
    <s v="Completed"/>
    <s v="Sahibinden"/>
    <s v="RON"/>
    <s v="Xaxis Contextual"/>
    <s v="cpm"/>
    <s v="Selected Sites"/>
    <s v="Ad Bundles"/>
    <n v="0.3"/>
    <n v="2.5"/>
    <n v="750000"/>
    <n v="780596"/>
    <n v="0"/>
    <n v="750000"/>
    <n v="74"/>
    <n v="9.4799358438936408E-5"/>
    <n v="20.27027027027027"/>
    <n v="225"/>
    <n v="225"/>
    <n v="0"/>
    <n v="1875"/>
    <n v="1500"/>
    <n v="-375"/>
    <n v="0"/>
    <n v="1275"/>
    <n v="0.85"/>
  </r>
  <r>
    <s v="Vodafone1116_Ogretmenler_Gunu_Contextual_Medyanet_MS"/>
    <x v="0"/>
    <x v="10"/>
    <s v="Q4"/>
    <d v="2016-11-24T00:00:00"/>
    <d v="2016-11-24T00:00:00"/>
    <n v="0"/>
    <x v="2"/>
    <x v="13"/>
    <s v="Vodafone1116_Ogretmenler_Gunu_Contextual_MS"/>
    <s v="Completed"/>
    <s v="Medyanet"/>
    <s v="RON"/>
    <s v="Xaxis Contextual"/>
    <s v="cpm"/>
    <s v="Selected Sites"/>
    <s v="Ad Bundles"/>
    <n v="0.5"/>
    <n v="2.5"/>
    <n v="500000"/>
    <n v="487608"/>
    <n v="12392"/>
    <n v="487608"/>
    <m/>
    <n v="0"/>
    <e v="#DIV/0!"/>
    <n v="250"/>
    <n v="243.804"/>
    <n v="-6.195999999999998"/>
    <n v="1250"/>
    <n v="1000"/>
    <n v="-250"/>
    <n v="0"/>
    <n v="756.19600000000003"/>
    <n v="0.75619599999999998"/>
  </r>
  <r>
    <s v="Vodafone1116_Ogretmenler_Gunu_interest_Appnexus_MS"/>
    <x v="0"/>
    <x v="10"/>
    <s v="Q4"/>
    <d v="2016-11-24T00:00:00"/>
    <d v="2016-11-24T00:00:00"/>
    <n v="0"/>
    <x v="2"/>
    <x v="13"/>
    <s v="Vodafone1116_Ogretmenler_Gunu_interest_MS"/>
    <s v="Completed"/>
    <s v="Appnexus"/>
    <s v="RON"/>
    <s v="Xaxis Display Plus"/>
    <s v="cpm"/>
    <s v="Selected Sites"/>
    <s v="Ad Bundles"/>
    <n v="1"/>
    <n v="2"/>
    <n v="500000"/>
    <n v="500415"/>
    <n v="0"/>
    <n v="500000"/>
    <n v="64"/>
    <n v="1.2789384810607196E-4"/>
    <n v="15.625"/>
    <n v="500"/>
    <n v="32.856667710657199"/>
    <n v="-467.14333228934282"/>
    <n v="1000"/>
    <n v="1000"/>
    <n v="0"/>
    <n v="0"/>
    <n v="967.14333228934277"/>
    <n v="0.96714333228934279"/>
  </r>
  <r>
    <s v="Vodafone1116_Ogretmenler_Gunu_interest_Google_MS"/>
    <x v="0"/>
    <x v="10"/>
    <s v="Q4"/>
    <d v="2016-11-24T00:00:00"/>
    <d v="2016-11-24T00:00:00"/>
    <n v="0"/>
    <x v="2"/>
    <x v="13"/>
    <s v="Vodafone1116_Ogretmenler_Gunu_interest_MS"/>
    <s v="Completed"/>
    <s v="Google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468.190542398768"/>
    <n v="468.190542398768"/>
    <n v="0"/>
    <n v="0"/>
    <n v="0"/>
    <n v="0"/>
    <n v="-468.190542398768"/>
    <e v="#DIV/0!"/>
  </r>
  <r>
    <s v="Vodafone1116_Ogretmenler_Gunu_interest_Bannerconnect_MS"/>
    <x v="0"/>
    <x v="10"/>
    <s v="Q4"/>
    <d v="2016-11-24T00:00:00"/>
    <d v="2016-11-24T00:00:00"/>
    <n v="0"/>
    <x v="2"/>
    <x v="13"/>
    <s v="Vodafone1116_Ogretmenler_Gunu_interest_MS"/>
    <s v="Completed"/>
    <s v="Bannerconnect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59.383946523105834"/>
    <n v="59.383946523105834"/>
    <n v="0"/>
    <n v="0"/>
    <n v="0"/>
    <n v="0"/>
    <n v="-59.383946523105834"/>
    <e v="#DIV/0!"/>
  </r>
  <r>
    <s v="Vodafone1116_Ogretmenler_Gunu_interest_Medikalakademi_MS"/>
    <x v="0"/>
    <x v="10"/>
    <s v="Q4"/>
    <d v="2016-11-24T00:00:00"/>
    <d v="2016-11-24T00:00:00"/>
    <n v="0"/>
    <x v="2"/>
    <x v="13"/>
    <s v="Vodafone1116_Ogretmenler_Gunu_interest_MS"/>
    <s v="Completed"/>
    <s v="Medikalakademi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40.732291026371691"/>
    <n v="40.732291026371691"/>
    <n v="0"/>
    <n v="0"/>
    <n v="0"/>
    <n v="0"/>
    <n v="-40.732291026371691"/>
    <e v="#DIV/0!"/>
  </r>
  <r>
    <s v="Vodafone1116_Ogretmenler_Gunu_interest_Onedio_MS"/>
    <x v="0"/>
    <x v="10"/>
    <s v="Q4"/>
    <d v="2016-11-24T00:00:00"/>
    <d v="2016-11-24T00:00:00"/>
    <n v="0"/>
    <x v="2"/>
    <x v="13"/>
    <s v="Vodafone1116_Ogretmenler_Gunu_interest_MS"/>
    <s v="Completed"/>
    <s v="Onedio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254.57681891482301"/>
    <n v="254.57681891482301"/>
    <n v="0"/>
    <n v="0"/>
    <n v="0"/>
    <n v="0"/>
    <n v="-254.57681891482301"/>
    <e v="#DIV/0!"/>
  </r>
  <r>
    <s v="Renault1116_Dacia_Range_LAL_Bond_MEC"/>
    <x v="0"/>
    <x v="10"/>
    <s v="Q4"/>
    <d v="2016-11-24T00:00:00"/>
    <d v="2016-11-30T00:00:00"/>
    <n v="0"/>
    <x v="1"/>
    <x v="40"/>
    <s v="Renault1116_Dacia_Range_LAL_MEC"/>
    <s v="Completed"/>
    <s v="Bond Digital"/>
    <s v="RON"/>
    <s v="Xaxis Lookalike"/>
    <s v="cpm"/>
    <s v="Selected Sites"/>
    <s v="Ad Bundles"/>
    <n v="0.5"/>
    <n v="1.8"/>
    <n v="3000000"/>
    <n v="1156227"/>
    <n v="1843773"/>
    <n v="1156227"/>
    <n v="524"/>
    <n v="4.5319820415887192E-4"/>
    <n v="3.9717721374045802"/>
    <n v="1500"/>
    <n v="578.11350000000004"/>
    <n v="-921.88649999999996"/>
    <n v="5400"/>
    <n v="2081.2085999999999"/>
    <n v="-3318.7914000000001"/>
    <n v="0"/>
    <n v="1503.0951"/>
    <n v="0.72222222222222221"/>
  </r>
  <r>
    <s v="Renault1116_Dacia_Range_LAL_Mynet_MEC"/>
    <x v="0"/>
    <x v="10"/>
    <s v="Q4"/>
    <d v="2016-11-24T00:00:00"/>
    <d v="2016-11-30T00:00:00"/>
    <n v="0"/>
    <x v="1"/>
    <x v="40"/>
    <s v="Renault1116_Dacia_Range_LAL_MEC"/>
    <s v="Completed"/>
    <s v="Digitalm"/>
    <s v="RON"/>
    <s v="Xaxis Lookalike"/>
    <s v="cpm"/>
    <s v="Selected Sites"/>
    <s v="Ad Bundles"/>
    <n v="0.2"/>
    <n v="1.8"/>
    <n v="2000000"/>
    <n v="1995136"/>
    <n v="4864"/>
    <n v="1995136"/>
    <n v="595"/>
    <n v="2.9822528389042153E-4"/>
    <n v="6.0357055462184883"/>
    <n v="400"/>
    <n v="399.02719999999999"/>
    <n v="-0.97280000000000655"/>
    <n v="3600"/>
    <n v="3591.2448000000004"/>
    <n v="-8.7551999999996042"/>
    <n v="0"/>
    <n v="3192.2176000000004"/>
    <n v="0.88888888888888895"/>
  </r>
  <r>
    <s v="Renault1116_Dacia_Range_LAL_Dogus_MEC"/>
    <x v="0"/>
    <x v="10"/>
    <s v="Q4"/>
    <d v="2016-11-24T00:00:00"/>
    <d v="2016-11-30T00:00:00"/>
    <n v="0"/>
    <x v="1"/>
    <x v="40"/>
    <s v="Renault1116_Dacia_Range_LAL_MEC"/>
    <s v="Completed"/>
    <s v="Dogus"/>
    <s v="RON"/>
    <s v="Xaxis Lookalike"/>
    <s v="cpm"/>
    <s v="Selected Sites"/>
    <s v="Ad Bundles"/>
    <n v="0.35"/>
    <n v="1.8"/>
    <n v="2000000"/>
    <n v="1849681"/>
    <n v="150319"/>
    <n v="1849681"/>
    <n v="3331"/>
    <n v="1.8008510656702427E-3"/>
    <n v="1.1921479435604916"/>
    <n v="700"/>
    <n v="647.38834999999995"/>
    <n v="-52.611650000000054"/>
    <n v="3600"/>
    <n v="3971.0447999999974"/>
    <n v="371.04479999999739"/>
    <n v="0"/>
    <n v="3323.6564499999977"/>
    <n v="0.83697279114050782"/>
  </r>
  <r>
    <s v="Renault1116_Dacia_Range_LAL_Popmarker_MEC"/>
    <x v="0"/>
    <x v="10"/>
    <s v="Q4"/>
    <d v="2016-11-24T00:00:00"/>
    <d v="2016-11-30T00:00:00"/>
    <n v="0"/>
    <x v="1"/>
    <x v="40"/>
    <s v="Renault1116_Dacia_Range_LAL_MEC"/>
    <s v="Completed"/>
    <s v="Popmarker"/>
    <s v="RON"/>
    <s v="Xaxis Lookalike"/>
    <s v="cpm"/>
    <s v="Selected Sites"/>
    <s v="Ad Bundles"/>
    <n v="1"/>
    <n v="1.8"/>
    <n v="1000000"/>
    <n v="1001224"/>
    <n v="0"/>
    <n v="1000000"/>
    <m/>
    <n v="0"/>
    <e v="#DIV/0!"/>
    <n v="1000"/>
    <n v="1000"/>
    <n v="0"/>
    <n v="1800"/>
    <n v="1802.2031999999999"/>
    <n v="2.2031999999999243"/>
    <n v="0"/>
    <n v="802.20319999999992"/>
    <n v="0.44512361314195864"/>
  </r>
  <r>
    <s v="Renault1116_Dacia_Range_LAL_Medyanet(interstitial)_MEC"/>
    <x v="0"/>
    <x v="10"/>
    <s v="Q4"/>
    <d v="2016-11-24T00:00:00"/>
    <d v="2016-11-30T00:00:00"/>
    <n v="0"/>
    <x v="1"/>
    <x v="40"/>
    <s v="Renault1116_Dacia_Range_LAL_MEC"/>
    <s v="Completed"/>
    <s v="Medyanet"/>
    <s v="RON"/>
    <s v="Xaxis Rich Media"/>
    <s v="cpm"/>
    <s v="Interstitial"/>
    <s v="Interstitial"/>
    <n v="0.5"/>
    <n v="1.8"/>
    <n v="1000000"/>
    <n v="998680"/>
    <n v="1320"/>
    <n v="998680"/>
    <n v="11990"/>
    <n v="1.2005847718989066E-2"/>
    <n v="0.14992693911592994"/>
    <n v="500"/>
    <n v="499.34"/>
    <n v="-0.66000000000002501"/>
    <n v="1800"/>
    <n v="1797.624"/>
    <n v="-2.3759999999999764"/>
    <n v="0"/>
    <n v="1298.2840000000001"/>
    <n v="0.72222222222222232"/>
  </r>
  <r>
    <s v="Renault1116_Dacia_Range_LAL_Onedio_MEC"/>
    <x v="0"/>
    <x v="10"/>
    <s v="Q4"/>
    <d v="2016-11-24T00:00:00"/>
    <d v="2016-11-30T00:00:00"/>
    <n v="0"/>
    <x v="1"/>
    <x v="40"/>
    <s v="Renault1116_Dacia_Range_LAL_MEC"/>
    <s v="Completed"/>
    <s v="Onedio"/>
    <s v="RON"/>
    <s v="Xaxis Lookalike"/>
    <s v="cpm"/>
    <s v="Selected Sites"/>
    <s v="Ad Bundles"/>
    <n v="0.45"/>
    <n v="1.8"/>
    <n v="2000000"/>
    <n v="1161357"/>
    <n v="838643"/>
    <n v="1161357"/>
    <n v="517"/>
    <n v="4.4516888433100243E-4"/>
    <n v="4.0434092843326894"/>
    <n v="900"/>
    <n v="522.61064999999996"/>
    <n v="-377.38935000000004"/>
    <n v="3600"/>
    <n v="2090.4426000000003"/>
    <n v="-1509.5573999999997"/>
    <n v="0"/>
    <n v="1567.8319500000002"/>
    <n v="0.75"/>
  </r>
  <r>
    <s v="Renault1116_Dacia_Range_LAL_Sahibinden_MEC"/>
    <x v="0"/>
    <x v="10"/>
    <s v="Q4"/>
    <d v="2016-11-24T00:00:00"/>
    <d v="2016-11-30T00:00:00"/>
    <n v="0"/>
    <x v="1"/>
    <x v="40"/>
    <s v="Renault1116_Dacia_Range_LAL_MEC"/>
    <s v="Completed"/>
    <s v="Sahibinden"/>
    <s v="RON"/>
    <s v="Xaxis Lookalike"/>
    <s v="cpm"/>
    <s v="Selected Sites"/>
    <s v="Ad Bundles"/>
    <n v="0.3"/>
    <n v="1.8"/>
    <n v="2000000"/>
    <n v="2201607"/>
    <n v="0"/>
    <n v="2000000"/>
    <n v="1570"/>
    <n v="7.1311546520337187E-4"/>
    <n v="2.524135414012739"/>
    <n v="600"/>
    <n v="600"/>
    <n v="0"/>
    <n v="3600"/>
    <n v="3962.8926000000001"/>
    <n v="362.89260000000013"/>
    <n v="0"/>
    <n v="3362.8926000000001"/>
    <n v="0.8485954426319805"/>
  </r>
  <r>
    <s v="Renault1116_Dacia_Range_LAL_Ligatus_MEC"/>
    <x v="0"/>
    <x v="10"/>
    <s v="Q4"/>
    <d v="2016-11-24T00:00:00"/>
    <d v="2016-11-30T00:00:00"/>
    <n v="0"/>
    <x v="1"/>
    <x v="40"/>
    <s v="Renault1116_Dacia_Range_LAL_MEC"/>
    <s v="Completed"/>
    <s v="Ligatus"/>
    <s v="RON"/>
    <s v="Xaxis Lookalike"/>
    <s v="cpc"/>
    <s v="Selected Sites"/>
    <s v="Ad Bundles"/>
    <n v="0.3"/>
    <n v="1.8"/>
    <n v="4000"/>
    <n v="4000"/>
    <n v="0"/>
    <n v="4000"/>
    <m/>
    <n v="0"/>
    <e v="#DIV/0!"/>
    <n v="1.2"/>
    <n v="1200"/>
    <n v="1198.8"/>
    <n v="7.2"/>
    <n v="7.2"/>
    <n v="0"/>
    <n v="0"/>
    <n v="-1192.8"/>
    <n v="-165.66666666666666"/>
  </r>
  <r>
    <s v="Renault1116_Dacia_Range_LAL_Google_MEC"/>
    <x v="0"/>
    <x v="10"/>
    <s v="Q4"/>
    <d v="2016-11-24T00:00:00"/>
    <d v="2016-11-30T00:00:00"/>
    <n v="0"/>
    <x v="1"/>
    <x v="40"/>
    <s v="Renault1116_Dacia_Range_LAL_MEC"/>
    <s v="Completed"/>
    <s v="Google"/>
    <s v="RON"/>
    <s v="Xaxis Lookalike"/>
    <s v="cpc"/>
    <s v="Selected Sites"/>
    <s v="Ad Bundles"/>
    <n v="0"/>
    <n v="1.8"/>
    <n v="0"/>
    <n v="0"/>
    <n v="0"/>
    <n v="0"/>
    <m/>
    <e v="#DIV/0!"/>
    <e v="#DIV/0!"/>
    <n v="0"/>
    <n v="712.95105159546301"/>
    <n v="712.95105159546301"/>
    <n v="0"/>
    <n v="0"/>
    <n v="0"/>
    <n v="0"/>
    <n v="-712.95105159546301"/>
    <e v="#DIV/0!"/>
  </r>
  <r>
    <s v="Renault1116_Dacia_Range_LAL_Bannerconnect_MEC"/>
    <x v="0"/>
    <x v="10"/>
    <s v="Q4"/>
    <d v="2016-11-24T00:00:00"/>
    <d v="2016-11-30T00:00:00"/>
    <n v="0"/>
    <x v="1"/>
    <x v="40"/>
    <s v="Renault1116_Dacia_Range_LAL_MEC"/>
    <s v="Completed"/>
    <s v="Bannerconnect"/>
    <s v="RON"/>
    <s v="Xaxis Lookalike"/>
    <s v="cpc"/>
    <s v="Selected Sites"/>
    <s v="Ad Bundles"/>
    <n v="0"/>
    <n v="1.8"/>
    <n v="0"/>
    <n v="0"/>
    <n v="0"/>
    <n v="0"/>
    <m/>
    <e v="#DIV/0!"/>
    <e v="#DIV/0!"/>
    <n v="0"/>
    <n v="35.736102346988183"/>
    <n v="35.736102346988183"/>
    <n v="0"/>
    <n v="0"/>
    <n v="0"/>
    <n v="0"/>
    <n v="-35.736102346988183"/>
    <e v="#DIV/0!"/>
  </r>
  <r>
    <s v="Renault1116_Dacia_Range_LAL_Medikalakademi_MEC"/>
    <x v="0"/>
    <x v="10"/>
    <s v="Q4"/>
    <d v="2016-11-24T00:00:00"/>
    <d v="2016-11-30T00:00:00"/>
    <n v="0"/>
    <x v="1"/>
    <x v="40"/>
    <s v="Renault1116_Dacia_Range_LAL_MEC"/>
    <s v="Completed"/>
    <s v="Medikalakademi"/>
    <s v="RON"/>
    <s v="Xaxis Lookalike"/>
    <s v="cpc"/>
    <s v="Selected Sites"/>
    <s v="Ad Bundles"/>
    <n v="0"/>
    <n v="1.8"/>
    <n v="0"/>
    <n v="0"/>
    <n v="0"/>
    <n v="0"/>
    <m/>
    <e v="#DIV/0!"/>
    <e v="#DIV/0!"/>
    <n v="0"/>
    <n v="24.511899362891938"/>
    <n v="24.511899362891938"/>
    <n v="0"/>
    <n v="0"/>
    <n v="0"/>
    <n v="0"/>
    <n v="-24.511899362891938"/>
    <e v="#DIV/0!"/>
  </r>
  <r>
    <s v="Renault1116_Dacia_Range_LAL_Onedio_MEC"/>
    <x v="0"/>
    <x v="10"/>
    <s v="Q4"/>
    <d v="2016-11-24T00:00:00"/>
    <d v="2016-11-30T00:00:00"/>
    <n v="0"/>
    <x v="1"/>
    <x v="40"/>
    <s v="Renault1116_Dacia_Range_LAL_MEC"/>
    <s v="Completed"/>
    <s v="Onedio"/>
    <s v="RON"/>
    <s v="Xaxis Lookalike"/>
    <s v="cpc"/>
    <s v="Selected Sites"/>
    <s v="Ad Bundles"/>
    <n v="0"/>
    <n v="1.8"/>
    <n v="0"/>
    <n v="0"/>
    <n v="0"/>
    <n v="0"/>
    <m/>
    <e v="#DIV/0!"/>
    <e v="#DIV/0!"/>
    <n v="0"/>
    <n v="153.1993710180746"/>
    <n v="153.1993710180746"/>
    <n v="0"/>
    <n v="0"/>
    <n v="0"/>
    <n v="0"/>
    <n v="-153.1993710180746"/>
    <e v="#DIV/0!"/>
  </r>
  <r>
    <s v="Renault1116_Dacia_Range_LAL_Appnexus_MEC"/>
    <x v="0"/>
    <x v="10"/>
    <s v="Q4"/>
    <d v="2016-11-24T00:00:00"/>
    <d v="2016-11-30T00:00:00"/>
    <n v="0"/>
    <x v="1"/>
    <x v="40"/>
    <s v="Renault1116_Dacia_Range_LAL_MEC"/>
    <s v="Completed"/>
    <s v="Appnexus"/>
    <s v="RON"/>
    <s v="Xaxis Lookalike"/>
    <s v="cpm"/>
    <s v="Selected Sites"/>
    <s v="Ad Bundles"/>
    <n v="1"/>
    <n v="1.8"/>
    <n v="1000000"/>
    <n v="301140"/>
    <n v="698860"/>
    <n v="301140"/>
    <n v="286"/>
    <n v="9.4972438068672378E-4"/>
    <n v="1.8952867132867133"/>
    <n v="1000"/>
    <n v="516.283650833754"/>
    <n v="-483.716349166246"/>
    <n v="1800"/>
    <n v="542.05200000000002"/>
    <n v="-1257.9479999999999"/>
    <n v="0"/>
    <n v="25.768349166246026"/>
    <n v="4.7538518751422419E-2"/>
  </r>
  <r>
    <s v="Altınbaş1116_Beştaş_interstitial_Mynet_MEC"/>
    <x v="0"/>
    <x v="10"/>
    <s v="Q4"/>
    <d v="2016-11-24T00:00:00"/>
    <d v="2016-11-30T00:00:00"/>
    <n v="0"/>
    <x v="1"/>
    <x v="24"/>
    <s v="Altınbaş1116_Beştaş_interstitial_MEC"/>
    <s v="Completed"/>
    <s v="Digitalm"/>
    <s v="RON"/>
    <s v="Xaxis Rich Media"/>
    <s v="cpm"/>
    <s v="Interstitial"/>
    <s v="Interstitial"/>
    <n v="2.5"/>
    <n v="4.5"/>
    <n v="300000"/>
    <n v="274835"/>
    <n v="25165"/>
    <n v="274835"/>
    <n v="2300"/>
    <n v="8.368657558171266E-3"/>
    <n v="0.54347826086956519"/>
    <n v="750"/>
    <n v="687.08749999999998"/>
    <n v="-62.912500000000023"/>
    <n v="1350"/>
    <n v="1250"/>
    <n v="-100"/>
    <n v="0"/>
    <n v="562.91250000000002"/>
    <n v="0.45033000000000001"/>
  </r>
  <r>
    <s v="Altınbaş1116_Beştaş_interstitial_Medyanet_MEC"/>
    <x v="0"/>
    <x v="10"/>
    <s v="Q4"/>
    <d v="2016-11-24T00:00:00"/>
    <d v="2016-11-30T00:00:00"/>
    <n v="0"/>
    <x v="1"/>
    <x v="24"/>
    <s v="Altınbaş1116_Beştaş_interstitial_MEC"/>
    <s v="Completed"/>
    <s v="Medyanet"/>
    <s v="RON"/>
    <s v="Xaxis Rich Media"/>
    <s v="cpm"/>
    <s v="Interstitial"/>
    <s v="Interstitial"/>
    <n v="0.5"/>
    <n v="4.5"/>
    <n v="370000"/>
    <n v="369908"/>
    <n v="92"/>
    <n v="369908"/>
    <n v="4434"/>
    <n v="1.198676427652281E-2"/>
    <n v="0.33829499323410012"/>
    <n v="185"/>
    <n v="184.95400000000001"/>
    <n v="-4.5999999999992269E-2"/>
    <n v="1665"/>
    <n v="1500"/>
    <n v="-165"/>
    <n v="0"/>
    <n v="1315.046"/>
    <n v="0.87669733333333333"/>
  </r>
  <r>
    <s v="Altınbaş1116_Beştaş_interstitial_Star_MEC"/>
    <x v="0"/>
    <x v="10"/>
    <s v="Q4"/>
    <d v="2016-11-24T00:00:00"/>
    <d v="2016-11-30T00:00:00"/>
    <n v="0"/>
    <x v="1"/>
    <x v="24"/>
    <s v="Altınbaş1116_Beştaş_interstitial_MEC"/>
    <s v="Completed"/>
    <s v="Star"/>
    <s v="RON"/>
    <s v="Xaxis Rich Media"/>
    <s v="cpm"/>
    <s v="Interstitial"/>
    <s v="Interstitial"/>
    <n v="2.5"/>
    <n v="4.5"/>
    <n v="300000"/>
    <n v="300052"/>
    <n v="0"/>
    <n v="300000"/>
    <n v="8436"/>
    <n v="2.811512671137003E-2"/>
    <n v="0.14817449027975343"/>
    <n v="750"/>
    <n v="750"/>
    <n v="0"/>
    <n v="1350"/>
    <n v="1250"/>
    <n v="-100"/>
    <n v="0"/>
    <n v="500"/>
    <n v="0.4"/>
  </r>
  <r>
    <s v="IKEA1116_Good_Cause_interstitial_Mynet_MEC"/>
    <x v="0"/>
    <x v="10"/>
    <s v="Q4"/>
    <d v="2016-11-25T00:00:00"/>
    <d v="2016-12-24T00:00:00"/>
    <n v="0"/>
    <x v="1"/>
    <x v="1"/>
    <s v="IKEA1116_Good_Cause_interstitial_MEC"/>
    <s v="Completed"/>
    <s v="Digitalm"/>
    <s v="RON"/>
    <s v="Xaxis Rich Media"/>
    <s v="cpm"/>
    <s v="Interstitial"/>
    <s v="Interstitial"/>
    <n v="2.5"/>
    <n v="4.5"/>
    <n v="300000"/>
    <n v="268878"/>
    <n v="31122"/>
    <n v="268878"/>
    <n v="2131"/>
    <n v="7.9255275626864234E-3"/>
    <n v="0.56778554669169401"/>
    <n v="750"/>
    <n v="672.19499999999994"/>
    <n v="-77.805000000000064"/>
    <n v="1350"/>
    <n v="1209.951"/>
    <n v="-140.04899999999998"/>
    <n v="0"/>
    <n v="537.75600000000009"/>
    <n v="0.44444444444444453"/>
  </r>
  <r>
    <s v="IKEA1116_Good_Cause_interstitial_Medyanet_MEC"/>
    <x v="0"/>
    <x v="10"/>
    <s v="Q4"/>
    <d v="2016-11-25T00:00:00"/>
    <d v="2016-12-24T00:00:00"/>
    <n v="0"/>
    <x v="1"/>
    <x v="1"/>
    <s v="IKEA1116_Good_Cause_interstitial_MEC"/>
    <s v="Completed"/>
    <s v="Medyanet"/>
    <s v="RON"/>
    <s v="Xaxis Rich Media"/>
    <s v="cpm"/>
    <s v="Interstitial"/>
    <s v="Interstitial"/>
    <n v="0.5"/>
    <n v="4.5"/>
    <n v="300000"/>
    <n v="330064"/>
    <n v="0"/>
    <n v="300000"/>
    <n v="13765"/>
    <n v="4.1704033157205875E-2"/>
    <n v="0.1079032328369052"/>
    <n v="150"/>
    <n v="150"/>
    <n v="0"/>
    <n v="1350"/>
    <n v="1485.288"/>
    <n v="135.28800000000001"/>
    <n v="0"/>
    <n v="1335.288"/>
    <n v="0.89900948502916611"/>
  </r>
  <r>
    <s v="IKEA1116_Good_Cause_Mobil_interstitial_Medyanet_MEC"/>
    <x v="0"/>
    <x v="10"/>
    <s v="Q4"/>
    <d v="2016-11-25T00:00:00"/>
    <d v="2016-12-24T00:00:00"/>
    <n v="0"/>
    <x v="1"/>
    <x v="1"/>
    <s v="IKEA1116_Good_Cause_Mobil_interstitial_MEC"/>
    <s v="Completed"/>
    <s v="Medyanet"/>
    <s v="RON"/>
    <s v="Xaxis Mobil"/>
    <s v="cpm"/>
    <s v="Interstitial"/>
    <s v="Interstitial"/>
    <n v="2.5"/>
    <n v="7.5"/>
    <n v="300000"/>
    <n v="300155"/>
    <n v="0"/>
    <n v="300000"/>
    <m/>
    <n v="0"/>
    <e v="#DIV/0!"/>
    <n v="750"/>
    <n v="750"/>
    <n v="0"/>
    <n v="2250"/>
    <n v="2250"/>
    <n v="0"/>
    <n v="0"/>
    <n v="1500"/>
    <n v="0.66666666666666663"/>
  </r>
  <r>
    <s v="IKEA1116_Good_Cause_Mobil_interstitial_Move_MEC"/>
    <x v="0"/>
    <x v="10"/>
    <s v="Q4"/>
    <d v="2016-11-25T00:00:00"/>
    <d v="2016-12-24T00:00:00"/>
    <n v="0"/>
    <x v="1"/>
    <x v="1"/>
    <s v="IKEA1116_Good_Cause_Mobil_interstitial_MEC"/>
    <s v="Completed"/>
    <s v="Move"/>
    <s v="RON"/>
    <s v="Xaxis Mobil"/>
    <s v="cpm"/>
    <s v="Interstitial"/>
    <s v="Interstitial"/>
    <n v="3"/>
    <n v="7.5"/>
    <n v="300000"/>
    <n v="300311"/>
    <n v="0"/>
    <n v="300000"/>
    <m/>
    <n v="0"/>
    <e v="#DIV/0!"/>
    <n v="900"/>
    <n v="900"/>
    <n v="0"/>
    <n v="2250"/>
    <n v="2253.5"/>
    <n v="3.5"/>
    <n v="0"/>
    <n v="1353.5"/>
    <n v="0.60062125582427339"/>
  </r>
  <r>
    <s v="Teknosa1116_Turuncu_indirim_25-28Kasım_interstitial_Sozcu_MC"/>
    <x v="0"/>
    <x v="10"/>
    <s v="Q4"/>
    <d v="2016-11-25T00:00:00"/>
    <d v="2016-11-28T00:00:00"/>
    <n v="0"/>
    <x v="0"/>
    <x v="6"/>
    <s v="Teknosa1116_Turuncu_indirim_25-28Kasım_interstitial_MC"/>
    <s v="Completed"/>
    <s v="Sözcü"/>
    <s v="RON"/>
    <s v="Xaxis Rich Media"/>
    <s v="cpm"/>
    <s v="Interstitial"/>
    <s v="Interstitial"/>
    <n v="2"/>
    <n v="4.25"/>
    <n v="200000"/>
    <n v="200124"/>
    <n v="0"/>
    <n v="200000"/>
    <n v="1553"/>
    <n v="7.7601886830165299E-3"/>
    <n v="0.54732775273663881"/>
    <n v="400"/>
    <n v="400"/>
    <n v="0"/>
    <n v="850"/>
    <n v="850"/>
    <n v="0"/>
    <n v="0"/>
    <n v="450"/>
    <n v="0.52941176470588236"/>
  </r>
  <r>
    <s v="Teknosa1116_Turuncu_indirim_25-28Kasım_interstitial_Mynet_MC"/>
    <x v="0"/>
    <x v="10"/>
    <s v="Q4"/>
    <d v="2016-11-25T00:00:00"/>
    <d v="2016-11-28T00:00:00"/>
    <n v="0"/>
    <x v="0"/>
    <x v="6"/>
    <s v="Teknosa1116_Turuncu_indirim_25-28Kasım_interstitial_MC"/>
    <s v="Completed"/>
    <s v="Digitalm"/>
    <s v="RON"/>
    <s v="Xaxis Rich Media"/>
    <s v="cpm"/>
    <s v="Interstitial"/>
    <s v="Interstitial"/>
    <n v="2.5"/>
    <n v="4.25"/>
    <n v="400000"/>
    <n v="392398"/>
    <n v="7602"/>
    <n v="392398"/>
    <n v="3956"/>
    <n v="1.0081600823653536E-2"/>
    <n v="0.37917087967644086"/>
    <n v="1000"/>
    <n v="980.99500000000012"/>
    <n v="-19.004999999999882"/>
    <n v="1700"/>
    <n v="1500"/>
    <n v="-200"/>
    <n v="0"/>
    <n v="519.00499999999988"/>
    <n v="0.34600333333333327"/>
  </r>
  <r>
    <s v="Teknosa1116_Turuncu_indirim_25-28Kasım_interstitial_Medyanet_MC"/>
    <x v="0"/>
    <x v="10"/>
    <s v="Q4"/>
    <d v="2016-11-25T00:00:00"/>
    <d v="2016-11-28T00:00:00"/>
    <n v="0"/>
    <x v="0"/>
    <x v="6"/>
    <s v="Teknosa1116_Turuncu_indirim_25-28Kasım_interstitial_MC"/>
    <s v="Completed"/>
    <s v="Medyanet"/>
    <s v="RON"/>
    <s v="Xaxis Rich Media"/>
    <s v="cpm"/>
    <s v="Interstitial"/>
    <s v="Interstitial"/>
    <n v="0.5"/>
    <n v="4.25"/>
    <n v="300000"/>
    <n v="300008"/>
    <n v="0"/>
    <n v="300000"/>
    <n v="5102"/>
    <n v="1.7006213167648863E-2"/>
    <n v="0.22540180321442571"/>
    <n v="150"/>
    <n v="150"/>
    <n v="0"/>
    <n v="1275"/>
    <n v="1150"/>
    <n v="-125"/>
    <n v="0"/>
    <n v="1000"/>
    <n v="0.86956521739130432"/>
  </r>
  <r>
    <s v="Tadım1116_Konser_interstitial_Medyanet_MEC"/>
    <x v="0"/>
    <x v="10"/>
    <s v="Q4"/>
    <d v="2016-11-27T00:00:00"/>
    <d v="2016-11-27T00:00:00"/>
    <n v="0"/>
    <x v="1"/>
    <x v="32"/>
    <s v="Tadım1116_Konser_interstitial_MEC"/>
    <s v="Completed"/>
    <s v="Medyanet"/>
    <s v="RON"/>
    <s v="Xaxis Rich Media"/>
    <s v="cpm"/>
    <s v="Interstitial"/>
    <s v="Interstitial"/>
    <n v="0.5"/>
    <n v="4.5"/>
    <n v="500000"/>
    <n v="382441"/>
    <n v="117559"/>
    <n v="382441"/>
    <n v="5427"/>
    <n v="1.4190424143854869E-2"/>
    <n v="0.31711525704809285"/>
    <n v="250"/>
    <n v="191.22049999999999"/>
    <n v="-58.779500000000013"/>
    <n v="2250"/>
    <n v="1720.9845"/>
    <n v="-529.01549999999997"/>
    <n v="0"/>
    <n v="1529.7640000000001"/>
    <n v="0.88888888888888895"/>
  </r>
  <r>
    <s v="Tadım1116_Konser_interstitial_Mynet_MEC"/>
    <x v="0"/>
    <x v="10"/>
    <s v="Q4"/>
    <d v="2016-11-27T00:00:00"/>
    <d v="2016-11-27T00:00:00"/>
    <n v="0"/>
    <x v="1"/>
    <x v="32"/>
    <s v="Tadım1116_Konser_interstitial_MEC"/>
    <s v="Completed"/>
    <s v="Digitalm"/>
    <s v="RON"/>
    <s v="Xaxis Rich Media"/>
    <s v="cpm"/>
    <s v="Interstitial"/>
    <s v="Interstitial"/>
    <n v="2.5"/>
    <n v="4.5"/>
    <n v="250000"/>
    <n v="151849"/>
    <n v="98151"/>
    <n v="151849"/>
    <n v="1208"/>
    <n v="7.9552713550961815E-3"/>
    <n v="0.56566266556291389"/>
    <n v="625"/>
    <n v="379.62249999999995"/>
    <n v="-245.37750000000005"/>
    <n v="1125"/>
    <n v="683.32050000000004"/>
    <n v="-441.67949999999996"/>
    <n v="0"/>
    <n v="303.69800000000009"/>
    <n v="0.44444444444444453"/>
  </r>
  <r>
    <s v="Tadım1116_Konser_interstitial_Acunn_MEC"/>
    <x v="0"/>
    <x v="10"/>
    <s v="Q4"/>
    <d v="2016-11-27T00:00:00"/>
    <d v="2016-11-27T00:00:00"/>
    <n v="0"/>
    <x v="1"/>
    <x v="32"/>
    <s v="Tadım1116_Konser_interstitial_MEC"/>
    <s v="Completed"/>
    <s v="Acunn"/>
    <s v="RON"/>
    <s v="Xaxis Rich Media"/>
    <s v="cpm"/>
    <s v="Interstitial"/>
    <s v="Interstitial"/>
    <n v="1.25"/>
    <n v="4.5"/>
    <n v="250000"/>
    <n v="145137"/>
    <n v="104863"/>
    <n v="145137"/>
    <n v="837"/>
    <n v="5.7669650054775834E-3"/>
    <n v="0.78030645161290324"/>
    <n v="312.5"/>
    <n v="181.42124999999999"/>
    <n v="-131.07875000000001"/>
    <n v="1125"/>
    <n v="653.11649999999997"/>
    <n v="-471.88350000000003"/>
    <n v="0"/>
    <n v="471.69524999999999"/>
    <n v="0.72222222222222221"/>
  </r>
  <r>
    <s v="Tadım1116_Konser_interstitial_Star_MEC"/>
    <x v="0"/>
    <x v="10"/>
    <s v="Q4"/>
    <d v="2016-11-27T00:00:00"/>
    <d v="2016-11-27T00:00:00"/>
    <n v="0"/>
    <x v="1"/>
    <x v="32"/>
    <s v="Tadım1116_Konser_interstitial_MEC"/>
    <s v="Completed"/>
    <s v="Star"/>
    <s v="RON"/>
    <s v="Xaxis Rich Media"/>
    <s v="cpm"/>
    <s v="Interstitial"/>
    <s v="Interstitial"/>
    <n v="2.5"/>
    <n v="4.5"/>
    <n v="400000"/>
    <n v="237762"/>
    <n v="162238"/>
    <n v="237762"/>
    <n v="6120"/>
    <n v="2.5740025740025738E-2"/>
    <n v="0.17482500000000001"/>
    <n v="1000"/>
    <n v="594.40499999999997"/>
    <n v="-405.59500000000003"/>
    <n v="1800"/>
    <n v="1069.9290000000001"/>
    <n v="-730.07099999999991"/>
    <n v="0"/>
    <n v="475.52400000000011"/>
    <n v="0.44444444444444453"/>
  </r>
  <r>
    <s v="Tadım1116_Konser_Mobil_RichMedia_Move_MEC"/>
    <x v="0"/>
    <x v="10"/>
    <s v="Q4"/>
    <d v="2016-11-27T00:00:00"/>
    <d v="2016-11-27T00:00:00"/>
    <n v="0"/>
    <x v="1"/>
    <x v="32"/>
    <s v="Tadım1116_Konser_Mobil_RichMedia_MEC"/>
    <s v="Completed"/>
    <s v="Move"/>
    <s v="RON"/>
    <s v="Xaxis Mobil"/>
    <s v="cpm"/>
    <s v="Interstitial"/>
    <s v="Interstitial"/>
    <n v="6"/>
    <n v="10"/>
    <n v="300000"/>
    <n v="300126"/>
    <n v="0"/>
    <n v="300000"/>
    <m/>
    <n v="0"/>
    <e v="#DIV/0!"/>
    <n v="1800"/>
    <n v="1800"/>
    <n v="0"/>
    <n v="3000"/>
    <n v="2500"/>
    <n v="-500"/>
    <n v="0"/>
    <n v="700"/>
    <n v="0.28000000000000003"/>
  </r>
  <r>
    <s v="Teknosa1116_Black_Friday_interstitial_Mynet_MC"/>
    <x v="0"/>
    <x v="10"/>
    <s v="Q4"/>
    <d v="2016-11-25T00:00:00"/>
    <d v="2016-11-28T00:00:00"/>
    <n v="0"/>
    <x v="0"/>
    <x v="6"/>
    <s v="Teknosa1116_Black_Friday_interstitial_MC"/>
    <s v="Completed"/>
    <s v="Digitalm"/>
    <s v="RON"/>
    <s v="Xaxis Rich Media"/>
    <s v="cpm"/>
    <s v="Interstitial"/>
    <s v="Interstitial"/>
    <n v="2.5"/>
    <n v="4.25"/>
    <n v="250000"/>
    <n v="248924"/>
    <n v="1076"/>
    <n v="248924"/>
    <n v="2265"/>
    <n v="9.0991627966768972E-3"/>
    <n v="0.33112582781456956"/>
    <n v="625"/>
    <n v="622.31000000000006"/>
    <n v="-2.6899999999999409"/>
    <n v="1062.5"/>
    <n v="750"/>
    <n v="-312.5"/>
    <n v="0"/>
    <n v="127.68999999999994"/>
    <n v="0.17025333333333326"/>
  </r>
  <r>
    <s v="Teknosa1116_Black_Friday_interstitial_Bond_MC"/>
    <x v="0"/>
    <x v="10"/>
    <s v="Q4"/>
    <d v="2016-11-25T00:00:00"/>
    <d v="2016-11-28T00:00:00"/>
    <n v="0"/>
    <x v="0"/>
    <x v="6"/>
    <s v="Teknosa1116_Black_Friday_interstitial_MC"/>
    <s v="Completed"/>
    <s v="Bond Digital"/>
    <s v="RON"/>
    <s v="Xaxis Rich Media"/>
    <s v="cpm"/>
    <s v="Interstitial"/>
    <s v="Interstitial"/>
    <n v="2.5"/>
    <n v="4.25"/>
    <n v="350000"/>
    <n v="352152"/>
    <n v="0"/>
    <n v="350000"/>
    <n v="5573"/>
    <n v="1.5825552602285377E-2"/>
    <n v="0.22429571146599678"/>
    <n v="875"/>
    <n v="875"/>
    <n v="0"/>
    <n v="1487.5"/>
    <n v="1250"/>
    <n v="-237.5"/>
    <n v="0"/>
    <n v="375"/>
    <n v="0.3"/>
  </r>
  <r>
    <s v="Teknosa1116_Black_Friday_interstitial_Acunn_MC"/>
    <x v="0"/>
    <x v="10"/>
    <s v="Q4"/>
    <d v="2016-11-25T00:00:00"/>
    <d v="2016-11-28T00:00:00"/>
    <n v="0"/>
    <x v="0"/>
    <x v="6"/>
    <s v="Teknosa1116_Black_Friday_interstitial_MC"/>
    <s v="Completed"/>
    <s v="Acunn"/>
    <s v="RON"/>
    <s v="Xaxis Rich Media"/>
    <s v="cpm"/>
    <s v="Interstitial"/>
    <s v="Interstitial"/>
    <n v="1.25"/>
    <n v="4.25"/>
    <n v="150000"/>
    <n v="154767"/>
    <n v="0"/>
    <n v="150000"/>
    <n v="2163"/>
    <n v="1.3975847564403265E-2"/>
    <n v="0.34674063800277394"/>
    <n v="187.5"/>
    <n v="187.5"/>
    <n v="0"/>
    <n v="637.5"/>
    <n v="750"/>
    <n v="112.5"/>
    <n v="0"/>
    <n v="562.5"/>
    <n v="0.75"/>
  </r>
  <r>
    <s v="GroupeSEB1116_Tefal_Utu_LAL_Bond_MS"/>
    <x v="0"/>
    <x v="10"/>
    <s v="Q4"/>
    <d v="2016-11-28T00:00:00"/>
    <d v="2016-12-18T00:00:00"/>
    <n v="0"/>
    <x v="2"/>
    <x v="82"/>
    <s v="GroupeSEB1116_Tefal_Utu_LAL_MS"/>
    <s v="Completed"/>
    <s v="Bond Digital"/>
    <s v="RON"/>
    <s v="Xaxis Lookalike"/>
    <s v="cpm"/>
    <s v="Selected Sites"/>
    <s v="Ad Bundles"/>
    <n v="0.5"/>
    <n v="2"/>
    <n v="350000"/>
    <n v="352041"/>
    <n v="0"/>
    <n v="350000"/>
    <n v="75"/>
    <n v="2.1304336710780845E-4"/>
    <n v="9.3333333333333339"/>
    <n v="175"/>
    <n v="175"/>
    <n v="0"/>
    <n v="700"/>
    <n v="700"/>
    <n v="0"/>
    <n v="0"/>
    <n v="525"/>
    <n v="0.75"/>
  </r>
  <r>
    <s v="GroupeSEB1116_Tefal_Utu_LAL_Google_MS"/>
    <x v="0"/>
    <x v="10"/>
    <s v="Q4"/>
    <d v="2016-11-28T00:00:00"/>
    <d v="2016-12-18T00:00:00"/>
    <n v="0"/>
    <x v="2"/>
    <x v="82"/>
    <s v="GroupeSEB1116_Tefal_Utu_LAL_MS"/>
    <s v="Completed"/>
    <s v="Google"/>
    <s v="RON"/>
    <s v="Xaxis Lookalike"/>
    <s v="cpm"/>
    <s v="Selected Sites"/>
    <s v="Ad Bundles"/>
    <n v="0"/>
    <n v="2"/>
    <n v="0"/>
    <n v="0"/>
    <n v="0"/>
    <n v="0"/>
    <m/>
    <e v="#DIV/0!"/>
    <e v="#DIV/0!"/>
    <n v="0"/>
    <n v="307.99962095435899"/>
    <n v="307.99962095435899"/>
    <n v="0"/>
    <n v="0"/>
    <n v="0"/>
    <n v="0"/>
    <n v="-307.99962095435899"/>
    <e v="#DIV/0!"/>
  </r>
  <r>
    <s v="GroupeSEB1116_Tefal_Utu_LAL_Bannerconnect_MS"/>
    <x v="0"/>
    <x v="10"/>
    <s v="Q4"/>
    <d v="2016-11-28T00:00:00"/>
    <d v="2016-12-18T00:00:00"/>
    <n v="0"/>
    <x v="2"/>
    <x v="82"/>
    <s v="GroupeSEB1116_Tefal_Utu_LAL_MS"/>
    <s v="Completed"/>
    <s v="Bannerconnect"/>
    <s v="RON"/>
    <s v="Xaxis Lookalike"/>
    <s v="cpm"/>
    <s v="Selected Sites"/>
    <s v="Ad Bundles"/>
    <n v="0"/>
    <n v="2"/>
    <n v="0"/>
    <n v="0"/>
    <n v="0"/>
    <n v="0"/>
    <m/>
    <e v="#DIV/0!"/>
    <e v="#DIV/0!"/>
    <n v="0"/>
    <n v="41.72166808478368"/>
    <n v="41.72166808478368"/>
    <n v="0"/>
    <n v="0"/>
    <n v="0"/>
    <n v="0"/>
    <n v="-41.72166808478368"/>
    <e v="#DIV/0!"/>
  </r>
  <r>
    <s v="GroupeSEB1116_Tefal_Utu_LAL_Medikalakademi_MS"/>
    <x v="0"/>
    <x v="10"/>
    <s v="Q4"/>
    <d v="2016-11-28T00:00:00"/>
    <d v="2016-12-18T00:00:00"/>
    <n v="0"/>
    <x v="2"/>
    <x v="82"/>
    <s v="GroupeSEB1116_Tefal_Utu_LAL_MS"/>
    <s v="Completed"/>
    <s v="Medikalakademi"/>
    <s v="RON"/>
    <s v="Xaxis Lookalike"/>
    <s v="cpm"/>
    <s v="Selected Sites"/>
    <s v="Ad Bundles"/>
    <n v="0"/>
    <n v="2"/>
    <n v="0"/>
    <n v="0"/>
    <n v="0"/>
    <n v="0"/>
    <m/>
    <e v="#DIV/0!"/>
    <e v="#DIV/0!"/>
    <n v="0"/>
    <n v="28.617483781982418"/>
    <n v="28.617483781982418"/>
    <n v="0"/>
    <n v="0"/>
    <n v="0"/>
    <n v="0"/>
    <n v="-28.617483781982418"/>
    <e v="#DIV/0!"/>
  </r>
  <r>
    <s v="GroupeSEB1116_Tefal_Utu_LAL_Onedio_MS"/>
    <x v="0"/>
    <x v="10"/>
    <s v="Q4"/>
    <d v="2016-11-28T00:00:00"/>
    <d v="2016-12-18T00:00:00"/>
    <n v="0"/>
    <x v="2"/>
    <x v="82"/>
    <s v="GroupeSEB1116_Tefal_Utu_LAL_MS"/>
    <s v="Completed"/>
    <s v="Onedio"/>
    <s v="RON"/>
    <s v="Xaxis Lookalike"/>
    <s v="cpm"/>
    <s v="Selected Sites"/>
    <s v="Ad Bundles"/>
    <n v="0"/>
    <n v="2"/>
    <n v="0"/>
    <n v="0"/>
    <n v="0"/>
    <n v="0"/>
    <m/>
    <e v="#DIV/0!"/>
    <e v="#DIV/0!"/>
    <n v="0"/>
    <n v="178.85927363739009"/>
    <n v="178.85927363739009"/>
    <n v="0"/>
    <n v="0"/>
    <n v="0"/>
    <n v="0"/>
    <n v="-178.85927363739009"/>
    <e v="#DIV/0!"/>
  </r>
  <r>
    <s v="GroupeSEB1116_Tefal_Utu_LAL_Appnexus_MS"/>
    <x v="0"/>
    <x v="10"/>
    <s v="Q4"/>
    <d v="2016-11-28T00:00:00"/>
    <d v="2016-12-18T00:00:00"/>
    <n v="0"/>
    <x v="2"/>
    <x v="82"/>
    <s v="GroupeSEB1116_Tefal_Utu_LAL_MS"/>
    <s v="Completed"/>
    <s v="Appnexus"/>
    <s v="RON"/>
    <s v="Xaxis Lookalike"/>
    <s v="cpm"/>
    <s v="Selected Sites"/>
    <s v="Ad Bundles"/>
    <n v="1"/>
    <n v="2"/>
    <n v="350000"/>
    <n v="351579"/>
    <n v="0"/>
    <n v="350000"/>
    <n v="62"/>
    <n v="1.7634727898992828E-4"/>
    <n v="11.290322580645162"/>
    <n v="350"/>
    <n v="36.957303786971501"/>
    <n v="-313.04269621302848"/>
    <n v="700"/>
    <n v="700"/>
    <n v="0"/>
    <n v="0"/>
    <n v="663.04269621302853"/>
    <n v="0.94720385173289789"/>
  </r>
  <r>
    <s v="GroupeSEB1116_Tefal_Utu_Contextual_Appnexus_MS"/>
    <x v="0"/>
    <x v="10"/>
    <s v="Q4"/>
    <d v="2016-11-28T00:00:00"/>
    <d v="2016-12-18T00:00:00"/>
    <n v="0"/>
    <x v="2"/>
    <x v="82"/>
    <s v="GroupeSEB1116_Tefal_Utu_Contextual_MS"/>
    <s v="Completed"/>
    <s v="Appnexus"/>
    <s v="RON"/>
    <s v="Xaxis Contextual"/>
    <s v="cpm"/>
    <s v="Selected Sites"/>
    <s v="Ad Bundles"/>
    <n v="1"/>
    <n v="2"/>
    <n v="200000"/>
    <n v="100053"/>
    <n v="99947"/>
    <n v="100053"/>
    <n v="47"/>
    <n v="4.6975103195306489E-4"/>
    <n v="4.2575744680851066"/>
    <n v="200"/>
    <n v="36.493910803690802"/>
    <n v="-163.5060891963092"/>
    <n v="400"/>
    <n v="200.10599999999999"/>
    <n v="-199.89400000000001"/>
    <n v="0"/>
    <n v="163.6120891963092"/>
    <n v="0.81762710361662916"/>
  </r>
  <r>
    <s v="GroupeSEB1116_Tefal_Utu_Contextual_Google_MS"/>
    <x v="0"/>
    <x v="10"/>
    <s v="Q4"/>
    <d v="2016-11-28T00:00:00"/>
    <d v="2016-12-18T00:00:00"/>
    <n v="0"/>
    <x v="2"/>
    <x v="82"/>
    <s v="GroupeSEB1116_Tefal_Utu_Contextual_MS"/>
    <s v="Completed"/>
    <s v="Google"/>
    <s v="RON"/>
    <s v="Xaxis Contextual"/>
    <s v="cpm"/>
    <s v="Interstitial"/>
    <s v="Interstitial"/>
    <n v="0"/>
    <n v="3"/>
    <n v="0"/>
    <n v="0"/>
    <n v="0"/>
    <n v="0"/>
    <n v="0"/>
    <e v="#DIV/0!"/>
    <e v="#DIV/0!"/>
    <n v="0"/>
    <n v="109.92326893755001"/>
    <n v="109.92326893755001"/>
    <n v="0"/>
    <n v="0"/>
    <n v="0"/>
    <n v="0"/>
    <n v="-109.92326893755001"/>
    <e v="#DIV/0!"/>
  </r>
  <r>
    <s v="GroupeSEB1116_Tefal_Utu_Contextual_Bannerconnect_MS"/>
    <x v="0"/>
    <x v="10"/>
    <s v="Q4"/>
    <d v="2016-11-28T00:00:00"/>
    <d v="2016-12-18T00:00:00"/>
    <n v="0"/>
    <x v="2"/>
    <x v="82"/>
    <s v="GroupeSEB1116_Tefal_Utu_Contextual_MS"/>
    <s v="Completed"/>
    <s v="Bannerconnect"/>
    <s v="RON"/>
    <s v="Xaxis Contextual"/>
    <s v="cpm"/>
    <s v="Interstitial"/>
    <s v="Interstitial"/>
    <n v="0"/>
    <n v="3"/>
    <n v="0"/>
    <n v="0"/>
    <n v="0"/>
    <n v="0"/>
    <n v="0"/>
    <e v="#DIV/0!"/>
    <e v="#DIV/0!"/>
    <n v="0"/>
    <n v="11.873229222697777"/>
    <n v="11.873229222697777"/>
    <n v="0"/>
    <n v="0"/>
    <n v="0"/>
    <n v="0"/>
    <n v="-11.873229222697777"/>
    <e v="#DIV/0!"/>
  </r>
  <r>
    <s v="GroupeSEB1116_Tefal_Utu_Contextual_Medikalakademi_MS"/>
    <x v="0"/>
    <x v="10"/>
    <s v="Q4"/>
    <d v="2016-11-28T00:00:00"/>
    <d v="2016-12-18T00:00:00"/>
    <n v="0"/>
    <x v="2"/>
    <x v="82"/>
    <s v="GroupeSEB1116_Tefal_Utu_Contextual_MS"/>
    <s v="Completed"/>
    <s v="Medikalakademi"/>
    <s v="RON"/>
    <s v="Xaxis Contextual"/>
    <s v="cpm"/>
    <s v="Interstitial"/>
    <s v="Interstitial"/>
    <n v="0"/>
    <n v="3"/>
    <n v="0"/>
    <n v="0"/>
    <n v="0"/>
    <n v="0"/>
    <n v="0"/>
    <e v="#DIV/0!"/>
    <e v="#DIV/0!"/>
    <n v="0"/>
    <n v="8.1440162945986163"/>
    <n v="8.1440162945986163"/>
    <n v="0"/>
    <n v="0"/>
    <n v="0"/>
    <n v="0"/>
    <n v="-8.1440162945986163"/>
    <e v="#DIV/0!"/>
  </r>
  <r>
    <s v="GroupeSEB1116_Tefal_Utu_Contextual_Onedio_MS"/>
    <x v="0"/>
    <x v="10"/>
    <s v="Q4"/>
    <d v="2016-11-28T00:00:00"/>
    <d v="2016-12-18T00:00:00"/>
    <n v="0"/>
    <x v="2"/>
    <x v="82"/>
    <s v="GroupeSEB1116_Tefal_Utu_Contextual_MS"/>
    <s v="Completed"/>
    <s v="Onedio"/>
    <s v="RON"/>
    <s v="Xaxis Contextual"/>
    <s v="cpm"/>
    <s v="Interstitial"/>
    <s v="Interstitial"/>
    <n v="0"/>
    <n v="3"/>
    <n v="0"/>
    <n v="0"/>
    <n v="0"/>
    <n v="0"/>
    <n v="0"/>
    <e v="#DIV/0!"/>
    <e v="#DIV/0!"/>
    <n v="0"/>
    <n v="50.900101841241344"/>
    <n v="50.900101841241344"/>
    <n v="0"/>
    <n v="0"/>
    <n v="0"/>
    <n v="0"/>
    <n v="-50.900101841241344"/>
    <e v="#DIV/0!"/>
  </r>
  <r>
    <s v="GroupeSEB1116_Tefal_Utu_Contextual_Medyanet(interstitial)_MS"/>
    <x v="0"/>
    <x v="10"/>
    <s v="Q4"/>
    <d v="2016-11-28T00:00:00"/>
    <d v="2016-12-18T00:00:00"/>
    <n v="0"/>
    <x v="2"/>
    <x v="82"/>
    <s v="GroupeSEB1116_Tefal_Utu_Contextual_MS"/>
    <s v="Completed"/>
    <s v="Medyanet"/>
    <s v="RON"/>
    <s v="Xaxis Contextual"/>
    <s v="cpm"/>
    <s v="Interstitial"/>
    <s v="Interstitial"/>
    <n v="0.5"/>
    <n v="3"/>
    <n v="100000"/>
    <n v="0"/>
    <n v="100000"/>
    <n v="0"/>
    <n v="0"/>
    <e v="#DIV/0!"/>
    <e v="#DIV/0!"/>
    <n v="50"/>
    <n v="0"/>
    <n v="-50"/>
    <n v="300"/>
    <n v="0"/>
    <n v="-300"/>
    <n v="0"/>
    <n v="0"/>
    <e v="#DIV/0!"/>
  </r>
  <r>
    <s v="GroupeSEB1116_Tefal_Utu_Contextual_Digitalm_MS"/>
    <x v="0"/>
    <x v="10"/>
    <s v="Q4"/>
    <d v="2016-11-28T00:00:00"/>
    <d v="2016-12-18T00:00:00"/>
    <n v="0"/>
    <x v="2"/>
    <x v="82"/>
    <s v="GroupeSEB1116_Tefal_Utu_Contextual_MS"/>
    <s v="Completed"/>
    <s v="Digitalm"/>
    <s v="RON"/>
    <s v="Xaxis Contextual"/>
    <s v="cpm"/>
    <s v="Selected Sites"/>
    <s v="Ad Bundles"/>
    <n v="0.2"/>
    <n v="3"/>
    <n v="350000"/>
    <n v="344958"/>
    <n v="5042"/>
    <n v="344958"/>
    <n v="47"/>
    <n v="1.3624847082833273E-4"/>
    <n v="19.413223404255316"/>
    <n v="70"/>
    <n v="68.991600000000005"/>
    <n v="-1.0083999999999946"/>
    <n v="1050"/>
    <n v="912.42149999999992"/>
    <n v="-137.57850000000008"/>
    <n v="0"/>
    <n v="843.42989999999986"/>
    <n v="0.92438626227023357"/>
  </r>
  <r>
    <s v="Teknosa1116_Philips_Utu_iletisimi_Preroll_Star_MC"/>
    <x v="0"/>
    <x v="10"/>
    <s v="Q4"/>
    <d v="2016-11-29T00:00:00"/>
    <d v="2016-12-01T00:00:00"/>
    <n v="0"/>
    <x v="0"/>
    <x v="6"/>
    <s v="Teknosa1116_Philips_Utu_iletisimi_Preroll_MC"/>
    <s v="Completed"/>
    <s v="Star"/>
    <s v="RON"/>
    <s v="Xaxis Tv"/>
    <s v="cpv"/>
    <s v="Pre/Mid/Post Rolls RON"/>
    <s v="Online Video"/>
    <n v="0.01"/>
    <n v="3.3000000000000002E-2"/>
    <n v="35000"/>
    <n v="35032"/>
    <n v="0"/>
    <n v="35000"/>
    <n v="1697"/>
    <n v="4.8441424982872801E-2"/>
    <n v="0.58927519151443719"/>
    <n v="350"/>
    <n v="350"/>
    <n v="0"/>
    <n v="1155"/>
    <n v="1000"/>
    <n v="-155"/>
    <n v="0"/>
    <n v="650"/>
    <n v="0.65"/>
  </r>
  <r>
    <s v="Redbull1116_Mindgame_Mobil_interest_Move_MEC"/>
    <x v="0"/>
    <x v="10"/>
    <s v="Q4"/>
    <d v="2016-11-01T00:00:00"/>
    <d v="2016-11-12T00:00:00"/>
    <n v="0"/>
    <x v="1"/>
    <x v="11"/>
    <s v="Redbull1116_Mindgame_Mobil_interest_MEC"/>
    <s v="Completed"/>
    <s v="Move"/>
    <s v="RON"/>
    <s v="Xaxis Mobil"/>
    <s v="cpm"/>
    <s v="Selected Sites"/>
    <s v="Ad Bundles"/>
    <n v="4"/>
    <n v="12"/>
    <n v="149446"/>
    <n v="149446"/>
    <n v="0"/>
    <n v="149446"/>
    <m/>
    <n v="0"/>
    <e v="#DIV/0!"/>
    <n v="597.78399999999999"/>
    <n v="597.78399999999999"/>
    <n v="0"/>
    <n v="1793.3519999999999"/>
    <n v="1793.3520000000001"/>
    <n v="0"/>
    <n v="0"/>
    <n v="1195.5680000000002"/>
    <n v="0.66666666666666674"/>
  </r>
  <r>
    <s v="Redbull1116_Mindgame_Mobil_interest_Bullseye_MEC"/>
    <x v="0"/>
    <x v="10"/>
    <s v="Q4"/>
    <d v="2016-11-01T00:00:00"/>
    <d v="2016-11-12T00:00:00"/>
    <n v="0"/>
    <x v="1"/>
    <x v="11"/>
    <s v="Redbull1116_Mindgame_Mobil_interest_MEC"/>
    <s v="Completed"/>
    <s v="Bullseye"/>
    <s v="RON"/>
    <s v="Xaxis Mobil"/>
    <s v="cpm"/>
    <s v="Selected Sites"/>
    <s v="Ad Bundles"/>
    <n v="3.5"/>
    <n v="12"/>
    <n v="279200"/>
    <n v="279200"/>
    <n v="0"/>
    <n v="279200"/>
    <m/>
    <n v="0"/>
    <e v="#DIV/0!"/>
    <n v="977.19999999999993"/>
    <n v="977.19999999999993"/>
    <n v="0"/>
    <n v="3350.3999999999996"/>
    <n v="2191.5839999999998"/>
    <n v="-1158.8159999999998"/>
    <n v="0"/>
    <n v="1214.384"/>
    <n v="0.55411245929884512"/>
  </r>
  <r>
    <s v="Redbull1116_Mindgame_interest_Reklamstore_MEC"/>
    <x v="0"/>
    <x v="10"/>
    <s v="Q4"/>
    <d v="2016-11-01T00:00:00"/>
    <d v="2016-11-12T00:00:00"/>
    <n v="0"/>
    <x v="1"/>
    <x v="11"/>
    <s v="Redbull1116_Mindgame_interest_MEC"/>
    <s v="Completed"/>
    <s v="Reklamstore"/>
    <s v="RON"/>
    <s v="Xaxis Display Plus"/>
    <s v="cpm"/>
    <s v="Selected Sites"/>
    <s v="Ad Bundles"/>
    <n v="0.17"/>
    <n v="3"/>
    <n v="421833"/>
    <n v="421833"/>
    <n v="0"/>
    <n v="421833"/>
    <m/>
    <n v="0"/>
    <e v="#DIV/0!"/>
    <n v="71.711610000000007"/>
    <n v="71.711610000000007"/>
    <n v="0"/>
    <n v="1265.499"/>
    <n v="1265.499"/>
    <n v="0"/>
    <n v="0"/>
    <n v="1193.78739"/>
    <n v="0.94333333333333325"/>
  </r>
  <r>
    <s v="Redbull1116_Mindgame_interest_Digitals_MEC"/>
    <x v="0"/>
    <x v="10"/>
    <s v="Q4"/>
    <d v="2016-11-01T00:00:00"/>
    <d v="2016-11-12T00:00:00"/>
    <n v="0"/>
    <x v="1"/>
    <x v="11"/>
    <s v="Redbull1116_Mindgame_interest_MEC"/>
    <s v="Completed"/>
    <s v="Digitals"/>
    <s v="RON"/>
    <s v="Xaxis Display Plus"/>
    <s v="cpm"/>
    <s v="Selected Sites"/>
    <s v="Ad Bundles"/>
    <n v="1"/>
    <n v="3"/>
    <n v="783109"/>
    <n v="783109"/>
    <n v="0"/>
    <n v="783109"/>
    <m/>
    <n v="0"/>
    <e v="#DIV/0!"/>
    <n v="783.10900000000004"/>
    <n v="269.25"/>
    <n v="-513.85900000000004"/>
    <n v="2349.3270000000002"/>
    <n v="2349.3270000000002"/>
    <n v="0"/>
    <n v="0"/>
    <n v="2080.0770000000002"/>
    <n v="0.88539271033789679"/>
  </r>
  <r>
    <s v="Redbull1116_Mindgame_interest_Bond_MEC"/>
    <x v="0"/>
    <x v="10"/>
    <s v="Q4"/>
    <d v="2016-11-01T00:00:00"/>
    <d v="2016-11-12T00:00:00"/>
    <n v="0"/>
    <x v="1"/>
    <x v="11"/>
    <s v="Redbull1116_Mindgame_interest_MEC"/>
    <s v="Completed"/>
    <s v="Bond Digital"/>
    <s v="RON"/>
    <s v="Xaxis Display Plus"/>
    <s v="cpm"/>
    <s v="Selected Sites"/>
    <s v="Ad Bundles"/>
    <n v="0.5"/>
    <n v="3"/>
    <n v="1445390"/>
    <n v="1445390"/>
    <n v="0"/>
    <n v="1445390"/>
    <m/>
    <n v="0"/>
    <e v="#DIV/0!"/>
    <n v="722.69500000000005"/>
    <n v="722.69500000000005"/>
    <n v="0"/>
    <n v="4336.17"/>
    <n v="1297.9049999999997"/>
    <n v="-3038.2650000000003"/>
    <n v="0"/>
    <n v="575.2099999999997"/>
    <n v="0.44318343792496356"/>
  </r>
  <r>
    <s v="Yenisafak Gider"/>
    <x v="0"/>
    <x v="10"/>
    <s v="Q4"/>
    <d v="2016-11-01T00:00:00"/>
    <d v="2016-12-18T00:00:00"/>
    <n v="0"/>
    <x v="0"/>
    <x v="83"/>
    <s v="Yenisafak gider"/>
    <s v="Completed"/>
    <s v="yenişafak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12838.960841353988"/>
    <n v="12838.960841353988"/>
    <n v="0"/>
    <n v="0"/>
    <n v="0"/>
    <n v="0"/>
    <n v="-12838.960841353988"/>
    <e v="#DIV/0!"/>
  </r>
  <r>
    <s v="Yenisafak Gider"/>
    <x v="0"/>
    <x v="10"/>
    <s v="Q4"/>
    <d v="2016-11-01T00:00:00"/>
    <d v="2016-12-18T00:00:00"/>
    <n v="0"/>
    <x v="1"/>
    <x v="83"/>
    <s v="Yenisafak gider"/>
    <s v="Completed"/>
    <s v="yenişafak"/>
    <s v="RON"/>
    <s v="Xaxis Display Plus"/>
    <s v="cpm"/>
    <s v="Selected Sites"/>
    <s v="Ad Bundles"/>
    <n v="0"/>
    <n v="3"/>
    <n v="0"/>
    <n v="0"/>
    <n v="0"/>
    <n v="0"/>
    <m/>
    <e v="#DIV/0!"/>
    <e v="#DIV/0!"/>
    <n v="0"/>
    <n v="23026.546660725489"/>
    <n v="23026.546660725489"/>
    <n v="0"/>
    <n v="0"/>
    <n v="0"/>
    <n v="0"/>
    <n v="-23026.546660725489"/>
    <e v="#DIV/0!"/>
  </r>
  <r>
    <s v="Yenisafak Gider"/>
    <x v="0"/>
    <x v="10"/>
    <s v="Q4"/>
    <d v="2016-11-01T00:00:00"/>
    <d v="2016-11-12T00:00:00"/>
    <n v="0"/>
    <x v="2"/>
    <x v="83"/>
    <s v="Yenisafak gider"/>
    <s v="Completed"/>
    <s v="yenişafak"/>
    <s v="RON"/>
    <s v="Xaxis Display Plus"/>
    <s v="cpm"/>
    <s v="Selected Sites"/>
    <s v="Ad Bundles"/>
    <n v="0"/>
    <n v="3"/>
    <n v="0"/>
    <n v="0"/>
    <n v="0"/>
    <n v="0"/>
    <m/>
    <e v="#DIV/0!"/>
    <e v="#DIV/0!"/>
    <n v="0"/>
    <n v="9947.1165403797622"/>
    <n v="9947.1165403797622"/>
    <n v="0"/>
    <n v="0"/>
    <n v="0"/>
    <n v="0"/>
    <n v="-9947.1165403797622"/>
    <e v="#DIV/0!"/>
  </r>
  <r>
    <s v="Yenisafak Gider"/>
    <x v="0"/>
    <x v="10"/>
    <s v="Q4"/>
    <d v="2016-11-01T00:00:00"/>
    <d v="2016-11-12T00:00:00"/>
    <n v="0"/>
    <x v="3"/>
    <x v="83"/>
    <s v="Yenisafak gider"/>
    <s v="Completed"/>
    <s v="yenişafak"/>
    <s v="RON"/>
    <s v="Xaxis Display Plus"/>
    <s v="cpm"/>
    <s v="Selected Sites"/>
    <s v="Ad Bundles"/>
    <n v="0"/>
    <n v="3"/>
    <n v="0"/>
    <n v="0"/>
    <n v="0"/>
    <n v="0"/>
    <m/>
    <e v="#DIV/0!"/>
    <e v="#DIV/0!"/>
    <n v="0"/>
    <n v="4187.3759575407703"/>
    <n v="4187.3759575407703"/>
    <n v="0"/>
    <n v="0"/>
    <n v="0"/>
    <n v="0"/>
    <n v="-4187.3759575407703"/>
    <e v="#DIV/0!"/>
  </r>
  <r>
    <s v="Vodafone1216_Samsung_J_Contextual_Medyanet(interstitial)_MS"/>
    <x v="0"/>
    <x v="11"/>
    <s v="Q4"/>
    <d v="2016-12-01T00:00:00"/>
    <d v="2016-12-10T00:00:00"/>
    <n v="0"/>
    <x v="2"/>
    <x v="13"/>
    <s v="Vodafone1216_Samsung_J_Contextual_MS"/>
    <s v="Completed"/>
    <s v="Medyanet"/>
    <s v="RON"/>
    <s v="Xaxis Rich Media"/>
    <s v="cpm"/>
    <s v="Interstitial"/>
    <s v="Interstitial"/>
    <n v="0.5"/>
    <n v="2.5"/>
    <n v="500000"/>
    <n v="390733"/>
    <n v="109267"/>
    <n v="390733"/>
    <m/>
    <n v="0"/>
    <e v="#DIV/0!"/>
    <n v="250"/>
    <n v="195.3665"/>
    <n v="-54.633499999999998"/>
    <n v="1250"/>
    <n v="976.83249999999998"/>
    <n v="-273.16750000000002"/>
    <n v="0"/>
    <n v="781.46600000000001"/>
    <n v="0.8"/>
  </r>
  <r>
    <s v="Vodafone1216_Samsung_J_Contextual_Yenisafak_MS"/>
    <x v="0"/>
    <x v="11"/>
    <s v="Q4"/>
    <d v="2016-12-01T00:00:00"/>
    <d v="2016-12-10T00:00:00"/>
    <n v="0"/>
    <x v="2"/>
    <x v="13"/>
    <s v="Vodafone1216_Samsung_J_Contextual_MS"/>
    <s v="Completed"/>
    <s v="yenişafak"/>
    <s v="RON"/>
    <s v="Xaxis Contextual"/>
    <s v="cpm"/>
    <s v="Selected Sites"/>
    <s v="Ad Bundles"/>
    <n v="0.5"/>
    <n v="2.5"/>
    <n v="500000"/>
    <n v="602921"/>
    <n v="0"/>
    <n v="500000"/>
    <m/>
    <n v="0"/>
    <e v="#DIV/0!"/>
    <n v="250"/>
    <n v="0"/>
    <n v="-250"/>
    <n v="1250"/>
    <n v="1142.2025000000006"/>
    <n v="-107.79749999999945"/>
    <n v="0"/>
    <n v="1142.2025000000006"/>
    <n v="1"/>
  </r>
  <r>
    <s v="Vodafone1216_Samsung_J_Contextual_Dogus_MS"/>
    <x v="0"/>
    <x v="11"/>
    <s v="Q4"/>
    <d v="2016-12-01T00:00:00"/>
    <d v="2016-12-10T00:00:00"/>
    <n v="0"/>
    <x v="2"/>
    <x v="13"/>
    <s v="Vodafone1216_Samsung_J_Contextual_MS"/>
    <s v="Completed"/>
    <s v="Dogus"/>
    <s v="RON"/>
    <s v="Xaxis Contextual"/>
    <s v="cpm"/>
    <s v="Selected Sites"/>
    <s v="Ad Bundles"/>
    <n v="0.35"/>
    <n v="2.5"/>
    <n v="500000"/>
    <n v="439613"/>
    <n v="60387"/>
    <n v="439613"/>
    <n v="817"/>
    <n v="1.8584527755093685E-3"/>
    <n v="1.3452050183598532"/>
    <n v="175"/>
    <n v="153.86454999999998"/>
    <n v="-21.13545000000002"/>
    <n v="1250"/>
    <n v="1099.0325"/>
    <n v="-150.96749999999997"/>
    <n v="0"/>
    <n v="945.16795000000002"/>
    <n v="0.86"/>
  </r>
  <r>
    <s v="Vodafone1216_Samsung_J_Contextual_Google_MS"/>
    <x v="0"/>
    <x v="11"/>
    <s v="Q4"/>
    <d v="2016-12-01T00:00:00"/>
    <d v="2016-12-10T00:00:00"/>
    <n v="0"/>
    <x v="2"/>
    <x v="13"/>
    <s v="Vodafone1216_Samsung_J_Contextual_MS"/>
    <s v="Completed"/>
    <s v="Google"/>
    <s v="RON"/>
    <s v="Xaxis Contextual"/>
    <s v="cpm"/>
    <s v="Selected Sites"/>
    <s v="Ad Bundles"/>
    <n v="1"/>
    <n v="2.5"/>
    <m/>
    <m/>
    <n v="0"/>
    <n v="0"/>
    <m/>
    <e v="#DIV/0!"/>
    <e v="#DIV/0!"/>
    <n v="0"/>
    <n v="330.53500000000003"/>
    <n v="330.53500000000003"/>
    <n v="0"/>
    <n v="0"/>
    <n v="0"/>
    <n v="0"/>
    <n v="-330.53500000000003"/>
    <e v="#DIV/0!"/>
  </r>
  <r>
    <s v="Vodafone1216_Samsung_J_Contextual_Appnexus_MS"/>
    <x v="0"/>
    <x v="11"/>
    <s v="Q4"/>
    <d v="2016-12-01T00:00:00"/>
    <d v="2016-12-10T00:00:00"/>
    <n v="0"/>
    <x v="2"/>
    <x v="13"/>
    <s v="Vodafone1216_Samsung_J_Contextual_MS"/>
    <s v="Completed"/>
    <s v="Appnexus"/>
    <s v="RON"/>
    <s v="Xaxis Contextual"/>
    <s v="cpm"/>
    <s v="Selected Sites"/>
    <s v="Ad Bundles"/>
    <n v="1"/>
    <n v="2.5"/>
    <n v="500000"/>
    <n v="381238"/>
    <n v="118762"/>
    <n v="381238"/>
    <n v="58"/>
    <n v="1.5213593608192258E-4"/>
    <n v="16.432672413793103"/>
    <n v="500"/>
    <n v="200"/>
    <n v="-300"/>
    <n v="1250"/>
    <n v="953.09500000000003"/>
    <n v="-296.90499999999997"/>
    <n v="0"/>
    <n v="753.09500000000003"/>
    <n v="0.79015732954217577"/>
  </r>
  <r>
    <s v="Vodafone1216_FZ_Project_Galactic_StarWarsFan_Appnexus_MS"/>
    <x v="0"/>
    <x v="11"/>
    <s v="Q4"/>
    <d v="2016-12-01T00:00:00"/>
    <d v="2016-12-20T00:00:00"/>
    <n v="0"/>
    <x v="2"/>
    <x v="13"/>
    <s v="Vodafone1216_FZ_Project_Galactic_StarWarsFan_MS"/>
    <s v="Completed"/>
    <s v="Appnexus"/>
    <s v="RON"/>
    <s v="Xaxis Display Plus"/>
    <s v="cpm"/>
    <s v="Selected Sites"/>
    <s v="Ad Bundles"/>
    <n v="1"/>
    <n v="2.5"/>
    <n v="2000000"/>
    <n v="2000000"/>
    <n v="0"/>
    <n v="2000000"/>
    <m/>
    <n v="0"/>
    <e v="#DIV/0!"/>
    <n v="2000"/>
    <n v="2600"/>
    <n v="600"/>
    <n v="5000"/>
    <n v="8019.7824999999993"/>
    <n v="3019.7824999999993"/>
    <n v="0"/>
    <n v="5419.7824999999993"/>
    <n v="0.67580168165408472"/>
  </r>
  <r>
    <s v="Vodafone1216_FZ_Project_Galactic_StarWarsFan_Google_MS"/>
    <x v="0"/>
    <x v="11"/>
    <s v="Q4"/>
    <d v="2016-12-01T00:00:00"/>
    <d v="2016-12-20T00:00:00"/>
    <n v="0"/>
    <x v="2"/>
    <x v="13"/>
    <s v="Vodafone1216_FZ_Project_Galactic_StarWarsFan_MS"/>
    <s v="Completed"/>
    <s v="Google"/>
    <s v="RON"/>
    <s v="Xaxis Display Plus"/>
    <s v="cpm"/>
    <s v="Selected Sites"/>
    <s v="Ad Bundles"/>
    <n v="1"/>
    <n v="2.5"/>
    <m/>
    <m/>
    <n v="0"/>
    <n v="0"/>
    <m/>
    <e v="#DIV/0!"/>
    <e v="#DIV/0!"/>
    <n v="0"/>
    <n v="2071.2658355643398"/>
    <n v="2071.2658355643398"/>
    <n v="0"/>
    <n v="0"/>
    <n v="0"/>
    <n v="0"/>
    <n v="-2071.2658355643398"/>
    <e v="#DIV/0!"/>
  </r>
  <r>
    <s v="Vodafone1216_FZ_Project_Galactic_StarWarsFan_Medyanet(interstitial)_MS"/>
    <x v="0"/>
    <x v="11"/>
    <s v="Q4"/>
    <d v="2016-12-01T00:00:00"/>
    <d v="2016-12-20T00:00:00"/>
    <n v="0"/>
    <x v="2"/>
    <x v="13"/>
    <s v="Vodafone1216_FZ_Project_Galactic_StarWarsFan_MS"/>
    <s v="Completed"/>
    <s v="Medyanet"/>
    <s v="RON"/>
    <s v="Xaxis Rich Media"/>
    <s v="cpm"/>
    <s v="Interstitial"/>
    <s v="Interstitial"/>
    <n v="0.5"/>
    <n v="2.5"/>
    <n v="300000"/>
    <n v="300066"/>
    <n v="0"/>
    <n v="300000"/>
    <n v="0"/>
    <n v="0"/>
    <e v="#DIV/0!"/>
    <n v="150"/>
    <n v="150"/>
    <n v="0"/>
    <n v="750"/>
    <n v="750.16499999999996"/>
    <n v="0.16499999999996362"/>
    <n v="0"/>
    <n v="600.16499999999996"/>
    <n v="0.80004399032212914"/>
  </r>
  <r>
    <s v="Vodafone1216_FZ_Project_Galactic_StarWarsFan_Acunn(interstitial)_MS"/>
    <x v="0"/>
    <x v="11"/>
    <s v="Q4"/>
    <d v="2016-12-01T00:00:00"/>
    <d v="2016-12-20T00:00:00"/>
    <n v="0"/>
    <x v="2"/>
    <x v="13"/>
    <s v="Vodafone1216_FZ_Project_Galactic_StarWarsFan_MS"/>
    <s v="Completed"/>
    <s v="Acunn"/>
    <s v="RON"/>
    <s v="Xaxis Rich Media"/>
    <s v="cpm"/>
    <s v="Interstitial"/>
    <s v="Interstitial"/>
    <n v="1.25"/>
    <n v="2.5"/>
    <n v="300000"/>
    <n v="132026"/>
    <n v="167974"/>
    <n v="132026"/>
    <n v="0"/>
    <n v="0"/>
    <e v="#DIV/0!"/>
    <n v="375"/>
    <n v="165.03250000000003"/>
    <n v="-209.96749999999997"/>
    <n v="750"/>
    <n v="330.065"/>
    <n v="-419.935"/>
    <n v="0"/>
    <n v="165.03249999999997"/>
    <n v="0.49999999999999989"/>
  </r>
  <r>
    <s v="Vodafone1216_FZ_Project_Galactic_StarWarsFan_Onedio_MS"/>
    <x v="0"/>
    <x v="11"/>
    <s v="Q4"/>
    <d v="2016-12-01T00:00:00"/>
    <d v="2016-12-20T00:00:00"/>
    <n v="0"/>
    <x v="2"/>
    <x v="13"/>
    <s v="Vodafone1216_FZ_Project_Galactic_StarWarsFan_MS"/>
    <s v="Completed"/>
    <s v="Onedio"/>
    <s v="RON"/>
    <s v="Xaxis Display Plus"/>
    <s v="cpm"/>
    <s v="Selected Sites"/>
    <s v="Ad Bundles"/>
    <n v="0.45"/>
    <n v="2.5"/>
    <n v="1000000"/>
    <n v="1443461"/>
    <n v="0"/>
    <n v="1000000"/>
    <m/>
    <n v="0"/>
    <e v="#DIV/0!"/>
    <n v="450"/>
    <n v="450"/>
    <n v="0"/>
    <n v="2500"/>
    <n v="3608.6525000000001"/>
    <n v="1108.6525000000001"/>
    <n v="0"/>
    <n v="3158.6525000000001"/>
    <n v="0.87529971367428705"/>
  </r>
  <r>
    <s v="Vodafone1216_FZ_Project_Galactic_StarWarsFan_Listelist_MS"/>
    <x v="0"/>
    <x v="11"/>
    <s v="Q4"/>
    <d v="2016-12-01T00:00:00"/>
    <d v="2016-12-20T00:00:00"/>
    <n v="0"/>
    <x v="2"/>
    <x v="13"/>
    <s v="Vodafone1216_FZ_Project_Galactic_StarWarsFan_MS"/>
    <s v="Completed"/>
    <s v="Bond Digital"/>
    <s v="RON"/>
    <s v="Xaxis Display Plus"/>
    <s v="cpm"/>
    <s v="Selected Sites"/>
    <s v="Ad Bundles"/>
    <n v="0.5"/>
    <n v="2.5"/>
    <n v="700000"/>
    <n v="382451"/>
    <n v="317549"/>
    <n v="382451"/>
    <n v="60"/>
    <n v="1.5688284250792912E-4"/>
    <n v="15.935458333333335"/>
    <n v="350"/>
    <n v="191.22550000000001"/>
    <n v="-158.77449999999999"/>
    <n v="1750"/>
    <n v="956.12750000000005"/>
    <n v="-793.87249999999995"/>
    <n v="0"/>
    <n v="764.90200000000004"/>
    <n v="0.8"/>
  </r>
  <r>
    <s v="Vodafone1216_FZ_Project_Galactic_FırsatKampanya_Appnexus_MS"/>
    <x v="0"/>
    <x v="11"/>
    <s v="Q4"/>
    <d v="2016-12-01T00:00:00"/>
    <d v="2016-12-20T00:00:00"/>
    <n v="0"/>
    <x v="2"/>
    <x v="13"/>
    <s v="Vodafone1216_FZ_Project_Galactic_FırsatKampanya_MS"/>
    <s v="Completed"/>
    <s v="Appnexus"/>
    <s v="RON"/>
    <s v="Xaxis Display Plus"/>
    <s v="cpm"/>
    <s v="Selected Sites"/>
    <s v="Ad Bundles"/>
    <n v="1"/>
    <n v="2"/>
    <n v="631714"/>
    <n v="631714"/>
    <n v="0"/>
    <n v="631714"/>
    <m/>
    <n v="0"/>
    <e v="#DIV/0!"/>
    <n v="631.71400000000006"/>
    <n v="75"/>
    <n v="-556.71400000000006"/>
    <n v="1263.4280000000001"/>
    <n v="800"/>
    <n v="-463.42800000000011"/>
    <n v="0"/>
    <n v="725"/>
    <n v="0.90625"/>
  </r>
  <r>
    <s v="Vodafone1216_FZ_Project_Galactic_FırsatKampanya_Onedio_MS"/>
    <x v="0"/>
    <x v="11"/>
    <s v="Q4"/>
    <d v="2016-12-01T00:00:00"/>
    <d v="2016-12-20T00:00:00"/>
    <n v="0"/>
    <x v="2"/>
    <x v="13"/>
    <s v="Vodafone1216_FZ_Project_Galactic_FırsatKampanya_MS"/>
    <s v="Completed"/>
    <s v="Onedio"/>
    <s v="RON"/>
    <s v="Xaxis Display Plus"/>
    <s v="cpm"/>
    <s v="Selected Sites"/>
    <s v="Ad Bundles"/>
    <n v="0.45"/>
    <n v="2"/>
    <n v="600000"/>
    <n v="1167826"/>
    <n v="0"/>
    <n v="600000"/>
    <m/>
    <n v="0"/>
    <e v="#DIV/0!"/>
    <n v="270"/>
    <n v="270"/>
    <n v="0"/>
    <n v="1200"/>
    <n v="600"/>
    <n v="-600"/>
    <n v="0"/>
    <n v="330"/>
    <n v="0.55000000000000004"/>
  </r>
  <r>
    <s v="Vodafone1216_FZ_Project_Galactic_FırsatKampanya_Sahibinden_MS"/>
    <x v="0"/>
    <x v="11"/>
    <s v="Q4"/>
    <d v="2016-12-01T00:00:00"/>
    <d v="2016-12-20T00:00:00"/>
    <n v="0"/>
    <x v="2"/>
    <x v="13"/>
    <s v="Vodafone1216_FZ_Project_Galactic_FırsatKampanya_MS"/>
    <s v="Completed"/>
    <s v="Sahibinden"/>
    <s v="RON"/>
    <s v="Xaxis Display Plus"/>
    <s v="cpm"/>
    <s v="Selected Sites"/>
    <s v="Ad Bundles"/>
    <n v="0.3"/>
    <n v="2"/>
    <n v="600000"/>
    <n v="600323"/>
    <n v="0"/>
    <n v="600000"/>
    <m/>
    <n v="0"/>
    <e v="#DIV/0!"/>
    <n v="180"/>
    <n v="180"/>
    <n v="0"/>
    <n v="1200"/>
    <n v="600"/>
    <n v="-600"/>
    <n v="0"/>
    <n v="420"/>
    <n v="0.7"/>
  </r>
  <r>
    <s v="Nike1216_Basketball_ComeOutOfNowhere_Preroll_Bond_MS"/>
    <x v="0"/>
    <x v="11"/>
    <s v="Q4"/>
    <d v="2016-12-01T00:00:00"/>
    <d v="2016-12-15T00:00:00"/>
    <n v="0"/>
    <x v="2"/>
    <x v="27"/>
    <s v="Nike1216_Basketball_ComeOutOfNowhere_Preroll_MS"/>
    <s v="Completed"/>
    <s v="Bond Digital"/>
    <s v="RON"/>
    <s v="Xaxis Tv"/>
    <s v="cpv"/>
    <s v="Pre/Mid/Post Rolls RON"/>
    <s v="Online Video"/>
    <n v="1.4999999999999999E-2"/>
    <n v="3.5000000000000003E-2"/>
    <n v="400000"/>
    <n v="477526"/>
    <n v="0"/>
    <n v="400000"/>
    <n v="28176"/>
    <n v="5.900411705331228E-2"/>
    <n v="0.49985555082339583"/>
    <n v="6000"/>
    <n v="6000"/>
    <n v="0"/>
    <n v="14000.000000000002"/>
    <n v="14083.93"/>
    <n v="83.929999999998472"/>
    <n v="0"/>
    <n v="8083.93"/>
    <n v="0.57398254606491228"/>
  </r>
  <r>
    <s v="Nike1216_Basketball_ComeOutOfNowhere_Preroll_Digitalm_MS"/>
    <x v="0"/>
    <x v="11"/>
    <s v="Q4"/>
    <d v="2016-12-01T00:00:00"/>
    <d v="2016-12-15T00:00:00"/>
    <n v="0"/>
    <x v="2"/>
    <x v="27"/>
    <s v="Nike1216_Basketball_ComeOutOfNowhere_Preroll_MS"/>
    <s v="Completed"/>
    <s v="Digitalm"/>
    <s v="RON"/>
    <s v="Xaxis Tv"/>
    <s v="cpv"/>
    <s v="Pre/Mid/Post Rolls RON"/>
    <s v="Online Video"/>
    <n v="6.0000000000000001E-3"/>
    <n v="3.5000000000000003E-2"/>
    <n v="150000"/>
    <n v="134118"/>
    <n v="15882"/>
    <n v="134118"/>
    <n v="9106"/>
    <n v="6.7895435362889389E-2"/>
    <n v="0.51549857236986607"/>
    <n v="900"/>
    <n v="804.70799999999997"/>
    <n v="-95.29200000000003"/>
    <n v="5250.0000000000009"/>
    <n v="4694.13"/>
    <n v="-555.8700000000008"/>
    <n v="0"/>
    <n v="3889.422"/>
    <n v="0.82857142857142851"/>
  </r>
  <r>
    <s v="Nike1216_Basketball_ComeOutOfNowhere_Preroll_Onedio_MS"/>
    <x v="0"/>
    <x v="11"/>
    <s v="Q4"/>
    <d v="2016-12-01T00:00:00"/>
    <d v="2016-12-15T00:00:00"/>
    <n v="0"/>
    <x v="2"/>
    <x v="27"/>
    <s v="Nike1216_Basketball_ComeOutOfNowhere_Preroll_MS"/>
    <s v="Completed"/>
    <s v="Onedio"/>
    <s v="RON"/>
    <s v="Xaxis Tv"/>
    <s v="cpv"/>
    <s v="Pre/Mid/Post Rolls RON"/>
    <s v="Online Video"/>
    <n v="6.0000000000000001E-3"/>
    <n v="3.5000000000000003E-2"/>
    <m/>
    <m/>
    <m/>
    <m/>
    <m/>
    <e v="#DIV/0!"/>
    <e v="#DIV/0!"/>
    <n v="0"/>
    <n v="500"/>
    <n v="500"/>
    <n v="0"/>
    <n v="0"/>
    <n v="0"/>
    <n v="0"/>
    <n v="-500"/>
    <e v="#DIV/0!"/>
  </r>
  <r>
    <s v="Nike1216_Basketball_ComeOutOfNowhere_Preroll_Medikalakademi_MS"/>
    <x v="0"/>
    <x v="11"/>
    <s v="Q4"/>
    <d v="2016-12-01T00:00:00"/>
    <d v="2016-12-15T00:00:00"/>
    <n v="0"/>
    <x v="2"/>
    <x v="27"/>
    <s v="Nike1216_Basketball_ComeOutOfNowhere_Preroll_MS"/>
    <s v="Completed"/>
    <s v="Medikalakademi"/>
    <s v="RON"/>
    <s v="Xaxis Tv"/>
    <s v="cpv"/>
    <s v="Pre/Mid/Post Rolls RON"/>
    <s v="Online Video"/>
    <n v="6.0000000000000001E-3"/>
    <n v="3.5000000000000003E-2"/>
    <m/>
    <m/>
    <m/>
    <m/>
    <m/>
    <e v="#DIV/0!"/>
    <e v="#DIV/0!"/>
    <n v="0"/>
    <n v="100"/>
    <n v="100"/>
    <n v="0"/>
    <n v="0"/>
    <n v="0"/>
    <n v="0"/>
    <n v="-100"/>
    <e v="#DIV/0!"/>
  </r>
  <r>
    <s v="Nike1216_Basketball_ComeOutOfNowhere_Preroll_Brighttechfee_MS"/>
    <x v="0"/>
    <x v="11"/>
    <s v="Q4"/>
    <d v="2016-12-01T00:00:00"/>
    <d v="2016-12-15T00:00:00"/>
    <n v="0"/>
    <x v="2"/>
    <x v="27"/>
    <s v="Nike1216_Basketball_ComeOutOfNowhere_Preroll_MS"/>
    <s v="Completed"/>
    <s v="Bannerconnect"/>
    <s v="RON"/>
    <s v="Xaxis Tv"/>
    <s v="cpv"/>
    <s v="Pre/Mid/Post Rolls RON"/>
    <s v="Online Video"/>
    <n v="6.0000000000000001E-3"/>
    <n v="3.5000000000000003E-2"/>
    <m/>
    <m/>
    <m/>
    <m/>
    <m/>
    <e v="#DIV/0!"/>
    <e v="#DIV/0!"/>
    <n v="0"/>
    <n v="300"/>
    <n v="300"/>
    <n v="0"/>
    <n v="0"/>
    <n v="0"/>
    <n v="0"/>
    <n v="-300"/>
    <e v="#DIV/0!"/>
  </r>
  <r>
    <s v="Nike1216_Basketball_ComeOutOfNowhere_Preroll_Dogus_MS"/>
    <x v="0"/>
    <x v="11"/>
    <s v="Q4"/>
    <d v="2016-12-01T00:00:00"/>
    <d v="2016-12-15T00:00:00"/>
    <n v="0"/>
    <x v="2"/>
    <x v="27"/>
    <s v="Nike1216_Basketball_ComeOutOfNowhere_Preroll_MS"/>
    <s v="Completed"/>
    <s v="Dogus"/>
    <s v="RON"/>
    <s v="Xaxis Tv"/>
    <s v="cpv"/>
    <s v="Pre/Mid/Post Rolls RON"/>
    <s v="Online Video"/>
    <n v="0.01"/>
    <n v="3.5000000000000003E-2"/>
    <n v="200000"/>
    <n v="20801"/>
    <n v="179199"/>
    <n v="20801"/>
    <n v="328"/>
    <n v="1.5768472669583193E-2"/>
    <n v="2.2196189024390245"/>
    <n v="2000"/>
    <n v="208.01"/>
    <n v="-1791.99"/>
    <n v="7000.0000000000009"/>
    <n v="728.03500000000008"/>
    <n v="-6271.9650000000011"/>
    <n v="0"/>
    <n v="520.02500000000009"/>
    <n v="0.7142857142857143"/>
  </r>
  <r>
    <s v="GroupeSEB1216_Tefal_Utu_LAL_Medyanet(interstitial)_MS"/>
    <x v="0"/>
    <x v="11"/>
    <s v="Q4"/>
    <d v="2016-12-01T00:00:00"/>
    <d v="2016-12-18T00:00:00"/>
    <n v="0"/>
    <x v="2"/>
    <x v="82"/>
    <s v="GroupeSEB1216_Tefal_Utu_LAL_MS"/>
    <s v="Completed"/>
    <s v="Medyanet"/>
    <s v="RON"/>
    <s v="Xaxis Rich Media"/>
    <s v="cpm"/>
    <s v="Interstitial"/>
    <s v="Interstitial"/>
    <n v="0.5"/>
    <n v="2"/>
    <n v="500000"/>
    <n v="445946"/>
    <n v="54054"/>
    <n v="445946"/>
    <m/>
    <n v="0"/>
    <e v="#DIV/0!"/>
    <n v="250"/>
    <n v="222.97300000000001"/>
    <n v="-27.026999999999987"/>
    <n v="1000"/>
    <n v="891.89200000000005"/>
    <n v="-108.10799999999995"/>
    <n v="0"/>
    <n v="668.9190000000001"/>
    <n v="0.75000000000000011"/>
  </r>
  <r>
    <s v="GroupeSEB1216_Tefal_Utu_LAL_Bond_MS"/>
    <x v="0"/>
    <x v="11"/>
    <s v="Q4"/>
    <d v="2016-12-01T00:00:00"/>
    <d v="2016-12-18T00:00:00"/>
    <n v="0"/>
    <x v="2"/>
    <x v="82"/>
    <s v="GroupeSEB1216_Tefal_Utu_LAL_MS"/>
    <s v="Completed"/>
    <s v="Bond Digital"/>
    <s v="RON"/>
    <s v="Xaxis Lookalike"/>
    <s v="cpm"/>
    <s v="Selected Sites"/>
    <s v="Ad Bundles"/>
    <n v="0.5"/>
    <n v="2"/>
    <n v="1100000"/>
    <n v="959085"/>
    <n v="140915"/>
    <n v="959085"/>
    <n v="264"/>
    <n v="2.7526235943633776E-4"/>
    <n v="7.2878787878787876E-2"/>
    <n v="550"/>
    <n v="479.54250000000002"/>
    <n v="-70.457499999999982"/>
    <n v="2200"/>
    <n v="19.239999999999998"/>
    <n v="-2180.7600000000002"/>
    <n v="0"/>
    <n v="-460.30250000000001"/>
    <n v="-23.924246361746363"/>
  </r>
  <r>
    <s v="GroupeSEB1216_Tefal_Utu_LAL_Mynet_MS"/>
    <x v="0"/>
    <x v="11"/>
    <s v="Q4"/>
    <d v="2016-12-01T00:00:00"/>
    <d v="2016-12-18T00:00:00"/>
    <n v="0"/>
    <x v="2"/>
    <x v="82"/>
    <s v="GroupeSEB1216_Tefal_Utu_LAL_MS"/>
    <s v="Completed"/>
    <s v="Digitalm"/>
    <s v="RON"/>
    <s v="Xaxis Lookalike"/>
    <s v="cpm"/>
    <s v="Selected Sites"/>
    <s v="Ad Bundles"/>
    <n v="0.2"/>
    <n v="2"/>
    <n v="500000"/>
    <n v="228136"/>
    <n v="271864"/>
    <n v="228136"/>
    <n v="44"/>
    <n v="1.9286741242066136E-4"/>
    <n v="6.8181818181818183"/>
    <n v="100"/>
    <n v="45.627200000000002"/>
    <n v="-54.372799999999998"/>
    <n v="1000"/>
    <n v="300"/>
    <n v="-700"/>
    <n v="0"/>
    <n v="254.37279999999998"/>
    <n v="0.84790933333333329"/>
  </r>
  <r>
    <s v="GroupeSEB1216_Tefal_Utu_LAL_Onedio_MS"/>
    <x v="0"/>
    <x v="11"/>
    <s v="Q4"/>
    <d v="2016-12-01T00:00:00"/>
    <d v="2016-12-18T00:00:00"/>
    <n v="0"/>
    <x v="2"/>
    <x v="82"/>
    <s v="GroupeSEB1216_Tefal_Utu_LAL_MS"/>
    <s v="Completed"/>
    <s v="Onedio"/>
    <s v="RON"/>
    <s v="Xaxis Lookalike"/>
    <s v="cpm"/>
    <s v="Selected Sites"/>
    <s v="Ad Bundles"/>
    <n v="0.2"/>
    <n v="2"/>
    <n v="500000"/>
    <m/>
    <m/>
    <m/>
    <m/>
    <e v="#DIV/0!"/>
    <e v="#DIV/0!"/>
    <n v="100"/>
    <n v="250"/>
    <n v="150"/>
    <n v="1000"/>
    <n v="0"/>
    <n v="-1000"/>
    <n v="0"/>
    <n v="-250"/>
    <e v="#DIV/0!"/>
  </r>
  <r>
    <s v="GroupeSEB1216_Tefal_Utu_LAL_Brighttechfee_MS"/>
    <x v="0"/>
    <x v="11"/>
    <s v="Q4"/>
    <d v="2016-12-01T00:00:00"/>
    <d v="2016-12-18T00:00:00"/>
    <n v="0"/>
    <x v="2"/>
    <x v="82"/>
    <s v="GroupeSEB1216_Tefal_Utu_LAL_MS"/>
    <s v="Completed"/>
    <s v="Bannerconnect"/>
    <s v="RON"/>
    <s v="Xaxis Lookalike"/>
    <s v="cpm"/>
    <s v="Selected Sites"/>
    <s v="Ad Bundles"/>
    <n v="0.2"/>
    <n v="2"/>
    <n v="500000"/>
    <m/>
    <m/>
    <m/>
    <m/>
    <e v="#DIV/0!"/>
    <e v="#DIV/0!"/>
    <n v="100"/>
    <n v="150"/>
    <n v="50"/>
    <n v="1000"/>
    <n v="0"/>
    <n v="-1000"/>
    <n v="0"/>
    <n v="-150"/>
    <e v="#DIV/0!"/>
  </r>
  <r>
    <s v="GroupeSEB1216_Tefal_Utu_LAL_Google_MS"/>
    <x v="0"/>
    <x v="11"/>
    <s v="Q4"/>
    <d v="2016-12-01T00:00:00"/>
    <d v="2016-12-18T00:00:00"/>
    <n v="0"/>
    <x v="2"/>
    <x v="82"/>
    <s v="GroupeSEB1216_Tefal_Utu_LAL_MS"/>
    <s v="Completed"/>
    <s v="Google"/>
    <s v="RON"/>
    <s v="Xaxis Lookalike"/>
    <s v="cpm"/>
    <s v="Selected Sites"/>
    <s v="Ad Bundles"/>
    <n v="1"/>
    <n v="2"/>
    <n v="300000"/>
    <n v="300014"/>
    <n v="0"/>
    <n v="300000"/>
    <m/>
    <n v="0"/>
    <e v="#DIV/0!"/>
    <n v="300"/>
    <n v="231.42245974605899"/>
    <n v="-68.577540253941009"/>
    <n v="600"/>
    <n v="300"/>
    <n v="-300"/>
    <n v="0"/>
    <n v="68.577540253941009"/>
    <n v="0.22859180084647004"/>
  </r>
  <r>
    <s v="GroupeSEB1216_Tefal_Utu_Contextual_Medyanet(interstitial)_MS"/>
    <x v="0"/>
    <x v="11"/>
    <s v="Q4"/>
    <d v="2016-12-01T00:00:00"/>
    <d v="2016-12-18T00:00:00"/>
    <n v="0"/>
    <x v="2"/>
    <x v="82"/>
    <s v="GroupeSEB1216_Tefal_Utu_Contextual_MS"/>
    <s v="Completed"/>
    <s v="Medyanet"/>
    <s v="RON"/>
    <s v="Xaxis Rich Media"/>
    <s v="cpm"/>
    <s v="Interstitial"/>
    <s v="Interstitial"/>
    <n v="0.5"/>
    <n v="3"/>
    <n v="500000"/>
    <n v="0"/>
    <n v="500000"/>
    <n v="0"/>
    <m/>
    <e v="#DIV/0!"/>
    <e v="#DIV/0!"/>
    <n v="250"/>
    <n v="0"/>
    <n v="-250"/>
    <n v="1500"/>
    <n v="0"/>
    <n v="-1500"/>
    <n v="0"/>
    <n v="0"/>
    <e v="#DIV/0!"/>
  </r>
  <r>
    <s v="GroupeSEB1216_Tefal_Utu_Contextual_Star_MS"/>
    <x v="0"/>
    <x v="11"/>
    <s v="Q4"/>
    <d v="2016-12-01T00:00:00"/>
    <d v="2016-12-18T00:00:00"/>
    <n v="0"/>
    <x v="2"/>
    <x v="82"/>
    <s v="GroupeSEB1216_Tefal_Utu_Contextual_MS"/>
    <s v="Completed"/>
    <s v="Star"/>
    <s v="RON"/>
    <s v="Xaxis Contextual"/>
    <s v="cpm"/>
    <s v="Selected Sites"/>
    <s v="Ad Bundles"/>
    <n v="0.35"/>
    <n v="3"/>
    <n v="500000"/>
    <n v="228090"/>
    <n v="271910"/>
    <n v="228090"/>
    <m/>
    <n v="0"/>
    <e v="#DIV/0!"/>
    <n v="175"/>
    <n v="79.831499999999991"/>
    <n v="-95.168500000000009"/>
    <n v="1500"/>
    <n v="684.27"/>
    <n v="-815.73"/>
    <n v="0"/>
    <n v="604.43849999999998"/>
    <n v="0.8833333333333333"/>
  </r>
  <r>
    <s v="GroupeSEB1216_Tefal_Utu_Contextual_Onedio_MS"/>
    <x v="0"/>
    <x v="11"/>
    <s v="Q4"/>
    <d v="2016-12-01T00:00:00"/>
    <d v="2016-12-18T00:00:00"/>
    <n v="0"/>
    <x v="2"/>
    <x v="82"/>
    <s v="GroupeSEB1216_Tefal_Utu_Contextual_MS"/>
    <s v="Completed"/>
    <s v="Onedio"/>
    <s v="RON"/>
    <s v="Xaxis Contextual"/>
    <s v="cpm"/>
    <s v="Selected Sites"/>
    <s v="Ad Bundles"/>
    <n v="0.35"/>
    <n v="3"/>
    <n v="500000"/>
    <m/>
    <m/>
    <m/>
    <m/>
    <e v="#DIV/0!"/>
    <e v="#DIV/0!"/>
    <n v="175"/>
    <n v="250"/>
    <n v="75"/>
    <n v="1500"/>
    <n v="0"/>
    <n v="-1500"/>
    <n v="0"/>
    <n v="-250"/>
    <e v="#DIV/0!"/>
  </r>
  <r>
    <s v="GroupeSEB1216_Tefal_Utu_Contextual_Brighttechfee_MS"/>
    <x v="0"/>
    <x v="11"/>
    <s v="Q4"/>
    <d v="2016-12-01T00:00:00"/>
    <d v="2016-12-18T00:00:00"/>
    <n v="0"/>
    <x v="2"/>
    <x v="82"/>
    <s v="GroupeSEB1216_Tefal_Utu_Contextual_MS"/>
    <s v="Completed"/>
    <s v="Bannerconnect"/>
    <s v="RON"/>
    <s v="Xaxis Contextual"/>
    <s v="cpm"/>
    <s v="Selected Sites"/>
    <s v="Ad Bundles"/>
    <n v="0.35"/>
    <n v="3"/>
    <n v="500000"/>
    <m/>
    <m/>
    <m/>
    <m/>
    <e v="#DIV/0!"/>
    <e v="#DIV/0!"/>
    <n v="175"/>
    <n v="150"/>
    <n v="-25"/>
    <n v="1500"/>
    <n v="0"/>
    <n v="-1500"/>
    <n v="0"/>
    <n v="-150"/>
    <e v="#DIV/0!"/>
  </r>
  <r>
    <s v="GroupeSEB1216_Tefal_Utu_Contextual_Google_MS"/>
    <x v="0"/>
    <x v="11"/>
    <s v="Q4"/>
    <d v="2016-12-01T00:00:00"/>
    <d v="2016-12-18T00:00:00"/>
    <n v="0"/>
    <x v="2"/>
    <x v="82"/>
    <s v="GroupeSEB1216_Tefal_Utu_Contextual_MS"/>
    <s v="Completed"/>
    <s v="Google"/>
    <s v="RON"/>
    <s v="Xaxis Contextual"/>
    <s v="cpm"/>
    <s v="Selected Sites"/>
    <s v="Ad Bundles"/>
    <n v="1"/>
    <n v="3"/>
    <n v="300000"/>
    <n v="300006"/>
    <n v="0"/>
    <n v="300000"/>
    <m/>
    <n v="0"/>
    <e v="#DIV/0!"/>
    <n v="300"/>
    <n v="308.60417126566398"/>
    <n v="8.6041712656639788"/>
    <n v="900"/>
    <n v="383.78150000000005"/>
    <n v="-516.21849999999995"/>
    <n v="0"/>
    <n v="75.177328734336072"/>
    <n v="0.19588575461385205"/>
  </r>
  <r>
    <s v="Vodafone1216_Red_Budget_interest_Medyanet(interstitial_MS"/>
    <x v="0"/>
    <x v="11"/>
    <s v="Q4"/>
    <d v="2016-12-01T00:00:00"/>
    <d v="2016-12-20T00:00:00"/>
    <n v="0"/>
    <x v="2"/>
    <x v="13"/>
    <s v="Vodafone1216_Red_Budget_interest_MS"/>
    <s v="Completed"/>
    <s v="Medyanet"/>
    <s v="RON"/>
    <s v="Xaxis Rich Media"/>
    <s v="cpm"/>
    <s v="Interstitial"/>
    <s v="Interstitial"/>
    <n v="0.5"/>
    <n v="1.5"/>
    <n v="500000"/>
    <n v="500013"/>
    <n v="0"/>
    <n v="500000"/>
    <m/>
    <n v="0"/>
    <e v="#DIV/0!"/>
    <n v="250"/>
    <n v="250"/>
    <n v="0"/>
    <n v="750"/>
    <n v="750"/>
    <n v="0"/>
    <n v="0"/>
    <n v="500"/>
    <n v="0.66666666666666663"/>
  </r>
  <r>
    <s v="Vodafone1216_Red_Budget_interest_YeniSafak_MS"/>
    <x v="0"/>
    <x v="11"/>
    <s v="Q4"/>
    <d v="2016-12-01T00:00:00"/>
    <d v="2016-12-20T00:00:00"/>
    <n v="0"/>
    <x v="2"/>
    <x v="13"/>
    <s v="Vodafone1216_Red_Budget_interest_MS"/>
    <s v="Completed"/>
    <s v="yenişafak"/>
    <s v="RON"/>
    <s v="Xaxis Display Plus"/>
    <s v="cpm"/>
    <s v="Selected Sites"/>
    <s v="Ad Bundles"/>
    <n v="0.5"/>
    <n v="1.5"/>
    <n v="300000"/>
    <n v="350205"/>
    <n v="0"/>
    <n v="300000"/>
    <n v="0"/>
    <n v="0"/>
    <e v="#DIV/0!"/>
    <n v="150"/>
    <n v="0"/>
    <n v="-150"/>
    <n v="450"/>
    <n v="450"/>
    <n v="0"/>
    <n v="0"/>
    <n v="450"/>
    <n v="1"/>
  </r>
  <r>
    <s v="Vodafone1216_Red_Budget_interest_Sahibinden_MS"/>
    <x v="0"/>
    <x v="11"/>
    <s v="Q4"/>
    <d v="2016-12-01T00:00:00"/>
    <d v="2016-12-20T00:00:00"/>
    <n v="0"/>
    <x v="2"/>
    <x v="13"/>
    <s v="Vodafone1216_Red_Budget_interest_MS"/>
    <s v="Completed"/>
    <s v="Sahibinden"/>
    <s v="RON"/>
    <s v="Xaxis Display Plus"/>
    <s v="cpm"/>
    <s v="Selected Sites"/>
    <s v="Ad Bundles"/>
    <n v="0.3"/>
    <n v="1.5"/>
    <n v="1000000"/>
    <n v="1653247"/>
    <n v="0"/>
    <n v="1000000"/>
    <m/>
    <n v="0"/>
    <e v="#DIV/0!"/>
    <n v="300"/>
    <n v="300"/>
    <n v="0"/>
    <n v="1500"/>
    <n v="1200"/>
    <n v="-300"/>
    <n v="0"/>
    <n v="900"/>
    <n v="0.75"/>
  </r>
  <r>
    <s v="BP1216_Kobi_Planı_interest_Medyanet_MS"/>
    <x v="0"/>
    <x v="11"/>
    <s v="Q4"/>
    <d v="2016-12-01T00:00:00"/>
    <d v="2016-12-20T00:00:00"/>
    <n v="0"/>
    <x v="2"/>
    <x v="61"/>
    <s v="BP1216_Kobi_Planı_interest_MS"/>
    <s v="Completed"/>
    <s v="Medyanet"/>
    <s v="RON"/>
    <s v="Xaxis Display Plus"/>
    <s v="cpm"/>
    <s v="Selected Sites"/>
    <s v="Ad Bundles"/>
    <n v="0.5"/>
    <n v="2"/>
    <n v="610000"/>
    <n v="610224"/>
    <n v="0"/>
    <n v="610000"/>
    <n v="27264"/>
    <n v="4.4678675371666796E-2"/>
    <n v="4.4764084507042258E-2"/>
    <n v="305"/>
    <n v="305"/>
    <n v="0"/>
    <n v="1220"/>
    <n v="1220.4480000000001"/>
    <n v="0.44800000000009277"/>
    <n v="0"/>
    <n v="915.44800000000009"/>
    <n v="0.75009176957969537"/>
  </r>
  <r>
    <s v="BP1216_Kobi_Planı_interest_Mynet_MS"/>
    <x v="0"/>
    <x v="11"/>
    <s v="Q4"/>
    <d v="2016-12-01T00:00:00"/>
    <d v="2016-12-20T00:00:00"/>
    <n v="0"/>
    <x v="2"/>
    <x v="61"/>
    <s v="BP1216_Kobi_Planı_interest_MS"/>
    <s v="Completed"/>
    <s v="Digitalm"/>
    <s v="RON"/>
    <s v="Xaxis Display Plus"/>
    <s v="cpm"/>
    <s v="Selected Sites"/>
    <s v="Ad Bundles"/>
    <n v="0.2"/>
    <n v="2"/>
    <n v="1000000"/>
    <n v="1000071"/>
    <n v="0"/>
    <n v="1000000"/>
    <n v="121"/>
    <n v="1.209914096099177E-4"/>
    <n v="16.530099173553719"/>
    <n v="200"/>
    <n v="200"/>
    <n v="0"/>
    <n v="2000"/>
    <n v="2000.1420000000001"/>
    <n v="0.14200000000005275"/>
    <n v="0"/>
    <n v="1800.1420000000001"/>
    <n v="0.90000709949593583"/>
  </r>
  <r>
    <s v="BP1216_Kobi_Planı_interest_Bond_MS"/>
    <x v="0"/>
    <x v="11"/>
    <s v="Q4"/>
    <d v="2016-12-01T00:00:00"/>
    <d v="2016-12-20T00:00:00"/>
    <n v="0"/>
    <x v="2"/>
    <x v="61"/>
    <s v="BP1216_Kobi_Planı_interest_MS"/>
    <s v="Completed"/>
    <s v="Bond Digital"/>
    <s v="RON"/>
    <s v="Xaxis Display Plus"/>
    <s v="cpm"/>
    <s v="Selected Sites"/>
    <s v="Ad Bundles"/>
    <n v="0.5"/>
    <n v="2"/>
    <n v="1000000"/>
    <n v="1000434"/>
    <n v="0"/>
    <n v="1000000"/>
    <n v="316"/>
    <n v="3.1586291549467533E-4"/>
    <n v="6.3318607594936704"/>
    <n v="500"/>
    <n v="500"/>
    <n v="0"/>
    <n v="2000"/>
    <n v="2000.8679999999999"/>
    <n v="0.86799999999993815"/>
    <n v="0"/>
    <n v="1500.8679999999999"/>
    <n v="0.7501084529314278"/>
  </r>
  <r>
    <s v="BP1216_Kobi_Planı_interest_Onedio_MS"/>
    <x v="0"/>
    <x v="11"/>
    <s v="Q4"/>
    <d v="2016-12-01T00:00:00"/>
    <d v="2016-12-20T00:00:00"/>
    <n v="0"/>
    <x v="2"/>
    <x v="61"/>
    <s v="BP1216_Kobi_Planı_interest_MS"/>
    <s v="Completed"/>
    <s v="Onedio"/>
    <s v="RON"/>
    <s v="Xaxis Display Plus"/>
    <s v="cpm"/>
    <s v="Selected Sites"/>
    <s v="Ad Bundles"/>
    <n v="0.5"/>
    <n v="2"/>
    <n v="1000000"/>
    <m/>
    <m/>
    <n v="0"/>
    <m/>
    <e v="#DIV/0!"/>
    <e v="#DIV/0!"/>
    <n v="500"/>
    <n v="837.68"/>
    <n v="337.67999999999995"/>
    <n v="2000"/>
    <n v="0"/>
    <n v="-2000"/>
    <n v="0"/>
    <n v="-837.68"/>
    <e v="#DIV/0!"/>
  </r>
  <r>
    <s v="BP1216_Kobi_Planı_interest_Medikalakademi_MS"/>
    <x v="0"/>
    <x v="11"/>
    <s v="Q4"/>
    <d v="2016-12-01T00:00:00"/>
    <d v="2016-12-20T00:00:00"/>
    <n v="0"/>
    <x v="2"/>
    <x v="61"/>
    <s v="BP1216_Kobi_Planı_interest_MS"/>
    <s v="Completed"/>
    <s v="Medikalakademi"/>
    <s v="RON"/>
    <s v="Xaxis Display Plus"/>
    <s v="cpm"/>
    <s v="Selected Sites"/>
    <s v="Ad Bundles"/>
    <n v="0.5"/>
    <n v="2"/>
    <n v="1000000"/>
    <m/>
    <m/>
    <n v="0"/>
    <m/>
    <e v="#DIV/0!"/>
    <e v="#DIV/0!"/>
    <n v="500"/>
    <n v="120.52"/>
    <n v="-379.48"/>
    <n v="2000"/>
    <n v="0"/>
    <n v="-2000"/>
    <n v="0"/>
    <n v="-120.52"/>
    <e v="#DIV/0!"/>
  </r>
  <r>
    <s v="BP1216_Kobi_Planı_interest_Brighttechfee_MS"/>
    <x v="0"/>
    <x v="11"/>
    <s v="Q4"/>
    <d v="2016-12-01T00:00:00"/>
    <d v="2016-12-20T00:00:00"/>
    <n v="0"/>
    <x v="2"/>
    <x v="61"/>
    <s v="BP1216_Kobi_Planı_interest_MS"/>
    <s v="Completed"/>
    <s v="Bannerconnect"/>
    <s v="RON"/>
    <s v="Xaxis Display Plus"/>
    <s v="cpm"/>
    <s v="Selected Sites"/>
    <s v="Ad Bundles"/>
    <n v="0.5"/>
    <n v="2"/>
    <n v="1000000"/>
    <m/>
    <m/>
    <n v="0"/>
    <m/>
    <e v="#DIV/0!"/>
    <e v="#DIV/0!"/>
    <n v="500"/>
    <n v="300.97000000000003"/>
    <n v="-199.02999999999997"/>
    <n v="2000"/>
    <n v="0"/>
    <n v="-2000"/>
    <n v="0"/>
    <n v="-300.97000000000003"/>
    <e v="#DIV/0!"/>
  </r>
  <r>
    <s v="BP1216_Kobi_Planı_interest_Dogus_MS"/>
    <x v="0"/>
    <x v="11"/>
    <s v="Q4"/>
    <d v="2016-12-01T00:00:00"/>
    <d v="2016-12-20T00:00:00"/>
    <n v="0"/>
    <x v="2"/>
    <x v="61"/>
    <s v="BP1216_Kobi_Planı_interest_MS"/>
    <s v="Completed"/>
    <s v="Dogus"/>
    <s v="RON"/>
    <s v="Xaxis Display Plus"/>
    <s v="cpm"/>
    <s v="Selected Sites"/>
    <s v="Ad Bundles"/>
    <n v="0.35"/>
    <n v="2"/>
    <n v="1000000"/>
    <n v="1000080"/>
    <n v="0"/>
    <n v="1000000"/>
    <n v="100"/>
    <n v="9.9992000639948802E-5"/>
    <n v="12.5"/>
    <n v="350"/>
    <n v="350"/>
    <n v="0"/>
    <n v="2000"/>
    <n v="1250"/>
    <n v="-750"/>
    <n v="0"/>
    <n v="900"/>
    <n v="0.72"/>
  </r>
  <r>
    <s v="BP1216_Kobi_Planı_interest_Adhood_MS"/>
    <x v="0"/>
    <x v="11"/>
    <s v="Q4"/>
    <d v="2016-12-01T00:00:00"/>
    <d v="2016-12-20T00:00:00"/>
    <n v="0"/>
    <x v="2"/>
    <x v="61"/>
    <s v="BP1216_Kobi_Planı_interest_MS"/>
    <s v="Completed"/>
    <s v="Adhood"/>
    <s v="RON"/>
    <s v="Xaxis Display Plus"/>
    <s v="cpm"/>
    <s v="Selected Sites"/>
    <s v="Ad Bundles"/>
    <n v="0.15"/>
    <n v="2"/>
    <n v="500000"/>
    <n v="623986"/>
    <n v="0"/>
    <n v="500000"/>
    <m/>
    <n v="0"/>
    <e v="#DIV/0!"/>
    <n v="75"/>
    <n v="75"/>
    <n v="0"/>
    <n v="1000"/>
    <n v="1247.972"/>
    <n v="247.97199999999998"/>
    <n v="0"/>
    <n v="1172.972"/>
    <n v="0.93990249781245094"/>
  </r>
  <r>
    <s v="BP1216_Kobi_Planı_interest_Sahibinden_MS"/>
    <x v="0"/>
    <x v="11"/>
    <s v="Q4"/>
    <d v="2016-12-01T00:00:00"/>
    <d v="2016-12-20T00:00:00"/>
    <n v="0"/>
    <x v="2"/>
    <x v="61"/>
    <s v="BP1216_Kobi_Planı_interest_MS"/>
    <s v="Completed"/>
    <s v="Sahibinden"/>
    <s v="RON"/>
    <s v="Xaxis Display Plus"/>
    <s v="cpm"/>
    <s v="Selected Sites"/>
    <s v="Ad Bundles"/>
    <n v="0.3"/>
    <n v="2"/>
    <n v="1000000"/>
    <n v="1100773"/>
    <n v="0"/>
    <n v="1000000"/>
    <m/>
    <n v="0"/>
    <e v="#DIV/0!"/>
    <n v="300"/>
    <n v="300"/>
    <n v="0"/>
    <n v="2000"/>
    <n v="360.42199999999957"/>
    <n v="-1639.5780000000004"/>
    <n v="0"/>
    <n v="60.421999999999571"/>
    <n v="0.16764237477179431"/>
  </r>
  <r>
    <s v="Beymen1216_Aralık_LAL_Sozcu_MEC"/>
    <x v="0"/>
    <x v="11"/>
    <s v="Q4"/>
    <d v="2016-12-01T00:00:00"/>
    <d v="2016-12-30T00:00:00"/>
    <n v="0"/>
    <x v="1"/>
    <x v="37"/>
    <s v="Beymen1216_Aralık_LAL_MEC"/>
    <s v="Completed"/>
    <s v="Sözcü"/>
    <s v="RON"/>
    <s v="Xaxis Lookalike"/>
    <s v="cpm"/>
    <s v="Selected Sites"/>
    <s v="Ad Bundles"/>
    <n v="0.25"/>
    <n v="1.75"/>
    <n v="2000000"/>
    <n v="2000028"/>
    <n v="0"/>
    <n v="2000000"/>
    <n v="756"/>
    <n v="3.7799470807408698E-4"/>
    <n v="4.1160416666666677"/>
    <n v="500"/>
    <n v="500"/>
    <n v="0"/>
    <n v="3500"/>
    <n v="3111.7275000000009"/>
    <n v="-388.27249999999913"/>
    <n v="0"/>
    <n v="2611.7275000000009"/>
    <n v="0.83931754949622039"/>
  </r>
  <r>
    <s v="Beymen1216_Aralık_LAL_Medyanet_MEC"/>
    <x v="0"/>
    <x v="11"/>
    <s v="Q4"/>
    <d v="2016-12-01T00:00:00"/>
    <d v="2016-12-30T00:00:00"/>
    <n v="0"/>
    <x v="1"/>
    <x v="37"/>
    <s v="Beymen1216_Aralık_LAL_MEC"/>
    <s v="Completed"/>
    <s v="Medyanet"/>
    <s v="RON"/>
    <s v="Xaxis Lookalike"/>
    <s v="cpm"/>
    <s v="Selected Sites"/>
    <s v="Ad Bundles"/>
    <n v="0.5"/>
    <n v="1.75"/>
    <n v="3000000"/>
    <n v="3000324"/>
    <n v="0"/>
    <n v="3000000"/>
    <n v="87793"/>
    <n v="2.9261173126635658E-2"/>
    <n v="5.9806214618477557E-2"/>
    <n v="1500"/>
    <n v="1500"/>
    <n v="0"/>
    <n v="5250"/>
    <n v="5250.567"/>
    <n v="0.56700000000000728"/>
    <n v="0"/>
    <n v="3750.567"/>
    <n v="0.71431656809635991"/>
  </r>
  <r>
    <s v="Beymen1216_Aralık_LAL_Dogus_MEC"/>
    <x v="0"/>
    <x v="11"/>
    <s v="Q4"/>
    <d v="2016-12-01T00:00:00"/>
    <d v="2016-12-30T00:00:00"/>
    <n v="0"/>
    <x v="1"/>
    <x v="37"/>
    <s v="Beymen1216_Aralık_LAL_MEC"/>
    <s v="Completed"/>
    <s v="Dogus"/>
    <s v="RON"/>
    <s v="Xaxis Lookalike"/>
    <s v="cpm"/>
    <s v="Selected Sites"/>
    <s v="Ad Bundles"/>
    <n v="0.35"/>
    <n v="1.75"/>
    <n v="1500000"/>
    <n v="1500153"/>
    <n v="0"/>
    <n v="1500000"/>
    <n v="4657"/>
    <n v="3.1043500229643241E-3"/>
    <n v="0.5637250912604681"/>
    <n v="525"/>
    <n v="525"/>
    <n v="0"/>
    <n v="2625"/>
    <n v="2625.26775"/>
    <n v="0.26774999999997817"/>
    <n v="0"/>
    <n v="2100.26775"/>
    <n v="0.80002039791941226"/>
  </r>
  <r>
    <s v="Beymen1216_Aralık_LAL_onedio_MEC"/>
    <x v="0"/>
    <x v="11"/>
    <s v="Q4"/>
    <d v="2016-12-01T00:00:00"/>
    <d v="2016-12-30T00:00:00"/>
    <n v="0"/>
    <x v="1"/>
    <x v="37"/>
    <s v="Beymen1216_Aralık_LAL_MEC"/>
    <s v="Completed"/>
    <s v="Onedio"/>
    <s v="RON"/>
    <s v="Xaxis Lookalike"/>
    <s v="cpm"/>
    <s v="Selected Sites"/>
    <s v="Ad Bundles"/>
    <n v="0.5"/>
    <n v="1.75"/>
    <m/>
    <m/>
    <m/>
    <m/>
    <m/>
    <e v="#DIV/0!"/>
    <e v="#DIV/0!"/>
    <n v="0"/>
    <n v="400"/>
    <n v="400"/>
    <n v="0"/>
    <n v="0"/>
    <n v="0"/>
    <n v="0"/>
    <n v="-400"/>
    <e v="#DIV/0!"/>
  </r>
  <r>
    <s v="Beymen1216_Aralık_LAL_Bond_MEC"/>
    <x v="0"/>
    <x v="11"/>
    <s v="Q4"/>
    <d v="2016-12-01T00:00:00"/>
    <d v="2016-12-30T00:00:00"/>
    <n v="0"/>
    <x v="1"/>
    <x v="37"/>
    <s v="Beymen1216_Aralık_LAL_MEC"/>
    <s v="Completed"/>
    <s v="Bond Digital"/>
    <s v="RON"/>
    <s v="Xaxis Lookalike"/>
    <s v="cpm"/>
    <s v="Selected Sites"/>
    <s v="Ad Bundles"/>
    <n v="0.5"/>
    <n v="1.75"/>
    <n v="1500000"/>
    <n v="824363"/>
    <n v="675637"/>
    <n v="824363"/>
    <n v="1134"/>
    <n v="1.3756075903455154E-3"/>
    <n v="1.2721651234567901"/>
    <n v="750"/>
    <n v="412.18150000000003"/>
    <n v="-337.81849999999997"/>
    <n v="2625"/>
    <n v="1442.63525"/>
    <n v="-1182.36475"/>
    <n v="0"/>
    <n v="1030.4537500000001"/>
    <n v="0.7142857142857143"/>
  </r>
  <r>
    <s v="Beymen1216_Aralık_LAL_Ligatus_MEC"/>
    <x v="0"/>
    <x v="11"/>
    <s v="Q4"/>
    <d v="2016-12-01T00:00:00"/>
    <d v="2016-12-30T00:00:00"/>
    <n v="0"/>
    <x v="1"/>
    <x v="37"/>
    <s v="Beymen1216_Aralık_LAL_MEC"/>
    <s v="Completed"/>
    <s v="Ligatus"/>
    <s v="RON"/>
    <s v="Xaxis Lookalike"/>
    <s v="cpc"/>
    <s v="Selected Sites"/>
    <s v="Ad Bundles"/>
    <n v="0.3"/>
    <n v="1.75"/>
    <n v="3333"/>
    <n v="0"/>
    <n v="3333"/>
    <n v="0"/>
    <m/>
    <e v="#DIV/0!"/>
    <e v="#DIV/0!"/>
    <n v="999.9"/>
    <n v="0"/>
    <n v="-999.9"/>
    <n v="5.8327500000000008"/>
    <n v="0"/>
    <n v="-5.8327500000000008"/>
    <n v="0"/>
    <n v="0"/>
    <e v="#DIV/0!"/>
  </r>
  <r>
    <s v="Demsa1216_Mothercare_Contextual_Mynet_MEC"/>
    <x v="0"/>
    <x v="11"/>
    <s v="Q4"/>
    <d v="2016-12-01T00:00:00"/>
    <d v="2016-12-16T00:00:00"/>
    <n v="0"/>
    <x v="1"/>
    <x v="81"/>
    <s v="Demsa1216_Mothercare_Contextual_MEC"/>
    <s v="Completed"/>
    <s v="Digitalm"/>
    <s v="RON"/>
    <s v="Xaxis Contextual"/>
    <s v="cpm"/>
    <s v="Selected Sites"/>
    <s v="Ad Bundles"/>
    <n v="0.2"/>
    <n v="2.5"/>
    <n v="250000"/>
    <n v="51818"/>
    <n v="198182"/>
    <n v="51818"/>
    <n v="12"/>
    <n v="2.315797599289822E-4"/>
    <n v="10.795416666666666"/>
    <n v="50"/>
    <n v="10.3636"/>
    <n v="-39.636400000000002"/>
    <n v="625"/>
    <n v="129.54499999999999"/>
    <n v="-495.45500000000004"/>
    <n v="0"/>
    <n v="119.18139999999998"/>
    <n v="0.91999999999999993"/>
  </r>
  <r>
    <s v="Demsa1216_Mothercare_interest_Bond_MEC"/>
    <x v="0"/>
    <x v="11"/>
    <s v="Q4"/>
    <d v="2016-12-01T00:00:00"/>
    <d v="2016-12-16T00:00:00"/>
    <n v="0"/>
    <x v="1"/>
    <x v="81"/>
    <s v="Demsa1216_Mothercare_interest_MEC"/>
    <s v="Completed"/>
    <s v="Bond Digital"/>
    <s v="RON"/>
    <s v="Xaxis Display Plus"/>
    <s v="cpm"/>
    <s v="Selected Sites"/>
    <s v="Ad Bundles"/>
    <n v="0.5"/>
    <n v="2"/>
    <n v="250000"/>
    <n v="17182"/>
    <n v="232818"/>
    <n v="17182"/>
    <m/>
    <n v="0"/>
    <e v="#DIV/0!"/>
    <n v="125"/>
    <n v="8.5909999999999993"/>
    <n v="-116.40900000000001"/>
    <n v="500"/>
    <n v="34.363999999999997"/>
    <n v="-465.63600000000002"/>
    <n v="0"/>
    <n v="25.772999999999996"/>
    <n v="0.75"/>
  </r>
  <r>
    <s v="ECA1216_Kombi_Aralık_Preroll_Fox_MEC"/>
    <x v="0"/>
    <x v="11"/>
    <s v="Q4"/>
    <d v="2016-12-01T00:00:00"/>
    <d v="2016-12-31T00:00:00"/>
    <n v="0"/>
    <x v="1"/>
    <x v="76"/>
    <s v="ECA1216_Kombi_Aralık_Preroll_MEC"/>
    <s v="Completed"/>
    <s v="Fox"/>
    <s v="RON"/>
    <s v="Xaxis Tv"/>
    <s v="cpv"/>
    <s v="Pre/Mid/Post Rolls RON"/>
    <s v="Online Video"/>
    <n v="0.01"/>
    <n v="3.5000000000000003E-2"/>
    <n v="150000"/>
    <n v="155518"/>
    <n v="0"/>
    <n v="150000"/>
    <n v="10037"/>
    <n v="6.4539153024087248E-2"/>
    <n v="0.87404204443558853"/>
    <n v="1500"/>
    <n v="1500"/>
    <n v="0"/>
    <n v="5250.0000000000009"/>
    <n v="8772.760000000002"/>
    <n v="3522.7600000000011"/>
    <n v="0"/>
    <n v="7272.760000000002"/>
    <n v="0.8290161819085442"/>
  </r>
  <r>
    <s v="ECA1216_Kombi_Aralık_Preroll_Appnexus_MEC"/>
    <x v="0"/>
    <x v="11"/>
    <s v="Q4"/>
    <d v="2016-12-01T00:00:00"/>
    <d v="2016-12-31T00:00:00"/>
    <n v="0"/>
    <x v="1"/>
    <x v="76"/>
    <s v="ECA1216_Kombi_Aralık_Preroll_MEC"/>
    <s v="Completed"/>
    <s v="Appnexus"/>
    <s v="RON"/>
    <s v="Xaxis Tv"/>
    <s v="cpv"/>
    <s v="Pre/Mid/Post Rolls RON"/>
    <s v="Online Video"/>
    <n v="0.01"/>
    <n v="3.5000000000000003E-2"/>
    <m/>
    <m/>
    <m/>
    <m/>
    <m/>
    <e v="#DIV/0!"/>
    <e v="#DIV/0!"/>
    <n v="0"/>
    <n v="30"/>
    <n v="30"/>
    <n v="0"/>
    <n v="100"/>
    <n v="100"/>
    <n v="0"/>
    <n v="70"/>
    <n v="0.7"/>
  </r>
  <r>
    <s v="ECA1216_Kombi_Aralık_Preroll_Google_MEC"/>
    <x v="0"/>
    <x v="11"/>
    <s v="Q4"/>
    <d v="2016-12-01T00:00:00"/>
    <d v="2016-12-31T00:00:00"/>
    <n v="0"/>
    <x v="1"/>
    <x v="76"/>
    <s v="ECA1216_Kombi_Aralık_Preroll_MEC"/>
    <s v="Completed"/>
    <s v="Google"/>
    <s v="RON"/>
    <s v="Xaxis Tv"/>
    <s v="cpv"/>
    <s v="Pre/Mid/Post Rolls RON"/>
    <s v="Online Video"/>
    <n v="0.01"/>
    <n v="3.5000000000000003E-2"/>
    <m/>
    <m/>
    <m/>
    <m/>
    <m/>
    <e v="#DIV/0!"/>
    <e v="#DIV/0!"/>
    <n v="0"/>
    <n v="269.54887905889302"/>
    <n v="269.54887905889302"/>
    <n v="0"/>
    <n v="750"/>
    <n v="750"/>
    <n v="0"/>
    <n v="480.45112094110698"/>
    <n v="0.64060149458814264"/>
  </r>
  <r>
    <s v="ECA1216_Kombi_Aralık_Preroll_Onedio_MEC"/>
    <x v="0"/>
    <x v="11"/>
    <s v="Q4"/>
    <d v="2016-12-01T00:00:00"/>
    <d v="2016-12-31T00:00:00"/>
    <n v="0"/>
    <x v="1"/>
    <x v="76"/>
    <s v="ECA1216_Kombi_Aralık_Preroll_MEC"/>
    <s v="Completed"/>
    <s v="Onedio"/>
    <s v="RON"/>
    <s v="Xaxis Tv"/>
    <s v="cpv"/>
    <s v="Pre/Mid/Post Rolls RON"/>
    <s v="Online Video"/>
    <n v="0.01"/>
    <n v="3.5000000000000003E-2"/>
    <m/>
    <m/>
    <m/>
    <m/>
    <m/>
    <e v="#DIV/0!"/>
    <e v="#DIV/0!"/>
    <n v="0"/>
    <n v="1400"/>
    <n v="1400"/>
    <n v="0"/>
    <n v="0"/>
    <n v="0"/>
    <n v="0"/>
    <n v="-1400"/>
    <e v="#DIV/0!"/>
  </r>
  <r>
    <s v="ECA1216_Kombi_Aralık_Preroll_medikalakademi_MEC"/>
    <x v="0"/>
    <x v="11"/>
    <s v="Q4"/>
    <d v="2016-12-01T00:00:00"/>
    <d v="2016-12-31T00:00:00"/>
    <n v="0"/>
    <x v="1"/>
    <x v="76"/>
    <s v="ECA1216_Kombi_Aralık_Preroll_MEC"/>
    <s v="Completed"/>
    <s v="Medikalakademi"/>
    <s v="RON"/>
    <s v="Xaxis Tv"/>
    <s v="cpv"/>
    <s v="Pre/Mid/Post Rolls RON"/>
    <s v="Online Video"/>
    <n v="0.01"/>
    <n v="3.5000000000000003E-2"/>
    <m/>
    <m/>
    <m/>
    <m/>
    <m/>
    <e v="#DIV/0!"/>
    <e v="#DIV/0!"/>
    <n v="0"/>
    <n v="100"/>
    <n v="100"/>
    <n v="0"/>
    <n v="0"/>
    <n v="0"/>
    <n v="0"/>
    <n v="-100"/>
    <e v="#DIV/0!"/>
  </r>
  <r>
    <s v="ECA1216_Kombi_Aralık_Preroll_Grapeshot_MEC"/>
    <x v="0"/>
    <x v="11"/>
    <s v="Q4"/>
    <d v="2016-12-01T00:00:00"/>
    <d v="2016-12-31T00:00:00"/>
    <n v="0"/>
    <x v="1"/>
    <x v="76"/>
    <s v="ECA1216_Kombi_Aralık_Preroll_MEC"/>
    <s v="Completed"/>
    <s v="Grapeshot"/>
    <s v="RON"/>
    <s v="Xaxis Tv"/>
    <s v="cpv"/>
    <s v="Pre/Mid/Post Rolls RON"/>
    <s v="Online Video"/>
    <n v="0.01"/>
    <n v="3.5000000000000003E-2"/>
    <m/>
    <m/>
    <m/>
    <m/>
    <m/>
    <e v="#DIV/0!"/>
    <e v="#DIV/0!"/>
    <n v="0"/>
    <n v="64.760000000000005"/>
    <n v="64.760000000000005"/>
    <n v="0"/>
    <n v="0"/>
    <n v="0"/>
    <n v="0"/>
    <n v="-64.760000000000005"/>
    <e v="#DIV/0!"/>
  </r>
  <r>
    <s v="ECA1216_Kombi_Aralık_Preroll_Star_MEC"/>
    <x v="0"/>
    <x v="11"/>
    <s v="Q4"/>
    <d v="2016-12-01T00:00:00"/>
    <d v="2016-12-31T00:00:00"/>
    <n v="0"/>
    <x v="1"/>
    <x v="76"/>
    <s v="ECA1216_Kombi_Aralık_Preroll_MEC"/>
    <s v="Completed"/>
    <s v="Star"/>
    <s v="RON"/>
    <s v="Xaxis Tv"/>
    <s v="cpv"/>
    <s v="Pre/Mid/Post Rolls RON"/>
    <s v="Online Video"/>
    <n v="0.01"/>
    <n v="3.5000000000000003E-2"/>
    <n v="150000"/>
    <n v="78256"/>
    <n v="71744"/>
    <n v="78256"/>
    <m/>
    <n v="0"/>
    <e v="#DIV/0!"/>
    <n v="1500"/>
    <n v="782.56000000000006"/>
    <n v="-717.43999999999994"/>
    <n v="5250.0000000000009"/>
    <n v="2738.96"/>
    <n v="-2511.0400000000009"/>
    <n v="0"/>
    <n v="1956.4"/>
    <n v="0.7142857142857143"/>
  </r>
  <r>
    <s v="ECA1216_Kombi_Aralık_Preroll_Nokta_MEC"/>
    <x v="0"/>
    <x v="11"/>
    <s v="Q4"/>
    <d v="2016-12-01T00:00:00"/>
    <d v="2016-12-31T00:00:00"/>
    <n v="0"/>
    <x v="1"/>
    <x v="76"/>
    <s v="ECA1216_Kombi_Aralık_Preroll_MEC"/>
    <s v="Completed"/>
    <s v="Nokta"/>
    <s v="RON"/>
    <s v="Xaxis Tv"/>
    <s v="cpv"/>
    <s v="Pre/Mid/Post Rolls RON"/>
    <s v="Online Video"/>
    <n v="1.2E-2"/>
    <n v="3.5000000000000003E-2"/>
    <n v="100000"/>
    <n v="100854"/>
    <n v="0"/>
    <n v="100000"/>
    <n v="8943"/>
    <n v="8.8672734844428586E-2"/>
    <n v="0.39470982891647099"/>
    <n v="1200"/>
    <n v="1200"/>
    <n v="0"/>
    <n v="3500.0000000000005"/>
    <n v="3529.8900000000003"/>
    <n v="29.889999999999873"/>
    <n v="0"/>
    <n v="2329.8900000000003"/>
    <n v="0.66004606375836072"/>
  </r>
  <r>
    <s v="ECA1216_Kombi_Aralık_Preroll_Dogus_MEC"/>
    <x v="0"/>
    <x v="11"/>
    <s v="Q4"/>
    <d v="2016-12-01T00:00:00"/>
    <d v="2016-12-31T00:00:00"/>
    <n v="0"/>
    <x v="1"/>
    <x v="76"/>
    <s v="ECA1216_Kombi_Aralık_Preroll_MEC"/>
    <s v="Completed"/>
    <s v="Dogus"/>
    <s v="RON"/>
    <s v="Xaxis Tv"/>
    <s v="cpv"/>
    <s v="Pre/Mid/Post Rolls RON"/>
    <s v="Online Video"/>
    <n v="0.01"/>
    <n v="3.5000000000000003E-2"/>
    <n v="75000"/>
    <n v="0"/>
    <n v="75000"/>
    <n v="0"/>
    <n v="0"/>
    <e v="#DIV/0!"/>
    <e v="#DIV/0!"/>
    <n v="750"/>
    <n v="0"/>
    <n v="-750"/>
    <n v="2625.0000000000005"/>
    <n v="0"/>
    <n v="-2625.0000000000005"/>
    <n v="0"/>
    <n v="0"/>
    <e v="#DIV/0!"/>
  </r>
  <r>
    <s v="ECA1216_Kombi_Aralık_Preroll_Acunn_MEC"/>
    <x v="0"/>
    <x v="11"/>
    <s v="Q4"/>
    <d v="2016-12-01T00:00:00"/>
    <d v="2016-12-31T00:00:00"/>
    <n v="0"/>
    <x v="1"/>
    <x v="76"/>
    <s v="ECA1216_Kombi_Aralık_Preroll_MEC"/>
    <s v="Completed"/>
    <s v="Acunn"/>
    <s v="RON"/>
    <s v="Xaxis Tv"/>
    <s v="cpv"/>
    <s v="Pre/Mid/Post Rolls RON"/>
    <s v="Online Video"/>
    <n v="1.4999999999999999E-2"/>
    <n v="3.5000000000000003E-2"/>
    <n v="75000"/>
    <n v="59666"/>
    <n v="15334"/>
    <n v="59666"/>
    <m/>
    <n v="0"/>
    <e v="#DIV/0!"/>
    <n v="1125"/>
    <n v="894.99"/>
    <n v="-230.01"/>
    <n v="2625.0000000000005"/>
    <n v="2088.3100000000004"/>
    <n v="-536.69000000000005"/>
    <n v="0"/>
    <n v="1193.3200000000004"/>
    <n v="0.57142857142857151"/>
  </r>
  <r>
    <s v="ECA1216_Kombi_Aralık_Preroll_Crep_MEC"/>
    <x v="0"/>
    <x v="11"/>
    <s v="Q4"/>
    <d v="2016-12-01T00:00:00"/>
    <d v="2016-12-31T00:00:00"/>
    <n v="0"/>
    <x v="1"/>
    <x v="76"/>
    <s v="ECA1216_Kombi_Aralık_Preroll_MEC"/>
    <s v="Completed"/>
    <s v="Crep Digital"/>
    <s v="RON"/>
    <s v="Xaxis Tv"/>
    <s v="cpv"/>
    <s v="Pre/Mid/Post Rolls RON"/>
    <s v="Online Video"/>
    <n v="2.5000000000000001E-2"/>
    <n v="3.5000000000000003E-2"/>
    <n v="60000"/>
    <n v="63004"/>
    <n v="0"/>
    <n v="60000"/>
    <n v="1333"/>
    <n v="2.1157386832582059E-2"/>
    <n v="1.6542685671417856"/>
    <n v="1500"/>
    <n v="1500"/>
    <n v="0"/>
    <n v="2100"/>
    <n v="2205.1400000000003"/>
    <n v="105.14000000000033"/>
    <n v="0"/>
    <n v="705.14000000000033"/>
    <n v="0.3197710802942218"/>
  </r>
  <r>
    <s v="IKEA1216_Good_Cause_intersitital_Medyanet_MEC"/>
    <x v="0"/>
    <x v="11"/>
    <s v="Q4"/>
    <d v="2016-12-01T00:00:00"/>
    <d v="2016-12-24T00:00:00"/>
    <n v="0"/>
    <x v="1"/>
    <x v="1"/>
    <s v="IKEA1216_Good_Cause_intersitital_MEC"/>
    <s v="Completed"/>
    <s v="Medyanet"/>
    <s v="RON"/>
    <s v="Xaxis Rich Media"/>
    <s v="cpm"/>
    <s v="Interstitial"/>
    <s v="Interstitial"/>
    <n v="0.5"/>
    <n v="4.5"/>
    <n v="500000"/>
    <n v="207817"/>
    <n v="292183"/>
    <n v="207817"/>
    <n v="3172"/>
    <n v="1.5263428882141499E-2"/>
    <n v="0.18915510718789408"/>
    <n v="250"/>
    <n v="103.9085"/>
    <n v="-146.0915"/>
    <n v="2250"/>
    <n v="600"/>
    <n v="-1650"/>
    <n v="0"/>
    <n v="496.0915"/>
    <n v="0.82681916666666666"/>
  </r>
  <r>
    <s v="IKEA1216_Good_Cause_intersitital_Mynet_MEC"/>
    <x v="0"/>
    <x v="11"/>
    <s v="Q4"/>
    <d v="2016-12-01T00:00:00"/>
    <d v="2016-12-24T00:00:00"/>
    <n v="0"/>
    <x v="1"/>
    <x v="1"/>
    <s v="IKEA1216_Good_Cause_intersitital_MEC"/>
    <s v="Completed"/>
    <s v="Digitalm"/>
    <s v="RON"/>
    <s v="Xaxis Rich Media"/>
    <s v="cpm"/>
    <s v="Interstitial"/>
    <s v="Interstitial"/>
    <n v="2.5"/>
    <n v="4.5"/>
    <n v="500000"/>
    <n v="103962"/>
    <n v="396038"/>
    <n v="103962"/>
    <n v="782"/>
    <n v="7.5219791847021024E-3"/>
    <n v="0.51150895140664965"/>
    <n v="1250"/>
    <n v="259.90500000000003"/>
    <n v="-990.09500000000003"/>
    <n v="2250"/>
    <n v="400"/>
    <n v="-1850"/>
    <n v="0"/>
    <n v="140.09499999999997"/>
    <n v="0.35023749999999992"/>
  </r>
  <r>
    <s v="IKEA1216_Good_Cause_intersitital_Acunn_MEC"/>
    <x v="0"/>
    <x v="11"/>
    <s v="Q4"/>
    <d v="2016-12-01T00:00:00"/>
    <d v="2016-12-24T00:00:00"/>
    <n v="0"/>
    <x v="1"/>
    <x v="1"/>
    <s v="IKEA1216_Good_Cause_intersitital_MEC"/>
    <s v="Completed"/>
    <s v="Acunn"/>
    <s v="RON"/>
    <s v="Xaxis Rich Media"/>
    <s v="cpm"/>
    <s v="Interstitial"/>
    <s v="Interstitial"/>
    <n v="1.25"/>
    <n v="4.5"/>
    <n v="500000"/>
    <n v="329195"/>
    <n v="170805"/>
    <n v="329195"/>
    <m/>
    <n v="0"/>
    <e v="#DIV/0!"/>
    <n v="625"/>
    <n v="411.49374999999998"/>
    <n v="-213.50625000000002"/>
    <n v="2250"/>
    <n v="4.6879999999998745"/>
    <n v="-2245.3119999999999"/>
    <n v="0"/>
    <n v="-406.8057500000001"/>
    <n v="-86.77597056314228"/>
  </r>
  <r>
    <s v="IKEA1216_Good_Cause_intersitital_Star_MEC"/>
    <x v="0"/>
    <x v="11"/>
    <s v="Q4"/>
    <d v="2016-12-01T00:00:00"/>
    <d v="2016-12-24T00:00:00"/>
    <n v="0"/>
    <x v="1"/>
    <x v="1"/>
    <s v="IKEA1216_Good_Cause_intersitital_MEC"/>
    <s v="Completed"/>
    <s v="Star"/>
    <s v="RON"/>
    <s v="Xaxis Rich Media"/>
    <s v="cpm"/>
    <s v="Interstitial"/>
    <s v="Interstitial"/>
    <n v="2.5"/>
    <n v="4.5"/>
    <n v="250000"/>
    <n v="51571"/>
    <n v="198429"/>
    <n v="51571"/>
    <m/>
    <n v="0"/>
    <e v="#DIV/0!"/>
    <n v="625"/>
    <n v="128.92750000000001"/>
    <n v="-496.07249999999999"/>
    <n v="1125"/>
    <n v="232.06950000000001"/>
    <n v="-892.93049999999994"/>
    <n v="0"/>
    <n v="103.142"/>
    <n v="0.44444444444444442"/>
  </r>
  <r>
    <s v="IKEA1216_Good_Cause_Mobil_presitital_Medyanet_MEC"/>
    <x v="0"/>
    <x v="11"/>
    <s v="Q4"/>
    <d v="2016-12-01T00:00:00"/>
    <d v="2016-12-24T00:00:00"/>
    <n v="0"/>
    <x v="1"/>
    <x v="1"/>
    <s v="IKEA1216_Good_Cause_Mobil_presitital_MEC"/>
    <s v="Completed"/>
    <s v="Medyanet"/>
    <s v="RON"/>
    <s v="Xaxis Mobil"/>
    <s v="cpm"/>
    <s v="Interstitial"/>
    <s v="Interstitial"/>
    <n v="2.5"/>
    <n v="7.5"/>
    <n v="750000"/>
    <n v="419369"/>
    <n v="330631"/>
    <n v="419369"/>
    <m/>
    <n v="0"/>
    <e v="#DIV/0!"/>
    <n v="1875"/>
    <n v="1048.4225000000001"/>
    <n v="-826.57749999999987"/>
    <n v="5625"/>
    <n v="2409.2624999999998"/>
    <n v="-3215.7375000000002"/>
    <n v="0"/>
    <n v="1360.8399999999997"/>
    <n v="0.5648367498352711"/>
  </r>
  <r>
    <s v="IKEA1216_Good_Cause_Mobil_presitital_Move_MEC"/>
    <x v="0"/>
    <x v="11"/>
    <s v="Q4"/>
    <d v="2016-12-01T00:00:00"/>
    <d v="2016-12-24T00:00:00"/>
    <n v="0"/>
    <x v="1"/>
    <x v="1"/>
    <s v="IKEA1216_Good_Cause_Mobil_presitital_MEC"/>
    <s v="Completed"/>
    <s v="Move"/>
    <s v="RON"/>
    <s v="Xaxis Mobil"/>
    <s v="cpm"/>
    <s v="Interstitial"/>
    <s v="Interstitial"/>
    <n v="3"/>
    <n v="7.5"/>
    <n v="750000"/>
    <n v="418248"/>
    <n v="331752"/>
    <n v="418248"/>
    <m/>
    <n v="0"/>
    <e v="#DIV/0!"/>
    <n v="2250"/>
    <n v="1254.7439999999999"/>
    <n v="-995.25600000000009"/>
    <n v="5625"/>
    <n v="2409.2624999999998"/>
    <n v="-3215.7375000000002"/>
    <n v="0"/>
    <n v="1154.5184999999999"/>
    <n v="0.47919996264417014"/>
  </r>
  <r>
    <s v="Michelin1216_Winter_interest_Dogus_MEC"/>
    <x v="0"/>
    <x v="11"/>
    <s v="Q4"/>
    <d v="2016-12-01T00:00:00"/>
    <d v="2016-12-15T00:00:00"/>
    <n v="0"/>
    <x v="1"/>
    <x v="43"/>
    <s v="Michelin1216_Winter_interest_MEC"/>
    <s v="Completed"/>
    <s v="Dogus"/>
    <s v="RON"/>
    <s v="Xaxis Display Plus"/>
    <s v="cpm"/>
    <s v="Selected Sites"/>
    <s v="Ad Bundles"/>
    <n v="0.35"/>
    <n v="1.8"/>
    <n v="1500000"/>
    <n v="1500223"/>
    <n v="0"/>
    <n v="1500000"/>
    <n v="3275"/>
    <n v="2.1830087926928195E-3"/>
    <n v="0.53424219847328247"/>
    <n v="525"/>
    <n v="525"/>
    <n v="0"/>
    <n v="2700"/>
    <n v="1749.6432"/>
    <n v="-950.35680000000002"/>
    <n v="0"/>
    <n v="1224.6432"/>
    <n v="0.69993882181235578"/>
  </r>
  <r>
    <s v="Michelin1216_Winter_interest_Onedio_MEC"/>
    <x v="0"/>
    <x v="11"/>
    <s v="Q4"/>
    <d v="2016-12-01T00:00:00"/>
    <d v="2016-12-15T00:00:00"/>
    <n v="0"/>
    <x v="1"/>
    <x v="43"/>
    <s v="Michelin1216_Winter_interest_MEC"/>
    <s v="Completed"/>
    <s v="Onedio"/>
    <s v="RON"/>
    <s v="Xaxis Display Plus"/>
    <s v="cpm"/>
    <s v="Selected Sites"/>
    <s v="Ad Bundles"/>
    <m/>
    <m/>
    <m/>
    <m/>
    <n v="0"/>
    <n v="0"/>
    <m/>
    <e v="#DIV/0!"/>
    <e v="#DIV/0!"/>
    <n v="0"/>
    <n v="200"/>
    <n v="200"/>
    <n v="0"/>
    <n v="0"/>
    <n v="0"/>
    <n v="0"/>
    <n v="-200"/>
    <e v="#DIV/0!"/>
  </r>
  <r>
    <s v="Michelin1216_Winter_interest_Sahibinden_MEC"/>
    <x v="0"/>
    <x v="11"/>
    <s v="Q4"/>
    <d v="2016-12-01T00:00:00"/>
    <d v="2016-12-15T00:00:00"/>
    <n v="0"/>
    <x v="1"/>
    <x v="43"/>
    <s v="Michelin1216_Winter_interest_MEC"/>
    <s v="Completed"/>
    <s v="Sahibinden"/>
    <s v="RON"/>
    <s v="Xaxis Display Plus"/>
    <s v="cpm"/>
    <s v="Selected Sites"/>
    <s v="Ad Bundles"/>
    <n v="0.3"/>
    <n v="1.8"/>
    <n v="1500000"/>
    <n v="1651834"/>
    <n v="0"/>
    <n v="1500000"/>
    <m/>
    <n v="0"/>
    <e v="#DIV/0!"/>
    <n v="450"/>
    <n v="450"/>
    <n v="0"/>
    <n v="2700"/>
    <n v="1749.6432"/>
    <n v="-950.35680000000002"/>
    <n v="0"/>
    <n v="1299.6432"/>
    <n v="0.74280470441059065"/>
  </r>
  <r>
    <s v="RedBull1216_Workflow_interest_Bond_MEC"/>
    <x v="0"/>
    <x v="11"/>
    <s v="Q4"/>
    <d v="2016-12-01T00:00:00"/>
    <d v="2016-12-26T00:00:00"/>
    <n v="0"/>
    <x v="1"/>
    <x v="11"/>
    <s v="RedBull1216_Workflow_interest_MEC"/>
    <s v="Completed"/>
    <s v="Bond Digital"/>
    <s v="RON"/>
    <s v="Xaxis Display Plus"/>
    <s v="cpm"/>
    <s v="Selected Sites"/>
    <s v="Ad Bundles"/>
    <n v="0.5"/>
    <n v="2"/>
    <n v="2000000"/>
    <n v="2000003"/>
    <n v="0"/>
    <n v="2000000"/>
    <n v="446"/>
    <n v="2.2299966550050175E-4"/>
    <n v="7.1357847533632288"/>
    <n v="1000"/>
    <n v="1000"/>
    <n v="0"/>
    <n v="4000"/>
    <n v="3182.56"/>
    <n v="-817.44"/>
    <n v="0"/>
    <n v="2182.56"/>
    <n v="0.68578754210446935"/>
  </r>
  <r>
    <s v="RedBull1216_Workflow_interest_Dogus_MEC"/>
    <x v="0"/>
    <x v="11"/>
    <s v="Q4"/>
    <d v="2016-12-01T00:00:00"/>
    <d v="2016-12-26T00:00:00"/>
    <n v="0"/>
    <x v="1"/>
    <x v="11"/>
    <s v="RedBull1216_Workflow_interest_MEC"/>
    <s v="Completed"/>
    <s v="Dogus"/>
    <s v="RON"/>
    <s v="Xaxis Display Plus"/>
    <s v="cpm"/>
    <s v="Selected Sites"/>
    <s v="Ad Bundles"/>
    <n v="0.35"/>
    <n v="2"/>
    <n v="2000000"/>
    <n v="2000077"/>
    <n v="0"/>
    <n v="2000000"/>
    <n v="5424"/>
    <n v="2.7118955920197073E-3"/>
    <n v="0.55309734513274333"/>
    <n v="700"/>
    <n v="700"/>
    <n v="0"/>
    <n v="4000"/>
    <n v="3000"/>
    <n v="-1000"/>
    <n v="0"/>
    <n v="2300"/>
    <n v="0.76666666666666672"/>
  </r>
  <r>
    <s v="RedBull1216_Workflow_interest_Mynet_MEC"/>
    <x v="0"/>
    <x v="11"/>
    <s v="Q4"/>
    <d v="2016-12-01T00:00:00"/>
    <d v="2016-12-26T00:00:00"/>
    <n v="0"/>
    <x v="1"/>
    <x v="11"/>
    <s v="RedBull1216_Workflow_interest_MEC"/>
    <s v="Completed"/>
    <s v="Digitalm"/>
    <s v="RON"/>
    <s v="Xaxis Display Plus"/>
    <s v="cpm"/>
    <s v="Selected Sites"/>
    <s v="Ad Bundles"/>
    <n v="0.2"/>
    <n v="2"/>
    <n v="1500000"/>
    <n v="1500018"/>
    <n v="0"/>
    <n v="1500000"/>
    <n v="206"/>
    <n v="1.3733168535310909E-4"/>
    <n v="14.563106796116505"/>
    <n v="300"/>
    <n v="300"/>
    <n v="0"/>
    <n v="3000"/>
    <n v="3000"/>
    <n v="0"/>
    <n v="0"/>
    <n v="2700"/>
    <n v="0.9"/>
  </r>
  <r>
    <s v="RedBull1216_Workflow_Mobil_interest_Sahibinden_MEC"/>
    <x v="0"/>
    <x v="11"/>
    <s v="Q4"/>
    <d v="2016-12-01T00:00:00"/>
    <d v="2016-12-26T00:00:00"/>
    <n v="0"/>
    <x v="1"/>
    <x v="11"/>
    <s v="RedBull1216_Workflow_Mobil_interest_MEC"/>
    <s v="Completed"/>
    <s v="Sahibinden"/>
    <s v="RON"/>
    <s v="Xaxis Mobil"/>
    <s v="cpm"/>
    <s v="Selected Sites"/>
    <s v="Ad Bundles"/>
    <n v="1"/>
    <n v="5"/>
    <n v="750000"/>
    <n v="220336"/>
    <n v="529664"/>
    <n v="220336"/>
    <m/>
    <n v="0"/>
    <e v="#DIV/0!"/>
    <n v="750"/>
    <n v="220.33600000000001"/>
    <n v="-529.66399999999999"/>
    <n v="3750"/>
    <n v="14.04"/>
    <n v="-3735.96"/>
    <n v="0"/>
    <n v="-206.29600000000002"/>
    <n v="-14.693447293447296"/>
  </r>
  <r>
    <s v="Sepas1216_Unico_Sigorta_interstitial_Medyanet_MEC"/>
    <x v="0"/>
    <x v="11"/>
    <s v="Q4"/>
    <d v="2016-12-01T00:00:00"/>
    <d v="2016-12-31T00:00:00"/>
    <n v="0"/>
    <x v="1"/>
    <x v="67"/>
    <s v="Sepas1216_Unico_Sigorta_interstitial_MEC"/>
    <s v="Completed"/>
    <s v="Medyanet"/>
    <s v="RON"/>
    <s v="Xaxis Rich Media"/>
    <s v="cpm"/>
    <s v="Interstitial"/>
    <s v="Interstitial"/>
    <n v="0.5"/>
    <n v="2.5"/>
    <n v="300000"/>
    <n v="300004"/>
    <n v="0"/>
    <n v="300000"/>
    <n v="3719"/>
    <n v="1.2396501379981601E-2"/>
    <n v="0.11427803172895939"/>
    <n v="150"/>
    <n v="150"/>
    <n v="0"/>
    <n v="750"/>
    <n v="425"/>
    <n v="-325"/>
    <n v="0"/>
    <n v="275"/>
    <n v="0.6470588235294118"/>
  </r>
  <r>
    <s v="AvivaSA1216_BES_Preroll_Crep_MC"/>
    <x v="0"/>
    <x v="11"/>
    <s v="Q4"/>
    <d v="2016-12-01T00:00:00"/>
    <d v="2016-12-31T00:00:00"/>
    <n v="0"/>
    <x v="0"/>
    <x v="5"/>
    <s v="AvivaSA1216_BES_Preroll_MC"/>
    <s v="Completed"/>
    <s v="Crep Digital"/>
    <s v="RON"/>
    <s v="Xaxis Tv"/>
    <s v="cpv"/>
    <s v="Pre/Mid/Post Rolls RON"/>
    <s v="Online Video"/>
    <n v="2.5000000000000001E-2"/>
    <n v="0.04"/>
    <n v="35000"/>
    <n v="35036"/>
    <n v="0"/>
    <n v="35000"/>
    <n v="1972"/>
    <n v="5.6284964036990522E-2"/>
    <n v="0.9447261663286004"/>
    <n v="875"/>
    <n v="875"/>
    <n v="0"/>
    <n v="1400"/>
    <n v="1863"/>
    <n v="463"/>
    <n v="0"/>
    <n v="988"/>
    <n v="0.53032742887815354"/>
  </r>
  <r>
    <s v="AvivaSA1216_BES_Preroll_Fox_MC"/>
    <x v="0"/>
    <x v="11"/>
    <s v="Q4"/>
    <d v="2016-12-01T00:00:00"/>
    <d v="2016-12-31T00:00:00"/>
    <n v="0"/>
    <x v="0"/>
    <x v="5"/>
    <s v="AvivaSA1216_BES_Preroll_MC"/>
    <s v="Completed"/>
    <s v="Fox"/>
    <s v="RON"/>
    <s v="Xaxis Tv"/>
    <s v="cpv"/>
    <s v="Pre/Mid/Post Rolls RON"/>
    <s v="Online Video"/>
    <n v="0.01"/>
    <n v="0.04"/>
    <n v="60000"/>
    <n v="59563"/>
    <n v="437"/>
    <n v="59563"/>
    <n v="1617"/>
    <n v="2.714772593724292E-2"/>
    <n v="1.1521335807050093"/>
    <n v="600"/>
    <n v="595.63"/>
    <n v="-4.3700000000000045"/>
    <n v="2400"/>
    <n v="1863"/>
    <n v="-537"/>
    <n v="0"/>
    <n v="1267.3699999999999"/>
    <n v="0.68028448738593661"/>
  </r>
  <r>
    <s v="Bridgestone1216_Kış_Lastigi_interstitial_Medyanet_MC"/>
    <x v="0"/>
    <x v="11"/>
    <s v="Q4"/>
    <d v="2016-12-01T00:00:00"/>
    <d v="2016-12-15T00:00:00"/>
    <n v="0"/>
    <x v="0"/>
    <x v="8"/>
    <s v="Bridgestone1216_Kış_Lastigi_interstitial_MC"/>
    <s v="Completed"/>
    <s v="Medyanet"/>
    <s v="RON"/>
    <s v="Xaxis Rich Media"/>
    <s v="cpm"/>
    <s v="Interstitial"/>
    <s v="Interstitial"/>
    <n v="0.5"/>
    <n v="4.25"/>
    <n v="500000"/>
    <n v="500046"/>
    <n v="0"/>
    <n v="500000"/>
    <n v="7237"/>
    <n v="1.4472668514496667E-2"/>
    <n v="0.27635760674312559"/>
    <n v="250"/>
    <n v="250"/>
    <n v="0"/>
    <n v="2125"/>
    <n v="2000"/>
    <n v="-125"/>
    <n v="0"/>
    <n v="1750"/>
    <n v="0.875"/>
  </r>
  <r>
    <s v="Bridgestone1216_Kış_Lastigi_interstitial_Bond_MC"/>
    <x v="0"/>
    <x v="11"/>
    <s v="Q4"/>
    <d v="2016-12-01T00:00:00"/>
    <d v="2016-12-15T00:00:00"/>
    <n v="0"/>
    <x v="0"/>
    <x v="8"/>
    <s v="Bridgestone1216_Kış_Lastigi_interstitial_MC"/>
    <s v="Completed"/>
    <s v="Bond Digital"/>
    <s v="RON"/>
    <s v="Xaxis Rich Media"/>
    <s v="cpm"/>
    <s v="Interstitial"/>
    <s v="Interstitial"/>
    <n v="2.5"/>
    <n v="4.25"/>
    <n v="300000"/>
    <n v="300350"/>
    <n v="0"/>
    <n v="300000"/>
    <n v="3492"/>
    <n v="1.1626435824870983E-2"/>
    <n v="0.28636884306987398"/>
    <n v="750"/>
    <n v="750"/>
    <n v="0"/>
    <n v="1275"/>
    <n v="1000"/>
    <n v="-275"/>
    <n v="0"/>
    <n v="250"/>
    <n v="0.25"/>
  </r>
  <r>
    <s v="Bridgestone1216_Kış_Lastigi_interstitial_Dogus_MC"/>
    <x v="0"/>
    <x v="11"/>
    <s v="Q4"/>
    <d v="2016-12-01T00:00:00"/>
    <d v="2016-12-15T00:00:00"/>
    <n v="0"/>
    <x v="0"/>
    <x v="8"/>
    <s v="Bridgestone1216_Kış_Lastigi_interstitial_MC"/>
    <s v="Completed"/>
    <s v="Dogus"/>
    <s v="RON"/>
    <s v="Xaxis Rich Media"/>
    <s v="cpm"/>
    <s v="Interstitial"/>
    <s v="Interstitial"/>
    <n v="2.5"/>
    <n v="4.25"/>
    <n v="300000"/>
    <n v="299672"/>
    <n v="328"/>
    <n v="299672"/>
    <n v="1761"/>
    <n v="5.8764248912143947E-3"/>
    <n v="0.56785917092561045"/>
    <n v="750"/>
    <n v="749.18000000000006"/>
    <n v="-0.81999999999993634"/>
    <n v="1275"/>
    <n v="1000"/>
    <n v="-275"/>
    <n v="0"/>
    <n v="250.81999999999994"/>
    <n v="0.25081999999999993"/>
  </r>
  <r>
    <s v="Bridgestone1216_Kış_Lastigi_Preroll_Bond_MC"/>
    <x v="0"/>
    <x v="11"/>
    <s v="Q4"/>
    <d v="2016-12-01T00:00:00"/>
    <d v="2016-12-15T00:00:00"/>
    <n v="0"/>
    <x v="0"/>
    <x v="8"/>
    <s v="Bridgestone1216_Kış_Lastigi_Preroll_MC"/>
    <s v="Completed"/>
    <s v="Bond Digital"/>
    <s v="RON"/>
    <s v="Xaxis Tv"/>
    <s v="cpv"/>
    <s v="Pre/Mid/Post Rolls RON"/>
    <s v="Online Video"/>
    <n v="1.4999999999999999E-2"/>
    <n v="3.3000000000000002E-2"/>
    <n v="65000"/>
    <n v="64838"/>
    <n v="162"/>
    <n v="64838"/>
    <n v="2738"/>
    <n v="4.2228322897066538E-2"/>
    <n v="0.70200931336742145"/>
    <n v="975"/>
    <n v="972.56999999999994"/>
    <n v="-2.4300000000000637"/>
    <n v="2145"/>
    <n v="1922.1015"/>
    <n v="-222.89850000000001"/>
    <n v="0"/>
    <n v="949.53150000000005"/>
    <n v="0.49400695020528318"/>
  </r>
  <r>
    <s v="Bridgestone1216_Kış_Lastigi_Preroll_Dogus_MC"/>
    <x v="0"/>
    <x v="11"/>
    <s v="Q4"/>
    <d v="2016-12-01T00:00:00"/>
    <d v="2016-12-15T00:00:00"/>
    <n v="0"/>
    <x v="0"/>
    <x v="8"/>
    <s v="Bridgestone1216_Kış_Lastigi_Preroll_MC"/>
    <s v="Completed"/>
    <s v="Dogus"/>
    <s v="RON"/>
    <s v="Xaxis Tv"/>
    <s v="cpv"/>
    <s v="Pre/Mid/Post Rolls RON"/>
    <s v="Online Video"/>
    <n v="0.01"/>
    <n v="3.3000000000000002E-2"/>
    <n v="65000"/>
    <n v="64850"/>
    <n v="150"/>
    <n v="64850"/>
    <n v="913"/>
    <n v="1.407864302235929E-2"/>
    <n v="2.1052590361445782"/>
    <n v="650"/>
    <n v="648.5"/>
    <n v="-1.5"/>
    <n v="2145"/>
    <n v="1922.1015"/>
    <n v="-222.89850000000001"/>
    <n v="0"/>
    <n v="1273.6015"/>
    <n v="0.66260886847026546"/>
  </r>
  <r>
    <s v="GSK1216_Breathe_Right_Trueview%75_Star_MC"/>
    <x v="0"/>
    <x v="11"/>
    <s v="Q4"/>
    <d v="2016-12-01T00:00:00"/>
    <d v="2016-12-31T00:00:00"/>
    <n v="0"/>
    <x v="0"/>
    <x v="0"/>
    <s v="GSK1216_Breathe_Right_Trueview%75_MC"/>
    <s v="Completed"/>
    <s v="Star"/>
    <s v="RON"/>
    <s v="Xaxis Tv"/>
    <s v="cpv"/>
    <s v="Pre/Mid/Post Rolls RON"/>
    <s v="Online Video"/>
    <n v="0.01"/>
    <n v="0.04"/>
    <n v="150000"/>
    <n v="78253"/>
    <n v="71747"/>
    <n v="78253"/>
    <m/>
    <n v="0"/>
    <e v="#DIV/0!"/>
    <n v="1500"/>
    <n v="782.53"/>
    <n v="-717.47"/>
    <n v="6000"/>
    <n v="2174.5"/>
    <n v="-3825.5"/>
    <n v="0"/>
    <n v="1391.97"/>
    <n v="0.64013336399172227"/>
  </r>
  <r>
    <s v="GSK1216_Breathe_Right_Trueview%75_PureAds_MC"/>
    <x v="0"/>
    <x v="11"/>
    <s v="Q4"/>
    <d v="2016-12-01T00:00:00"/>
    <d v="2016-12-31T00:00:00"/>
    <n v="0"/>
    <x v="0"/>
    <x v="0"/>
    <s v="GSK1216_Breathe_Right_Trueview%75_MC"/>
    <s v="Completed"/>
    <s v="PureAds"/>
    <s v="RON"/>
    <s v="Xaxis Tv"/>
    <s v="cpv"/>
    <s v="Pre/Mid/Post Rolls RON"/>
    <s v="Online Video"/>
    <n v="0.01"/>
    <n v="0.04"/>
    <n v="100000"/>
    <n v="120034"/>
    <n v="0"/>
    <n v="100000"/>
    <m/>
    <n v="0"/>
    <e v="#DIV/0!"/>
    <n v="1000"/>
    <n v="1000"/>
    <n v="0"/>
    <n v="4000"/>
    <n v="2174.5"/>
    <n v="-1825.5"/>
    <n v="0"/>
    <n v="1174.5"/>
    <n v="0.54012416647505168"/>
  </r>
  <r>
    <s v="Lassa1216_1216_Kış_Lastigi_interstitial_Medyanet_MC"/>
    <x v="0"/>
    <x v="11"/>
    <s v="Q4"/>
    <d v="2016-12-01T00:00:00"/>
    <d v="2016-12-15T00:00:00"/>
    <n v="0"/>
    <x v="0"/>
    <x v="17"/>
    <s v="Lassa1216_1216_Kış_Lastigi_interstitial_MC"/>
    <s v="Completed"/>
    <s v="Medyanet"/>
    <s v="RON"/>
    <s v="Xaxis Rich Media"/>
    <s v="cpm"/>
    <s v="Interstitial"/>
    <s v="Interstitial"/>
    <n v="0.5"/>
    <n v="4.25"/>
    <n v="300000"/>
    <n v="300065"/>
    <n v="0"/>
    <n v="300000"/>
    <n v="4490"/>
    <n v="1.4963424591338544E-2"/>
    <n v="0.28396436525612473"/>
    <n v="150"/>
    <n v="150"/>
    <n v="0"/>
    <n v="1275"/>
    <n v="1275"/>
    <n v="0"/>
    <n v="0"/>
    <n v="1125"/>
    <n v="0.88235294117647056"/>
  </r>
  <r>
    <s v="Lassa1216_1216_Kış_Lastigi_interstitial_Acunn_MC"/>
    <x v="0"/>
    <x v="11"/>
    <s v="Q4"/>
    <d v="2016-12-01T00:00:00"/>
    <d v="2016-12-15T00:00:00"/>
    <n v="0"/>
    <x v="0"/>
    <x v="17"/>
    <s v="Lassa1216_1216_Kış_Lastigi_interstitial_MC"/>
    <s v="Completed"/>
    <s v="Acunn"/>
    <s v="RON"/>
    <s v="Xaxis Rich Media"/>
    <s v="cpm"/>
    <s v="Interstitial"/>
    <s v="Interstitial"/>
    <n v="1.25"/>
    <n v="4.25"/>
    <n v="300000"/>
    <n v="365076"/>
    <n v="0"/>
    <n v="300000"/>
    <m/>
    <n v="0"/>
    <e v="#DIV/0!"/>
    <n v="375"/>
    <n v="375"/>
    <n v="0"/>
    <n v="1275"/>
    <n v="1275"/>
    <n v="0"/>
    <n v="0"/>
    <n v="900"/>
    <n v="0.70588235294117652"/>
  </r>
  <r>
    <s v="Lassa1216_1216_Kış_Lastigi_interstitial_Mynet_MC"/>
    <x v="0"/>
    <x v="11"/>
    <s v="Q4"/>
    <d v="2016-12-01T00:00:00"/>
    <d v="2016-12-15T00:00:00"/>
    <n v="0"/>
    <x v="0"/>
    <x v="17"/>
    <s v="Lassa1216_1216_Kış_Lastigi_interstitial_MC"/>
    <s v="Completed"/>
    <s v="Digitalm"/>
    <s v="RON"/>
    <s v="Xaxis Rich Media"/>
    <s v="cpm"/>
    <s v="Interstitial"/>
    <s v="Interstitial"/>
    <n v="2.5"/>
    <n v="4.25"/>
    <n v="250000"/>
    <n v="250065"/>
    <n v="0"/>
    <n v="250000"/>
    <n v="1851"/>
    <n v="7.4020754603803009E-3"/>
    <n v="0.37452809292274436"/>
    <n v="625"/>
    <n v="625"/>
    <n v="0"/>
    <n v="1062.5"/>
    <n v="693.25149999999985"/>
    <n v="-369.24850000000015"/>
    <n v="0"/>
    <n v="68.251499999999851"/>
    <n v="9.845128355293839E-2"/>
  </r>
  <r>
    <s v="Teknosa1216_Disney_iletisimi_interstitial_Medyanet_MC"/>
    <x v="0"/>
    <x v="11"/>
    <s v="Q4"/>
    <d v="2016-12-01T00:00:00"/>
    <d v="2016-12-31T00:00:00"/>
    <n v="0"/>
    <x v="0"/>
    <x v="6"/>
    <s v="Teknosa1216_Disney_iletisimi_interstitial_MC"/>
    <s v="Completed"/>
    <s v="Medyanet"/>
    <s v="RON"/>
    <s v="Xaxis Rich Media"/>
    <s v="cpm"/>
    <s v="Interstitial"/>
    <s v="Interstitial"/>
    <n v="0.5"/>
    <n v="4.25"/>
    <n v="1000000"/>
    <n v="998266"/>
    <n v="1734"/>
    <n v="998266"/>
    <n v="11336"/>
    <n v="1.1355690767791349E-2"/>
    <n v="0.35285815102328866"/>
    <n v="500"/>
    <n v="499.13299999999998"/>
    <n v="-0.86700000000001864"/>
    <n v="4250"/>
    <n v="4000"/>
    <n v="-250"/>
    <n v="0"/>
    <n v="3500.8670000000002"/>
    <n v="0.8752167500000001"/>
  </r>
  <r>
    <s v="Teknosa1216_Disney_iletisimi_interstitial_Mynet_MC"/>
    <x v="0"/>
    <x v="11"/>
    <s v="Q4"/>
    <d v="2016-12-01T00:00:00"/>
    <d v="2016-12-31T00:00:00"/>
    <n v="0"/>
    <x v="0"/>
    <x v="6"/>
    <s v="Teknosa1216_Disney_iletisimi_interstitial_MC"/>
    <s v="Completed"/>
    <s v="Digitalm"/>
    <s v="RON"/>
    <s v="Xaxis Rich Media"/>
    <s v="cpm"/>
    <s v="Interstitial"/>
    <s v="Interstitial"/>
    <n v="2.5"/>
    <n v="4.25"/>
    <n v="500000"/>
    <n v="419931"/>
    <n v="80069"/>
    <n v="419931"/>
    <n v="2987"/>
    <n v="7.1130733382389014E-3"/>
    <n v="0.6695681285570807"/>
    <n v="1250"/>
    <n v="1049.8274999999999"/>
    <n v="-200.17250000000013"/>
    <n v="2125"/>
    <n v="2000"/>
    <n v="-125"/>
    <n v="0"/>
    <n v="950.17250000000013"/>
    <n v="0.47508625000000004"/>
  </r>
  <r>
    <s v="Teknosa1216_Disney_iletisimi_interstitial_Star_MC"/>
    <x v="0"/>
    <x v="11"/>
    <s v="Q4"/>
    <d v="2016-12-01T00:00:00"/>
    <d v="2016-12-31T00:00:00"/>
    <n v="0"/>
    <x v="0"/>
    <x v="6"/>
    <s v="Teknosa1216_Disney_iletisimi_interstitial_MC"/>
    <s v="Completed"/>
    <s v="Star"/>
    <s v="RON"/>
    <s v="Xaxis Rich Media"/>
    <s v="cpm"/>
    <s v="Interstitial"/>
    <s v="Interstitial"/>
    <n v="2.5"/>
    <n v="4.25"/>
    <n v="500000"/>
    <n v="500000"/>
    <n v="0"/>
    <n v="500000"/>
    <m/>
    <n v="0"/>
    <e v="#DIV/0!"/>
    <n v="1250"/>
    <n v="1250"/>
    <n v="0"/>
    <n v="2125"/>
    <n v="2000"/>
    <n v="-125"/>
    <n v="0"/>
    <n v="750"/>
    <n v="0.375"/>
  </r>
  <r>
    <s v="Teknosa1216_Disney_iletisimi_interstitial_Acunn_MC"/>
    <x v="0"/>
    <x v="11"/>
    <s v="Q4"/>
    <d v="2016-12-01T00:00:00"/>
    <d v="2016-12-31T00:00:00"/>
    <n v="0"/>
    <x v="0"/>
    <x v="6"/>
    <s v="Teknosa1216_Disney_iletisimi_interstitial_MC"/>
    <s v="Completed"/>
    <s v="Acunn"/>
    <s v="RON"/>
    <s v="Xaxis Rich Media"/>
    <s v="cpm"/>
    <s v="Interstitial"/>
    <s v="Interstitial"/>
    <n v="1.25"/>
    <n v="4.25"/>
    <n v="500000"/>
    <n v="507901"/>
    <n v="0"/>
    <n v="500000"/>
    <m/>
    <n v="0"/>
    <e v="#DIV/0!"/>
    <n v="625"/>
    <n v="625"/>
    <n v="0"/>
    <n v="2125"/>
    <n v="2000"/>
    <n v="-125"/>
    <n v="0"/>
    <n v="1375"/>
    <n v="0.6875"/>
  </r>
  <r>
    <s v="Vodafone1216_Akbank_Hackathon_Kobi-Finans_Medyanet(interstitial)_MS"/>
    <x v="0"/>
    <x v="11"/>
    <s v="Q4"/>
    <d v="2016-12-01T00:00:00"/>
    <d v="2016-12-10T00:00:00"/>
    <n v="0"/>
    <x v="2"/>
    <x v="13"/>
    <s v="Vodafone1216_Akbank_Hackathon_Kobi-Finans_MS"/>
    <s v="Completed"/>
    <s v="Medyanet"/>
    <s v="RON"/>
    <s v="Xaxis Rich Media"/>
    <s v="cpm"/>
    <s v="Interstitial"/>
    <s v="Interstitial"/>
    <n v="0.5"/>
    <n v="2"/>
    <n v="250000"/>
    <n v="250457"/>
    <n v="0"/>
    <n v="250000"/>
    <m/>
    <n v="0"/>
    <e v="#DIV/0!"/>
    <n v="125"/>
    <n v="125"/>
    <n v="0"/>
    <n v="500"/>
    <n v="500.91399999999999"/>
    <n v="0.91399999999998727"/>
    <n v="0"/>
    <n v="375.91399999999999"/>
    <n v="0.75045616612831745"/>
  </r>
  <r>
    <s v="Vodafone1216_Akbank_Hackathon_Kobi-Finans_Mynet_MS"/>
    <x v="0"/>
    <x v="11"/>
    <s v="Q4"/>
    <d v="2016-12-01T00:00:00"/>
    <d v="2016-12-10T00:00:00"/>
    <n v="0"/>
    <x v="2"/>
    <x v="13"/>
    <s v="Vodafone1216_Akbank_Hackathon_Kobi-Finans_MS"/>
    <s v="Completed"/>
    <s v="Digitalm"/>
    <s v="RON"/>
    <s v="Xaxis Display Plus"/>
    <s v="cpm"/>
    <s v="Selected Sites"/>
    <s v="Ad Bundles"/>
    <n v="0.2"/>
    <n v="2"/>
    <n v="750000"/>
    <n v="618118"/>
    <n v="131882"/>
    <n v="618118"/>
    <n v="85"/>
    <n v="1.3751419631850229E-4"/>
    <n v="7.5485647058823533"/>
    <n v="150"/>
    <n v="123.62360000000001"/>
    <n v="-26.37639999999999"/>
    <n v="1500"/>
    <n v="641.62800000000004"/>
    <n v="-858.37199999999996"/>
    <n v="0"/>
    <n v="518.00440000000003"/>
    <n v="0.80732823380525787"/>
  </r>
  <r>
    <s v="Vodafone1216_Akbank_Hackathon_Kobi-Finans_Dogus_MS"/>
    <x v="0"/>
    <x v="11"/>
    <s v="Q4"/>
    <d v="2016-12-01T00:00:00"/>
    <d v="2016-12-10T00:00:00"/>
    <n v="0"/>
    <x v="2"/>
    <x v="13"/>
    <s v="Vodafone1216_Akbank_Hackathon_Kobi-Finans_MS"/>
    <s v="Completed"/>
    <s v="Dogus"/>
    <s v="RON"/>
    <s v="Xaxis Display Plus"/>
    <s v="cpm"/>
    <s v="Selected Sites"/>
    <s v="Ad Bundles"/>
    <n v="0.35"/>
    <n v="2"/>
    <n v="500000"/>
    <n v="426729"/>
    <n v="73271"/>
    <n v="426729"/>
    <n v="527"/>
    <n v="1.2349758277501646E-3"/>
    <n v="1.6194648956356736"/>
    <n v="175"/>
    <n v="149.35514999999998"/>
    <n v="-25.644850000000019"/>
    <n v="1000"/>
    <n v="853.45799999999997"/>
    <n v="-146.54200000000003"/>
    <n v="0"/>
    <n v="704.10284999999999"/>
    <n v="0.82500000000000007"/>
  </r>
  <r>
    <s v="Vodafone1216_Akbank_Hackathon_Kobi-Finans_Maxad_MS"/>
    <x v="0"/>
    <x v="11"/>
    <s v="Q4"/>
    <d v="2016-12-01T00:00:00"/>
    <d v="2016-12-10T00:00:00"/>
    <n v="0"/>
    <x v="2"/>
    <x v="13"/>
    <s v="Vodafone1216_Akbank_Hackathon_Kobi-Finans_MS"/>
    <s v="Completed"/>
    <s v="Maxad"/>
    <s v="RON"/>
    <s v="Xaxis Display Plus"/>
    <s v="cpc"/>
    <s v="Selected Sites"/>
    <s v="Ad Bundles"/>
    <n v="0.2"/>
    <n v="2"/>
    <n v="2000"/>
    <n v="2000"/>
    <n v="0"/>
    <n v="2000"/>
    <m/>
    <n v="0"/>
    <e v="#DIV/0!"/>
    <n v="400"/>
    <n v="400"/>
    <n v="0"/>
    <n v="4"/>
    <n v="4"/>
    <n v="0"/>
    <n v="0"/>
    <n v="-396"/>
    <n v="-99"/>
  </r>
  <r>
    <s v="Vodafone1216_Akbank_Hackathon_Kobi-Teknoloji_Medyanet(interstitial)_MS"/>
    <x v="0"/>
    <x v="11"/>
    <s v="Q4"/>
    <d v="2016-12-01T00:00:00"/>
    <d v="2016-12-10T00:00:00"/>
    <n v="0"/>
    <x v="2"/>
    <x v="13"/>
    <s v="Vodafone1216_Akbank_Hackathon_Kobi-Teknoloji_MS"/>
    <s v="Completed"/>
    <s v="Medyanet"/>
    <s v="RON"/>
    <s v="Xaxis Rich Media"/>
    <s v="cpm"/>
    <s v="Interstitial"/>
    <s v="Interstitial"/>
    <n v="0.5"/>
    <n v="2"/>
    <n v="250000"/>
    <n v="250123"/>
    <n v="0"/>
    <n v="250000"/>
    <m/>
    <n v="0"/>
    <e v="#DIV/0!"/>
    <n v="125"/>
    <n v="125"/>
    <n v="0"/>
    <n v="500"/>
    <n v="500"/>
    <n v="0"/>
    <n v="0"/>
    <n v="375"/>
    <n v="0.75"/>
  </r>
  <r>
    <s v="Vodafone1216_Akbank_Hackathon_Kobi-Teknoloji_Bond_MS"/>
    <x v="0"/>
    <x v="11"/>
    <s v="Q4"/>
    <d v="2016-12-01T00:00:00"/>
    <d v="2016-12-10T00:00:00"/>
    <n v="0"/>
    <x v="2"/>
    <x v="13"/>
    <s v="Vodafone1216_Akbank_Hackathon_Kobi-Teknoloji_MS"/>
    <s v="Completed"/>
    <s v="Bond Digital"/>
    <s v="RON"/>
    <s v="Xaxis Display Plus"/>
    <s v="cpm"/>
    <s v="Selected Sites"/>
    <s v="Ad Bundles"/>
    <n v="0.5"/>
    <n v="2"/>
    <n v="500000"/>
    <n v="500202"/>
    <n v="0"/>
    <n v="500000"/>
    <n v="351"/>
    <n v="7.0171650653136136E-4"/>
    <n v="2.0916182336182336"/>
    <n v="250"/>
    <n v="250"/>
    <n v="0"/>
    <n v="1000"/>
    <n v="734.15800000000002"/>
    <n v="-265.84199999999998"/>
    <n v="0"/>
    <n v="484.15800000000002"/>
    <n v="0.65947384622928584"/>
  </r>
  <r>
    <s v="Vodafone1216_Akbank_Hackathon_Kobi-Teknoloji_Sahibinden_MS"/>
    <x v="0"/>
    <x v="11"/>
    <s v="Q4"/>
    <d v="2016-12-01T00:00:00"/>
    <d v="2016-12-10T00:00:00"/>
    <n v="0"/>
    <x v="2"/>
    <x v="13"/>
    <s v="Vodafone1216_Akbank_Hackathon_Kobi-Teknoloji_MS"/>
    <s v="Completed"/>
    <s v="Sahibinden"/>
    <s v="RON"/>
    <s v="Xaxis Display Plus"/>
    <s v="cpm"/>
    <s v="Selected Sites"/>
    <s v="Ad Bundles"/>
    <n v="0.3"/>
    <n v="2"/>
    <n v="500000"/>
    <n v="550066"/>
    <n v="0"/>
    <n v="500000"/>
    <m/>
    <n v="0"/>
    <e v="#DIV/0!"/>
    <n v="150"/>
    <n v="150"/>
    <n v="0"/>
    <n v="1000"/>
    <n v="750"/>
    <n v="-250"/>
    <n v="0"/>
    <n v="600"/>
    <n v="0.8"/>
  </r>
  <r>
    <s v="Vodafone1216_Akbank_Hackathon_Kobi-Teknoloji_Maxad_MS"/>
    <x v="0"/>
    <x v="11"/>
    <s v="Q4"/>
    <d v="2016-12-01T00:00:00"/>
    <d v="2016-12-10T00:00:00"/>
    <n v="0"/>
    <x v="2"/>
    <x v="13"/>
    <s v="Vodafone1216_Akbank_Hackathon_Kobi-Teknoloji_MS"/>
    <s v="Completed"/>
    <s v="Maxad"/>
    <s v="RON"/>
    <s v="Xaxis Display Plus"/>
    <s v="cpc"/>
    <s v="Selected Sites"/>
    <s v="Ad Bundles"/>
    <n v="0.2"/>
    <n v="2"/>
    <n v="2000"/>
    <n v="2000"/>
    <n v="0"/>
    <n v="2000"/>
    <m/>
    <n v="0"/>
    <e v="#DIV/0!"/>
    <n v="400"/>
    <n v="400"/>
    <n v="0"/>
    <n v="4"/>
    <n v="4"/>
    <n v="0"/>
    <n v="0"/>
    <n v="-396"/>
    <n v="-99"/>
  </r>
  <r>
    <s v="EnerjiSA1216_Enerjimi_Koruyorum_interstitial_Bond_MC"/>
    <x v="0"/>
    <x v="11"/>
    <s v="Q4"/>
    <d v="2016-12-01T00:00:00"/>
    <d v="2016-12-31T00:00:00"/>
    <n v="0"/>
    <x v="0"/>
    <x v="84"/>
    <s v="EnerjiSA1216_Enerjimi_Koruyorum_interstitial_MC"/>
    <s v="Completed"/>
    <s v="Bond Digital"/>
    <s v="RON"/>
    <s v="Xaxis Rich Media"/>
    <s v="cpm"/>
    <s v="Interstitial"/>
    <s v="Interstitial"/>
    <n v="2.5"/>
    <n v="4.25"/>
    <n v="150000"/>
    <n v="150001"/>
    <n v="0"/>
    <n v="150000"/>
    <n v="2870"/>
    <n v="1.9133205778628141E-2"/>
    <n v="0.26132404181184671"/>
    <n v="375"/>
    <n v="375"/>
    <n v="0"/>
    <n v="637.5"/>
    <n v="750"/>
    <n v="112.5"/>
    <n v="0"/>
    <n v="375"/>
    <n v="0.5"/>
  </r>
  <r>
    <s v="EnerjiSA1216_Enerjimi_Koruyorum_interstitial_Areklam_MC"/>
    <x v="0"/>
    <x v="11"/>
    <s v="Q4"/>
    <d v="2016-12-01T00:00:00"/>
    <d v="2016-12-31T00:00:00"/>
    <n v="0"/>
    <x v="0"/>
    <x v="84"/>
    <s v="EnerjiSA1216_Enerjimi_Koruyorum_interstitial_MC"/>
    <s v="Completed"/>
    <s v="Areklam"/>
    <s v="RON"/>
    <s v="Xaxis Rich Media"/>
    <s v="cpm"/>
    <s v="Interstitial"/>
    <s v="Interstitial"/>
    <n v="2.5"/>
    <n v="4.25"/>
    <n v="100000"/>
    <n v="100187"/>
    <n v="0"/>
    <n v="100000"/>
    <m/>
    <n v="0"/>
    <e v="#DIV/0!"/>
    <n v="250"/>
    <n v="250"/>
    <n v="0"/>
    <n v="425"/>
    <n v="750"/>
    <n v="325"/>
    <n v="0"/>
    <n v="500"/>
    <n v="0.66666666666666663"/>
  </r>
  <r>
    <s v="EnerjiSA1216_Enerjimi_Koruyorum_Preroll_Star_MC"/>
    <x v="0"/>
    <x v="11"/>
    <s v="Q4"/>
    <d v="2016-12-01T00:00:00"/>
    <d v="2016-12-31T00:00:00"/>
    <n v="0"/>
    <x v="0"/>
    <x v="84"/>
    <s v="EnerjiSA1216_Enerjimi_Koruyorum_Preroll_MC"/>
    <s v="Completed"/>
    <s v="Star"/>
    <s v="RON"/>
    <s v="Xaxis Tv"/>
    <s v="cpv"/>
    <s v="Pre/Mid/Post Rolls RON"/>
    <s v="Online Video"/>
    <n v="0.01"/>
    <n v="3.3000000000000002E-2"/>
    <n v="30000"/>
    <n v="15669"/>
    <n v="14331"/>
    <n v="15669"/>
    <m/>
    <n v="0"/>
    <e v="#DIV/0!"/>
    <n v="300"/>
    <n v="156.69"/>
    <n v="-143.31"/>
    <n v="990"/>
    <n v="750"/>
    <n v="-240"/>
    <n v="0"/>
    <n v="593.30999999999995"/>
    <n v="0.79107999999999989"/>
  </r>
  <r>
    <s v="EnerjiSA1216_Enerjimi_Koruyorum_Preroll_Fox_MC"/>
    <x v="0"/>
    <x v="11"/>
    <s v="Q4"/>
    <d v="2016-12-01T00:00:00"/>
    <d v="2016-12-31T00:00:00"/>
    <n v="0"/>
    <x v="0"/>
    <x v="84"/>
    <s v="EnerjiSA1216_Enerjimi_Koruyorum_Preroll_MC"/>
    <s v="Completed"/>
    <s v="Fox"/>
    <s v="RON"/>
    <s v="Xaxis Tv"/>
    <s v="cpv"/>
    <s v="Pre/Mid/Post Rolls RON"/>
    <s v="Online Video"/>
    <n v="0.01"/>
    <n v="3.3000000000000002E-2"/>
    <n v="20000"/>
    <n v="19861"/>
    <n v="139"/>
    <n v="19861"/>
    <n v="401"/>
    <n v="2.0190322743064298E-2"/>
    <n v="1.8703241895261846"/>
    <n v="200"/>
    <n v="198.61"/>
    <n v="-1.3899999999999864"/>
    <n v="660"/>
    <n v="750"/>
    <n v="90"/>
    <n v="0"/>
    <n v="551.39"/>
    <n v="0.73518666666666665"/>
  </r>
  <r>
    <s v="EnerjiSA0116_Enerjimi_Koruyorum_interstitial_Bond_MC"/>
    <x v="0"/>
    <x v="11"/>
    <s v="Q4"/>
    <d v="2016-12-01T00:00:00"/>
    <d v="2016-12-31T00:00:00"/>
    <n v="0"/>
    <x v="0"/>
    <x v="84"/>
    <s v="EnerjiSA0116_Enerjimi_Koruyorum_interstitial_MC"/>
    <s v="Completed"/>
    <s v="Bond Digital"/>
    <s v="RON"/>
    <s v="Xaxis Rich Media"/>
    <s v="cpm"/>
    <s v="Interstitial"/>
    <s v="Interstitial"/>
    <n v="2.5"/>
    <n v="4.25"/>
    <n v="150000"/>
    <n v="150000"/>
    <n v="0"/>
    <n v="150000"/>
    <m/>
    <n v="0"/>
    <e v="#DIV/0!"/>
    <n v="375"/>
    <n v="375"/>
    <n v="0"/>
    <n v="637.5"/>
    <n v="500"/>
    <n v="-137.5"/>
    <n v="0"/>
    <n v="125"/>
    <n v="0.25"/>
  </r>
  <r>
    <s v="EnerjiSA0116_Enerjimi_Koruyorum_interstitial_Medyanet_MC"/>
    <x v="0"/>
    <x v="11"/>
    <s v="Q4"/>
    <d v="2016-12-01T00:00:00"/>
    <d v="2016-12-31T00:00:00"/>
    <n v="0"/>
    <x v="0"/>
    <x v="84"/>
    <s v="EnerjiSA0116_Enerjimi_Koruyorum_interstitial_MC"/>
    <s v="Completed"/>
    <s v="Medyanet"/>
    <s v="RON"/>
    <s v="Xaxis Rich Media"/>
    <s v="cpm"/>
    <s v="Interstitial"/>
    <s v="Interstitial"/>
    <n v="0.5"/>
    <n v="4.25"/>
    <n v="200000"/>
    <n v="200000"/>
    <n v="0"/>
    <n v="200000"/>
    <m/>
    <n v="0"/>
    <e v="#DIV/0!"/>
    <n v="100"/>
    <n v="100"/>
    <n v="0"/>
    <n v="850"/>
    <n v="500"/>
    <n v="-350"/>
    <n v="0"/>
    <n v="400"/>
    <n v="0.8"/>
  </r>
  <r>
    <s v="EnerjiSA0116_Enerjimi_Koruyorum_interstitial_Acunn_MC"/>
    <x v="0"/>
    <x v="11"/>
    <s v="Q4"/>
    <d v="2016-12-01T00:00:00"/>
    <d v="2016-12-31T00:00:00"/>
    <n v="0"/>
    <x v="0"/>
    <x v="84"/>
    <s v="EnerjiSA0116_Enerjimi_Koruyorum_interstitial_MC"/>
    <s v="Completed"/>
    <s v="Acunn"/>
    <s v="RON"/>
    <s v="Xaxis Rich Media"/>
    <s v="cpm"/>
    <s v="Interstitial"/>
    <s v="Interstitial"/>
    <n v="1.25"/>
    <n v="4.25"/>
    <n v="150000"/>
    <n v="150000"/>
    <n v="0"/>
    <n v="150000"/>
    <m/>
    <n v="0"/>
    <e v="#DIV/0!"/>
    <n v="187.5"/>
    <n v="187.5"/>
    <n v="0"/>
    <n v="637.5"/>
    <n v="500"/>
    <n v="-137.5"/>
    <n v="0"/>
    <n v="312.5"/>
    <n v="0.625"/>
  </r>
  <r>
    <s v="EnerjiSA0116_Enerjimi_Koruyorum_Preroll_Star_MC"/>
    <x v="0"/>
    <x v="11"/>
    <s v="Q4"/>
    <d v="2016-12-01T00:00:00"/>
    <d v="2016-12-31T00:00:00"/>
    <n v="0"/>
    <x v="0"/>
    <x v="84"/>
    <s v="EnerjiSA0116_Enerjimi_Koruyorum_Preroll_MC"/>
    <s v="Completed"/>
    <s v="Star"/>
    <s v="RON"/>
    <s v="Xaxis Tv"/>
    <s v="cpv"/>
    <s v="Pre/Mid/Post Rolls RON"/>
    <s v="Online Video"/>
    <n v="0.01"/>
    <n v="3.3000000000000002E-2"/>
    <n v="30000"/>
    <n v="30000"/>
    <n v="0"/>
    <n v="30000"/>
    <m/>
    <n v="0"/>
    <e v="#DIV/0!"/>
    <n v="300"/>
    <n v="300"/>
    <n v="0"/>
    <n v="990"/>
    <n v="750"/>
    <n v="-240"/>
    <n v="0"/>
    <n v="450"/>
    <n v="0.6"/>
  </r>
  <r>
    <s v="EnerjiSA0116_Enerjimi_Koruyorum_Preroll_Fox_MC"/>
    <x v="0"/>
    <x v="11"/>
    <s v="Q4"/>
    <d v="2016-12-01T00:00:00"/>
    <d v="2016-12-31T00:00:00"/>
    <n v="0"/>
    <x v="0"/>
    <x v="84"/>
    <s v="EnerjiSA0116_Enerjimi_Koruyorum_Preroll_MC"/>
    <s v="Completed"/>
    <s v="Fox"/>
    <s v="RON"/>
    <s v="Xaxis Tv"/>
    <s v="cpv"/>
    <s v="Pre/Mid/Post Rolls RON"/>
    <s v="Online Video"/>
    <n v="0.01"/>
    <n v="3.3000000000000002E-2"/>
    <n v="30000"/>
    <n v="30000"/>
    <n v="0"/>
    <n v="30000"/>
    <m/>
    <n v="0"/>
    <e v="#DIV/0!"/>
    <n v="300"/>
    <n v="300"/>
    <n v="0"/>
    <n v="990"/>
    <n v="750"/>
    <n v="-240"/>
    <n v="0"/>
    <n v="450"/>
    <n v="0.6"/>
  </r>
  <r>
    <s v="Teknosa1216_Turuncu_2-5Aralık_interstitial_Medyanet_MC"/>
    <x v="0"/>
    <x v="11"/>
    <s v="Q4"/>
    <d v="2016-12-02T00:00:00"/>
    <d v="2016-12-05T00:00:00"/>
    <n v="0"/>
    <x v="0"/>
    <x v="6"/>
    <s v="Teknosa1216_Turuncu_2-5Aralık_interstitial_MC"/>
    <s v="Completed"/>
    <s v="Medyanet"/>
    <s v="RON"/>
    <s v="Xaxis Rich Media"/>
    <s v="cpm"/>
    <s v="Interstitial"/>
    <s v="Interstitial"/>
    <n v="0.5"/>
    <n v="4.25"/>
    <n v="300000"/>
    <n v="300089"/>
    <n v="0"/>
    <n v="300000"/>
    <n v="5449"/>
    <n v="1.8157946475878824E-2"/>
    <n v="0.22939988988805285"/>
    <n v="150"/>
    <n v="150"/>
    <n v="0"/>
    <n v="1275"/>
    <n v="1250"/>
    <n v="-25"/>
    <n v="0"/>
    <n v="1100"/>
    <n v="0.88"/>
  </r>
  <r>
    <s v="Teknosa1216_Turuncu_2-5Aralık_interstitial_Mynet_MC"/>
    <x v="0"/>
    <x v="11"/>
    <s v="Q4"/>
    <d v="2016-12-02T00:00:00"/>
    <d v="2016-12-05T00:00:00"/>
    <n v="0"/>
    <x v="0"/>
    <x v="6"/>
    <s v="Teknosa1216_Turuncu_2-5Aralık_interstitial_MC"/>
    <s v="Completed"/>
    <s v="Digitalm"/>
    <s v="RON"/>
    <s v="Xaxis Rich Media"/>
    <s v="cpm"/>
    <s v="Interstitial"/>
    <s v="Interstitial"/>
    <n v="2.5"/>
    <n v="4.25"/>
    <n v="400000"/>
    <n v="400042"/>
    <n v="0"/>
    <n v="400000"/>
    <n v="4613"/>
    <n v="1.1531289214632463E-2"/>
    <n v="0.3251680034684587"/>
    <n v="1000"/>
    <n v="1000"/>
    <n v="0"/>
    <n v="1700"/>
    <n v="1500"/>
    <n v="-200"/>
    <n v="0"/>
    <n v="500"/>
    <n v="0.33333333333333331"/>
  </r>
  <r>
    <s v="Teknosa1216_Turuncu_2-5Aralık_interstitial_Bond_MC"/>
    <x v="0"/>
    <x v="11"/>
    <s v="Q4"/>
    <d v="2016-12-02T00:00:00"/>
    <d v="2016-12-05T00:00:00"/>
    <n v="0"/>
    <x v="0"/>
    <x v="6"/>
    <s v="Teknosa1216_Turuncu_2-5Aralık_interstitial_MC"/>
    <s v="Completed"/>
    <s v="Bond Digital"/>
    <s v="RON"/>
    <s v="Xaxis Rich Media"/>
    <s v="cpm"/>
    <s v="Interstitial"/>
    <s v="Interstitial"/>
    <n v="2.5"/>
    <n v="4.25"/>
    <n v="400000"/>
    <n v="407661"/>
    <n v="0"/>
    <n v="400000"/>
    <n v="5685"/>
    <n v="1.3945410524921441E-2"/>
    <n v="0.26385224274406333"/>
    <n v="1000"/>
    <n v="1000"/>
    <n v="0"/>
    <n v="1700"/>
    <n v="1500"/>
    <n v="-200"/>
    <n v="0"/>
    <n v="500"/>
    <n v="0.33333333333333331"/>
  </r>
  <r>
    <s v="Teknosa1216_Samsung_TViletisimi_interstitial_Bond_MC"/>
    <x v="0"/>
    <x v="11"/>
    <s v="Q4"/>
    <d v="2016-12-02T00:00:00"/>
    <d v="2016-12-05T00:00:00"/>
    <n v="0"/>
    <x v="0"/>
    <x v="6"/>
    <s v="Teknosa1216_Samsung_TViletisimi_interstitial_MC"/>
    <s v="Completed"/>
    <s v="Bond Digital"/>
    <s v="RON"/>
    <s v="Xaxis Rich Media"/>
    <s v="cpm"/>
    <s v="Interstitial"/>
    <s v="Interstitial"/>
    <n v="2.5"/>
    <n v="4.25"/>
    <n v="300000"/>
    <n v="306491"/>
    <n v="0"/>
    <n v="300000"/>
    <n v="3920"/>
    <n v="1.27899351041303E-2"/>
    <n v="0.29761926020408164"/>
    <n v="750"/>
    <n v="750"/>
    <n v="0"/>
    <n v="1275"/>
    <n v="1166.6675"/>
    <n v="-108.33249999999998"/>
    <n v="0"/>
    <n v="416.66750000000002"/>
    <n v="0.35714331632620261"/>
  </r>
  <r>
    <s v="Teknosa1216_Samsung_TViletisimi_interstitial_Digitalm_MC"/>
    <x v="0"/>
    <x v="11"/>
    <s v="Q4"/>
    <d v="2016-12-02T00:00:00"/>
    <d v="2016-12-05T00:00:00"/>
    <n v="0"/>
    <x v="0"/>
    <x v="6"/>
    <s v="Teknosa1216_Samsung_TViletisimi_interstitial_MC"/>
    <s v="Completed"/>
    <s v="Digitalm"/>
    <s v="RON"/>
    <s v="Xaxis Rich Media"/>
    <s v="cpm"/>
    <s v="Interstitial"/>
    <s v="Interstitial"/>
    <n v="2.5"/>
    <n v="4.25"/>
    <n v="300000"/>
    <n v="300015"/>
    <n v="0"/>
    <n v="300000"/>
    <n v="2754"/>
    <n v="9.1795410229488523E-3"/>
    <n v="0.42362654320987653"/>
    <n v="750"/>
    <n v="750"/>
    <n v="0"/>
    <n v="1275"/>
    <n v="1166.6675"/>
    <n v="-108.33249999999998"/>
    <n v="0"/>
    <n v="416.66750000000002"/>
    <n v="0.35714331632620261"/>
  </r>
  <r>
    <s v="Teknosa1216_Samsung_TViletisimi_Mobil_interstitial_Move_MC"/>
    <x v="0"/>
    <x v="11"/>
    <s v="Q4"/>
    <d v="2016-12-02T00:00:00"/>
    <d v="2016-12-05T00:00:00"/>
    <n v="0"/>
    <x v="0"/>
    <x v="6"/>
    <s v="Teknosa1216_Samsung_TViletisimi_Mobil_interstitial_MC"/>
    <s v="Completed"/>
    <s v="Move"/>
    <s v="RON"/>
    <s v="Xaxis Mobil"/>
    <s v="cpm"/>
    <s v="Interstitial"/>
    <s v="Interstitial"/>
    <n v="3"/>
    <n v="7.5"/>
    <n v="120000"/>
    <n v="185426"/>
    <n v="0"/>
    <n v="120000"/>
    <m/>
    <n v="0"/>
    <e v="#DIV/0!"/>
    <n v="360"/>
    <n v="360"/>
    <n v="0"/>
    <n v="900"/>
    <n v="883.33500000000004"/>
    <n v="-16.664999999999964"/>
    <n v="0"/>
    <n v="523.33500000000004"/>
    <n v="0.59245359914415252"/>
  </r>
  <r>
    <s v="Altınbaş1216_Yılbaşı_interstitial_Medyanet_MEC"/>
    <x v="0"/>
    <x v="11"/>
    <s v="Q4"/>
    <d v="2016-12-02T00:00:00"/>
    <d v="2016-12-31T00:00:00"/>
    <n v="0"/>
    <x v="1"/>
    <x v="24"/>
    <s v="Altınbaş1216_Yılbaşı_interstitial_MEC"/>
    <s v="Completed"/>
    <s v="Medyanet"/>
    <s v="RON"/>
    <s v="Xaxis Rich Media"/>
    <s v="cpm"/>
    <s v="Interstitial"/>
    <s v="Interstitial"/>
    <n v="0.5"/>
    <n v="4.5"/>
    <n v="1000000"/>
    <n v="300016"/>
    <n v="699984"/>
    <n v="300016"/>
    <n v="40049"/>
    <n v="0.13348954722414805"/>
    <n v="3.371050463182601E-2"/>
    <n v="500"/>
    <n v="150.00800000000001"/>
    <n v="-349.99199999999996"/>
    <n v="4500"/>
    <n v="1350.0719999999999"/>
    <n v="-3149.9279999999999"/>
    <n v="0"/>
    <n v="1200.0639999999999"/>
    <n v="0.88888888888888884"/>
  </r>
  <r>
    <s v="Altınbaş1216_Yılbaşı_interstitial_Acunn_MEC"/>
    <x v="0"/>
    <x v="11"/>
    <s v="Q4"/>
    <d v="2016-12-02T00:00:00"/>
    <d v="2016-12-31T00:00:00"/>
    <n v="0"/>
    <x v="1"/>
    <x v="24"/>
    <s v="Altınbaş1216_Yılbaşı_interstitial_MEC"/>
    <s v="Completed"/>
    <s v="Acunn"/>
    <s v="RON"/>
    <s v="Xaxis Rich Media"/>
    <s v="cpm"/>
    <s v="Interstitial"/>
    <s v="Interstitial"/>
    <n v="1.25"/>
    <n v="4.5"/>
    <n v="1000000"/>
    <n v="1230314"/>
    <n v="0"/>
    <n v="1000000"/>
    <m/>
    <n v="0"/>
    <e v="#DIV/0!"/>
    <n v="1250"/>
    <n v="1250"/>
    <n v="0"/>
    <n v="4500"/>
    <n v="1789.0074999999999"/>
    <n v="-2710.9925000000003"/>
    <n v="0"/>
    <n v="539.00749999999994"/>
    <n v="0.3012885636309518"/>
  </r>
  <r>
    <s v="Altınbaş1216_Yılbaşı_interstitial_Mynet_MEC"/>
    <x v="0"/>
    <x v="11"/>
    <s v="Q4"/>
    <d v="2016-12-02T00:00:00"/>
    <d v="2016-12-31T00:00:00"/>
    <n v="0"/>
    <x v="1"/>
    <x v="24"/>
    <s v="Altınbaş1216_Yılbaşı_interstitial_MEC"/>
    <s v="Completed"/>
    <s v="Digitalm"/>
    <s v="RON"/>
    <s v="Xaxis Rich Media"/>
    <s v="cpm"/>
    <s v="Interstitial"/>
    <s v="Interstitial"/>
    <n v="2.5"/>
    <n v="4.5"/>
    <n v="1000000"/>
    <n v="867561"/>
    <n v="132439"/>
    <n v="867561"/>
    <n v="5624"/>
    <n v="6.4825412852813806E-3"/>
    <n v="0.53342816500711232"/>
    <n v="2500"/>
    <n v="2168.9025000000001"/>
    <n v="-331.09749999999985"/>
    <n v="4500"/>
    <n v="3000"/>
    <n v="-1500"/>
    <n v="0"/>
    <n v="831.09749999999985"/>
    <n v="0.27703249999999996"/>
  </r>
  <r>
    <s v="Altınbaş1216_Yılbaşı_interstitial_Star_MEC"/>
    <x v="0"/>
    <x v="11"/>
    <s v="Q4"/>
    <d v="2016-12-02T00:00:00"/>
    <d v="2016-12-31T00:00:00"/>
    <n v="0"/>
    <x v="1"/>
    <x v="24"/>
    <s v="Altınbaş1216_Yılbaşı_interstitial_MEC"/>
    <s v="Completed"/>
    <s v="Star"/>
    <s v="RON"/>
    <s v="Xaxis Rich Media"/>
    <s v="cpm"/>
    <s v="Interstitial"/>
    <s v="Interstitial"/>
    <n v="2.5"/>
    <n v="4.5"/>
    <n v="750000"/>
    <n v="750000"/>
    <n v="0"/>
    <n v="750000"/>
    <m/>
    <n v="0"/>
    <e v="#DIV/0!"/>
    <n v="1875"/>
    <n v="1875"/>
    <n v="0"/>
    <n v="3375"/>
    <n v="3000"/>
    <n v="-375"/>
    <n v="0"/>
    <n v="1125"/>
    <n v="0.375"/>
  </r>
  <r>
    <s v="Altınbaş1216_Yılbaşı_interstitial_Sozcu_MEC"/>
    <x v="0"/>
    <x v="11"/>
    <s v="Q4"/>
    <d v="2016-12-02T00:00:00"/>
    <d v="2016-12-31T00:00:00"/>
    <n v="0"/>
    <x v="1"/>
    <x v="24"/>
    <s v="Altınbaş1216_Yılbaşı_interstitial_MEC"/>
    <s v="Completed"/>
    <s v="Sözcü"/>
    <s v="RON"/>
    <s v="Xaxis Rich Media"/>
    <s v="cpm"/>
    <s v="Interstitial"/>
    <s v="Interstitial"/>
    <n v="2"/>
    <n v="4.5"/>
    <n v="500000"/>
    <n v="501025"/>
    <n v="0"/>
    <n v="500000"/>
    <n v="2652"/>
    <n v="5.2931490444588589E-3"/>
    <n v="0.75414781297134237"/>
    <n v="1000"/>
    <n v="1000"/>
    <n v="0"/>
    <n v="2250"/>
    <n v="2000"/>
    <n v="-250"/>
    <n v="0"/>
    <n v="1000"/>
    <n v="0.5"/>
  </r>
  <r>
    <s v="Altınbaş1216_Yılbaşı_interstitial_Bond_MEC"/>
    <x v="0"/>
    <x v="11"/>
    <s v="Q4"/>
    <d v="2016-12-02T00:00:00"/>
    <d v="2016-12-31T00:00:00"/>
    <n v="0"/>
    <x v="1"/>
    <x v="24"/>
    <s v="Altınbaş1216_Yılbaşı_interstitial_MEC"/>
    <s v="Completed"/>
    <s v="Bond Digital"/>
    <s v="RON"/>
    <s v="Xaxis Rich Media"/>
    <s v="cpm"/>
    <s v="Interstitial"/>
    <s v="Interstitial"/>
    <n v="0.5"/>
    <n v="4.5"/>
    <n v="250000"/>
    <n v="250649"/>
    <n v="0"/>
    <n v="250000"/>
    <n v="4928"/>
    <n v="1.9660960147457201E-2"/>
    <n v="0.22887997159090909"/>
    <n v="125"/>
    <n v="125"/>
    <n v="0"/>
    <n v="1125"/>
    <n v="1127.9204999999999"/>
    <n v="2.9204999999999472"/>
    <n v="0"/>
    <n v="1002.9204999999999"/>
    <n v="0.88917658647041165"/>
  </r>
  <r>
    <s v="Altınbaş1216_Yılbaşı_Mobil_interest_Move_MEC"/>
    <x v="0"/>
    <x v="11"/>
    <s v="Q4"/>
    <d v="2016-12-02T00:00:00"/>
    <d v="2016-12-31T00:00:00"/>
    <n v="0"/>
    <x v="1"/>
    <x v="24"/>
    <s v="Altınbaş1216_Yılbaşı_Mobil_interest_MEC"/>
    <s v="Completed"/>
    <s v="Move"/>
    <s v="RON"/>
    <s v="Xaxis Mobil"/>
    <s v="cpm"/>
    <s v="Selected Sites"/>
    <s v="Ad Bundles"/>
    <n v="2"/>
    <n v="6"/>
    <n v="540000"/>
    <n v="701233"/>
    <n v="0"/>
    <n v="540000"/>
    <m/>
    <n v="0"/>
    <e v="#DIV/0!"/>
    <n v="1080"/>
    <n v="1080"/>
    <n v="0"/>
    <n v="3240"/>
    <n v="3000"/>
    <n v="-240"/>
    <n v="0"/>
    <n v="1920"/>
    <n v="0.64"/>
  </r>
  <r>
    <s v="Altınbaş1216_Yılbaşı_SYNC_Clipkit_MEC"/>
    <x v="0"/>
    <x v="11"/>
    <s v="Q4"/>
    <d v="2016-12-02T00:00:00"/>
    <d v="2016-12-31T00:00:00"/>
    <n v="0"/>
    <x v="1"/>
    <x v="24"/>
    <s v="Altınbaş1216_Yılbaşı_SYNC_MEC"/>
    <s v="Completed"/>
    <s v="Clipkit"/>
    <s v="RON"/>
    <s v="Xaxis SYNC"/>
    <s v="cpv"/>
    <s v="Pre/Mid/Post Rolls RON"/>
    <s v="Online Video"/>
    <n v="4.2000000000000003E-2"/>
    <n v="6.5000000000000002E-2"/>
    <n v="154000"/>
    <n v="154026"/>
    <n v="0"/>
    <n v="154000"/>
    <m/>
    <n v="0"/>
    <e v="#DIV/0!"/>
    <n v="6468"/>
    <n v="6468"/>
    <n v="0"/>
    <n v="10010"/>
    <n v="9999.99"/>
    <n v="-10.010000000000218"/>
    <n v="0"/>
    <n v="3531.99"/>
    <n v="0.35319935319935319"/>
  </r>
  <r>
    <s v="Vodafone1216_Olimpia-Huawei_Contextual_Bond_MS"/>
    <x v="0"/>
    <x v="11"/>
    <s v="Q4"/>
    <d v="2016-12-02T00:00:00"/>
    <d v="2016-12-27T00:00:00"/>
    <n v="0"/>
    <x v="2"/>
    <x v="13"/>
    <s v="Vodafone1216_Olimpia-Huawei_Contextual_MS"/>
    <s v="Completed"/>
    <s v="Bond Digital"/>
    <s v="RON"/>
    <s v="Xaxis Contextual"/>
    <s v="cpm"/>
    <s v="Selected Sites"/>
    <s v="Ad Bundles"/>
    <n v="0.5"/>
    <n v="2.5"/>
    <n v="1100000"/>
    <n v="1102265"/>
    <n v="0"/>
    <n v="1100000"/>
    <n v="264"/>
    <n v="2.3950683365615348E-4"/>
    <n v="7.1022727272727275"/>
    <n v="550"/>
    <n v="550"/>
    <n v="0"/>
    <n v="2750"/>
    <n v="1875"/>
    <n v="-875"/>
    <n v="0"/>
    <n v="1325"/>
    <n v="0.70666666666666667"/>
  </r>
  <r>
    <s v="Vodafone1216_Olimpia-Huawei_Contextual_Dogus_MS"/>
    <x v="0"/>
    <x v="11"/>
    <s v="Q4"/>
    <d v="2016-12-02T00:00:00"/>
    <d v="2016-12-27T00:00:00"/>
    <n v="0"/>
    <x v="2"/>
    <x v="13"/>
    <s v="Vodafone1216_Olimpia-Huawei_Contextual_MS"/>
    <s v="Completed"/>
    <s v="Dogus"/>
    <s v="RON"/>
    <s v="Xaxis Contextual"/>
    <s v="cpm"/>
    <s v="Selected Sites"/>
    <s v="Ad Bundles"/>
    <n v="0.35"/>
    <n v="2.5"/>
    <n v="750000"/>
    <n v="750444"/>
    <n v="0"/>
    <n v="750000"/>
    <n v="1474"/>
    <n v="1.9641705443710655E-3"/>
    <n v="1.2720488466757123"/>
    <n v="262.5"/>
    <n v="262.5"/>
    <n v="0"/>
    <n v="1875"/>
    <n v="1875"/>
    <n v="0"/>
    <n v="0"/>
    <n v="1612.5"/>
    <n v="0.86"/>
  </r>
  <r>
    <s v="Vodafone1216_Olimpia-Huawei_Contextual_Medyanet_MS"/>
    <x v="0"/>
    <x v="11"/>
    <s v="Q4"/>
    <d v="2016-12-02T00:00:00"/>
    <d v="2016-12-27T00:00:00"/>
    <n v="0"/>
    <x v="2"/>
    <x v="13"/>
    <s v="Vodafone1216_Olimpia-Huawei_Contextual_MS"/>
    <s v="Completed"/>
    <s v="Medyanet"/>
    <s v="RON"/>
    <s v="Xaxis Contextual"/>
    <s v="cpm"/>
    <s v="Interstitial"/>
    <s v="Interstitial"/>
    <n v="0.5"/>
    <n v="2.5"/>
    <n v="500000"/>
    <n v="500003"/>
    <n v="0"/>
    <n v="500000"/>
    <m/>
    <n v="0"/>
    <e v="#DIV/0!"/>
    <n v="250"/>
    <n v="250"/>
    <n v="0"/>
    <n v="1250"/>
    <n v="1250"/>
    <n v="0"/>
    <n v="0"/>
    <n v="1000"/>
    <n v="0.8"/>
  </r>
  <r>
    <s v="Vodafone1216_Olimpia-Huawei_interest_Sahibinden_MS"/>
    <x v="0"/>
    <x v="11"/>
    <s v="Q4"/>
    <d v="2016-12-02T00:00:00"/>
    <d v="2016-12-27T00:00:00"/>
    <n v="0"/>
    <x v="2"/>
    <x v="13"/>
    <s v="Vodafone1216_Olimpia-Huawei_interest_MS"/>
    <s v="Completed"/>
    <s v="Sahibinden"/>
    <s v="RON"/>
    <s v="Xaxis Display Plus"/>
    <s v="cpm"/>
    <s v="Selected Sites"/>
    <s v="Ad Bundles"/>
    <n v="0.3"/>
    <n v="2"/>
    <n v="1500000"/>
    <n v="1650132"/>
    <n v="0"/>
    <n v="1500000"/>
    <m/>
    <n v="0"/>
    <e v="#DIV/0!"/>
    <n v="450"/>
    <n v="450"/>
    <n v="0"/>
    <n v="3000"/>
    <n v="2000"/>
    <n v="-1000"/>
    <n v="0"/>
    <n v="1550"/>
    <n v="0.77500000000000002"/>
  </r>
  <r>
    <s v="Vodafone1216_Olimpia-Huawei_interest_Medyanet_MS"/>
    <x v="0"/>
    <x v="11"/>
    <s v="Q4"/>
    <d v="2016-12-02T00:00:00"/>
    <d v="2016-12-27T00:00:00"/>
    <n v="0"/>
    <x v="2"/>
    <x v="13"/>
    <s v="Vodafone1216_Olimpia-Huawei_interest_MS"/>
    <s v="Completed"/>
    <s v="Medyanet"/>
    <s v="RON"/>
    <s v="Xaxis Display Plus"/>
    <s v="cpm"/>
    <s v="Interstitial"/>
    <s v="Interstitial"/>
    <n v="0.5"/>
    <n v="2"/>
    <n v="500000"/>
    <n v="500003"/>
    <n v="0"/>
    <n v="500000"/>
    <m/>
    <n v="0"/>
    <e v="#DIV/0!"/>
    <n v="250"/>
    <n v="250"/>
    <n v="0"/>
    <n v="1000"/>
    <n v="1000"/>
    <n v="0"/>
    <n v="0"/>
    <n v="750"/>
    <n v="0.75"/>
  </r>
  <r>
    <s v="Mudo1216_interest_Bond_MC"/>
    <x v="0"/>
    <x v="11"/>
    <s v="Q4"/>
    <d v="2016-12-02T00:00:00"/>
    <d v="2016-12-31T00:00:00"/>
    <n v="0"/>
    <x v="0"/>
    <x v="85"/>
    <s v="Mudo1216_interest_MC"/>
    <s v="Completed"/>
    <s v="Bond Digital"/>
    <s v="RON"/>
    <s v="Xaxis Display Plus"/>
    <s v="cpm"/>
    <s v="Selected Sites"/>
    <s v="Ad Bundles"/>
    <n v="0.5"/>
    <n v="2"/>
    <n v="600000"/>
    <n v="544905"/>
    <n v="55095"/>
    <n v="544905"/>
    <n v="908"/>
    <n v="1.6663455097677576E-3"/>
    <n v="1.2002312775330395"/>
    <n v="300"/>
    <n v="272.45249999999999"/>
    <n v="-27.547500000000014"/>
    <n v="1200"/>
    <n v="1089.81"/>
    <n v="-110.19000000000005"/>
    <n v="0"/>
    <n v="817.35749999999996"/>
    <n v="0.75"/>
  </r>
  <r>
    <s v="Mudo1216_interest_Sozcu_MC"/>
    <x v="0"/>
    <x v="11"/>
    <s v="Q4"/>
    <d v="2016-12-02T00:00:00"/>
    <d v="2016-12-31T00:00:00"/>
    <n v="0"/>
    <x v="0"/>
    <x v="85"/>
    <s v="Mudo1216_interest_MC"/>
    <s v="Completed"/>
    <s v="Sözcü"/>
    <s v="RON"/>
    <s v="Xaxis Display Plus"/>
    <s v="cpm"/>
    <s v="Selected Sites"/>
    <s v="Ad Bundles"/>
    <n v="0.25"/>
    <n v="2"/>
    <n v="350000"/>
    <n v="0"/>
    <n v="350000"/>
    <n v="0"/>
    <n v="0"/>
    <e v="#DIV/0!"/>
    <e v="#DIV/0!"/>
    <n v="87.5"/>
    <n v="0"/>
    <n v="-87.5"/>
    <n v="700"/>
    <n v="0"/>
    <n v="-700"/>
    <n v="0"/>
    <n v="0"/>
    <e v="#DIV/0!"/>
  </r>
  <r>
    <s v="Mudo1216_interest_Mynet_MC"/>
    <x v="0"/>
    <x v="11"/>
    <s v="Q4"/>
    <d v="2016-12-02T00:00:00"/>
    <d v="2016-12-31T00:00:00"/>
    <n v="0"/>
    <x v="0"/>
    <x v="85"/>
    <s v="Mudo1216_interest_MC"/>
    <s v="Completed"/>
    <s v="Digitalm"/>
    <s v="RON"/>
    <s v="Xaxis Display Plus"/>
    <s v="cpm"/>
    <s v="Selected Sites"/>
    <s v="Ad Bundles"/>
    <n v="0.2"/>
    <n v="2"/>
    <n v="350000"/>
    <n v="174091"/>
    <n v="175909"/>
    <n v="174091"/>
    <n v="47"/>
    <n v="2.6997374936096641E-4"/>
    <n v="8.7274468085106403"/>
    <n v="70"/>
    <n v="34.818200000000004"/>
    <n v="-35.181799999999996"/>
    <n v="700"/>
    <n v="410.19000000000005"/>
    <n v="-289.80999999999995"/>
    <n v="0"/>
    <n v="375.37180000000006"/>
    <n v="0.9151168970477096"/>
  </r>
  <r>
    <s v="Mudo1216_interest_Ligatus_MC"/>
    <x v="0"/>
    <x v="11"/>
    <s v="Q4"/>
    <d v="2016-12-02T00:00:00"/>
    <d v="2016-12-31T00:00:00"/>
    <n v="0"/>
    <x v="0"/>
    <x v="85"/>
    <s v="Mudo1216_interest_MC"/>
    <s v="Completed"/>
    <s v="Ligatus"/>
    <s v="RON"/>
    <s v="Xaxis Display Plus"/>
    <s v="cpc"/>
    <s v="Selected Sites"/>
    <s v="Ad Bundles"/>
    <n v="0.3"/>
    <n v="2"/>
    <n v="3000"/>
    <n v="0"/>
    <n v="3000"/>
    <n v="0"/>
    <m/>
    <e v="#DIV/0!"/>
    <e v="#DIV/0!"/>
    <n v="899.99999999999989"/>
    <n v="0"/>
    <n v="-899.99999999999989"/>
    <n v="6"/>
    <n v="0"/>
    <n v="-6"/>
    <n v="0"/>
    <n v="0"/>
    <e v="#DIV/0!"/>
  </r>
  <r>
    <s v="Mudo1216_interstitial_Medyanet_MC"/>
    <x v="0"/>
    <x v="11"/>
    <s v="Q4"/>
    <d v="2016-12-02T00:00:00"/>
    <d v="2016-12-31T00:00:00"/>
    <n v="0"/>
    <x v="0"/>
    <x v="85"/>
    <s v="Mudo1216_interstitial_MC"/>
    <s v="Completed"/>
    <s v="Medyanet"/>
    <s v="RON"/>
    <s v="Xaxis Rich Media"/>
    <s v="cpm"/>
    <s v="Interstitial"/>
    <s v="Interstitial"/>
    <n v="0.5"/>
    <n v="4.5"/>
    <n v="200000"/>
    <n v="200003"/>
    <n v="0"/>
    <n v="200000"/>
    <n v="2278"/>
    <n v="1.1389829152562711E-2"/>
    <n v="0.39508340649692714"/>
    <n v="100"/>
    <n v="100"/>
    <n v="0"/>
    <n v="900"/>
    <n v="900"/>
    <n v="0"/>
    <n v="0"/>
    <n v="800"/>
    <n v="0.88888888888888884"/>
  </r>
  <r>
    <s v="Mudo1216_interstitial_Star_MC"/>
    <x v="0"/>
    <x v="11"/>
    <s v="Q4"/>
    <d v="2016-12-02T00:00:00"/>
    <d v="2016-12-31T00:00:00"/>
    <n v="0"/>
    <x v="0"/>
    <x v="85"/>
    <s v="Mudo1216_interstitial_MC"/>
    <s v="Completed"/>
    <s v="Star"/>
    <s v="RON"/>
    <s v="Xaxis Rich Media"/>
    <s v="cpm"/>
    <s v="Interstitial"/>
    <s v="Interstitial"/>
    <n v="2.5"/>
    <n v="4.5"/>
    <n v="200000"/>
    <n v="200000"/>
    <n v="0"/>
    <n v="200000"/>
    <m/>
    <n v="0"/>
    <e v="#DIV/0!"/>
    <n v="500"/>
    <n v="500"/>
    <n v="0"/>
    <n v="900"/>
    <n v="900"/>
    <n v="0"/>
    <n v="0"/>
    <n v="400"/>
    <n v="0.44444444444444442"/>
  </r>
  <r>
    <s v="Mudo1216_interstitial_Acunn_MC"/>
    <x v="0"/>
    <x v="11"/>
    <s v="Q4"/>
    <d v="2016-12-02T00:00:00"/>
    <d v="2016-12-31T00:00:00"/>
    <n v="0"/>
    <x v="0"/>
    <x v="85"/>
    <s v="Mudo1216_interstitial_MC"/>
    <s v="Completed"/>
    <s v="Acunn"/>
    <s v="RON"/>
    <s v="Xaxis Rich Media"/>
    <s v="cpm"/>
    <s v="Interstitial"/>
    <s v="Interstitial"/>
    <n v="1.25"/>
    <n v="4.5"/>
    <n v="100000"/>
    <n v="109482"/>
    <n v="0"/>
    <n v="100000"/>
    <m/>
    <n v="0"/>
    <e v="#DIV/0!"/>
    <n v="125"/>
    <n v="125"/>
    <n v="0"/>
    <n v="450"/>
    <n v="200"/>
    <n v="-250"/>
    <n v="0"/>
    <n v="75"/>
    <n v="0.375"/>
  </r>
  <r>
    <s v="Akbank1216_Direk_Mobil_Odeme_Mobil_Prestitial_Move_MC"/>
    <x v="0"/>
    <x v="11"/>
    <s v="Q4"/>
    <d v="2016-12-02T00:00:00"/>
    <d v="2016-12-31T00:00:00"/>
    <n v="0"/>
    <x v="0"/>
    <x v="9"/>
    <s v="Akbank1216_Direk_Mobil_Odeme_Mobil_Prestitial_MC"/>
    <s v="Completed"/>
    <s v="Move"/>
    <s v="RON"/>
    <s v="Xaxis Mobil"/>
    <s v="cpm"/>
    <s v="Interstitial"/>
    <s v="Interstitial"/>
    <n v="3"/>
    <n v="7"/>
    <n v="405000"/>
    <n v="570416"/>
    <n v="0"/>
    <n v="405000"/>
    <m/>
    <n v="0"/>
    <e v="#DIV/0!"/>
    <n v="1215"/>
    <n v="1215"/>
    <n v="0"/>
    <n v="2835"/>
    <n v="2848.9929999999999"/>
    <n v="13.992999999999938"/>
    <n v="0"/>
    <n v="1633.9929999999999"/>
    <n v="0.57353352570539839"/>
  </r>
  <r>
    <s v="ZorluElektrik1216_MilesAndSmiles_interstitial_Medyanet_MC"/>
    <x v="0"/>
    <x v="11"/>
    <s v="Q4"/>
    <d v="2016-12-05T00:00:00"/>
    <d v="2016-12-31T00:00:00"/>
    <n v="0"/>
    <x v="0"/>
    <x v="31"/>
    <s v="ZorluElektrik1216_MilesAndSmiles_interstitial_MC"/>
    <s v="Completed"/>
    <s v="Medyanet"/>
    <s v="RON"/>
    <s v="Xaxis Rich Media"/>
    <s v="cpm"/>
    <s v="Interstitial"/>
    <s v="Interstitial"/>
    <n v="0.5"/>
    <n v="4.25"/>
    <n v="150000"/>
    <n v="150007"/>
    <n v="0"/>
    <n v="150000"/>
    <n v="25714"/>
    <n v="0.17141866712886733"/>
    <n v="2.479309908998989E-2"/>
    <n v="75"/>
    <n v="75"/>
    <n v="0"/>
    <n v="637.5"/>
    <n v="637.52975000000004"/>
    <n v="2.975000000003547E-2"/>
    <n v="0"/>
    <n v="562.52975000000004"/>
    <n v="0.88235843111635182"/>
  </r>
  <r>
    <s v="ZorluElektrik1216_MilesAndSmiles_interstitial_Acunn_MC"/>
    <x v="0"/>
    <x v="11"/>
    <s v="Q4"/>
    <d v="2016-12-05T00:00:00"/>
    <d v="2016-12-31T00:00:00"/>
    <n v="0"/>
    <x v="0"/>
    <x v="31"/>
    <s v="ZorluElektrik1216_MilesAndSmiles_interstitial_MC"/>
    <s v="Completed"/>
    <s v="Acunn"/>
    <s v="RON"/>
    <s v="Xaxis Rich Media"/>
    <s v="cpm"/>
    <s v="Interstitial"/>
    <s v="Interstitial"/>
    <n v="1.25"/>
    <n v="4.25"/>
    <n v="150000"/>
    <n v="127921"/>
    <n v="22079"/>
    <n v="127921"/>
    <m/>
    <n v="0"/>
    <e v="#DIV/0!"/>
    <n v="187.5"/>
    <n v="159.90125"/>
    <n v="-27.598749999999995"/>
    <n v="637.5"/>
    <n v="495.65200000000004"/>
    <n v="-141.84799999999996"/>
    <n v="0"/>
    <n v="335.75075000000004"/>
    <n v="0.67739210171652697"/>
  </r>
  <r>
    <s v="ZorluElektrik1216_MilesAndSmiles_interstitial_Digitalm_MC"/>
    <x v="0"/>
    <x v="11"/>
    <s v="Q4"/>
    <d v="2016-12-05T00:00:00"/>
    <d v="2016-12-31T00:00:00"/>
    <n v="0"/>
    <x v="0"/>
    <x v="31"/>
    <s v="ZorluElektrik1216_MilesAndSmiles_interstitial_MC"/>
    <s v="Completed"/>
    <s v="Digitalm"/>
    <s v="RON"/>
    <s v="Xaxis Rich Media"/>
    <s v="cpm"/>
    <s v="Interstitial"/>
    <s v="Interstitial"/>
    <n v="2.5"/>
    <n v="4.25"/>
    <n v="100000"/>
    <n v="86310"/>
    <n v="13690"/>
    <n v="86310"/>
    <n v="574"/>
    <n v="6.6504460665044608E-3"/>
    <n v="0.63905487804878047"/>
    <n v="250"/>
    <n v="215.77500000000001"/>
    <n v="-34.224999999999994"/>
    <n v="425"/>
    <n v="366.8175"/>
    <n v="-58.182500000000005"/>
    <n v="0"/>
    <n v="151.04249999999999"/>
    <n v="0.41176470588235292"/>
  </r>
  <r>
    <s v="ZorluElektrik1216_3AyBedava_interstitial_Star_MC"/>
    <x v="0"/>
    <x v="11"/>
    <s v="Q4"/>
    <d v="2016-12-05T00:00:00"/>
    <d v="2016-12-31T00:00:00"/>
    <n v="0"/>
    <x v="0"/>
    <x v="31"/>
    <s v="ZorluElektrik1216_3AyBedava_interstitial_MC"/>
    <s v="Completed"/>
    <s v="Star"/>
    <s v="RON"/>
    <s v="Xaxis Rich Media"/>
    <s v="cpm"/>
    <s v="Interstitial"/>
    <s v="Interstitial"/>
    <n v="2.5"/>
    <n v="4.25"/>
    <n v="150000"/>
    <n v="150000"/>
    <n v="0"/>
    <n v="150000"/>
    <m/>
    <n v="0"/>
    <e v="#DIV/0!"/>
    <n v="375"/>
    <n v="375"/>
    <n v="0"/>
    <n v="637.5"/>
    <n v="493.98675000000003"/>
    <n v="-143.51324999999997"/>
    <n v="0"/>
    <n v="118.98675000000003"/>
    <n v="0.2408703269875154"/>
  </r>
  <r>
    <s v="ZorluElektrik1216_3AyBedava_interstitial_Bond_MC"/>
    <x v="0"/>
    <x v="11"/>
    <s v="Q4"/>
    <d v="2016-12-05T00:00:00"/>
    <d v="2016-12-31T00:00:00"/>
    <n v="0"/>
    <x v="0"/>
    <x v="31"/>
    <s v="ZorluElektrik1216_3AyBedava_interstitial_MC"/>
    <s v="Completed"/>
    <s v="Bond Digital"/>
    <s v="RON"/>
    <s v="Xaxis Rich Media"/>
    <s v="cpm"/>
    <s v="Interstitial"/>
    <s v="Interstitial"/>
    <n v="2.5"/>
    <n v="4.25"/>
    <n v="150000"/>
    <n v="150079"/>
    <n v="0"/>
    <n v="150000"/>
    <n v="2674"/>
    <n v="1.781728289767389E-2"/>
    <n v="0.23853244203440538"/>
    <n v="375"/>
    <n v="375"/>
    <n v="0"/>
    <n v="637.5"/>
    <n v="637.83574999999996"/>
    <n v="0.3357499999999618"/>
    <n v="0"/>
    <n v="262.83574999999996"/>
    <n v="0.41207434672641036"/>
  </r>
  <r>
    <s v="ZorluElektrik1216_3AyBedava_interstitial_Digitalm_MC"/>
    <x v="0"/>
    <x v="11"/>
    <s v="Q4"/>
    <d v="2016-12-05T00:00:00"/>
    <d v="2016-12-31T00:00:00"/>
    <n v="0"/>
    <x v="0"/>
    <x v="31"/>
    <s v="ZorluElektrik1216_3AyBedava_interstitial_MC"/>
    <s v="Completed"/>
    <s v="Digitalm"/>
    <s v="RON"/>
    <s v="Xaxis Rich Media"/>
    <s v="cpm"/>
    <s v="Interstitial"/>
    <s v="Interstitial"/>
    <n v="2.5"/>
    <n v="4.25"/>
    <n v="100000"/>
    <n v="86630"/>
    <n v="13370"/>
    <n v="86630"/>
    <n v="555"/>
    <n v="6.4065566201085078E-3"/>
    <n v="0.66338288288288294"/>
    <n v="250"/>
    <n v="216.57499999999999"/>
    <n v="-33.425000000000011"/>
    <n v="425"/>
    <n v="368.17750000000001"/>
    <n v="-56.822499999999991"/>
    <n v="0"/>
    <n v="151.60250000000002"/>
    <n v="0.41176470588235298"/>
  </r>
  <r>
    <s v="GE1216_Aralık_interest_Sahibinden_MEC"/>
    <x v="0"/>
    <x v="11"/>
    <s v="Q4"/>
    <d v="2016-12-05T00:00:00"/>
    <d v="2016-12-31T00:00:00"/>
    <n v="0"/>
    <x v="1"/>
    <x v="73"/>
    <s v="GE1216_Aralık_interest_MEC"/>
    <s v="Completed"/>
    <s v="Sahibinden"/>
    <s v="RON"/>
    <s v="Xaxis Display Plus"/>
    <s v="cpm"/>
    <s v="Selected Sites"/>
    <s v="Ad Bundles"/>
    <n v="0.3"/>
    <n v="2"/>
    <n v="2000000"/>
    <n v="2678504"/>
    <n v="0"/>
    <n v="2000000"/>
    <m/>
    <n v="0"/>
    <e v="#DIV/0!"/>
    <n v="600"/>
    <n v="600"/>
    <n v="0"/>
    <n v="4000"/>
    <n v="3991.3339999999998"/>
    <n v="-8.6660000000001673"/>
    <n v="0"/>
    <n v="3391.3339999999998"/>
    <n v="0.84967431941300831"/>
  </r>
  <r>
    <s v="GE1216_Aralık_interest_Bond_MEC"/>
    <x v="0"/>
    <x v="11"/>
    <s v="Q4"/>
    <d v="2016-12-05T00:00:00"/>
    <d v="2016-12-31T00:00:00"/>
    <n v="0"/>
    <x v="1"/>
    <x v="73"/>
    <s v="GE1216_Aralık_interest_MEC"/>
    <s v="Completed"/>
    <s v="Bond Digital"/>
    <s v="RON"/>
    <s v="Xaxis Display Plus"/>
    <s v="cpm"/>
    <s v="Selected Sites"/>
    <s v="Ad Bundles"/>
    <n v="0.5"/>
    <n v="2"/>
    <n v="1000000"/>
    <n v="1000225"/>
    <n v="0"/>
    <n v="1000000"/>
    <n v="810"/>
    <n v="8.0981779099702569E-4"/>
    <n v="2.4691358024691357"/>
    <n v="500"/>
    <n v="500"/>
    <n v="0"/>
    <n v="2000"/>
    <n v="2000"/>
    <n v="0"/>
    <n v="0"/>
    <n v="1500"/>
    <n v="0.75"/>
  </r>
  <r>
    <s v="GE1216_Aralık_interest_Dogus_MEC"/>
    <x v="0"/>
    <x v="11"/>
    <s v="Q4"/>
    <d v="2016-12-05T00:00:00"/>
    <d v="2016-12-31T00:00:00"/>
    <n v="0"/>
    <x v="1"/>
    <x v="73"/>
    <s v="GE1216_Aralık_interest_MEC"/>
    <s v="Completed"/>
    <s v="Dogus"/>
    <s v="RON"/>
    <s v="Xaxis Display Plus"/>
    <s v="cpm"/>
    <s v="Selected Sites"/>
    <s v="Ad Bundles"/>
    <n v="0.35"/>
    <n v="2"/>
    <n v="1000000"/>
    <n v="1000231"/>
    <n v="0"/>
    <n v="1000000"/>
    <n v="2274"/>
    <n v="2.2734748273148904E-3"/>
    <n v="0.87950747581354438"/>
    <n v="350"/>
    <n v="350"/>
    <n v="0"/>
    <n v="2000"/>
    <n v="2000"/>
    <n v="0"/>
    <n v="0"/>
    <n v="1650"/>
    <n v="0.82499999999999996"/>
  </r>
  <r>
    <s v="GE1216_Aralık_interest_Onedio_MEC"/>
    <x v="0"/>
    <x v="11"/>
    <s v="Q4"/>
    <d v="2016-12-05T00:00:00"/>
    <d v="2016-12-31T00:00:00"/>
    <n v="0"/>
    <x v="1"/>
    <x v="73"/>
    <s v="GE1216_Aralık_interest_MEC"/>
    <s v="Completed"/>
    <s v="Onedio"/>
    <s v="RON"/>
    <s v="Xaxis Display Plus"/>
    <s v="cpm"/>
    <s v="Selected Sites"/>
    <s v="Ad Bundles"/>
    <n v="0.35"/>
    <n v="2"/>
    <m/>
    <m/>
    <m/>
    <m/>
    <m/>
    <e v="#DIV/0!"/>
    <e v="#DIV/0!"/>
    <n v="0"/>
    <n v="500"/>
    <n v="500"/>
    <n v="0"/>
    <n v="0"/>
    <n v="0"/>
    <n v="0"/>
    <n v="-500"/>
    <e v="#DIV/0!"/>
  </r>
  <r>
    <s v="GE1216_Aralık_interest_Medikalakademi_MEC"/>
    <x v="0"/>
    <x v="11"/>
    <s v="Q4"/>
    <d v="2016-12-05T00:00:00"/>
    <d v="2016-12-31T00:00:00"/>
    <n v="0"/>
    <x v="1"/>
    <x v="73"/>
    <s v="GE1216_Aralık_interest_MEC"/>
    <s v="Completed"/>
    <s v="Medikalakademi"/>
    <s v="RON"/>
    <s v="Xaxis Display Plus"/>
    <s v="cpm"/>
    <s v="Selected Sites"/>
    <s v="Ad Bundles"/>
    <n v="0.35"/>
    <n v="2"/>
    <m/>
    <m/>
    <m/>
    <m/>
    <m/>
    <e v="#DIV/0!"/>
    <e v="#DIV/0!"/>
    <n v="0"/>
    <n v="100"/>
    <n v="100"/>
    <n v="0"/>
    <n v="0"/>
    <n v="0"/>
    <n v="0"/>
    <n v="-100"/>
    <e v="#DIV/0!"/>
  </r>
  <r>
    <s v="GE1216_Aralık_interest_Brighttechfee_MEC"/>
    <x v="0"/>
    <x v="11"/>
    <s v="Q4"/>
    <d v="2016-12-05T00:00:00"/>
    <d v="2016-12-31T00:00:00"/>
    <n v="0"/>
    <x v="1"/>
    <x v="73"/>
    <s v="GE1216_Aralık_interest_MEC"/>
    <s v="Completed"/>
    <s v="Bannerconnect"/>
    <s v="RON"/>
    <s v="Xaxis Display Plus"/>
    <s v="cpm"/>
    <s v="Selected Sites"/>
    <s v="Ad Bundles"/>
    <n v="0.35"/>
    <n v="2"/>
    <m/>
    <m/>
    <m/>
    <m/>
    <m/>
    <e v="#DIV/0!"/>
    <e v="#DIV/0!"/>
    <n v="0"/>
    <n v="19.8182292041278"/>
    <n v="19.8182292041278"/>
    <n v="0"/>
    <n v="0"/>
    <n v="0"/>
    <n v="0"/>
    <n v="-19.8182292041278"/>
    <e v="#DIV/0!"/>
  </r>
  <r>
    <s v="GE1216_Aralık_interest_Grapeshot_MEC"/>
    <x v="0"/>
    <x v="11"/>
    <s v="Q4"/>
    <d v="2016-12-05T00:00:00"/>
    <d v="2016-12-31T00:00:00"/>
    <n v="0"/>
    <x v="1"/>
    <x v="73"/>
    <s v="GE1216_Aralık_interest_MEC"/>
    <s v="Completed"/>
    <s v="Grapeshot"/>
    <s v="RON"/>
    <s v="Xaxis Display Plus"/>
    <s v="cpm"/>
    <s v="Selected Sites"/>
    <s v="Ad Bundles"/>
    <n v="0.35"/>
    <n v="2"/>
    <m/>
    <m/>
    <m/>
    <m/>
    <m/>
    <e v="#DIV/0!"/>
    <e v="#DIV/0!"/>
    <n v="0"/>
    <n v="150"/>
    <n v="150"/>
    <n v="0"/>
    <n v="0"/>
    <n v="0"/>
    <n v="0"/>
    <n v="-150"/>
    <e v="#DIV/0!"/>
  </r>
  <r>
    <s v="GE1216_Aralık_interest_Digitalm_MEC"/>
    <x v="0"/>
    <x v="11"/>
    <s v="Q4"/>
    <d v="2016-12-05T00:00:00"/>
    <d v="2016-12-31T00:00:00"/>
    <n v="0"/>
    <x v="1"/>
    <x v="73"/>
    <s v="GE1216_Aralık_interest_MEC"/>
    <s v="Completed"/>
    <s v="Digitalm"/>
    <s v="RON"/>
    <s v="Xaxis Display Plus"/>
    <s v="cpm"/>
    <s v="Selected Sites"/>
    <s v="Ad Bundles"/>
    <n v="0.2"/>
    <n v="2"/>
    <n v="1500000"/>
    <n v="1500018"/>
    <n v="0"/>
    <n v="1500000"/>
    <n v="168"/>
    <n v="1.1199865601612781E-4"/>
    <n v="11.904761904761905"/>
    <n v="300"/>
    <n v="300"/>
    <n v="0"/>
    <n v="3000"/>
    <n v="2000"/>
    <n v="-1000"/>
    <n v="0"/>
    <n v="1700"/>
    <n v="0.85"/>
  </r>
  <r>
    <s v="GE1216_Aralık_interest_Maxad_MEC"/>
    <x v="0"/>
    <x v="11"/>
    <s v="Q4"/>
    <d v="2016-12-05T00:00:00"/>
    <d v="2016-12-31T00:00:00"/>
    <n v="0"/>
    <x v="1"/>
    <x v="73"/>
    <s v="GE1216_Aralık_interest_MEC"/>
    <s v="Completed"/>
    <s v="Maxad"/>
    <s v="RON"/>
    <s v="Xaxis Display Plus"/>
    <s v="cpc"/>
    <s v="Selected Sites"/>
    <s v="Ad Bundles"/>
    <n v="0.2"/>
    <n v="2"/>
    <n v="1000"/>
    <n v="965"/>
    <n v="35"/>
    <n v="965"/>
    <m/>
    <n v="0"/>
    <e v="#DIV/0!"/>
    <n v="200"/>
    <n v="193"/>
    <n v="-7"/>
    <n v="2"/>
    <n v="2"/>
    <n v="0"/>
    <n v="0"/>
    <n v="-191"/>
    <n v="-95.5"/>
  </r>
  <r>
    <s v="GE1216_Aralık_interest_Ligatus_MEC"/>
    <x v="0"/>
    <x v="11"/>
    <s v="Q4"/>
    <d v="2016-12-05T00:00:00"/>
    <d v="2016-12-31T00:00:00"/>
    <n v="0"/>
    <x v="1"/>
    <x v="73"/>
    <s v="GE1216_Aralık_interest_MEC"/>
    <s v="Completed"/>
    <s v="Ligatus"/>
    <s v="RON"/>
    <s v="Xaxis Display Plus"/>
    <s v="cpc"/>
    <s v="Selected Sites"/>
    <s v="Ad Bundles"/>
    <n v="0.3"/>
    <n v="2"/>
    <n v="3333"/>
    <n v="3333"/>
    <n v="0"/>
    <n v="3333"/>
    <m/>
    <n v="0"/>
    <e v="#DIV/0!"/>
    <n v="999.9"/>
    <n v="999.9"/>
    <n v="0"/>
    <n v="6.6660000000000004"/>
    <n v="6.6660000000000004"/>
    <n v="0"/>
    <n v="0"/>
    <n v="-993.23399999999992"/>
    <n v="-148.99999999999997"/>
  </r>
  <r>
    <s v="IKEA1216_Xmas_Mobil_Prestitial_Move_MEC"/>
    <x v="0"/>
    <x v="11"/>
    <s v="Q4"/>
    <d v="2016-12-06T00:00:00"/>
    <d v="2016-12-21T00:00:00"/>
    <n v="0"/>
    <x v="1"/>
    <x v="1"/>
    <s v="IKEA1216_Xmas_Mobil_Prestitial_MEC"/>
    <s v="Completed"/>
    <s v="Move"/>
    <s v="RON"/>
    <s v="Xaxis Mobil"/>
    <s v="cpm"/>
    <s v="Interstitial"/>
    <s v="Interstitial"/>
    <n v="3"/>
    <n v="7.5"/>
    <n v="1335000"/>
    <n v="1025466"/>
    <n v="309534"/>
    <n v="1025466"/>
    <m/>
    <n v="0"/>
    <e v="#DIV/0!"/>
    <n v="4005"/>
    <n v="3076.3979999999997"/>
    <n v="-928.60200000000032"/>
    <n v="10012.5"/>
    <n v="5931.7650000000003"/>
    <n v="-4080.7349999999997"/>
    <n v="0"/>
    <n v="2855.3670000000006"/>
    <n v="0.48136886744501856"/>
  </r>
  <r>
    <s v="Sephora1216_Yılbaşı_interest_Bond_MC"/>
    <x v="0"/>
    <x v="11"/>
    <s v="Q4"/>
    <d v="2016-12-06T00:00:00"/>
    <d v="2016-12-31T00:00:00"/>
    <n v="0"/>
    <x v="0"/>
    <x v="86"/>
    <s v="Sephora1216_Yılbaşı_interest_MC"/>
    <s v="Completed"/>
    <s v="Bond Digital"/>
    <s v="RON"/>
    <s v="Xaxis Display Plus"/>
    <s v="cpm"/>
    <s v="Selected Sites"/>
    <s v="Ad Bundles"/>
    <n v="0.5"/>
    <n v="1.2"/>
    <n v="2000000"/>
    <n v="791369"/>
    <n v="1208631"/>
    <n v="791369"/>
    <n v="1735"/>
    <n v="2.1924032910058391E-3"/>
    <n v="1.0737922766570605"/>
    <n v="1000"/>
    <n v="395.68450000000001"/>
    <n v="-604.31549999999993"/>
    <n v="2400"/>
    <n v="1863.0296000000001"/>
    <n v="-536.97039999999993"/>
    <n v="0"/>
    <n v="1467.3451"/>
    <n v="0.78761233852645174"/>
  </r>
  <r>
    <s v="Sephora1216_Yılbaşı_interest_Digitalm_MC"/>
    <x v="0"/>
    <x v="11"/>
    <s v="Q4"/>
    <d v="2016-12-06T00:00:00"/>
    <d v="2016-12-31T00:00:00"/>
    <n v="0"/>
    <x v="0"/>
    <x v="86"/>
    <s v="Sephora1216_Yılbaşı_interest_MC"/>
    <s v="Completed"/>
    <s v="Digitalm"/>
    <s v="RON"/>
    <s v="Xaxis Display Plus"/>
    <s v="cpm"/>
    <s v="Selected Sites"/>
    <s v="Ad Bundles"/>
    <n v="0.2"/>
    <n v="1.2"/>
    <n v="2000000"/>
    <n v="2000009"/>
    <n v="0"/>
    <n v="2000000"/>
    <n v="661"/>
    <n v="3.3049851275669261E-4"/>
    <n v="3.6308786686838124"/>
    <n v="400"/>
    <n v="400"/>
    <n v="0"/>
    <n v="2400"/>
    <n v="2400.0108"/>
    <n v="1.0800000000017462E-2"/>
    <n v="0"/>
    <n v="2000.0108"/>
    <n v="0.8333340833299584"/>
  </r>
  <r>
    <s v="Sephora1216_Yılbaşı_interest_Sozcu_MC"/>
    <x v="0"/>
    <x v="11"/>
    <s v="Q4"/>
    <d v="2016-12-06T00:00:00"/>
    <d v="2016-12-31T00:00:00"/>
    <n v="0"/>
    <x v="0"/>
    <x v="86"/>
    <s v="Sephora1216_Yılbaşı_interest_MC"/>
    <s v="Completed"/>
    <s v="Sözcü"/>
    <s v="RON"/>
    <s v="Xaxis Display Plus"/>
    <s v="cpm"/>
    <s v="Selected Sites"/>
    <s v="Ad Bundles"/>
    <n v="0.25"/>
    <n v="1.2"/>
    <n v="600000"/>
    <n v="611133"/>
    <n v="0"/>
    <n v="600000"/>
    <n v="105"/>
    <n v="1.7181202782373068E-4"/>
    <n v="6.9843771428571433"/>
    <n v="150"/>
    <n v="150"/>
    <n v="0"/>
    <n v="720"/>
    <n v="733.3596"/>
    <n v="13.3596"/>
    <n v="0"/>
    <n v="583.3596"/>
    <n v="0.79546187163841586"/>
  </r>
  <r>
    <s v="Sephora1216_Yılbaşı_interest_Maxad_MC"/>
    <x v="0"/>
    <x v="11"/>
    <s v="Q4"/>
    <d v="2016-12-06T00:00:00"/>
    <d v="2016-12-31T00:00:00"/>
    <n v="0"/>
    <x v="0"/>
    <x v="86"/>
    <s v="Sephora1216_Yılbaşı_interest_MC"/>
    <s v="Completed"/>
    <s v="Maxad"/>
    <s v="RON"/>
    <s v="Xaxis Display Plus"/>
    <s v="cpc"/>
    <s v="Selected Sites"/>
    <s v="Ad Bundles"/>
    <n v="0.2"/>
    <n v="1.2"/>
    <n v="3000"/>
    <n v="3000"/>
    <n v="0"/>
    <n v="3000"/>
    <m/>
    <n v="0"/>
    <e v="#DIV/0!"/>
    <n v="600.00000000000011"/>
    <n v="600.00000000000011"/>
    <n v="0"/>
    <n v="3.5999999999999996"/>
    <n v="3.6"/>
    <n v="0"/>
    <n v="0"/>
    <n v="-596.40000000000009"/>
    <n v="-165.66666666666669"/>
  </r>
  <r>
    <s v="Sephora1216_Yılbaşı_Mobil_interstitial_Move_MC"/>
    <x v="0"/>
    <x v="11"/>
    <s v="Q4"/>
    <d v="2016-12-06T00:00:00"/>
    <d v="2016-12-31T00:00:00"/>
    <n v="0"/>
    <x v="0"/>
    <x v="86"/>
    <s v="Sephora1216_Yılbaşı_Mobil_interstitial_MC"/>
    <s v="Completed"/>
    <s v="Move"/>
    <s v="RON"/>
    <s v="Xaxis Mobil"/>
    <s v="cpm"/>
    <s v="Interstitial"/>
    <s v="Interstitial"/>
    <n v="3"/>
    <n v="8"/>
    <n v="1000000"/>
    <n v="1100404"/>
    <n v="0"/>
    <n v="1000000"/>
    <m/>
    <n v="0"/>
    <e v="#DIV/0!"/>
    <n v="3000"/>
    <n v="3000"/>
    <n v="0"/>
    <n v="8000"/>
    <n v="8000"/>
    <n v="0"/>
    <n v="0"/>
    <n v="5000"/>
    <n v="0.625"/>
  </r>
  <r>
    <s v="Sephora1216_Yılbaşı_Mobil_interstitial_Karnaval_MC"/>
    <x v="0"/>
    <x v="11"/>
    <s v="Q4"/>
    <d v="2016-12-06T00:00:00"/>
    <d v="2016-12-31T00:00:00"/>
    <n v="0"/>
    <x v="0"/>
    <x v="86"/>
    <s v="Sephora1216_Yılbaşı_Mobil_interstitial_MC"/>
    <s v="Completed"/>
    <s v="Karnaval"/>
    <s v="RON"/>
    <s v="Xaxis Mobil"/>
    <s v="cpm"/>
    <s v="Interstitial"/>
    <s v="Interstitial"/>
    <n v="4"/>
    <n v="8"/>
    <n v="625000"/>
    <n v="686161"/>
    <n v="0"/>
    <n v="625000"/>
    <n v="23527"/>
    <n v="3.4287871213898778E-2"/>
    <n v="0.21252178348280698"/>
    <n v="2500"/>
    <n v="2500"/>
    <n v="0"/>
    <n v="5000"/>
    <n v="5000"/>
    <n v="0"/>
    <n v="0"/>
    <n v="2500"/>
    <n v="0.5"/>
  </r>
  <r>
    <s v="Sephora1216_Yılbaşı_Preroll_Sem_MC"/>
    <x v="0"/>
    <x v="11"/>
    <s v="Q4"/>
    <d v="2016-12-06T00:00:00"/>
    <d v="2016-12-31T00:00:00"/>
    <n v="0"/>
    <x v="0"/>
    <x v="86"/>
    <s v="Sephora1216_Yılbaşı_Preroll_MC"/>
    <s v="Completed"/>
    <s v="Sem Digital"/>
    <s v="RON"/>
    <s v="Xaxis Tv"/>
    <s v="cpv"/>
    <s v="Pre/Mid/Post Rolls RON"/>
    <s v="Online Video"/>
    <n v="0.02"/>
    <n v="0.04"/>
    <n v="50000"/>
    <n v="8037"/>
    <n v="41963"/>
    <n v="8037"/>
    <n v="32"/>
    <n v="3.9815851685952473E-3"/>
    <n v="22.068750000000001"/>
    <n v="1000"/>
    <n v="160.74"/>
    <n v="-839.26"/>
    <n v="2000"/>
    <n v="706.2"/>
    <n v="-1293.8"/>
    <n v="0"/>
    <n v="545.46"/>
    <n v="0.77238742565845375"/>
  </r>
  <r>
    <s v="Sephora1216_Yılbaşı_Preroll_Crep_MC"/>
    <x v="0"/>
    <x v="11"/>
    <s v="Q4"/>
    <d v="2016-12-06T00:00:00"/>
    <d v="2016-12-31T00:00:00"/>
    <n v="0"/>
    <x v="0"/>
    <x v="86"/>
    <s v="Sephora1216_Yılbaşı_Preroll_MC"/>
    <s v="Completed"/>
    <s v="Crep Digital"/>
    <s v="RON"/>
    <s v="Xaxis Tv"/>
    <s v="cpv"/>
    <s v="Pre/Mid/Post Rolls RON"/>
    <s v="Online Video"/>
    <n v="2.5000000000000001E-2"/>
    <n v="0.04"/>
    <n v="50000"/>
    <n v="81757"/>
    <n v="0"/>
    <n v="50000"/>
    <n v="3630"/>
    <n v="4.439986790121947E-2"/>
    <n v="0.9009035812672177"/>
    <n v="1250"/>
    <n v="1250"/>
    <n v="0"/>
    <n v="2000"/>
    <n v="3270.28"/>
    <n v="1270.2800000000002"/>
    <n v="0"/>
    <n v="2020.2800000000002"/>
    <n v="0.61776973225534204"/>
  </r>
  <r>
    <s v="Sephora1216_Yılbaşı_Preroll_Fox_MC"/>
    <x v="0"/>
    <x v="11"/>
    <s v="Q4"/>
    <d v="2016-12-06T00:00:00"/>
    <d v="2016-12-31T00:00:00"/>
    <n v="0"/>
    <x v="0"/>
    <x v="86"/>
    <s v="Sephora1216_Yılbaşı_Preroll_MC"/>
    <s v="Completed"/>
    <s v="Fox"/>
    <s v="RON"/>
    <s v="Xaxis Tv"/>
    <s v="cpv"/>
    <s v="Pre/Mid/Post Rolls RON"/>
    <s v="Online Video"/>
    <n v="0.01"/>
    <n v="0.04"/>
    <n v="100000"/>
    <n v="81410"/>
    <n v="18590"/>
    <n v="81410"/>
    <n v="4820"/>
    <n v="5.9206485689718709E-2"/>
    <n v="0.67560165975103736"/>
    <n v="1000"/>
    <n v="814.1"/>
    <n v="-185.89999999999998"/>
    <n v="4000"/>
    <n v="3256.4"/>
    <n v="-743.59999999999991"/>
    <n v="0"/>
    <n v="2442.3000000000002"/>
    <n v="0.75"/>
  </r>
  <r>
    <s v="Sephora1216_Yılbaşı_Preroll_Star_MC"/>
    <x v="0"/>
    <x v="11"/>
    <s v="Q4"/>
    <d v="2016-12-06T00:00:00"/>
    <d v="2016-12-31T00:00:00"/>
    <n v="0"/>
    <x v="0"/>
    <x v="86"/>
    <s v="Sephora1216_Yılbaşı_Preroll_MC"/>
    <s v="Completed"/>
    <s v="Star"/>
    <s v="RON"/>
    <s v="Xaxis Tv"/>
    <s v="cpv"/>
    <s v="Pre/Mid/Post Rolls RON"/>
    <s v="Online Video"/>
    <n v="0.01"/>
    <n v="0.04"/>
    <n v="50000"/>
    <n v="19178"/>
    <n v="30822"/>
    <n v="19178"/>
    <m/>
    <n v="0"/>
    <e v="#DIV/0!"/>
    <n v="500"/>
    <n v="191.78"/>
    <n v="-308.22000000000003"/>
    <n v="2000"/>
    <n v="767.12"/>
    <n v="-1232.8800000000001"/>
    <n v="0"/>
    <n v="575.34"/>
    <n v="0.75"/>
  </r>
  <r>
    <s v="IKEA1216_Xmas_Preroll_Star_MEC"/>
    <x v="0"/>
    <x v="11"/>
    <s v="Q4"/>
    <d v="2016-12-07T00:00:00"/>
    <d v="2016-12-21T00:00:00"/>
    <n v="0"/>
    <x v="1"/>
    <x v="1"/>
    <s v="IKEA1216_Xmas_Preroll_MEC"/>
    <s v="Completed"/>
    <s v="Star"/>
    <s v="RON"/>
    <s v="Xaxis Tv"/>
    <s v="cpv"/>
    <s v="Pre/Mid/Post Rolls RON"/>
    <s v="Online Video"/>
    <n v="0.01"/>
    <n v="0.03"/>
    <n v="100000"/>
    <n v="24258"/>
    <n v="75742"/>
    <n v="24258"/>
    <m/>
    <n v="0"/>
    <e v="#DIV/0!"/>
    <n v="1000"/>
    <n v="242.58"/>
    <n v="-757.42"/>
    <n v="3000"/>
    <n v="727.74"/>
    <n v="-2272.2600000000002"/>
    <n v="0"/>
    <n v="485.15999999999997"/>
    <n v="0.66666666666666663"/>
  </r>
  <r>
    <s v="IKEA1216_Xmas_Preroll_Fox_MEC"/>
    <x v="0"/>
    <x v="11"/>
    <s v="Q4"/>
    <d v="2016-12-07T00:00:00"/>
    <d v="2016-12-21T00:00:00"/>
    <n v="0"/>
    <x v="1"/>
    <x v="1"/>
    <s v="IKEA1216_Xmas_Preroll_MEC"/>
    <s v="Completed"/>
    <s v="Fox"/>
    <s v="RON"/>
    <s v="Xaxis Tv"/>
    <s v="cpv"/>
    <s v="Pre/Mid/Post Rolls RON"/>
    <s v="Online Video"/>
    <n v="0.01"/>
    <n v="0.03"/>
    <n v="75000"/>
    <n v="50321"/>
    <n v="24679"/>
    <n v="50321"/>
    <n v="2919"/>
    <n v="5.8007591264084578E-2"/>
    <n v="0.22176875642343277"/>
    <n v="750"/>
    <n v="503.21000000000004"/>
    <n v="-246.78999999999996"/>
    <n v="2250"/>
    <n v="647.3430000000003"/>
    <n v="-1602.6569999999997"/>
    <n v="0"/>
    <n v="144.13300000000027"/>
    <n v="0.22265321475631961"/>
  </r>
  <r>
    <s v="IKEA1216_Xmas_Preroll_Nokta_MEC"/>
    <x v="0"/>
    <x v="11"/>
    <s v="Q4"/>
    <d v="2016-12-07T00:00:00"/>
    <d v="2016-12-21T00:00:00"/>
    <n v="0"/>
    <x v="1"/>
    <x v="1"/>
    <s v="IKEA1216_Xmas_Preroll_MEC"/>
    <s v="Completed"/>
    <s v="Nokta"/>
    <s v="RON"/>
    <s v="Xaxis Tv"/>
    <s v="cpv"/>
    <s v="Pre/Mid/Post Rolls RON"/>
    <s v="Online Video"/>
    <n v="1.2E-2"/>
    <n v="0.03"/>
    <n v="75000"/>
    <n v="30886"/>
    <n v="44114"/>
    <n v="30886"/>
    <n v="1004"/>
    <n v="3.2506637311403228E-2"/>
    <n v="0.92288844621513932"/>
    <n v="900"/>
    <n v="370.63200000000001"/>
    <n v="-529.36799999999994"/>
    <n v="2250"/>
    <n v="926.57999999999993"/>
    <n v="-1323.42"/>
    <n v="0"/>
    <n v="555.94799999999987"/>
    <n v="0.59999999999999987"/>
  </r>
  <r>
    <s v="IKEA1216_Xmas_Preroll_Acunn_MEC"/>
    <x v="0"/>
    <x v="11"/>
    <s v="Q4"/>
    <d v="2016-12-07T00:00:00"/>
    <d v="2016-12-21T00:00:00"/>
    <n v="0"/>
    <x v="1"/>
    <x v="1"/>
    <s v="IKEA1216_Xmas_Preroll_MEC"/>
    <s v="Completed"/>
    <s v="Acunn"/>
    <s v="RON"/>
    <s v="Xaxis Tv"/>
    <s v="cpv"/>
    <s v="Pre/Mid/Post Rolls RON"/>
    <s v="Online Video"/>
    <n v="1.4999999999999999E-2"/>
    <n v="0.03"/>
    <n v="50000"/>
    <n v="27878"/>
    <n v="22122"/>
    <n v="27878"/>
    <m/>
    <n v="0"/>
    <e v="#DIV/0!"/>
    <n v="750"/>
    <n v="418.16999999999996"/>
    <n v="-331.83000000000004"/>
    <n v="1500"/>
    <n v="836.33999999999992"/>
    <n v="-663.66000000000008"/>
    <n v="0"/>
    <n v="418.16999999999996"/>
    <n v="0.5"/>
  </r>
  <r>
    <s v="IKEA1216_Xmas_Preroll_Bond_MEC"/>
    <x v="0"/>
    <x v="11"/>
    <s v="Q4"/>
    <d v="2016-12-07T00:00:00"/>
    <d v="2016-12-21T00:00:00"/>
    <n v="0"/>
    <x v="1"/>
    <x v="1"/>
    <s v="IKEA1216_Xmas_Preroll_MEC"/>
    <s v="Completed"/>
    <s v="Bond Digital"/>
    <s v="RON"/>
    <s v="Xaxis Tv"/>
    <s v="cpv"/>
    <s v="Pre/Mid/Post Rolls RON"/>
    <s v="Online Video"/>
    <n v="1.4999999999999999E-2"/>
    <n v="0.03"/>
    <n v="50000"/>
    <n v="11264"/>
    <n v="38736"/>
    <n v="11264"/>
    <n v="975"/>
    <n v="8.6558948863636367E-2"/>
    <n v="0.34658461538461532"/>
    <n v="750"/>
    <n v="168.95999999999998"/>
    <n v="-581.04"/>
    <n v="1500"/>
    <n v="337.91999999999996"/>
    <n v="-1162.08"/>
    <n v="0"/>
    <n v="168.95999999999998"/>
    <n v="0.5"/>
  </r>
  <r>
    <s v="Vodafone1216_MNP_NewYear_NonVF_interest_Appnexus_MS"/>
    <x v="0"/>
    <x v="11"/>
    <s v="Q4"/>
    <d v="2016-12-08T00:00:00"/>
    <d v="2016-12-28T00:00:00"/>
    <n v="0"/>
    <x v="2"/>
    <x v="13"/>
    <s v="Vodafone1216_MNP_NewYear_NonVF_interest_MS"/>
    <s v="Completed"/>
    <s v="Appnexus"/>
    <s v="RON"/>
    <s v="Xaxis Rich Media"/>
    <s v="cpm"/>
    <s v="Selected Sites"/>
    <s v="Ad Bundles"/>
    <n v="1"/>
    <n v="2.5"/>
    <n v="411384"/>
    <n v="411384"/>
    <n v="0"/>
    <n v="411384"/>
    <n v="0"/>
    <n v="0"/>
    <e v="#DIV/0!"/>
    <n v="411.38400000000001"/>
    <n v="5000"/>
    <n v="4588.616"/>
    <n v="1028.46"/>
    <n v="1664.3274999999994"/>
    <n v="635.86749999999938"/>
    <n v="0"/>
    <n v="-3335.6725000000006"/>
    <n v="-2.0042164177423025"/>
  </r>
  <r>
    <s v="Vodafone1216_MNP_NewYear_NonVF_interest_Google_MS"/>
    <x v="0"/>
    <x v="11"/>
    <s v="Q4"/>
    <d v="2016-12-08T00:00:00"/>
    <d v="2016-12-28T00:00:00"/>
    <n v="0"/>
    <x v="2"/>
    <x v="13"/>
    <s v="Vodafone1216_MNP_NewYear_NonVF_interest_MS"/>
    <s v="Completed"/>
    <s v="Google"/>
    <s v="RON"/>
    <s v="Xaxis Display Plus"/>
    <s v="cpm"/>
    <s v="Selected Sites"/>
    <s v="Ad Bundles"/>
    <n v="1"/>
    <n v="2.5"/>
    <n v="1500000"/>
    <m/>
    <m/>
    <n v="0"/>
    <m/>
    <e v="#DIV/0!"/>
    <e v="#DIV/0!"/>
    <n v="1500"/>
    <n v="2367.9068692323481"/>
    <n v="867.90686923234807"/>
    <n v="3750"/>
    <n v="0"/>
    <n v="-3750"/>
    <n v="0"/>
    <n v="-2367.9068692323481"/>
    <e v="#DIV/0!"/>
  </r>
  <r>
    <s v="Vodafone1216_MNP_NewYear_NonVF_interest_Mynet_MS"/>
    <x v="0"/>
    <x v="11"/>
    <s v="Q4"/>
    <d v="2016-12-08T00:00:00"/>
    <d v="2016-12-28T00:00:00"/>
    <n v="0"/>
    <x v="2"/>
    <x v="13"/>
    <s v="Vodafone1216_MNP_NewYear_NonVF_interest_MS"/>
    <s v="Completed"/>
    <s v="Digitalm"/>
    <s v="RON"/>
    <s v="Xaxis Display Plus"/>
    <s v="cpm"/>
    <s v="Selected Sites"/>
    <s v="Ad Bundles"/>
    <n v="0.2"/>
    <n v="2.5"/>
    <n v="1500000"/>
    <n v="1415820"/>
    <n v="84180"/>
    <n v="1415820"/>
    <n v="152"/>
    <n v="1.0735828000734557E-4"/>
    <n v="23.286513157894738"/>
    <n v="300"/>
    <n v="283.16399999999999"/>
    <n v="-16.836000000000013"/>
    <n v="3750"/>
    <n v="3539.55"/>
    <n v="-210.44999999999982"/>
    <n v="0"/>
    <n v="3256.3860000000004"/>
    <n v="0.92"/>
  </r>
  <r>
    <s v="Vodafone1216_MNP_NewYear_NonVF_interest_Bond_MS"/>
    <x v="0"/>
    <x v="11"/>
    <s v="Q4"/>
    <d v="2016-12-08T00:00:00"/>
    <d v="2016-12-28T00:00:00"/>
    <n v="0"/>
    <x v="2"/>
    <x v="13"/>
    <s v="Vodafone1216_MNP_NewYear_NonVF_interest_MS"/>
    <s v="Completed"/>
    <s v="Bond Digital"/>
    <s v="RON"/>
    <s v="Xaxis Display Plus"/>
    <s v="cpm"/>
    <s v="Selected Sites"/>
    <s v="Ad Bundles"/>
    <n v="0.5"/>
    <n v="2.5"/>
    <n v="1000000"/>
    <n v="268414"/>
    <n v="731586"/>
    <n v="268414"/>
    <n v="131"/>
    <n v="4.8805203901435842E-4"/>
    <n v="5.1224045801526712"/>
    <n v="500"/>
    <n v="134.20699999999999"/>
    <n v="-365.79300000000001"/>
    <n v="2500"/>
    <n v="671.03499999999997"/>
    <n v="-1828.9650000000001"/>
    <n v="0"/>
    <n v="536.82799999999997"/>
    <n v="0.8"/>
  </r>
  <r>
    <s v="Vodafone1216_MNP_NewYear_NonVF_interest_Sahibinden_MS"/>
    <x v="0"/>
    <x v="11"/>
    <s v="Q4"/>
    <d v="2016-12-08T00:00:00"/>
    <d v="2016-12-28T00:00:00"/>
    <n v="0"/>
    <x v="2"/>
    <x v="13"/>
    <s v="Vodafone1216_MNP_NewYear_NonVF_interest_MS"/>
    <s v="Completed"/>
    <s v="Sahibinden"/>
    <s v="RON"/>
    <s v="Xaxis Display Plus"/>
    <s v="cpm"/>
    <s v="Selected Sites"/>
    <s v="Ad Bundles"/>
    <n v="0.3"/>
    <n v="2.5"/>
    <n v="2750000"/>
    <n v="1650035"/>
    <n v="1099965"/>
    <n v="1650035"/>
    <m/>
    <n v="0"/>
    <e v="#DIV/0!"/>
    <n v="825"/>
    <n v="495.01049999999998"/>
    <n v="-329.98950000000002"/>
    <n v="6875"/>
    <n v="4125.0874999999996"/>
    <n v="-2749.9125000000004"/>
    <n v="0"/>
    <n v="3630.0769999999998"/>
    <n v="0.88"/>
  </r>
  <r>
    <s v="Vodafone1216_MNP_NewYear_VF_interest_Onedio_MS"/>
    <x v="0"/>
    <x v="11"/>
    <s v="Q4"/>
    <d v="2016-12-08T00:00:00"/>
    <d v="2016-12-28T00:00:00"/>
    <n v="0"/>
    <x v="2"/>
    <x v="13"/>
    <s v="Vodafone1216_MNP_NewYear_VF_interest_MS"/>
    <s v="Completed"/>
    <s v="Onedio"/>
    <s v="RON"/>
    <s v="Xaxis Display Plus"/>
    <s v="cpm"/>
    <s v="Selected Sites"/>
    <s v="Ad Bundles"/>
    <n v="0.45"/>
    <n v="2.5"/>
    <n v="1000000"/>
    <n v="568868"/>
    <n v="431132"/>
    <n v="568868"/>
    <m/>
    <n v="0"/>
    <e v="#DIV/0!"/>
    <n v="450"/>
    <n v="255.99060000000003"/>
    <n v="-194.00939999999997"/>
    <n v="2500"/>
    <n v="2467.1350000000002"/>
    <n v="-32.864999999999782"/>
    <n v="0"/>
    <n v="2211.1444000000001"/>
    <n v="0.89623972745715164"/>
  </r>
  <r>
    <s v="Vodafone1216_MNP_NewYear_VF_interest_Medyanet_MS"/>
    <x v="0"/>
    <x v="11"/>
    <s v="Q4"/>
    <d v="2016-12-08T00:00:00"/>
    <d v="2016-12-28T00:00:00"/>
    <n v="0"/>
    <x v="2"/>
    <x v="13"/>
    <s v="Vodafone1216_MNP_NewYear_VF_interest_MS"/>
    <s v="Completed"/>
    <s v="Medyanet"/>
    <s v="RON"/>
    <s v="Xaxis Display Plus"/>
    <s v="cpm"/>
    <s v="Interstitial"/>
    <s v="Interstitial"/>
    <n v="0.5"/>
    <n v="2.5"/>
    <n v="500000"/>
    <n v="13146"/>
    <n v="486854"/>
    <n v="13146"/>
    <m/>
    <n v="0"/>
    <e v="#DIV/0!"/>
    <n v="250"/>
    <n v="6.5730000000000004"/>
    <n v="-243.42699999999999"/>
    <n v="1250"/>
    <n v="32.865000000000002"/>
    <n v="-1217.135"/>
    <n v="0"/>
    <n v="26.292000000000002"/>
    <n v="0.8"/>
  </r>
  <r>
    <s v="Teknosa1216_SamsungTV_iletisimi_9-12Aralık_Medyanet_MC"/>
    <x v="0"/>
    <x v="11"/>
    <s v="Q4"/>
    <d v="2016-12-09T00:00:00"/>
    <d v="2016-12-12T00:00:00"/>
    <n v="0"/>
    <x v="0"/>
    <x v="6"/>
    <s v="Teknosa1216_SamsungTV_iletisimi_9-12Aralık_MC"/>
    <s v="Completed"/>
    <s v="Medyanet"/>
    <s v="RON"/>
    <s v="Xaxis Rich Media"/>
    <s v="cpm"/>
    <s v="Interstitial"/>
    <s v="Interstitial"/>
    <n v="0.5"/>
    <n v="4.25"/>
    <n v="800000"/>
    <n v="800010"/>
    <n v="0"/>
    <n v="800000"/>
    <n v="11188"/>
    <n v="1.398482518968513E-2"/>
    <n v="0.30389703253485878"/>
    <n v="400"/>
    <n v="400"/>
    <n v="0"/>
    <n v="3400"/>
    <n v="3400"/>
    <n v="0"/>
    <n v="0"/>
    <n v="3000"/>
    <n v="0.88235294117647056"/>
  </r>
  <r>
    <s v="Teknosa1216_SamsungTV_iletisimi_9-12Aralık_Digitalm_MC"/>
    <x v="0"/>
    <x v="11"/>
    <s v="Q4"/>
    <d v="2016-12-09T00:00:00"/>
    <d v="2016-12-12T00:00:00"/>
    <n v="0"/>
    <x v="0"/>
    <x v="6"/>
    <s v="Teknosa1216_SamsungTV_iletisimi_9-12Aralık_MC"/>
    <s v="Completed"/>
    <s v="Digitalm"/>
    <s v="RON"/>
    <s v="Xaxis Rich Media"/>
    <s v="cpm"/>
    <s v="Interstitial"/>
    <s v="Interstitial"/>
    <n v="2.5"/>
    <n v="4.25"/>
    <n v="300000"/>
    <n v="300057"/>
    <n v="0"/>
    <n v="300000"/>
    <n v="2569"/>
    <n v="8.5617066090776083E-3"/>
    <n v="0.40871934604904631"/>
    <n v="750"/>
    <n v="750"/>
    <n v="0"/>
    <n v="1275"/>
    <n v="1050"/>
    <n v="-225"/>
    <n v="0"/>
    <n v="300"/>
    <n v="0.2857142857142857"/>
  </r>
  <r>
    <s v="Teknosa1216_SamsungTV_iletisimi_9-12Aralık_Acunn_MC"/>
    <x v="0"/>
    <x v="11"/>
    <s v="Q4"/>
    <d v="2016-12-09T00:00:00"/>
    <d v="2016-12-12T00:00:00"/>
    <n v="0"/>
    <x v="0"/>
    <x v="6"/>
    <s v="Teknosa1216_SamsungTV_iletisimi_9-12Aralık_MC"/>
    <s v="Completed"/>
    <s v="Acunn"/>
    <s v="RON"/>
    <s v="Xaxis Rich Media"/>
    <s v="cpm"/>
    <s v="Interstitial"/>
    <s v="Interstitial"/>
    <n v="1.25"/>
    <n v="4.25"/>
    <n v="300000"/>
    <n v="400202"/>
    <n v="0"/>
    <n v="300000"/>
    <m/>
    <n v="0"/>
    <e v="#DIV/0!"/>
    <n v="375"/>
    <n v="375"/>
    <n v="0"/>
    <n v="1275"/>
    <n v="1050"/>
    <n v="-225"/>
    <n v="0"/>
    <n v="675"/>
    <n v="0.6428571428571429"/>
  </r>
  <r>
    <s v="Pandora1216_New_Year_Preroll_Star_MC"/>
    <x v="0"/>
    <x v="11"/>
    <s v="Q4"/>
    <d v="2016-12-09T00:00:00"/>
    <d v="2016-12-31T00:00:00"/>
    <n v="0"/>
    <x v="0"/>
    <x v="29"/>
    <s v="Pandora1216_New_Year_Preroll_MC"/>
    <s v="Completed"/>
    <s v="Star"/>
    <s v="RON"/>
    <s v="Xaxis Tv"/>
    <s v="cpv"/>
    <s v="Pre/Mid/Post Rolls RON"/>
    <s v="Online Video"/>
    <n v="0.01"/>
    <n v="0.03"/>
    <n v="50000"/>
    <n v="17846"/>
    <n v="32154"/>
    <n v="17846"/>
    <m/>
    <n v="0"/>
    <e v="#DIV/0!"/>
    <n v="500"/>
    <n v="178.46"/>
    <n v="-321.53999999999996"/>
    <n v="1500"/>
    <n v="531.34000000000015"/>
    <n v="-968.65999999999985"/>
    <n v="0"/>
    <n v="352.88000000000011"/>
    <n v="0.66413219407535662"/>
  </r>
  <r>
    <s v="Pandora1216_New_Year_Preroll_Fox_MC"/>
    <x v="0"/>
    <x v="11"/>
    <s v="Q4"/>
    <d v="2016-12-09T00:00:00"/>
    <d v="2016-12-31T00:00:00"/>
    <n v="0"/>
    <x v="0"/>
    <x v="29"/>
    <s v="Pandora1216_New_Year_Preroll_MC"/>
    <s v="Completed"/>
    <s v="Fox"/>
    <s v="RON"/>
    <s v="Xaxis Tv"/>
    <s v="cpv"/>
    <s v="Pre/Mid/Post Rolls RON"/>
    <s v="Online Video"/>
    <n v="0.01"/>
    <n v="0.03"/>
    <n v="50000"/>
    <n v="52222"/>
    <n v="0"/>
    <n v="50000"/>
    <n v="3425"/>
    <n v="6.5585385469725407E-2"/>
    <n v="0.45741897810218973"/>
    <n v="500"/>
    <n v="500"/>
    <n v="0"/>
    <n v="1500"/>
    <n v="1566.6599999999999"/>
    <n v="66.659999999999854"/>
    <n v="0"/>
    <n v="1066.6599999999999"/>
    <n v="0.68084970574342862"/>
  </r>
  <r>
    <s v="Vodafone1216_Mobil_Odeme_Sistemleri_interest_Bond_MS"/>
    <x v="0"/>
    <x v="11"/>
    <s v="Q4"/>
    <d v="2016-12-09T00:00:00"/>
    <d v="2016-12-29T00:00:00"/>
    <n v="0"/>
    <x v="2"/>
    <x v="13"/>
    <s v="Vodafone1216_Mobil_Odeme_Sistemleri_interest_MS"/>
    <s v="Completed"/>
    <s v="Bond Digital"/>
    <s v="RON"/>
    <s v="Xaxis Display Plus"/>
    <s v="cpm"/>
    <s v="Selected Sites"/>
    <s v="Ad Bundles"/>
    <n v="0.5"/>
    <n v="2"/>
    <n v="1000000"/>
    <n v="983762"/>
    <n v="16238"/>
    <n v="983762"/>
    <n v="156"/>
    <n v="1.5857493987366864E-4"/>
    <n v="12.612333333333332"/>
    <n v="500"/>
    <n v="491.88099999999997"/>
    <n v="-8.1190000000000282"/>
    <n v="2000"/>
    <n v="1967.5239999999999"/>
    <n v="-32.476000000000113"/>
    <n v="0"/>
    <n v="1475.643"/>
    <n v="0.75000000000000011"/>
  </r>
  <r>
    <s v="Vodafone1216_Mobil_Odeme_Sistemleri_interest_Digitalm_MS"/>
    <x v="0"/>
    <x v="11"/>
    <s v="Q4"/>
    <d v="2016-12-09T00:00:00"/>
    <d v="2016-12-29T00:00:00"/>
    <n v="0"/>
    <x v="2"/>
    <x v="13"/>
    <s v="Vodafone1216_Mobil_Odeme_Sistemleri_interest_MS"/>
    <s v="Completed"/>
    <s v="Digitalm"/>
    <s v="RON"/>
    <s v="Xaxis Display Plus"/>
    <s v="cpm"/>
    <s v="Selected Sites"/>
    <s v="Ad Bundles"/>
    <n v="0.2"/>
    <n v="2"/>
    <n v="1000000"/>
    <n v="1000006"/>
    <n v="0"/>
    <n v="1000000"/>
    <n v="112"/>
    <n v="1.1199932800403197E-4"/>
    <n v="7.173910714285717"/>
    <n v="200"/>
    <n v="200"/>
    <n v="0"/>
    <n v="2000"/>
    <n v="803.47800000000029"/>
    <n v="-1196.5219999999997"/>
    <n v="0"/>
    <n v="603.47800000000029"/>
    <n v="0.75108217026477397"/>
  </r>
  <r>
    <s v="Vodafone1216_Mobil_Odeme_Sistemleri_interest_Medyanet_MS"/>
    <x v="0"/>
    <x v="11"/>
    <s v="Q4"/>
    <d v="2016-12-09T00:00:00"/>
    <d v="2016-12-29T00:00:00"/>
    <n v="0"/>
    <x v="2"/>
    <x v="13"/>
    <s v="Vodafone1216_Mobil_Odeme_Sistemleri_interest_MS"/>
    <s v="Completed"/>
    <s v="Medyanet"/>
    <s v="RON"/>
    <s v="Xaxis Display Plus"/>
    <s v="cpm"/>
    <s v="Selected Sites"/>
    <s v="Ad Bundles"/>
    <n v="0.5"/>
    <n v="2"/>
    <n v="250000"/>
    <n v="250052"/>
    <n v="0"/>
    <n v="250000"/>
    <m/>
    <n v="0"/>
    <e v="#DIV/0!"/>
    <n v="125"/>
    <n v="125"/>
    <n v="0"/>
    <n v="500"/>
    <n v="500.10399999999998"/>
    <n v="0.10399999999998499"/>
    <n v="0"/>
    <n v="375.10399999999998"/>
    <n v="0.75005198918624927"/>
  </r>
  <r>
    <s v="Vodafone1216_MNP_NewYear_Preroll_Acunn_MS"/>
    <x v="0"/>
    <x v="11"/>
    <s v="Q4"/>
    <d v="2016-12-09T00:00:00"/>
    <d v="2016-12-29T00:00:00"/>
    <n v="0"/>
    <x v="2"/>
    <x v="13"/>
    <s v="Vodafone1216_MNP_NewYear_Preroll_MS"/>
    <s v="Completed"/>
    <s v="Acunn"/>
    <s v="RON"/>
    <s v="Xaxis Tv"/>
    <s v="cpv"/>
    <s v="Pre/Mid/Post Rolls RON"/>
    <s v="Online Video"/>
    <n v="1.4999999999999999E-2"/>
    <n v="0.03"/>
    <n v="30000"/>
    <n v="37474"/>
    <n v="0"/>
    <n v="30000"/>
    <m/>
    <n v="0"/>
    <e v="#DIV/0!"/>
    <n v="450"/>
    <n v="450"/>
    <n v="0"/>
    <n v="900"/>
    <n v="900"/>
    <n v="0"/>
    <n v="0"/>
    <n v="450"/>
    <n v="0.5"/>
  </r>
  <r>
    <s v="Vodafone1216_MNP_NewYear_Preroll_Nokta_MS"/>
    <x v="0"/>
    <x v="11"/>
    <s v="Q4"/>
    <d v="2016-12-09T00:00:00"/>
    <d v="2016-12-29T00:00:00"/>
    <n v="0"/>
    <x v="2"/>
    <x v="13"/>
    <s v="Vodafone1216_MNP_NewYear_Preroll_MS"/>
    <s v="Completed"/>
    <s v="Nokta"/>
    <s v="RON"/>
    <s v="Xaxis Tv"/>
    <s v="cpv"/>
    <s v="Pre/Mid/Post Rolls RON"/>
    <s v="Online Video"/>
    <n v="1.2E-2"/>
    <n v="0.03"/>
    <n v="50000"/>
    <n v="52519"/>
    <n v="0"/>
    <n v="50000"/>
    <n v="3979"/>
    <n v="7.5763057179306537E-2"/>
    <n v="0.30158331239004776"/>
    <n v="600"/>
    <n v="600"/>
    <n v="0"/>
    <n v="1500"/>
    <n v="1200"/>
    <n v="-300"/>
    <n v="0"/>
    <n v="600"/>
    <n v="0.5"/>
  </r>
  <r>
    <s v="Vodafone1216_MNP_NewYear_Preroll_Fox_MS"/>
    <x v="0"/>
    <x v="11"/>
    <s v="Q4"/>
    <d v="2016-12-09T00:00:00"/>
    <d v="2016-12-29T00:00:00"/>
    <n v="0"/>
    <x v="2"/>
    <x v="13"/>
    <s v="Vodafone1216_MNP_NewYear_Preroll_MS"/>
    <s v="Completed"/>
    <s v="Fox"/>
    <s v="RON"/>
    <s v="Xaxis Tv"/>
    <s v="cpv"/>
    <s v="Pre/Mid/Post Rolls RON"/>
    <s v="Online Video"/>
    <n v="0.01"/>
    <n v="0.03"/>
    <n v="30000"/>
    <n v="31479"/>
    <n v="0"/>
    <n v="30000"/>
    <n v="1365"/>
    <n v="4.3362241494329552E-2"/>
    <n v="0.65934065934065933"/>
    <n v="300"/>
    <n v="300"/>
    <n v="0"/>
    <n v="900"/>
    <n v="900"/>
    <n v="0"/>
    <n v="0"/>
    <n v="600"/>
    <n v="0.66666666666666663"/>
  </r>
  <r>
    <s v="Vodafone1216_MNP_NewYear_ Mobil_Preroll_SosyalMedya_MS"/>
    <x v="0"/>
    <x v="11"/>
    <s v="Q4"/>
    <d v="2016-12-09T00:00:00"/>
    <d v="2016-12-29T00:00:00"/>
    <n v="0"/>
    <x v="2"/>
    <x v="13"/>
    <s v="Vodafone1216_MNP_NewYear_ Mobil_Preroll_SosyalMedya_MS"/>
    <s v="Completed"/>
    <s v="Bullseye"/>
    <s v="RON"/>
    <s v="Xaxis Mobil"/>
    <s v="cpv"/>
    <s v="Pre/Mid/Post Rolls RON"/>
    <s v="Online Video"/>
    <n v="0.01"/>
    <n v="0.03"/>
    <n v="100000"/>
    <n v="99373"/>
    <n v="627"/>
    <n v="99373"/>
    <n v="1352"/>
    <n v="1.3605305264005314E-2"/>
    <n v="2.1568934911242601"/>
    <n v="1000"/>
    <n v="993.73"/>
    <n v="-6.2699999999999818"/>
    <n v="3000"/>
    <n v="2916.12"/>
    <n v="-83.880000000000109"/>
    <n v="0"/>
    <n v="1922.3899999999999"/>
    <n v="0.6592287011508442"/>
  </r>
  <r>
    <s v="Vodafone1216_MNP_NewYear_ Mobil_Preroll_FutbolTutkunları_MS"/>
    <x v="0"/>
    <x v="11"/>
    <s v="Q4"/>
    <d v="2016-12-09T00:00:00"/>
    <d v="2016-12-29T00:00:00"/>
    <n v="0"/>
    <x v="2"/>
    <x v="13"/>
    <s v="Vodafone1216_MNP_NewYear_ Mobil_Preroll_FutbolTutkunları_MS"/>
    <s v="Completed"/>
    <s v="Bond Digital"/>
    <s v="RON"/>
    <s v="Xaxis Mobil"/>
    <s v="cpv"/>
    <s v="Pre/Mid/Post Rolls RON"/>
    <s v="Online Video"/>
    <n v="1.4999999999999999E-2"/>
    <n v="0.03"/>
    <n v="100000"/>
    <n v="83212"/>
    <n v="16788"/>
    <n v="83212"/>
    <n v="8233"/>
    <n v="9.8940056722588085E-2"/>
    <n v="0.26770436050042506"/>
    <n v="1500"/>
    <n v="1248.18"/>
    <n v="-251.81999999999994"/>
    <n v="3000"/>
    <n v="2204.0099999999998"/>
    <n v="-795.99000000000024"/>
    <n v="0"/>
    <n v="955.8299999999997"/>
    <n v="0.43367770563654423"/>
  </r>
  <r>
    <s v="Vodafone1216_MNP_NewYear_ Mobil_Preroll_DiziTutukunları_Sem_MS"/>
    <x v="0"/>
    <x v="11"/>
    <s v="Q4"/>
    <d v="2016-12-09T00:00:00"/>
    <d v="2016-12-29T00:00:00"/>
    <n v="0"/>
    <x v="2"/>
    <x v="13"/>
    <s v="Vodafone1216_MNP_NewYear_ Mobil_Preroll_DiziTutukunları_MS"/>
    <s v="Completed"/>
    <s v="Sem Digital"/>
    <s v="RON"/>
    <s v="Xaxis Mobil"/>
    <s v="cpv"/>
    <s v="Pre/Mid/Post Rolls RON"/>
    <s v="Online Video"/>
    <n v="0.01"/>
    <n v="0.03"/>
    <n v="70000"/>
    <n v="36373"/>
    <n v="33627"/>
    <n v="36373"/>
    <m/>
    <n v="0"/>
    <e v="#DIV/0!"/>
    <n v="700"/>
    <n v="363.73"/>
    <n v="-336.27"/>
    <n v="2100"/>
    <n v="300"/>
    <n v="-1800"/>
    <n v="0"/>
    <n v="-63.730000000000018"/>
    <n v="-0.21243333333333339"/>
  </r>
  <r>
    <s v="Vodafone1216_MNP_NewYear_ Mobil_Preroll_DiziTutukunları_PureAds_MS"/>
    <x v="0"/>
    <x v="11"/>
    <s v="Q4"/>
    <d v="2016-12-09T00:00:00"/>
    <d v="2016-12-29T00:00:00"/>
    <n v="0"/>
    <x v="2"/>
    <x v="13"/>
    <s v="Vodafone1216_MNP_NewYear_ Mobil_Preroll_DiziTutukunları_MS"/>
    <s v="Completed"/>
    <s v="PureAds"/>
    <s v="RON"/>
    <s v="Xaxis Mobil"/>
    <s v="cpv"/>
    <s v="Pre/Mid/Post Rolls RON"/>
    <s v="Online Video"/>
    <n v="0.01"/>
    <n v="0.03"/>
    <n v="70000"/>
    <n v="85732"/>
    <n v="0"/>
    <n v="70000"/>
    <m/>
    <n v="0"/>
    <e v="#DIV/0!"/>
    <n v="700"/>
    <n v="700"/>
    <n v="0"/>
    <n v="2100"/>
    <n v="554.76"/>
    <n v="-1545.24"/>
    <n v="0"/>
    <n v="-145.24"/>
    <n v="-0.26180690749152791"/>
  </r>
  <r>
    <s v="Vodafone1216_MNP_NewYear_ Mobil_Preroll_Baba_MS"/>
    <x v="0"/>
    <x v="11"/>
    <s v="Q4"/>
    <d v="2016-12-09T00:00:00"/>
    <d v="2016-12-29T00:00:00"/>
    <n v="0"/>
    <x v="2"/>
    <x v="13"/>
    <s v="Vodafone1216_MNP_NewYear_ Mobil_Preroll_Baba_MS"/>
    <s v="Completed"/>
    <s v="Bullseye"/>
    <s v="RON"/>
    <s v="Xaxis Mobil"/>
    <s v="cpv"/>
    <s v="Pre/Mid/Post Rolls RON"/>
    <s v="Online Video"/>
    <n v="0.01"/>
    <n v="0.03"/>
    <n v="66667"/>
    <n v="55790"/>
    <n v="10877"/>
    <n v="55790"/>
    <n v="570"/>
    <n v="1.0216884746370317E-2"/>
    <n v="2.8720526315789474"/>
    <n v="666.67"/>
    <n v="557.9"/>
    <n v="-108.76999999999998"/>
    <n v="2000.01"/>
    <n v="1637.07"/>
    <n v="-362.94000000000005"/>
    <n v="0"/>
    <n v="1079.17"/>
    <n v="0.6592082195629998"/>
  </r>
  <r>
    <s v="Beymen1216_NewYear_LAL_Dogus_MEC"/>
    <x v="0"/>
    <x v="11"/>
    <s v="Q4"/>
    <d v="2016-12-12T00:00:00"/>
    <d v="2016-12-25T00:00:00"/>
    <n v="0"/>
    <x v="1"/>
    <x v="37"/>
    <s v="Beymen1216_NewYear_LAL_MEC"/>
    <s v="Completed"/>
    <s v="Dogus"/>
    <s v="RON"/>
    <s v="Xaxis Lookalike"/>
    <s v="cpm"/>
    <s v="Selected Sites"/>
    <s v="Ad Bundles"/>
    <n v="0.35"/>
    <n v="1.75"/>
    <n v="1500000"/>
    <n v="1500057"/>
    <n v="0"/>
    <n v="1500000"/>
    <n v="5331"/>
    <n v="3.5538649531317809E-3"/>
    <n v="0.4689551678859501"/>
    <n v="525"/>
    <n v="525"/>
    <n v="0"/>
    <n v="2625"/>
    <n v="2500"/>
    <n v="-125"/>
    <n v="0"/>
    <n v="1975"/>
    <n v="0.79"/>
  </r>
  <r>
    <s v="Beymen1216_NewYear_LAL_Medyanet_MEC"/>
    <x v="0"/>
    <x v="11"/>
    <s v="Q4"/>
    <d v="2016-12-12T00:00:00"/>
    <d v="2016-12-25T00:00:00"/>
    <n v="0"/>
    <x v="1"/>
    <x v="37"/>
    <s v="Beymen1216_NewYear_LAL_MEC"/>
    <s v="Completed"/>
    <s v="Medyanet"/>
    <s v="RON"/>
    <s v="Xaxis Lookalike"/>
    <s v="cpm"/>
    <s v="Selected Sites"/>
    <s v="Ad Bundles"/>
    <n v="0.5"/>
    <n v="1.75"/>
    <n v="3000000"/>
    <n v="3000188"/>
    <n v="0"/>
    <n v="3000000"/>
    <n v="38811"/>
    <n v="1.2936189332135186E-2"/>
    <n v="0.12882945556672076"/>
    <n v="1500"/>
    <n v="1500"/>
    <n v="0"/>
    <n v="5250"/>
    <n v="5000"/>
    <n v="-250"/>
    <n v="0"/>
    <n v="3500"/>
    <n v="0.7"/>
  </r>
  <r>
    <s v="Beymen1216_NewYear_LAL_Sozcu_MEC"/>
    <x v="0"/>
    <x v="11"/>
    <s v="Q4"/>
    <d v="2016-12-12T00:00:00"/>
    <d v="2016-12-25T00:00:00"/>
    <n v="0"/>
    <x v="1"/>
    <x v="37"/>
    <s v="Beymen1216_NewYear_LAL_MEC"/>
    <s v="Completed"/>
    <s v="Sözcü"/>
    <s v="RON"/>
    <s v="Xaxis Lookalike"/>
    <s v="cpm"/>
    <s v="Selected Sites"/>
    <s v="Ad Bundles"/>
    <n v="0.25"/>
    <n v="1.75"/>
    <n v="1500000"/>
    <n v="1500052"/>
    <n v="0"/>
    <n v="1500000"/>
    <n v="556"/>
    <n v="3.7065381733433241E-4"/>
    <n v="3.5971223021582732"/>
    <n v="375"/>
    <n v="375"/>
    <n v="0"/>
    <n v="2625"/>
    <n v="2000"/>
    <n v="-625"/>
    <n v="0"/>
    <n v="1625"/>
    <n v="0.8125"/>
  </r>
  <r>
    <s v="Beymen1216_NewYear_LAL_Ligatus_MEC"/>
    <x v="0"/>
    <x v="11"/>
    <s v="Q4"/>
    <d v="2016-12-12T00:00:00"/>
    <d v="2016-12-25T00:00:00"/>
    <n v="0"/>
    <x v="1"/>
    <x v="37"/>
    <s v="Beymen1216_NewYear_LAL_MEC"/>
    <s v="Completed"/>
    <s v="Ligatus"/>
    <s v="RON"/>
    <s v="Xaxis Lookalike"/>
    <s v="cpc"/>
    <s v="Selected Sites"/>
    <s v="Ad Bundles"/>
    <n v="0.3"/>
    <n v="1.75"/>
    <n v="3333"/>
    <n v="770"/>
    <n v="2563"/>
    <n v="770"/>
    <m/>
    <n v="0"/>
    <e v="#DIV/0!"/>
    <n v="999.9"/>
    <n v="231"/>
    <n v="-768.9"/>
    <n v="5.8327500000000008"/>
    <n v="500"/>
    <n v="494.16725000000002"/>
    <n v="0"/>
    <n v="269"/>
    <n v="0.53800000000000003"/>
  </r>
  <r>
    <s v="Elca1216_DKNY_Seeding_Clipkit_MS"/>
    <x v="0"/>
    <x v="11"/>
    <s v="Q4"/>
    <d v="2016-12-12T00:00:00"/>
    <d v="2016-12-22T00:00:00"/>
    <n v="0"/>
    <x v="2"/>
    <x v="71"/>
    <s v="Elca1216_DKNY_Seeding_MS"/>
    <s v="Completed"/>
    <s v="Clipkit"/>
    <s v="RON"/>
    <s v="Xaxis Seeding"/>
    <s v="cpc"/>
    <s v="Pre/Mid/Post Rolls RON"/>
    <s v="Online Video"/>
    <n v="0.4"/>
    <m/>
    <n v="24167"/>
    <n v="30129"/>
    <n v="0"/>
    <n v="24167"/>
    <m/>
    <n v="0"/>
    <e v="#DIV/0!"/>
    <n v="9666.8000000000029"/>
    <n v="9666.8000000000029"/>
    <n v="0"/>
    <n v="0"/>
    <n v="14500"/>
    <n v="14500"/>
    <n v="0"/>
    <n v="4833.1999999999971"/>
    <n v="0.33332413793103427"/>
  </r>
  <r>
    <s v="Avon1216_Give_Gift_interstitial_Medyanet_MX"/>
    <x v="0"/>
    <x v="11"/>
    <s v="Q4"/>
    <d v="2016-12-13T00:00:00"/>
    <d v="2016-12-23T00:00:00"/>
    <n v="0"/>
    <x v="3"/>
    <x v="33"/>
    <s v="Avon1216_Give_Gift_interstitial_MX"/>
    <s v="Completed"/>
    <s v="Medyanet"/>
    <s v="RON"/>
    <s v="Xaxis Rich Media"/>
    <s v="cpm"/>
    <s v="Interstitial"/>
    <s v="Interstitial"/>
    <n v="0.5"/>
    <n v="4.25"/>
    <n v="1800000"/>
    <n v="1800021"/>
    <n v="0"/>
    <n v="1800000"/>
    <m/>
    <n v="0"/>
    <e v="#DIV/0!"/>
    <n v="900"/>
    <n v="900"/>
    <n v="0"/>
    <n v="7650"/>
    <n v="7000"/>
    <n v="-650"/>
    <n v="0"/>
    <n v="6100"/>
    <n v="0.87142857142857144"/>
  </r>
  <r>
    <s v="Avon1216_Give_Gift_interstitial_Acunn_MX"/>
    <x v="0"/>
    <x v="11"/>
    <s v="Q4"/>
    <d v="2016-12-13T00:00:00"/>
    <d v="2016-12-23T00:00:00"/>
    <n v="0"/>
    <x v="3"/>
    <x v="33"/>
    <s v="Avon1216_Give_Gift_interstitial_MX"/>
    <s v="Completed"/>
    <s v="Acunn"/>
    <s v="RON"/>
    <s v="Xaxis Rich Media"/>
    <s v="cpm"/>
    <s v="Interstitial"/>
    <s v="Interstitial"/>
    <n v="1.25"/>
    <n v="4.25"/>
    <n v="1000000"/>
    <n v="878568"/>
    <n v="121432"/>
    <n v="878568"/>
    <m/>
    <n v="0"/>
    <e v="#DIV/0!"/>
    <n v="1250"/>
    <n v="1098.21"/>
    <n v="-151.78999999999996"/>
    <n v="4250"/>
    <n v="2500"/>
    <n v="-1750"/>
    <n v="0"/>
    <n v="1401.79"/>
    <n v="0.56071599999999999"/>
  </r>
  <r>
    <s v="Avon1216_Give_Gift_interstitial_Admatic_MX"/>
    <x v="0"/>
    <x v="11"/>
    <s v="Q4"/>
    <d v="2016-12-13T00:00:00"/>
    <d v="2016-12-23T00:00:00"/>
    <n v="0"/>
    <x v="3"/>
    <x v="33"/>
    <s v="Avon1216_Give_Gift_interstitial_MX"/>
    <s v="Completed"/>
    <s v="Admatic"/>
    <s v="RON"/>
    <s v="Xaxis Rich Media"/>
    <s v="cpm"/>
    <s v="Interstitial"/>
    <s v="Interstitial"/>
    <n v="3"/>
    <n v="4.25"/>
    <n v="700000"/>
    <n v="354845"/>
    <n v="345155"/>
    <n v="354845"/>
    <n v="17923"/>
    <n v="5.0509377333765447E-2"/>
    <n v="2.7897115438263682E-2"/>
    <n v="2100"/>
    <n v="1064.5350000000001"/>
    <n v="-1035.4649999999999"/>
    <n v="2975"/>
    <n v="500"/>
    <n v="-2475"/>
    <n v="0"/>
    <n v="-564.53500000000008"/>
    <n v="-1.1290700000000002"/>
  </r>
  <r>
    <s v="Vodafone1216_Adaptive_Tariff_Preroll_Nokta_MS"/>
    <x v="0"/>
    <x v="11"/>
    <s v="Q4"/>
    <d v="2016-12-13T00:00:00"/>
    <d v="2016-12-28T00:00:00"/>
    <n v="0"/>
    <x v="2"/>
    <x v="13"/>
    <s v="Vodafone1216_Adaptive_Tariff_Preroll_MS"/>
    <s v="Completed"/>
    <s v="Nokta"/>
    <s v="RON"/>
    <s v="Xaxis Tv"/>
    <s v="cpv"/>
    <s v="Pre/Mid/Post Rolls RON"/>
    <s v="Online Video"/>
    <n v="1.2E-2"/>
    <n v="0.03"/>
    <n v="100000"/>
    <n v="191412"/>
    <n v="0"/>
    <n v="100000"/>
    <n v="12473"/>
    <n v="6.5163103671661129E-2"/>
    <n v="0.24051952216788264"/>
    <n v="1200"/>
    <n v="1200"/>
    <n v="0"/>
    <n v="3000"/>
    <n v="3000"/>
    <n v="0"/>
    <n v="0"/>
    <n v="1800"/>
    <n v="0.6"/>
  </r>
  <r>
    <s v="Vodafone1216_Adaptive_Tariff_Preroll_Acunn_MS"/>
    <x v="0"/>
    <x v="11"/>
    <s v="Q4"/>
    <d v="2016-12-13T00:00:00"/>
    <d v="2016-12-28T00:00:00"/>
    <n v="0"/>
    <x v="2"/>
    <x v="13"/>
    <s v="Vodafone1216_Adaptive_Tariff_Preroll_MS"/>
    <s v="Completed"/>
    <s v="Acunn"/>
    <s v="RON"/>
    <s v="Xaxis Tv"/>
    <s v="cpv"/>
    <s v="Pre/Mid/Post Rolls RON"/>
    <s v="Online Video"/>
    <n v="1.4999999999999999E-2"/>
    <n v="0.03"/>
    <n v="100000"/>
    <n v="100004"/>
    <n v="0"/>
    <n v="100000"/>
    <m/>
    <n v="0"/>
    <e v="#DIV/0!"/>
    <n v="1500"/>
    <n v="1500"/>
    <n v="0"/>
    <n v="3000"/>
    <n v="2100"/>
    <n v="-900"/>
    <n v="0"/>
    <n v="600"/>
    <n v="0.2857142857142857"/>
  </r>
  <r>
    <s v="Vodafone1216_Adaptive_Tariff_Preroll_Digitalm_MS"/>
    <x v="0"/>
    <x v="11"/>
    <s v="Q4"/>
    <d v="2016-12-13T00:00:00"/>
    <d v="2016-12-28T00:00:00"/>
    <n v="0"/>
    <x v="2"/>
    <x v="13"/>
    <s v="Vodafone1216_Adaptive_Tariff_Preroll_MS"/>
    <s v="Completed"/>
    <s v="Digitalm"/>
    <s v="RON"/>
    <s v="Xaxis Tv"/>
    <s v="cpv"/>
    <s v="Pre/Mid/Post Rolls RON"/>
    <s v="Online Video"/>
    <n v="6.0000000000000001E-3"/>
    <n v="0.03"/>
    <n v="30000"/>
    <n v="0"/>
    <n v="30000"/>
    <n v="0"/>
    <n v="0"/>
    <e v="#DIV/0!"/>
    <e v="#DIV/0!"/>
    <n v="180"/>
    <n v="0"/>
    <n v="-180"/>
    <n v="900"/>
    <n v="900"/>
    <n v="0"/>
    <n v="0"/>
    <n v="900"/>
    <n v="1"/>
  </r>
  <r>
    <s v="Vodafone1216_Breaking_Bad_interest_Digitalm_MS"/>
    <x v="0"/>
    <x v="11"/>
    <s v="Q4"/>
    <d v="2016-12-13T00:00:00"/>
    <d v="2016-12-28T00:00:00"/>
    <n v="0"/>
    <x v="2"/>
    <x v="13"/>
    <s v="Vodafone1216_Breaking_Bad_interest_MS"/>
    <s v="Completed"/>
    <s v="Digitalm"/>
    <s v="RON"/>
    <s v="Xaxis Display Plus"/>
    <s v="cpm"/>
    <s v="Selected Sites"/>
    <s v="Ad Bundles"/>
    <n v="0.2"/>
    <n v="2"/>
    <n v="2000000"/>
    <n v="2000016"/>
    <n v="0"/>
    <n v="2000000"/>
    <n v="185"/>
    <n v="9.2499260005919948E-5"/>
    <n v="13.513513513513514"/>
    <n v="400"/>
    <n v="400"/>
    <n v="0"/>
    <n v="4000"/>
    <n v="2500"/>
    <n v="-1500"/>
    <n v="0"/>
    <n v="2100"/>
    <n v="0.84"/>
  </r>
  <r>
    <s v="Vodafone1216_Breaking_Bad_interest_Bond_MS"/>
    <x v="0"/>
    <x v="11"/>
    <s v="Q4"/>
    <d v="2016-12-13T00:00:00"/>
    <d v="2016-12-28T00:00:00"/>
    <n v="0"/>
    <x v="2"/>
    <x v="13"/>
    <s v="Vodafone1216_Breaking_Bad_interest_MS"/>
    <s v="Completed"/>
    <s v="Bond Digital"/>
    <s v="RON"/>
    <s v="Xaxis Display Plus"/>
    <s v="cpm"/>
    <s v="Selected Sites"/>
    <s v="Ad Bundles"/>
    <n v="0.5"/>
    <n v="2"/>
    <n v="2500000"/>
    <n v="2360101"/>
    <n v="139899"/>
    <n v="2360101"/>
    <n v="394"/>
    <n v="1.6694200799033602E-4"/>
    <n v="6.345177664974619"/>
    <n v="1250"/>
    <n v="1180.0505000000001"/>
    <n v="-69.949499999999944"/>
    <n v="5000"/>
    <n v="2500"/>
    <n v="-2500"/>
    <n v="0"/>
    <n v="1319.9494999999999"/>
    <n v="0.5279798"/>
  </r>
  <r>
    <s v="Vodafone1216_Breaking_Bad_interest_Medyanet(interstitial)_MS"/>
    <x v="0"/>
    <x v="11"/>
    <s v="Q4"/>
    <d v="2016-12-13T00:00:00"/>
    <d v="2016-12-28T00:00:00"/>
    <n v="0"/>
    <x v="2"/>
    <x v="13"/>
    <s v="Vodafone1216_Breaking_Bad_interest_MS"/>
    <s v="Completed"/>
    <s v="Medyanet"/>
    <s v="RON"/>
    <s v="Xaxis Display Plus"/>
    <s v="cpm"/>
    <s v="Selected Sites"/>
    <s v="Ad Bundles"/>
    <n v="0.5"/>
    <n v="2"/>
    <n v="500000"/>
    <n v="500002"/>
    <n v="0"/>
    <n v="500000"/>
    <m/>
    <n v="0"/>
    <e v="#DIV/0!"/>
    <n v="250"/>
    <n v="250"/>
    <n v="0"/>
    <n v="1000"/>
    <n v="1000.004"/>
    <n v="4.0000000000190994E-3"/>
    <n v="0"/>
    <n v="750.00400000000002"/>
    <n v="0.75000099999600001"/>
  </r>
  <r>
    <s v="Vodafone1216_Breaking_Bad_interest_Acunn(interstitial)_MS"/>
    <x v="0"/>
    <x v="11"/>
    <s v="Q4"/>
    <d v="2016-12-13T00:00:00"/>
    <d v="2016-12-28T00:00:00"/>
    <n v="0"/>
    <x v="2"/>
    <x v="13"/>
    <s v="Vodafone1216_Breaking_Bad_interest_MS"/>
    <s v="Completed"/>
    <s v="Acunn"/>
    <s v="RON"/>
    <s v="Xaxis Rich Media"/>
    <s v="cpm"/>
    <s v="Interstitial"/>
    <s v="Interstitial"/>
    <n v="1.25"/>
    <n v="2"/>
    <n v="350000"/>
    <n v="121555"/>
    <n v="228445"/>
    <n v="121555"/>
    <m/>
    <n v="0"/>
    <e v="#DIV/0!"/>
    <n v="437.5"/>
    <n v="151.94375000000002"/>
    <n v="-285.55624999999998"/>
    <n v="700"/>
    <n v="250"/>
    <n v="-450"/>
    <n v="0"/>
    <n v="98.056249999999977"/>
    <n v="0.39222499999999993"/>
  </r>
  <r>
    <s v="Vodafone1216_Breaking_Bad_interest_Sahibinden_MS"/>
    <x v="0"/>
    <x v="11"/>
    <s v="Q4"/>
    <d v="2016-12-13T00:00:00"/>
    <d v="2016-12-28T00:00:00"/>
    <n v="0"/>
    <x v="2"/>
    <x v="13"/>
    <s v="Vodafone1216_Breaking_Bad_interest_MS"/>
    <s v="Completed"/>
    <s v="Sahibinden"/>
    <s v="RON"/>
    <s v="Xaxis Display Plus"/>
    <s v="cpm"/>
    <s v="Selected Sites"/>
    <s v="Ad Bundles"/>
    <n v="0.3"/>
    <n v="2"/>
    <n v="2000000"/>
    <n v="2203661"/>
    <n v="0"/>
    <n v="2000000"/>
    <m/>
    <n v="0"/>
    <e v="#DIV/0!"/>
    <n v="600"/>
    <n v="600"/>
    <n v="0"/>
    <n v="4000"/>
    <n v="3750"/>
    <n v="-250"/>
    <n v="0"/>
    <n v="3150"/>
    <n v="0.84"/>
  </r>
  <r>
    <s v="Avon1216_Yılbaşı_Preroll_Star_MX"/>
    <x v="0"/>
    <x v="11"/>
    <s v="Q4"/>
    <d v="2016-12-13T00:00:00"/>
    <d v="2016-12-23T00:00:00"/>
    <n v="0"/>
    <x v="3"/>
    <x v="33"/>
    <s v="Avon1216_Yılbaşı_Preroll_MX"/>
    <s v="Completed"/>
    <s v="Star"/>
    <s v="RON"/>
    <s v="Xaxis Tv"/>
    <s v="cpv"/>
    <s v="Pre/Mid/Post Rolls RON"/>
    <s v="Online Video"/>
    <n v="0.01"/>
    <n v="3.3000000000000002E-2"/>
    <n v="200000"/>
    <n v="20388"/>
    <n v="179612"/>
    <n v="20388"/>
    <m/>
    <n v="0"/>
    <e v="#DIV/0!"/>
    <n v="2000"/>
    <n v="203.88"/>
    <n v="-1796.12"/>
    <n v="6600"/>
    <n v="672.80400000000009"/>
    <n v="-5927.1959999999999"/>
    <n v="0"/>
    <n v="468.92400000000009"/>
    <n v="0.69696969696969702"/>
  </r>
  <r>
    <s v="Avon1216_Yılbaşı_Preroll_Fox_MX"/>
    <x v="0"/>
    <x v="11"/>
    <s v="Q4"/>
    <d v="2016-12-13T00:00:00"/>
    <d v="2016-12-23T00:00:00"/>
    <n v="0"/>
    <x v="3"/>
    <x v="33"/>
    <s v="Avon1216_Yılbaşı_Preroll_MX"/>
    <s v="Completed"/>
    <s v="Fox"/>
    <s v="RON"/>
    <s v="Xaxis Tv"/>
    <s v="cpv"/>
    <s v="Pre/Mid/Post Rolls RON"/>
    <s v="Online Video"/>
    <n v="0.01"/>
    <n v="3.3000000000000002E-2"/>
    <n v="370000"/>
    <n v="315361"/>
    <n v="54639"/>
    <n v="315361"/>
    <n v="13797"/>
    <n v="4.3749861270099978E-2"/>
    <n v="0.74851025585272157"/>
    <n v="3700"/>
    <n v="3153.61"/>
    <n v="-546.38999999999987"/>
    <n v="12210"/>
    <n v="10327.196"/>
    <n v="-1882.8040000000001"/>
    <n v="0"/>
    <n v="7173.5859999999993"/>
    <n v="0.69463056574117499"/>
  </r>
  <r>
    <s v="Avon1216_Yılbaşı_Preroll_Nokta_MX"/>
    <x v="0"/>
    <x v="11"/>
    <s v="Q4"/>
    <d v="2016-12-13T00:00:00"/>
    <d v="2016-12-23T00:00:00"/>
    <n v="0"/>
    <x v="3"/>
    <x v="33"/>
    <s v="Avon1216_Yılbaşı_Preroll_MX"/>
    <s v="Completed"/>
    <s v="Nokta"/>
    <s v="RON"/>
    <s v="Xaxis Tv"/>
    <s v="cpv"/>
    <s v="Pre/Mid/Post Rolls RON"/>
    <s v="Online Video"/>
    <n v="1.2E-2"/>
    <n v="3.3000000000000002E-2"/>
    <n v="120000"/>
    <n v="0"/>
    <n v="120000"/>
    <n v="0"/>
    <m/>
    <e v="#DIV/0!"/>
    <e v="#DIV/0!"/>
    <n v="1440"/>
    <n v="0"/>
    <n v="-1440"/>
    <n v="3960"/>
    <n v="0"/>
    <n v="-3960"/>
    <n v="0"/>
    <n v="0"/>
    <e v="#DIV/0!"/>
  </r>
  <r>
    <s v="Avon1216_Burcu&amp;Serkan_Preroll_Star_MX"/>
    <x v="0"/>
    <x v="11"/>
    <s v="Q4"/>
    <d v="2016-12-13T00:00:00"/>
    <d v="2016-12-23T00:00:00"/>
    <n v="0"/>
    <x v="3"/>
    <x v="33"/>
    <s v="Avon1216_Burcu&amp;Serkan_Preroll_MX"/>
    <s v="Completed"/>
    <s v="Star"/>
    <s v="RON"/>
    <s v="Xaxis Tv"/>
    <s v="cpv"/>
    <s v="Pre/Mid/Post Rolls RON"/>
    <s v="Online Video"/>
    <n v="0.01"/>
    <n v="3.3000000000000002E-2"/>
    <n v="170000"/>
    <n v="5728"/>
    <n v="164272"/>
    <n v="5728"/>
    <m/>
    <n v="0"/>
    <e v="#DIV/0!"/>
    <n v="1700"/>
    <n v="57.28"/>
    <n v="-1642.72"/>
    <n v="5610"/>
    <n v="189.024"/>
    <n v="-5420.9759999999997"/>
    <n v="0"/>
    <n v="131.744"/>
    <n v="0.69696969696969702"/>
  </r>
  <r>
    <s v="Avon1216_Burcu&amp;Serkan_Preroll_Fox_MX"/>
    <x v="0"/>
    <x v="11"/>
    <s v="Q4"/>
    <d v="2016-12-13T00:00:00"/>
    <d v="2016-12-23T00:00:00"/>
    <n v="0"/>
    <x v="3"/>
    <x v="33"/>
    <s v="Avon1216_Burcu&amp;Serkan_Preroll_MX"/>
    <s v="Completed"/>
    <s v="Fox"/>
    <s v="RON"/>
    <s v="Xaxis Tv"/>
    <s v="cpv"/>
    <s v="Pre/Mid/Post Rolls RON"/>
    <s v="Online Video"/>
    <n v="0.01"/>
    <n v="3.3000000000000002E-2"/>
    <n v="370000"/>
    <n v="316731"/>
    <n v="53269"/>
    <n v="316731"/>
    <n v="8623"/>
    <n v="2.722499534305136E-2"/>
    <n v="1.2018504000927752"/>
    <n v="3700"/>
    <n v="3167.31"/>
    <n v="-532.69000000000005"/>
    <n v="12210"/>
    <n v="10363.556"/>
    <n v="-1846.4439999999995"/>
    <n v="0"/>
    <n v="7196.246000000001"/>
    <n v="0.69437999852560262"/>
  </r>
  <r>
    <s v="Avon1216_Burcu&amp;Serkan_Preroll_Nokta_MX"/>
    <x v="0"/>
    <x v="11"/>
    <s v="Q4"/>
    <d v="2016-12-13T00:00:00"/>
    <d v="2016-12-23T00:00:00"/>
    <n v="0"/>
    <x v="3"/>
    <x v="33"/>
    <s v="Avon1216_Burcu&amp;Serkan_Preroll_MX"/>
    <s v="Completed"/>
    <s v="Nokta"/>
    <s v="RON"/>
    <s v="Xaxis Tv"/>
    <s v="cpv"/>
    <s v="Pre/Mid/Post Rolls RON"/>
    <s v="Online Video"/>
    <n v="1.2E-2"/>
    <n v="3.3000000000000002E-2"/>
    <n v="100000"/>
    <n v="0"/>
    <n v="100000"/>
    <n v="0"/>
    <m/>
    <e v="#DIV/0!"/>
    <e v="#DIV/0!"/>
    <n v="1200"/>
    <n v="0"/>
    <n v="-1200"/>
    <n v="3300"/>
    <n v="0"/>
    <n v="-3300"/>
    <n v="0"/>
    <n v="0"/>
    <e v="#DIV/0!"/>
  </r>
  <r>
    <s v="Avon1216_Burcu&amp;Serkan_Preroll_Acunn_MX"/>
    <x v="0"/>
    <x v="11"/>
    <s v="Q4"/>
    <d v="2016-12-13T00:00:00"/>
    <d v="2016-12-23T00:00:00"/>
    <n v="0"/>
    <x v="3"/>
    <x v="33"/>
    <s v="Avon1216_Burcu&amp;Serkan_Preroll_MX"/>
    <s v="Completed"/>
    <s v="Acunn"/>
    <s v="RON"/>
    <s v="Xaxis Tv"/>
    <s v="cpv"/>
    <s v="Pre/Mid/Post Rolls RON"/>
    <s v="Online Video"/>
    <n v="1.4999999999999999E-2"/>
    <n v="3.3000000000000002E-2"/>
    <n v="40000"/>
    <n v="0"/>
    <n v="40000"/>
    <n v="0"/>
    <n v="0"/>
    <e v="#DIV/0!"/>
    <e v="#DIV/0!"/>
    <n v="600"/>
    <n v="0"/>
    <n v="-600"/>
    <n v="1320"/>
    <n v="0"/>
    <n v="-1320"/>
    <n v="0"/>
    <n v="0"/>
    <e v="#DIV/0!"/>
  </r>
  <r>
    <s v="Teknosa1216_Disney_Collection_interstitial_Medyanet_MC"/>
    <x v="0"/>
    <x v="11"/>
    <s v="Q4"/>
    <d v="2016-12-14T00:00:00"/>
    <d v="2016-12-31T00:00:00"/>
    <n v="0"/>
    <x v="0"/>
    <x v="6"/>
    <s v="Teknosa1216_Disney_Collection_interstitial_MC"/>
    <s v="Completed"/>
    <s v="Medyanet"/>
    <s v="RON"/>
    <s v="Xaxis Rich Media"/>
    <s v="cpm"/>
    <s v="Interstitial"/>
    <s v="Interstitial"/>
    <n v="0.5"/>
    <n v="4.25"/>
    <n v="600000"/>
    <n v="599919"/>
    <n v="81"/>
    <n v="599919"/>
    <n v="5823"/>
    <n v="9.7063103518975069E-3"/>
    <n v="0.42917482397389661"/>
    <n v="300"/>
    <n v="299.95949999999999"/>
    <n v="-4.050000000000864E-2"/>
    <n v="2550"/>
    <n v="2499.085"/>
    <n v="-50.914999999999964"/>
    <n v="0"/>
    <n v="2199.1255000000001"/>
    <n v="0.87997226985076538"/>
  </r>
  <r>
    <s v="Teknosa1216_Disney_Collection_interstitial_Acunn_MC"/>
    <x v="0"/>
    <x v="11"/>
    <s v="Q4"/>
    <d v="2016-12-14T00:00:00"/>
    <d v="2016-12-31T00:00:00"/>
    <n v="0"/>
    <x v="0"/>
    <x v="6"/>
    <s v="Teknosa1216_Disney_Collection_interstitial_MC"/>
    <s v="Completed"/>
    <s v="Acunn"/>
    <s v="RON"/>
    <s v="Xaxis Rich Media"/>
    <s v="cpm"/>
    <s v="Interstitial"/>
    <s v="Interstitial"/>
    <n v="1.25"/>
    <n v="4.25"/>
    <n v="300000"/>
    <n v="260511"/>
    <n v="39489"/>
    <n v="260511"/>
    <m/>
    <n v="0"/>
    <e v="#DIV/0!"/>
    <n v="375"/>
    <n v="325.63875000000002"/>
    <n v="-49.361249999999984"/>
    <n v="1275"/>
    <n v="1107.17175"/>
    <n v="-167.82825000000003"/>
    <n v="0"/>
    <n v="781.5329999999999"/>
    <n v="0.70588235294117641"/>
  </r>
  <r>
    <s v="Teknosa1216_Disney_Collection_interstitial_Mynet_MC"/>
    <x v="0"/>
    <x v="11"/>
    <s v="Q4"/>
    <d v="2016-12-14T00:00:00"/>
    <d v="2016-12-31T00:00:00"/>
    <n v="0"/>
    <x v="0"/>
    <x v="6"/>
    <s v="Teknosa1216_Disney_Collection_interstitial_MC"/>
    <s v="Completed"/>
    <s v="Digitalm"/>
    <s v="RON"/>
    <s v="Xaxis Rich Media"/>
    <s v="cpm"/>
    <s v="Interstitial"/>
    <s v="Interstitial"/>
    <n v="2.5"/>
    <n v="4.25"/>
    <n v="200000"/>
    <n v="151469"/>
    <n v="48531"/>
    <n v="151469"/>
    <n v="1017"/>
    <n v="6.714245159075454E-3"/>
    <n v="0.63298254670599807"/>
    <n v="500"/>
    <n v="378.67250000000001"/>
    <n v="-121.32749999999999"/>
    <n v="850"/>
    <n v="643.74324999999999"/>
    <n v="-206.25675000000001"/>
    <n v="0"/>
    <n v="265.07074999999998"/>
    <n v="0.41176470588235292"/>
  </r>
  <r>
    <s v="Akbank1216_Multinational_Appnexus_MC"/>
    <x v="0"/>
    <x v="11"/>
    <s v="Q4"/>
    <d v="2016-12-14T00:00:00"/>
    <d v="2016-12-31T00:00:00"/>
    <n v="0"/>
    <x v="0"/>
    <x v="9"/>
    <s v="Akbank1216_Multinational_MC"/>
    <s v="Completed"/>
    <s v="Appnexus"/>
    <s v="RON"/>
    <s v="Xaxis Display Plus"/>
    <s v="cpm"/>
    <s v="Selected Sites"/>
    <s v="Ad Bundles"/>
    <n v="45"/>
    <n v="100"/>
    <n v="309000"/>
    <n v="327854"/>
    <n v="0"/>
    <n v="309000"/>
    <n v="91"/>
    <n v="2.7756257358458339E-4"/>
    <n v="343.98901098901098"/>
    <n v="13905"/>
    <n v="1000"/>
    <n v="-12905"/>
    <n v="30900"/>
    <n v="31303"/>
    <n v="403"/>
    <n v="0"/>
    <n v="30303"/>
    <n v="0.96805418011053257"/>
  </r>
  <r>
    <s v="Akbank1216_Multinational_Onedio_MC"/>
    <x v="0"/>
    <x v="11"/>
    <s v="Q4"/>
    <d v="2016-12-14T00:00:00"/>
    <d v="2016-12-31T00:00:00"/>
    <n v="0"/>
    <x v="0"/>
    <x v="9"/>
    <s v="Akbank1216_Multinational_MC"/>
    <s v="Completed"/>
    <s v="onedio"/>
    <s v="RON"/>
    <s v="Xaxis Display Plus"/>
    <s v="cpm"/>
    <s v="Selected Sites"/>
    <s v="Ad Bundles"/>
    <n v="45"/>
    <n v="100"/>
    <m/>
    <m/>
    <m/>
    <m/>
    <m/>
    <e v="#DIV/0!"/>
    <e v="#DIV/0!"/>
    <n v="0"/>
    <n v="150"/>
    <n v="150"/>
    <n v="0"/>
    <m/>
    <n v="0"/>
    <n v="0"/>
    <n v="-150"/>
    <e v="#DIV/0!"/>
  </r>
  <r>
    <s v="Akbank1216_Multinational_Medikalakademi_MC"/>
    <x v="0"/>
    <x v="11"/>
    <s v="Q4"/>
    <d v="2016-12-14T00:00:00"/>
    <d v="2016-12-31T00:00:00"/>
    <n v="0"/>
    <x v="0"/>
    <x v="9"/>
    <s v="Akbank1216_Multinational_MC"/>
    <s v="Completed"/>
    <s v="Medikalakademi"/>
    <s v="RON"/>
    <s v="Xaxis Display Plus"/>
    <s v="cpm"/>
    <s v="Selected Sites"/>
    <s v="Ad Bundles"/>
    <n v="45"/>
    <n v="100"/>
    <m/>
    <m/>
    <m/>
    <m/>
    <m/>
    <e v="#DIV/0!"/>
    <e v="#DIV/0!"/>
    <n v="0"/>
    <n v="75"/>
    <n v="75"/>
    <n v="0"/>
    <m/>
    <n v="0"/>
    <n v="0"/>
    <n v="-75"/>
    <e v="#DIV/0!"/>
  </r>
  <r>
    <s v="Akbank1216_Multinational_Brighttechfee_MC"/>
    <x v="0"/>
    <x v="11"/>
    <s v="Q4"/>
    <d v="2016-12-14T00:00:00"/>
    <d v="2016-12-31T00:00:00"/>
    <n v="0"/>
    <x v="0"/>
    <x v="9"/>
    <s v="Akbank1216_Multinational_MC"/>
    <s v="Completed"/>
    <s v="Bannerconnect"/>
    <s v="RON"/>
    <s v="Xaxis Display Plus"/>
    <s v="cpm"/>
    <s v="Selected Sites"/>
    <s v="Ad Bundles"/>
    <n v="45"/>
    <n v="100"/>
    <m/>
    <m/>
    <m/>
    <m/>
    <m/>
    <e v="#DIV/0!"/>
    <e v="#DIV/0!"/>
    <n v="0"/>
    <n v="300"/>
    <n v="300"/>
    <n v="0"/>
    <n v="0"/>
    <n v="0"/>
    <n v="0"/>
    <n v="-300"/>
    <e v="#DIV/0!"/>
  </r>
  <r>
    <s v="Akbank1216_Multinational_grapeshot_MC"/>
    <x v="0"/>
    <x v="11"/>
    <s v="Q4"/>
    <d v="2016-12-14T00:00:00"/>
    <d v="2016-12-31T00:00:00"/>
    <n v="0"/>
    <x v="0"/>
    <x v="9"/>
    <s v="Akbank1216_Multinational_MC"/>
    <s v="Completed"/>
    <s v="Grapeshot"/>
    <s v="RON"/>
    <s v="Xaxis Display Plus"/>
    <s v="cpm"/>
    <s v="Selected Sites"/>
    <s v="Ad Bundles"/>
    <n v="45"/>
    <n v="100"/>
    <m/>
    <m/>
    <m/>
    <m/>
    <m/>
    <e v="#DIV/0!"/>
    <e v="#DIV/0!"/>
    <n v="0"/>
    <n v="198.45"/>
    <n v="198.45"/>
    <n v="0"/>
    <n v="0"/>
    <n v="0"/>
    <n v="0"/>
    <n v="-198.45"/>
    <e v="#DIV/0!"/>
  </r>
  <r>
    <s v="Akbank1216_Multinational_Google_MC"/>
    <x v="0"/>
    <x v="11"/>
    <s v="Q4"/>
    <d v="2016-12-14T00:00:00"/>
    <d v="2016-12-31T00:00:00"/>
    <n v="0"/>
    <x v="0"/>
    <x v="9"/>
    <s v="Akbank1216_Multinational_MC"/>
    <s v="Completed"/>
    <s v="Google"/>
    <s v="RON"/>
    <s v="Xaxis Display Plus"/>
    <s v="cpm"/>
    <s v="Selected Sites"/>
    <s v="Ad Bundles"/>
    <n v="45"/>
    <n v="100"/>
    <m/>
    <m/>
    <n v="0"/>
    <m/>
    <m/>
    <e v="#DIV/0!"/>
    <e v="#DIV/0!"/>
    <n v="0"/>
    <n v="8336.1080269598096"/>
    <n v="8336.1080269598096"/>
    <n v="0"/>
    <n v="0"/>
    <n v="0"/>
    <n v="0"/>
    <n v="-8336.1080269598096"/>
    <e v="#DIV/0!"/>
  </r>
  <r>
    <s v="Teknosa1216_Premium_Banner_interstitial_Medyanet_MC"/>
    <x v="0"/>
    <x v="11"/>
    <s v="Q4"/>
    <d v="2016-12-07T00:00:00"/>
    <d v="2016-12-31T00:00:00"/>
    <n v="0"/>
    <x v="0"/>
    <x v="6"/>
    <s v="Teknosa1216_Premium_Banner_interstitial_MC"/>
    <s v="Completed"/>
    <s v="Medyanet"/>
    <s v="RON"/>
    <s v="Xaxis Rich Media"/>
    <s v="cpm"/>
    <s v="Interstitial"/>
    <s v="Interstitial"/>
    <n v="0.5"/>
    <n v="4.25"/>
    <n v="1000000"/>
    <n v="997869"/>
    <n v="2131"/>
    <n v="997869"/>
    <n v="10857"/>
    <n v="1.0880185675674864E-2"/>
    <n v="0.43581277056277062"/>
    <n v="500"/>
    <n v="498.93450000000001"/>
    <n v="-1.0654999999999859"/>
    <n v="4250"/>
    <n v="4731.6192500000006"/>
    <n v="481.61925000000065"/>
    <n v="0"/>
    <n v="4232.6847500000003"/>
    <n v="0.89455311730756859"/>
  </r>
  <r>
    <s v="Teknosa1216_Premium_Banner_interstitial_Acunn_MC"/>
    <x v="0"/>
    <x v="11"/>
    <s v="Q4"/>
    <d v="2016-12-07T00:00:00"/>
    <d v="2016-12-31T00:00:00"/>
    <n v="0"/>
    <x v="0"/>
    <x v="6"/>
    <s v="Teknosa1216_Premium_Banner_interstitial_MC"/>
    <s v="Completed"/>
    <s v="Acunn"/>
    <s v="RON"/>
    <s v="Xaxis Rich Media"/>
    <s v="cpm"/>
    <s v="Interstitial"/>
    <s v="Interstitial"/>
    <n v="1.25"/>
    <n v="4.25"/>
    <n v="500000"/>
    <n v="368275"/>
    <n v="131725"/>
    <n v="368275"/>
    <m/>
    <n v="0"/>
    <e v="#DIV/0!"/>
    <n v="625"/>
    <n v="460.34375"/>
    <n v="-164.65625"/>
    <n v="2125"/>
    <n v="1565.16875"/>
    <n v="-559.83124999999995"/>
    <n v="0"/>
    <n v="1104.825"/>
    <n v="0.70588235294117652"/>
  </r>
  <r>
    <s v="Teknosa1216_Premium_Banner_interstitial_Dogus_MC"/>
    <x v="0"/>
    <x v="11"/>
    <s v="Q4"/>
    <d v="2016-12-07T00:00:00"/>
    <d v="2016-12-31T00:00:00"/>
    <n v="0"/>
    <x v="0"/>
    <x v="6"/>
    <s v="Teknosa1216_Premium_Banner_interstitial_MC"/>
    <s v="Completed"/>
    <s v="Dogus"/>
    <s v="RON"/>
    <s v="Xaxis Rich Media"/>
    <s v="cpm"/>
    <s v="Interstitial"/>
    <s v="Interstitial"/>
    <n v="2.5"/>
    <n v="4.25"/>
    <n v="300000"/>
    <n v="297994"/>
    <n v="2006"/>
    <n v="297994"/>
    <n v="1939"/>
    <n v="6.5068424196460329E-3"/>
    <n v="0.65315858690046413"/>
    <n v="750"/>
    <n v="744.98500000000013"/>
    <n v="-5.0149999999998727"/>
    <n v="1275"/>
    <n v="1266.4745"/>
    <n v="-8.5254999999999654"/>
    <n v="0"/>
    <n v="521.48949999999991"/>
    <n v="0.41176470588235287"/>
  </r>
  <r>
    <s v="Teknosa1216_Premium_Banner_interstitial_Digitalm_MC"/>
    <x v="0"/>
    <x v="11"/>
    <s v="Q4"/>
    <d v="2016-12-07T00:00:00"/>
    <d v="2016-12-31T00:00:00"/>
    <n v="0"/>
    <x v="0"/>
    <x v="6"/>
    <s v="Teknosa1216_Premium_Banner_interstitial_MC"/>
    <s v="Completed"/>
    <s v="Digitalm"/>
    <s v="RON"/>
    <s v="Xaxis Rich Media"/>
    <s v="cpm"/>
    <s v="Interstitial"/>
    <s v="Interstitial"/>
    <n v="2.5"/>
    <n v="4.25"/>
    <n v="500000"/>
    <n v="370154"/>
    <n v="129846"/>
    <n v="370154"/>
    <n v="2200"/>
    <n v="5.9434721764454797E-3"/>
    <n v="0.71507022727272729"/>
    <n v="1250"/>
    <n v="925.38499999999999"/>
    <n v="-324.61500000000001"/>
    <n v="2125"/>
    <n v="1573.1545000000001"/>
    <n v="-551.8454999999999"/>
    <n v="0"/>
    <n v="647.76950000000011"/>
    <n v="0.41176470588235298"/>
  </r>
  <r>
    <s v="Teknosa1216_Premium_Banner_interstitial_Bond_MC"/>
    <x v="0"/>
    <x v="11"/>
    <s v="Q4"/>
    <d v="2016-12-07T00:00:00"/>
    <d v="2016-12-31T00:00:00"/>
    <n v="0"/>
    <x v="0"/>
    <x v="6"/>
    <s v="Teknosa1216_Premium_Banner_interstitial_MC"/>
    <s v="Completed"/>
    <s v="Bond Digital"/>
    <s v="RON"/>
    <s v="Xaxis Rich Media"/>
    <s v="cpm"/>
    <s v="Interstitial"/>
    <s v="Interstitial"/>
    <n v="2.5"/>
    <n v="4.25"/>
    <n v="200000"/>
    <n v="203196"/>
    <n v="0"/>
    <n v="200000"/>
    <n v="2320"/>
    <n v="1.1417547589519478E-2"/>
    <n v="0.37223405172413793"/>
    <n v="500"/>
    <n v="500"/>
    <n v="0"/>
    <n v="850"/>
    <n v="863.58299999999997"/>
    <n v="13.58299999999997"/>
    <n v="0"/>
    <n v="363.58299999999997"/>
    <n v="0.4210168565152394"/>
  </r>
  <r>
    <s v="Avon1216_Makyaj_Videosu_Seeding_Clipkit_MX"/>
    <x v="0"/>
    <x v="11"/>
    <s v="Q4"/>
    <d v="2016-12-14T00:00:00"/>
    <d v="2016-12-23T00:00:00"/>
    <n v="0"/>
    <x v="3"/>
    <x v="33"/>
    <s v="Avon1216_Makyaj_Videosu_Seeding_MX"/>
    <s v="Completed"/>
    <s v="Clipkit"/>
    <s v="RON"/>
    <s v="Xaxis Seeding"/>
    <s v="cpv"/>
    <s v="Pre/Mid/Post Rolls RON"/>
    <s v="Online Video"/>
    <n v="0.4"/>
    <n v="0.65"/>
    <n v="30000"/>
    <n v="35000"/>
    <n v="0"/>
    <n v="30000"/>
    <m/>
    <n v="0"/>
    <e v="#DIV/0!"/>
    <n v="12000"/>
    <n v="12000"/>
    <n v="0"/>
    <n v="19500"/>
    <n v="19500"/>
    <n v="0"/>
    <n v="0"/>
    <n v="7500"/>
    <n v="0.38461538461538464"/>
  </r>
  <r>
    <s v="Bayer1216_Bepanthol_Baby_interest_Bond_MC"/>
    <x v="0"/>
    <x v="11"/>
    <s v="Q4"/>
    <d v="2016-12-14T00:00:00"/>
    <d v="2016-12-31T00:00:00"/>
    <n v="0"/>
    <x v="0"/>
    <x v="7"/>
    <s v="Bayer1216_Bepanthol_Baby_interest_MC"/>
    <s v="Completed"/>
    <s v="Bond Digital"/>
    <s v="RON"/>
    <s v="Xaxis Display Plus"/>
    <s v="cpm"/>
    <s v="Selected Sites"/>
    <s v="Ad Bundles"/>
    <n v="0.5"/>
    <n v="1.2"/>
    <n v="2000000"/>
    <n v="2300000"/>
    <n v="0"/>
    <n v="2000000"/>
    <n v="148"/>
    <n v="6.4347826086956516E-5"/>
    <n v="14.743243243243244"/>
    <n v="1000"/>
    <n v="1000"/>
    <n v="0"/>
    <n v="2400"/>
    <n v="2182"/>
    <n v="-218"/>
    <n v="0"/>
    <n v="1182"/>
    <n v="0.54170485792850598"/>
  </r>
  <r>
    <s v="Bayer1216_Bepanthol_Baby_interest_Mynet_MC"/>
    <x v="0"/>
    <x v="11"/>
    <s v="Q4"/>
    <d v="2016-12-14T00:00:00"/>
    <d v="2016-12-31T00:00:00"/>
    <n v="0"/>
    <x v="0"/>
    <x v="7"/>
    <s v="Bayer1216_Bepanthol_Baby_interest_MC"/>
    <s v="Completed"/>
    <s v="Digitalm"/>
    <s v="RON"/>
    <s v="Xaxis Display Plus"/>
    <s v="cpm"/>
    <s v="Selected Sites"/>
    <s v="Ad Bundles"/>
    <n v="0.2"/>
    <n v="1.2"/>
    <n v="2000000"/>
    <n v="2000027"/>
    <n v="0"/>
    <n v="2000000"/>
    <n v="196"/>
    <n v="9.7998677017860263E-5"/>
    <n v="10.204081632653061"/>
    <n v="400"/>
    <n v="400"/>
    <n v="0"/>
    <n v="2400"/>
    <n v="2000"/>
    <n v="-400"/>
    <n v="0"/>
    <n v="1600"/>
    <n v="0.8"/>
  </r>
  <r>
    <s v="Bayer1216_Bepanthol_Baby_interest_Dogus_MC"/>
    <x v="0"/>
    <x v="11"/>
    <s v="Q4"/>
    <d v="2016-12-14T00:00:00"/>
    <d v="2016-12-31T00:00:00"/>
    <n v="0"/>
    <x v="0"/>
    <x v="7"/>
    <s v="Bayer1216_Bepanthol_Baby_interest_MC"/>
    <s v="Completed"/>
    <s v="Dogus"/>
    <s v="RON"/>
    <s v="Xaxis Display Plus"/>
    <s v="cpm"/>
    <s v="Selected Sites"/>
    <s v="Ad Bundles"/>
    <n v="0.35"/>
    <n v="1.2"/>
    <n v="1500000"/>
    <n v="1500339"/>
    <n v="0"/>
    <n v="1500000"/>
    <n v="3123"/>
    <n v="2.0815295743162043E-3"/>
    <n v="0.57636887608069165"/>
    <n v="525"/>
    <n v="525"/>
    <n v="0"/>
    <n v="1800"/>
    <n v="1800"/>
    <n v="0"/>
    <n v="0"/>
    <n v="1275"/>
    <n v="0.70833333333333337"/>
  </r>
  <r>
    <s v="Bayer1216_Bepanthol_Baby_Preroll_Fox_MC"/>
    <x v="0"/>
    <x v="11"/>
    <s v="Q4"/>
    <d v="2016-12-14T00:00:00"/>
    <d v="2016-12-23T00:00:00"/>
    <n v="0"/>
    <x v="0"/>
    <x v="7"/>
    <s v="Bayer1216_Bepanthol_Baby_Preroll_MC"/>
    <s v="Completed"/>
    <s v="Fox"/>
    <s v="RON"/>
    <s v="Xaxis Tv"/>
    <s v="cpv"/>
    <s v="Pre/Mid/Post Rolls RON"/>
    <s v="Online Video"/>
    <n v="0.01"/>
    <n v="3.3000000000000002E-2"/>
    <n v="75000"/>
    <n v="78088"/>
    <n v="0"/>
    <n v="75000"/>
    <n v="4939"/>
    <n v="6.3249154799713145E-2"/>
    <n v="0.45555780522372952"/>
    <n v="750"/>
    <n v="750"/>
    <n v="0"/>
    <n v="2475"/>
    <n v="2250"/>
    <n v="-225"/>
    <n v="0"/>
    <n v="1500"/>
    <n v="0.66666666666666663"/>
  </r>
  <r>
    <s v="Bayer1216_Bepanthol_Baby_Preroll_Acunn_MC"/>
    <x v="0"/>
    <x v="11"/>
    <s v="Q4"/>
    <d v="2016-12-14T00:00:00"/>
    <d v="2016-12-23T00:00:00"/>
    <n v="0"/>
    <x v="0"/>
    <x v="7"/>
    <s v="Bayer1216_Bepanthol_Baby_Preroll_MC"/>
    <s v="Completed"/>
    <s v="Acunn"/>
    <s v="RON"/>
    <s v="Xaxis Tv"/>
    <s v="cpv"/>
    <s v="Pre/Mid/Post Rolls RON"/>
    <s v="Online Video"/>
    <n v="1.4999999999999999E-2"/>
    <n v="3.3000000000000002E-2"/>
    <n v="100000"/>
    <n v="105692"/>
    <n v="0"/>
    <n v="100000"/>
    <m/>
    <n v="0"/>
    <e v="#DIV/0!"/>
    <n v="1500"/>
    <n v="1500"/>
    <n v="0"/>
    <n v="3300"/>
    <n v="3000"/>
    <n v="-300"/>
    <n v="0"/>
    <n v="1500"/>
    <n v="0.5"/>
  </r>
  <r>
    <s v="Bayer1216_Bepanthol_Baby_Preroll_Nokta_MC"/>
    <x v="0"/>
    <x v="11"/>
    <s v="Q4"/>
    <d v="2016-12-14T00:00:00"/>
    <d v="2016-12-23T00:00:00"/>
    <n v="0"/>
    <x v="0"/>
    <x v="7"/>
    <s v="Bayer1216_Bepanthol_Baby_Preroll_MC"/>
    <s v="Completed"/>
    <s v="Nokta"/>
    <s v="RON"/>
    <s v="Xaxis Tv"/>
    <s v="cpv"/>
    <s v="Pre/Mid/Post Rolls RON"/>
    <s v="Online Video"/>
    <n v="1.2E-2"/>
    <n v="3.3000000000000002E-2"/>
    <n v="75000"/>
    <n v="79822"/>
    <n v="0"/>
    <n v="75000"/>
    <n v="5172"/>
    <n v="6.4794167021623106E-2"/>
    <n v="0.43503480278422274"/>
    <n v="900"/>
    <n v="900"/>
    <n v="0"/>
    <n v="2475"/>
    <n v="2250"/>
    <n v="-225"/>
    <n v="0"/>
    <n v="1350"/>
    <n v="0.6"/>
  </r>
  <r>
    <s v="Renault1216_EOY_LAL_Medyanet(interstitial)_MEC"/>
    <x v="0"/>
    <x v="11"/>
    <s v="Q4"/>
    <d v="2016-12-15T00:00:00"/>
    <d v="2016-12-31T00:00:00"/>
    <n v="0"/>
    <x v="1"/>
    <x v="40"/>
    <s v="Renault1216_EOY_LAL_MEC"/>
    <s v="Completed"/>
    <s v="Medyanet"/>
    <s v="RON"/>
    <s v="Xaxis Rich Media"/>
    <s v="cpm"/>
    <s v="Interstitial"/>
    <s v="Interstitial"/>
    <n v="0.5"/>
    <n v="1.8"/>
    <n v="3000000"/>
    <n v="3000362"/>
    <n v="0"/>
    <n v="3000000"/>
    <n v="92633"/>
    <n v="3.087394121109386E-2"/>
    <n v="5.8294560253905198E-2"/>
    <n v="1500"/>
    <n v="1500"/>
    <n v="0"/>
    <n v="5400"/>
    <n v="5400"/>
    <n v="0"/>
    <n v="0"/>
    <n v="3900"/>
    <n v="0.72222222222222221"/>
  </r>
  <r>
    <s v="Renault1216_EOY_LAL_Bond_MEC"/>
    <x v="0"/>
    <x v="11"/>
    <s v="Q4"/>
    <d v="2016-12-15T00:00:00"/>
    <d v="2016-12-31T00:00:00"/>
    <n v="0"/>
    <x v="1"/>
    <x v="40"/>
    <s v="Renault1216_EOY_LAL_MEC"/>
    <s v="Completed"/>
    <s v="Bond Digital"/>
    <s v="RON"/>
    <s v="Xaxis Lookalike"/>
    <s v="cpm"/>
    <s v="Selected Sites"/>
    <s v="Ad Bundles"/>
    <n v="0.5"/>
    <n v="1.8"/>
    <n v="2000000"/>
    <n v="2000123"/>
    <n v="0"/>
    <n v="2000000"/>
    <n v="1506"/>
    <n v="7.5295369334785916E-4"/>
    <n v="2.3904382470119523"/>
    <n v="1000"/>
    <n v="1000"/>
    <n v="0"/>
    <n v="3600"/>
    <n v="3600"/>
    <n v="0"/>
    <n v="0"/>
    <n v="2600"/>
    <n v="0.72222222222222221"/>
  </r>
  <r>
    <s v="Renault1216_EOY_LAL_Popmarker_MEC"/>
    <x v="0"/>
    <x v="11"/>
    <s v="Q4"/>
    <d v="2016-12-15T00:00:00"/>
    <d v="2016-12-31T00:00:00"/>
    <n v="0"/>
    <x v="1"/>
    <x v="40"/>
    <s v="Renault1216_EOY_LAL_MEC"/>
    <s v="Completed"/>
    <s v="Popmarker"/>
    <s v="RON"/>
    <s v="Xaxis Lookalike"/>
    <s v="cpm"/>
    <s v="Selected Sites"/>
    <s v="Ad Bundles"/>
    <n v="1"/>
    <n v="1.8"/>
    <n v="2500000"/>
    <n v="2503746"/>
    <n v="0"/>
    <n v="2500000"/>
    <m/>
    <n v="0"/>
    <e v="#DIV/0!"/>
    <n v="2500"/>
    <n v="2500"/>
    <n v="0"/>
    <n v="4500"/>
    <n v="4500"/>
    <n v="0"/>
    <n v="0"/>
    <n v="2000"/>
    <n v="0.44444444444444442"/>
  </r>
  <r>
    <s v="Renault1216_EOY_LAL_Mynet_MEC"/>
    <x v="0"/>
    <x v="11"/>
    <s v="Q4"/>
    <d v="2016-12-15T00:00:00"/>
    <d v="2016-12-31T00:00:00"/>
    <n v="0"/>
    <x v="1"/>
    <x v="40"/>
    <s v="Renault1216_EOY_LAL_MEC"/>
    <s v="Completed"/>
    <s v="Digitalm"/>
    <s v="RON"/>
    <s v="Xaxis Lookalike"/>
    <s v="cpm"/>
    <s v="Selected Sites"/>
    <s v="Ad Bundles"/>
    <n v="0.2"/>
    <n v="1.8"/>
    <n v="3000000"/>
    <n v="3000050"/>
    <n v="0"/>
    <n v="3000000"/>
    <n v="1586"/>
    <n v="5.2865785570240496E-4"/>
    <n v="3.4047919293820934"/>
    <n v="600"/>
    <n v="600"/>
    <n v="0"/>
    <n v="5400"/>
    <n v="5400"/>
    <n v="0"/>
    <n v="0"/>
    <n v="4800"/>
    <n v="0.88888888888888884"/>
  </r>
  <r>
    <s v="Renault1216_EOY_LAL_Doviz_MEC"/>
    <x v="0"/>
    <x v="11"/>
    <s v="Q4"/>
    <d v="2016-12-15T00:00:00"/>
    <d v="2016-12-31T00:00:00"/>
    <n v="0"/>
    <x v="1"/>
    <x v="40"/>
    <s v="Renault1216_EOY_LAL_MEC"/>
    <s v="Completed"/>
    <s v="Nokta"/>
    <s v="RON"/>
    <s v="Xaxis Lookalike"/>
    <s v="cpm"/>
    <s v="Selected Sites"/>
    <s v="Ad Bundles"/>
    <n v="0.1"/>
    <n v="1.8"/>
    <n v="100000"/>
    <n v="0"/>
    <n v="100000"/>
    <n v="0"/>
    <m/>
    <e v="#DIV/0!"/>
    <e v="#DIV/0!"/>
    <n v="10"/>
    <n v="0"/>
    <n v="-10"/>
    <n v="180"/>
    <n v="180"/>
    <n v="0"/>
    <n v="0"/>
    <n v="180"/>
    <n v="1"/>
  </r>
  <r>
    <s v="Renault1216_EOY_LAL_Sahibinden_MEC"/>
    <x v="0"/>
    <x v="11"/>
    <s v="Q4"/>
    <d v="2016-12-15T00:00:00"/>
    <d v="2016-12-31T00:00:00"/>
    <n v="0"/>
    <x v="1"/>
    <x v="40"/>
    <s v="Renault1216_EOY_LAL_MEC"/>
    <s v="Completed"/>
    <s v="Sahibinden"/>
    <s v="RON"/>
    <s v="Xaxis Lookalike"/>
    <s v="cpm"/>
    <s v="Selected Sites"/>
    <s v="Ad Bundles"/>
    <n v="0.3"/>
    <n v="1.8"/>
    <n v="4000000"/>
    <n v="13200000"/>
    <n v="0"/>
    <n v="4000000"/>
    <m/>
    <n v="0"/>
    <e v="#DIV/0!"/>
    <n v="1200"/>
    <n v="1200"/>
    <n v="0"/>
    <n v="7200"/>
    <n v="7200"/>
    <n v="0"/>
    <n v="0"/>
    <n v="6000"/>
    <n v="0.83333333333333337"/>
  </r>
  <r>
    <s v="Renault1216_EOY_LAL_Dogus_MEC"/>
    <x v="0"/>
    <x v="11"/>
    <s v="Q4"/>
    <d v="2016-12-15T00:00:00"/>
    <d v="2016-12-31T00:00:00"/>
    <n v="0"/>
    <x v="1"/>
    <x v="40"/>
    <s v="Renault1216_EOY_LAL_MEC"/>
    <s v="Completed"/>
    <s v="Dogus"/>
    <s v="RON"/>
    <s v="Xaxis Lookalike"/>
    <s v="cpm"/>
    <s v="Selected Sites"/>
    <s v="Ad Bundles"/>
    <n v="0.35"/>
    <n v="1.8"/>
    <n v="2000000"/>
    <n v="2000116"/>
    <n v="0"/>
    <n v="2000000"/>
    <n v="21962"/>
    <n v="1.0980363138937941E-2"/>
    <n v="0.16391949731354158"/>
    <n v="700"/>
    <n v="700"/>
    <n v="0"/>
    <n v="3600"/>
    <n v="3600"/>
    <n v="0"/>
    <n v="0"/>
    <n v="2900"/>
    <n v="0.80555555555555558"/>
  </r>
  <r>
    <s v="Renault1216_EOY_LAL_Sozcu_MEC"/>
    <x v="0"/>
    <x v="11"/>
    <s v="Q4"/>
    <d v="2016-12-15T00:00:00"/>
    <d v="2016-12-31T00:00:00"/>
    <n v="0"/>
    <x v="1"/>
    <x v="40"/>
    <s v="Renault1216_EOY_LAL_MEC"/>
    <s v="Completed"/>
    <s v="Sözcü"/>
    <s v="RON"/>
    <s v="Xaxis Lookalike"/>
    <s v="cpm"/>
    <s v="Selected Sites"/>
    <s v="Ad Bundles"/>
    <n v="0.25"/>
    <n v="1.8"/>
    <n v="2000000"/>
    <n v="2000280"/>
    <n v="0"/>
    <n v="2000000"/>
    <n v="721"/>
    <n v="3.6044953706481091E-4"/>
    <n v="4.9930651872399441"/>
    <n v="500"/>
    <n v="500"/>
    <n v="0"/>
    <n v="3600"/>
    <n v="3600"/>
    <n v="0"/>
    <n v="0"/>
    <n v="3100"/>
    <n v="0.86111111111111116"/>
  </r>
  <r>
    <s v="Renault1216_EOY_LAL_Onedio_MEC"/>
    <x v="0"/>
    <x v="11"/>
    <s v="Q4"/>
    <d v="2016-12-15T00:00:00"/>
    <d v="2016-12-31T00:00:00"/>
    <n v="0"/>
    <x v="1"/>
    <x v="40"/>
    <s v="Renault1216_EOY_LAL_MEC"/>
    <s v="Completed"/>
    <s v="onedio"/>
    <s v="RON"/>
    <s v="Xaxis Lookalike"/>
    <s v="cpm"/>
    <s v="Selected Sites"/>
    <s v="Ad Bundles"/>
    <n v="0.25"/>
    <n v="1.8"/>
    <m/>
    <m/>
    <m/>
    <n v="0"/>
    <m/>
    <e v="#DIV/0!"/>
    <e v="#DIV/0!"/>
    <n v="0"/>
    <n v="300"/>
    <n v="300"/>
    <n v="0"/>
    <n v="0"/>
    <n v="0"/>
    <n v="0"/>
    <n v="-300"/>
    <e v="#DIV/0!"/>
  </r>
  <r>
    <s v="Renault1216_EOY_LAL_Appnexus_MEC"/>
    <x v="0"/>
    <x v="11"/>
    <s v="Q4"/>
    <d v="2016-12-15T00:00:00"/>
    <d v="2016-12-31T00:00:00"/>
    <n v="0"/>
    <x v="1"/>
    <x v="40"/>
    <s v="Renault1216_EOY_LAL_MEC"/>
    <s v="Completed"/>
    <s v="Appnexus"/>
    <s v="RON"/>
    <s v="Xaxis Lookalike"/>
    <s v="cpm"/>
    <s v="Selected Sites"/>
    <s v="Ad Bundles"/>
    <n v="1"/>
    <n v="1.8"/>
    <n v="1000000"/>
    <n v="35604"/>
    <n v="964396"/>
    <n v="35604"/>
    <n v="7"/>
    <n v="1.9660712279519156E-4"/>
    <n v="1218.1428000000003"/>
    <n v="1000"/>
    <n v="199.42"/>
    <n v="-800.58"/>
    <n v="1800"/>
    <n v="8526.9996000000028"/>
    <n v="6726.9996000000028"/>
    <n v="0"/>
    <n v="8327.5796000000028"/>
    <n v="0.97661311019646346"/>
  </r>
  <r>
    <s v="Renault1216_Second_Screen_Mobil_WYWY_MEC"/>
    <x v="0"/>
    <x v="11"/>
    <s v="Q4"/>
    <d v="2016-12-15T00:00:00"/>
    <d v="2016-12-31T00:00:00"/>
    <n v="0"/>
    <x v="1"/>
    <x v="40"/>
    <s v="Renault1216_Second_Screen_Mobil_MEC"/>
    <s v="Completed"/>
    <s v="WYWY"/>
    <s v="RON"/>
    <s v="Xaxis SYNC"/>
    <s v="cpm"/>
    <s v="Selected Sites"/>
    <s v="Ad Bundles"/>
    <m/>
    <n v="15"/>
    <n v="3300000"/>
    <n v="1289418"/>
    <n v="2010582"/>
    <n v="1289418"/>
    <m/>
    <n v="0"/>
    <e v="#DIV/0!"/>
    <n v="0"/>
    <n v="0"/>
    <n v="0"/>
    <n v="49500"/>
    <n v="20493.18"/>
    <n v="-29006.82"/>
    <n v="0"/>
    <n v="20493.18"/>
    <n v="1"/>
  </r>
  <r>
    <s v="Vodafone1216_Adaptive_Tariff_Contextual_Digitalm_MS"/>
    <x v="0"/>
    <x v="11"/>
    <s v="Q4"/>
    <d v="2016-12-15T00:00:00"/>
    <d v="2016-12-31T00:00:00"/>
    <n v="0"/>
    <x v="2"/>
    <x v="13"/>
    <s v="Vodafone1216_Adaptive_Tariff_Contextual_MS"/>
    <s v="Completed"/>
    <s v="Digitalm"/>
    <s v="RON"/>
    <s v="Xaxis Contextual"/>
    <s v="cpm"/>
    <s v="Selected Sites"/>
    <s v="Ad Bundles"/>
    <n v="0.2"/>
    <n v="2.5"/>
    <n v="2000000"/>
    <n v="2000039"/>
    <n v="0"/>
    <n v="2000000"/>
    <n v="325"/>
    <n v="1.6249683131178941E-4"/>
    <n v="4.1815384615384614"/>
    <n v="400"/>
    <n v="400"/>
    <n v="0"/>
    <n v="5000"/>
    <n v="1359"/>
    <n v="-3641"/>
    <n v="0"/>
    <n v="959"/>
    <n v="0.70566593083149376"/>
  </r>
  <r>
    <s v="Vodafone1216_Adaptive_Tariff_Contextual_Dogus_MS"/>
    <x v="0"/>
    <x v="11"/>
    <s v="Q4"/>
    <d v="2016-12-15T00:00:00"/>
    <d v="2016-12-31T00:00:00"/>
    <n v="0"/>
    <x v="2"/>
    <x v="13"/>
    <s v="Vodafone1216_Adaptive_Tariff_Contextual_MS"/>
    <s v="Completed"/>
    <s v="Dogus"/>
    <s v="RON"/>
    <s v="Xaxis Contextual"/>
    <s v="cpm"/>
    <s v="Selected Sites"/>
    <s v="Ad Bundles"/>
    <n v="0.35"/>
    <n v="2.5"/>
    <n v="1000000"/>
    <n v="1000350"/>
    <n v="0"/>
    <n v="1000000"/>
    <n v="2861"/>
    <n v="2.8599990003498775E-3"/>
    <n v="0.87382034253757424"/>
    <n v="350"/>
    <n v="350"/>
    <n v="0"/>
    <n v="2500"/>
    <n v="2500"/>
    <n v="0"/>
    <n v="0"/>
    <n v="2150"/>
    <n v="0.86"/>
  </r>
  <r>
    <s v="Vodafone1216_Adaptive_Tariff_Contextual_Medyanet(interstitial)_Faz1_MS"/>
    <x v="0"/>
    <x v="11"/>
    <s v="Q4"/>
    <d v="2016-12-15T00:00:00"/>
    <d v="2016-12-31T00:00:00"/>
    <n v="0"/>
    <x v="2"/>
    <x v="13"/>
    <s v="Vodafone1216_Adaptive_Tariff_Contextual_MS"/>
    <s v="Completed"/>
    <s v="Medyanet"/>
    <s v="RON"/>
    <s v="Xaxis Rich Media"/>
    <s v="cpm"/>
    <s v="Interstitial"/>
    <s v="Interstitial"/>
    <n v="0.5"/>
    <n v="2.5"/>
    <n v="400000"/>
    <n v="399715"/>
    <n v="285"/>
    <n v="399715"/>
    <m/>
    <n v="0"/>
    <e v="#DIV/0!"/>
    <n v="200"/>
    <n v="199.85749999999999"/>
    <n v="-0.14250000000001251"/>
    <n v="1000"/>
    <n v="1000"/>
    <n v="0"/>
    <n v="0"/>
    <n v="800.14250000000004"/>
    <n v="0.80014250000000009"/>
  </r>
  <r>
    <s v="Vodafone1216_Adaptive_Tariff_Turbine_Sahibinden_MS"/>
    <x v="0"/>
    <x v="11"/>
    <s v="Q4"/>
    <d v="2016-12-15T00:00:00"/>
    <d v="2016-12-31T00:00:00"/>
    <n v="0"/>
    <x v="2"/>
    <x v="13"/>
    <s v="Vodafone1216_Adaptive_Tariff_Turbine_MS"/>
    <s v="Completed"/>
    <s v="Sahibinden"/>
    <s v="RON"/>
    <s v="Xaxis Display Plus"/>
    <s v="cpm"/>
    <s v="Selected Sites"/>
    <s v="Ad Bundles"/>
    <n v="0.3"/>
    <n v="2"/>
    <n v="2000000"/>
    <n v="2201053"/>
    <n v="0"/>
    <n v="2000000"/>
    <m/>
    <n v="0"/>
    <e v="#DIV/0!"/>
    <n v="600"/>
    <n v="600"/>
    <n v="0"/>
    <n v="4000"/>
    <n v="3500"/>
    <n v="-500"/>
    <n v="0"/>
    <n v="2900"/>
    <n v="0.82857142857142863"/>
  </r>
  <r>
    <s v="Vodafone1216_Adaptive_Tariff_Turbine_Medyanet(interstitial)_Faz2_MS"/>
    <x v="0"/>
    <x v="11"/>
    <s v="Q4"/>
    <d v="2016-12-15T00:00:00"/>
    <d v="2016-12-31T00:00:00"/>
    <n v="0"/>
    <x v="2"/>
    <x v="13"/>
    <s v="Vodafone1216_Adaptive_Tariff_Turbine_MS"/>
    <s v="Completed"/>
    <s v="Medyanet"/>
    <s v="RON"/>
    <s v="Xaxis Rich Media"/>
    <s v="cpm"/>
    <s v="Interstitial"/>
    <s v="Interstitial"/>
    <n v="0.5"/>
    <n v="2"/>
    <n v="250000"/>
    <n v="249563"/>
    <n v="437"/>
    <n v="249563"/>
    <m/>
    <n v="0"/>
    <e v="#DIV/0!"/>
    <n v="125"/>
    <n v="124.78149999999999"/>
    <n v="-0.21850000000000591"/>
    <n v="500"/>
    <n v="500"/>
    <n v="0"/>
    <n v="0"/>
    <n v="375.21850000000001"/>
    <n v="0.75043700000000002"/>
  </r>
  <r>
    <s v="RedBull1216_Cartoon_Theme_Second_Screen_Clipkit_MEC"/>
    <x v="0"/>
    <x v="11"/>
    <s v="Q4"/>
    <d v="2016-12-15T00:00:00"/>
    <d v="2016-12-31T00:00:00"/>
    <n v="0"/>
    <x v="1"/>
    <x v="11"/>
    <s v="RedBull1216_Cartoon_Theme_Second_Screen_MEC"/>
    <s v="Completed"/>
    <s v="Clipkit"/>
    <s v="RON"/>
    <s v="Xaxis SYNC"/>
    <s v="cpv"/>
    <s v="Pre/Mid/Post Rolls RON"/>
    <s v="Online Video"/>
    <n v="4.2000000000000003E-2"/>
    <n v="5.5E-2"/>
    <n v="91000"/>
    <n v="91352"/>
    <n v="0"/>
    <n v="91000"/>
    <m/>
    <n v="0"/>
    <e v="#DIV/0!"/>
    <n v="3822.0000000000005"/>
    <n v="3822.0000000000005"/>
    <n v="0"/>
    <n v="5005"/>
    <n v="4999.9949999999999"/>
    <n v="-5.0050000000001091"/>
    <n v="0"/>
    <n v="1177.9949999999994"/>
    <n v="0.23559923559923548"/>
  </r>
  <r>
    <s v="Akbank1216_Banker_Medya_interest_Reklamstore_MC"/>
    <x v="0"/>
    <x v="11"/>
    <s v="Q4"/>
    <d v="2016-12-15T00:00:00"/>
    <d v="2016-12-31T00:00:00"/>
    <n v="0"/>
    <x v="0"/>
    <x v="9"/>
    <s v="Akbank1216_Banker_Medya_interest_MC"/>
    <s v="Completed"/>
    <s v="Reklamstore"/>
    <s v="RON"/>
    <s v="Xaxis Display Plus"/>
    <s v="cpm"/>
    <s v="Selected Sites"/>
    <s v="Ad Bundles"/>
    <n v="0.35"/>
    <n v="2.5"/>
    <n v="800000"/>
    <n v="880154"/>
    <n v="0"/>
    <n v="800000"/>
    <m/>
    <n v="0"/>
    <e v="#DIV/0!"/>
    <n v="280"/>
    <n v="280"/>
    <n v="0"/>
    <n v="2000"/>
    <n v="2000"/>
    <n v="0"/>
    <n v="0"/>
    <n v="1720"/>
    <n v="0.86"/>
  </r>
  <r>
    <s v="Vodafone1216_Elizabeth_18-25_NVF_interest_Onedio_MS"/>
    <x v="0"/>
    <x v="11"/>
    <s v="Q4"/>
    <d v="2016-12-15T00:00:00"/>
    <d v="2016-12-31T00:00:00"/>
    <n v="0"/>
    <x v="2"/>
    <x v="13"/>
    <s v="Vodafone1216_Elizabeth_18-25_NVF_interest_MS"/>
    <s v="Completed"/>
    <s v="Onedio"/>
    <s v="RON"/>
    <s v="Xaxis Display Plus"/>
    <s v="cpm"/>
    <s v="Selected Sites"/>
    <s v="Ad Bundles"/>
    <n v="0.45"/>
    <n v="2"/>
    <n v="2000000"/>
    <n v="2000137"/>
    <n v="0"/>
    <n v="2000000"/>
    <n v="932"/>
    <n v="4.6596808118643874E-4"/>
    <n v="2.9622339055793994"/>
    <n v="900"/>
    <n v="900"/>
    <n v="0"/>
    <n v="4000"/>
    <n v="2760.8020000000001"/>
    <n v="-1239.1979999999999"/>
    <n v="0"/>
    <n v="1860.8020000000001"/>
    <n v="0.67400777020590397"/>
  </r>
  <r>
    <s v="Vodafone1216_Elizabeth_18-25_NVF_interest_Medyanet_Faz1_MS"/>
    <x v="0"/>
    <x v="11"/>
    <s v="Q4"/>
    <d v="2016-12-15T00:00:00"/>
    <d v="2016-12-31T00:00:00"/>
    <n v="0"/>
    <x v="2"/>
    <x v="13"/>
    <s v="Vodafone1216_Elizabeth_18-25_NVF_interest_MS"/>
    <s v="Completed"/>
    <s v="Medyanet"/>
    <s v="RON"/>
    <s v="Xaxis Display Plus"/>
    <s v="cpm"/>
    <s v="Selected Sites"/>
    <s v="Ad Bundles"/>
    <n v="0.5"/>
    <n v="2"/>
    <n v="250000"/>
    <n v="249799"/>
    <n v="201"/>
    <n v="249799"/>
    <m/>
    <n v="0"/>
    <e v="#DIV/0!"/>
    <n v="125"/>
    <n v="124.8995"/>
    <n v="-0.1004999999999967"/>
    <n v="500"/>
    <n v="499.59800000000001"/>
    <n v="-0.40199999999998681"/>
    <n v="0"/>
    <n v="374.69850000000002"/>
    <n v="0.75"/>
  </r>
  <r>
    <s v="Vodafone1216_Elizabeth_18-25_NVF_interest_Appnexus_MS"/>
    <x v="0"/>
    <x v="11"/>
    <s v="Q4"/>
    <d v="2016-12-15T00:00:00"/>
    <d v="2016-12-31T00:00:00"/>
    <n v="0"/>
    <x v="2"/>
    <x v="13"/>
    <s v="Vodafone1216_Elizabeth_18-25_NVF_interest_MS"/>
    <s v="Completed"/>
    <s v="Appnexus"/>
    <s v="RON"/>
    <s v="Xaxis Display Plus"/>
    <s v="cpm"/>
    <s v="Selected Sites"/>
    <s v="Ad Bundles"/>
    <n v="1"/>
    <n v="2"/>
    <n v="500000"/>
    <n v="369800"/>
    <n v="130200"/>
    <n v="369800"/>
    <n v="178"/>
    <n v="4.8134126554894539E-4"/>
    <n v="4.155056179775281"/>
    <n v="500"/>
    <n v="250"/>
    <n v="-250"/>
    <n v="1000"/>
    <n v="739.6"/>
    <n v="-260.39999999999998"/>
    <n v="0"/>
    <n v="489.6"/>
    <n v="0.66197944835045974"/>
  </r>
  <r>
    <s v="Vodafone1216_Elizabeth_18-25_NVF_Contextual_Hocam_MS"/>
    <x v="0"/>
    <x v="11"/>
    <s v="Q4"/>
    <d v="2016-12-15T00:00:00"/>
    <d v="2016-12-31T00:00:00"/>
    <n v="0"/>
    <x v="2"/>
    <x v="13"/>
    <s v="Vodafone1216_Elizabeth_18-25_NVF_Contextual_MS"/>
    <s v="Completed"/>
    <s v="Digitals"/>
    <s v="RON"/>
    <s v="Xaxis Contextual"/>
    <s v="cpm"/>
    <s v="Selected Sites"/>
    <s v="Ad Bundles"/>
    <n v="1"/>
    <n v="2.5"/>
    <n v="2000000"/>
    <n v="2012517"/>
    <n v="0"/>
    <n v="2000000"/>
    <m/>
    <n v="0"/>
    <e v="#DIV/0!"/>
    <n v="2000"/>
    <n v="2000"/>
    <n v="0"/>
    <n v="5000"/>
    <n v="3743.6275000000001"/>
    <n v="-1256.3724999999999"/>
    <n v="0"/>
    <n v="1743.6275000000001"/>
    <n v="0.46575881280923381"/>
  </r>
  <r>
    <s v="Vodafone1216_Elizabeth_18-25_NVF_Contextual_Medyanet_Faz2_MS"/>
    <x v="0"/>
    <x v="11"/>
    <s v="Q4"/>
    <d v="2016-12-15T00:00:00"/>
    <d v="2016-12-31T00:00:00"/>
    <n v="0"/>
    <x v="2"/>
    <x v="13"/>
    <s v="Vodafone1216_Elizabeth_18-25_NVF_Contextual_MS"/>
    <s v="Completed"/>
    <s v="Medyanet"/>
    <s v="RON"/>
    <s v="Xaxis Contextual"/>
    <s v="cpm"/>
    <s v="Selected Sites"/>
    <s v="Ad Bundles"/>
    <n v="0.5"/>
    <n v="2.5"/>
    <n v="250000"/>
    <n v="248802"/>
    <n v="1198"/>
    <n v="248802"/>
    <m/>
    <n v="0"/>
    <e v="#DIV/0!"/>
    <n v="125"/>
    <n v="124.401"/>
    <n v="-0.59900000000000375"/>
    <n v="625"/>
    <n v="622.005"/>
    <n v="-2.9950000000000045"/>
    <n v="0"/>
    <n v="497.60399999999998"/>
    <n v="0.79999999999999993"/>
  </r>
  <r>
    <s v="Vodafone1216_Elizabeth_18-25_NVF_Contextual_Appnexus_MS"/>
    <x v="0"/>
    <x v="11"/>
    <s v="Q4"/>
    <d v="2016-12-15T00:00:00"/>
    <d v="2016-12-31T00:00:00"/>
    <n v="0"/>
    <x v="2"/>
    <x v="13"/>
    <s v="Vodafone1216_Elizabeth_18-25_NVF_Contextual_MS"/>
    <s v="Completed"/>
    <s v="Appnexus"/>
    <s v="RON"/>
    <s v="Xaxis Contextual"/>
    <s v="cpm"/>
    <s v="Selected Sites"/>
    <s v="Ad Bundles"/>
    <n v="1"/>
    <n v="2.5"/>
    <n v="500000"/>
    <m/>
    <m/>
    <n v="0"/>
    <m/>
    <e v="#DIV/0!"/>
    <e v="#DIV/0!"/>
    <n v="500"/>
    <n v="350"/>
    <n v="-150"/>
    <n v="1250"/>
    <n v="0"/>
    <n v="-1250"/>
    <n v="0"/>
    <n v="-350"/>
    <e v="#DIV/0!"/>
  </r>
  <r>
    <s v="Vodafone1216_Elizabeth_18-25_NVF_Contextual_Google_MS"/>
    <x v="0"/>
    <x v="11"/>
    <s v="Q4"/>
    <d v="2016-12-15T00:00:00"/>
    <d v="2016-12-31T00:00:00"/>
    <n v="0"/>
    <x v="2"/>
    <x v="13"/>
    <s v="Vodafone1216_Elizabeth_18-25_NVF_Contextual_MS"/>
    <s v="Completed"/>
    <s v="Google"/>
    <s v="RON"/>
    <s v="Xaxis Contextual"/>
    <s v="cpm"/>
    <s v="Selected Sites"/>
    <s v="Ad Bundles"/>
    <n v="1"/>
    <n v="2.5"/>
    <n v="500000"/>
    <n v="253747"/>
    <n v="246253"/>
    <n v="253747"/>
    <n v="94"/>
    <n v="3.7044772943128391E-4"/>
    <n v="6.7485904255319147"/>
    <n v="500"/>
    <n v="33.196623478459003"/>
    <n v="-466.803376521541"/>
    <n v="1250"/>
    <n v="634.36749999999995"/>
    <n v="-615.63250000000005"/>
    <n v="0"/>
    <n v="601.170876521541"/>
    <n v="0.94766972854306231"/>
  </r>
  <r>
    <s v="ECA1216_Vitrifiye_Preroll_Midyo_MEC"/>
    <x v="0"/>
    <x v="11"/>
    <s v="Q4"/>
    <d v="2016-12-16T00:00:00"/>
    <d v="2016-12-31T00:00:00"/>
    <n v="0"/>
    <x v="1"/>
    <x v="76"/>
    <s v="ECA1216_Vitrifiye_Preroll_MEC"/>
    <s v="Completed"/>
    <s v="Midyo"/>
    <s v="RON"/>
    <s v="Xaxis Tv"/>
    <s v="cpv"/>
    <s v="Pre/Mid/Post Rolls RON"/>
    <s v="Online Video"/>
    <n v="5.0000000000000001E-3"/>
    <n v="0.04"/>
    <n v="250000"/>
    <n v="252426"/>
    <n v="0"/>
    <n v="250000"/>
    <m/>
    <n v="0"/>
    <e v="#DIV/0!"/>
    <n v="1250"/>
    <n v="1250"/>
    <n v="0"/>
    <n v="10000"/>
    <n v="10097.040000000001"/>
    <n v="97.040000000000873"/>
    <n v="0"/>
    <n v="8847.0400000000009"/>
    <n v="0.8762013421755287"/>
  </r>
  <r>
    <s v="ECA1216_Vitrifiye_Preroll_Crep_MEC"/>
    <x v="0"/>
    <x v="11"/>
    <s v="Q4"/>
    <d v="2016-12-16T00:00:00"/>
    <d v="2016-12-31T00:00:00"/>
    <n v="0"/>
    <x v="1"/>
    <x v="76"/>
    <s v="ECA1216_Vitrifiye_Preroll_MEC"/>
    <s v="Completed"/>
    <s v="Crep Digital"/>
    <s v="RON"/>
    <s v="Xaxis Tv"/>
    <s v="cpv"/>
    <s v="Pre/Mid/Post Rolls RON"/>
    <s v="Online Video"/>
    <n v="2.5000000000000001E-2"/>
    <n v="0.04"/>
    <n v="100000"/>
    <n v="0"/>
    <n v="100000"/>
    <n v="0"/>
    <n v="0"/>
    <e v="#DIV/0!"/>
    <e v="#DIV/0!"/>
    <n v="2500"/>
    <n v="0"/>
    <n v="-2500"/>
    <n v="4000"/>
    <n v="0"/>
    <n v="-4000"/>
    <n v="0"/>
    <n v="0"/>
    <e v="#DIV/0!"/>
  </r>
  <r>
    <s v="ECA1216_Vitrifiye_Preroll_Star_MEC"/>
    <x v="0"/>
    <x v="11"/>
    <s v="Q4"/>
    <d v="2016-12-16T00:00:00"/>
    <d v="2016-12-31T00:00:00"/>
    <n v="0"/>
    <x v="1"/>
    <x v="76"/>
    <s v="ECA1216_Vitrifiye_Preroll_MEC"/>
    <s v="Completed"/>
    <s v="Star"/>
    <s v="RON"/>
    <s v="Xaxis Tv"/>
    <s v="cpv"/>
    <s v="Pre/Mid/Post Rolls RON"/>
    <s v="Online Video"/>
    <n v="0.01"/>
    <n v="0.04"/>
    <n v="150000"/>
    <n v="71559"/>
    <n v="78441"/>
    <n v="71559"/>
    <m/>
    <n v="0"/>
    <e v="#DIV/0!"/>
    <n v="1500"/>
    <n v="715.59"/>
    <n v="-784.41"/>
    <n v="6000"/>
    <n v="2862.36"/>
    <n v="-3137.64"/>
    <n v="0"/>
    <n v="2146.77"/>
    <n v="0.75"/>
  </r>
  <r>
    <s v="ECA1216_Vitrifiye_Preroll_Fox_MEC"/>
    <x v="0"/>
    <x v="11"/>
    <s v="Q4"/>
    <d v="2016-12-16T00:00:00"/>
    <d v="2016-12-31T00:00:00"/>
    <n v="0"/>
    <x v="1"/>
    <x v="76"/>
    <s v="ECA1216_Vitrifiye_Preroll_MEC"/>
    <s v="Completed"/>
    <s v="Fox"/>
    <s v="RON"/>
    <s v="Xaxis Tv"/>
    <s v="cpv"/>
    <s v="Pre/Mid/Post Rolls RON"/>
    <s v="Online Video"/>
    <n v="0.01"/>
    <n v="0.04"/>
    <n v="150000"/>
    <n v="107479"/>
    <n v="42521"/>
    <n v="107479"/>
    <n v="5968"/>
    <n v="5.5527126229309914E-2"/>
    <n v="0.72036863270777474"/>
    <n v="1500"/>
    <n v="1074.79"/>
    <n v="-425.21000000000004"/>
    <n v="6000"/>
    <n v="4299.16"/>
    <n v="-1700.8400000000001"/>
    <n v="0"/>
    <n v="3224.37"/>
    <n v="0.75"/>
  </r>
  <r>
    <s v="ECA1216_Vitrifiye_Preroll_Onedio_MEC"/>
    <x v="0"/>
    <x v="11"/>
    <s v="Q4"/>
    <d v="2016-12-16T00:00:00"/>
    <d v="2016-12-31T00:00:00"/>
    <n v="0"/>
    <x v="1"/>
    <x v="76"/>
    <s v="ECA1216_Vitrifiye_Preroll_MEC"/>
    <s v="Completed"/>
    <s v="onedio"/>
    <s v="RON"/>
    <s v="Xaxis Tv"/>
    <s v="cpv"/>
    <s v="Pre/Mid/Post Rolls RON"/>
    <s v="Online Video"/>
    <n v="0.01"/>
    <n v="0.04"/>
    <m/>
    <m/>
    <m/>
    <m/>
    <m/>
    <e v="#DIV/0!"/>
    <e v="#DIV/0!"/>
    <n v="0"/>
    <n v="998.13"/>
    <n v="998.13"/>
    <n v="0"/>
    <n v="0"/>
    <n v="0"/>
    <n v="0"/>
    <n v="-998.13"/>
    <e v="#DIV/0!"/>
  </r>
  <r>
    <s v="ECA1216_Vitrifiye_Preroll_MEdikalakademi_MEC"/>
    <x v="0"/>
    <x v="11"/>
    <s v="Q4"/>
    <d v="2016-12-16T00:00:00"/>
    <d v="2016-12-31T00:00:00"/>
    <n v="0"/>
    <x v="1"/>
    <x v="76"/>
    <s v="ECA1216_Vitrifiye_Preroll_MEC"/>
    <s v="Completed"/>
    <s v="Medikalakademi"/>
    <s v="RON"/>
    <s v="Xaxis Tv"/>
    <s v="cpv"/>
    <s v="Pre/Mid/Post Rolls RON"/>
    <s v="Online Video"/>
    <n v="0.01"/>
    <n v="0.04"/>
    <m/>
    <m/>
    <m/>
    <m/>
    <m/>
    <e v="#DIV/0!"/>
    <e v="#DIV/0!"/>
    <n v="0"/>
    <n v="291.77999999999997"/>
    <n v="291.77999999999997"/>
    <n v="0"/>
    <n v="0"/>
    <n v="0"/>
    <n v="0"/>
    <n v="-291.77999999999997"/>
    <e v="#DIV/0!"/>
  </r>
  <r>
    <s v="ECA1216_Vitrifiye_Preroll_Grapeshot_MEC"/>
    <x v="0"/>
    <x v="11"/>
    <s v="Q4"/>
    <d v="2016-12-16T00:00:00"/>
    <d v="2016-12-31T00:00:00"/>
    <n v="0"/>
    <x v="1"/>
    <x v="76"/>
    <s v="ECA1216_Vitrifiye_Preroll_MEC"/>
    <s v="Completed"/>
    <s v="Grapeshot"/>
    <s v="RON"/>
    <s v="Xaxis Tv"/>
    <s v="cpv"/>
    <s v="Pre/Mid/Post Rolls RON"/>
    <s v="Online Video"/>
    <n v="0.01"/>
    <n v="0.04"/>
    <m/>
    <m/>
    <m/>
    <m/>
    <m/>
    <e v="#DIV/0!"/>
    <e v="#DIV/0!"/>
    <n v="0"/>
    <n v="100"/>
    <n v="100"/>
    <n v="0"/>
    <n v="0"/>
    <n v="0"/>
    <n v="0"/>
    <n v="-100"/>
    <e v="#DIV/0!"/>
  </r>
  <r>
    <s v="ECA1216_Vitrifiye_Preroll_Nokta_MEC"/>
    <x v="0"/>
    <x v="11"/>
    <s v="Q4"/>
    <d v="2016-12-16T00:00:00"/>
    <d v="2016-12-31T00:00:00"/>
    <n v="0"/>
    <x v="1"/>
    <x v="76"/>
    <s v="ECA1216_Vitrifiye_Preroll_MEC"/>
    <s v="Completed"/>
    <s v="Nokta"/>
    <s v="RON"/>
    <s v="Xaxis Tv"/>
    <s v="cpv"/>
    <s v="Pre/Mid/Post Rolls RON"/>
    <s v="Online Video"/>
    <n v="1.2E-2"/>
    <n v="0.04"/>
    <n v="100000"/>
    <n v="106535"/>
    <n v="0"/>
    <n v="100000"/>
    <n v="7015"/>
    <n v="6.5846904773079265E-2"/>
    <n v="1.1035552387740555"/>
    <n v="1200"/>
    <n v="1200"/>
    <n v="0"/>
    <n v="4000"/>
    <n v="7741.4399999999987"/>
    <n v="3741.4399999999987"/>
    <n v="0"/>
    <n v="6541.4399999999987"/>
    <n v="0.84499007936507931"/>
  </r>
  <r>
    <s v="ECA1216_Vitrifiye_Fuse_Preroll_Acunn_MEC"/>
    <x v="0"/>
    <x v="11"/>
    <s v="Q4"/>
    <d v="2016-12-15T00:00:00"/>
    <d v="2016-12-31T00:00:00"/>
    <n v="0"/>
    <x v="1"/>
    <x v="76"/>
    <s v="ECA1216_Vitrifiye_Fuse_Preroll_MEC"/>
    <s v="Completed"/>
    <s v="Acunn"/>
    <s v="RON"/>
    <s v="Xaxis Tv"/>
    <s v="cpv"/>
    <s v="Pre/Mid/Post Rolls RON"/>
    <s v="Online Video"/>
    <n v="1.4999999999999999E-2"/>
    <n v="0.04"/>
    <n v="500000"/>
    <n v="500092"/>
    <n v="0"/>
    <n v="500000"/>
    <m/>
    <n v="0"/>
    <e v="#DIV/0!"/>
    <n v="7500"/>
    <n v="7500"/>
    <n v="0"/>
    <n v="20000"/>
    <n v="27305.439999999999"/>
    <n v="7305.4399999999987"/>
    <n v="0"/>
    <n v="19805.439999999999"/>
    <n v="0.7253294581592532"/>
  </r>
  <r>
    <s v="ECA1216_Vitrifiye_Fuse_Preroll_Mynet_MEC"/>
    <x v="0"/>
    <x v="11"/>
    <s v="Q4"/>
    <d v="2016-12-15T00:00:00"/>
    <d v="2016-12-31T00:00:00"/>
    <n v="0"/>
    <x v="1"/>
    <x v="76"/>
    <s v="ECA1216_Vitrifiye_Fuse_Preroll_MEC"/>
    <s v="Completed"/>
    <s v="Digitalm"/>
    <s v="RON"/>
    <s v="Xaxis Tv"/>
    <s v="cpv"/>
    <s v="Pre/Mid/Post Rolls RON"/>
    <s v="Online Video"/>
    <n v="6.0000000000000001E-3"/>
    <n v="0.04"/>
    <n v="500000"/>
    <n v="494308"/>
    <n v="5692"/>
    <n v="494308"/>
    <n v="178"/>
    <n v="3.6009937124222144E-4"/>
    <n v="111.08044943820225"/>
    <n v="3000"/>
    <n v="2965.848"/>
    <n v="-34.152000000000044"/>
    <n v="20000"/>
    <n v="19772.32"/>
    <n v="-227.68000000000029"/>
    <n v="0"/>
    <n v="16806.472000000002"/>
    <n v="0.85000000000000009"/>
  </r>
  <r>
    <s v="ECA1216_Vitrifiye_Fuse_Preroll_Dogus_MEC"/>
    <x v="0"/>
    <x v="11"/>
    <s v="Q4"/>
    <d v="2016-12-15T00:00:00"/>
    <d v="2016-12-31T00:00:00"/>
    <n v="0"/>
    <x v="1"/>
    <x v="76"/>
    <s v="ECA1216_Vitrifiye_Fuse_Preroll_MEC"/>
    <s v="Completed"/>
    <s v="Dogus"/>
    <s v="RON"/>
    <s v="Xaxis Tv"/>
    <s v="cpv"/>
    <s v="Pre/Mid/Post Rolls RON"/>
    <s v="Online Video"/>
    <n v="0.01"/>
    <n v="0.04"/>
    <n v="350000"/>
    <n v="73056"/>
    <n v="276944"/>
    <n v="73056"/>
    <n v="130"/>
    <n v="1.7794568550153307E-3"/>
    <n v="22.478769230769231"/>
    <n v="3500"/>
    <n v="730.56000000000006"/>
    <n v="-2769.44"/>
    <n v="14000"/>
    <n v="2922.2400000000002"/>
    <n v="-11077.76"/>
    <n v="0"/>
    <n v="2191.6800000000003"/>
    <n v="0.75"/>
  </r>
  <r>
    <s v="KFC1216_Yılbaşı_Seeding_Clipkit_MX"/>
    <x v="0"/>
    <x v="11"/>
    <s v="Q4"/>
    <d v="2016-12-15T00:00:00"/>
    <d v="2016-12-31T00:00:00"/>
    <n v="0"/>
    <x v="3"/>
    <x v="3"/>
    <s v="KFC1216_Yılbaşı_Seeding_MX"/>
    <s v="Completed"/>
    <s v="Clipkit"/>
    <s v="RON"/>
    <s v="Xaxis Seeding"/>
    <s v="cpv"/>
    <s v="Pre/Mid/Post Rolls RON"/>
    <s v="Online Video"/>
    <n v="0.4"/>
    <n v="0.6"/>
    <n v="25000"/>
    <n v="24679"/>
    <n v="321"/>
    <n v="24679"/>
    <m/>
    <n v="0"/>
    <e v="#DIV/0!"/>
    <n v="10000"/>
    <n v="9871.6"/>
    <n v="-128.39999999999964"/>
    <n v="15000"/>
    <n v="15000"/>
    <n v="0"/>
    <n v="0"/>
    <n v="5128.3999999999996"/>
    <n v="0.34189333333333333"/>
  </r>
  <r>
    <s v="Teknosa1216_Garage_Sale_interstitial_Medyanet_MC"/>
    <x v="0"/>
    <x v="11"/>
    <s v="Q4"/>
    <d v="2016-12-16T00:00:00"/>
    <d v="2016-12-19T00:00:00"/>
    <n v="0"/>
    <x v="0"/>
    <x v="6"/>
    <s v="Teknosa1216_Garage_Sale_interstitial_MC"/>
    <s v="Completed"/>
    <s v="Medyanet"/>
    <s v="RON"/>
    <s v="Xaxis Rich Media"/>
    <s v="cpm"/>
    <s v="Interstitial"/>
    <s v="Interstitial"/>
    <n v="0.5"/>
    <n v="4.25"/>
    <n v="600000"/>
    <n v="600011"/>
    <n v="0"/>
    <n v="600000"/>
    <n v="8602"/>
    <n v="1.4336403832596403E-2"/>
    <n v="0.21261744361776325"/>
    <n v="300"/>
    <n v="300"/>
    <n v="0"/>
    <n v="2550"/>
    <n v="1828.9352499999995"/>
    <n v="-721.06475000000046"/>
    <n v="0"/>
    <n v="1528.9352499999995"/>
    <n v="0.83597013617622595"/>
  </r>
  <r>
    <s v="Teknosa1216_Garage_Sale_interstitial_Digitalm_MC"/>
    <x v="0"/>
    <x v="11"/>
    <s v="Q4"/>
    <d v="2016-12-16T00:00:00"/>
    <d v="2016-12-19T00:00:00"/>
    <n v="0"/>
    <x v="0"/>
    <x v="6"/>
    <s v="Teknosa1216_Garage_Sale_interstitial_MC"/>
    <s v="Completed"/>
    <s v="Digitalm"/>
    <s v="RON"/>
    <s v="Xaxis Rich Media"/>
    <s v="cpm"/>
    <s v="Interstitial"/>
    <s v="Interstitial"/>
    <n v="2.5"/>
    <n v="4.25"/>
    <n v="400000"/>
    <n v="277438"/>
    <n v="122562"/>
    <n v="277438"/>
    <n v="2359"/>
    <n v="8.5028006257253878E-3"/>
    <n v="0.49983531157270028"/>
    <n v="1000"/>
    <n v="693.59500000000003"/>
    <n v="-306.40499999999997"/>
    <n v="1700"/>
    <n v="1179.1115"/>
    <n v="-520.88850000000002"/>
    <n v="0"/>
    <n v="485.51649999999995"/>
    <n v="0.41176470588235292"/>
  </r>
  <r>
    <s v="Teknosa1216_Garage_Sale_interstitial_Bond_MC"/>
    <x v="0"/>
    <x v="11"/>
    <s v="Q4"/>
    <d v="2016-12-16T00:00:00"/>
    <d v="2016-12-19T00:00:00"/>
    <n v="0"/>
    <x v="0"/>
    <x v="6"/>
    <s v="Teknosa1216_Garage_Sale_interstitial_MC"/>
    <s v="Completed"/>
    <s v="Bond Digital"/>
    <s v="RON"/>
    <s v="Xaxis Rich Media"/>
    <s v="cpm"/>
    <s v="Interstitial"/>
    <s v="Interstitial"/>
    <n v="2.5"/>
    <n v="4.25"/>
    <n v="300000"/>
    <n v="314305"/>
    <n v="0"/>
    <n v="300000"/>
    <n v="4349"/>
    <n v="1.3836878191565517E-2"/>
    <n v="0.30715020694412509"/>
    <n v="750"/>
    <n v="750"/>
    <n v="0"/>
    <n v="1275"/>
    <n v="1335.7962500000001"/>
    <n v="60.7962500000001"/>
    <n v="0"/>
    <n v="585.7962500000001"/>
    <n v="0.43853712720034965"/>
  </r>
  <r>
    <s v="Teknosa1216_Garage_Sale_interstitial_Acunn_MC"/>
    <x v="0"/>
    <x v="11"/>
    <s v="Q4"/>
    <d v="2016-12-16T00:00:00"/>
    <d v="2016-12-19T00:00:00"/>
    <n v="0"/>
    <x v="0"/>
    <x v="6"/>
    <s v="Teknosa1216_Garage_Sale_interstitial_MC"/>
    <s v="Completed"/>
    <s v="Acunn"/>
    <s v="RON"/>
    <s v="Xaxis Rich Media"/>
    <s v="cpm"/>
    <s v="Interstitial"/>
    <s v="Interstitial"/>
    <n v="1.25"/>
    <n v="4.25"/>
    <n v="300000"/>
    <n v="389684"/>
    <n v="0"/>
    <n v="300000"/>
    <m/>
    <n v="0"/>
    <e v="#DIV/0!"/>
    <n v="375"/>
    <n v="375"/>
    <n v="0"/>
    <n v="1275"/>
    <n v="1656.1569999999999"/>
    <n v="381.15699999999993"/>
    <n v="0"/>
    <n v="1281.1569999999999"/>
    <n v="0.77357219152532031"/>
  </r>
  <r>
    <s v="Teknosa1216_SamsungTV_iletisimi_interstitial_Medyanet_MC"/>
    <x v="0"/>
    <x v="11"/>
    <s v="Q4"/>
    <d v="2016-12-16T00:00:00"/>
    <d v="2016-12-19T00:00:00"/>
    <n v="0"/>
    <x v="0"/>
    <x v="6"/>
    <s v="Teknosa1216_SamsungTV_iletisimi_interstitial_MC"/>
    <s v="Completed"/>
    <s v="Medyanet"/>
    <s v="RON"/>
    <s v="Xaxis Rich Media"/>
    <s v="cpm"/>
    <s v="Interstitial"/>
    <s v="Interstitial"/>
    <n v="0.5"/>
    <n v="4.25"/>
    <n v="450000"/>
    <n v="416855"/>
    <n v="33145"/>
    <n v="416855"/>
    <n v="8558"/>
    <n v="2.0529920475944874E-2"/>
    <n v="0.13145361065669553"/>
    <n v="225"/>
    <n v="208.42750000000001"/>
    <n v="-16.572499999999991"/>
    <n v="1912.5"/>
    <n v="1124.9800000000002"/>
    <n v="-787.51999999999975"/>
    <n v="0"/>
    <n v="916.55250000000024"/>
    <n v="0.81472781738342015"/>
  </r>
  <r>
    <s v="Teknosa1216_SamsungTV_iletisimi_interstitial_Digitalm_MC"/>
    <x v="0"/>
    <x v="11"/>
    <s v="Q4"/>
    <d v="2016-12-16T00:00:00"/>
    <d v="2016-12-19T00:00:00"/>
    <n v="0"/>
    <x v="0"/>
    <x v="6"/>
    <s v="Teknosa1216_SamsungTV_iletisimi_interstitial_MC"/>
    <s v="Completed"/>
    <s v="Digitalm"/>
    <s v="RON"/>
    <s v="Xaxis Rich Media"/>
    <s v="cpm"/>
    <s v="Interstitial"/>
    <s v="Interstitial"/>
    <n v="2.5"/>
    <n v="4.25"/>
    <n v="350000"/>
    <n v="193555"/>
    <n v="156445"/>
    <n v="193555"/>
    <n v="1634"/>
    <n v="8.4420448967993597E-3"/>
    <n v="0.50343252753977963"/>
    <n v="875"/>
    <n v="483.88750000000005"/>
    <n v="-391.11249999999995"/>
    <n v="1487.5"/>
    <n v="822.60874999999999"/>
    <n v="-664.89125000000001"/>
    <n v="0"/>
    <n v="338.72124999999994"/>
    <n v="0.41176470588235287"/>
  </r>
  <r>
    <s v="Teknosa1216_SamsungTV_iletisimi_interstitial_Star_MC"/>
    <x v="0"/>
    <x v="11"/>
    <s v="Q4"/>
    <d v="2016-12-16T00:00:00"/>
    <d v="2016-12-19T00:00:00"/>
    <n v="0"/>
    <x v="0"/>
    <x v="6"/>
    <s v="Teknosa1216_SamsungTV_iletisimi_interstitial_MC"/>
    <s v="Completed"/>
    <s v="Star"/>
    <s v="RON"/>
    <s v="Xaxis Rich Media"/>
    <s v="cpm"/>
    <s v="Interstitial"/>
    <s v="Interstitial"/>
    <n v="2.5"/>
    <n v="4.25"/>
    <n v="350000"/>
    <n v="329805"/>
    <n v="20195"/>
    <n v="329805"/>
    <m/>
    <n v="0"/>
    <e v="#DIV/0!"/>
    <n v="875"/>
    <n v="824.51250000000005"/>
    <n v="-50.487499999999955"/>
    <n v="1487.5"/>
    <n v="1401.6712500000001"/>
    <n v="-85.8287499999999"/>
    <n v="0"/>
    <n v="577.15875000000005"/>
    <n v="0.41176470588235298"/>
  </r>
  <r>
    <s v="GSK1216_Corega_Trueview%75_Preroll_Star_MC"/>
    <x v="0"/>
    <x v="11"/>
    <s v="Q4"/>
    <d v="2016-12-15T00:00:00"/>
    <d v="2016-12-28T00:00:00"/>
    <n v="0"/>
    <x v="0"/>
    <x v="0"/>
    <s v="GSK1216_Corega_Trueview%75_Preroll_MC"/>
    <s v="Completed"/>
    <s v="Star"/>
    <s v="RON"/>
    <s v="Xaxis Tv"/>
    <s v="cpv"/>
    <s v="Pre/Mid/Post Rolls RON"/>
    <s v="Online Video"/>
    <n v="0.01"/>
    <n v="0.04"/>
    <n v="100000"/>
    <n v="5392"/>
    <m/>
    <m/>
    <m/>
    <n v="0"/>
    <e v="#DIV/0!"/>
    <n v="1000"/>
    <n v="53.92"/>
    <n v="-946.08"/>
    <n v="4000"/>
    <n v="215.68"/>
    <n v="-3784.32"/>
    <n v="0"/>
    <n v="161.76"/>
    <n v="0.74999999999999989"/>
  </r>
  <r>
    <s v="GSK1216_Corega_Trueview%75_Preroll_Fox_MC"/>
    <x v="0"/>
    <x v="11"/>
    <s v="Q4"/>
    <d v="2016-12-15T00:00:00"/>
    <d v="2016-12-28T00:00:00"/>
    <n v="0"/>
    <x v="0"/>
    <x v="0"/>
    <s v="GSK1216_Corega_Trueview%75_Preroll_MC"/>
    <s v="Completed"/>
    <s v="Fox"/>
    <s v="RON"/>
    <s v="Xaxis Tv"/>
    <s v="cpv"/>
    <s v="Pre/Mid/Post Rolls RON"/>
    <s v="Online Video"/>
    <n v="0.01"/>
    <n v="0.04"/>
    <n v="100000"/>
    <n v="86570"/>
    <n v="13430"/>
    <n v="86570"/>
    <n v="4766"/>
    <n v="5.5053713757652764E-2"/>
    <n v="0.52454888795635757"/>
    <n v="1000"/>
    <n v="865.7"/>
    <n v="-134.29999999999995"/>
    <n v="4000"/>
    <n v="2500"/>
    <n v="-1500"/>
    <n v="0"/>
    <n v="1634.3"/>
    <n v="0.65371999999999997"/>
  </r>
  <r>
    <s v="GSK1216_Corega_Trueview%75_Preroll_PureAds_MC"/>
    <x v="0"/>
    <x v="11"/>
    <s v="Q4"/>
    <d v="2016-12-15T00:00:00"/>
    <d v="2016-12-28T00:00:00"/>
    <n v="0"/>
    <x v="0"/>
    <x v="0"/>
    <s v="GSK1216_Corega_Trueview%75_Preroll_MC"/>
    <s v="Completed"/>
    <s v="PureAds"/>
    <s v="RON"/>
    <s v="Xaxis Tv"/>
    <s v="cpv"/>
    <s v="Pre/Mid/Post Rolls RON"/>
    <s v="Online Video"/>
    <n v="0.01"/>
    <n v="0.04"/>
    <n v="50000"/>
    <n v="60970"/>
    <n v="0"/>
    <n v="50000"/>
    <n v="4766"/>
    <n v="7.8169591602427424E-2"/>
    <n v="0.25178346621905162"/>
    <n v="500"/>
    <n v="500"/>
    <n v="0"/>
    <n v="2000"/>
    <n v="1200"/>
    <n v="-800"/>
    <n v="0"/>
    <n v="700"/>
    <n v="0.58333333333333337"/>
  </r>
  <r>
    <s v="GSK1216_Corega_Trueview%75_Preroll_Nokta_MC"/>
    <x v="0"/>
    <x v="11"/>
    <s v="Q4"/>
    <d v="2016-12-15T00:00:00"/>
    <d v="2016-12-28T00:00:00"/>
    <n v="0"/>
    <x v="0"/>
    <x v="0"/>
    <s v="GSK1216_Corega_Trueview%75_Preroll_MC"/>
    <s v="Completed"/>
    <s v="Nokta"/>
    <s v="RON"/>
    <s v="Xaxis Tv"/>
    <s v="cpv"/>
    <s v="Pre/Mid/Post Rolls RON"/>
    <s v="Online Video"/>
    <n v="1.2E-2"/>
    <n v="0.04"/>
    <n v="30000"/>
    <n v="33259"/>
    <n v="0"/>
    <n v="30000"/>
    <n v="2182"/>
    <n v="6.5606302053579479E-2"/>
    <n v="0.60969752520623288"/>
    <n v="360"/>
    <n v="360"/>
    <n v="0"/>
    <n v="1200"/>
    <n v="1330.3600000000001"/>
    <n v="130.36000000000013"/>
    <n v="0"/>
    <n v="970.36000000000013"/>
    <n v="0.72939655431612493"/>
  </r>
  <r>
    <s v="GSK1216_Corega_Trueview%75_Preroll_Acunn_MC"/>
    <x v="0"/>
    <x v="11"/>
    <s v="Q4"/>
    <d v="2016-12-15T00:00:00"/>
    <d v="2016-12-28T00:00:00"/>
    <n v="0"/>
    <x v="0"/>
    <x v="0"/>
    <s v="GSK1216_Corega_Trueview%75_Preroll_MC"/>
    <s v="Completed"/>
    <s v="Acunn"/>
    <s v="RON"/>
    <s v="Xaxis Tv"/>
    <s v="cpv"/>
    <s v="Pre/Mid/Post Rolls RON"/>
    <s v="Online Video"/>
    <n v="1.4999999999999999E-2"/>
    <n v="0.04"/>
    <n v="100000"/>
    <n v="104190"/>
    <n v="0"/>
    <n v="100000"/>
    <m/>
    <n v="0"/>
    <e v="#DIV/0!"/>
    <n v="1500"/>
    <n v="1500"/>
    <n v="0"/>
    <n v="4000"/>
    <n v="753.96"/>
    <n v="-3246.04"/>
    <n v="0"/>
    <n v="-746.04"/>
    <n v="-0.98949546395034205"/>
  </r>
  <r>
    <s v="GSK1216_Otribebe_Trueview%100_Preroll_Star_MC"/>
    <x v="0"/>
    <x v="11"/>
    <s v="Q4"/>
    <d v="2016-12-16T00:00:00"/>
    <d v="2016-12-28T00:00:00"/>
    <n v="0"/>
    <x v="0"/>
    <x v="0"/>
    <s v="GSK1216_Otribebe_Trueview%100_Preroll_MC"/>
    <s v="Completed"/>
    <s v="Star"/>
    <s v="RON"/>
    <s v="Xaxis Tv"/>
    <s v="cpv"/>
    <s v="Pre/Mid/Post Rolls RON"/>
    <s v="Online Video"/>
    <n v="0.01"/>
    <n v="0.04"/>
    <n v="100000"/>
    <n v="6071"/>
    <n v="93929"/>
    <n v="6071"/>
    <m/>
    <n v="0"/>
    <e v="#DIV/0!"/>
    <n v="1000"/>
    <n v="60.71"/>
    <n v="-939.29"/>
    <n v="4000"/>
    <n v="242.84"/>
    <n v="-3757.16"/>
    <n v="0"/>
    <n v="182.13"/>
    <n v="0.75"/>
  </r>
  <r>
    <s v="GSK1216_Otribebe_Trueview%100_Preroll_Fox_MC"/>
    <x v="0"/>
    <x v="11"/>
    <s v="Q4"/>
    <d v="2016-12-16T00:00:00"/>
    <d v="2016-12-28T00:00:00"/>
    <n v="0"/>
    <x v="0"/>
    <x v="0"/>
    <s v="GSK1216_Otribebe_Trueview%100_Preroll_MC"/>
    <s v="Completed"/>
    <s v="Fox"/>
    <s v="RON"/>
    <s v="Xaxis Tv"/>
    <s v="cpv"/>
    <s v="Pre/Mid/Post Rolls RON"/>
    <s v="Online Video"/>
    <n v="0.01"/>
    <n v="0.04"/>
    <n v="50000"/>
    <n v="0"/>
    <n v="50000"/>
    <n v="0"/>
    <n v="0"/>
    <e v="#DIV/0!"/>
    <e v="#DIV/0!"/>
    <n v="500"/>
    <n v="0"/>
    <n v="-500"/>
    <n v="2000"/>
    <n v="0"/>
    <n v="-2000"/>
    <n v="0"/>
    <n v="0"/>
    <e v="#DIV/0!"/>
  </r>
  <r>
    <s v="GSK1216_Otribebe_Trueview%100_Preroll_PureAds_MC"/>
    <x v="0"/>
    <x v="11"/>
    <s v="Q4"/>
    <d v="2016-12-16T00:00:00"/>
    <d v="2016-12-28T00:00:00"/>
    <n v="0"/>
    <x v="0"/>
    <x v="0"/>
    <s v="GSK1216_Otribebe_Trueview%100_Preroll_MC"/>
    <s v="Completed"/>
    <s v="PureAds"/>
    <s v="RON"/>
    <s v="Xaxis Tv"/>
    <s v="cpv"/>
    <s v="Pre/Mid/Post Rolls RON"/>
    <s v="Online Video"/>
    <n v="0.01"/>
    <n v="0.04"/>
    <n v="50000"/>
    <n v="61725"/>
    <n v="0"/>
    <n v="50000"/>
    <n v="0"/>
    <n v="0"/>
    <e v="#DIV/0!"/>
    <n v="500"/>
    <n v="500"/>
    <n v="0"/>
    <n v="2000"/>
    <n v="2469"/>
    <n v="469"/>
    <n v="0"/>
    <n v="1969"/>
    <n v="0.79748886188740375"/>
  </r>
  <r>
    <s v="GSK1216_Otribebe_Trueview%100_Preroll_Acunn_MC"/>
    <x v="0"/>
    <x v="11"/>
    <s v="Q4"/>
    <d v="2016-12-16T00:00:00"/>
    <d v="2016-12-28T00:00:00"/>
    <n v="0"/>
    <x v="0"/>
    <x v="0"/>
    <s v="GSK1216_Otribebe_Trueview%100_Preroll_MC"/>
    <s v="Completed"/>
    <s v="Acunn"/>
    <s v="RON"/>
    <s v="Xaxis Tv"/>
    <s v="cpv"/>
    <s v="Pre/Mid/Post Rolls RON"/>
    <s v="Online Video"/>
    <n v="1.4999999999999999E-2"/>
    <n v="0.04"/>
    <n v="100000"/>
    <n v="101317"/>
    <n v="0"/>
    <n v="100000"/>
    <m/>
    <n v="0"/>
    <e v="#DIV/0!"/>
    <n v="1500"/>
    <n v="1500"/>
    <n v="0"/>
    <n v="4000"/>
    <n v="1779.5999999999997"/>
    <n v="-2220.4000000000005"/>
    <n v="0"/>
    <n v="279.59999999999968"/>
    <n v="0.15711395819285218"/>
  </r>
  <r>
    <s v="GSK1216_Sensodyne_DeepClean_Trueview%75_Preroll_Star_MC"/>
    <x v="0"/>
    <x v="11"/>
    <s v="Q4"/>
    <d v="2016-12-16T00:00:00"/>
    <d v="2016-12-28T00:00:00"/>
    <n v="0"/>
    <x v="0"/>
    <x v="0"/>
    <s v="GSK1216_Sensodyne_DeepClean_Trueview%75_Preroll_MC"/>
    <s v="Completed"/>
    <s v="Star"/>
    <s v="RON"/>
    <s v="Xaxis Tv"/>
    <s v="cpv"/>
    <s v="Pre/Mid/Post Rolls RON"/>
    <s v="Online Video"/>
    <n v="0.01"/>
    <n v="0.04"/>
    <n v="100000"/>
    <n v="10034"/>
    <n v="89966"/>
    <n v="10034"/>
    <n v="2782"/>
    <n v="0.2772573250946781"/>
    <n v="0.14427030913012223"/>
    <n v="1000"/>
    <n v="100.34"/>
    <n v="-899.66"/>
    <n v="4000"/>
    <n v="401.36"/>
    <n v="-3598.64"/>
    <n v="0"/>
    <n v="301.02"/>
    <n v="0.74999999999999989"/>
  </r>
  <r>
    <s v="GSK1216_Sensodyne_DeepClean_Trueview%75_Preroll_Fox_MC"/>
    <x v="0"/>
    <x v="11"/>
    <s v="Q4"/>
    <d v="2016-12-16T00:00:00"/>
    <d v="2016-12-28T00:00:00"/>
    <n v="0"/>
    <x v="0"/>
    <x v="0"/>
    <s v="GSK1216_Sensodyne_DeepClean_Trueview%75_Preroll_MC"/>
    <s v="Completed"/>
    <s v="Fox"/>
    <s v="RON"/>
    <s v="Xaxis Tv"/>
    <s v="cpv"/>
    <s v="Pre/Mid/Post Rolls RON"/>
    <s v="Online Video"/>
    <n v="0.01"/>
    <n v="0.04"/>
    <n v="50000"/>
    <n v="47199"/>
    <n v="2801"/>
    <n v="47199"/>
    <n v="2782"/>
    <n v="5.8941926735735929E-2"/>
    <n v="0.53918044572250179"/>
    <n v="500"/>
    <n v="471.99"/>
    <n v="-28.009999999999991"/>
    <n v="2000"/>
    <n v="1500"/>
    <n v="-500"/>
    <n v="0"/>
    <n v="1028.01"/>
    <n v="0.68533999999999995"/>
  </r>
  <r>
    <s v="GSK1216_Sensodyne_DeepClean_Trueview%75_Preroll_PureAds_MC"/>
    <x v="0"/>
    <x v="11"/>
    <s v="Q4"/>
    <d v="2016-12-16T00:00:00"/>
    <d v="2016-12-28T00:00:00"/>
    <n v="0"/>
    <x v="0"/>
    <x v="0"/>
    <s v="GSK1216_Sensodyne_DeepClean_Trueview%75_Preroll_MC"/>
    <s v="Completed"/>
    <s v="PureAds"/>
    <s v="RON"/>
    <s v="Xaxis Tv"/>
    <s v="cpv"/>
    <s v="Pre/Mid/Post Rolls RON"/>
    <s v="Online Video"/>
    <n v="0.01"/>
    <n v="0.04"/>
    <n v="50000"/>
    <n v="59817"/>
    <n v="0"/>
    <n v="50000"/>
    <n v="2782"/>
    <n v="4.65085176454854E-2"/>
    <n v="0.35945363048166784"/>
    <n v="500"/>
    <n v="500"/>
    <n v="0"/>
    <n v="2000"/>
    <n v="1000"/>
    <n v="-1000"/>
    <n v="0"/>
    <n v="500"/>
    <n v="0.5"/>
  </r>
  <r>
    <s v="GSK1216_Sensodyne_DeepClean_Trueview%75_Preroll_Nokta_MC"/>
    <x v="0"/>
    <x v="11"/>
    <s v="Q4"/>
    <d v="2016-12-16T00:00:00"/>
    <d v="2016-12-28T00:00:00"/>
    <n v="0"/>
    <x v="0"/>
    <x v="0"/>
    <s v="GSK1216_Sensodyne_DeepClean_Trueview%75_Preroll_MC"/>
    <s v="Completed"/>
    <s v="Nokta"/>
    <s v="RON"/>
    <s v="Xaxis Tv"/>
    <s v="cpv"/>
    <s v="Pre/Mid/Post Rolls RON"/>
    <s v="Online Video"/>
    <n v="1.2E-2"/>
    <n v="0.04"/>
    <n v="30000"/>
    <n v="32351"/>
    <n v="0"/>
    <n v="30000"/>
    <n v="1867"/>
    <n v="5.7710735371395011E-2"/>
    <n v="0.40171397964649169"/>
    <n v="360"/>
    <n v="360"/>
    <n v="0"/>
    <n v="1200"/>
    <n v="750"/>
    <n v="-450"/>
    <n v="0"/>
    <n v="390"/>
    <n v="0.52"/>
  </r>
  <r>
    <s v="GSK1216_Sensodyne_DeepClean_Trueview%75_Preroll_Acunn_MC"/>
    <x v="0"/>
    <x v="11"/>
    <s v="Q4"/>
    <d v="2016-12-16T00:00:00"/>
    <d v="2016-12-28T00:00:00"/>
    <n v="0"/>
    <x v="0"/>
    <x v="0"/>
    <s v="GSK1216_Sensodyne_DeepClean_Trueview%75_Preroll_MC"/>
    <s v="Completed"/>
    <s v="Acunn"/>
    <s v="RON"/>
    <s v="Xaxis Tv"/>
    <s v="cpv"/>
    <s v="Pre/Mid/Post Rolls RON"/>
    <s v="Online Video"/>
    <n v="1.4999999999999999E-2"/>
    <n v="0.04"/>
    <n v="100000"/>
    <n v="102119"/>
    <n v="0"/>
    <n v="100000"/>
    <m/>
    <n v="0"/>
    <e v="#DIV/0!"/>
    <n v="1500"/>
    <n v="1500"/>
    <n v="0"/>
    <n v="4000"/>
    <n v="418.11999999999989"/>
    <n v="-3581.88"/>
    <n v="0"/>
    <n v="-1081.8800000000001"/>
    <n v="-2.5874868458815659"/>
  </r>
  <r>
    <s v="GSK1216_Toothbrush_Trueview%100_Preroll_Star_MC"/>
    <x v="0"/>
    <x v="11"/>
    <s v="Q4"/>
    <d v="2016-12-16T00:00:00"/>
    <d v="2016-12-28T00:00:00"/>
    <n v="0"/>
    <x v="0"/>
    <x v="0"/>
    <s v="GSK1216_Toothbrush_Trueview%100_Preroll_MC"/>
    <s v="Completed"/>
    <s v="Star"/>
    <s v="RON"/>
    <s v="Xaxis Tv"/>
    <s v="cpv"/>
    <s v="Pre/Mid/Post Rolls RON"/>
    <s v="Online Video"/>
    <n v="0.01"/>
    <n v="0.04"/>
    <n v="100000"/>
    <n v="14092"/>
    <n v="85908"/>
    <n v="14092"/>
    <m/>
    <n v="0"/>
    <e v="#DIV/0!"/>
    <n v="1000"/>
    <n v="140.92000000000002"/>
    <n v="-859.07999999999993"/>
    <n v="4000"/>
    <n v="419.89600000000002"/>
    <n v="-3580.1039999999998"/>
    <n v="0"/>
    <n v="278.976"/>
    <n v="0.66439308781222017"/>
  </r>
  <r>
    <s v="GSK1216_Toothbrush_Trueview%100_Preroll_Fox_MC"/>
    <x v="0"/>
    <x v="11"/>
    <s v="Q4"/>
    <d v="2016-12-16T00:00:00"/>
    <d v="2016-12-28T00:00:00"/>
    <n v="0"/>
    <x v="0"/>
    <x v="0"/>
    <s v="GSK1216_Toothbrush_Trueview%100_Preroll_MC"/>
    <s v="Completed"/>
    <s v="Fox"/>
    <s v="RON"/>
    <s v="Xaxis Tv"/>
    <s v="cpv"/>
    <s v="Pre/Mid/Post Rolls RON"/>
    <s v="Online Video"/>
    <n v="0.01"/>
    <n v="0.04"/>
    <n v="50000"/>
    <n v="51792"/>
    <n v="0"/>
    <n v="50000"/>
    <n v="3657"/>
    <n v="7.0609360518999076E-2"/>
    <n v="0.11481979764834564"/>
    <n v="500"/>
    <n v="500"/>
    <n v="0"/>
    <n v="2000"/>
    <n v="419.89600000000002"/>
    <n v="-1580.104"/>
    <n v="0"/>
    <n v="-80.103999999999985"/>
    <n v="-0.19077104806904563"/>
  </r>
  <r>
    <s v="GSK1216_Toothbrush_Trueview%100_Preroll_PureAds_MC"/>
    <x v="0"/>
    <x v="11"/>
    <s v="Q4"/>
    <d v="2016-12-16T00:00:00"/>
    <d v="2016-12-28T00:00:00"/>
    <n v="0"/>
    <x v="0"/>
    <x v="0"/>
    <s v="GSK1216_Toothbrush_Trueview%100_Preroll_MC"/>
    <s v="Completed"/>
    <s v="PureAds"/>
    <s v="RON"/>
    <s v="Xaxis Tv"/>
    <s v="cpv"/>
    <s v="Pre/Mid/Post Rolls RON"/>
    <s v="Online Video"/>
    <n v="0.01"/>
    <n v="0.04"/>
    <n v="100000"/>
    <n v="112624"/>
    <n v="0"/>
    <n v="100000"/>
    <n v="3657"/>
    <n v="3.2470876544963771E-2"/>
    <n v="0.11481979764834564"/>
    <n v="1000"/>
    <n v="1000"/>
    <n v="0"/>
    <n v="4000"/>
    <n v="419.89600000000002"/>
    <n v="-3580.1039999999998"/>
    <n v="0"/>
    <n v="-580.10400000000004"/>
    <n v="-1.3815420961380913"/>
  </r>
  <r>
    <s v="GSK1216_Toothbrush_Trueview%100_Preroll_Nokta_MC"/>
    <x v="0"/>
    <x v="11"/>
    <s v="Q4"/>
    <d v="2016-12-16T00:00:00"/>
    <d v="2016-12-28T00:00:00"/>
    <n v="0"/>
    <x v="0"/>
    <x v="0"/>
    <s v="GSK1216_Toothbrush_Trueview%100_Preroll_MC"/>
    <s v="Completed"/>
    <s v="Nokta"/>
    <s v="RON"/>
    <s v="Xaxis Tv"/>
    <s v="cpv"/>
    <s v="Pre/Mid/Post Rolls RON"/>
    <s v="Online Video"/>
    <n v="1.2E-2"/>
    <n v="0.04"/>
    <n v="100000"/>
    <n v="83130"/>
    <n v="16870"/>
    <n v="83130"/>
    <n v="11635"/>
    <n v="0.13996150607482258"/>
    <n v="3.6089041684572415E-2"/>
    <n v="1200"/>
    <n v="997.56000000000006"/>
    <n v="-202.43999999999994"/>
    <n v="4000"/>
    <n v="419.89600000000002"/>
    <n v="-3580.1039999999998"/>
    <n v="0"/>
    <n v="-577.66399999999999"/>
    <n v="-1.3757311334235143"/>
  </r>
  <r>
    <s v="GSK1216_Toothbrush_Trueview%100_Preroll_Acunn_MC"/>
    <x v="0"/>
    <x v="11"/>
    <s v="Q4"/>
    <d v="2016-12-16T00:00:00"/>
    <d v="2016-12-28T00:00:00"/>
    <n v="0"/>
    <x v="0"/>
    <x v="0"/>
    <s v="GSK1216_Toothbrush_Trueview%100_Preroll_MC"/>
    <s v="Completed"/>
    <s v="Acunn"/>
    <s v="RON"/>
    <s v="Xaxis Tv"/>
    <s v="cpv"/>
    <s v="Pre/Mid/Post Rolls RON"/>
    <s v="Online Video"/>
    <n v="1.4999999999999999E-2"/>
    <n v="0.04"/>
    <n v="200000"/>
    <n v="209896"/>
    <n v="0"/>
    <n v="200000"/>
    <m/>
    <n v="0"/>
    <e v="#DIV/0!"/>
    <n v="3000"/>
    <n v="3000"/>
    <n v="0"/>
    <n v="8000"/>
    <n v="3970.136"/>
    <n v="-4029.864"/>
    <n v="0"/>
    <n v="970.13599999999997"/>
    <n v="0.24435837966256066"/>
  </r>
  <r>
    <s v="Teknosa1216_SamsungPC_iletisimi_interstitial_Medyanet_MC"/>
    <x v="0"/>
    <x v="11"/>
    <s v="Q4"/>
    <d v="2016-12-17T00:00:00"/>
    <d v="2016-12-18T00:00:00"/>
    <n v="0"/>
    <x v="0"/>
    <x v="6"/>
    <s v="Teknosa1216_SamsungPC_iletisimi_interstitial_MC"/>
    <s v="Completed"/>
    <s v="Medyanet"/>
    <s v="RON"/>
    <s v="Xaxis Rich Media"/>
    <s v="cpm"/>
    <s v="Interstitial"/>
    <s v="Interstitial"/>
    <n v="0.5"/>
    <n v="4.25"/>
    <n v="300000"/>
    <n v="300273"/>
    <n v="0"/>
    <n v="300000"/>
    <n v="4029"/>
    <n v="1.3417789811271742E-2"/>
    <n v="0.26677550260610572"/>
    <n v="150"/>
    <n v="150"/>
    <n v="0"/>
    <n v="1275"/>
    <n v="1074.8384999999998"/>
    <n v="-200.16150000000016"/>
    <n v="0"/>
    <n v="924.83849999999984"/>
    <n v="0.86044415044678801"/>
  </r>
  <r>
    <s v="Teknosa1216_SamsungPC_iletisimi_interstitial_Acunn_MC"/>
    <x v="0"/>
    <x v="11"/>
    <s v="Q4"/>
    <d v="2016-12-17T00:00:00"/>
    <d v="2016-12-18T00:00:00"/>
    <n v="0"/>
    <x v="0"/>
    <x v="6"/>
    <s v="Teknosa1216_SamsungPC_iletisimi_interstitial_MC"/>
    <s v="Completed"/>
    <s v="Acunn"/>
    <s v="RON"/>
    <s v="Xaxis Rich Media"/>
    <s v="cpm"/>
    <s v="Interstitial"/>
    <s v="Interstitial"/>
    <n v="1.25"/>
    <n v="4.25"/>
    <n v="400000"/>
    <n v="402845"/>
    <n v="0"/>
    <n v="400000"/>
    <m/>
    <n v="0"/>
    <e v="#DIV/0!"/>
    <n v="500"/>
    <n v="500"/>
    <n v="0"/>
    <n v="1700"/>
    <n v="1500"/>
    <n v="-200"/>
    <n v="0"/>
    <n v="1000"/>
    <n v="0.66666666666666663"/>
  </r>
  <r>
    <s v="Teknosa1216_SamsungPC_iletisimi_interstitial_Star_MC"/>
    <x v="0"/>
    <x v="11"/>
    <s v="Q4"/>
    <d v="2016-12-17T00:00:00"/>
    <d v="2016-12-18T00:00:00"/>
    <n v="0"/>
    <x v="0"/>
    <x v="6"/>
    <s v="Teknosa1216_SamsungPC_iletisimi_interstitial_MC"/>
    <s v="Completed"/>
    <s v="Star"/>
    <s v="RON"/>
    <s v="Xaxis Rich Media"/>
    <s v="cpm"/>
    <s v="Interstitial"/>
    <s v="Interstitial"/>
    <n v="2.5"/>
    <n v="4.25"/>
    <n v="300000"/>
    <n v="197578"/>
    <n v="102422"/>
    <n v="197578"/>
    <m/>
    <n v="0"/>
    <e v="#DIV/0!"/>
    <n v="750"/>
    <n v="493.94499999999999"/>
    <n v="-256.05500000000001"/>
    <n v="1275"/>
    <n v="750"/>
    <n v="-525"/>
    <n v="0"/>
    <n v="256.05500000000001"/>
    <n v="0.34140666666666669"/>
  </r>
  <r>
    <s v="Teknosa1216_SamsungPC_iletisimi_interstitial_Sozcu_MC"/>
    <x v="0"/>
    <x v="11"/>
    <s v="Q4"/>
    <d v="2016-12-17T00:00:00"/>
    <d v="2016-12-18T00:00:00"/>
    <n v="0"/>
    <x v="0"/>
    <x v="6"/>
    <s v="Teknosa1216_SamsungPC_iletisimi_interstitial_MC"/>
    <s v="Completed"/>
    <s v="Sözcü"/>
    <s v="RON"/>
    <s v="Xaxis Rich Media"/>
    <s v="cpm"/>
    <s v="Interstitial"/>
    <s v="Interstitial"/>
    <n v="2"/>
    <n v="4.25"/>
    <n v="300000"/>
    <n v="300038"/>
    <n v="0"/>
    <n v="300000"/>
    <n v="2742"/>
    <n v="9.1388424132943166E-3"/>
    <n v="0.46504795769511303"/>
    <n v="600"/>
    <n v="600"/>
    <n v="0"/>
    <n v="1275"/>
    <n v="1275.1614999999999"/>
    <n v="0.1614999999999327"/>
    <n v="0"/>
    <n v="675.16149999999993"/>
    <n v="0.52947136499964909"/>
  </r>
  <r>
    <s v="Akbank1216_Axess_Yılbaşı_interest_Bond_MC"/>
    <x v="0"/>
    <x v="11"/>
    <s v="Q4"/>
    <d v="2016-12-16T00:00:00"/>
    <d v="2016-12-31T00:00:00"/>
    <n v="0"/>
    <x v="0"/>
    <x v="9"/>
    <s v="Akbank1216_Axess_Yılbaşı_interest_MC"/>
    <s v="Completed"/>
    <s v="Bond Digital"/>
    <s v="RON"/>
    <s v="Xaxis Display Plus"/>
    <s v="cpm"/>
    <s v="Selected Sites"/>
    <s v="Ad Bundles"/>
    <n v="0.5"/>
    <n v="1"/>
    <n v="2000000"/>
    <n v="1045763"/>
    <n v="954237"/>
    <n v="1045763"/>
    <n v="145"/>
    <n v="1.3865474299626205E-4"/>
    <n v="7.2121586206896549"/>
    <n v="1000"/>
    <n v="522.88149999999996"/>
    <n v="-477.11850000000004"/>
    <n v="2000"/>
    <n v="1045.7629999999999"/>
    <n v="-954.23700000000008"/>
    <n v="0"/>
    <n v="522.88149999999996"/>
    <n v="0.5"/>
  </r>
  <r>
    <s v="Akbank1216_Axess_Yılbaşı_interest_Digitalm_MC"/>
    <x v="0"/>
    <x v="11"/>
    <s v="Q4"/>
    <d v="2016-12-16T00:00:00"/>
    <d v="2016-12-31T00:00:00"/>
    <n v="0"/>
    <x v="0"/>
    <x v="9"/>
    <s v="Akbank1216_Axess_Yılbaşı_interest_MC"/>
    <s v="Completed"/>
    <s v="Digitalm"/>
    <s v="RON"/>
    <s v="Xaxis Display Plus"/>
    <s v="cpm"/>
    <s v="Selected Sites"/>
    <s v="Ad Bundles"/>
    <n v="0.2"/>
    <n v="1"/>
    <n v="2500000"/>
    <n v="2500463"/>
    <n v="0"/>
    <n v="2500000"/>
    <n v="417"/>
    <n v="1.6676911436002052E-4"/>
    <n v="3.9669424460431655"/>
    <n v="500"/>
    <n v="500"/>
    <n v="0"/>
    <n v="2500"/>
    <n v="1654.2149999999999"/>
    <n v="-845.78500000000008"/>
    <n v="0"/>
    <n v="1154.2149999999999"/>
    <n v="0.69774182920599803"/>
  </r>
  <r>
    <s v="Akbank1216_Axess_Yılbaşı_interest_Google_MC"/>
    <x v="0"/>
    <x v="11"/>
    <s v="Q4"/>
    <d v="2016-12-16T00:00:00"/>
    <d v="2016-12-31T00:00:00"/>
    <n v="0"/>
    <x v="0"/>
    <x v="9"/>
    <s v="Akbank1216_Axess_Yılbaşı_interest_MC"/>
    <s v="Completed"/>
    <s v="Google"/>
    <s v="RON"/>
    <s v="Xaxis Display Plus"/>
    <s v="cpm"/>
    <s v="Selected Sites"/>
    <s v="Ad Bundles"/>
    <n v="1"/>
    <n v="1"/>
    <n v="1000000"/>
    <n v="995039"/>
    <n v="4961"/>
    <n v="995039"/>
    <n v="392"/>
    <n v="3.9395440781718103E-4"/>
    <n v="2.5383647959183673"/>
    <n v="1000"/>
    <n v="229.61901464282701"/>
    <n v="-770.38098535717302"/>
    <n v="1000"/>
    <n v="995.03899999999999"/>
    <n v="-4.9610000000000127"/>
    <n v="0"/>
    <n v="765.419985357173"/>
    <n v="0.76923616597658284"/>
  </r>
  <r>
    <s v="Karcher1216_interstitial_Medyanet_MX"/>
    <x v="0"/>
    <x v="11"/>
    <s v="Q4"/>
    <d v="2016-12-19T00:00:00"/>
    <d v="2016-12-31T00:00:00"/>
    <n v="0"/>
    <x v="3"/>
    <x v="4"/>
    <s v="Karcher1216_interstitial_MX"/>
    <s v="Completed"/>
    <s v="Medyanet"/>
    <s v="RON"/>
    <s v="Xaxis Rich Media"/>
    <s v="cpm"/>
    <s v="Interstitial"/>
    <s v="Interstitial"/>
    <n v="0.5"/>
    <n v="5"/>
    <n v="500000"/>
    <n v="500013"/>
    <n v="0"/>
    <n v="500000"/>
    <m/>
    <n v="0"/>
    <e v="#DIV/0!"/>
    <n v="250"/>
    <n v="250"/>
    <n v="0"/>
    <n v="2500"/>
    <n v="2500"/>
    <n v="0"/>
    <n v="0"/>
    <n v="2250"/>
    <n v="0.9"/>
  </r>
  <r>
    <s v="Karcher1216_interstitial_Acunn_MX"/>
    <x v="0"/>
    <x v="11"/>
    <s v="Q4"/>
    <d v="2016-12-19T00:00:00"/>
    <d v="2016-12-31T00:00:00"/>
    <n v="0"/>
    <x v="3"/>
    <x v="4"/>
    <s v="Karcher1216_interstitial_MX"/>
    <s v="Completed"/>
    <s v="Acunn"/>
    <s v="RON"/>
    <s v="Xaxis Rich Media"/>
    <s v="cpm"/>
    <s v="Interstitial"/>
    <s v="Interstitial"/>
    <n v="1.25"/>
    <n v="5"/>
    <n v="350000"/>
    <n v="450050"/>
    <n v="0"/>
    <n v="350000"/>
    <m/>
    <n v="0"/>
    <e v="#DIV/0!"/>
    <n v="437.5"/>
    <n v="437.5"/>
    <n v="0"/>
    <n v="1750"/>
    <n v="1250"/>
    <n v="-500"/>
    <n v="0"/>
    <n v="812.5"/>
    <n v="0.65"/>
  </r>
  <r>
    <s v="Karcher1216_interstitial_Bond_MX"/>
    <x v="0"/>
    <x v="11"/>
    <s v="Q4"/>
    <d v="2016-12-19T00:00:00"/>
    <d v="2016-12-31T00:00:00"/>
    <n v="0"/>
    <x v="3"/>
    <x v="4"/>
    <s v="Karcher1216_interstitial_MX"/>
    <s v="Completed"/>
    <s v="Bond Digital"/>
    <s v="RON"/>
    <s v="Xaxis Rich Media"/>
    <s v="cpm"/>
    <s v="Interstitial"/>
    <s v="Interstitial"/>
    <n v="2.5"/>
    <n v="5"/>
    <n v="350000"/>
    <n v="350693"/>
    <n v="0"/>
    <n v="350000"/>
    <n v="3228"/>
    <n v="9.2046319715534675E-3"/>
    <n v="0.38723667905824039"/>
    <n v="875"/>
    <n v="875"/>
    <n v="0"/>
    <n v="1750"/>
    <n v="1250"/>
    <n v="-500"/>
    <n v="0"/>
    <n v="375"/>
    <n v="0.3"/>
  </r>
  <r>
    <s v="Akbank1216_Neo_Kart_interest_Medyanet_MC"/>
    <x v="0"/>
    <x v="11"/>
    <s v="Q4"/>
    <d v="2016-12-19T00:00:00"/>
    <d v="2016-12-31T00:00:00"/>
    <n v="0"/>
    <x v="0"/>
    <x v="9"/>
    <s v="Akbank1216_Neo_Kart_interest_MC"/>
    <s v="Completed"/>
    <s v="Medyanet"/>
    <s v="RON"/>
    <s v="Xaxis Display Plus"/>
    <s v="cpm"/>
    <s v="Selected Sites"/>
    <s v="Ad Bundles"/>
    <n v="0.1"/>
    <n v="1"/>
    <n v="2000000"/>
    <n v="2000218"/>
    <n v="0"/>
    <n v="2000000"/>
    <n v="6602"/>
    <n v="3.3006402302149067E-3"/>
    <n v="0.328682520448349"/>
    <n v="200"/>
    <n v="200"/>
    <n v="0"/>
    <n v="2000"/>
    <n v="2169.962"/>
    <n v="169.96199999999999"/>
    <n v="0"/>
    <n v="1969.962"/>
    <n v="0.9078324873891801"/>
  </r>
  <r>
    <s v="Akbank1216_Neo_Kart_interest_Digitalm_MC"/>
    <x v="0"/>
    <x v="11"/>
    <s v="Q4"/>
    <d v="2016-12-19T00:00:00"/>
    <d v="2016-12-31T00:00:00"/>
    <n v="0"/>
    <x v="0"/>
    <x v="9"/>
    <s v="Akbank1216_Neo_Kart_interest_MC"/>
    <s v="Completed"/>
    <s v="Digitalm"/>
    <s v="RON"/>
    <s v="Xaxis Display Plus"/>
    <s v="cpm"/>
    <s v="Selected Sites"/>
    <s v="Ad Bundles"/>
    <n v="0.2"/>
    <n v="1"/>
    <n v="2000000"/>
    <n v="1999119"/>
    <n v="881"/>
    <n v="1999119"/>
    <n v="723"/>
    <n v="3.6165931092646308E-4"/>
    <n v="1.0373443983402491"/>
    <n v="400"/>
    <n v="399.82380000000001"/>
    <n v="-0.17619999999999436"/>
    <n v="2000"/>
    <n v="750"/>
    <n v="-1250"/>
    <n v="0"/>
    <n v="350.17619999999999"/>
    <n v="0.46690159999999997"/>
  </r>
  <r>
    <s v="Akbank1216_Neo_Kart_interest_Sahibinden_MC"/>
    <x v="0"/>
    <x v="11"/>
    <s v="Q4"/>
    <d v="2016-12-19T00:00:00"/>
    <d v="2016-12-31T00:00:00"/>
    <n v="0"/>
    <x v="0"/>
    <x v="9"/>
    <s v="Akbank1216_Neo_Kart_interest_MC"/>
    <s v="Completed"/>
    <s v="Sahibinden"/>
    <s v="RON"/>
    <s v="Xaxis Display Plus"/>
    <s v="cpm"/>
    <s v="Selected Sites"/>
    <s v="Ad Bundles"/>
    <n v="0.3"/>
    <n v="1"/>
    <n v="2000000"/>
    <n v="2002669"/>
    <n v="0"/>
    <n v="2000000"/>
    <n v="152"/>
    <n v="7.5898713167278268E-5"/>
    <n v="9.8684210526315788"/>
    <n v="600"/>
    <n v="600"/>
    <n v="0"/>
    <n v="2000"/>
    <n v="1500"/>
    <n v="-500"/>
    <n v="0"/>
    <n v="900"/>
    <n v="0.6"/>
  </r>
  <r>
    <s v="Akbank1216_Neo_Kart_interest_Google_MC"/>
    <x v="0"/>
    <x v="11"/>
    <s v="Q4"/>
    <d v="2016-12-19T00:00:00"/>
    <d v="2016-12-31T00:00:00"/>
    <n v="0"/>
    <x v="0"/>
    <x v="9"/>
    <s v="Akbank1216_Neo_Kart_interest_MC"/>
    <s v="Completed"/>
    <s v="Google"/>
    <s v="RON"/>
    <s v="Xaxis Display Plus"/>
    <s v="cpm"/>
    <s v="Selected Sites"/>
    <s v="Ad Bundles"/>
    <n v="1"/>
    <n v="1"/>
    <m/>
    <m/>
    <n v="0"/>
    <n v="0"/>
    <m/>
    <e v="#DIV/0!"/>
    <e v="#DIV/0!"/>
    <n v="0"/>
    <n v="191.99599852090699"/>
    <n v="191.99599852090699"/>
    <n v="0"/>
    <n v="0"/>
    <n v="0"/>
    <n v="0"/>
    <n v="-191.99599852090699"/>
    <e v="#DIV/0!"/>
  </r>
  <r>
    <s v="Akbank1216_Neo_Kart_interest_Onedio_MC"/>
    <x v="0"/>
    <x v="11"/>
    <s v="Q4"/>
    <d v="2016-12-19T00:00:00"/>
    <d v="2016-12-31T00:00:00"/>
    <n v="0"/>
    <x v="0"/>
    <x v="9"/>
    <s v="Akbank1216_Neo_Kart_interest_MC"/>
    <s v="Completed"/>
    <s v="Onedio"/>
    <s v="RON"/>
    <s v="Xaxis Display Plus"/>
    <s v="cpm"/>
    <s v="Selected Sites"/>
    <s v="Ad Bundles"/>
    <n v="1"/>
    <n v="1"/>
    <m/>
    <m/>
    <n v="0"/>
    <n v="0"/>
    <m/>
    <e v="#DIV/0!"/>
    <e v="#DIV/0!"/>
    <n v="0"/>
    <n v="100"/>
    <n v="100"/>
    <n v="0"/>
    <n v="0"/>
    <n v="0"/>
    <n v="0"/>
    <n v="-100"/>
    <e v="#DIV/0!"/>
  </r>
  <r>
    <s v="Akbank1216_Neo_Kart_interest_Medikalakademi_MC"/>
    <x v="0"/>
    <x v="11"/>
    <s v="Q4"/>
    <d v="2016-12-19T00:00:00"/>
    <d v="2016-12-31T00:00:00"/>
    <n v="0"/>
    <x v="0"/>
    <x v="9"/>
    <s v="Akbank1216_Neo_Kart_interest_MC"/>
    <s v="Completed"/>
    <s v="Medikalakademi"/>
    <s v="RON"/>
    <s v="Xaxis Display Plus"/>
    <s v="cpm"/>
    <s v="Selected Sites"/>
    <s v="Ad Bundles"/>
    <n v="1"/>
    <n v="1"/>
    <m/>
    <m/>
    <n v="0"/>
    <n v="0"/>
    <m/>
    <e v="#DIV/0!"/>
    <e v="#DIV/0!"/>
    <n v="0"/>
    <n v="100"/>
    <n v="100"/>
    <n v="0"/>
    <n v="0"/>
    <n v="0"/>
    <n v="0"/>
    <n v="-100"/>
    <e v="#DIV/0!"/>
  </r>
  <r>
    <s v="Akbank1216_Neo_Kart_interest_brighttechfee_MC"/>
    <x v="0"/>
    <x v="11"/>
    <s v="Q4"/>
    <d v="2016-12-19T00:00:00"/>
    <d v="2016-12-31T00:00:00"/>
    <n v="0"/>
    <x v="0"/>
    <x v="9"/>
    <s v="Akbank1216_Neo_Kart_interest_MC"/>
    <s v="Completed"/>
    <s v="Bannerconnect"/>
    <s v="RON"/>
    <s v="Xaxis Display Plus"/>
    <s v="cpm"/>
    <s v="Selected Sites"/>
    <s v="Ad Bundles"/>
    <n v="1"/>
    <n v="1"/>
    <m/>
    <m/>
    <n v="0"/>
    <n v="0"/>
    <m/>
    <e v="#DIV/0!"/>
    <e v="#DIV/0!"/>
    <n v="0"/>
    <n v="50"/>
    <n v="50"/>
    <n v="0"/>
    <n v="0"/>
    <n v="0"/>
    <n v="0"/>
    <n v="-50"/>
    <e v="#DIV/0!"/>
  </r>
  <r>
    <s v="Akbank1216_Neo_Kart_interest_Appnexus_MC"/>
    <x v="0"/>
    <x v="11"/>
    <s v="Q4"/>
    <d v="2016-12-19T00:00:00"/>
    <d v="2016-12-31T00:00:00"/>
    <n v="0"/>
    <x v="0"/>
    <x v="9"/>
    <s v="Akbank1216_Neo_Kart_interest_MC"/>
    <s v="Completed"/>
    <s v="Appnexus"/>
    <s v="RON"/>
    <s v="Xaxis Display Plus"/>
    <s v="cpm"/>
    <s v="Selected Sites"/>
    <s v="Ad Bundles"/>
    <n v="1"/>
    <n v="1"/>
    <n v="1000000"/>
    <n v="996038"/>
    <n v="3962"/>
    <n v="996038"/>
    <n v="396"/>
    <n v="3.9757519291432655E-4"/>
    <n v="2.5152474747474747"/>
    <n v="1000"/>
    <n v="167.45875599703101"/>
    <n v="-832.54124400296905"/>
    <n v="1000"/>
    <n v="996.03800000000001"/>
    <n v="-3.9619999999999891"/>
    <n v="0"/>
    <n v="828.57924400296906"/>
    <n v="0.83187513328102847"/>
  </r>
  <r>
    <s v="Vodafone1216_Lenovo_interest_Onedio_MS"/>
    <x v="0"/>
    <x v="11"/>
    <s v="Q4"/>
    <d v="2016-12-19T00:00:00"/>
    <d v="2016-12-31T00:00:00"/>
    <n v="0"/>
    <x v="2"/>
    <x v="13"/>
    <s v="Vodafone1216_Lenovo_interest_MS"/>
    <s v="Completed"/>
    <s v="Onedio"/>
    <s v="RON"/>
    <s v="Xaxis Display Plus"/>
    <s v="cpm"/>
    <s v="Selected Sites"/>
    <s v="Ad Bundles"/>
    <n v="0.45"/>
    <n v="2"/>
    <n v="2000000"/>
    <n v="2000155"/>
    <n v="0"/>
    <n v="2000000"/>
    <n v="420"/>
    <n v="2.0998372626121475E-4"/>
    <n v="9.5238095238095237"/>
    <n v="900"/>
    <n v="900"/>
    <n v="0"/>
    <n v="4000"/>
    <n v="4000"/>
    <n v="0"/>
    <n v="0"/>
    <n v="3100"/>
    <n v="0.77500000000000002"/>
  </r>
  <r>
    <s v="Vodafone1216_Lenovo_interest_Medyanet(interstitial)_MS"/>
    <x v="0"/>
    <x v="11"/>
    <s v="Q4"/>
    <d v="2016-12-19T00:00:00"/>
    <d v="2016-12-31T00:00:00"/>
    <n v="0"/>
    <x v="2"/>
    <x v="13"/>
    <s v="Vodafone1216_Lenovo_interest_MS"/>
    <s v="Completed"/>
    <s v="Medyanet"/>
    <s v="RON"/>
    <s v="Xaxis Rich Media"/>
    <s v="cpm"/>
    <s v="Interstitial"/>
    <s v="Interstitial"/>
    <n v="0.5"/>
    <n v="2"/>
    <n v="250000"/>
    <n v="0"/>
    <n v="250000"/>
    <n v="0"/>
    <m/>
    <e v="#DIV/0!"/>
    <e v="#DIV/0!"/>
    <n v="125"/>
    <n v="0"/>
    <n v="-125"/>
    <n v="500"/>
    <n v="0"/>
    <n v="-500"/>
    <n v="0"/>
    <n v="0"/>
    <e v="#DIV/0!"/>
  </r>
  <r>
    <s v="Vodafone1216_Lenovo_Contextual_Hocam_MS"/>
    <x v="0"/>
    <x v="11"/>
    <s v="Q4"/>
    <d v="2016-12-19T00:00:00"/>
    <d v="2016-12-31T00:00:00"/>
    <n v="0"/>
    <x v="2"/>
    <x v="13"/>
    <s v="Vodafone1216_Lenovo_Contextual_MS"/>
    <s v="Completed"/>
    <s v="Digitals"/>
    <s v="RON"/>
    <s v="Xaxis Display Plus"/>
    <s v="cpm"/>
    <s v="Selected Sites"/>
    <s v="Ad Bundles"/>
    <n v="1"/>
    <n v="2.5"/>
    <n v="1000000"/>
    <n v="1009209"/>
    <n v="0"/>
    <n v="1000000"/>
    <m/>
    <n v="0"/>
    <e v="#DIV/0!"/>
    <n v="1000"/>
    <n v="1000"/>
    <n v="0"/>
    <n v="2500"/>
    <n v="2500"/>
    <n v="0"/>
    <n v="0"/>
    <n v="1500"/>
    <n v="0.6"/>
  </r>
  <r>
    <s v="Vodafone1216_Lenovo_Contextual_Medyanet(interstitial)_MS"/>
    <x v="0"/>
    <x v="11"/>
    <s v="Q4"/>
    <d v="2016-12-19T00:00:00"/>
    <d v="2016-12-31T00:00:00"/>
    <n v="0"/>
    <x v="2"/>
    <x v="13"/>
    <s v="Vodafone1216_Lenovo_Contextual_MS"/>
    <s v="Completed"/>
    <s v="Medyanet"/>
    <s v="RON"/>
    <s v="Xaxis Rich Media"/>
    <s v="cpm"/>
    <s v="Interstitial"/>
    <s v="Interstitial"/>
    <n v="0.5"/>
    <n v="2.5"/>
    <n v="250000"/>
    <n v="0"/>
    <n v="250000"/>
    <n v="0"/>
    <m/>
    <e v="#DIV/0!"/>
    <e v="#DIV/0!"/>
    <n v="125"/>
    <n v="0"/>
    <n v="-125"/>
    <n v="625"/>
    <n v="0"/>
    <n v="-625"/>
    <n v="0"/>
    <n v="0"/>
    <e v="#DIV/0!"/>
  </r>
  <r>
    <s v="GroupeSEB1216_Tefal_Ütü_interest_Mynet_MS"/>
    <x v="0"/>
    <x v="11"/>
    <s v="Q4"/>
    <d v="2016-12-19T00:00:00"/>
    <d v="2016-12-31T00:00:00"/>
    <n v="0"/>
    <x v="2"/>
    <x v="82"/>
    <s v="GroupeSEB1216_Tefal_Ütü_interest_MS"/>
    <s v="Completed"/>
    <s v="Digitalm"/>
    <s v="RON"/>
    <s v="Xaxis Display Plus"/>
    <s v="cpm"/>
    <s v="Selected Sites"/>
    <s v="Ad Bundles"/>
    <n v="0.2"/>
    <n v="2"/>
    <n v="600000"/>
    <n v="600006"/>
    <n v="0"/>
    <n v="600000"/>
    <n v="79"/>
    <n v="1.3166535001316653E-4"/>
    <n v="13.783139240506328"/>
    <n v="120"/>
    <n v="120"/>
    <n v="0"/>
    <n v="1200"/>
    <n v="1088.8679999999999"/>
    <n v="-111.13200000000006"/>
    <n v="0"/>
    <n v="968.86799999999994"/>
    <n v="0.88979380420767251"/>
  </r>
  <r>
    <s v="GroupeSEB1216_Tefal_Ütü_interest_Star_MS"/>
    <x v="0"/>
    <x v="11"/>
    <s v="Q4"/>
    <d v="2016-12-19T00:00:00"/>
    <d v="2016-12-31T00:00:00"/>
    <n v="0"/>
    <x v="2"/>
    <x v="82"/>
    <s v="GroupeSEB1216_Tefal_Ütü_interest_MS"/>
    <s v="Completed"/>
    <s v="Star"/>
    <s v="RON"/>
    <s v="Xaxis Display Plus"/>
    <s v="cpm"/>
    <s v="Selected Sites"/>
    <s v="Ad Bundles"/>
    <n v="0.35"/>
    <n v="2"/>
    <n v="550000"/>
    <n v="550000"/>
    <n v="0"/>
    <n v="550000"/>
    <m/>
    <n v="0"/>
    <e v="#DIV/0!"/>
    <n v="192.5"/>
    <n v="192.5"/>
    <n v="0"/>
    <n v="1100"/>
    <n v="1000"/>
    <n v="-100"/>
    <n v="0"/>
    <n v="807.5"/>
    <n v="0.8075"/>
  </r>
  <r>
    <s v="GroupeSEB1216_Tefal_Ütü_Contextual_Bond_MS"/>
    <x v="0"/>
    <x v="11"/>
    <s v="Q4"/>
    <d v="2016-12-19T00:00:00"/>
    <d v="2016-12-31T00:00:00"/>
    <n v="0"/>
    <x v="2"/>
    <x v="82"/>
    <s v="GroupeSEB1216_Tefal_Ütü_Contextual_MS"/>
    <s v="Completed"/>
    <s v="Bond Digital"/>
    <s v="RON"/>
    <s v="Xaxis Contextual"/>
    <s v="cpm"/>
    <s v="Selected Sites"/>
    <s v="Ad Bundles"/>
    <n v="0.5"/>
    <n v="3"/>
    <n v="1100000"/>
    <n v="937976"/>
    <n v="162024"/>
    <n v="937976"/>
    <n v="0"/>
    <n v="0"/>
    <e v="#DIV/0!"/>
    <n v="550"/>
    <n v="468.988"/>
    <n v="-81.012"/>
    <n v="3300"/>
    <n v="2819.4209999999998"/>
    <n v="-480.57900000000018"/>
    <n v="0"/>
    <n v="2350.433"/>
    <n v="0.83365804539300803"/>
  </r>
  <r>
    <s v="GroupeSEB1216_Tefal_Ütü_Contextual_Grapeshot_MS"/>
    <x v="0"/>
    <x v="11"/>
    <s v="Q4"/>
    <d v="2016-12-19T00:00:00"/>
    <d v="2016-12-31T00:00:00"/>
    <n v="0"/>
    <x v="2"/>
    <x v="82"/>
    <s v="GroupeSEB1216_Tefal_Ütü_Contextual_MS"/>
    <s v="Completed"/>
    <s v="Grapeshot"/>
    <s v="RON"/>
    <s v="Xaxis Contextual"/>
    <s v="cpm"/>
    <s v="Selected Sites"/>
    <s v="Ad Bundles"/>
    <n v="0.5"/>
    <n v="3"/>
    <m/>
    <m/>
    <m/>
    <m/>
    <m/>
    <e v="#DIV/0!"/>
    <e v="#DIV/0!"/>
    <n v="0"/>
    <n v="141.14547756946999"/>
    <n v="141.14547756946999"/>
    <n v="0"/>
    <n v="0"/>
    <n v="0"/>
    <n v="0"/>
    <n v="-141.14547756946999"/>
    <e v="#DIV/0!"/>
  </r>
  <r>
    <s v="Dacia1216_Sandero_interstitial_Medyanet_MEC"/>
    <x v="0"/>
    <x v="11"/>
    <s v="Q4"/>
    <d v="2016-12-19T00:00:00"/>
    <d v="2016-12-31T00:00:00"/>
    <n v="0"/>
    <x v="1"/>
    <x v="40"/>
    <s v="Dacia1216_Sandero_interstitial_MEC"/>
    <s v="Completed"/>
    <s v="Medyanet"/>
    <s v="RON"/>
    <s v="Xaxis Rich Media"/>
    <s v="cpm"/>
    <s v="Interstitial"/>
    <s v="Interstitial"/>
    <n v="0.5"/>
    <n v="4.75"/>
    <n v="1500000"/>
    <n v="1483567"/>
    <n v="16433"/>
    <n v="1483567"/>
    <n v="5537"/>
    <n v="3.7322210591095649E-3"/>
    <n v="0.74928756546866526"/>
    <n v="750"/>
    <n v="741.7835"/>
    <n v="-8.2164999999999964"/>
    <n v="7125"/>
    <n v="4148.8052499999994"/>
    <n v="-2976.1947500000006"/>
    <n v="0"/>
    <n v="3407.0217499999994"/>
    <n v="0.82120551452734492"/>
  </r>
  <r>
    <s v="Dacia1216_Sandero_interstitial_Acunn_MEC"/>
    <x v="0"/>
    <x v="11"/>
    <s v="Q4"/>
    <d v="2016-12-19T00:00:00"/>
    <d v="2016-12-31T00:00:00"/>
    <n v="0"/>
    <x v="1"/>
    <x v="40"/>
    <s v="Dacia1216_Sandero_interstitial_MEC"/>
    <s v="Completed"/>
    <s v="Acunn"/>
    <s v="RON"/>
    <s v="Xaxis Rich Media"/>
    <s v="cpm"/>
    <s v="Interstitial"/>
    <s v="Interstitial"/>
    <n v="1.25"/>
    <n v="4.75"/>
    <n v="750000"/>
    <n v="750167"/>
    <n v="0"/>
    <n v="750000"/>
    <m/>
    <n v="0"/>
    <e v="#DIV/0!"/>
    <n v="937.5"/>
    <n v="937.5"/>
    <n v="0"/>
    <n v="3562.5"/>
    <n v="3563.2932500000002"/>
    <n v="0.79325000000017099"/>
    <n v="0"/>
    <n v="2625.7932500000002"/>
    <n v="0.73690068870980519"/>
  </r>
  <r>
    <s v="Dacia1216_Sandero_interstitial_Mynet_MEC"/>
    <x v="0"/>
    <x v="11"/>
    <s v="Q4"/>
    <d v="2016-12-19T00:00:00"/>
    <d v="2016-12-31T00:00:00"/>
    <n v="0"/>
    <x v="1"/>
    <x v="40"/>
    <s v="Dacia1216_Sandero_interstitial_MEC"/>
    <s v="Completed"/>
    <s v="Digitalm"/>
    <s v="RON"/>
    <s v="Xaxis Rich Media"/>
    <s v="cpm"/>
    <s v="Interstitial"/>
    <s v="Interstitial"/>
    <n v="2.5"/>
    <n v="4.75"/>
    <n v="750000"/>
    <n v="565492"/>
    <n v="184508"/>
    <n v="565492"/>
    <n v="5629"/>
    <n v="9.9541638077992253E-3"/>
    <n v="0.47718724462604373"/>
    <n v="1875"/>
    <n v="1413.73"/>
    <n v="-461.27"/>
    <n v="3562.5"/>
    <n v="2686.087"/>
    <n v="-876.41300000000001"/>
    <n v="0"/>
    <n v="1272.357"/>
    <n v="0.47368421052631576"/>
  </r>
  <r>
    <s v="Dacia1216_Sandero_interstitial_Bond_MEC"/>
    <x v="0"/>
    <x v="11"/>
    <s v="Q4"/>
    <d v="2016-12-19T00:00:00"/>
    <d v="2016-12-31T00:00:00"/>
    <n v="0"/>
    <x v="1"/>
    <x v="40"/>
    <s v="Dacia1216_Sandero_interstitial_MEC"/>
    <s v="Completed"/>
    <s v="Bond Digital"/>
    <s v="RON"/>
    <s v="Xaxis Rich Media"/>
    <s v="cpm"/>
    <s v="Interstitial"/>
    <s v="Interstitial"/>
    <n v="2.5"/>
    <n v="4.75"/>
    <n v="750000"/>
    <n v="830144"/>
    <n v="0"/>
    <n v="750000"/>
    <n v="7387"/>
    <n v="8.8984561714594099E-3"/>
    <n v="0.53380046026803851"/>
    <n v="1875"/>
    <n v="1875"/>
    <n v="0"/>
    <n v="3562.5"/>
    <n v="3943.1840000000002"/>
    <n v="380.6840000000002"/>
    <n v="0"/>
    <n v="2068.1840000000002"/>
    <n v="0.52449594033654023"/>
  </r>
  <r>
    <s v="Dacia1216_Sandero_interstitial_Dogus_MEC"/>
    <x v="0"/>
    <x v="11"/>
    <s v="Q4"/>
    <d v="2016-12-19T00:00:00"/>
    <d v="2016-12-31T00:00:00"/>
    <n v="0"/>
    <x v="1"/>
    <x v="40"/>
    <s v="Dacia1216_Sandero_interstitial_MEC"/>
    <s v="Completed"/>
    <s v="Dogus"/>
    <s v="RON"/>
    <s v="Xaxis Rich Media"/>
    <s v="cpm"/>
    <s v="Interstitial"/>
    <s v="Interstitial"/>
    <n v="2.5"/>
    <n v="4.75"/>
    <n v="400000"/>
    <n v="400014"/>
    <n v="0"/>
    <n v="400000"/>
    <n v="2580"/>
    <n v="6.4497742579009733E-3"/>
    <n v="0.73645988372093019"/>
    <n v="1000"/>
    <n v="1000"/>
    <n v="0"/>
    <n v="1900"/>
    <n v="1900.0664999999999"/>
    <n v="6.6499999999905413E-2"/>
    <n v="0"/>
    <n v="900.06649999999991"/>
    <n v="0.47370263093423304"/>
  </r>
  <r>
    <s v="Dacia1216_Sandero_interstitial_Areklam_MEC"/>
    <x v="0"/>
    <x v="11"/>
    <s v="Q4"/>
    <d v="2016-12-19T00:00:00"/>
    <d v="2016-12-31T00:00:00"/>
    <n v="0"/>
    <x v="1"/>
    <x v="40"/>
    <s v="Dacia1216_Sandero_interstitial_MEC"/>
    <s v="Completed"/>
    <s v="Areklam"/>
    <s v="RON"/>
    <s v="Xaxis Rich Media"/>
    <s v="cpm"/>
    <s v="Interstitial"/>
    <s v="Interstitial"/>
    <n v="2"/>
    <n v="4.75"/>
    <n v="500000"/>
    <n v="370224"/>
    <n v="129776"/>
    <n v="370224"/>
    <m/>
    <n v="0"/>
    <e v="#DIV/0!"/>
    <n v="1000"/>
    <n v="740.44799999999998"/>
    <n v="-259.55200000000002"/>
    <n v="2375"/>
    <n v="1758.5640000000001"/>
    <n v="-616.43599999999992"/>
    <n v="0"/>
    <n v="1018.1160000000001"/>
    <n v="0.57894736842105265"/>
  </r>
  <r>
    <s v="Dacia1216_Sandero_Mobil_SYNC_Clipkit_MEC"/>
    <x v="0"/>
    <x v="11"/>
    <s v="Q4"/>
    <d v="2016-12-19T00:00:00"/>
    <d v="2016-12-31T00:00:00"/>
    <n v="0"/>
    <x v="1"/>
    <x v="40"/>
    <s v="Dacia1216_Sandero_Mobil_SYNC_Clipkit_MEC"/>
    <s v="Completed"/>
    <s v="Clipkit"/>
    <s v="RON"/>
    <s v="Xaxis SYNC"/>
    <s v="cpv"/>
    <s v="Pre/Mid/Post Rolls RON"/>
    <s v="Online Video"/>
    <n v="4.2000000000000003E-2"/>
    <n v="0.06"/>
    <n v="167000"/>
    <n v="167015"/>
    <n v="0"/>
    <n v="167000"/>
    <m/>
    <n v="0"/>
    <e v="#DIV/0!"/>
    <n v="7014"/>
    <n v="7014"/>
    <n v="0"/>
    <n v="10020"/>
    <n v="10000"/>
    <n v="-20"/>
    <n v="0"/>
    <n v="2986"/>
    <n v="0.29859999999999998"/>
  </r>
  <r>
    <s v="Beymen1216_Visa_işbirligi_LAL_Bond_MEC"/>
    <x v="0"/>
    <x v="11"/>
    <s v="Q4"/>
    <d v="2016-12-20T00:00:00"/>
    <d v="2016-12-31T00:00:00"/>
    <n v="0"/>
    <x v="1"/>
    <x v="37"/>
    <s v="Beymen1216_Visa_işbirligi_LAL_MEC"/>
    <s v="Completed"/>
    <s v="Bond Digital"/>
    <s v="RON"/>
    <s v="Xaxis Lookalike"/>
    <s v="cpm"/>
    <s v="Selected Sites"/>
    <s v="Ad Bundles"/>
    <n v="0.5"/>
    <n v="1.75"/>
    <n v="2500000"/>
    <n v="779889"/>
    <n v="1720111"/>
    <n v="779889"/>
    <n v="1567"/>
    <n v="2.0092602921697833E-3"/>
    <n v="0.87096729419272489"/>
    <n v="1250"/>
    <n v="389.94450000000001"/>
    <n v="-860.05549999999994"/>
    <n v="4375"/>
    <n v="1364.80575"/>
    <n v="-3010.19425"/>
    <n v="0"/>
    <n v="974.86124999999993"/>
    <n v="0.71428571428571419"/>
  </r>
  <r>
    <s v="Beymen1216_Visa_işbirligi_LAL_Digitalm_MEC"/>
    <x v="0"/>
    <x v="11"/>
    <s v="Q4"/>
    <d v="2016-12-20T00:00:00"/>
    <d v="2016-12-31T00:00:00"/>
    <n v="0"/>
    <x v="1"/>
    <x v="37"/>
    <s v="Beymen1216_Visa_işbirligi_LAL_MEC"/>
    <s v="Completed"/>
    <s v="Digitalm"/>
    <s v="RON"/>
    <s v="Xaxis Lookalike"/>
    <s v="cpm"/>
    <s v="Selected Sites"/>
    <s v="Ad Bundles"/>
    <n v="0.2"/>
    <n v="1.75"/>
    <n v="2500000"/>
    <n v="2500226"/>
    <n v="0"/>
    <n v="2500000"/>
    <n v="911"/>
    <n v="3.6436706121766591E-4"/>
    <n v="4.4618932491767298"/>
    <n v="500"/>
    <n v="500"/>
    <n v="0"/>
    <n v="4375"/>
    <n v="4064.7847500000007"/>
    <n v="-310.21524999999929"/>
    <n v="0"/>
    <n v="3564.7847500000007"/>
    <n v="0.87699225647803369"/>
  </r>
  <r>
    <s v="Beymen1216_Visa_işbirligi_LAL_Medyanet(interstitial)_MEC"/>
    <x v="0"/>
    <x v="11"/>
    <s v="Q4"/>
    <d v="2016-12-20T00:00:00"/>
    <d v="2016-12-31T00:00:00"/>
    <n v="0"/>
    <x v="1"/>
    <x v="37"/>
    <s v="Beymen1216_Visa_işbirligi_LAL_MEC"/>
    <s v="Completed"/>
    <s v="Medyanet"/>
    <s v="RON"/>
    <s v="Xaxis Lookalike"/>
    <s v="cpm"/>
    <s v="Interstitial"/>
    <s v="Interstitial"/>
    <n v="0.5"/>
    <n v="1.75"/>
    <n v="2500000"/>
    <n v="200234"/>
    <n v="2299766"/>
    <n v="200234"/>
    <n v="6458"/>
    <n v="3.2252264850125355E-2"/>
    <n v="5.4259755342211211E-2"/>
    <n v="1250"/>
    <n v="100.117"/>
    <n v="-1149.883"/>
    <n v="4375"/>
    <n v="350.40949999999998"/>
    <n v="-4024.5905000000002"/>
    <n v="0"/>
    <n v="250.29249999999996"/>
    <n v="0.71428571428571419"/>
  </r>
  <r>
    <s v="Dacia1216_Duster_interstitial_Acunn_MEC"/>
    <x v="0"/>
    <x v="11"/>
    <s v="Q4"/>
    <d v="2016-12-20T00:00:00"/>
    <d v="2016-12-31T00:00:00"/>
    <n v="0"/>
    <x v="1"/>
    <x v="40"/>
    <s v="Dacia1216_Duster_interstitial_MEC"/>
    <s v="Completed"/>
    <s v="Acunn"/>
    <s v="RON"/>
    <s v="Xaxis Rich Media"/>
    <s v="cpm"/>
    <s v="Interstitial"/>
    <s v="Interstitial"/>
    <n v="1.25"/>
    <n v="4.75"/>
    <n v="750000"/>
    <m/>
    <n v="750000"/>
    <n v="0"/>
    <m/>
    <e v="#DIV/0!"/>
    <e v="#DIV/0!"/>
    <n v="937.5"/>
    <n v="0"/>
    <n v="-937.5"/>
    <n v="3562.5"/>
    <n v="3562.5"/>
    <n v="0"/>
    <n v="0"/>
    <n v="3562.5"/>
    <n v="1"/>
  </r>
  <r>
    <s v="Dacia1216_Duster_interstitial_Bond_MEC"/>
    <x v="0"/>
    <x v="11"/>
    <s v="Q4"/>
    <d v="2016-12-20T00:00:00"/>
    <d v="2016-12-31T00:00:00"/>
    <n v="0"/>
    <x v="1"/>
    <x v="40"/>
    <s v="Dacia1216_Duster_interstitial_MEC"/>
    <s v="Completed"/>
    <s v="Bond Digital"/>
    <s v="RON"/>
    <s v="Xaxis Rich Media"/>
    <s v="cpm"/>
    <s v="Interstitial"/>
    <s v="Interstitial"/>
    <n v="2.5"/>
    <n v="4.75"/>
    <n v="750000"/>
    <n v="1223597"/>
    <n v="0"/>
    <n v="750000"/>
    <n v="470"/>
    <n v="3.8411339681283953E-4"/>
    <n v="7.5797872340425529"/>
    <n v="1875"/>
    <n v="1875"/>
    <n v="0"/>
    <n v="3562.5"/>
    <n v="3562.5"/>
    <n v="0"/>
    <n v="0"/>
    <n v="1687.5"/>
    <n v="0.47368421052631576"/>
  </r>
  <r>
    <s v="Dacia1216_Duster_interstitial_Digitalm_MEC"/>
    <x v="0"/>
    <x v="11"/>
    <s v="Q4"/>
    <d v="2016-12-20T00:00:00"/>
    <d v="2016-12-31T00:00:00"/>
    <n v="0"/>
    <x v="1"/>
    <x v="40"/>
    <s v="Dacia1216_Duster_interstitial_MEC"/>
    <s v="Completed"/>
    <s v="Digitalm"/>
    <s v="RON"/>
    <s v="Xaxis Rich Media"/>
    <s v="cpm"/>
    <s v="Interstitial"/>
    <s v="Interstitial"/>
    <n v="2.5"/>
    <n v="4.75"/>
    <n v="750000"/>
    <n v="575211"/>
    <n v="174789"/>
    <n v="575211"/>
    <n v="5497"/>
    <n v="9.5564931825017248E-3"/>
    <n v="0.64808077132981623"/>
    <n v="1875"/>
    <n v="1438.0275000000001"/>
    <n v="-436.97249999999985"/>
    <n v="3562.5"/>
    <n v="3562.5"/>
    <n v="0"/>
    <n v="0"/>
    <n v="2124.4724999999999"/>
    <n v="0.5963431578947368"/>
  </r>
  <r>
    <s v="Dacia1216_Duster_interstitial_Dogus_MEC"/>
    <x v="0"/>
    <x v="11"/>
    <s v="Q4"/>
    <d v="2016-12-20T00:00:00"/>
    <d v="2016-12-31T00:00:00"/>
    <n v="0"/>
    <x v="1"/>
    <x v="40"/>
    <s v="Dacia1216_Duster_interstitial_MEC"/>
    <s v="Completed"/>
    <s v="Dogus"/>
    <s v="RON"/>
    <s v="Xaxis Rich Media"/>
    <s v="cpm"/>
    <s v="Interstitial"/>
    <s v="Interstitial"/>
    <n v="2.5"/>
    <n v="4.75"/>
    <n v="300000"/>
    <n v="300026"/>
    <n v="0"/>
    <n v="300000"/>
    <n v="1609"/>
    <n v="5.3628685513922129E-3"/>
    <n v="0.88564325668116839"/>
    <n v="750"/>
    <n v="750"/>
    <n v="0"/>
    <n v="1425"/>
    <n v="1425"/>
    <n v="0"/>
    <n v="0"/>
    <n v="675"/>
    <n v="0.47368421052631576"/>
  </r>
  <r>
    <s v="Dacia1216_Duster_interstitial_Sozcu_MEC"/>
    <x v="0"/>
    <x v="11"/>
    <s v="Q4"/>
    <d v="2016-12-20T00:00:00"/>
    <d v="2016-12-31T00:00:00"/>
    <n v="0"/>
    <x v="1"/>
    <x v="40"/>
    <s v="Dacia1216_Duster_interstitial_MEC"/>
    <s v="Completed"/>
    <s v="Sözcü"/>
    <s v="RON"/>
    <s v="Xaxis Rich Media"/>
    <s v="cpm"/>
    <s v="Interstitial"/>
    <s v="Interstitial"/>
    <n v="2"/>
    <n v="4.75"/>
    <n v="500000"/>
    <n v="600026"/>
    <n v="0"/>
    <n v="500000"/>
    <n v="2204"/>
    <n v="3.6731741624529603E-3"/>
    <n v="1.0775862068965518"/>
    <n v="1000"/>
    <n v="1000"/>
    <n v="0"/>
    <n v="2375"/>
    <n v="2375"/>
    <n v="0"/>
    <n v="0"/>
    <n v="1375"/>
    <n v="0.57894736842105265"/>
  </r>
  <r>
    <s v="Dacia1216_Duster_interstitial_Medyanet_MEC"/>
    <x v="0"/>
    <x v="11"/>
    <s v="Q4"/>
    <d v="2016-12-20T00:00:00"/>
    <d v="2016-12-31T00:00:00"/>
    <n v="0"/>
    <x v="1"/>
    <x v="40"/>
    <s v="Dacia1216_Duster_interstitial_MEC"/>
    <s v="Completed"/>
    <s v="Medyanet"/>
    <s v="RON"/>
    <s v="Xaxis Rich Media"/>
    <s v="cpm"/>
    <s v="Interstitial"/>
    <s v="Interstitial"/>
    <n v="0.5"/>
    <n v="4.75"/>
    <n v="1600000"/>
    <n v="1600038"/>
    <n v="0"/>
    <n v="1600000"/>
    <n v="16134"/>
    <n v="1.0083510516625231E-2"/>
    <n v="0.28356266269988845"/>
    <n v="800"/>
    <n v="800"/>
    <n v="0"/>
    <n v="7600"/>
    <n v="4575"/>
    <n v="-3025"/>
    <n v="0"/>
    <n v="3775"/>
    <n v="0.82513661202185795"/>
  </r>
  <r>
    <s v="Dacia1216_Duster_interstitial_Admatic_MEC"/>
    <x v="0"/>
    <x v="11"/>
    <s v="Q4"/>
    <d v="2016-12-20T00:00:00"/>
    <d v="2016-12-31T00:00:00"/>
    <n v="0"/>
    <x v="1"/>
    <x v="40"/>
    <s v="Dacia1216_Duster_interstitial_MEC"/>
    <s v="Completed"/>
    <s v="Admatic"/>
    <s v="RON"/>
    <s v="Xaxis Rich Media"/>
    <s v="cpm"/>
    <s v="Interstitial"/>
    <s v="Interstitial"/>
    <n v="3"/>
    <n v="4.75"/>
    <n v="500000"/>
    <n v="717434"/>
    <n v="0"/>
    <n v="500000"/>
    <n v="5993"/>
    <n v="8.3533816351051109E-3"/>
    <n v="0.39629567829133988"/>
    <n v="1500"/>
    <n v="1500"/>
    <n v="0"/>
    <n v="2375"/>
    <n v="2375"/>
    <n v="0"/>
    <n v="0"/>
    <n v="875"/>
    <n v="0.36842105263157893"/>
  </r>
  <r>
    <s v="Dacia1216_Duster_interstitial_Star_MEC"/>
    <x v="0"/>
    <x v="11"/>
    <s v="Q4"/>
    <d v="2016-12-20T00:00:00"/>
    <d v="2016-12-31T00:00:00"/>
    <n v="0"/>
    <x v="1"/>
    <x v="40"/>
    <s v="Dacia1216_Duster_interstitial_MEC"/>
    <s v="Completed"/>
    <s v="Star"/>
    <s v="RON"/>
    <s v="Xaxis Rich Media"/>
    <s v="cpm"/>
    <s v="Interstitial"/>
    <s v="Interstitial"/>
    <n v="2.5"/>
    <n v="4.75"/>
    <n v="300000"/>
    <n v="3000000"/>
    <n v="0"/>
    <n v="300000"/>
    <m/>
    <n v="0"/>
    <e v="#DIV/0!"/>
    <n v="750"/>
    <n v="750"/>
    <n v="0"/>
    <n v="1425"/>
    <n v="1425"/>
    <n v="0"/>
    <n v="0"/>
    <n v="675"/>
    <n v="0.47368421052631576"/>
  </r>
  <r>
    <s v="Dacia1216_Duster_interstitial_Deskfive_MEC"/>
    <x v="0"/>
    <x v="11"/>
    <s v="Q4"/>
    <d v="2016-12-20T00:00:00"/>
    <d v="2016-12-31T00:00:00"/>
    <n v="0"/>
    <x v="1"/>
    <x v="40"/>
    <s v="Dacia1216_Duster_interstitial_MEC"/>
    <s v="Completed"/>
    <s v="Deskfive"/>
    <s v="RON"/>
    <s v="Xaxis Rich Media"/>
    <s v="cpm"/>
    <s v="Interstitial"/>
    <s v="Interstitial"/>
    <n v="2.5"/>
    <n v="4.75"/>
    <n v="200000"/>
    <n v="231380"/>
    <n v="0"/>
    <n v="200000"/>
    <n v="2510"/>
    <n v="1.0847955743798082E-2"/>
    <n v="0.37848605577689243"/>
    <n v="500"/>
    <n v="500"/>
    <n v="0"/>
    <n v="950"/>
    <n v="950"/>
    <n v="0"/>
    <n v="0"/>
    <n v="450"/>
    <n v="0.47368421052631576"/>
  </r>
  <r>
    <s v="Dacia1216_Duster_interstitial_onedio_MEC"/>
    <x v="0"/>
    <x v="11"/>
    <s v="Q4"/>
    <d v="2016-12-20T00:00:00"/>
    <d v="2016-12-31T00:00:00"/>
    <n v="0"/>
    <x v="1"/>
    <x v="40"/>
    <s v="Dacia1216_Duster_interstitial_MEC"/>
    <s v="Completed"/>
    <s v="Onedio"/>
    <s v="RON"/>
    <s v="Xaxis Rich Media"/>
    <s v="cpm"/>
    <s v="Interstitial"/>
    <s v="Interstitial"/>
    <n v="2.5"/>
    <n v="4.75"/>
    <m/>
    <m/>
    <n v="0"/>
    <n v="0"/>
    <m/>
    <e v="#DIV/0!"/>
    <e v="#DIV/0!"/>
    <n v="0"/>
    <n v="300"/>
    <n v="300"/>
    <n v="0"/>
    <n v="0"/>
    <n v="0"/>
    <n v="0"/>
    <n v="-300"/>
    <e v="#DIV/0!"/>
  </r>
  <r>
    <s v="Dacia1216_Duster_interstitial_Doviz_MEC"/>
    <x v="0"/>
    <x v="11"/>
    <s v="Q4"/>
    <d v="2016-12-20T00:00:00"/>
    <d v="2016-12-31T00:00:00"/>
    <n v="0"/>
    <x v="1"/>
    <x v="40"/>
    <s v="Dacia1216_Duster_interstitial_MEC"/>
    <s v="Completed"/>
    <s v="Nokta"/>
    <s v="RON"/>
    <s v="Xaxis Rich Media"/>
    <s v="cpm"/>
    <s v="Interstitial"/>
    <s v="Interstitial"/>
    <m/>
    <n v="4.75"/>
    <n v="250000"/>
    <n v="0"/>
    <n v="250000"/>
    <n v="0"/>
    <m/>
    <e v="#DIV/0!"/>
    <e v="#DIV/0!"/>
    <n v="0"/>
    <n v="0"/>
    <n v="0"/>
    <n v="1187.5"/>
    <n v="1187.5"/>
    <n v="0"/>
    <n v="0"/>
    <n v="1187.5"/>
    <n v="1"/>
  </r>
  <r>
    <s v="Dacia1216_Duster_Mobil_SYNC_Clipkit_MEC"/>
    <x v="0"/>
    <x v="11"/>
    <s v="Q4"/>
    <d v="2016-12-20T00:00:00"/>
    <d v="2016-12-31T00:00:00"/>
    <n v="0"/>
    <x v="1"/>
    <x v="40"/>
    <s v="Dacia1216_Duster_Mobil_SYNC_MEC"/>
    <s v="Completed"/>
    <s v="Clipkit"/>
    <s v="RON"/>
    <s v="Xaxis SYNC"/>
    <s v="cpv"/>
    <s v="Pre/Mid/Post Rolls RON"/>
    <s v="Online Video"/>
    <n v="4.2000000000000003E-2"/>
    <n v="0.06"/>
    <n v="250000"/>
    <n v="250108"/>
    <n v="0"/>
    <n v="250000"/>
    <m/>
    <n v="0"/>
    <e v="#DIV/0!"/>
    <n v="10500"/>
    <n v="10500"/>
    <n v="0"/>
    <n v="15000"/>
    <n v="15000"/>
    <n v="0"/>
    <n v="0"/>
    <n v="4500"/>
    <n v="0.3"/>
  </r>
  <r>
    <s v="KozmoKlinik1216_John_Frida_Preroll_Star_MC"/>
    <x v="0"/>
    <x v="11"/>
    <s v="Q4"/>
    <d v="2016-12-20T00:00:00"/>
    <d v="2017-01-18T00:00:00"/>
    <n v="7"/>
    <x v="0"/>
    <x v="87"/>
    <s v="KozmoKlinik1216_John_Frida_Preroll_MC"/>
    <s v="Live"/>
    <s v="Star"/>
    <s v="RON"/>
    <s v="Xaxis Tv"/>
    <s v="cpv"/>
    <s v="Pre/Mid/Post Rolls RON"/>
    <s v="Online Video"/>
    <n v="0.01"/>
    <n v="0.06"/>
    <n v="75000"/>
    <n v="35000"/>
    <n v="35000"/>
    <n v="35000"/>
    <m/>
    <n v="0"/>
    <e v="#DIV/0!"/>
    <n v="750"/>
    <n v="350"/>
    <n v="-400"/>
    <n v="4500"/>
    <n v="2100"/>
    <n v="-2400"/>
    <n v="0"/>
    <n v="1750"/>
    <n v="0.83333333333333337"/>
  </r>
  <r>
    <s v="Teknosa1216_HarcadıkçaKazan_interstitial_Digitalm_MC"/>
    <x v="0"/>
    <x v="11"/>
    <s v="Q4"/>
    <d v="2016-12-19T00:00:00"/>
    <d v="2016-12-25T00:00:00"/>
    <n v="0"/>
    <x v="0"/>
    <x v="6"/>
    <s v="Teknosa1216_HarcadıkçaKazan_interstitial_MC"/>
    <s v="Completed"/>
    <s v="Digitalm"/>
    <s v="RON"/>
    <s v="Xaxis Rich Media"/>
    <s v="cpm"/>
    <s v="Interstitial"/>
    <s v="Interstitial"/>
    <n v="2.5"/>
    <n v="4.25"/>
    <n v="350000"/>
    <n v="147891"/>
    <n v="202109"/>
    <n v="147891"/>
    <n v="862"/>
    <n v="5.8286170219959297E-3"/>
    <n v="0.72320968677494213"/>
    <n v="875"/>
    <n v="369.72749999999996"/>
    <n v="-505.27250000000004"/>
    <n v="1487.5"/>
    <n v="623.4067500000001"/>
    <n v="-864.0932499999999"/>
    <n v="0"/>
    <n v="253.67925000000014"/>
    <n v="0.4069241309947319"/>
  </r>
  <r>
    <s v="Teknosa1216_HarcadıkçaKazan_interstitial_Star_MC"/>
    <x v="0"/>
    <x v="11"/>
    <s v="Q4"/>
    <d v="2016-12-19T00:00:00"/>
    <d v="2016-12-25T00:00:00"/>
    <n v="0"/>
    <x v="0"/>
    <x v="6"/>
    <s v="Teknosa1216_HarcadıkçaKazan_interstitial_MC"/>
    <s v="Completed"/>
    <s v="Star"/>
    <s v="RON"/>
    <s v="Xaxis Rich Media"/>
    <s v="cpm"/>
    <s v="Interstitial"/>
    <s v="Interstitial"/>
    <n v="2.5"/>
    <n v="4.25"/>
    <n v="360000"/>
    <n v="353101"/>
    <n v="6899"/>
    <n v="353101"/>
    <m/>
    <n v="0"/>
    <e v="#DIV/0!"/>
    <n v="900"/>
    <n v="882.75250000000005"/>
    <n v="-17.247499999999945"/>
    <n v="1530"/>
    <n v="1500.6792499999999"/>
    <n v="-29.320750000000089"/>
    <n v="0"/>
    <n v="617.92674999999986"/>
    <n v="0.41176470588235287"/>
  </r>
  <r>
    <s v="Teknosa1216_HarcadıkçaKazan_interstitial_Acunn_MC"/>
    <x v="0"/>
    <x v="11"/>
    <s v="Q4"/>
    <d v="2016-12-19T00:00:00"/>
    <d v="2016-12-25T00:00:00"/>
    <n v="0"/>
    <x v="0"/>
    <x v="6"/>
    <s v="Teknosa1216_HarcadıkçaKazan_interstitial_MC"/>
    <s v="Completed"/>
    <s v="Acunn"/>
    <s v="RON"/>
    <s v="Xaxis Rich Media"/>
    <s v="cpm"/>
    <s v="Interstitial"/>
    <s v="Interstitial"/>
    <n v="1.25"/>
    <n v="4.25"/>
    <n v="350000"/>
    <n v="199523"/>
    <n v="150477"/>
    <n v="199523"/>
    <m/>
    <n v="0"/>
    <e v="#DIV/0!"/>
    <n v="437.5"/>
    <n v="249.40375"/>
    <n v="-188.09625"/>
    <n v="1487.5"/>
    <n v="847.97275000000002"/>
    <n v="-639.52724999999998"/>
    <n v="0"/>
    <n v="598.56899999999996"/>
    <n v="0.70588235294117641"/>
  </r>
  <r>
    <s v="Teknosa1216_HarcadıkçaKazan_interstitial_Medyanet_MC"/>
    <x v="0"/>
    <x v="11"/>
    <s v="Q4"/>
    <d v="2016-12-19T00:00:00"/>
    <d v="2016-12-25T00:00:00"/>
    <n v="0"/>
    <x v="0"/>
    <x v="6"/>
    <s v="Teknosa1216_HarcadıkçaKazan_interstitial_MC"/>
    <s v="Completed"/>
    <s v="Medyanet"/>
    <s v="RON"/>
    <s v="Xaxis Rich Media"/>
    <s v="cpm"/>
    <s v="Interstitial"/>
    <s v="Interstitial"/>
    <n v="0.5"/>
    <n v="4.25"/>
    <n v="350000"/>
    <n v="350491"/>
    <n v="0"/>
    <n v="350000"/>
    <n v="2837"/>
    <n v="8.0943590562953111E-3"/>
    <n v="0.5250570144518858"/>
    <n v="175"/>
    <n v="175"/>
    <n v="0"/>
    <n v="1487.5"/>
    <n v="1489.5867499999999"/>
    <n v="2.0867499999999382"/>
    <n v="0"/>
    <n v="1314.5867499999999"/>
    <n v="0.88251775198725413"/>
  </r>
  <r>
    <s v="Teknosa1216_HarcadıkçaKazan_interstitial_Sözcü_MC"/>
    <x v="0"/>
    <x v="11"/>
    <s v="Q4"/>
    <d v="2016-12-19T00:00:00"/>
    <d v="2016-12-25T00:00:00"/>
    <n v="0"/>
    <x v="0"/>
    <x v="6"/>
    <s v="Teknosa1216_HarcadıkçaKazan_interstitial_MC"/>
    <s v="Completed"/>
    <s v="Sözcü"/>
    <s v="RON"/>
    <s v="Xaxis Rich Media"/>
    <s v="cpm"/>
    <s v="Interstitial"/>
    <s v="Interstitial"/>
    <n v="2"/>
    <n v="4.25"/>
    <n v="400000"/>
    <n v="400310"/>
    <n v="0"/>
    <n v="400000"/>
    <n v="2659"/>
    <n v="6.6423521770627766E-3"/>
    <n v="0.63983358405415569"/>
    <n v="800"/>
    <n v="800"/>
    <n v="0"/>
    <n v="1700"/>
    <n v="1701.3175000000001"/>
    <n v="1.3175000000001091"/>
    <n v="0"/>
    <n v="901.31750000000011"/>
    <n v="0.52977618816005834"/>
  </r>
  <r>
    <s v="Teknosa1216_HarcadıkçaKazan_interstitial_Bond_MC"/>
    <x v="0"/>
    <x v="11"/>
    <s v="Q4"/>
    <d v="2016-12-19T00:00:00"/>
    <d v="2016-12-25T00:00:00"/>
    <n v="0"/>
    <x v="0"/>
    <x v="6"/>
    <s v="Teknosa1216_HarcadıkçaKazan_interstitial_MC"/>
    <s v="Completed"/>
    <s v="Bond Digital"/>
    <s v="RON"/>
    <s v="Xaxis Rich Media"/>
    <s v="cpm"/>
    <s v="Interstitial"/>
    <s v="Interstitial"/>
    <n v="2.5"/>
    <n v="4.25"/>
    <n v="300000"/>
    <n v="432244"/>
    <n v="0"/>
    <n v="300000"/>
    <n v="3317"/>
    <n v="7.6739064047158549E-3"/>
    <n v="0.55382484172444979"/>
    <n v="750"/>
    <n v="750"/>
    <n v="0"/>
    <n v="1275"/>
    <n v="1837.037"/>
    <n v="562.03700000000003"/>
    <n v="0"/>
    <n v="1087.037"/>
    <n v="0.5917338627365698"/>
  </r>
  <r>
    <s v="Aktifbank1216_NKolayKredi_interest_DYG_MX"/>
    <x v="0"/>
    <x v="11"/>
    <s v="Q4"/>
    <d v="2016-12-21T00:00:00"/>
    <d v="2017-01-31T00:00:00"/>
    <n v="20"/>
    <x v="3"/>
    <x v="88"/>
    <s v="Aktifbank1216_NKolayKredi_interest_MX"/>
    <s v="Live"/>
    <s v="Dogus"/>
    <s v="RON"/>
    <s v="Xaxis Display Plus"/>
    <s v="cpm"/>
    <s v="Selected Sites"/>
    <s v="Ad Bundles"/>
    <n v="0.35"/>
    <n v="2"/>
    <n v="500000"/>
    <n v="500312"/>
    <n v="0"/>
    <n v="500000"/>
    <n v="785"/>
    <n v="1.569020930939094E-3"/>
    <n v="1.2738853503184713"/>
    <n v="175"/>
    <n v="175"/>
    <n v="0"/>
    <n v="1000"/>
    <n v="1000"/>
    <n v="0"/>
    <n v="0"/>
    <n v="825"/>
    <n v="0.82499999999999996"/>
  </r>
  <r>
    <s v="Aktifbank1216_NKolayKredi_interest_Medikalakademi_MX"/>
    <x v="0"/>
    <x v="11"/>
    <s v="Q4"/>
    <d v="2016-12-21T00:00:00"/>
    <d v="2017-01-31T00:00:00"/>
    <n v="20"/>
    <x v="3"/>
    <x v="88"/>
    <s v="Aktifbank1216_NKolayKredi_interest_MX"/>
    <s v="Live"/>
    <s v="Medikalakademi"/>
    <s v="RON"/>
    <s v="Xaxis Display Plus"/>
    <s v="cpm"/>
    <s v="Selected Sites"/>
    <s v="Ad Bundles"/>
    <n v="0.35"/>
    <n v="2"/>
    <n v="500000"/>
    <n v="500312"/>
    <n v="0"/>
    <n v="500000"/>
    <n v="785"/>
    <n v="1.569020930939094E-3"/>
    <n v="1.2738853503184713"/>
    <n v="175"/>
    <n v="99.528378892007112"/>
    <n v="-75.471621107992888"/>
    <n v="1000"/>
    <n v="1000"/>
    <n v="0"/>
    <n v="0"/>
    <n v="900.47162110799286"/>
    <n v="0.90047162110799284"/>
  </r>
  <r>
    <s v="Aktifbank1216_NKolayKredi_interest_Grapeshot_MX"/>
    <x v="0"/>
    <x v="11"/>
    <s v="Q4"/>
    <d v="2016-12-21T00:00:00"/>
    <d v="2017-01-31T00:00:00"/>
    <n v="20"/>
    <x v="3"/>
    <x v="88"/>
    <s v="Aktifbank1216_NKolayKredi_interest_MX"/>
    <s v="Live"/>
    <s v="Grapeshot"/>
    <s v="RON"/>
    <s v="Xaxis Display Plus"/>
    <s v="cpm"/>
    <s v="Selected Sites"/>
    <s v="Ad Bundles"/>
    <n v="0.35"/>
    <n v="2"/>
    <m/>
    <m/>
    <n v="0"/>
    <n v="0"/>
    <m/>
    <e v="#DIV/0!"/>
    <e v="#DIV/0!"/>
    <n v="0"/>
    <n v="63.703437489999999"/>
    <n v="63.703437489999999"/>
    <n v="0"/>
    <n v="0"/>
    <n v="0"/>
    <n v="0"/>
    <n v="-63.703437489999999"/>
    <e v="#DIV/0!"/>
  </r>
  <r>
    <s v="Aktifbank1216_NKolayKredi_interest_Digitalm_MX"/>
    <x v="0"/>
    <x v="11"/>
    <s v="Q4"/>
    <d v="2016-12-21T00:00:00"/>
    <d v="2017-01-31T00:00:00"/>
    <n v="20"/>
    <x v="3"/>
    <x v="88"/>
    <s v="Aktifbank1216_NKolayKredi_interest_MX"/>
    <s v="Live"/>
    <s v="Digitalm"/>
    <s v="RON"/>
    <s v="Xaxis Display Plus"/>
    <s v="cpm"/>
    <s v="Selected Sites"/>
    <s v="Ad Bundles"/>
    <n v="0.2"/>
    <n v="2"/>
    <m/>
    <m/>
    <n v="0"/>
    <n v="0"/>
    <m/>
    <e v="#DIV/0!"/>
    <e v="#DIV/0!"/>
    <n v="0"/>
    <n v="63.70343749496584"/>
    <n v="63.70343749496584"/>
    <n v="0"/>
    <n v="0"/>
    <n v="0"/>
    <n v="0"/>
    <n v="-63.70343749496584"/>
    <e v="#DIV/0!"/>
  </r>
  <r>
    <s v="Vestel1216_OCM_OMO_interstitial_Medyanet_MC"/>
    <x v="0"/>
    <x v="11"/>
    <s v="Q4"/>
    <d v="2016-12-22T00:00:00"/>
    <d v="2017-01-04T00:00:00"/>
    <n v="0"/>
    <x v="0"/>
    <x v="18"/>
    <s v="Vestel1216_OCM_OMO_interstitial_MC"/>
    <s v="Completed"/>
    <s v="Medyanet"/>
    <s v="RON"/>
    <s v="Xaxis Rich Media"/>
    <s v="cpm"/>
    <s v="Interstitial"/>
    <s v="Interstitial"/>
    <n v="0.5"/>
    <n v="4.25"/>
    <n v="250000"/>
    <n v="180999"/>
    <n v="69001"/>
    <n v="180999"/>
    <n v="1784"/>
    <n v="9.8564080464532949E-3"/>
    <n v="0.54340975336322872"/>
    <n v="125"/>
    <n v="90.499499999999998"/>
    <n v="-34.500500000000002"/>
    <n v="1062.5"/>
    <n v="969.4430000000001"/>
    <n v="-93.056999999999903"/>
    <n v="0"/>
    <n v="878.94350000000009"/>
    <n v="0.90664794113733349"/>
  </r>
  <r>
    <s v="Vestel1216_OCM_OMO_interstitial_Acunn_MC"/>
    <x v="0"/>
    <x v="11"/>
    <s v="Q4"/>
    <d v="2016-12-22T00:00:00"/>
    <d v="2017-01-04T00:00:00"/>
    <n v="0"/>
    <x v="0"/>
    <x v="18"/>
    <s v="Vestel1216_OCM_OMO_interstitial_MC"/>
    <s v="Completed"/>
    <s v="Acunn"/>
    <s v="RON"/>
    <s v="Xaxis Rich Media"/>
    <s v="cpm"/>
    <s v="Interstitial"/>
    <s v="Interstitial"/>
    <n v="1.25"/>
    <n v="4.25"/>
    <n v="200000"/>
    <n v="200149"/>
    <n v="0"/>
    <n v="200000"/>
    <m/>
    <n v="0"/>
    <e v="#DIV/0!"/>
    <n v="250"/>
    <n v="250"/>
    <n v="0"/>
    <n v="850"/>
    <n v="850.63324999999998"/>
    <n v="0.63324999999997544"/>
    <n v="0"/>
    <n v="600.63324999999998"/>
    <n v="0.70610130746711341"/>
  </r>
  <r>
    <s v="Vestel1216_OCM_OMO_interstitial_Onedio_MC"/>
    <x v="0"/>
    <x v="11"/>
    <s v="Q4"/>
    <d v="2016-12-22T00:00:00"/>
    <d v="2017-01-04T00:00:00"/>
    <n v="0"/>
    <x v="0"/>
    <x v="18"/>
    <s v="Vestel1216_OCM_OMO_interstitial_MC"/>
    <s v="Completed"/>
    <s v="Onedio"/>
    <s v="RON"/>
    <s v="Xaxis Rich Media"/>
    <s v="cpm"/>
    <s v="Interstitial"/>
    <s v="Interstitial"/>
    <m/>
    <m/>
    <m/>
    <m/>
    <n v="0"/>
    <n v="0"/>
    <m/>
    <e v="#DIV/0!"/>
    <e v="#DIV/0!"/>
    <n v="0"/>
    <n v="300"/>
    <n v="300"/>
    <n v="0"/>
    <n v="0"/>
    <n v="0"/>
    <n v="0"/>
    <n v="-300"/>
    <e v="#DIV/0!"/>
  </r>
  <r>
    <s v="Vestel1216_OCM_OMO_interstitial_Medikalakademi_MC"/>
    <x v="0"/>
    <x v="11"/>
    <s v="Q4"/>
    <d v="2016-12-22T00:00:00"/>
    <d v="2017-01-04T00:00:00"/>
    <n v="0"/>
    <x v="0"/>
    <x v="18"/>
    <s v="Vestel1216_OCM_OMO_interstitial_MC"/>
    <s v="Completed"/>
    <s v="Medikalakademi"/>
    <s v="RON"/>
    <s v="Xaxis Rich Media"/>
    <s v="cpm"/>
    <s v="Interstitial"/>
    <s v="Interstitial"/>
    <m/>
    <m/>
    <m/>
    <m/>
    <n v="0"/>
    <n v="0"/>
    <m/>
    <e v="#DIV/0!"/>
    <e v="#DIV/0!"/>
    <n v="0"/>
    <n v="50"/>
    <n v="50"/>
    <n v="0"/>
    <n v="0"/>
    <n v="0"/>
    <n v="0"/>
    <n v="-50"/>
    <e v="#DIV/0!"/>
  </r>
  <r>
    <s v="Vestel1216_OCM_OMO_interstitial_Brighttech_MC"/>
    <x v="0"/>
    <x v="11"/>
    <s v="Q4"/>
    <d v="2016-12-22T00:00:00"/>
    <d v="2017-01-04T00:00:00"/>
    <n v="0"/>
    <x v="0"/>
    <x v="18"/>
    <s v="Vestel1216_OCM_OMO_interstitial_MC"/>
    <s v="Completed"/>
    <s v="Bannerconnect"/>
    <s v="RON"/>
    <s v="Xaxis Rich Media"/>
    <s v="cpm"/>
    <s v="Interstitial"/>
    <s v="Interstitial"/>
    <m/>
    <m/>
    <m/>
    <m/>
    <n v="0"/>
    <n v="0"/>
    <m/>
    <e v="#DIV/0!"/>
    <e v="#DIV/0!"/>
    <n v="0"/>
    <n v="50"/>
    <n v="50"/>
    <n v="0"/>
    <n v="0"/>
    <n v="0"/>
    <n v="0"/>
    <n v="-50"/>
    <e v="#DIV/0!"/>
  </r>
  <r>
    <s v="Vestel1216_OCM_OMO_interstitial_Digitalm_MC"/>
    <x v="0"/>
    <x v="11"/>
    <s v="Q4"/>
    <d v="2016-12-22T00:00:00"/>
    <d v="2017-01-04T00:00:00"/>
    <n v="0"/>
    <x v="0"/>
    <x v="18"/>
    <s v="Vestel1216_OCM_OMO_interstitial_MC"/>
    <s v="Completed"/>
    <s v="Digitalm"/>
    <s v="RON"/>
    <s v="Xaxis Rich Media"/>
    <s v="cpm"/>
    <s v="Interstitial"/>
    <s v="Interstitial"/>
    <n v="2.5"/>
    <n v="4.25"/>
    <n v="100000"/>
    <n v="42335"/>
    <n v="57665"/>
    <n v="42335"/>
    <n v="235"/>
    <n v="5.5509625605291131E-3"/>
    <n v="0.7656329787234043"/>
    <n v="250"/>
    <n v="105.83750000000001"/>
    <n v="-144.16249999999999"/>
    <n v="425"/>
    <n v="179.92375000000001"/>
    <n v="-245.07624999999999"/>
    <n v="0"/>
    <n v="74.086250000000007"/>
    <n v="0.41176470588235298"/>
  </r>
  <r>
    <s v="Tadım1216_MuratBoz_interstitial_Medyanet_MEC"/>
    <x v="0"/>
    <x v="11"/>
    <s v="Q4"/>
    <d v="2016-12-22T00:00:00"/>
    <d v="2016-12-25T00:00:00"/>
    <n v="0"/>
    <x v="1"/>
    <x v="32"/>
    <s v="Tadım1216_MuratBoz_interstitial_MEC"/>
    <s v="Completed"/>
    <s v="Medyanet"/>
    <s v="RON"/>
    <s v="Xaxis Rich Media"/>
    <s v="cpm"/>
    <s v="Interstitial"/>
    <s v="Interstitial"/>
    <n v="0.5"/>
    <n v="4.5"/>
    <n v="750000"/>
    <n v="750598"/>
    <n v="0"/>
    <n v="750000"/>
    <n v="8565"/>
    <n v="1.1410901707705057E-2"/>
    <n v="0.15121762988908349"/>
    <n v="375"/>
    <n v="375"/>
    <n v="0"/>
    <n v="3375"/>
    <n v="1295.1790000000001"/>
    <n v="-2079.8209999999999"/>
    <n v="0"/>
    <n v="920.17900000000009"/>
    <n v="0.71046473112982844"/>
  </r>
  <r>
    <s v="Tadım1216_MuratBoz_interstitial_Digitalm_MEC"/>
    <x v="0"/>
    <x v="11"/>
    <s v="Q4"/>
    <d v="2016-12-22T00:00:00"/>
    <d v="2016-12-25T00:00:00"/>
    <n v="0"/>
    <x v="1"/>
    <x v="32"/>
    <s v="Tadım1216_MuratBoz_interstitial_MEC"/>
    <s v="Completed"/>
    <s v="Digitalm"/>
    <s v="RON"/>
    <s v="Xaxis Rich Media"/>
    <s v="cpm"/>
    <s v="Interstitial"/>
    <s v="Interstitial"/>
    <n v="2.5"/>
    <n v="4.5"/>
    <n v="300000"/>
    <n v="84571"/>
    <n v="215429"/>
    <n v="84571"/>
    <n v="529"/>
    <n v="6.2550992657057387E-3"/>
    <n v="0.71941304347826085"/>
    <n v="750"/>
    <n v="211.42750000000001"/>
    <n v="-538.57249999999999"/>
    <n v="1350"/>
    <n v="380.56950000000001"/>
    <n v="-969.43049999999994"/>
    <n v="0"/>
    <n v="169.142"/>
    <n v="0.44444444444444442"/>
  </r>
  <r>
    <s v="Tadım1216_MuratBoz_interstitial_Acunn_MEC"/>
    <x v="0"/>
    <x v="11"/>
    <s v="Q4"/>
    <d v="2016-12-22T00:00:00"/>
    <d v="2016-12-25T00:00:00"/>
    <n v="0"/>
    <x v="1"/>
    <x v="32"/>
    <s v="Tadım1216_MuratBoz_interstitial_MEC"/>
    <s v="Completed"/>
    <s v="Acunn"/>
    <s v="RON"/>
    <s v="Xaxis Rich Media"/>
    <s v="cpm"/>
    <s v="Interstitial"/>
    <s v="Interstitial"/>
    <n v="1.25"/>
    <n v="4.5"/>
    <n v="500000"/>
    <n v="345023"/>
    <n v="154977"/>
    <n v="345023"/>
    <m/>
    <n v="0"/>
    <e v="#DIV/0!"/>
    <n v="625"/>
    <n v="431.27875000000006"/>
    <n v="-193.72124999999994"/>
    <n v="2250"/>
    <n v="1000"/>
    <n v="-1250"/>
    <n v="0"/>
    <n v="568.72124999999994"/>
    <n v="0.56872124999999996"/>
  </r>
  <r>
    <s v="Tadım1216_MuratBoz_interstitial_Star_MEC"/>
    <x v="0"/>
    <x v="11"/>
    <s v="Q4"/>
    <d v="2016-12-22T00:00:00"/>
    <d v="2016-12-25T00:00:00"/>
    <n v="0"/>
    <x v="1"/>
    <x v="32"/>
    <s v="Tadım1216_MuratBoz_interstitial_MEC"/>
    <s v="Completed"/>
    <s v="Star"/>
    <s v="RON"/>
    <s v="Xaxis Rich Media"/>
    <s v="cpm"/>
    <s v="Interstitial"/>
    <s v="Interstitial"/>
    <n v="2.5"/>
    <n v="4.5"/>
    <n v="400000"/>
    <n v="316123"/>
    <n v="83877"/>
    <n v="316123"/>
    <m/>
    <n v="0"/>
    <e v="#DIV/0!"/>
    <n v="1000"/>
    <n v="790.3075"/>
    <n v="-209.6925"/>
    <n v="1800"/>
    <n v="1000"/>
    <n v="-800"/>
    <n v="0"/>
    <n v="209.6925"/>
    <n v="0.2096925"/>
  </r>
  <r>
    <s v="Tadım1216_MuratBoz_interstitial_Sem_MEC"/>
    <x v="0"/>
    <x v="11"/>
    <s v="Q4"/>
    <d v="2016-12-22T00:00:00"/>
    <d v="2016-12-25T00:00:00"/>
    <n v="0"/>
    <x v="1"/>
    <x v="32"/>
    <s v="Tadım1216_MuratBoz_interstitial_MEC"/>
    <s v="Completed"/>
    <s v="Sem Digital"/>
    <s v="RON"/>
    <s v="Xaxis Rich Media"/>
    <s v="cpm"/>
    <s v="Interstitial"/>
    <s v="Interstitial"/>
    <n v="1.5"/>
    <n v="4.5"/>
    <n v="300000"/>
    <n v="377089"/>
    <n v="0"/>
    <n v="300000"/>
    <n v="301"/>
    <n v="7.9822004884788471E-4"/>
    <n v="5.6375431893687704"/>
    <n v="450"/>
    <n v="450"/>
    <n v="0"/>
    <n v="1350"/>
    <n v="1696.9005"/>
    <n v="346.90049999999997"/>
    <n v="0"/>
    <n v="1246.9005"/>
    <n v="0.73481061500070277"/>
  </r>
  <r>
    <s v="Tadım1216_MuratBoz_Mobil_RichMedia_Move_MEC"/>
    <x v="0"/>
    <x v="11"/>
    <s v="Q4"/>
    <d v="2016-12-22T00:00:00"/>
    <d v="2016-12-25T00:00:00"/>
    <n v="0"/>
    <x v="1"/>
    <x v="32"/>
    <s v="Tadım1216_MuratBoz_Mobil_RichMedia_MEC"/>
    <s v="Completed"/>
    <s v="Move"/>
    <s v="RON"/>
    <s v="Xaxis Mobil"/>
    <s v="cpm"/>
    <s v="Interstitial"/>
    <s v="Interstitial"/>
    <n v="6"/>
    <n v="10"/>
    <n v="300000"/>
    <n v="421650"/>
    <n v="0"/>
    <n v="300000"/>
    <m/>
    <n v="0"/>
    <e v="#DIV/0!"/>
    <n v="1800"/>
    <n v="1800"/>
    <n v="0"/>
    <n v="3000"/>
    <n v="2500"/>
    <n v="-500"/>
    <n v="0"/>
    <n v="700"/>
    <n v="0.28000000000000003"/>
  </r>
  <r>
    <s v="Akbank1216_Sanat_Caz_Festivali_interest_DYG_MC"/>
    <x v="0"/>
    <x v="11"/>
    <s v="Q4"/>
    <d v="2016-12-22T00:00:00"/>
    <d v="2016-12-31T00:00:00"/>
    <n v="0"/>
    <x v="0"/>
    <x v="9"/>
    <s v="Akbank1216_Sanat_Caz_Festivali_interest_MC"/>
    <s v="Completed"/>
    <s v="Dogus"/>
    <s v="RON"/>
    <s v="Xaxis Display Plus"/>
    <s v="cpm"/>
    <s v="Selected Sites"/>
    <s v="Ad Bundles"/>
    <n v="0.35"/>
    <n v="1.3"/>
    <n v="750000"/>
    <n v="750434"/>
    <n v="0"/>
    <n v="750000"/>
    <n v="740"/>
    <n v="9.8609604575485661E-4"/>
    <n v="1.31833"/>
    <n v="262.5"/>
    <n v="262.5"/>
    <n v="0"/>
    <n v="975"/>
    <n v="975.56420000000003"/>
    <n v="0.56420000000002801"/>
    <n v="0"/>
    <n v="713.06420000000003"/>
    <n v="0.73092493553986504"/>
  </r>
  <r>
    <s v="Akbank1216_Sanat_Caz_Festivali_interest_DYG_MC"/>
    <x v="0"/>
    <x v="11"/>
    <s v="Q4"/>
    <d v="2016-12-22T00:00:00"/>
    <d v="2016-12-31T00:00:00"/>
    <n v="0"/>
    <x v="0"/>
    <x v="9"/>
    <s v="Akbank1216_Sanat_Caz_Festivali_interest_MC"/>
    <s v="Completed"/>
    <s v="Bond Digital"/>
    <s v="RON"/>
    <s v="Xaxis Display Plus"/>
    <s v="cpm"/>
    <s v="Selected Sites"/>
    <s v="Ad Bundles"/>
    <n v="0.5"/>
    <n v="1.3"/>
    <n v="1500000"/>
    <n v="1432303"/>
    <n v="67697"/>
    <n v="1432303"/>
    <n v="268"/>
    <n v="1.8711124671246237E-4"/>
    <n v="6.9477384328358216"/>
    <n v="750"/>
    <n v="716.15150000000006"/>
    <n v="-33.848499999999945"/>
    <n v="1950"/>
    <n v="1861.9939000000002"/>
    <n v="-88.006099999999833"/>
    <n v="0"/>
    <n v="1145.8424"/>
    <n v="0.61538461538461531"/>
  </r>
  <r>
    <s v="Akbank1216_Sanat_Caz_Festivali_interest_Google_MC"/>
    <x v="0"/>
    <x v="11"/>
    <s v="Q4"/>
    <d v="2016-12-22T00:00:00"/>
    <d v="2016-12-31T00:00:00"/>
    <n v="0"/>
    <x v="0"/>
    <x v="9"/>
    <s v="Akbank1216_Sanat_Caz_Festivali_interest_MC"/>
    <s v="Completed"/>
    <s v="Google"/>
    <s v="RON"/>
    <s v="Xaxis Display Plus"/>
    <s v="cpm"/>
    <s v="Selected Sites"/>
    <s v="Ad Bundles"/>
    <n v="1"/>
    <n v="1.3"/>
    <m/>
    <m/>
    <m/>
    <n v="0"/>
    <m/>
    <e v="#DIV/0!"/>
    <e v="#DIV/0!"/>
    <n v="0"/>
    <n v="339.55599466294598"/>
    <n v="339.55599466294598"/>
    <n v="0"/>
    <n v="0"/>
    <n v="0"/>
    <n v="0"/>
    <n v="-339.55599466294598"/>
    <e v="#DIV/0!"/>
  </r>
  <r>
    <s v="Akbank1216_Sanat_Caz_Festivali_interest_onedio_MC"/>
    <x v="0"/>
    <x v="11"/>
    <s v="Q4"/>
    <d v="2016-12-22T00:00:00"/>
    <d v="2016-12-31T00:00:00"/>
    <n v="0"/>
    <x v="0"/>
    <x v="9"/>
    <s v="Akbank1216_Sanat_Caz_Festivali_interest_MC"/>
    <s v="Completed"/>
    <s v="onedio"/>
    <s v="RON"/>
    <s v="Xaxis Display Plus"/>
    <s v="cpm"/>
    <s v="Selected Sites"/>
    <s v="Ad Bundles"/>
    <n v="1"/>
    <n v="1.3"/>
    <m/>
    <m/>
    <m/>
    <n v="0"/>
    <m/>
    <e v="#DIV/0!"/>
    <e v="#DIV/0!"/>
    <n v="0"/>
    <n v="200"/>
    <n v="200"/>
    <n v="0"/>
    <n v="0"/>
    <n v="0"/>
    <n v="0"/>
    <n v="-200"/>
    <e v="#DIV/0!"/>
  </r>
  <r>
    <s v="Akbank1216_Sanat_Caz_Festivali_interest_medikalakademi_MC"/>
    <x v="0"/>
    <x v="11"/>
    <s v="Q4"/>
    <d v="2016-12-22T00:00:00"/>
    <d v="2016-12-31T00:00:00"/>
    <n v="0"/>
    <x v="0"/>
    <x v="9"/>
    <s v="Akbank1216_Sanat_Caz_Festivali_interest_MC"/>
    <s v="Completed"/>
    <s v="Medikalakademi"/>
    <s v="RON"/>
    <s v="Xaxis Display Plus"/>
    <s v="cpm"/>
    <s v="Selected Sites"/>
    <s v="Ad Bundles"/>
    <n v="1"/>
    <n v="1.3"/>
    <m/>
    <m/>
    <m/>
    <n v="0"/>
    <m/>
    <e v="#DIV/0!"/>
    <e v="#DIV/0!"/>
    <n v="0"/>
    <n v="50"/>
    <n v="50"/>
    <n v="0"/>
    <n v="0"/>
    <n v="0"/>
    <n v="0"/>
    <n v="-50"/>
    <e v="#DIV/0!"/>
  </r>
  <r>
    <s v="Akbank1216_Sanat_Caz_Festivali_interest_brighttechfee_MC"/>
    <x v="0"/>
    <x v="11"/>
    <s v="Q4"/>
    <d v="2016-12-22T00:00:00"/>
    <d v="2016-12-31T00:00:00"/>
    <n v="0"/>
    <x v="0"/>
    <x v="9"/>
    <s v="Akbank1216_Sanat_Caz_Festivali_interest_MC"/>
    <s v="Completed"/>
    <s v="Bannerconnect"/>
    <s v="RON"/>
    <s v="Xaxis Display Plus"/>
    <s v="cpm"/>
    <s v="Selected Sites"/>
    <s v="Ad Bundles"/>
    <n v="1"/>
    <n v="1.3"/>
    <m/>
    <m/>
    <m/>
    <n v="0"/>
    <m/>
    <e v="#DIV/0!"/>
    <e v="#DIV/0!"/>
    <n v="0"/>
    <n v="50"/>
    <n v="50"/>
    <n v="0"/>
    <n v="0"/>
    <n v="0"/>
    <n v="0"/>
    <n v="-50"/>
    <e v="#DIV/0!"/>
  </r>
  <r>
    <s v="Akbank1216_Sanat_Caz_Festivali_interest_grapeshot_MC"/>
    <x v="0"/>
    <x v="11"/>
    <s v="Q4"/>
    <d v="2016-12-22T00:00:00"/>
    <d v="2016-12-31T00:00:00"/>
    <n v="0"/>
    <x v="0"/>
    <x v="9"/>
    <s v="Akbank1216_Sanat_Caz_Festivali_interest_MC"/>
    <s v="Completed"/>
    <s v="Grapeshot"/>
    <s v="RON"/>
    <s v="Xaxis Display Plus"/>
    <s v="cpm"/>
    <s v="Selected Sites"/>
    <s v="Ad Bundles"/>
    <n v="1"/>
    <n v="1.3"/>
    <m/>
    <m/>
    <m/>
    <n v="0"/>
    <m/>
    <e v="#DIV/0!"/>
    <e v="#DIV/0!"/>
    <n v="0"/>
    <n v="50"/>
    <n v="50"/>
    <n v="0"/>
    <n v="0"/>
    <n v="0"/>
    <n v="0"/>
    <n v="-50"/>
    <e v="#DIV/0!"/>
  </r>
  <r>
    <s v="Akbank1216_Sanat_Caz_Festivali_interest_Appnexus_MC"/>
    <x v="0"/>
    <x v="11"/>
    <s v="Q4"/>
    <d v="2016-12-22T00:00:00"/>
    <d v="2016-12-31T00:00:00"/>
    <n v="0"/>
    <x v="0"/>
    <x v="9"/>
    <s v="Akbank1216_Sanat_Caz_Festivali_interest_MC"/>
    <s v="Completed"/>
    <s v="Appnexus"/>
    <s v="RON"/>
    <s v="Xaxis Display Plus"/>
    <s v="cpm"/>
    <s v="Selected Sites"/>
    <s v="Ad Bundles"/>
    <n v="1"/>
    <n v="1.3"/>
    <n v="1500000"/>
    <n v="1491231"/>
    <n v="8769"/>
    <n v="1491231"/>
    <n v="307"/>
    <n v="2.0587018376093307E-4"/>
    <n v="4.7811162866449521"/>
    <n v="1500"/>
    <n v="160"/>
    <n v="-1340"/>
    <n v="1950"/>
    <n v="1467.8027000000002"/>
    <n v="-482.19729999999981"/>
    <n v="0"/>
    <n v="1307.8027000000002"/>
    <n v="0.89099352385712327"/>
  </r>
  <r>
    <s v="Vodafone1216_Olympia_Asus2_interest_DYG_MS"/>
    <x v="0"/>
    <x v="11"/>
    <s v="Q4"/>
    <d v="2016-12-22T00:00:00"/>
    <d v="2016-12-31T00:00:00"/>
    <n v="0"/>
    <x v="2"/>
    <x v="13"/>
    <s v="Vodafone1216_Olympia_Asus2_interest_MS"/>
    <s v="Completed"/>
    <s v="Dogus"/>
    <s v="RON"/>
    <s v="Xaxis Display Plus"/>
    <s v="cpm"/>
    <s v="Selected Sites"/>
    <s v="Ad Bundles"/>
    <n v="0.35"/>
    <n v="1.5"/>
    <n v="750000"/>
    <n v="750199"/>
    <n v="0"/>
    <n v="750000"/>
    <n v="1071"/>
    <n v="1.4276212045070708E-3"/>
    <n v="0.93370681605975725"/>
    <n v="262.5"/>
    <n v="262.5"/>
    <n v="0"/>
    <n v="1125"/>
    <n v="1000"/>
    <n v="-125"/>
    <n v="0"/>
    <n v="737.5"/>
    <n v="0.73750000000000004"/>
  </r>
  <r>
    <s v="Vodafone1216_Olympia_Asus2_interest_Digitalm_MS"/>
    <x v="0"/>
    <x v="11"/>
    <s v="Q4"/>
    <d v="2016-12-22T00:00:00"/>
    <d v="2016-12-31T00:00:00"/>
    <n v="0"/>
    <x v="2"/>
    <x v="13"/>
    <s v="Vodafone1216_Olympia_Asus2_interest_MS"/>
    <s v="Completed"/>
    <s v="Digitalm"/>
    <s v="RON"/>
    <s v="Xaxis Display Plus"/>
    <s v="cpm"/>
    <s v="Selected Sites"/>
    <s v="Ad Bundles"/>
    <n v="0.2"/>
    <n v="1.5"/>
    <n v="750000"/>
    <n v="750015"/>
    <n v="0"/>
    <n v="750000"/>
    <n v="136"/>
    <n v="1.8132970673919856E-4"/>
    <n v="7.3529411764705879"/>
    <n v="150"/>
    <n v="150"/>
    <n v="0"/>
    <n v="1125"/>
    <n v="1000"/>
    <n v="-125"/>
    <n v="0"/>
    <n v="850"/>
    <n v="0.85"/>
  </r>
  <r>
    <s v="Vodafone1216_Olympia_Asus2_interest_Medyanet(Faz1)_MS"/>
    <x v="0"/>
    <x v="11"/>
    <s v="Q4"/>
    <d v="2016-12-22T00:00:00"/>
    <d v="2016-12-31T00:00:00"/>
    <n v="0"/>
    <x v="2"/>
    <x v="13"/>
    <s v="Vodafone1216_Olympia_Asus2_interest_MS"/>
    <s v="Completed"/>
    <s v="Medyanet"/>
    <s v="RON"/>
    <s v="Xaxis Display Plus"/>
    <s v="cpm"/>
    <s v="Selected Sites"/>
    <s v="Ad Bundles"/>
    <n v="0.5"/>
    <n v="1.5"/>
    <n v="300000"/>
    <n v="300001"/>
    <n v="0"/>
    <n v="300000"/>
    <m/>
    <n v="0"/>
    <e v="#DIV/0!"/>
    <n v="150"/>
    <n v="150"/>
    <n v="0"/>
    <n v="450"/>
    <n v="400"/>
    <n v="-50"/>
    <n v="0"/>
    <n v="250"/>
    <n v="0.625"/>
  </r>
  <r>
    <s v="Vodafone1216_Olympia_Asus2_Contextual_Sahibinden_MS"/>
    <x v="0"/>
    <x v="11"/>
    <s v="Q4"/>
    <d v="2016-12-22T00:00:00"/>
    <d v="2016-12-31T00:00:00"/>
    <n v="0"/>
    <x v="2"/>
    <x v="13"/>
    <s v="Vodafone1216_Olympia_Asus2_Contextual_MS"/>
    <s v="Completed"/>
    <s v="Sahibinden"/>
    <s v="RON"/>
    <s v="Xaxis Contextual"/>
    <s v="cpm"/>
    <s v="Selected Sites"/>
    <s v="Ad Bundles"/>
    <n v="0.3"/>
    <n v="2.5"/>
    <n v="2000000"/>
    <n v="1257214"/>
    <n v="742786"/>
    <n v="1257214"/>
    <m/>
    <n v="0"/>
    <e v="#DIV/0!"/>
    <n v="600"/>
    <n v="377.16419999999999"/>
    <n v="-222.83580000000001"/>
    <n v="5000"/>
    <n v="2000"/>
    <n v="-3000"/>
    <n v="0"/>
    <n v="1622.8358000000001"/>
    <n v="0.81141790000000003"/>
  </r>
  <r>
    <s v="Vodafone1216_Olympia_Asus2_Contextual_Medyanet(Faz2)_MS"/>
    <x v="0"/>
    <x v="11"/>
    <s v="Q4"/>
    <d v="2016-12-22T00:00:00"/>
    <d v="2016-12-31T00:00:00"/>
    <n v="0"/>
    <x v="2"/>
    <x v="13"/>
    <s v="Vodafone1216_Olympia_Asus2_Contextual_MS"/>
    <s v="Completed"/>
    <s v="Medyanet"/>
    <s v="RON"/>
    <s v="Xaxis Contextual"/>
    <s v="cpm"/>
    <s v="Selected Sites"/>
    <s v="Ad Bundles"/>
    <n v="0.5"/>
    <n v="2.5"/>
    <n v="500000"/>
    <n v="315518"/>
    <n v="184482"/>
    <n v="315518"/>
    <m/>
    <n v="0"/>
    <e v="#DIV/0!"/>
    <n v="250"/>
    <n v="157.75899999999999"/>
    <n v="-92.241000000000014"/>
    <n v="1250"/>
    <n v="500"/>
    <n v="-750"/>
    <n v="0"/>
    <n v="342.24099999999999"/>
    <n v="0.68448199999999992"/>
  </r>
  <r>
    <s v="Vodafone1216_Olympia_Asus2_Contextual_Bond_MS"/>
    <x v="0"/>
    <x v="11"/>
    <s v="Q4"/>
    <d v="2016-12-22T00:00:00"/>
    <d v="2016-12-31T00:00:00"/>
    <n v="0"/>
    <x v="2"/>
    <x v="13"/>
    <s v="Vodafone1216_Olympia_Asus2_Contextual_MS"/>
    <s v="Completed"/>
    <s v="Bond Digital"/>
    <s v="RON"/>
    <s v="Xaxis Contextual"/>
    <s v="cpm"/>
    <s v="Selected Sites"/>
    <s v="Ad Bundles"/>
    <n v="0.5"/>
    <n v="2.5"/>
    <n v="1000000"/>
    <n v="608370"/>
    <n v="391630"/>
    <n v="608370"/>
    <m/>
    <n v="0"/>
    <e v="#DIV/0!"/>
    <n v="500"/>
    <n v="304.185"/>
    <n v="-195.815"/>
    <n v="2500"/>
    <n v="1500"/>
    <n v="-1000"/>
    <n v="0"/>
    <n v="1195.8150000000001"/>
    <n v="0.79721000000000009"/>
  </r>
  <r>
    <s v="Akbank1216_Düşünce_Klubu_interstitial_Acunn_MC"/>
    <x v="0"/>
    <x v="11"/>
    <s v="Q4"/>
    <d v="2016-12-22T00:00:00"/>
    <d v="2016-12-25T00:00:00"/>
    <n v="0"/>
    <x v="0"/>
    <x v="9"/>
    <s v="Akbank1216_Düşünce_Klubu_interstitial_MC"/>
    <s v="Completed"/>
    <s v="Acunn"/>
    <s v="RON"/>
    <s v="Xaxis Rich Media"/>
    <s v="cpm"/>
    <s v="Interstitial"/>
    <s v="Interstitial"/>
    <n v="1.25"/>
    <n v="4.25"/>
    <n v="350000"/>
    <n v="356493"/>
    <n v="0"/>
    <n v="350000"/>
    <m/>
    <n v="0"/>
    <e v="#DIV/0!"/>
    <n v="437.5"/>
    <n v="437.5"/>
    <n v="0"/>
    <n v="1487.5"/>
    <n v="1000"/>
    <n v="-487.5"/>
    <n v="0"/>
    <n v="562.5"/>
    <n v="0.5625"/>
  </r>
  <r>
    <s v="Akbank1216_Düşünce_Klubu_interstitial_Digitalm_MC"/>
    <x v="0"/>
    <x v="11"/>
    <s v="Q4"/>
    <d v="2016-12-22T00:00:00"/>
    <d v="2016-12-25T00:00:00"/>
    <n v="0"/>
    <x v="0"/>
    <x v="9"/>
    <s v="Akbank1216_Düşünce_Klubu_interstitial_MC"/>
    <s v="Completed"/>
    <s v="Digitalm"/>
    <s v="RON"/>
    <s v="Xaxis Rich Media"/>
    <s v="cpm"/>
    <s v="Interstitial"/>
    <s v="Interstitial"/>
    <n v="2.5"/>
    <n v="4.25"/>
    <n v="350000"/>
    <n v="156572"/>
    <n v="193428"/>
    <n v="156572"/>
    <n v="838"/>
    <n v="5.352170247553841E-3"/>
    <n v="0.79407040572792364"/>
    <n v="875"/>
    <n v="391.43"/>
    <n v="-483.57"/>
    <n v="1487.5"/>
    <n v="665.43100000000004"/>
    <n v="-822.06899999999996"/>
    <n v="0"/>
    <n v="274.00100000000003"/>
    <n v="0.41176470588235298"/>
  </r>
  <r>
    <s v="Akbank1216_Düşünce_Klubu_interstitial_Medyanet_MC"/>
    <x v="0"/>
    <x v="11"/>
    <s v="Q4"/>
    <d v="2016-12-22T00:00:00"/>
    <d v="2016-12-25T00:00:00"/>
    <n v="0"/>
    <x v="0"/>
    <x v="9"/>
    <s v="Akbank1216_Düşünce_Klubu_interstitial_MC"/>
    <s v="Completed"/>
    <s v="Medyanet"/>
    <s v="RON"/>
    <s v="Xaxis Rich Media"/>
    <s v="cpm"/>
    <s v="Interstitial"/>
    <s v="Interstitial"/>
    <n v="0.5"/>
    <n v="4.25"/>
    <n v="400000"/>
    <n v="400063"/>
    <n v="0"/>
    <n v="400000"/>
    <n v="4540"/>
    <n v="1.1348212656506601E-2"/>
    <n v="0.17455401982378854"/>
    <n v="200"/>
    <n v="200"/>
    <n v="0"/>
    <n v="1700"/>
    <n v="792.47524999999996"/>
    <n v="-907.52475000000004"/>
    <n v="0"/>
    <n v="592.47524999999996"/>
    <n v="0.7476261876948207"/>
  </r>
  <r>
    <s v="Akbank1216_Düşünce_Klubu_interstitial_Sem_MC"/>
    <x v="0"/>
    <x v="11"/>
    <s v="Q4"/>
    <d v="2016-12-22T00:00:00"/>
    <d v="2016-12-25T00:00:00"/>
    <n v="0"/>
    <x v="0"/>
    <x v="9"/>
    <s v="Akbank1216_Düşünce_Klubu_interstitial_MC"/>
    <s v="Completed"/>
    <s v="Sem Digital"/>
    <s v="RON"/>
    <s v="Xaxis Rich Media"/>
    <s v="cpm"/>
    <s v="Interstitial"/>
    <s v="Interstitial"/>
    <n v="1.5"/>
    <n v="4.25"/>
    <n v="250000"/>
    <n v="254104"/>
    <n v="0"/>
    <n v="250000"/>
    <n v="562"/>
    <n v="2.2116928501715832E-3"/>
    <n v="1.7793594306049823"/>
    <n v="375"/>
    <n v="375"/>
    <n v="0"/>
    <n v="1062.5"/>
    <n v="1000"/>
    <n v="-62.5"/>
    <n v="0"/>
    <n v="625"/>
    <n v="0.625"/>
  </r>
  <r>
    <s v="Teknosa1216_SamsungTV_iletisimi_interstitial_Medyanet_MC"/>
    <x v="0"/>
    <x v="11"/>
    <s v="Q4"/>
    <d v="2016-12-23T00:00:00"/>
    <d v="2016-12-26T00:00:00"/>
    <n v="0"/>
    <x v="0"/>
    <x v="6"/>
    <s v="Teknosa1216_SamsungTV_iletisimi_interstitial_MC"/>
    <s v="Completed"/>
    <s v="Medyanet"/>
    <s v="RON"/>
    <s v="Xaxis Rich Media"/>
    <s v="cpm"/>
    <s v="Interstitial"/>
    <s v="Interstitial"/>
    <n v="0.5"/>
    <n v="4.25"/>
    <n v="800000"/>
    <n v="600246"/>
    <n v="199754"/>
    <n v="600246"/>
    <n v="7428"/>
    <n v="1.2374926280225108E-2"/>
    <n v="0.86812082660204626"/>
    <n v="400"/>
    <n v="300.12299999999999"/>
    <n v="-99.87700000000001"/>
    <n v="3400"/>
    <n v="6448.4014999999999"/>
    <n v="3048.4014999999999"/>
    <n v="0"/>
    <n v="6148.2785000000003"/>
    <n v="0.95345776778942815"/>
  </r>
  <r>
    <s v="Teknosa1216_SamsungTV_iletisimi_interstitial_Acunn_MC"/>
    <x v="0"/>
    <x v="11"/>
    <s v="Q4"/>
    <d v="2016-12-23T00:00:00"/>
    <d v="2016-12-26T00:00:00"/>
    <n v="0"/>
    <x v="0"/>
    <x v="6"/>
    <s v="Teknosa1216_SamsungTV_iletisimi_interstitial_MC"/>
    <s v="Completed"/>
    <s v="Acunn"/>
    <s v="RON"/>
    <s v="Xaxis Rich Media"/>
    <s v="cpm"/>
    <s v="Interstitial"/>
    <s v="Interstitial"/>
    <n v="1.25"/>
    <n v="4.25"/>
    <n v="850000"/>
    <n v="271493"/>
    <n v="578507"/>
    <n v="271493"/>
    <m/>
    <n v="0"/>
    <e v="#DIV/0!"/>
    <n v="1062.5"/>
    <n v="339.36624999999998"/>
    <n v="-723.13374999999996"/>
    <n v="3612.5"/>
    <n v="1153.8452500000001"/>
    <n v="-2458.6547499999997"/>
    <n v="0"/>
    <n v="814.47900000000004"/>
    <n v="0.70588235294117641"/>
  </r>
  <r>
    <s v="Teknosa1216_SamsungTV_iletisimi_interstitial_Digitalm_MC"/>
    <x v="0"/>
    <x v="11"/>
    <s v="Q4"/>
    <d v="2016-12-23T00:00:00"/>
    <d v="2016-12-26T00:00:00"/>
    <n v="0"/>
    <x v="0"/>
    <x v="6"/>
    <s v="Teknosa1216_SamsungTV_iletisimi_interstitial_MC"/>
    <s v="Completed"/>
    <s v="Digitalm"/>
    <s v="RON"/>
    <s v="Xaxis Rich Media"/>
    <s v="cpm"/>
    <s v="Interstitial"/>
    <s v="Interstitial"/>
    <n v="2.5"/>
    <n v="4.25"/>
    <n v="500000"/>
    <n v="500713"/>
    <n v="0"/>
    <n v="500000"/>
    <n v="1264"/>
    <n v="2.5244002053072317E-3"/>
    <n v="1.6835682357594934"/>
    <n v="1250"/>
    <n v="1250"/>
    <n v="0"/>
    <n v="2125"/>
    <n v="2128.0302499999998"/>
    <n v="3.0302499999997963"/>
    <n v="0"/>
    <n v="878.0302499999998"/>
    <n v="0.41260233495271031"/>
  </r>
  <r>
    <s v="Teknosa1216_SamsungTV_iletisimi_interstitial_Areklam_MC"/>
    <x v="0"/>
    <x v="11"/>
    <s v="Q4"/>
    <d v="2016-12-23T00:00:00"/>
    <d v="2016-12-26T00:00:00"/>
    <n v="0"/>
    <x v="0"/>
    <x v="6"/>
    <s v="Teknosa1216_SamsungTV_iletisimi_interstitial_MC"/>
    <s v="Completed"/>
    <s v="Areklam"/>
    <s v="RON"/>
    <s v="Xaxis Rich Media"/>
    <s v="cpm"/>
    <s v="Interstitial"/>
    <s v="Interstitial"/>
    <n v="2"/>
    <n v="4.25"/>
    <n v="100000"/>
    <n v="101287"/>
    <n v="0"/>
    <n v="100000"/>
    <m/>
    <n v="0"/>
    <e v="#DIV/0!"/>
    <n v="200"/>
    <n v="200"/>
    <n v="0"/>
    <n v="425"/>
    <n v="430.46974999999998"/>
    <n v="5.4697499999999764"/>
    <n v="0"/>
    <n v="230.46974999999998"/>
    <n v="0.53539127894584926"/>
  </r>
  <r>
    <s v="Teknosa1216_SamsungTV_iletisimi_interstitial_Sözcü_MC"/>
    <x v="0"/>
    <x v="11"/>
    <s v="Q4"/>
    <d v="2016-12-23T00:00:00"/>
    <d v="2016-12-26T00:00:00"/>
    <n v="0"/>
    <x v="0"/>
    <x v="6"/>
    <s v="Teknosa1216_SamsungTV_iletisimi_interstitial_MC"/>
    <s v="Completed"/>
    <s v="Sözcü"/>
    <s v="RON"/>
    <s v="Xaxis Rich Media"/>
    <s v="cpm"/>
    <s v="Interstitial"/>
    <s v="Interstitial"/>
    <n v="2"/>
    <n v="4.25"/>
    <n v="500000"/>
    <n v="500029"/>
    <n v="0"/>
    <n v="500000"/>
    <n v="3529"/>
    <n v="7.0575906597417351E-3"/>
    <n v="0.60218850949277414"/>
    <n v="1000"/>
    <n v="1000"/>
    <n v="0"/>
    <n v="2125"/>
    <n v="2125.1232500000001"/>
    <n v="0.12325000000009823"/>
    <n v="0"/>
    <n v="1125.1232500000001"/>
    <n v="0.52943905724056239"/>
  </r>
  <r>
    <s v="Teknosa1216_SamsungTV_iletisimi_interstitial_Sem_MC"/>
    <x v="0"/>
    <x v="11"/>
    <s v="Q4"/>
    <d v="2016-12-23T00:00:00"/>
    <d v="2016-12-26T00:00:00"/>
    <n v="0"/>
    <x v="0"/>
    <x v="6"/>
    <s v="Teknosa1216_SamsungTV_iletisimi_interstitial_MC"/>
    <s v="Completed"/>
    <s v="Sem Digital"/>
    <s v="RON"/>
    <s v="Xaxis Rich Media"/>
    <s v="cpm"/>
    <s v="Interstitial"/>
    <s v="Interstitial"/>
    <n v="1.5"/>
    <n v="4.25"/>
    <n v="350000"/>
    <n v="294534"/>
    <n v="55466"/>
    <n v="294534"/>
    <n v="390"/>
    <n v="1.324125567846157E-3"/>
    <n v="3.2096653846153851"/>
    <n v="525"/>
    <n v="441.80099999999999"/>
    <n v="-83.199000000000012"/>
    <n v="1487.5"/>
    <n v="1251.7695000000001"/>
    <n v="-235.73049999999989"/>
    <n v="0"/>
    <n v="809.96850000000018"/>
    <n v="0.6470588235294118"/>
  </r>
  <r>
    <s v="Teknosa1216_SamsungTV_iletisimi_interstitial_Star_MC"/>
    <x v="0"/>
    <x v="11"/>
    <s v="Q4"/>
    <d v="2016-12-23T00:00:00"/>
    <d v="2016-12-26T00:00:00"/>
    <n v="0"/>
    <x v="0"/>
    <x v="6"/>
    <s v="Teknosa1216_SamsungTV_iletisimi_interstitial_MC"/>
    <s v="Completed"/>
    <s v="Star"/>
    <s v="RON"/>
    <s v="Xaxis Rich Media"/>
    <s v="cpm"/>
    <s v="Interstitial"/>
    <s v="Interstitial"/>
    <n v="2.5"/>
    <n v="4.25"/>
    <n v="350000"/>
    <n v="315145"/>
    <n v="34855"/>
    <n v="315145"/>
    <m/>
    <n v="0"/>
    <e v="#DIV/0!"/>
    <n v="875"/>
    <n v="787.86249999999995"/>
    <n v="-87.137500000000045"/>
    <n v="1487.5"/>
    <n v="1339.36625"/>
    <n v="-148.13374999999996"/>
    <n v="0"/>
    <n v="551.50375000000008"/>
    <n v="0.41176470588235298"/>
  </r>
  <r>
    <s v="Teknosa1216_SamsungTV_iletisimi_interstitial_Dogus_MC"/>
    <x v="0"/>
    <x v="11"/>
    <s v="Q4"/>
    <d v="2016-12-23T00:00:00"/>
    <d v="2016-12-26T00:00:00"/>
    <n v="0"/>
    <x v="0"/>
    <x v="6"/>
    <s v="Teknosa1216_SamsungTV_iletisimi_interstitial_MC"/>
    <s v="Completed"/>
    <s v="Dogus"/>
    <s v="RON"/>
    <s v="Xaxis Rich Media"/>
    <s v="cpm"/>
    <s v="Interstitial"/>
    <s v="Interstitial"/>
    <n v="2.5"/>
    <n v="4.25"/>
    <n v="100000"/>
    <n v="73881"/>
    <n v="26119"/>
    <n v="73881"/>
    <n v="551"/>
    <n v="7.4579391183118796E-3"/>
    <n v="0.56986252268602544"/>
    <n v="250"/>
    <n v="184.70249999999999"/>
    <n v="-65.297500000000014"/>
    <n v="425"/>
    <n v="313.99425000000002"/>
    <n v="-111.00574999999998"/>
    <n v="0"/>
    <n v="129.29175000000004"/>
    <n v="0.41176470588235303"/>
  </r>
  <r>
    <s v="Teknosa1216_SamsungTV_iletisimi_Mobil_interstitial_Karnaval_MC"/>
    <x v="0"/>
    <x v="11"/>
    <s v="Q4"/>
    <d v="2016-12-23T00:00:00"/>
    <d v="2016-12-26T00:00:00"/>
    <n v="0"/>
    <x v="0"/>
    <x v="6"/>
    <s v="Teknosa1216_SamsungTV_iletisimi_Mobil_interstitial_MC"/>
    <s v="Completed"/>
    <s v="Karnaval"/>
    <s v="RON"/>
    <s v="Xaxis Mobil"/>
    <s v="cpm"/>
    <s v="Interstitial"/>
    <s v="Interstitial"/>
    <n v="4"/>
    <n v="7.5"/>
    <n v="120000"/>
    <n v="154286"/>
    <n v="0"/>
    <n v="120000"/>
    <n v="11011"/>
    <n v="7.1367460430628832E-2"/>
    <n v="8.0222958859322499E-2"/>
    <n v="480"/>
    <n v="480"/>
    <n v="0"/>
    <n v="900"/>
    <n v="883.33500000000004"/>
    <n v="-16.664999999999964"/>
    <n v="0"/>
    <n v="403.33500000000004"/>
    <n v="0.45660479885887012"/>
  </r>
  <r>
    <s v="CarrefourSA1216_Yılbaşı_Preroll_Acunn_MC"/>
    <x v="0"/>
    <x v="11"/>
    <s v="Q4"/>
    <d v="2016-12-23T00:00:00"/>
    <d v="2016-12-31T00:00:00"/>
    <n v="0"/>
    <x v="0"/>
    <x v="58"/>
    <s v="CarrefourSA1216_Yılbaşı_Preroll_MC"/>
    <s v="Completed"/>
    <s v="Acunn"/>
    <s v="RON"/>
    <s v="Xaxis Tv"/>
    <s v="cpv"/>
    <s v="Pre/Mid/Post Rolls RON"/>
    <s v="Online Video"/>
    <n v="1.4999999999999999E-2"/>
    <n v="0.04"/>
    <n v="100000"/>
    <n v="149844"/>
    <n v="0"/>
    <n v="100000"/>
    <m/>
    <n v="0"/>
    <e v="#DIV/0!"/>
    <n v="1500"/>
    <n v="1500"/>
    <n v="0"/>
    <n v="4000"/>
    <n v="1993.8"/>
    <n v="-2006.2"/>
    <n v="0"/>
    <n v="493.79999999999995"/>
    <n v="0.24766777008727053"/>
  </r>
  <r>
    <s v="Vodafone1216_Olympia_Yılbaşı_interest_Dogus_MS"/>
    <x v="0"/>
    <x v="11"/>
    <s v="Q4"/>
    <d v="2016-12-23T00:00:00"/>
    <d v="2016-01-15T00:00:00"/>
    <n v="0"/>
    <x v="2"/>
    <x v="13"/>
    <s v="Vodafone1216_Olympia_Yılbaşı_interest_MS"/>
    <s v="Completed"/>
    <s v="Dogus"/>
    <s v="RON"/>
    <s v="Xaxis Display Plus"/>
    <s v="cpm"/>
    <s v="Selected Sites"/>
    <s v="Ad Bundles"/>
    <n v="0.35"/>
    <n v="2"/>
    <n v="1000000"/>
    <n v="1000274"/>
    <n v="0"/>
    <n v="1000000"/>
    <n v="1820"/>
    <n v="1.8195014566008913E-3"/>
    <n v="0.80670549450549445"/>
    <n v="350"/>
    <n v="350"/>
    <n v="0"/>
    <n v="2000"/>
    <n v="1468.204"/>
    <n v="-531.79600000000005"/>
    <n v="0"/>
    <n v="1118.204"/>
    <n v="0.76161350874946532"/>
  </r>
  <r>
    <s v="Vodafone1216_Olympia_Yılbaşı_interest_Bond_MS"/>
    <x v="0"/>
    <x v="11"/>
    <s v="Q4"/>
    <d v="2016-12-23T00:00:00"/>
    <d v="2016-01-15T00:00:00"/>
    <n v="0"/>
    <x v="2"/>
    <x v="13"/>
    <s v="Vodafone1216_Olympia_Yılbaşı_interest_MS"/>
    <s v="Completed"/>
    <s v="Bond Digital"/>
    <s v="RON"/>
    <s v="Xaxis Display Plus"/>
    <s v="cpm"/>
    <s v="Selected Sites"/>
    <s v="Ad Bundles"/>
    <n v="0.5"/>
    <n v="2"/>
    <n v="1000000"/>
    <n v="816618"/>
    <n v="183382"/>
    <n v="816618"/>
    <m/>
    <n v="0"/>
    <e v="#DIV/0!"/>
    <n v="500"/>
    <n v="408.30900000000003"/>
    <n v="-91.690999999999974"/>
    <n v="2000"/>
    <n v="2000"/>
    <n v="0"/>
    <n v="0"/>
    <n v="1591.691"/>
    <n v="0.79584549999999998"/>
  </r>
  <r>
    <s v="Bayer1216_Redoxon_Preroll_PureAds_MC"/>
    <x v="0"/>
    <x v="11"/>
    <s v="Q4"/>
    <d v="2016-12-24T00:00:00"/>
    <d v="2016-12-31T00:00:00"/>
    <n v="0"/>
    <x v="0"/>
    <x v="7"/>
    <s v="Bayer1216_Redoxon_Preroll_MC"/>
    <s v="Completed"/>
    <s v="PureAds"/>
    <s v="RON"/>
    <s v="Xaxis Tv"/>
    <s v="cpv"/>
    <s v="Pre/Mid/Post Rolls RON"/>
    <s v="Online Video"/>
    <n v="0.01"/>
    <n v="3.3000000000000002E-2"/>
    <n v="120000"/>
    <n v="138152"/>
    <n v="0"/>
    <n v="120000"/>
    <m/>
    <n v="0"/>
    <e v="#DIV/0!"/>
    <n v="1200"/>
    <n v="1200"/>
    <n v="0"/>
    <n v="3960"/>
    <n v="3000"/>
    <n v="-960"/>
    <n v="0"/>
    <n v="1800"/>
    <n v="0.6"/>
  </r>
  <r>
    <s v="Bayer1216_Redoxon_Preroll_Fox_MC"/>
    <x v="0"/>
    <x v="11"/>
    <s v="Q4"/>
    <d v="2016-12-24T00:00:00"/>
    <d v="2016-12-31T00:00:00"/>
    <n v="0"/>
    <x v="0"/>
    <x v="7"/>
    <s v="Bayer1216_Redoxon_Preroll_MC"/>
    <s v="Completed"/>
    <s v="Fox"/>
    <s v="RON"/>
    <s v="Xaxis Tv"/>
    <s v="cpv"/>
    <s v="Pre/Mid/Post Rolls RON"/>
    <s v="Online Video"/>
    <n v="0.01"/>
    <n v="3.3000000000000002E-2"/>
    <n v="100000"/>
    <n v="102729"/>
    <n v="0"/>
    <n v="100000"/>
    <n v="1377"/>
    <n v="1.3404199398417195E-2"/>
    <n v="2.1786492374727668"/>
    <n v="1000"/>
    <n v="1000"/>
    <n v="0"/>
    <n v="3300"/>
    <n v="3000"/>
    <n v="-300"/>
    <n v="0"/>
    <n v="2000"/>
    <n v="0.66666666666666663"/>
  </r>
  <r>
    <s v="Bayer1216_Redoxon_Preroll_Acunn_MC"/>
    <x v="0"/>
    <x v="11"/>
    <s v="Q4"/>
    <d v="2016-12-24T00:00:00"/>
    <d v="2016-12-31T00:00:00"/>
    <n v="0"/>
    <x v="0"/>
    <x v="7"/>
    <s v="Bayer1216_Redoxon_Preroll_MC"/>
    <s v="Completed"/>
    <s v="Acunn"/>
    <s v="RON"/>
    <s v="Xaxis Tv"/>
    <s v="cpv"/>
    <s v="Pre/Mid/Post Rolls RON"/>
    <s v="Online Video"/>
    <n v="1.4999999999999999E-2"/>
    <n v="3.3000000000000002E-2"/>
    <n v="150000"/>
    <n v="152014"/>
    <n v="0"/>
    <n v="150000"/>
    <n v="7440"/>
    <n v="4.8942860526004182E-2"/>
    <n v="0.5376344086021505"/>
    <n v="2250"/>
    <n v="2250"/>
    <n v="0"/>
    <n v="4950"/>
    <n v="4000"/>
    <n v="-950"/>
    <n v="0"/>
    <n v="1750"/>
    <n v="0.4375"/>
  </r>
  <r>
    <s v="Bayer1216_Supradyn_Preroll_Acunn_MC"/>
    <x v="0"/>
    <x v="11"/>
    <s v="Q4"/>
    <d v="2016-12-26T00:00:00"/>
    <d v="2016-12-31T00:00:00"/>
    <n v="0"/>
    <x v="0"/>
    <x v="7"/>
    <s v="Bayer1216_Supradyn_Preroll_MC"/>
    <s v="Completed"/>
    <s v="Acunn"/>
    <s v="RON"/>
    <s v="Xaxis Tv"/>
    <s v="cpv"/>
    <s v="Pre/Mid/Post Rolls RON"/>
    <s v="Online Video"/>
    <n v="1.4999999999999999E-2"/>
    <n v="3.3000000000000002E-2"/>
    <n v="100000"/>
    <n v="251068"/>
    <n v="0"/>
    <n v="100000"/>
    <m/>
    <n v="0"/>
    <e v="#DIV/0!"/>
    <n v="1500"/>
    <n v="1500"/>
    <n v="0"/>
    <n v="3300"/>
    <n v="7000"/>
    <n v="3700"/>
    <n v="0"/>
    <n v="5500"/>
    <n v="0.7857142857142857"/>
  </r>
  <r>
    <s v="Bayer1216_Supradyn_Preroll_Adhood_MC"/>
    <x v="0"/>
    <x v="11"/>
    <s v="Q4"/>
    <d v="2016-12-26T00:00:00"/>
    <d v="2016-12-31T00:00:00"/>
    <n v="0"/>
    <x v="0"/>
    <x v="7"/>
    <s v="Bayer1216_Supradyn_Preroll_MC"/>
    <s v="Completed"/>
    <s v="Adhood"/>
    <s v="RON"/>
    <s v="Xaxis Tv"/>
    <s v="cpv"/>
    <s v="Pre/Mid/Post Rolls RON"/>
    <s v="Online Video"/>
    <n v="0.02"/>
    <n v="3.3000000000000002E-2"/>
    <n v="100000"/>
    <n v="93625"/>
    <n v="6375"/>
    <n v="93625"/>
    <m/>
    <n v="0"/>
    <e v="#DIV/0!"/>
    <n v="2000"/>
    <n v="1872.5"/>
    <n v="-127.5"/>
    <n v="3300"/>
    <n v="3089.625"/>
    <n v="-210.375"/>
    <n v="0"/>
    <n v="1217.125"/>
    <n v="0.39393939393939392"/>
  </r>
  <r>
    <s v="Bayer1216_Supradyn_Preroll_Sem_MC"/>
    <x v="0"/>
    <x v="11"/>
    <s v="Q4"/>
    <d v="2016-12-26T00:00:00"/>
    <d v="2016-12-31T00:00:00"/>
    <n v="0"/>
    <x v="0"/>
    <x v="7"/>
    <s v="Bayer1216_Supradyn_Preroll_MC"/>
    <s v="Completed"/>
    <s v="Sem Digital"/>
    <s v="RON"/>
    <s v="Xaxis Tv"/>
    <s v="cpv"/>
    <s v="Pre/Mid/Post Rolls RON"/>
    <s v="Online Video"/>
    <n v="0.02"/>
    <n v="3.3000000000000002E-2"/>
    <n v="50000"/>
    <n v="13147"/>
    <n v="36853"/>
    <n v="13147"/>
    <m/>
    <n v="0"/>
    <e v="#DIV/0!"/>
    <n v="1000"/>
    <n v="262.94"/>
    <n v="-737.06"/>
    <n v="1650"/>
    <n v="433.851"/>
    <n v="-1216.1489999999999"/>
    <n v="0"/>
    <n v="170.911"/>
    <n v="0.39393939393939392"/>
  </r>
  <r>
    <s v="Bayer1216_Supradyn_Preroll_Sözcü_MC"/>
    <x v="0"/>
    <x v="11"/>
    <s v="Q4"/>
    <d v="2016-12-26T00:00:00"/>
    <d v="2016-12-31T00:00:00"/>
    <n v="0"/>
    <x v="0"/>
    <x v="7"/>
    <s v="Bayer1216_Supradyn_Preroll_MC"/>
    <s v="Completed"/>
    <s v="Sözcü"/>
    <s v="RON"/>
    <s v="Xaxis Tv"/>
    <s v="cpv"/>
    <s v="Pre/Mid/Post Rolls RON"/>
    <s v="Online Video"/>
    <n v="0.01"/>
    <n v="3.3000000000000002E-2"/>
    <n v="125000"/>
    <n v="25028"/>
    <n v="99972"/>
    <n v="25028"/>
    <n v="1349"/>
    <n v="5.38996324116989E-2"/>
    <n v="0.61224907338769463"/>
    <n v="1250"/>
    <n v="250.28"/>
    <n v="-999.72"/>
    <n v="4125"/>
    <n v="825.92400000000009"/>
    <n v="-3299.076"/>
    <n v="0"/>
    <n v="575.64400000000012"/>
    <n v="0.69696969696969702"/>
  </r>
  <r>
    <s v="Bayer1216_Supradyn_Preroll_Digitalm_MC"/>
    <x v="0"/>
    <x v="11"/>
    <s v="Q4"/>
    <d v="2016-12-26T00:00:00"/>
    <d v="2016-12-31T00:00:00"/>
    <n v="0"/>
    <x v="0"/>
    <x v="7"/>
    <s v="Bayer1216_Supradyn_Preroll_MC"/>
    <s v="Completed"/>
    <s v="Digitalm"/>
    <s v="RON"/>
    <s v="Xaxis Tv"/>
    <s v="cpv"/>
    <s v="Pre/Mid/Post Rolls RON"/>
    <s v="Online Video"/>
    <n v="6.0000000000000001E-3"/>
    <n v="3.3000000000000002E-2"/>
    <n v="125000"/>
    <n v="125000"/>
    <n v="0"/>
    <n v="125000"/>
    <n v="13644"/>
    <n v="0.109152"/>
    <n v="0.23449882732336547"/>
    <n v="750"/>
    <n v="750"/>
    <n v="0"/>
    <n v="4125"/>
    <n v="3199.5019999999986"/>
    <n v="-925.49800000000141"/>
    <n v="0"/>
    <n v="2449.5019999999986"/>
    <n v="0.76558851971338027"/>
  </r>
  <r>
    <s v="Bayer1216_Supradyn_Preroll_Bond_MC"/>
    <x v="0"/>
    <x v="11"/>
    <s v="Q4"/>
    <d v="2016-12-26T00:00:00"/>
    <d v="2016-12-31T00:00:00"/>
    <n v="0"/>
    <x v="0"/>
    <x v="7"/>
    <s v="Bayer1216_Supradyn_Preroll_MC"/>
    <s v="Completed"/>
    <s v="Bond Digital"/>
    <s v="RON"/>
    <s v="Xaxis Tv"/>
    <s v="cpv"/>
    <s v="Pre/Mid/Post Rolls RON"/>
    <s v="Online Video"/>
    <n v="1.4999999999999999E-2"/>
    <n v="3.3000000000000002E-2"/>
    <n v="100000"/>
    <n v="90306"/>
    <n v="9694"/>
    <n v="90306"/>
    <n v="3475"/>
    <n v="3.8480278165348922E-2"/>
    <n v="0.85758215827338125"/>
    <n v="1500"/>
    <n v="1354.59"/>
    <n v="-145.41000000000008"/>
    <n v="3300"/>
    <n v="2980.098"/>
    <n v="-319.90200000000004"/>
    <n v="0"/>
    <n v="1625.508"/>
    <n v="0.54545454545454553"/>
  </r>
  <r>
    <s v="Bayer1216_Bepanthol_Baby_SkinCare_Preroll_Digitalmarcom_MC"/>
    <x v="0"/>
    <x v="11"/>
    <s v="Q4"/>
    <d v="2016-12-26T00:00:00"/>
    <d v="2016-12-31T00:00:00"/>
    <n v="0"/>
    <x v="0"/>
    <x v="7"/>
    <s v="Bayer1216_Bepanthol_Baby_SkinCare_Preroll_MC"/>
    <s v="Completed"/>
    <s v="Digitalmarcom"/>
    <s v="RON"/>
    <s v="Xaxis Tv"/>
    <s v="cpv"/>
    <s v="Pre/Mid/Post Rolls RON"/>
    <s v="Online Video"/>
    <n v="0.02"/>
    <n v="3.3000000000000002E-2"/>
    <n v="50000"/>
    <n v="62362"/>
    <n v="0"/>
    <n v="50000"/>
    <n v="7453"/>
    <n v="0.11951188223597704"/>
    <n v="0.22138736079431101"/>
    <n v="1000"/>
    <n v="1000"/>
    <n v="0"/>
    <n v="1650"/>
    <n v="1650"/>
    <n v="0"/>
    <n v="0"/>
    <n v="650"/>
    <n v="0.39393939393939392"/>
  </r>
  <r>
    <s v="Bayer1216_Bepanthol_Baby_SkinCare_Preroll_Commedya_MC"/>
    <x v="0"/>
    <x v="11"/>
    <s v="Q4"/>
    <d v="2016-12-26T00:00:00"/>
    <d v="2016-12-31T00:00:00"/>
    <n v="0"/>
    <x v="0"/>
    <x v="7"/>
    <s v="Bayer1216_Bepanthol_Baby_SkinCare_Preroll_MC"/>
    <s v="Completed"/>
    <s v="Commedya"/>
    <s v="RON"/>
    <s v="Xaxis Tv"/>
    <s v="cpv"/>
    <s v="Pre/Mid/Post Rolls RON"/>
    <s v="Online Video"/>
    <n v="0.02"/>
    <n v="3.3000000000000002E-2"/>
    <n v="50000"/>
    <n v="293875"/>
    <n v="0"/>
    <n v="50000"/>
    <m/>
    <n v="0"/>
    <e v="#DIV/0!"/>
    <n v="1000"/>
    <n v="1000"/>
    <n v="0"/>
    <n v="1650"/>
    <n v="1650"/>
    <n v="0"/>
    <n v="0"/>
    <n v="650"/>
    <n v="0.39393939393939392"/>
  </r>
  <r>
    <s v="Bayer1216_Bepanthol_Baby_SkinCare_Preroll_Bond_MC"/>
    <x v="0"/>
    <x v="11"/>
    <s v="Q4"/>
    <d v="2016-12-26T00:00:00"/>
    <d v="2016-12-31T00:00:00"/>
    <n v="0"/>
    <x v="0"/>
    <x v="7"/>
    <s v="Bayer1216_Bepanthol_Baby_SkinCare_Preroll_MC"/>
    <s v="Completed"/>
    <s v="Bond Digital"/>
    <s v="RON"/>
    <s v="Xaxis Tv"/>
    <s v="cpv"/>
    <s v="Pre/Mid/Post Rolls RON"/>
    <s v="Online Video"/>
    <n v="1.4999999999999999E-2"/>
    <n v="3.3000000000000002E-2"/>
    <n v="200000"/>
    <n v="31230"/>
    <n v="168770"/>
    <n v="31230"/>
    <n v="3991"/>
    <n v="0.12779378802433558"/>
    <n v="0.28639113004259564"/>
    <n v="3000"/>
    <n v="468.45"/>
    <n v="-2531.5500000000002"/>
    <n v="6600"/>
    <n v="1142.9869999999992"/>
    <n v="-5457.0130000000008"/>
    <n v="0"/>
    <n v="674.53699999999913"/>
    <n v="0.59015281888595372"/>
  </r>
  <r>
    <s v="Bayer1216_Bepanthol_Baby_SkinCare_Preroll_Digitals_MC"/>
    <x v="0"/>
    <x v="11"/>
    <s v="Q4"/>
    <d v="2016-12-26T00:00:00"/>
    <d v="2016-12-31T00:00:00"/>
    <n v="0"/>
    <x v="0"/>
    <x v="7"/>
    <s v="Bayer1216_Bepanthol_Baby_SkinCare_Preroll_MC"/>
    <s v="Completed"/>
    <s v="Digitals"/>
    <s v="RON"/>
    <s v="Xaxis Tv"/>
    <s v="cpv"/>
    <s v="Pre/Mid/Post Rolls RON"/>
    <s v="Online Video"/>
    <n v="0.02"/>
    <n v="3.3000000000000002E-2"/>
    <n v="50000"/>
    <n v="52761"/>
    <n v="0"/>
    <n v="50000"/>
    <n v="3866"/>
    <n v="7.3273819677413241E-2"/>
    <n v="0.42679772374547337"/>
    <n v="1000"/>
    <n v="1000"/>
    <n v="0"/>
    <n v="1650"/>
    <n v="1650"/>
    <n v="0"/>
    <n v="0"/>
    <n v="650"/>
    <n v="0.39393939393939392"/>
  </r>
  <r>
    <s v="Bayer1216_Bepanthol_Baby_SkinCare_Preroll_PureAds_MC"/>
    <x v="0"/>
    <x v="11"/>
    <s v="Q4"/>
    <d v="2016-12-26T00:00:00"/>
    <d v="2016-12-31T00:00:00"/>
    <n v="0"/>
    <x v="0"/>
    <x v="7"/>
    <s v="Bayer1216_Bepanthol_Baby_SkinCare_Preroll_MC"/>
    <s v="Completed"/>
    <s v="PureAds"/>
    <s v="RON"/>
    <s v="Xaxis Tv"/>
    <s v="cpv"/>
    <s v="Pre/Mid/Post Rolls RON"/>
    <s v="Online Video"/>
    <n v="0.01"/>
    <n v="3.3000000000000002E-2"/>
    <n v="100000"/>
    <n v="112672"/>
    <n v="0"/>
    <n v="100000"/>
    <m/>
    <n v="0"/>
    <e v="#DIV/0!"/>
    <n v="1000"/>
    <n v="1000"/>
    <n v="0"/>
    <n v="3300"/>
    <n v="3300"/>
    <n v="0"/>
    <n v="0"/>
    <n v="2300"/>
    <n v="0.69696969696969702"/>
  </r>
  <r>
    <s v="Bayer1216_Bepanthol_Baby_SkinCare_Preroll_inroll_MC"/>
    <x v="0"/>
    <x v="11"/>
    <s v="Q4"/>
    <d v="2016-12-26T00:00:00"/>
    <d v="2016-12-31T00:00:00"/>
    <n v="0"/>
    <x v="0"/>
    <x v="7"/>
    <s v="Bayer1216_Bepanthol_Baby_SkinCare_Preroll_MC"/>
    <s v="Completed"/>
    <s v="Crep Digital"/>
    <s v="RON"/>
    <s v="Xaxis Tv"/>
    <s v="cpv"/>
    <s v="Pre/Mid/Post Rolls RON"/>
    <s v="Online Video"/>
    <n v="2.5000000000000001E-2"/>
    <n v="3.3000000000000002E-2"/>
    <n v="200000"/>
    <n v="210047"/>
    <n v="0"/>
    <n v="200000"/>
    <n v="4483"/>
    <n v="2.1342842316243508E-2"/>
    <n v="0.22306491188935981"/>
    <n v="5000"/>
    <n v="5000"/>
    <n v="0"/>
    <n v="6600"/>
    <n v="1000"/>
    <n v="-5600"/>
    <n v="0"/>
    <n v="-4000"/>
    <n v="-4"/>
  </r>
  <r>
    <s v="Bayer1216_Bepanthol_Baby_SkinCare_Preroll_Nokta_MC"/>
    <x v="0"/>
    <x v="11"/>
    <s v="Q4"/>
    <d v="2016-12-26T00:00:00"/>
    <d v="2016-12-31T00:00:00"/>
    <n v="0"/>
    <x v="0"/>
    <x v="7"/>
    <s v="Bayer1216_Bepanthol_Baby_SkinCare_Preroll_MC"/>
    <s v="Completed"/>
    <s v="Nokta"/>
    <s v="RON"/>
    <s v="Xaxis Tv"/>
    <s v="cpv"/>
    <s v="Pre/Mid/Post Rolls RON"/>
    <s v="Online Video"/>
    <n v="1.2E-2"/>
    <n v="3.3000000000000002E-2"/>
    <n v="100000"/>
    <n v="42783"/>
    <n v="57217"/>
    <n v="42783"/>
    <m/>
    <n v="0"/>
    <e v="#DIV/0!"/>
    <n v="1200"/>
    <n v="513.39599999999996"/>
    <n v="-686.60400000000004"/>
    <n v="3300"/>
    <n v="3300"/>
    <n v="0"/>
    <n v="0"/>
    <n v="2786.6040000000003"/>
    <n v="0.84442545454545459"/>
  </r>
  <r>
    <s v="Bayer1216_Bepanthol_Baby_Aysonu_Preroll_inroll_MC"/>
    <x v="0"/>
    <x v="11"/>
    <s v="Q4"/>
    <d v="2016-12-26T00:00:00"/>
    <d v="2016-12-31T00:00:00"/>
    <n v="0"/>
    <x v="0"/>
    <x v="7"/>
    <s v="Bayer1216_Bepanthol_Baby_Aysonu_Preroll_MC"/>
    <s v="Completed"/>
    <s v="Crep Digital"/>
    <s v="RON"/>
    <s v="Xaxis Tv"/>
    <s v="cpv"/>
    <s v="Pre/Mid/Post Rolls RON"/>
    <s v="Online Video"/>
    <n v="2.5000000000000001E-2"/>
    <n v="3.3000000000000002E-2"/>
    <n v="150000"/>
    <n v="160047"/>
    <n v="0"/>
    <n v="150000"/>
    <n v="3561"/>
    <n v="2.2249714146469476E-2"/>
    <n v="1.3900589721988206"/>
    <n v="3750"/>
    <n v="3750"/>
    <n v="0"/>
    <n v="4950"/>
    <n v="4950"/>
    <n v="0"/>
    <n v="0"/>
    <n v="1200"/>
    <n v="0.24242424242424243"/>
  </r>
  <r>
    <s v="Bayer1216_Bepanthol_Baby_Aysonu_Preroll_Digitals_MC"/>
    <x v="0"/>
    <x v="11"/>
    <s v="Q4"/>
    <d v="2016-12-26T00:00:00"/>
    <d v="2016-12-31T00:00:00"/>
    <n v="0"/>
    <x v="0"/>
    <x v="7"/>
    <s v="Bayer1216_Bepanthol_Baby_Aysonu_Preroll_MC"/>
    <s v="Completed"/>
    <s v="Digitals"/>
    <s v="RON"/>
    <s v="Xaxis Tv"/>
    <s v="cpv"/>
    <s v="Pre/Mid/Post Rolls RON"/>
    <s v="Online Video"/>
    <n v="0.02"/>
    <n v="3.3000000000000002E-2"/>
    <n v="100000"/>
    <n v="102756"/>
    <n v="0"/>
    <n v="100000"/>
    <n v="8396"/>
    <n v="8.1708124099809251E-2"/>
    <n v="0.39304430681276797"/>
    <n v="2000"/>
    <n v="2000"/>
    <n v="0"/>
    <n v="3300"/>
    <n v="3300"/>
    <n v="0"/>
    <n v="0"/>
    <n v="1300"/>
    <n v="0.39393939393939392"/>
  </r>
  <r>
    <s v="Bayer1216_Bepanthol_Baby_Aysonu_Preroll_Diriliş_MC"/>
    <x v="0"/>
    <x v="11"/>
    <s v="Q4"/>
    <d v="2016-12-26T00:00:00"/>
    <d v="2016-12-31T00:00:00"/>
    <n v="0"/>
    <x v="0"/>
    <x v="7"/>
    <s v="Bayer1216_Bepanthol_Baby_Aysonu_Preroll_MC"/>
    <s v="Completed"/>
    <s v=" PureAds"/>
    <s v="RON"/>
    <s v="Xaxis Tv"/>
    <s v="cpv"/>
    <s v="Pre/Mid/Post Rolls RON"/>
    <s v="Online Video"/>
    <n v="0.01"/>
    <n v="3.3000000000000002E-2"/>
    <n v="100000"/>
    <n v="113150"/>
    <n v="0"/>
    <n v="100000"/>
    <m/>
    <n v="0"/>
    <e v="#DIV/0!"/>
    <n v="1000"/>
    <n v="1000"/>
    <n v="0"/>
    <n v="3300"/>
    <n v="3300"/>
    <n v="0"/>
    <n v="0"/>
    <n v="2300"/>
    <n v="0.69696969696969702"/>
  </r>
  <r>
    <s v="Bayer1216_Bepanthol_Baby_Aysonu_Preroll_Bond_MC"/>
    <x v="0"/>
    <x v="11"/>
    <s v="Q4"/>
    <d v="2016-12-26T00:00:00"/>
    <d v="2016-12-31T00:00:00"/>
    <n v="0"/>
    <x v="0"/>
    <x v="7"/>
    <s v="Bayer1216_Bepanthol_Baby_Aysonu_Preroll_MC"/>
    <s v="Completed"/>
    <s v="Bond Digital"/>
    <s v="RON"/>
    <s v="Xaxis Tv"/>
    <s v="cpv"/>
    <s v="Pre/Mid/Post Rolls RON"/>
    <s v="Online Video"/>
    <n v="1.4999999999999999E-2"/>
    <n v="3.3000000000000002E-2"/>
    <n v="100000"/>
    <n v="93125"/>
    <n v="6875"/>
    <n v="93125"/>
    <n v="6262"/>
    <n v="6.7242953020134222E-2"/>
    <n v="0.52698818268923664"/>
    <n v="1500"/>
    <n v="1396.875"/>
    <n v="-103.125"/>
    <n v="3300"/>
    <n v="3300"/>
    <n v="0"/>
    <n v="0"/>
    <n v="1903.125"/>
    <n v="0.57670454545454541"/>
  </r>
  <r>
    <s v="Bayer1216_Bepanthol_Baby_Aysonu_Preroll_Fox_MC"/>
    <x v="0"/>
    <x v="11"/>
    <s v="Q4"/>
    <d v="2016-12-26T00:00:00"/>
    <d v="2016-12-31T00:00:00"/>
    <n v="0"/>
    <x v="0"/>
    <x v="7"/>
    <s v="Bayer1216_Bepanthol_Baby_Aysonu_Preroll_MC"/>
    <s v="Completed"/>
    <s v="Fox"/>
    <s v="RON"/>
    <s v="Xaxis Tv"/>
    <s v="cpv"/>
    <s v="Pre/Mid/Post Rolls RON"/>
    <s v="Online Video"/>
    <n v="0.01"/>
    <n v="3.3000000000000002E-2"/>
    <n v="180000"/>
    <n v="180000"/>
    <n v="0"/>
    <n v="180000"/>
    <n v="1098"/>
    <n v="6.1000000000000004E-3"/>
    <n v="2.8688524590163933"/>
    <n v="1800"/>
    <n v="1800"/>
    <n v="0"/>
    <n v="5940"/>
    <n v="3150"/>
    <n v="-2790"/>
    <n v="0"/>
    <n v="1350"/>
    <n v="0.42857142857142855"/>
  </r>
  <r>
    <s v="Bayer1216_Bepanthol_Baby_Aysonu_interest_Mynet_MC"/>
    <x v="0"/>
    <x v="11"/>
    <s v="Q4"/>
    <d v="2016-12-26T00:00:00"/>
    <d v="2016-12-31T00:00:00"/>
    <n v="0"/>
    <x v="0"/>
    <x v="7"/>
    <s v="Bayer1216_Bepanthol_Baby_Aysonu_interest_MC"/>
    <s v="Completed"/>
    <s v="Digitalm"/>
    <s v="RON"/>
    <s v="Xaxis Display Plus"/>
    <s v="cpm"/>
    <s v="Selected Sites"/>
    <s v="Ad Bundles"/>
    <n v="0.2"/>
    <n v="1.2"/>
    <n v="3500000"/>
    <n v="3500123"/>
    <n v="0"/>
    <n v="3500000"/>
    <n v="398"/>
    <n v="1.1371028960982228E-4"/>
    <n v="10.552763819095478"/>
    <n v="700"/>
    <n v="700"/>
    <n v="0"/>
    <n v="4200"/>
    <n v="4200"/>
    <n v="0"/>
    <n v="0"/>
    <n v="3500"/>
    <n v="0.83333333333333337"/>
  </r>
  <r>
    <s v="Bayer1216_Bepanthol_Baby_Aysonu_interest_Medyanet_MC"/>
    <x v="0"/>
    <x v="11"/>
    <s v="Q4"/>
    <d v="2016-12-26T00:00:00"/>
    <d v="2016-12-31T00:00:00"/>
    <n v="0"/>
    <x v="0"/>
    <x v="7"/>
    <s v="Bayer1216_Bepanthol_Baby_Aysonu_interest_MC"/>
    <s v="Completed"/>
    <s v="Medyanet"/>
    <s v="RON"/>
    <s v="Xaxis Display Plus"/>
    <s v="cpm"/>
    <s v="Selected Sites"/>
    <s v="Ad Bundles"/>
    <n v="0.1"/>
    <n v="1.2"/>
    <n v="2000000"/>
    <n v="2000092"/>
    <n v="0"/>
    <n v="2000000"/>
    <n v="834"/>
    <n v="4.1698081888233142E-4"/>
    <n v="2.8776978417266186"/>
    <n v="200"/>
    <n v="200"/>
    <n v="0"/>
    <n v="2400"/>
    <n v="2400"/>
    <n v="0"/>
    <n v="0"/>
    <n v="2200"/>
    <n v="0.91666666666666663"/>
  </r>
  <r>
    <s v="Bayer1216_Bepanthol_Baby_Aysonu_interest_Sözcü_MC"/>
    <x v="0"/>
    <x v="11"/>
    <s v="Q4"/>
    <d v="2016-12-26T00:00:00"/>
    <d v="2016-12-31T00:00:00"/>
    <n v="0"/>
    <x v="0"/>
    <x v="7"/>
    <s v="Bayer1216_Bepanthol_Baby_Aysonu_interest_MC"/>
    <s v="Completed"/>
    <s v="Sözcü"/>
    <s v="RON"/>
    <s v="Xaxis Display Plus"/>
    <s v="cpm"/>
    <s v="Selected Sites"/>
    <s v="Ad Bundles"/>
    <n v="0.25"/>
    <n v="1.2"/>
    <n v="2000000"/>
    <n v="2000202"/>
    <n v="0"/>
    <n v="2000000"/>
    <n v="298"/>
    <n v="1.489849525197955E-4"/>
    <n v="8.053691275167786"/>
    <n v="500"/>
    <n v="500"/>
    <n v="0"/>
    <n v="2400"/>
    <n v="2400"/>
    <n v="0"/>
    <n v="0"/>
    <n v="1900"/>
    <n v="0.79166666666666663"/>
  </r>
  <r>
    <s v="Bayer1216_Bepanthol_Baby_Aysonu_interest_Nokta_MC"/>
    <x v="0"/>
    <x v="11"/>
    <s v="Q4"/>
    <d v="2016-12-26T00:00:00"/>
    <d v="2016-12-31T00:00:00"/>
    <n v="0"/>
    <x v="0"/>
    <x v="7"/>
    <s v="Bayer1216_Bepanthol_Baby_Aysonu_interest_MC"/>
    <s v="Completed"/>
    <s v="Nokta"/>
    <s v="RON"/>
    <s v="Xaxis Display Plus"/>
    <s v="cpm"/>
    <s v="Selected Sites"/>
    <s v="Ad Bundles"/>
    <n v="0.1"/>
    <n v="1.2"/>
    <n v="1500000"/>
    <n v="1797669"/>
    <n v="0"/>
    <n v="1500000"/>
    <m/>
    <n v="0"/>
    <e v="#DIV/0!"/>
    <n v="150"/>
    <n v="150"/>
    <n v="0"/>
    <n v="1800"/>
    <n v="1800"/>
    <n v="0"/>
    <n v="0"/>
    <n v="1650"/>
    <n v="0.91666666666666663"/>
  </r>
  <r>
    <s v="Bayer1216_Bepanthol_Baby_Aysonu_interest_Appnexus_MC"/>
    <x v="0"/>
    <x v="11"/>
    <s v="Q4"/>
    <d v="2016-12-26T00:00:00"/>
    <d v="2016-12-31T00:00:00"/>
    <n v="0"/>
    <x v="0"/>
    <x v="7"/>
    <s v="Bayer1216_Bepanthol_Baby_Aysonu_interest_MC"/>
    <s v="Completed"/>
    <s v="Appnexus"/>
    <s v="RON"/>
    <s v="Xaxis Display Plus"/>
    <s v="cpm"/>
    <s v="Selected Sites"/>
    <s v="Ad Bundles"/>
    <n v="0.4"/>
    <n v="1.2"/>
    <n v="498996"/>
    <n v="498996"/>
    <n v="0"/>
    <n v="498996"/>
    <n v="0"/>
    <n v="0"/>
    <e v="#DIV/0!"/>
    <n v="199.5984"/>
    <n v="130"/>
    <n v="-69.598399999999998"/>
    <n v="598.79519999999991"/>
    <n v="598.79519999999991"/>
    <n v="0"/>
    <n v="0"/>
    <n v="468.79519999999991"/>
    <n v="0.78289739129505376"/>
  </r>
  <r>
    <s v="Bayer1216_Bepanthol_Baby_Aysonu_interest_Sem_MC"/>
    <x v="0"/>
    <x v="11"/>
    <s v="Q4"/>
    <d v="2016-12-26T00:00:00"/>
    <d v="2016-12-31T00:00:00"/>
    <n v="0"/>
    <x v="0"/>
    <x v="7"/>
    <s v="Bayer1216_Bepanthol_Baby_Aysonu_interest_MC"/>
    <s v="Completed"/>
    <s v="Sem Digital"/>
    <s v="RON"/>
    <s v="Xaxis Display Plus"/>
    <s v="cpm"/>
    <s v="Selected Sites"/>
    <s v="Ad Bundles"/>
    <n v="0.02"/>
    <n v="1.2"/>
    <n v="50000"/>
    <n v="0"/>
    <n v="50000"/>
    <n v="0"/>
    <n v="0"/>
    <e v="#DIV/0!"/>
    <e v="#DIV/0!"/>
    <n v="1"/>
    <n v="0"/>
    <n v="-1"/>
    <n v="60"/>
    <n v="60"/>
    <n v="0"/>
    <n v="0"/>
    <n v="60"/>
    <n v="1"/>
  </r>
  <r>
    <s v="Bayer1216_Bepanthol_Baby_Aysonu_interest_Sahibinden_MC"/>
    <x v="0"/>
    <x v="11"/>
    <s v="Q4"/>
    <d v="2016-12-26T00:00:00"/>
    <d v="2016-12-31T00:00:00"/>
    <n v="0"/>
    <x v="0"/>
    <x v="7"/>
    <s v="Bayer1216_Bepanthol_Baby_Aysonu_interest_MC"/>
    <s v="Completed"/>
    <s v="Sahibinden"/>
    <s v="RON"/>
    <s v="Xaxis Display Plus"/>
    <s v="cpm"/>
    <s v="Selected Sites"/>
    <s v="Ad Bundles"/>
    <n v="0.3"/>
    <n v="1.2"/>
    <n v="7500000"/>
    <n v="8000097"/>
    <n v="0"/>
    <n v="7500000"/>
    <n v="1904"/>
    <n v="2.3799711428498929E-4"/>
    <n v="4.5226915966386549"/>
    <n v="2250"/>
    <n v="2250"/>
    <n v="0"/>
    <n v="9000"/>
    <n v="8611.2047999999995"/>
    <n v="-388.79520000000048"/>
    <n v="0"/>
    <n v="6361.2047999999995"/>
    <n v="0.73871252022713474"/>
  </r>
  <r>
    <s v="IKEA1216_Adana_PopUp_Mobil_prestitial_Move_MEC"/>
    <x v="0"/>
    <x v="11"/>
    <s v="Q4"/>
    <d v="2016-12-26T00:00:00"/>
    <d v="2016-12-31T00:00:00"/>
    <n v="0"/>
    <x v="1"/>
    <x v="1"/>
    <s v="IKEA1216_Adana_PopUp_Mobil_prestitial_MEC"/>
    <s v="Completed"/>
    <s v="Move"/>
    <s v="RON"/>
    <s v="Xaxis Mobil"/>
    <s v="cpm"/>
    <s v="Interstitial"/>
    <s v="Interstitial"/>
    <n v="4"/>
    <n v="10"/>
    <n v="400000"/>
    <n v="578844"/>
    <n v="0"/>
    <n v="400000"/>
    <m/>
    <n v="0"/>
    <e v="#DIV/0!"/>
    <n v="1600"/>
    <n v="1600"/>
    <n v="0"/>
    <n v="4000"/>
    <n v="4000"/>
    <n v="0"/>
    <n v="0"/>
    <n v="2400"/>
    <n v="0.6"/>
  </r>
  <r>
    <s v="IKEA1216_Adana_PopUp_Mobil_prestitial_Admatic_MEC"/>
    <x v="0"/>
    <x v="11"/>
    <s v="Q4"/>
    <d v="2016-12-26T00:00:00"/>
    <d v="2016-12-31T00:00:00"/>
    <n v="0"/>
    <x v="1"/>
    <x v="1"/>
    <s v="IKEA1216_Adana_PopUp_Mobil_prestitial_MEC"/>
    <s v="Completed"/>
    <s v="Admatic"/>
    <s v="RON"/>
    <s v="Xaxis Mobil"/>
    <s v="cpm"/>
    <s v="Interstitial"/>
    <s v="Interstitial"/>
    <n v="3"/>
    <n v="10"/>
    <n v="700000"/>
    <n v="718800"/>
    <n v="0"/>
    <n v="700000"/>
    <n v="78129"/>
    <n v="0.10869365609348915"/>
    <n v="8.9595412714868997E-2"/>
    <n v="2100"/>
    <n v="2100"/>
    <n v="0"/>
    <n v="7000"/>
    <n v="7000"/>
    <n v="0"/>
    <n v="0"/>
    <n v="4900"/>
    <n v="0.7"/>
  </r>
  <r>
    <s v="Akbank1216_Banker_Medya_Preroll_Inroll_MC"/>
    <x v="0"/>
    <x v="11"/>
    <s v="Q4"/>
    <d v="2016-12-27T00:00:00"/>
    <d v="2016-12-31T00:00:00"/>
    <n v="0"/>
    <x v="0"/>
    <x v="9"/>
    <s v="Akbank1216_Banker_Medya_Preroll_MC"/>
    <s v="Completed"/>
    <s v="Crep Digital"/>
    <s v="RON"/>
    <s v="Xaxis Tv"/>
    <s v="cpv"/>
    <s v="Pre/Mid/Post Rolls RON"/>
    <s v="Online Video"/>
    <n v="2.5000000000000001E-2"/>
    <n v="3.3000000000000002E-2"/>
    <n v="50000"/>
    <n v="55013"/>
    <n v="0"/>
    <n v="50000"/>
    <n v="2079"/>
    <n v="3.7791067565848074E-2"/>
    <n v="0.88493650793650791"/>
    <n v="1250"/>
    <n v="1250"/>
    <n v="0"/>
    <n v="1650"/>
    <n v="1839.7829999999999"/>
    <n v="189.7829999999999"/>
    <n v="0"/>
    <n v="589.7829999999999"/>
    <n v="0.32057204572495773"/>
  </r>
  <r>
    <s v="Akbank1216_Banker_Medya_Preroll_Sözcü_MC"/>
    <x v="0"/>
    <x v="11"/>
    <s v="Q4"/>
    <d v="2016-12-27T00:00:00"/>
    <d v="2016-12-31T00:00:00"/>
    <n v="0"/>
    <x v="0"/>
    <x v="9"/>
    <s v="Akbank1216_Banker_Medya_Preroll_MC"/>
    <s v="Completed"/>
    <s v="Sözcü"/>
    <s v="RON"/>
    <s v="Xaxis Tv"/>
    <s v="cpv"/>
    <s v="Pre/Mid/Post Rolls RON"/>
    <s v="Online Video"/>
    <n v="0.01"/>
    <n v="3.3000000000000002E-2"/>
    <n v="50000"/>
    <n v="35582"/>
    <n v="14418"/>
    <n v="35582"/>
    <n v="5148"/>
    <n v="0.1446798943285931"/>
    <n v="0.22808974358974363"/>
    <n v="500"/>
    <n v="355.82"/>
    <n v="-144.18"/>
    <n v="1650"/>
    <n v="1174.2060000000001"/>
    <n v="-475.79399999999987"/>
    <n v="0"/>
    <n v="818.38600000000019"/>
    <n v="0.69696969696969702"/>
  </r>
  <r>
    <s v="IKEA1216_Kış_indirimi_Mobil_Prestitial_Medyanet_MEC"/>
    <x v="0"/>
    <x v="11"/>
    <s v="Q4"/>
    <d v="2016-12-27T00:00:00"/>
    <d v="2017-01-24T00:00:00"/>
    <n v="13"/>
    <x v="1"/>
    <x v="1"/>
    <s v="IKEA1216_Kış_indirimi_Mobil_Prestitial_MEC"/>
    <s v="Live"/>
    <s v="Medyanet"/>
    <s v="RON"/>
    <s v="Xaxis Mobil"/>
    <s v="cpm"/>
    <s v="Interstitial"/>
    <s v="Interstitial"/>
    <n v="2.5"/>
    <n v="7.5"/>
    <n v="666666"/>
    <n v="666739"/>
    <n v="0"/>
    <n v="666666"/>
    <n v="17312"/>
    <n v="2.5965182777668624E-2"/>
    <n v="0.28881671672828102"/>
    <n v="1666.6650000000002"/>
    <n v="1666.6650000000002"/>
    <n v="0"/>
    <n v="4999.9950000000008"/>
    <n v="4999.9950000000008"/>
    <n v="0"/>
    <n v="0"/>
    <n v="3333.3300000000008"/>
    <n v="0.66666666666666674"/>
  </r>
  <r>
    <s v="IKEA1216_Kış_indirimi_interstitial_Medyanet_MEC"/>
    <x v="0"/>
    <x v="11"/>
    <s v="Q4"/>
    <d v="2016-12-27T00:00:00"/>
    <d v="2017-01-24T00:00:00"/>
    <n v="13"/>
    <x v="1"/>
    <x v="1"/>
    <s v="IKEA1216_Kış_indirimi_interstitial_MEC"/>
    <s v="Live"/>
    <s v="Medyanet"/>
    <s v="RON"/>
    <s v="Xaxis Rich Media"/>
    <s v="cpm"/>
    <s v="Interstitial"/>
    <s v="Interstitial"/>
    <n v="0.5"/>
    <n v="4.5"/>
    <n v="500000"/>
    <n v="500017"/>
    <n v="0"/>
    <n v="500000"/>
    <m/>
    <n v="0"/>
    <e v="#DIV/0!"/>
    <n v="250"/>
    <n v="250"/>
    <n v="0"/>
    <n v="2250"/>
    <n v="2250.0765000000001"/>
    <n v="7.6500000000123691E-2"/>
    <n v="0"/>
    <n v="2000.0765000000001"/>
    <n v="0.88889266653822663"/>
  </r>
  <r>
    <s v="IKEA1216_Kış_indirimi_interstitial_Areklam_MEC"/>
    <x v="0"/>
    <x v="11"/>
    <s v="Q4"/>
    <d v="2016-12-27T00:00:00"/>
    <d v="2017-01-24T00:00:00"/>
    <n v="13"/>
    <x v="1"/>
    <x v="1"/>
    <s v="IKEA1216_Kış_indirimi_interstitial_MEC"/>
    <s v="Live"/>
    <s v="Areklam"/>
    <s v="RON"/>
    <s v="Xaxis Rich Media"/>
    <s v="cpm"/>
    <s v="Interstitial"/>
    <s v="Interstitial"/>
    <n v="2"/>
    <n v="4.5"/>
    <n v="300000"/>
    <n v="273927"/>
    <n v="26073"/>
    <n v="273927"/>
    <m/>
    <n v="0"/>
    <e v="#DIV/0!"/>
    <n v="600"/>
    <n v="547.85400000000004"/>
    <n v="-52.145999999999958"/>
    <n v="1350"/>
    <n v="1232.6714999999999"/>
    <n v="-117.32850000000008"/>
    <n v="0"/>
    <n v="684.81749999999988"/>
    <n v="0.55555555555555547"/>
  </r>
  <r>
    <s v="IKEA1216_Kış_indirimi_interstitial_Acunn_MEC"/>
    <x v="0"/>
    <x v="11"/>
    <s v="Q4"/>
    <d v="2016-12-27T00:00:00"/>
    <d v="2017-01-24T00:00:00"/>
    <n v="13"/>
    <x v="1"/>
    <x v="1"/>
    <s v="IKEA1216_Kış_indirimi_interstitial_MEC"/>
    <s v="Live"/>
    <s v="Acunn"/>
    <s v="RON"/>
    <s v="Xaxis Rich Media"/>
    <s v="cpm"/>
    <s v="Interstitial"/>
    <s v="Interstitial"/>
    <n v="1.25"/>
    <n v="4.5"/>
    <n v="100000"/>
    <m/>
    <n v="100000"/>
    <n v="0"/>
    <m/>
    <e v="#DIV/0!"/>
    <e v="#DIV/0!"/>
    <n v="125"/>
    <n v="0"/>
    <n v="-125"/>
    <n v="450"/>
    <n v="0"/>
    <n v="-450"/>
    <n v="0"/>
    <n v="0"/>
    <e v="#DIV/0!"/>
  </r>
  <r>
    <s v="IKEA1216_Kış_indirimi_interstitial_Sözcü_MEC"/>
    <x v="0"/>
    <x v="11"/>
    <s v="Q4"/>
    <d v="2016-12-27T00:00:00"/>
    <d v="2017-01-24T00:00:00"/>
    <n v="13"/>
    <x v="1"/>
    <x v="1"/>
    <s v="IKEA1216_Kış_indirimi_interstitial_MEC"/>
    <s v="Live"/>
    <s v="Sözcü"/>
    <s v="RON"/>
    <s v="Xaxis Rich Media"/>
    <s v="cpm"/>
    <s v="Interstitial"/>
    <s v="Interstitial"/>
    <n v="2"/>
    <n v="4.5"/>
    <n v="400000"/>
    <n v="400204"/>
    <n v="0"/>
    <n v="400000"/>
    <n v="2508"/>
    <n v="6.2668039299957025E-3"/>
    <n v="0.71806937799043058"/>
    <n v="800"/>
    <n v="800"/>
    <n v="0"/>
    <n v="1800"/>
    <n v="1800.9179999999999"/>
    <n v="0.91799999999989268"/>
    <n v="0"/>
    <n v="1000.9179999999999"/>
    <n v="0.55578210668114814"/>
  </r>
  <r>
    <s v="Vodafone1216_Olympia_Asus2_Preroll_Bond_MS"/>
    <x v="0"/>
    <x v="11"/>
    <s v="Q4"/>
    <d v="2016-12-28T00:00:00"/>
    <d v="2017-01-05T00:00:00"/>
    <n v="0"/>
    <x v="2"/>
    <x v="13"/>
    <s v="Vodafone1216_Olympia_Asus2_Preroll_MS"/>
    <s v="Completed"/>
    <s v="Bond Digital"/>
    <s v="RON"/>
    <s v="Xaxis Tv"/>
    <s v="cpv"/>
    <s v="Pre/Mid/Post Rolls RON"/>
    <s v="Online Video"/>
    <n v="1.4999999999999999E-2"/>
    <n v="0.03"/>
    <n v="110000"/>
    <n v="89162"/>
    <n v="20838"/>
    <n v="89162"/>
    <m/>
    <n v="0"/>
    <e v="#DIV/0!"/>
    <n v="1650"/>
    <n v="1337.43"/>
    <n v="-312.56999999999994"/>
    <n v="3300"/>
    <n v="1006.86"/>
    <n v="-2293.14"/>
    <n v="0"/>
    <n v="-330.57000000000005"/>
    <n v="-0.32831774030153155"/>
  </r>
  <r>
    <s v="Akbank1216_YeniYılKredisi_interstitial_Acunn_MC"/>
    <x v="0"/>
    <x v="11"/>
    <s v="Q4"/>
    <d v="2016-12-28T00:00:00"/>
    <d v="2016-12-31T00:00:00"/>
    <n v="0"/>
    <x v="0"/>
    <x v="9"/>
    <s v="Akbank1216_YeniYılKredisi_interstitial_MC"/>
    <s v="Completed"/>
    <s v="Acunn"/>
    <s v="RON"/>
    <s v="Xaxis Rich Media"/>
    <s v="cpm"/>
    <s v="Interstitial"/>
    <s v="Interstitial"/>
    <n v="1.25"/>
    <n v="4.25"/>
    <n v="200000"/>
    <n v="199424"/>
    <n v="576"/>
    <n v="199424"/>
    <m/>
    <n v="0"/>
    <e v="#DIV/0!"/>
    <n v="250"/>
    <n v="249.28"/>
    <n v="-0.71999999999999886"/>
    <n v="850"/>
    <n v="847.55200000000002"/>
    <n v="-2.4479999999999791"/>
    <n v="0"/>
    <n v="598.27200000000005"/>
    <n v="0.70588235294117652"/>
  </r>
  <r>
    <s v="Akbank1216_YeniYılKredisi_interstitial_Medyanet_MC"/>
    <x v="0"/>
    <x v="11"/>
    <s v="Q4"/>
    <d v="2016-12-28T00:00:00"/>
    <d v="2016-12-31T00:00:00"/>
    <n v="0"/>
    <x v="0"/>
    <x v="9"/>
    <s v="Akbank1216_YeniYılKredisi_interstitial_MC"/>
    <s v="Completed"/>
    <s v="Medyanet"/>
    <s v="RON"/>
    <s v="Xaxis Rich Media"/>
    <s v="cpm"/>
    <s v="Interstitial"/>
    <s v="Interstitial"/>
    <n v="0.5"/>
    <n v="4.25"/>
    <n v="300000"/>
    <n v="300020"/>
    <n v="0"/>
    <n v="300000"/>
    <n v="4049"/>
    <n v="1.3495766948870076E-2"/>
    <n v="0.10107946406520125"/>
    <n v="150"/>
    <n v="150"/>
    <n v="0"/>
    <n v="1275"/>
    <n v="409.27074999999991"/>
    <n v="-865.72925000000009"/>
    <n v="0"/>
    <n v="259.27074999999991"/>
    <n v="0.63349445324397102"/>
  </r>
  <r>
    <s v="Akbank1216_YeniYılKredisi_interstitial_Areklam_MC"/>
    <x v="0"/>
    <x v="11"/>
    <s v="Q4"/>
    <d v="2016-12-28T00:00:00"/>
    <d v="2016-12-31T00:00:00"/>
    <n v="0"/>
    <x v="0"/>
    <x v="9"/>
    <s v="Akbank1216_YeniYılKredisi_interstitial_MC"/>
    <s v="Completed"/>
    <s v="Areklam"/>
    <s v="RON"/>
    <s v="Xaxis Rich Media"/>
    <s v="cpm"/>
    <s v="Interstitial"/>
    <s v="Interstitial"/>
    <n v="1.25"/>
    <n v="4.25"/>
    <n v="200000"/>
    <n v="122001"/>
    <n v="77999"/>
    <n v="122001"/>
    <m/>
    <n v="0"/>
    <e v="#DIV/0!"/>
    <n v="250"/>
    <n v="152.50125"/>
    <n v="-97.498750000000001"/>
    <n v="850"/>
    <n v="518.50424999999996"/>
    <n v="-331.49575000000004"/>
    <n v="0"/>
    <n v="366.00299999999993"/>
    <n v="0.70588235294117641"/>
  </r>
  <r>
    <s v="Akbank1216_YeniYılKredisi_interstitial_Digitalm_MC"/>
    <x v="0"/>
    <x v="11"/>
    <s v="Q4"/>
    <d v="2016-12-28T00:00:00"/>
    <d v="2016-12-31T00:00:00"/>
    <n v="0"/>
    <x v="0"/>
    <x v="9"/>
    <s v="Akbank1216_YeniYılKredisi_interstitial_MC"/>
    <s v="Completed"/>
    <s v="Digitalm"/>
    <s v="RON"/>
    <s v="Xaxis Rich Media"/>
    <s v="cpm"/>
    <s v="Interstitial"/>
    <s v="Interstitial"/>
    <n v="1.25"/>
    <n v="4.25"/>
    <n v="200000"/>
    <n v="22278"/>
    <n v="177722"/>
    <n v="22278"/>
    <n v="104"/>
    <n v="4.6682826106472751E-3"/>
    <n v="0.91039903846153847"/>
    <n v="250"/>
    <n v="27.847499999999997"/>
    <n v="-222.1525"/>
    <n v="850"/>
    <n v="94.6815"/>
    <n v="-755.31849999999997"/>
    <n v="0"/>
    <n v="66.834000000000003"/>
    <n v="0.70588235294117652"/>
  </r>
  <r>
    <s v="Teknosa1216_Samsung_Tviletisimi_29-31Aralık_Areklam_MC"/>
    <x v="0"/>
    <x v="11"/>
    <s v="Q4"/>
    <d v="2016-12-29T00:00:00"/>
    <d v="2016-12-31T00:00:00"/>
    <n v="0"/>
    <x v="0"/>
    <x v="6"/>
    <s v="Teknosa1216_Samsung_Tviletisimi_29-31Aralık_MC"/>
    <s v="Completed"/>
    <s v="Areklam"/>
    <s v="RON"/>
    <s v="Xaxis Rich Media"/>
    <s v="cpm"/>
    <s v="Interstitial"/>
    <s v="Interstitial"/>
    <n v="2"/>
    <n v="4.25"/>
    <n v="250000"/>
    <n v="144760"/>
    <n v="105240"/>
    <n v="144760"/>
    <m/>
    <n v="0"/>
    <e v="#DIV/0!"/>
    <n v="500"/>
    <n v="289.52"/>
    <n v="-210.48000000000002"/>
    <n v="1062.5"/>
    <n v="1161.8522499999999"/>
    <n v="99.352249999999913"/>
    <n v="0"/>
    <n v="872.33224999999993"/>
    <n v="0.75081168883565019"/>
  </r>
  <r>
    <s v="Teknosa1216_Samsung_Tviletisimi_29-31Aralık_Star_MC"/>
    <x v="0"/>
    <x v="11"/>
    <s v="Q4"/>
    <d v="2016-12-29T00:00:00"/>
    <d v="2016-12-31T00:00:00"/>
    <n v="0"/>
    <x v="0"/>
    <x v="6"/>
    <s v="Teknosa1216_Samsung_Tviletisimi_29-31Aralık_MC"/>
    <s v="Completed"/>
    <s v="Star"/>
    <s v="RON"/>
    <s v="Xaxis Rich Media"/>
    <s v="cpm"/>
    <s v="Interstitial"/>
    <s v="Interstitial"/>
    <n v="2.5"/>
    <n v="4.25"/>
    <n v="150000"/>
    <n v="150000"/>
    <n v="0"/>
    <n v="150000"/>
    <m/>
    <n v="0"/>
    <e v="#DIV/0!"/>
    <n v="375"/>
    <n v="375"/>
    <n v="0"/>
    <n v="637.5"/>
    <n v="637.5"/>
    <n v="0"/>
    <n v="0"/>
    <n v="262.5"/>
    <n v="0.41176470588235292"/>
  </r>
  <r>
    <s v="Teknosa1216_Samsung_Tviletisimi_29-31Aralık_Acunn_MC"/>
    <x v="0"/>
    <x v="11"/>
    <s v="Q4"/>
    <d v="2016-12-29T00:00:00"/>
    <d v="2016-12-31T00:00:00"/>
    <n v="0"/>
    <x v="0"/>
    <x v="6"/>
    <s v="Teknosa1216_Samsung_Tviletisimi_29-31Aralık_MC"/>
    <s v="Completed"/>
    <s v="Acunn"/>
    <s v="RON"/>
    <s v="Xaxis Rich Media"/>
    <s v="cpm"/>
    <s v="Interstitial"/>
    <s v="Interstitial"/>
    <n v="1.25"/>
    <n v="4.25"/>
    <n v="200000"/>
    <n v="125643"/>
    <n v="74357"/>
    <n v="125643"/>
    <m/>
    <n v="0"/>
    <e v="#DIV/0!"/>
    <n v="250"/>
    <n v="157.05375000000001"/>
    <n v="-92.946249999999992"/>
    <n v="850"/>
    <n v="533.98275000000001"/>
    <n v="-316.01724999999999"/>
    <n v="0"/>
    <n v="376.92899999999997"/>
    <n v="0.70588235294117641"/>
  </r>
  <r>
    <s v="Teknosa1216_Samsung_Tviletisimi_Mobil_interstitial_Move_MC"/>
    <x v="0"/>
    <x v="11"/>
    <s v="Q4"/>
    <d v="2016-12-29T00:00:00"/>
    <d v="2016-12-31T00:00:00"/>
    <n v="0"/>
    <x v="0"/>
    <x v="6"/>
    <s v="Teknosa1216_Samsung_Tviletisimi_Mobil_interstitial_MC"/>
    <s v="Completed"/>
    <s v="Move"/>
    <s v="RON"/>
    <s v="Xaxis Mobil"/>
    <s v="cpm"/>
    <s v="Interstitial"/>
    <s v="Interstitial"/>
    <n v="3"/>
    <n v="7.5"/>
    <n v="120000"/>
    <n v="170031"/>
    <n v="0"/>
    <n v="120000"/>
    <m/>
    <n v="0"/>
    <e v="#DIV/0!"/>
    <n v="360"/>
    <n v="360"/>
    <n v="0"/>
    <n v="900"/>
    <n v="883.33500000000004"/>
    <n v="-16.664999999999964"/>
    <n v="0"/>
    <n v="523.33500000000004"/>
    <n v="0.59245359914415252"/>
  </r>
  <r>
    <s v="Renault1216_EOY_Satıs_Mobile_Prestitial_Admatic_1216"/>
    <x v="0"/>
    <x v="11"/>
    <s v="Q4"/>
    <d v="2016-12-01T00:00:00"/>
    <d v="2016-12-31T00:00:00"/>
    <n v="0"/>
    <x v="1"/>
    <x v="40"/>
    <s v="Renault1216_EOY_Satıs_Mobile_Prestitial_1216"/>
    <s v="Completed"/>
    <s v="Admatic"/>
    <s v="RON"/>
    <s v="Xaxis Mobil"/>
    <s v="cpm"/>
    <s v="Interstitial"/>
    <s v="Interstitial"/>
    <n v="3.5"/>
    <n v="7.5"/>
    <n v="3000000"/>
    <n v="3249876"/>
    <n v="0"/>
    <n v="3000000"/>
    <n v="129719"/>
    <n v="3.9915061374649369E-2"/>
    <n v="0.17345184591308907"/>
    <n v="10500"/>
    <n v="10500"/>
    <n v="0"/>
    <n v="22500"/>
    <n v="22500"/>
    <n v="0"/>
    <n v="0"/>
    <n v="12000"/>
    <n v="0.53333333333333333"/>
  </r>
  <r>
    <s v="Teknosa1216_KEA_Preroll_Acunn_MC"/>
    <x v="0"/>
    <x v="11"/>
    <s v="Q4"/>
    <d v="2016-12-01T00:00:00"/>
    <d v="2016-12-31T00:00:00"/>
    <n v="0"/>
    <x v="0"/>
    <x v="6"/>
    <s v="Teknosa1216_KEA_Preroll_MC"/>
    <s v="Completed"/>
    <s v="Acunn"/>
    <s v="RON"/>
    <s v="Xaxis Tv"/>
    <s v="cpv"/>
    <s v="Pre/Mid/Post Rolls RON"/>
    <s v="Online Video"/>
    <n v="1.4999999999999999E-2"/>
    <n v="3.3000000000000002E-2"/>
    <n v="100000"/>
    <n v="54865"/>
    <n v="45135"/>
    <n v="54865"/>
    <n v="1746"/>
    <n v="3.1823566937027252E-2"/>
    <n v="1.1454753722794959"/>
    <n v="1500"/>
    <n v="822.97500000000002"/>
    <n v="-677.02499999999998"/>
    <n v="3300"/>
    <n v="2000"/>
    <n v="-1300"/>
    <n v="0"/>
    <n v="1177.0250000000001"/>
    <n v="0.58851249999999999"/>
  </r>
  <r>
    <s v="Teknosa1216_KEA_Preroll_Fox_MC"/>
    <x v="0"/>
    <x v="11"/>
    <s v="Q4"/>
    <d v="2016-12-01T00:00:00"/>
    <d v="2016-12-31T00:00:00"/>
    <n v="0"/>
    <x v="0"/>
    <x v="6"/>
    <s v="Teknosa1216_KEA_Preroll_MC"/>
    <s v="Completed"/>
    <s v="Fox"/>
    <s v="RON"/>
    <s v="Xaxis Tv"/>
    <s v="cpv"/>
    <s v="Pre/Mid/Post Rolls RON"/>
    <s v="Online Video"/>
    <n v="0.01"/>
    <n v="3.3000000000000002E-2"/>
    <n v="100000"/>
    <n v="61027"/>
    <n v="38973"/>
    <n v="61027"/>
    <m/>
    <n v="0"/>
    <e v="#DIV/0!"/>
    <n v="1000"/>
    <n v="610.27"/>
    <n v="-389.73"/>
    <n v="3300"/>
    <n v="3000"/>
    <n v="-300"/>
    <n v="0"/>
    <n v="2389.73"/>
    <n v="0.79657666666666671"/>
  </r>
  <r>
    <s v="Akbank_Paraşüt _Mobil_Interstitial_yenişafak_MC"/>
    <x v="0"/>
    <x v="11"/>
    <s v="Q4"/>
    <d v="2016-12-06T00:00:00"/>
    <d v="2016-12-31T00:00:00"/>
    <n v="0"/>
    <x v="0"/>
    <x v="9"/>
    <s v="Akbank_Parasut_Mobil_interstitial_MC"/>
    <s v="Completed"/>
    <s v="yenişafak"/>
    <s v="RON"/>
    <s v="Xaxis Mobil"/>
    <s v="cpm"/>
    <s v="Interstitial"/>
    <s v="Interstitial"/>
    <n v="4"/>
    <n v="9"/>
    <n v="821333"/>
    <m/>
    <n v="821333"/>
    <n v="0"/>
    <m/>
    <e v="#DIV/0!"/>
    <e v="#DIV/0!"/>
    <n v="3285.3319999999999"/>
    <n v="0"/>
    <n v="-3285.3319999999999"/>
    <n v="7391.9969999999994"/>
    <n v="7391.9969999999994"/>
    <n v="0"/>
    <n v="0"/>
    <n v="7391.9969999999994"/>
    <n v="1"/>
  </r>
  <r>
    <s v="Akbank_Paraşüt _Preroll_yenişafak_MC"/>
    <x v="0"/>
    <x v="11"/>
    <s v="Q4"/>
    <d v="2016-12-06T00:00:00"/>
    <d v="2016-12-31T00:00:00"/>
    <n v="0"/>
    <x v="0"/>
    <x v="9"/>
    <s v="Akbank_Parasut_Preroll_MC"/>
    <s v="Completed"/>
    <s v="yenişafak"/>
    <s v="RON"/>
    <s v="Xaxis Tv"/>
    <s v="cpv"/>
    <s v="Pre/Mid/Post Rolls RON"/>
    <s v="Online Video"/>
    <n v="0.02"/>
    <n v="0.06"/>
    <n v="83333"/>
    <m/>
    <n v="83333"/>
    <n v="0"/>
    <m/>
    <e v="#DIV/0!"/>
    <e v="#DIV/0!"/>
    <n v="1666.66"/>
    <n v="0"/>
    <n v="-1666.66"/>
    <n v="4999.9799999999996"/>
    <n v="4999.9799999999996"/>
    <n v="0"/>
    <n v="0"/>
    <n v="4999.9799999999996"/>
    <n v="1"/>
  </r>
  <r>
    <s v="Yenisafak Gider"/>
    <x v="0"/>
    <x v="11"/>
    <s v="Q4"/>
    <d v="2016-12-01T00:00:00"/>
    <d v="2016-12-31T00:00:00"/>
    <n v="0"/>
    <x v="0"/>
    <x v="83"/>
    <s v="Yenisafak gider"/>
    <s v="Completed"/>
    <s v="yenişafak"/>
    <s v="RON"/>
    <s v="Xaxis Display Plus"/>
    <s v="cpm"/>
    <s v="Selected Sites"/>
    <s v="Ad Bundles"/>
    <n v="0"/>
    <n v="2"/>
    <n v="0"/>
    <n v="0"/>
    <n v="0"/>
    <n v="0"/>
    <m/>
    <e v="#DIV/0!"/>
    <e v="#DIV/0!"/>
    <n v="0"/>
    <n v="17059.968400583301"/>
    <n v="17059.968400583301"/>
    <n v="0"/>
    <n v="0"/>
    <n v="0"/>
    <n v="0"/>
    <n v="-17059.968400583301"/>
    <e v="#DIV/0!"/>
  </r>
  <r>
    <s v="Yenisafak Gider"/>
    <x v="0"/>
    <x v="11"/>
    <s v="Q4"/>
    <d v="2016-12-01T00:00:00"/>
    <d v="2016-12-31T00:00:00"/>
    <n v="0"/>
    <x v="1"/>
    <x v="83"/>
    <s v="Yenisafak gider"/>
    <s v="Completed"/>
    <s v="yenişafak"/>
    <s v="RON"/>
    <s v="Xaxis Display Plus"/>
    <s v="cpm"/>
    <s v="Selected Sites"/>
    <s v="Ad Bundles"/>
    <n v="0"/>
    <n v="3"/>
    <n v="0"/>
    <n v="0"/>
    <n v="0"/>
    <n v="0"/>
    <m/>
    <e v="#DIV/0!"/>
    <e v="#DIV/0!"/>
    <n v="0"/>
    <n v="18742.393634987609"/>
    <n v="18742.393634987609"/>
    <n v="0"/>
    <n v="0"/>
    <n v="0"/>
    <n v="0"/>
    <n v="-18742.393634987609"/>
    <e v="#DIV/0!"/>
  </r>
  <r>
    <s v="Yenisafak Gider"/>
    <x v="0"/>
    <x v="11"/>
    <s v="Q4"/>
    <d v="2016-12-01T00:00:00"/>
    <d v="2016-12-31T00:00:00"/>
    <n v="0"/>
    <x v="2"/>
    <x v="83"/>
    <s v="Yenisafak gider"/>
    <s v="Completed"/>
    <s v="yenişafak"/>
    <s v="RON"/>
    <s v="Xaxis Display Plus"/>
    <s v="cpm"/>
    <s v="Selected Sites"/>
    <s v="Ad Bundles"/>
    <n v="0"/>
    <n v="3"/>
    <n v="0"/>
    <n v="0"/>
    <n v="0"/>
    <n v="0"/>
    <m/>
    <e v="#DIV/0!"/>
    <e v="#DIV/0!"/>
    <n v="0"/>
    <n v="10404.4449792048"/>
    <n v="10404.4449792048"/>
    <n v="0"/>
    <n v="0"/>
    <n v="0"/>
    <n v="0"/>
    <n v="-10404.4449792048"/>
    <e v="#DIV/0!"/>
  </r>
  <r>
    <s v="Yenisafak Gider"/>
    <x v="0"/>
    <x v="11"/>
    <s v="Q4"/>
    <d v="2016-12-01T00:00:00"/>
    <d v="2016-12-31T00:00:00"/>
    <n v="0"/>
    <x v="3"/>
    <x v="83"/>
    <s v="Yenisafak gider"/>
    <s v="Completed"/>
    <s v="yenişafak"/>
    <s v="RON"/>
    <s v="Xaxis Display Plus"/>
    <s v="cpm"/>
    <s v="Selected Sites"/>
    <s v="Ad Bundles"/>
    <n v="0"/>
    <n v="3"/>
    <n v="0"/>
    <n v="0"/>
    <n v="0"/>
    <n v="0"/>
    <m/>
    <e v="#DIV/0!"/>
    <e v="#DIV/0!"/>
    <n v="0"/>
    <n v="3793.1929852243338"/>
    <n v="3793.1929852243338"/>
    <n v="0"/>
    <n v="0"/>
    <n v="0"/>
    <n v="0"/>
    <n v="-3793.1929852243338"/>
    <e v="#DIV/0!"/>
  </r>
  <r>
    <s v="GE1216_Aralık_Lookalike_EK_MEC"/>
    <x v="0"/>
    <x v="11"/>
    <s v="Q4"/>
    <d v="2016-12-01T00:00:00"/>
    <d v="2016-12-31T00:00:00"/>
    <n v="0"/>
    <x v="1"/>
    <x v="73"/>
    <s v="GE1116_Ekim_Lookalike_MEC"/>
    <s v="Completed"/>
    <s v="yenişafak"/>
    <s v="RON"/>
    <s v="Xaxis Lookalike"/>
    <s v="cpm"/>
    <s v="Selected Sites"/>
    <s v="Ad Bundles"/>
    <n v="0.2"/>
    <n v="2"/>
    <m/>
    <m/>
    <n v="0"/>
    <n v="0"/>
    <m/>
    <e v="#DIV/0!"/>
    <e v="#DIV/0!"/>
    <n v="0"/>
    <n v="0"/>
    <n v="0"/>
    <n v="0"/>
    <n v="6464"/>
    <n v="6464"/>
    <n v="0"/>
    <n v="6464"/>
    <n v="1"/>
  </r>
  <r>
    <s v="BobbiBrown1016_Retouchin_interstitial_EK_MS"/>
    <x v="0"/>
    <x v="11"/>
    <s v="Q4"/>
    <d v="2016-10-01T00:00:00"/>
    <d v="2016-10-22T00:00:00"/>
    <n v="0"/>
    <x v="2"/>
    <x v="71"/>
    <s v="BobbiBrown1016_Retouchin_interstitial_MS"/>
    <s v="Completed"/>
    <s v="yenişafak"/>
    <s v="RON"/>
    <s v="Xaxis Rich Media"/>
    <s v="cpm"/>
    <s v="Interstitial"/>
    <s v="Interstitial"/>
    <n v="0.5"/>
    <n v="4.25"/>
    <n v="148000"/>
    <m/>
    <n v="148000"/>
    <n v="0"/>
    <m/>
    <e v="#DIV/0!"/>
    <e v="#DIV/0!"/>
    <n v="74"/>
    <n v="0"/>
    <n v="-74"/>
    <n v="629"/>
    <n v="630"/>
    <n v="1"/>
    <n v="0"/>
    <n v="630"/>
    <n v="1"/>
  </r>
  <r>
    <s v="Renault1016_Megane_Sedane_Lansman_LiveRoom_LAL_EK_MEC"/>
    <x v="0"/>
    <x v="11"/>
    <s v="Q4"/>
    <d v="2016-12-01T00:00:00"/>
    <d v="2016-12-31T00:00:00"/>
    <n v="0"/>
    <x v="1"/>
    <x v="40"/>
    <s v="Renault1016_Megane_Sedane_Lansman_LiveRoom_LAL_MEC"/>
    <s v="Completed"/>
    <s v="yeni şafak"/>
    <s v="RON"/>
    <s v="Xaxis Lookalike"/>
    <s v="cpm"/>
    <s v="Selected Sites"/>
    <s v="Ad Bundles"/>
    <n v="1"/>
    <n v="1.8"/>
    <m/>
    <m/>
    <n v="0"/>
    <n v="0"/>
    <m/>
    <e v="#DIV/0!"/>
    <e v="#DIV/0!"/>
    <n v="0"/>
    <n v="0"/>
    <n v="0"/>
    <n v="0"/>
    <n v="50"/>
    <n v="50"/>
    <n v="0"/>
    <n v="50"/>
    <n v="1"/>
  </r>
  <r>
    <s v="Avon0316_Nutra_Ek_AudioRecognation_Onedio data_MX"/>
    <x v="0"/>
    <x v="11"/>
    <s v="Q4"/>
    <d v="2016-12-01T00:00:00"/>
    <d v="2016-12-31T00:00:00"/>
    <n v="0"/>
    <x v="3"/>
    <x v="33"/>
    <s v="Avon0316_Nutra_AudioRecognation_MX"/>
    <s v="Completed"/>
    <s v="Onedio"/>
    <s v="RON"/>
    <s v="Xaxis Audio Recog"/>
    <s v="cpv"/>
    <s v="Pre/Mid/Post Rolls RON"/>
    <s v="Online Video"/>
    <n v="3.7499999999999999E-2"/>
    <n v="0.06"/>
    <m/>
    <m/>
    <n v="0"/>
    <n v="0"/>
    <m/>
    <e v="#DIV/0!"/>
    <e v="#DIV/0!"/>
    <n v="0"/>
    <n v="829.40315743339295"/>
    <n v="829.40315743339295"/>
    <n v="0"/>
    <m/>
    <n v="0"/>
    <n v="0"/>
    <n v="-829.40315743339295"/>
    <e v="#DIV/0!"/>
  </r>
  <r>
    <s v="Avon0316_Nutra_Ek_AudioRecognation_MX"/>
    <x v="0"/>
    <x v="11"/>
    <s v="Q4"/>
    <d v="2016-12-01T00:00:00"/>
    <d v="2016-12-31T00:00:00"/>
    <n v="0"/>
    <x v="3"/>
    <x v="33"/>
    <s v="Avon0316_Nutra_AudioRecognation_MX"/>
    <s v="Completed"/>
    <s v="yeni şafak"/>
    <s v="RON"/>
    <s v="Xaxis Audio Recog"/>
    <s v="cpv"/>
    <s v="Pre/Mid/Post Rolls RON"/>
    <s v="Online Video"/>
    <n v="3.7499999999999999E-2"/>
    <n v="0.06"/>
    <m/>
    <m/>
    <n v="0"/>
    <n v="0"/>
    <m/>
    <e v="#DIV/0!"/>
    <e v="#DIV/0!"/>
    <n v="0"/>
    <n v="0"/>
    <n v="0"/>
    <n v="0"/>
    <n v="918.92"/>
    <n v="918.92"/>
    <n v="0"/>
    <n v="918.92"/>
    <n v="1"/>
  </r>
  <r>
    <s v="GSK1216_Sensodyne_DeepClean_Trueview%75_Preroll_Star_MC"/>
    <x v="0"/>
    <x v="11"/>
    <s v="Q4"/>
    <d v="2016-12-16T00:00:00"/>
    <d v="2016-12-28T00:00:00"/>
    <n v="0"/>
    <x v="0"/>
    <x v="0"/>
    <s v="GSK1216_Sensodyne_DeepClean_Trueview%75_Preroll_MC"/>
    <s v="Completed"/>
    <s v="yeni şafak"/>
    <s v="RON"/>
    <s v="Xaxis Tv"/>
    <s v="cpv"/>
    <s v="Pre/Mid/Post Rolls RON"/>
    <s v="Online Video"/>
    <n v="0.01"/>
    <m/>
    <m/>
    <m/>
    <n v="0"/>
    <n v="0"/>
    <m/>
    <e v="#DIV/0!"/>
    <e v="#DIV/0!"/>
    <n v="0"/>
    <n v="0"/>
    <n v="0"/>
    <n v="0"/>
    <n v="23637.19"/>
    <n v="23637.19"/>
    <n v="0"/>
    <n v="23637.19"/>
    <n v="1"/>
  </r>
  <r>
    <s v="GSK1216_Sensodyne_DeepClean_Trueview%75_Preroll_Onedio_MC"/>
    <x v="0"/>
    <x v="11"/>
    <s v="Q4"/>
    <d v="2016-12-16T00:00:00"/>
    <d v="2016-12-28T00:00:00"/>
    <n v="0"/>
    <x v="0"/>
    <x v="0"/>
    <s v="GSK1216_Sensodyne_DeepClean_Trueview%75_Preroll_MC"/>
    <s v="Completed"/>
    <s v="Onedio"/>
    <s v="RON"/>
    <s v="Xaxis Tv"/>
    <s v="cpv"/>
    <s v="Pre/Mid/Post Rolls RON"/>
    <s v="Online Video"/>
    <n v="0.01"/>
    <m/>
    <m/>
    <m/>
    <n v="0"/>
    <n v="0"/>
    <m/>
    <e v="#DIV/0!"/>
    <e v="#DIV/0!"/>
    <n v="0"/>
    <n v="2484.786629732333"/>
    <n v="2484.786629732333"/>
    <n v="0"/>
    <m/>
    <n v="0"/>
    <n v="0"/>
    <n v="-2484.786629732333"/>
    <e v="#DIV/0!"/>
  </r>
  <r>
    <s v="GSK1216_Sensodyne_DeepClean_Trueview%75_Preroll_MEdikalakademi_MC"/>
    <x v="0"/>
    <x v="11"/>
    <s v="Q4"/>
    <d v="2016-12-16T00:00:00"/>
    <d v="2016-12-28T00:00:00"/>
    <n v="0"/>
    <x v="0"/>
    <x v="0"/>
    <s v="GSK1216_Sensodyne_DeepClean_Trueview%75_Preroll_MC"/>
    <s v="Completed"/>
    <s v="Medikalakademi"/>
    <s v="RON"/>
    <s v="Xaxis Tv"/>
    <s v="cpv"/>
    <s v="Pre/Mid/Post Rolls RON"/>
    <s v="Online Video"/>
    <n v="0.01"/>
    <m/>
    <m/>
    <m/>
    <n v="0"/>
    <n v="0"/>
    <m/>
    <e v="#DIV/0!"/>
    <e v="#DIV/0!"/>
    <n v="0"/>
    <n v="113.17439556787991"/>
    <n v="113.17439556787991"/>
    <n v="0"/>
    <m/>
    <n v="0"/>
    <n v="0"/>
    <n v="-113.17439556787991"/>
    <e v="#DIV/0!"/>
  </r>
  <r>
    <s v="GSK1216_Sensodyne_DeepClean_Trueview%75_Preroll_Brighttechfee_MC"/>
    <x v="0"/>
    <x v="11"/>
    <s v="Q4"/>
    <d v="2016-12-16T00:00:00"/>
    <d v="2016-12-28T00:00:00"/>
    <n v="0"/>
    <x v="0"/>
    <x v="0"/>
    <s v="GSK1216_Sensodyne_DeepClean_Trueview%75_Preroll_MC"/>
    <s v="Completed"/>
    <s v="Bannerconnect"/>
    <s v="RON"/>
    <s v="Xaxis Tv"/>
    <s v="cpv"/>
    <s v="Pre/Mid/Post Rolls RON"/>
    <s v="Online Video"/>
    <n v="0.01"/>
    <m/>
    <m/>
    <m/>
    <n v="0"/>
    <n v="0"/>
    <m/>
    <e v="#DIV/0!"/>
    <e v="#DIV/0!"/>
    <n v="0"/>
    <n v="228.45603229923324"/>
    <n v="228.45603229923324"/>
    <n v="0"/>
    <n v="0"/>
    <n v="0"/>
    <n v="0"/>
    <n v="-228.45603229923324"/>
    <e v="#DIV/0!"/>
  </r>
  <r>
    <s v="Bayer0116_Bepanthol_Skin_Care_Preroll_EK_MC"/>
    <x v="0"/>
    <x v="11"/>
    <s v="Q1"/>
    <d v="2016-01-11T00:00:00"/>
    <d v="2016-01-31T00:00:00"/>
    <n v="0"/>
    <x v="0"/>
    <x v="7"/>
    <s v="Bayer0116_Bepanthol_Skin_Care_Preroll_MC"/>
    <s v="Completed"/>
    <s v="yeni şafak"/>
    <s v="RON"/>
    <s v="Xaxis Tv"/>
    <s v="cpv"/>
    <s v="Pre/Mid/Post Rolls RON"/>
    <s v="Online Video"/>
    <n v="1.2E-2"/>
    <n v="3.3000000000000002E-2"/>
    <n v="50000"/>
    <n v="50664"/>
    <n v="0"/>
    <n v="50000"/>
    <n v="3819"/>
    <n v="7.5378967314069165E-2"/>
    <n v="0.31439120188531028"/>
    <n v="600"/>
    <m/>
    <n v="-600"/>
    <n v="1650"/>
    <n v="1200.6599999999999"/>
    <n v="-449.34000000000015"/>
    <n v="0"/>
    <n v="1200.6599999999999"/>
    <n v="1"/>
  </r>
  <r>
    <s v="Shell1116_Rimula_AudioRecog_Digitalmarcom_MC"/>
    <x v="0"/>
    <x v="11"/>
    <s v="Q4"/>
    <d v="2016-12-30T00:00:00"/>
    <d v="2016-12-31T00:00:00"/>
    <n v="0"/>
    <x v="0"/>
    <x v="50"/>
    <s v="Shell1116_Rimula_AudioRecog_MC"/>
    <s v="Completed"/>
    <s v="yeni şafak"/>
    <s v="RON"/>
    <s v="Xaxis Audio Recog"/>
    <s v="cpv"/>
    <s v="Pre/Mid/Post Rolls RON"/>
    <s v="Online Video"/>
    <n v="0.05"/>
    <n v="0.06"/>
    <m/>
    <m/>
    <n v="0"/>
    <n v="0"/>
    <m/>
    <e v="#DIV/0!"/>
    <e v="#DIV/0!"/>
    <n v="0"/>
    <n v="0"/>
    <n v="0"/>
    <n v="0"/>
    <n v="634.24"/>
    <n v="634.24"/>
    <n v="0"/>
    <n v="634.24"/>
    <n v="1"/>
  </r>
  <r>
    <m/>
    <x v="0"/>
    <x v="11"/>
    <s v="Q4"/>
    <d v="2016-12-01T00:00:00"/>
    <d v="2016-12-31T00:00:00"/>
    <n v="0"/>
    <x v="4"/>
    <x v="89"/>
    <m/>
    <s v="Completed"/>
    <m/>
    <m/>
    <m/>
    <m/>
    <m/>
    <m/>
    <m/>
    <m/>
    <m/>
    <m/>
    <n v="0"/>
    <n v="0"/>
    <m/>
    <e v="#DIV/0!"/>
    <e v="#DIV/0!"/>
    <n v="0"/>
    <n v="0"/>
    <n v="0"/>
    <n v="0"/>
    <n v="0"/>
    <n v="0"/>
    <n v="0"/>
    <n v="0"/>
    <e v="#DIV/0!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C19" firstHeaderRow="0" firstDataRow="1" firstDataCol="1" rowPageCount="1" colPageCount="1"/>
  <pivotFields count="35"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sd="0" x="0"/>
        <item sd="0" x="1"/>
        <item sd="0" x="2"/>
        <item sd="0" x="3"/>
        <item x="4"/>
        <item t="default"/>
      </items>
    </pivotField>
    <pivotField axis="axisRow" showAll="0">
      <items count="91">
        <item x="9"/>
        <item x="88"/>
        <item x="24"/>
        <item x="23"/>
        <item x="54"/>
        <item x="5"/>
        <item x="33"/>
        <item x="7"/>
        <item x="37"/>
        <item x="10"/>
        <item x="38"/>
        <item x="28"/>
        <item x="61"/>
        <item x="8"/>
        <item x="47"/>
        <item x="34"/>
        <item x="51"/>
        <item x="58"/>
        <item x="68"/>
        <item x="69"/>
        <item x="16"/>
        <item x="81"/>
        <item x="39"/>
        <item x="20"/>
        <item x="64"/>
        <item x="76"/>
        <item x="71"/>
        <item x="2"/>
        <item x="84"/>
        <item x="80"/>
        <item x="73"/>
        <item x="41"/>
        <item x="82"/>
        <item x="0"/>
        <item x="65"/>
        <item x="12"/>
        <item x="25"/>
        <item x="22"/>
        <item x="42"/>
        <item x="1"/>
        <item x="63"/>
        <item x="45"/>
        <item x="60"/>
        <item x="4"/>
        <item x="3"/>
        <item x="35"/>
        <item x="87"/>
        <item x="17"/>
        <item x="15"/>
        <item x="62"/>
        <item x="21"/>
        <item x="52"/>
        <item x="49"/>
        <item x="43"/>
        <item x="85"/>
        <item x="27"/>
        <item x="30"/>
        <item x="55"/>
        <item x="29"/>
        <item x="56"/>
        <item x="11"/>
        <item x="40"/>
        <item x="77"/>
        <item x="72"/>
        <item x="78"/>
        <item x="19"/>
        <item x="67"/>
        <item x="79"/>
        <item x="86"/>
        <item x="50"/>
        <item x="46"/>
        <item x="75"/>
        <item x="66"/>
        <item x="32"/>
        <item x="6"/>
        <item x="57"/>
        <item x="59"/>
        <item x="44"/>
        <item x="70"/>
        <item x="18"/>
        <item x="48"/>
        <item x="13"/>
        <item x="74"/>
        <item x="26"/>
        <item x="83"/>
        <item x="14"/>
        <item x="53"/>
        <item x="31"/>
        <item x="36"/>
        <item x="8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</pivotFields>
  <rowFields count="1">
    <field x="8"/>
  </rowFields>
  <rowItems count="15">
    <i>
      <x v="1"/>
    </i>
    <i>
      <x v="4"/>
    </i>
    <i>
      <x v="6"/>
    </i>
    <i>
      <x v="19"/>
    </i>
    <i>
      <x v="34"/>
    </i>
    <i>
      <x v="37"/>
    </i>
    <i>
      <x v="42"/>
    </i>
    <i>
      <x v="43"/>
    </i>
    <i>
      <x v="44"/>
    </i>
    <i>
      <x v="48"/>
    </i>
    <i>
      <x v="59"/>
    </i>
    <i>
      <x v="64"/>
    </i>
    <i>
      <x v="65"/>
    </i>
    <i>
      <x v="84"/>
    </i>
    <i t="grand">
      <x/>
    </i>
  </rowItems>
  <colFields count="1">
    <field x="-2"/>
  </colFields>
  <colItems count="2">
    <i>
      <x/>
    </i>
    <i i="1">
      <x v="1"/>
    </i>
  </colItems>
  <pageFields count="1">
    <pageField fld="7" item="3" hier="-1"/>
  </pageFields>
  <dataFields count="2">
    <dataField name="Sum of Client Final Costs" fld="30" baseField="8" baseItem="0"/>
    <dataField name="Sum of Revenue Total (CC-PFC-AN ADserver)" fld="33" baseField="0" baseItem="0"/>
  </dataFields>
  <formats count="3">
    <format dxfId="46">
      <pivotArea collapsedLevelsAreSubtotals="1" fieldPosition="0">
        <references count="1">
          <reference field="7" count="1">
            <x v="1"/>
          </reference>
        </references>
      </pivotArea>
    </format>
    <format dxfId="45">
      <pivotArea collapsedLevelsAreSubtotals="1" fieldPosition="0">
        <references count="1">
          <reference field="7" count="1">
            <x v="2"/>
          </reference>
        </references>
      </pivotArea>
    </format>
    <format dxfId="44">
      <pivotArea collapsedLevelsAreSubtotals="1" fieldPosition="0">
        <references count="1">
          <reference field="7" count="1">
            <x v="3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Q7:AS24" firstHeaderRow="1" firstDataRow="1" firstDataCol="0"/>
  <pivotFields count="35">
    <pivotField showAll="0"/>
    <pivotField showAll="0"/>
    <pivotField multipleItemSelectionAllowed="1" showAll="0"/>
    <pivotField showAll="0"/>
    <pivotField numFmtId="14" showAll="0"/>
    <pivotField numFmtId="14" showAll="0"/>
    <pivotField numFmtId="167" showAll="0"/>
    <pivotField showAll="0"/>
    <pivotField showAll="0">
      <items count="74">
        <item x="9"/>
        <item x="25"/>
        <item x="24"/>
        <item x="5"/>
        <item x="34"/>
        <item x="7"/>
        <item x="38"/>
        <item x="10"/>
        <item x="39"/>
        <item x="29"/>
        <item x="8"/>
        <item x="35"/>
        <item x="12"/>
        <item x="17"/>
        <item x="40"/>
        <item x="21"/>
        <item m="1" x="72"/>
        <item x="42"/>
        <item x="0"/>
        <item x="13"/>
        <item x="26"/>
        <item x="23"/>
        <item x="43"/>
        <item x="1"/>
        <item x="4"/>
        <item x="3"/>
        <item x="36"/>
        <item x="18"/>
        <item x="16"/>
        <item x="22"/>
        <item x="44"/>
        <item x="28"/>
        <item x="31"/>
        <item x="45"/>
        <item x="30"/>
        <item x="11"/>
        <item x="41"/>
        <item m="1" x="71"/>
        <item x="33"/>
        <item x="6"/>
        <item x="19"/>
        <item x="14"/>
        <item x="27"/>
        <item x="15"/>
        <item x="32"/>
        <item x="37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20"/>
        <item x="2"/>
        <item x="60"/>
        <item x="61"/>
        <item x="62"/>
        <item x="63"/>
        <item x="64"/>
        <item x="65"/>
        <item x="66"/>
        <item x="67"/>
        <item x="68"/>
        <item x="69"/>
        <item m="1" x="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  <pivotField showAll="0"/>
    <pivotField showAll="0"/>
    <pivotField numFmtId="168" showAll="0"/>
    <pivotField showAll="0"/>
    <pivotField showAll="0"/>
    <pivotField numFmtId="168" showAll="0"/>
    <pivotField showAll="0"/>
    <pivotField numFmtId="168" showAll="0"/>
    <pivotField numFmtId="168" showAll="0"/>
    <pivotField showAll="0"/>
  </pivotFields>
  <formats count="5">
    <format dxfId="4">
      <pivotArea type="all" dataOnly="0" outline="0" fieldPosition="0"/>
    </format>
    <format dxfId="3">
      <pivotArea outline="0" collapsedLevelsAreSubtotals="1" fieldPosition="0"/>
    </format>
    <format dxfId="2">
      <pivotArea field="8" type="button" dataOnly="0" labelOnly="1" outline="0"/>
    </format>
    <format dxfId="1">
      <pivotArea dataOnly="0" labelOnly="1" outline="0" axis="axisValues" fieldPosition="0"/>
    </format>
    <format dxfId="0">
      <pivotArea dataOnly="0" labelOnly="1" grandRow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dataOnRows="1" dataPosition="0" applyNumberFormats="0" applyBorderFormats="0" applyFontFormats="0" applyPatternFormats="0" applyAlignmentFormats="0" applyWidthHeightFormats="1" dataCaption="Values" grandTotalCaption="Toplam" updatedVersion="5" minRefreshableVersion="3" useAutoFormatting="1" itemPrintTitles="1" createdVersion="4" indent="0" outline="1" outlineData="1" multipleFieldFilters="0" rowHeaderCaption="Agencies" colHeaderCaption="Months">
  <location ref="A4:N21" firstHeaderRow="1" firstDataRow="2" firstDataCol="1" rowPageCount="1" colPageCount="1"/>
  <pivotFields count="35">
    <pivotField showAll="0"/>
    <pivotField axis="axisPage" multipleItemSelectionAllowed="1" showAll="0">
      <items count="2">
        <item x="0"/>
        <item t="default"/>
      </items>
    </pivotField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numFmtId="14" showAll="0"/>
    <pivotField numFmtId="14" showAll="0"/>
    <pivotField numFmtId="167" showAll="0"/>
    <pivotField axis="axisRow" showAll="0">
      <items count="6">
        <item sd="0" x="0"/>
        <item sd="0" x="1"/>
        <item sd="0" x="2"/>
        <item sd="0" x="3"/>
        <item x="4"/>
        <item t="default"/>
      </items>
    </pivotField>
    <pivotField axis="axisRow" showAll="0">
      <items count="91">
        <item x="9"/>
        <item x="33"/>
        <item x="7"/>
        <item x="10"/>
        <item x="0"/>
        <item x="11"/>
        <item x="6"/>
        <item x="18"/>
        <item x="13"/>
        <item x="24"/>
        <item x="3"/>
        <item x="15"/>
        <item x="1"/>
        <item x="17"/>
        <item x="32"/>
        <item x="25"/>
        <item x="36"/>
        <item x="27"/>
        <item x="4"/>
        <item x="29"/>
        <item x="26"/>
        <item x="16"/>
        <item x="71"/>
        <item x="23"/>
        <item x="5"/>
        <item x="35"/>
        <item x="14"/>
        <item x="8"/>
        <item x="21"/>
        <item x="12"/>
        <item x="20"/>
        <item x="22"/>
        <item x="28"/>
        <item x="34"/>
        <item x="31"/>
        <item x="37"/>
        <item x="38"/>
        <item x="39"/>
        <item x="40"/>
        <item x="41"/>
        <item x="42"/>
        <item x="43"/>
        <item x="30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19"/>
        <item x="2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2"/>
        <item x="73"/>
        <item x="74"/>
        <item x="75"/>
        <item x="76"/>
        <item x="77"/>
        <item x="78"/>
        <item x="79"/>
        <item x="80"/>
        <item x="81"/>
        <item x="82"/>
        <item x="84"/>
        <item x="85"/>
        <item x="86"/>
        <item x="87"/>
        <item x="83"/>
        <item x="88"/>
        <item x="8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numFmtId="3" showAll="0" defaultSubtotal="0"/>
    <pivotField numFmtId="3" showAll="0" defaultSubtotal="0"/>
    <pivotField showAll="0"/>
    <pivotField numFmtId="3" showAll="0"/>
    <pivotField numFmtId="3" showAll="0"/>
    <pivotField showAll="0"/>
    <pivotField showAll="0"/>
    <pivotField numFmtId="168" showAll="0"/>
    <pivotField numFmtId="168" showAll="0"/>
    <pivotField numFmtId="168" showAll="0"/>
    <pivotField numFmtId="168" showAll="0"/>
    <pivotField dataField="1" showAll="0"/>
    <pivotField showAll="0"/>
    <pivotField numFmtId="168" showAll="0" defaultSubtotal="0"/>
    <pivotField dataField="1" numFmtId="168" showAll="0" defaultSubtotal="0"/>
    <pivotField numFmtId="10" showAll="0" defaultSubtotal="0"/>
  </pivotFields>
  <rowFields count="3">
    <field x="-2"/>
    <field x="7"/>
    <field x="8"/>
  </rowFields>
  <rowItems count="16">
    <i>
      <x/>
    </i>
    <i r="1">
      <x/>
    </i>
    <i r="1">
      <x v="1"/>
    </i>
    <i r="1">
      <x v="2"/>
    </i>
    <i r="1">
      <x v="3"/>
    </i>
    <i r="1">
      <x v="4"/>
    </i>
    <i r="2">
      <x v="89"/>
    </i>
    <i i="1">
      <x v="1"/>
    </i>
    <i r="1" i="1">
      <x/>
    </i>
    <i r="1" i="1">
      <x v="1"/>
    </i>
    <i r="1" i="1">
      <x v="2"/>
    </i>
    <i r="1" i="1">
      <x v="3"/>
    </i>
    <i r="1" i="1">
      <x v="4"/>
    </i>
    <i r="2" i="1">
      <x v="89"/>
    </i>
    <i t="grand">
      <x/>
    </i>
    <i t="grand" i="1">
      <x/>
    </i>
  </rowItems>
  <colFields count="1">
    <field x="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1" hier="-1"/>
  </pageFields>
  <dataFields count="2">
    <dataField name="Billings" fld="30" baseField="0" baseItem="0"/>
    <dataField name="Sum of Revenue Total (CC-PFC-AN ADserver)" fld="33" baseField="7" baseItem="0"/>
  </dataFields>
  <formats count="39">
    <format dxfId="43">
      <pivotArea field="7" grandCol="1" collapsedLevelsAreSubtotals="1" axis="axisRow" fieldPosition="1">
        <references count="2">
          <reference field="4294967294" count="1">
            <x v="0"/>
          </reference>
          <reference field="7" count="1" selected="0">
            <x v="0"/>
          </reference>
        </references>
      </pivotArea>
    </format>
    <format dxfId="42">
      <pivotArea field="7" grandCol="1" collapsedLevelsAreSubtotals="1" axis="axisRow" fieldPosition="1">
        <references count="1">
          <reference field="7" count="1">
            <x v="1"/>
          </reference>
        </references>
      </pivotArea>
    </format>
    <format dxfId="41">
      <pivotArea field="7" grandCol="1" collapsedLevelsAreSubtotals="1" axis="axisRow" fieldPosition="1">
        <references count="2">
          <reference field="4294967294" count="1">
            <x v="0"/>
          </reference>
          <reference field="7" count="1" selected="0">
            <x v="1"/>
          </reference>
        </references>
      </pivotArea>
    </format>
    <format dxfId="40">
      <pivotArea field="7" grandCol="1" collapsedLevelsAreSubtotals="1" axis="axisRow" fieldPosition="1">
        <references count="1">
          <reference field="7" count="1">
            <x v="2"/>
          </reference>
        </references>
      </pivotArea>
    </format>
    <format dxfId="39">
      <pivotArea field="7" grandCol="1" collapsedLevelsAreSubtotals="1" axis="axisRow" fieldPosition="1">
        <references count="2">
          <reference field="4294967294" count="1">
            <x v="0"/>
          </reference>
          <reference field="7" count="1" selected="0">
            <x v="2"/>
          </reference>
        </references>
      </pivotArea>
    </format>
    <format dxfId="38">
      <pivotArea field="7" grandCol="1" collapsedLevelsAreSubtotals="1" axis="axisRow" fieldPosition="1">
        <references count="1">
          <reference field="7" count="1">
            <x v="3"/>
          </reference>
        </references>
      </pivotArea>
    </format>
    <format dxfId="37">
      <pivotArea field="7" grandCol="1" collapsedLevelsAreSubtotals="1" axis="axisRow" fieldPosition="1">
        <references count="2">
          <reference field="4294967294" count="1">
            <x v="0"/>
          </reference>
          <reference field="7" count="1" selected="0">
            <x v="3"/>
          </reference>
        </references>
      </pivotArea>
    </format>
    <format dxfId="36">
      <pivotArea collapsedLevelsAreSubtotals="1" fieldPosition="0">
        <references count="2">
          <reference field="4294967294" count="1">
            <x v="0"/>
          </reference>
          <reference field="7" count="1" selected="0">
            <x v="0"/>
          </reference>
        </references>
      </pivotArea>
    </format>
    <format dxfId="35">
      <pivotArea collapsedLevelsAreSubtotals="1" fieldPosition="0">
        <references count="2">
          <reference field="4294967294" count="1">
            <x v="0"/>
          </reference>
          <reference field="7" count="1" selected="0">
            <x v="1"/>
          </reference>
        </references>
      </pivotArea>
    </format>
    <format dxfId="34">
      <pivotArea collapsedLevelsAreSubtotals="1" fieldPosition="0">
        <references count="2">
          <reference field="4294967294" count="1">
            <x v="0"/>
          </reference>
          <reference field="7" count="1" selected="0">
            <x v="2"/>
          </reference>
        </references>
      </pivotArea>
    </format>
    <format dxfId="33">
      <pivotArea collapsedLevelsAreSubtotals="1" fieldPosition="0">
        <references count="2">
          <reference field="4294967294" count="1">
            <x v="0"/>
          </reference>
          <reference field="7" count="1" selected="0">
            <x v="3"/>
          </reference>
        </references>
      </pivotArea>
    </format>
    <format dxfId="32">
      <pivotArea field="7" grandRow="1" outline="0" collapsedLevelsAreSubtotals="1" axis="axisRow" fieldPosition="1">
        <references count="1">
          <reference field="4294967294" count="1" selected="0">
            <x v="0"/>
          </reference>
        </references>
      </pivotArea>
    </format>
    <format dxfId="31">
      <pivotArea field="7" grandRow="1" outline="0" collapsedLevelsAreSubtotals="1" axis="axisRow" fieldPosition="1">
        <references count="1">
          <reference field="4294967294" count="1" selected="0">
            <x v="0"/>
          </reference>
        </references>
      </pivotArea>
    </format>
    <format dxfId="30">
      <pivotArea field="7" dataOnly="0" labelOnly="1" grandRow="1" outline="0" axis="axisRow" fieldPosition="1">
        <references count="1">
          <reference field="4294967294" count="1" selected="0">
            <x v="0"/>
          </reference>
        </references>
      </pivotArea>
    </format>
    <format dxfId="29">
      <pivotArea field="8" grandCol="1" collapsedLevelsAreSubtotals="1" axis="axisRow" fieldPosition="2">
        <references count="3">
          <reference field="4294967294" count="1">
            <x v="0"/>
          </reference>
          <reference field="7" count="1" selected="0">
            <x v="0"/>
          </reference>
          <reference field="8" count="1" selected="0">
            <x v="0"/>
          </reference>
        </references>
      </pivotArea>
    </format>
    <format dxfId="28">
      <pivotArea collapsedLevelsAreSubtotals="1" fieldPosition="0">
        <references count="3">
          <reference field="4294967294" count="1">
            <x v="0"/>
          </reference>
          <reference field="7" count="1" selected="0">
            <x v="0"/>
          </reference>
          <reference field="8" count="1" selected="0">
            <x v="1048832"/>
          </reference>
        </references>
      </pivotArea>
    </format>
    <format dxfId="27">
      <pivotArea collapsedLevelsAreSubtotals="1" fieldPosition="0">
        <references count="1">
          <reference field="7" count="1">
            <x v="1"/>
          </reference>
        </references>
      </pivotArea>
    </format>
    <format dxfId="26">
      <pivotArea collapsedLevelsAreSubtotals="1" fieldPosition="0">
        <references count="3">
          <reference field="4294967294" count="1">
            <x v="0"/>
          </reference>
          <reference field="7" count="1" selected="0">
            <x v="1"/>
          </reference>
          <reference field="8" count="1" selected="0">
            <x v="1048832"/>
          </reference>
        </references>
      </pivotArea>
    </format>
    <format dxfId="25">
      <pivotArea collapsedLevelsAreSubtotals="1" fieldPosition="0">
        <references count="1">
          <reference field="7" count="1">
            <x v="2"/>
          </reference>
        </references>
      </pivotArea>
    </format>
    <format dxfId="24">
      <pivotArea collapsedLevelsAreSubtotals="1" fieldPosition="0">
        <references count="3">
          <reference field="4294967294" count="1">
            <x v="0"/>
          </reference>
          <reference field="7" count="1" selected="0">
            <x v="2"/>
          </reference>
          <reference field="8" count="1" selected="0">
            <x v="1048832"/>
          </reference>
        </references>
      </pivotArea>
    </format>
    <format dxfId="23">
      <pivotArea collapsedLevelsAreSubtotals="1" fieldPosition="0">
        <references count="1">
          <reference field="7" count="1">
            <x v="3"/>
          </reference>
        </references>
      </pivotArea>
    </format>
    <format dxfId="22">
      <pivotArea collapsedLevelsAreSubtotals="1" fieldPosition="0">
        <references count="3">
          <reference field="4294967294" count="1">
            <x v="0"/>
          </reference>
          <reference field="7" count="1" selected="0">
            <x v="3"/>
          </reference>
          <reference field="8" count="1" selected="0">
            <x v="1048832"/>
          </reference>
        </references>
      </pivotArea>
    </format>
    <format dxfId="21">
      <pivotArea field="7" grandCol="1" collapsedLevelsAreSubtotals="1" axis="axisRow" fieldPosition="1">
        <references count="2">
          <reference field="4294967294" count="1" selected="0">
            <x v="0"/>
          </reference>
          <reference field="7" count="1">
            <x v="0"/>
          </reference>
        </references>
      </pivotArea>
    </format>
    <format dxfId="20">
      <pivotArea field="7" grandCol="1" collapsedLevelsAreSubtotals="1" axis="axisRow" fieldPosition="1">
        <references count="2">
          <reference field="4294967294" count="1" selected="0">
            <x v="0"/>
          </reference>
          <reference field="7" count="1">
            <x v="1"/>
          </reference>
        </references>
      </pivotArea>
    </format>
    <format dxfId="19">
      <pivotArea field="7" grandCol="1" collapsedLevelsAreSubtotals="1" axis="axisRow" fieldPosition="1">
        <references count="2">
          <reference field="4294967294" count="1" selected="0">
            <x v="0"/>
          </reference>
          <reference field="7" count="1">
            <x v="2"/>
          </reference>
        </references>
      </pivotArea>
    </format>
    <format dxfId="18">
      <pivotArea field="7" grandCol="1" collapsedLevelsAreSubtotals="1" axis="axisRow" fieldPosition="1">
        <references count="2">
          <reference field="4294967294" count="1" selected="0">
            <x v="0"/>
          </reference>
          <reference field="7" count="1">
            <x v="3"/>
          </reference>
        </references>
      </pivotArea>
    </format>
    <format dxfId="17">
      <pivotArea field="2" grandRow="1" outline="0" collapsedLevelsAreSubtotals="1" axis="axisCol" fieldPosition="0">
        <references count="2">
          <reference field="4294967294" count="1" selected="0">
            <x v="0"/>
          </reference>
          <reference field="2" count="11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6">
      <pivotArea grandRow="1" grandCol="1"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5">
      <pivotArea field="2" grandRow="1" outline="0" collapsedLevelsAreSubtotals="1" axis="axisCol" fieldPosition="0">
        <references count="2">
          <reference field="4294967294" count="1" selected="0">
            <x v="1"/>
          </reference>
          <reference field="2" count="1" selected="0">
            <x v="0"/>
          </reference>
        </references>
      </pivotArea>
    </format>
    <format dxfId="14">
      <pivotArea collapsedLevelsAreSubtotals="1" fieldPosition="0">
        <references count="2">
          <reference field="4294967294" count="1" selected="0">
            <x v="0"/>
          </reference>
          <reference field="7" count="1">
            <x v="0"/>
          </reference>
        </references>
      </pivotArea>
    </format>
    <format dxfId="13">
      <pivotArea collapsedLevelsAreSubtotals="1" fieldPosition="0">
        <references count="2">
          <reference field="4294967294" count="1" selected="0">
            <x v="0"/>
          </reference>
          <reference field="7" count="1">
            <x v="1"/>
          </reference>
        </references>
      </pivotArea>
    </format>
    <format dxfId="12">
      <pivotArea collapsedLevelsAreSubtotals="1" fieldPosition="0">
        <references count="2">
          <reference field="4294967294" count="1" selected="0">
            <x v="0"/>
          </reference>
          <reference field="7" count="1">
            <x v="2"/>
          </reference>
        </references>
      </pivotArea>
    </format>
    <format dxfId="11">
      <pivotArea collapsedLevelsAreSubtotals="1" fieldPosition="0">
        <references count="2">
          <reference field="4294967294" count="1" selected="0">
            <x v="0"/>
          </reference>
          <reference field="7" count="1">
            <x v="3"/>
          </reference>
        </references>
      </pivotArea>
    </format>
    <format dxfId="10">
      <pivotArea collapsedLevelsAreSubtotals="1" fieldPosition="0">
        <references count="2">
          <reference field="4294967294" count="1">
            <x v="1"/>
          </reference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9">
      <pivotArea collapsedLevelsAreSubtotals="1" fieldPosition="0">
        <references count="2">
          <reference field="4294967294" count="1" selected="0">
            <x v="1"/>
          </reference>
          <reference field="7" count="1">
            <x v="0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1"/>
          </reference>
          <reference field="7" count="1">
            <x v="1"/>
          </reference>
        </references>
      </pivotArea>
    </format>
    <format dxfId="7">
      <pivotArea collapsedLevelsAreSubtotals="1" fieldPosition="0">
        <references count="2">
          <reference field="4294967294" count="1" selected="0">
            <x v="1"/>
          </reference>
          <reference field="7" count="1">
            <x v="2"/>
          </reference>
        </references>
      </pivotArea>
    </format>
    <format dxfId="6">
      <pivotArea collapsedLevelsAreSubtotals="1" fieldPosition="0">
        <references count="2">
          <reference field="4294967294" count="1" selected="0">
            <x v="1"/>
          </reference>
          <reference field="7" count="1">
            <x v="3"/>
          </reference>
        </references>
      </pivotArea>
    </format>
    <format dxfId="5">
      <pivotArea field="7" grandRow="1" outline="0" collapsedLevelsAreSubtotals="1" axis="axisRow" fieldPosition="1">
        <references count="1">
          <reference field="4294967294" count="2" selected="0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9"/>
  <sheetViews>
    <sheetView workbookViewId="0">
      <selection activeCell="C31" sqref="C31"/>
    </sheetView>
  </sheetViews>
  <sheetFormatPr defaultRowHeight="15" x14ac:dyDescent="0.25"/>
  <cols>
    <col min="1" max="1" width="14.5703125" customWidth="1"/>
    <col min="2" max="2" width="23.140625" customWidth="1"/>
    <col min="3" max="3" width="41.42578125" customWidth="1"/>
    <col min="4" max="4" width="11.7109375" customWidth="1"/>
    <col min="5" max="5" width="6.7109375" customWidth="1"/>
    <col min="6" max="7" width="12.7109375" customWidth="1"/>
    <col min="8" max="8" width="11.7109375" customWidth="1"/>
    <col min="9" max="9" width="12.7109375" customWidth="1"/>
    <col min="10" max="10" width="5.7109375" customWidth="1"/>
    <col min="11" max="13" width="12.7109375" customWidth="1"/>
    <col min="14" max="14" width="5.7109375" customWidth="1"/>
    <col min="15" max="16" width="12.7109375" customWidth="1"/>
    <col min="17" max="17" width="10.7109375" customWidth="1"/>
    <col min="18" max="18" width="11.7109375" customWidth="1"/>
    <col min="19" max="19" width="12.7109375" customWidth="1"/>
    <col min="20" max="20" width="9.7109375" customWidth="1"/>
    <col min="21" max="21" width="5.7109375" customWidth="1"/>
    <col min="22" max="22" width="12.7109375" customWidth="1"/>
    <col min="23" max="23" width="9.7109375" customWidth="1"/>
    <col min="24" max="24" width="5.7109375" customWidth="1"/>
    <col min="25" max="25" width="10.7109375" customWidth="1"/>
    <col min="26" max="26" width="12.7109375" customWidth="1"/>
    <col min="27" max="27" width="9.7109375" customWidth="1"/>
    <col min="28" max="28" width="8.7109375" customWidth="1"/>
    <col min="29" max="29" width="12.7109375" customWidth="1"/>
    <col min="30" max="31" width="5.7109375" customWidth="1"/>
    <col min="32" max="32" width="7.7109375" customWidth="1"/>
    <col min="33" max="33" width="8.7109375" customWidth="1"/>
    <col min="34" max="34" width="12.7109375" customWidth="1"/>
    <col min="35" max="35" width="5.7109375" customWidth="1"/>
    <col min="36" max="37" width="12.7109375" customWidth="1"/>
    <col min="38" max="38" width="7.7109375" customWidth="1"/>
    <col min="39" max="40" width="9.7109375" customWidth="1"/>
    <col min="41" max="42" width="12.7109375" customWidth="1"/>
    <col min="43" max="43" width="8.7109375" customWidth="1"/>
    <col min="44" max="45" width="12.7109375" customWidth="1"/>
    <col min="46" max="46" width="5.7109375" customWidth="1"/>
    <col min="47" max="47" width="12.7109375" customWidth="1"/>
    <col min="48" max="48" width="10.7109375" customWidth="1"/>
    <col min="49" max="50" width="9.7109375" customWidth="1"/>
    <col min="51" max="51" width="8.7109375" customWidth="1"/>
    <col min="52" max="52" width="6.7109375" customWidth="1"/>
    <col min="53" max="53" width="10.7109375" customWidth="1"/>
    <col min="54" max="54" width="7.7109375" customWidth="1"/>
    <col min="55" max="55" width="8.7109375" customWidth="1"/>
    <col min="56" max="56" width="10.7109375" customWidth="1"/>
    <col min="57" max="57" width="4.7109375" customWidth="1"/>
    <col min="58" max="58" width="8.7109375" customWidth="1"/>
    <col min="59" max="59" width="7.7109375" customWidth="1"/>
    <col min="60" max="60" width="12.7109375" customWidth="1"/>
    <col min="61" max="61" width="4.7109375" customWidth="1"/>
    <col min="62" max="62" width="7.7109375" customWidth="1"/>
    <col min="63" max="64" width="12.7109375" customWidth="1"/>
    <col min="65" max="65" width="4.7109375" customWidth="1"/>
    <col min="66" max="66" width="8.7109375" customWidth="1"/>
    <col min="67" max="67" width="12.7109375" customWidth="1"/>
    <col min="68" max="68" width="7.7109375" customWidth="1"/>
    <col min="69" max="71" width="12.7109375" customWidth="1"/>
    <col min="72" max="72" width="7.7109375" customWidth="1"/>
    <col min="73" max="73" width="12.7109375" customWidth="1"/>
    <col min="74" max="74" width="10.7109375" customWidth="1"/>
    <col min="75" max="75" width="5" customWidth="1"/>
    <col min="76" max="77" width="12.7109375" customWidth="1"/>
    <col min="78" max="78" width="7.7109375" customWidth="1"/>
    <col min="79" max="79" width="12.7109375" customWidth="1"/>
    <col min="80" max="80" width="8.7109375" customWidth="1"/>
    <col min="81" max="81" width="7.7109375" customWidth="1"/>
    <col min="82" max="82" width="4.7109375" customWidth="1"/>
    <col min="83" max="83" width="7.7109375" customWidth="1"/>
    <col min="84" max="84" width="8.7109375" customWidth="1"/>
    <col min="85" max="85" width="12.7109375" customWidth="1"/>
    <col min="86" max="86" width="5" customWidth="1"/>
    <col min="87" max="88" width="12.7109375" customWidth="1"/>
    <col min="89" max="90" width="4.7109375" customWidth="1"/>
    <col min="91" max="91" width="12.7109375" customWidth="1"/>
    <col min="92" max="93" width="7.7109375" customWidth="1"/>
    <col min="94" max="96" width="12.7109375" customWidth="1"/>
    <col min="97" max="97" width="4.7109375" customWidth="1"/>
    <col min="98" max="99" width="12.7109375" customWidth="1"/>
    <col min="100" max="100" width="4.7109375" customWidth="1"/>
    <col min="101" max="101" width="6.7109375" customWidth="1"/>
    <col min="102" max="102" width="7.7109375" customWidth="1"/>
    <col min="103" max="103" width="8.7109375" customWidth="1"/>
    <col min="104" max="104" width="12.7109375" customWidth="1"/>
    <col min="105" max="106" width="8.7109375" customWidth="1"/>
    <col min="107" max="107" width="4.7109375" customWidth="1"/>
    <col min="108" max="108" width="12.7109375" customWidth="1"/>
    <col min="109" max="110" width="4.7109375" customWidth="1"/>
    <col min="111" max="111" width="7.7109375" customWidth="1"/>
    <col min="112" max="112" width="12.7109375" customWidth="1"/>
    <col min="113" max="113" width="4.7109375" customWidth="1"/>
    <col min="114" max="115" width="12.7109375" customWidth="1"/>
    <col min="116" max="116" width="10.7109375" customWidth="1"/>
    <col min="117" max="117" width="7.7109375" customWidth="1"/>
    <col min="118" max="118" width="12.7109375" customWidth="1"/>
    <col min="119" max="120" width="11.7109375" customWidth="1"/>
    <col min="121" max="121" width="4.7109375" customWidth="1"/>
    <col min="122" max="122" width="9" customWidth="1"/>
    <col min="123" max="123" width="12.7109375" customWidth="1"/>
    <col min="124" max="124" width="4.7109375" customWidth="1"/>
    <col min="125" max="126" width="12.7109375" customWidth="1"/>
    <col min="127" max="127" width="4.7109375" customWidth="1"/>
    <col min="128" max="128" width="8.7109375" customWidth="1"/>
    <col min="129" max="129" width="12.7109375" customWidth="1"/>
    <col min="130" max="130" width="12.7109375" bestFit="1" customWidth="1"/>
    <col min="131" max="131" width="12.7109375" customWidth="1"/>
    <col min="132" max="132" width="9.7109375" customWidth="1"/>
    <col min="133" max="133" width="11.7109375" customWidth="1"/>
    <col min="134" max="134" width="12.7109375" customWidth="1"/>
    <col min="135" max="135" width="4.7109375" customWidth="1"/>
    <col min="136" max="136" width="8.7109375" customWidth="1"/>
    <col min="137" max="137" width="6.7109375" customWidth="1"/>
    <col min="138" max="138" width="11.7109375" customWidth="1"/>
    <col min="139" max="140" width="10.7109375" customWidth="1"/>
    <col min="141" max="142" width="12.7109375" customWidth="1"/>
    <col min="143" max="143" width="4.7109375" customWidth="1"/>
    <col min="144" max="144" width="6.7109375" customWidth="1"/>
    <col min="145" max="145" width="4.7109375" customWidth="1"/>
    <col min="146" max="146" width="12.7109375" customWidth="1"/>
    <col min="147" max="147" width="9.7109375" customWidth="1"/>
    <col min="148" max="148" width="12.7109375" customWidth="1"/>
    <col min="149" max="149" width="9.7109375" customWidth="1"/>
    <col min="150" max="151" width="12.7109375" customWidth="1"/>
    <col min="152" max="152" width="4.7109375" customWidth="1"/>
    <col min="153" max="153" width="12.7109375" bestFit="1" customWidth="1"/>
    <col min="154" max="154" width="9.7109375" customWidth="1"/>
    <col min="155" max="155" width="7.7109375" customWidth="1"/>
    <col min="156" max="156" width="8.7109375" customWidth="1"/>
    <col min="157" max="157" width="4.7109375" customWidth="1"/>
    <col min="158" max="158" width="12.7109375" customWidth="1"/>
    <col min="159" max="159" width="8.7109375" customWidth="1"/>
    <col min="160" max="160" width="11.7109375" customWidth="1"/>
    <col min="161" max="161" width="8.7109375" customWidth="1"/>
    <col min="162" max="162" width="4.7109375" customWidth="1"/>
    <col min="163" max="164" width="7.7109375" customWidth="1"/>
    <col min="165" max="166" width="12.7109375" customWidth="1"/>
    <col min="167" max="167" width="8" customWidth="1"/>
    <col min="168" max="168" width="8.7109375" customWidth="1"/>
    <col min="169" max="169" width="7.7109375" customWidth="1"/>
    <col min="170" max="170" width="12.7109375" customWidth="1"/>
    <col min="171" max="171" width="9.7109375" customWidth="1"/>
    <col min="172" max="173" width="12.7109375" customWidth="1"/>
    <col min="174" max="174" width="11.7109375" customWidth="1"/>
    <col min="175" max="175" width="12.7109375" bestFit="1" customWidth="1"/>
    <col min="176" max="177" width="12.7109375" customWidth="1"/>
    <col min="178" max="178" width="5" customWidth="1"/>
    <col min="179" max="179" width="12.7109375" customWidth="1"/>
    <col min="180" max="180" width="4.7109375" customWidth="1"/>
    <col min="181" max="181" width="7.7109375" customWidth="1"/>
    <col min="182" max="182" width="12.7109375" customWidth="1"/>
    <col min="183" max="183" width="4.7109375" customWidth="1"/>
    <col min="184" max="185" width="12.7109375" customWidth="1"/>
    <col min="186" max="186" width="7.7109375" customWidth="1"/>
    <col min="187" max="187" width="12.7109375" customWidth="1"/>
    <col min="188" max="188" width="4.7109375" customWidth="1"/>
    <col min="189" max="189" width="5" customWidth="1"/>
    <col min="190" max="190" width="10.7109375" customWidth="1"/>
    <col min="191" max="191" width="12.7109375" customWidth="1"/>
    <col min="192" max="192" width="7.7109375" customWidth="1"/>
    <col min="193" max="193" width="5" customWidth="1"/>
    <col min="194" max="195" width="12.7109375" customWidth="1"/>
    <col min="196" max="196" width="4.7109375" customWidth="1"/>
    <col min="197" max="197" width="12.7109375" customWidth="1"/>
    <col min="198" max="199" width="4.7109375" customWidth="1"/>
    <col min="200" max="200" width="10.7109375" customWidth="1"/>
    <col min="201" max="201" width="6.7109375" customWidth="1"/>
    <col min="202" max="203" width="8.7109375" customWidth="1"/>
    <col min="204" max="205" width="12.7109375" customWidth="1"/>
    <col min="206" max="206" width="4.7109375" customWidth="1"/>
    <col min="207" max="211" width="12.7109375" customWidth="1"/>
    <col min="212" max="212" width="10.7109375" customWidth="1"/>
    <col min="213" max="213" width="8.7109375" customWidth="1"/>
    <col min="214" max="214" width="12.7109375" customWidth="1"/>
    <col min="215" max="215" width="9.7109375" customWidth="1"/>
    <col min="216" max="218" width="12.7109375" customWidth="1"/>
    <col min="219" max="219" width="4.7109375" customWidth="1"/>
    <col min="220" max="220" width="7.7109375" customWidth="1"/>
    <col min="221" max="221" width="12.7109375" bestFit="1" customWidth="1"/>
    <col min="222" max="222" width="4.7109375" customWidth="1"/>
    <col min="223" max="223" width="11.7109375" customWidth="1"/>
    <col min="224" max="224" width="4.7109375" customWidth="1"/>
    <col min="225" max="225" width="12.7109375" customWidth="1"/>
    <col min="226" max="226" width="4.7109375" customWidth="1"/>
    <col min="227" max="228" width="9.7109375" customWidth="1"/>
    <col min="229" max="229" width="12.7109375" customWidth="1"/>
    <col min="230" max="230" width="7.7109375" customWidth="1"/>
    <col min="231" max="231" width="12.7109375" customWidth="1"/>
    <col min="232" max="232" width="6.7109375" customWidth="1"/>
    <col min="233" max="235" width="12.7109375" customWidth="1"/>
    <col min="236" max="236" width="4.7109375" customWidth="1"/>
    <col min="237" max="237" width="7.7109375" customWidth="1"/>
    <col min="238" max="240" width="12.7109375" customWidth="1"/>
    <col min="241" max="241" width="4.7109375" customWidth="1"/>
    <col min="242" max="242" width="12.7109375" customWidth="1"/>
    <col min="243" max="243" width="4.7109375" customWidth="1"/>
    <col min="244" max="244" width="11.7109375" customWidth="1"/>
    <col min="245" max="246" width="12.7109375" customWidth="1"/>
    <col min="247" max="247" width="9.7109375" customWidth="1"/>
    <col min="248" max="248" width="12.7109375" customWidth="1"/>
    <col min="249" max="249" width="4.7109375" customWidth="1"/>
    <col min="250" max="253" width="12.7109375" customWidth="1"/>
    <col min="254" max="254" width="11.7109375" customWidth="1"/>
    <col min="255" max="255" width="12.7109375" customWidth="1"/>
    <col min="256" max="256" width="11.7109375" customWidth="1"/>
    <col min="257" max="258" width="12.7109375" customWidth="1"/>
    <col min="259" max="259" width="11.7109375" customWidth="1"/>
    <col min="260" max="260" width="12.7109375" customWidth="1"/>
    <col min="261" max="261" width="11.7109375" customWidth="1"/>
    <col min="262" max="262" width="12.7109375" customWidth="1"/>
    <col min="263" max="263" width="4.7109375" customWidth="1"/>
    <col min="264" max="264" width="12.7109375" customWidth="1"/>
    <col min="265" max="265" width="6.7109375" customWidth="1"/>
    <col min="266" max="266" width="12.7109375" customWidth="1"/>
    <col min="267" max="267" width="11.7109375" customWidth="1"/>
    <col min="268" max="273" width="12.7109375" customWidth="1"/>
    <col min="274" max="274" width="11.7109375" customWidth="1"/>
    <col min="275" max="277" width="12.7109375" customWidth="1"/>
    <col min="278" max="278" width="6.7109375" customWidth="1"/>
    <col min="279" max="281" width="12.7109375" customWidth="1"/>
    <col min="282" max="282" width="8.7109375" customWidth="1"/>
    <col min="283" max="283" width="8" customWidth="1"/>
    <col min="284" max="285" width="12.7109375" customWidth="1"/>
    <col min="286" max="286" width="10.7109375" customWidth="1"/>
    <col min="287" max="287" width="7.7109375" customWidth="1"/>
    <col min="288" max="288" width="12.7109375" customWidth="1"/>
    <col min="289" max="289" width="9" customWidth="1"/>
    <col min="290" max="293" width="12.7109375" customWidth="1"/>
    <col min="294" max="294" width="4" customWidth="1"/>
    <col min="295" max="296" width="8.7109375" customWidth="1"/>
    <col min="297" max="297" width="12.7109375" customWidth="1"/>
    <col min="298" max="298" width="6.7109375" customWidth="1"/>
    <col min="299" max="302" width="12.7109375" customWidth="1"/>
    <col min="303" max="303" width="7.7109375" customWidth="1"/>
    <col min="304" max="304" width="11.7109375" customWidth="1"/>
    <col min="305" max="309" width="12.7109375" customWidth="1"/>
    <col min="310" max="310" width="7.7109375" customWidth="1"/>
    <col min="311" max="311" width="6" customWidth="1"/>
    <col min="312" max="315" width="12.7109375" customWidth="1"/>
    <col min="316" max="316" width="7.7109375" customWidth="1"/>
    <col min="317" max="317" width="12.7109375" customWidth="1"/>
    <col min="318" max="318" width="11.7109375" customWidth="1"/>
    <col min="319" max="319" width="12.7109375" customWidth="1"/>
    <col min="320" max="320" width="4" customWidth="1"/>
    <col min="321" max="322" width="11.7109375" customWidth="1"/>
    <col min="323" max="323" width="7" customWidth="1"/>
    <col min="324" max="329" width="12.7109375" customWidth="1"/>
    <col min="330" max="331" width="11.7109375" customWidth="1"/>
    <col min="332" max="336" width="12.7109375" customWidth="1"/>
    <col min="337" max="337" width="12.7109375" bestFit="1" customWidth="1"/>
    <col min="338" max="338" width="12.7109375" customWidth="1"/>
    <col min="339" max="339" width="6" customWidth="1"/>
    <col min="340" max="340" width="12.7109375" customWidth="1"/>
    <col min="341" max="341" width="6.7109375" customWidth="1"/>
    <col min="342" max="342" width="12.7109375" customWidth="1"/>
    <col min="343" max="343" width="11.7109375" customWidth="1"/>
    <col min="344" max="344" width="12.7109375" customWidth="1"/>
    <col min="345" max="345" width="9.7109375" customWidth="1"/>
    <col min="346" max="352" width="12.7109375" customWidth="1"/>
    <col min="353" max="353" width="6.7109375" customWidth="1"/>
    <col min="354" max="355" width="3.7109375" customWidth="1"/>
    <col min="356" max="356" width="12.7109375" customWidth="1"/>
    <col min="357" max="357" width="3.7109375" customWidth="1"/>
    <col min="358" max="358" width="12.7109375" customWidth="1"/>
    <col min="359" max="360" width="6.7109375" customWidth="1"/>
    <col min="361" max="363" width="12.7109375" customWidth="1"/>
    <col min="364" max="364" width="7.7109375" customWidth="1"/>
    <col min="365" max="365" width="11.7109375" customWidth="1"/>
    <col min="366" max="366" width="12.7109375" customWidth="1"/>
    <col min="367" max="367" width="3.7109375" customWidth="1"/>
    <col min="368" max="368" width="9" customWidth="1"/>
    <col min="369" max="369" width="3.7109375" customWidth="1"/>
    <col min="370" max="370" width="11.7109375" customWidth="1"/>
    <col min="371" max="377" width="12.7109375" customWidth="1"/>
    <col min="378" max="378" width="5.7109375" customWidth="1"/>
    <col min="379" max="383" width="12.7109375" customWidth="1"/>
    <col min="384" max="384" width="12.7109375" bestFit="1" customWidth="1"/>
    <col min="385" max="385" width="3.7109375" customWidth="1"/>
    <col min="386" max="386" width="12.7109375" customWidth="1"/>
    <col min="387" max="387" width="7" customWidth="1"/>
    <col min="388" max="388" width="12.7109375" customWidth="1"/>
    <col min="389" max="389" width="6.7109375" customWidth="1"/>
    <col min="390" max="390" width="4.7109375" customWidth="1"/>
    <col min="391" max="391" width="7" customWidth="1"/>
    <col min="392" max="392" width="8.7109375" customWidth="1"/>
    <col min="393" max="393" width="9" customWidth="1"/>
    <col min="394" max="395" width="5" customWidth="1"/>
    <col min="396" max="396" width="7" customWidth="1"/>
    <col min="397" max="397" width="6" customWidth="1"/>
    <col min="398" max="398" width="5" customWidth="1"/>
    <col min="399" max="399" width="6" customWidth="1"/>
    <col min="400" max="400" width="7" customWidth="1"/>
    <col min="401" max="401" width="2" customWidth="1"/>
    <col min="402" max="403" width="7" customWidth="1"/>
    <col min="404" max="404" width="5" customWidth="1"/>
    <col min="405" max="405" width="6" customWidth="1"/>
    <col min="406" max="406" width="8" customWidth="1"/>
    <col min="407" max="407" width="2" customWidth="1"/>
    <col min="408" max="408" width="6" customWidth="1"/>
    <col min="409" max="409" width="7" customWidth="1"/>
    <col min="410" max="410" width="12" customWidth="1"/>
    <col min="411" max="411" width="9" customWidth="1"/>
    <col min="412" max="412" width="5" customWidth="1"/>
    <col min="413" max="413" width="3" customWidth="1"/>
    <col min="414" max="416" width="7" customWidth="1"/>
    <col min="417" max="417" width="6" customWidth="1"/>
    <col min="418" max="420" width="7" customWidth="1"/>
    <col min="421" max="421" width="6" customWidth="1"/>
    <col min="422" max="422" width="7" customWidth="1"/>
    <col min="423" max="423" width="6" customWidth="1"/>
    <col min="424" max="424" width="7" customWidth="1"/>
    <col min="425" max="425" width="8" customWidth="1"/>
    <col min="426" max="426" width="4" customWidth="1"/>
    <col min="427" max="427" width="12" customWidth="1"/>
    <col min="428" max="429" width="6" customWidth="1"/>
    <col min="430" max="430" width="8" customWidth="1"/>
    <col min="431" max="431" width="4" customWidth="1"/>
    <col min="432" max="432" width="12" customWidth="1"/>
    <col min="433" max="433" width="7" customWidth="1"/>
    <col min="434" max="434" width="6" customWidth="1"/>
    <col min="435" max="438" width="7" customWidth="1"/>
    <col min="439" max="439" width="9" customWidth="1"/>
    <col min="440" max="440" width="8" customWidth="1"/>
    <col min="441" max="441" width="7" customWidth="1"/>
    <col min="442" max="442" width="9" customWidth="1"/>
    <col min="443" max="443" width="6" customWidth="1"/>
    <col min="444" max="444" width="8" customWidth="1"/>
    <col min="445" max="446" width="5" customWidth="1"/>
    <col min="447" max="449" width="8" customWidth="1"/>
    <col min="450" max="450" width="10" customWidth="1"/>
    <col min="451" max="452" width="7" customWidth="1"/>
    <col min="453" max="453" width="4" customWidth="1"/>
    <col min="454" max="454" width="12" customWidth="1"/>
    <col min="455" max="457" width="7" customWidth="1"/>
    <col min="458" max="458" width="8" customWidth="1"/>
    <col min="459" max="459" width="6" customWidth="1"/>
    <col min="460" max="460" width="7" customWidth="1"/>
    <col min="461" max="461" width="3" customWidth="1"/>
    <col min="462" max="462" width="7" customWidth="1"/>
    <col min="463" max="464" width="8" customWidth="1"/>
    <col min="465" max="465" width="11" customWidth="1"/>
    <col min="466" max="466" width="12" customWidth="1"/>
    <col min="467" max="469" width="8" customWidth="1"/>
    <col min="470" max="470" width="9" customWidth="1"/>
    <col min="471" max="471" width="12" customWidth="1"/>
    <col min="472" max="472" width="7" customWidth="1"/>
    <col min="473" max="473" width="8" customWidth="1"/>
    <col min="474" max="474" width="4" customWidth="1"/>
    <col min="475" max="475" width="9" customWidth="1"/>
    <col min="476" max="476" width="10" customWidth="1"/>
    <col min="477" max="477" width="9" customWidth="1"/>
    <col min="478" max="478" width="8" customWidth="1"/>
    <col min="479" max="479" width="4" customWidth="1"/>
    <col min="480" max="480" width="12" bestFit="1" customWidth="1"/>
    <col min="481" max="483" width="8" customWidth="1"/>
    <col min="484" max="484" width="4" customWidth="1"/>
    <col min="485" max="485" width="8" customWidth="1"/>
    <col min="486" max="486" width="7" customWidth="1"/>
    <col min="487" max="487" width="4" customWidth="1"/>
    <col min="488" max="488" width="6" customWidth="1"/>
    <col min="489" max="489" width="7" customWidth="1"/>
    <col min="490" max="490" width="5" customWidth="1"/>
    <col min="491" max="491" width="7" customWidth="1"/>
    <col min="492" max="492" width="6" customWidth="1"/>
    <col min="493" max="493" width="12" customWidth="1"/>
    <col min="494" max="494" width="9" customWidth="1"/>
    <col min="495" max="495" width="8" customWidth="1"/>
    <col min="496" max="496" width="9" customWidth="1"/>
    <col min="497" max="497" width="8" customWidth="1"/>
    <col min="498" max="498" width="5" customWidth="1"/>
    <col min="499" max="499" width="8" customWidth="1"/>
    <col min="500" max="501" width="9" customWidth="1"/>
    <col min="502" max="502" width="12" bestFit="1" customWidth="1"/>
    <col min="503" max="503" width="7" customWidth="1"/>
    <col min="504" max="505" width="8" customWidth="1"/>
    <col min="506" max="506" width="9" customWidth="1"/>
    <col min="507" max="507" width="7" customWidth="1"/>
    <col min="508" max="508" width="8" customWidth="1"/>
    <col min="509" max="509" width="10" customWidth="1"/>
    <col min="510" max="510" width="8" customWidth="1"/>
    <col min="511" max="515" width="9" customWidth="1"/>
    <col min="516" max="516" width="10" customWidth="1"/>
    <col min="517" max="517" width="9" customWidth="1"/>
    <col min="518" max="518" width="11" bestFit="1" customWidth="1"/>
    <col min="519" max="519" width="4" customWidth="1"/>
    <col min="520" max="520" width="7" customWidth="1"/>
    <col min="521" max="521" width="9" customWidth="1"/>
    <col min="522" max="522" width="4" customWidth="1"/>
    <col min="523" max="524" width="9" customWidth="1"/>
    <col min="525" max="525" width="5" customWidth="1"/>
    <col min="526" max="526" width="7" customWidth="1"/>
    <col min="527" max="529" width="9" customWidth="1"/>
    <col min="530" max="530" width="7" customWidth="1"/>
    <col min="531" max="531" width="8" customWidth="1"/>
    <col min="532" max="532" width="9" customWidth="1"/>
    <col min="533" max="533" width="10" customWidth="1"/>
    <col min="534" max="534" width="5" customWidth="1"/>
    <col min="535" max="535" width="9" customWidth="1"/>
    <col min="536" max="536" width="8" customWidth="1"/>
    <col min="537" max="538" width="7" customWidth="1"/>
    <col min="539" max="541" width="8" customWidth="1"/>
    <col min="542" max="543" width="7" customWidth="1"/>
    <col min="544" max="544" width="8" customWidth="1"/>
    <col min="545" max="545" width="6" customWidth="1"/>
    <col min="546" max="546" width="7" customWidth="1"/>
    <col min="547" max="547" width="8" customWidth="1"/>
    <col min="548" max="548" width="9" customWidth="1"/>
    <col min="549" max="550" width="8" customWidth="1"/>
    <col min="551" max="551" width="5" customWidth="1"/>
    <col min="552" max="552" width="12" customWidth="1"/>
    <col min="553" max="553" width="9" customWidth="1"/>
    <col min="554" max="554" width="10" customWidth="1"/>
    <col min="555" max="555" width="9" customWidth="1"/>
    <col min="556" max="556" width="10" customWidth="1"/>
    <col min="557" max="558" width="9" customWidth="1"/>
    <col min="559" max="560" width="7" customWidth="1"/>
    <col min="561" max="561" width="10" customWidth="1"/>
    <col min="562" max="562" width="9" customWidth="1"/>
    <col min="563" max="563" width="4" customWidth="1"/>
    <col min="564" max="564" width="12" customWidth="1"/>
    <col min="565" max="565" width="8" customWidth="1"/>
    <col min="566" max="566" width="4" customWidth="1"/>
    <col min="567" max="567" width="9" customWidth="1"/>
    <col min="568" max="568" width="8" customWidth="1"/>
    <col min="569" max="573" width="9" customWidth="1"/>
    <col min="574" max="574" width="8" customWidth="1"/>
    <col min="575" max="575" width="7" customWidth="1"/>
    <col min="576" max="576" width="6" customWidth="1"/>
    <col min="577" max="577" width="8" customWidth="1"/>
    <col min="578" max="578" width="12" customWidth="1"/>
    <col min="579" max="581" width="9" customWidth="1"/>
    <col min="582" max="582" width="12" customWidth="1"/>
    <col min="583" max="583" width="7" customWidth="1"/>
    <col min="584" max="584" width="9" customWidth="1"/>
    <col min="585" max="585" width="6" customWidth="1"/>
    <col min="586" max="586" width="9" customWidth="1"/>
    <col min="587" max="587" width="8" customWidth="1"/>
    <col min="588" max="588" width="9" customWidth="1"/>
    <col min="589" max="589" width="7" customWidth="1"/>
    <col min="590" max="590" width="9" customWidth="1"/>
    <col min="591" max="591" width="4" customWidth="1"/>
    <col min="592" max="592" width="9" customWidth="1"/>
    <col min="593" max="593" width="8" customWidth="1"/>
    <col min="594" max="596" width="9" customWidth="1"/>
    <col min="597" max="597" width="10" bestFit="1" customWidth="1"/>
    <col min="598" max="598" width="4" customWidth="1"/>
    <col min="599" max="600" width="9" customWidth="1"/>
    <col min="601" max="602" width="7" customWidth="1"/>
    <col min="603" max="603" width="12" bestFit="1" customWidth="1"/>
    <col min="604" max="604" width="9" customWidth="1"/>
    <col min="605" max="605" width="8" customWidth="1"/>
    <col min="606" max="606" width="12" bestFit="1" customWidth="1"/>
    <col min="607" max="608" width="7" customWidth="1"/>
    <col min="609" max="609" width="10" customWidth="1"/>
    <col min="610" max="611" width="9" customWidth="1"/>
    <col min="612" max="612" width="10" customWidth="1"/>
    <col min="613" max="613" width="7" customWidth="1"/>
    <col min="614" max="614" width="12" customWidth="1"/>
    <col min="615" max="615" width="5" customWidth="1"/>
    <col min="616" max="616" width="8" customWidth="1"/>
    <col min="617" max="617" width="7" customWidth="1"/>
    <col min="618" max="618" width="12" customWidth="1"/>
    <col min="619" max="619" width="4" customWidth="1"/>
    <col min="620" max="620" width="6" customWidth="1"/>
    <col min="621" max="621" width="7" customWidth="1"/>
    <col min="622" max="622" width="9" customWidth="1"/>
    <col min="623" max="623" width="4" customWidth="1"/>
    <col min="624" max="625" width="9" customWidth="1"/>
    <col min="626" max="626" width="7" customWidth="1"/>
    <col min="627" max="627" width="10" customWidth="1"/>
    <col min="628" max="628" width="8" customWidth="1"/>
    <col min="629" max="629" width="7" customWidth="1"/>
    <col min="630" max="630" width="5" customWidth="1"/>
    <col min="631" max="631" width="7" customWidth="1"/>
    <col min="632" max="632" width="8" customWidth="1"/>
    <col min="633" max="633" width="5" customWidth="1"/>
    <col min="634" max="634" width="9" customWidth="1"/>
    <col min="635" max="635" width="7" customWidth="1"/>
    <col min="636" max="636" width="6" customWidth="1"/>
    <col min="637" max="637" width="8" customWidth="1"/>
    <col min="638" max="639" width="9" customWidth="1"/>
    <col min="640" max="641" width="10" customWidth="1"/>
    <col min="642" max="644" width="9" customWidth="1"/>
    <col min="645" max="645" width="8" customWidth="1"/>
    <col min="646" max="646" width="9" customWidth="1"/>
    <col min="647" max="647" width="7" customWidth="1"/>
    <col min="648" max="648" width="9" customWidth="1"/>
    <col min="649" max="649" width="6" customWidth="1"/>
    <col min="650" max="650" width="8" customWidth="1"/>
    <col min="651" max="651" width="10" customWidth="1"/>
    <col min="652" max="652" width="4" customWidth="1"/>
    <col min="653" max="653" width="8" customWidth="1"/>
    <col min="654" max="654" width="9" customWidth="1"/>
    <col min="655" max="655" width="4" customWidth="1"/>
    <col min="656" max="656" width="9" customWidth="1"/>
    <col min="657" max="657" width="7" customWidth="1"/>
    <col min="658" max="658" width="6" customWidth="1"/>
    <col min="659" max="660" width="9" customWidth="1"/>
    <col min="661" max="661" width="7" customWidth="1"/>
    <col min="662" max="662" width="9" customWidth="1"/>
    <col min="663" max="663" width="7" customWidth="1"/>
    <col min="664" max="664" width="8" customWidth="1"/>
    <col min="665" max="665" width="10" bestFit="1" customWidth="1"/>
    <col min="666" max="666" width="8" customWidth="1"/>
    <col min="667" max="667" width="9" customWidth="1"/>
    <col min="668" max="670" width="8" customWidth="1"/>
    <col min="671" max="671" width="12" customWidth="1"/>
    <col min="672" max="672" width="10" bestFit="1" customWidth="1"/>
    <col min="673" max="674" width="5" customWidth="1"/>
    <col min="675" max="675" width="7" customWidth="1"/>
    <col min="676" max="676" width="10" customWidth="1"/>
    <col min="677" max="677" width="7" customWidth="1"/>
    <col min="678" max="678" width="9" customWidth="1"/>
    <col min="679" max="679" width="10" customWidth="1"/>
    <col min="680" max="680" width="9" customWidth="1"/>
    <col min="681" max="682" width="10" customWidth="1"/>
    <col min="683" max="683" width="8" customWidth="1"/>
    <col min="684" max="685" width="4" customWidth="1"/>
    <col min="686" max="686" width="9" customWidth="1"/>
    <col min="687" max="687" width="7" customWidth="1"/>
    <col min="688" max="688" width="8" customWidth="1"/>
    <col min="689" max="689" width="5" customWidth="1"/>
    <col min="690" max="690" width="9" customWidth="1"/>
    <col min="691" max="692" width="8" customWidth="1"/>
    <col min="693" max="693" width="7" customWidth="1"/>
    <col min="694" max="694" width="6" customWidth="1"/>
    <col min="695" max="695" width="7" customWidth="1"/>
    <col min="696" max="696" width="8" customWidth="1"/>
    <col min="697" max="697" width="5" customWidth="1"/>
    <col min="698" max="698" width="6" customWidth="1"/>
    <col min="699" max="699" width="9" customWidth="1"/>
    <col min="700" max="700" width="10" bestFit="1" customWidth="1"/>
    <col min="701" max="701" width="8" customWidth="1"/>
    <col min="702" max="705" width="7" customWidth="1"/>
    <col min="706" max="706" width="8" customWidth="1"/>
    <col min="707" max="707" width="4" customWidth="1"/>
    <col min="708" max="709" width="9" customWidth="1"/>
    <col min="710" max="710" width="6" customWidth="1"/>
    <col min="711" max="711" width="8" customWidth="1"/>
    <col min="712" max="712" width="6" customWidth="1"/>
    <col min="713" max="714" width="7" customWidth="1"/>
    <col min="715" max="715" width="12" customWidth="1"/>
    <col min="716" max="716" width="9" customWidth="1"/>
    <col min="717" max="717" width="4" customWidth="1"/>
    <col min="718" max="718" width="9" customWidth="1"/>
    <col min="719" max="719" width="8" customWidth="1"/>
    <col min="720" max="720" width="4" customWidth="1"/>
    <col min="721" max="721" width="6" customWidth="1"/>
    <col min="722" max="722" width="9" customWidth="1"/>
    <col min="723" max="723" width="5" customWidth="1"/>
    <col min="724" max="724" width="8" customWidth="1"/>
    <col min="725" max="726" width="10" customWidth="1"/>
    <col min="727" max="727" width="9" customWidth="1"/>
    <col min="728" max="728" width="8" customWidth="1"/>
    <col min="729" max="729" width="7" customWidth="1"/>
    <col min="730" max="730" width="8" customWidth="1"/>
    <col min="731" max="731" width="7" customWidth="1"/>
    <col min="732" max="732" width="4" customWidth="1"/>
    <col min="733" max="733" width="6" customWidth="1"/>
    <col min="734" max="734" width="9" customWidth="1"/>
    <col min="735" max="735" width="8" customWidth="1"/>
    <col min="736" max="736" width="6" customWidth="1"/>
    <col min="737" max="737" width="5" customWidth="1"/>
    <col min="738" max="738" width="10" customWidth="1"/>
    <col min="739" max="739" width="8" customWidth="1"/>
    <col min="740" max="740" width="7" customWidth="1"/>
    <col min="741" max="741" width="4" customWidth="1"/>
    <col min="742" max="742" width="5" customWidth="1"/>
    <col min="743" max="743" width="7" customWidth="1"/>
    <col min="744" max="745" width="9" customWidth="1"/>
    <col min="746" max="746" width="4" customWidth="1"/>
    <col min="747" max="747" width="10" bestFit="1" customWidth="1"/>
    <col min="748" max="748" width="10" customWidth="1"/>
    <col min="749" max="749" width="8" customWidth="1"/>
    <col min="750" max="750" width="6" customWidth="1"/>
    <col min="751" max="751" width="12" bestFit="1" customWidth="1"/>
    <col min="752" max="752" width="10" customWidth="1"/>
    <col min="753" max="753" width="4" customWidth="1"/>
    <col min="754" max="754" width="9" customWidth="1"/>
    <col min="755" max="755" width="7" customWidth="1"/>
    <col min="756" max="756" width="8" customWidth="1"/>
    <col min="757" max="758" width="7" customWidth="1"/>
    <col min="759" max="759" width="9" customWidth="1"/>
    <col min="760" max="760" width="6" customWidth="1"/>
    <col min="761" max="762" width="9" customWidth="1"/>
    <col min="763" max="763" width="4" customWidth="1"/>
    <col min="764" max="764" width="7" customWidth="1"/>
    <col min="765" max="765" width="9" customWidth="1"/>
    <col min="766" max="766" width="8" customWidth="1"/>
    <col min="767" max="767" width="9" customWidth="1"/>
    <col min="768" max="768" width="7" customWidth="1"/>
    <col min="769" max="769" width="8" customWidth="1"/>
    <col min="770" max="770" width="7" customWidth="1"/>
    <col min="771" max="771" width="9" customWidth="1"/>
    <col min="772" max="772" width="5" customWidth="1"/>
    <col min="773" max="773" width="9" customWidth="1"/>
    <col min="774" max="775" width="8" customWidth="1"/>
    <col min="776" max="776" width="7" customWidth="1"/>
    <col min="777" max="777" width="8" customWidth="1"/>
    <col min="778" max="778" width="9" customWidth="1"/>
    <col min="779" max="779" width="12" customWidth="1"/>
    <col min="780" max="780" width="10" customWidth="1"/>
    <col min="781" max="781" width="8" customWidth="1"/>
    <col min="782" max="782" width="9" customWidth="1"/>
    <col min="783" max="783" width="4" customWidth="1"/>
    <col min="784" max="784" width="9" customWidth="1"/>
    <col min="785" max="785" width="5" customWidth="1"/>
    <col min="786" max="786" width="9" customWidth="1"/>
    <col min="787" max="787" width="5" customWidth="1"/>
    <col min="788" max="788" width="8" customWidth="1"/>
    <col min="789" max="790" width="9" customWidth="1"/>
    <col min="791" max="791" width="8" customWidth="1"/>
    <col min="792" max="792" width="5" customWidth="1"/>
    <col min="793" max="793" width="9" customWidth="1"/>
    <col min="794" max="794" width="10" customWidth="1"/>
    <col min="795" max="795" width="9" customWidth="1"/>
    <col min="796" max="796" width="5" customWidth="1"/>
    <col min="797" max="797" width="9" customWidth="1"/>
    <col min="798" max="798" width="8" customWidth="1"/>
    <col min="799" max="799" width="9" customWidth="1"/>
    <col min="800" max="801" width="8" customWidth="1"/>
    <col min="802" max="802" width="7" customWidth="1"/>
    <col min="803" max="804" width="9" customWidth="1"/>
    <col min="805" max="805" width="11" bestFit="1" customWidth="1"/>
    <col min="806" max="806" width="9" customWidth="1"/>
    <col min="807" max="807" width="12" bestFit="1" customWidth="1"/>
    <col min="808" max="808" width="5" customWidth="1"/>
    <col min="809" max="809" width="9" customWidth="1"/>
    <col min="810" max="810" width="8" customWidth="1"/>
    <col min="811" max="811" width="4" customWidth="1"/>
    <col min="812" max="813" width="7" customWidth="1"/>
    <col min="814" max="814" width="4" customWidth="1"/>
    <col min="815" max="815" width="9" customWidth="1"/>
    <col min="816" max="816" width="6" customWidth="1"/>
    <col min="817" max="817" width="9" customWidth="1"/>
    <col min="818" max="818" width="8" customWidth="1"/>
    <col min="819" max="819" width="7" customWidth="1"/>
    <col min="820" max="822" width="8" customWidth="1"/>
    <col min="823" max="823" width="4" customWidth="1"/>
    <col min="824" max="824" width="10" customWidth="1"/>
    <col min="825" max="825" width="9" customWidth="1"/>
    <col min="826" max="826" width="6" customWidth="1"/>
    <col min="827" max="827" width="9" customWidth="1"/>
    <col min="828" max="828" width="10" bestFit="1" customWidth="1"/>
    <col min="829" max="829" width="9" customWidth="1"/>
    <col min="830" max="830" width="8" customWidth="1"/>
    <col min="831" max="831" width="6" customWidth="1"/>
    <col min="832" max="832" width="9" customWidth="1"/>
    <col min="833" max="833" width="12" customWidth="1"/>
    <col min="834" max="834" width="7" customWidth="1"/>
    <col min="835" max="835" width="9" customWidth="1"/>
    <col min="836" max="836" width="5" customWidth="1"/>
    <col min="837" max="837" width="9" customWidth="1"/>
    <col min="838" max="838" width="10" customWidth="1"/>
    <col min="839" max="839" width="8" customWidth="1"/>
    <col min="840" max="840" width="5" customWidth="1"/>
    <col min="841" max="841" width="7" customWidth="1"/>
    <col min="842" max="844" width="8" customWidth="1"/>
    <col min="845" max="845" width="6" customWidth="1"/>
    <col min="846" max="847" width="9" customWidth="1"/>
    <col min="848" max="848" width="7" customWidth="1"/>
    <col min="849" max="849" width="8" customWidth="1"/>
    <col min="850" max="851" width="6" customWidth="1"/>
    <col min="852" max="852" width="5" customWidth="1"/>
    <col min="853" max="853" width="9" customWidth="1"/>
    <col min="854" max="854" width="8" customWidth="1"/>
    <col min="855" max="855" width="4" customWidth="1"/>
    <col min="856" max="856" width="9" customWidth="1"/>
    <col min="857" max="857" width="11" customWidth="1"/>
    <col min="858" max="858" width="8" customWidth="1"/>
    <col min="859" max="859" width="7" customWidth="1"/>
    <col min="860" max="860" width="9" customWidth="1"/>
    <col min="861" max="862" width="8" customWidth="1"/>
    <col min="863" max="864" width="6" customWidth="1"/>
    <col min="865" max="865" width="8" customWidth="1"/>
    <col min="866" max="868" width="9" customWidth="1"/>
    <col min="869" max="869" width="6" customWidth="1"/>
    <col min="870" max="870" width="10" customWidth="1"/>
    <col min="871" max="871" width="9" customWidth="1"/>
    <col min="872" max="872" width="10" customWidth="1"/>
    <col min="873" max="873" width="8" customWidth="1"/>
    <col min="874" max="875" width="9" customWidth="1"/>
    <col min="876" max="876" width="8" customWidth="1"/>
    <col min="877" max="877" width="7" customWidth="1"/>
    <col min="878" max="878" width="12" customWidth="1"/>
    <col min="879" max="880" width="8" customWidth="1"/>
    <col min="881" max="881" width="4" customWidth="1"/>
    <col min="882" max="882" width="10" customWidth="1"/>
    <col min="883" max="883" width="8" customWidth="1"/>
    <col min="884" max="884" width="9" customWidth="1"/>
    <col min="885" max="885" width="7" customWidth="1"/>
    <col min="886" max="886" width="6" customWidth="1"/>
    <col min="887" max="887" width="9" customWidth="1"/>
    <col min="888" max="888" width="4" customWidth="1"/>
    <col min="889" max="890" width="7" customWidth="1"/>
    <col min="891" max="892" width="9" customWidth="1"/>
    <col min="893" max="895" width="8" customWidth="1"/>
    <col min="896" max="896" width="10" customWidth="1"/>
    <col min="897" max="897" width="9" customWidth="1"/>
    <col min="898" max="898" width="4" customWidth="1"/>
    <col min="899" max="900" width="9" customWidth="1"/>
    <col min="901" max="901" width="8" customWidth="1"/>
    <col min="902" max="902" width="7" customWidth="1"/>
    <col min="903" max="903" width="5" customWidth="1"/>
    <col min="904" max="904" width="7" customWidth="1"/>
    <col min="905" max="905" width="12" customWidth="1"/>
    <col min="906" max="906" width="7" customWidth="1"/>
    <col min="907" max="907" width="8" customWidth="1"/>
    <col min="908" max="908" width="11" customWidth="1"/>
    <col min="909" max="909" width="8" customWidth="1"/>
    <col min="910" max="910" width="5" customWidth="1"/>
    <col min="911" max="911" width="7" customWidth="1"/>
    <col min="912" max="912" width="8" customWidth="1"/>
    <col min="913" max="913" width="10" customWidth="1"/>
    <col min="914" max="914" width="11" customWidth="1"/>
    <col min="915" max="915" width="6" customWidth="1"/>
    <col min="916" max="916" width="10" bestFit="1" customWidth="1"/>
    <col min="917" max="917" width="6" customWidth="1"/>
    <col min="918" max="918" width="8" customWidth="1"/>
    <col min="919" max="919" width="7" customWidth="1"/>
    <col min="920" max="920" width="10" bestFit="1" customWidth="1"/>
    <col min="921" max="922" width="7" customWidth="1"/>
    <col min="923" max="923" width="8" customWidth="1"/>
    <col min="924" max="924" width="9" customWidth="1"/>
    <col min="925" max="925" width="4" customWidth="1"/>
    <col min="926" max="927" width="9" customWidth="1"/>
    <col min="928" max="928" width="4" customWidth="1"/>
    <col min="929" max="929" width="8" customWidth="1"/>
    <col min="930" max="930" width="9" customWidth="1"/>
    <col min="931" max="931" width="8" customWidth="1"/>
    <col min="932" max="933" width="9" customWidth="1"/>
    <col min="934" max="934" width="8" customWidth="1"/>
    <col min="935" max="935" width="10" customWidth="1"/>
    <col min="936" max="936" width="9" customWidth="1"/>
    <col min="937" max="937" width="10" bestFit="1" customWidth="1"/>
    <col min="938" max="938" width="9" customWidth="1"/>
    <col min="939" max="939" width="8" customWidth="1"/>
    <col min="940" max="940" width="9" customWidth="1"/>
    <col min="941" max="941" width="6" customWidth="1"/>
    <col min="942" max="942" width="9" customWidth="1"/>
    <col min="943" max="943" width="10" customWidth="1"/>
    <col min="944" max="944" width="9" customWidth="1"/>
    <col min="945" max="945" width="4" customWidth="1"/>
    <col min="946" max="946" width="9" customWidth="1"/>
    <col min="947" max="947" width="4" customWidth="1"/>
    <col min="948" max="948" width="7" customWidth="1"/>
    <col min="949" max="949" width="9" customWidth="1"/>
    <col min="950" max="950" width="4" customWidth="1"/>
    <col min="951" max="951" width="8" customWidth="1"/>
    <col min="952" max="952" width="5" customWidth="1"/>
    <col min="953" max="953" width="8" customWidth="1"/>
    <col min="954" max="954" width="9" customWidth="1"/>
    <col min="955" max="955" width="10" customWidth="1"/>
    <col min="956" max="956" width="9" customWidth="1"/>
    <col min="957" max="957" width="8" customWidth="1"/>
    <col min="958" max="958" width="9" customWidth="1"/>
    <col min="959" max="959" width="6" customWidth="1"/>
    <col min="960" max="960" width="11" bestFit="1" customWidth="1"/>
    <col min="961" max="961" width="8" customWidth="1"/>
    <col min="962" max="962" width="11" bestFit="1" customWidth="1"/>
    <col min="963" max="963" width="7" customWidth="1"/>
    <col min="964" max="964" width="4" customWidth="1"/>
    <col min="965" max="965" width="10" customWidth="1"/>
    <col min="966" max="967" width="11" bestFit="1" customWidth="1"/>
    <col min="968" max="968" width="8" customWidth="1"/>
    <col min="969" max="969" width="4" customWidth="1"/>
    <col min="970" max="970" width="8" customWidth="1"/>
    <col min="971" max="973" width="9" customWidth="1"/>
    <col min="974" max="974" width="10" bestFit="1" customWidth="1"/>
    <col min="975" max="975" width="5" customWidth="1"/>
    <col min="976" max="976" width="8" customWidth="1"/>
    <col min="977" max="977" width="9" customWidth="1"/>
    <col min="978" max="978" width="8" customWidth="1"/>
    <col min="979" max="979" width="7" customWidth="1"/>
    <col min="980" max="980" width="9" customWidth="1"/>
    <col min="981" max="981" width="10" customWidth="1"/>
    <col min="982" max="982" width="5" customWidth="1"/>
    <col min="983" max="983" width="8" customWidth="1"/>
    <col min="984" max="984" width="7" customWidth="1"/>
    <col min="985" max="985" width="11" bestFit="1" customWidth="1"/>
    <col min="986" max="986" width="6" customWidth="1"/>
    <col min="987" max="988" width="9" customWidth="1"/>
    <col min="989" max="989" width="8" customWidth="1"/>
    <col min="990" max="990" width="4" customWidth="1"/>
    <col min="991" max="991" width="12" bestFit="1" customWidth="1"/>
    <col min="992" max="992" width="9" customWidth="1"/>
    <col min="993" max="993" width="7" customWidth="1"/>
    <col min="994" max="994" width="10" customWidth="1"/>
    <col min="995" max="995" width="9" customWidth="1"/>
    <col min="996" max="996" width="10" bestFit="1" customWidth="1"/>
    <col min="997" max="997" width="9" customWidth="1"/>
    <col min="998" max="998" width="8" customWidth="1"/>
    <col min="999" max="999" width="9" customWidth="1"/>
    <col min="1000" max="1000" width="10" bestFit="1" customWidth="1"/>
    <col min="1001" max="1001" width="10" customWidth="1"/>
    <col min="1002" max="1002" width="4" customWidth="1"/>
    <col min="1003" max="1003" width="9" customWidth="1"/>
    <col min="1004" max="1004" width="5" customWidth="1"/>
    <col min="1005" max="1005" width="9" customWidth="1"/>
    <col min="1006" max="1006" width="5" customWidth="1"/>
    <col min="1007" max="1007" width="8" customWidth="1"/>
    <col min="1008" max="1008" width="9" customWidth="1"/>
    <col min="1009" max="1009" width="7" customWidth="1"/>
    <col min="1010" max="1011" width="8" customWidth="1"/>
    <col min="1012" max="1012" width="11" customWidth="1"/>
    <col min="1013" max="1013" width="8" customWidth="1"/>
    <col min="1014" max="1014" width="11" bestFit="1" customWidth="1"/>
    <col min="1015" max="1015" width="8" customWidth="1"/>
    <col min="1016" max="1016" width="9" customWidth="1"/>
    <col min="1017" max="1017" width="11" customWidth="1"/>
    <col min="1018" max="1018" width="9" customWidth="1"/>
    <col min="1019" max="1019" width="8" customWidth="1"/>
    <col min="1020" max="1022" width="9" customWidth="1"/>
    <col min="1023" max="1023" width="4" customWidth="1"/>
    <col min="1024" max="1024" width="10" bestFit="1" customWidth="1"/>
    <col min="1025" max="1025" width="7" customWidth="1"/>
    <col min="1026" max="1026" width="8" customWidth="1"/>
    <col min="1027" max="1027" width="12" customWidth="1"/>
    <col min="1028" max="1028" width="10" customWidth="1"/>
    <col min="1029" max="1029" width="8" customWidth="1"/>
    <col min="1030" max="1030" width="10" customWidth="1"/>
    <col min="1031" max="1031" width="6" customWidth="1"/>
    <col min="1032" max="1032" width="9" customWidth="1"/>
    <col min="1033" max="1033" width="8" customWidth="1"/>
    <col min="1034" max="1034" width="9" customWidth="1"/>
    <col min="1035" max="1035" width="10" bestFit="1" customWidth="1"/>
    <col min="1036" max="1036" width="8" customWidth="1"/>
    <col min="1037" max="1037" width="12" bestFit="1" customWidth="1"/>
    <col min="1038" max="1038" width="8" customWidth="1"/>
    <col min="1039" max="1039" width="9" customWidth="1"/>
    <col min="1040" max="1040" width="8" customWidth="1"/>
    <col min="1041" max="1041" width="4" customWidth="1"/>
    <col min="1042" max="1043" width="9" customWidth="1"/>
    <col min="1044" max="1045" width="5" customWidth="1"/>
    <col min="1046" max="1046" width="10" customWidth="1"/>
    <col min="1047" max="1047" width="9" customWidth="1"/>
    <col min="1048" max="1048" width="11" bestFit="1" customWidth="1"/>
    <col min="1049" max="1049" width="11" customWidth="1"/>
    <col min="1050" max="1050" width="8" customWidth="1"/>
    <col min="1051" max="1051" width="9" customWidth="1"/>
    <col min="1052" max="1052" width="8" customWidth="1"/>
    <col min="1053" max="1053" width="10" customWidth="1"/>
    <col min="1054" max="1054" width="7" customWidth="1"/>
    <col min="1055" max="1056" width="11" customWidth="1"/>
    <col min="1057" max="1057" width="4" customWidth="1"/>
    <col min="1058" max="1058" width="7" customWidth="1"/>
    <col min="1059" max="1059" width="11" customWidth="1"/>
    <col min="1060" max="1061" width="8" customWidth="1"/>
    <col min="1062" max="1062" width="11" customWidth="1"/>
    <col min="1063" max="1064" width="9" customWidth="1"/>
    <col min="1065" max="1065" width="10" customWidth="1"/>
    <col min="1066" max="1066" width="5" customWidth="1"/>
    <col min="1067" max="1067" width="9" customWidth="1"/>
    <col min="1068" max="1068" width="10" customWidth="1"/>
    <col min="1069" max="1069" width="11" bestFit="1" customWidth="1"/>
    <col min="1070" max="1070" width="4" customWidth="1"/>
    <col min="1071" max="1071" width="5" customWidth="1"/>
    <col min="1072" max="1072" width="7" customWidth="1"/>
    <col min="1073" max="1074" width="9" customWidth="1"/>
    <col min="1075" max="1075" width="8" customWidth="1"/>
    <col min="1076" max="1076" width="5" customWidth="1"/>
    <col min="1077" max="1078" width="9" customWidth="1"/>
    <col min="1079" max="1079" width="6" customWidth="1"/>
    <col min="1080" max="1080" width="10" customWidth="1"/>
    <col min="1081" max="1081" width="6" customWidth="1"/>
    <col min="1082" max="1082" width="8" customWidth="1"/>
    <col min="1083" max="1083" width="6" customWidth="1"/>
    <col min="1084" max="1085" width="9" customWidth="1"/>
    <col min="1086" max="1087" width="8" customWidth="1"/>
    <col min="1088" max="1088" width="9" customWidth="1"/>
    <col min="1089" max="1089" width="7" customWidth="1"/>
    <col min="1090" max="1091" width="8" customWidth="1"/>
    <col min="1092" max="1092" width="5" customWidth="1"/>
    <col min="1093" max="1093" width="9" customWidth="1"/>
    <col min="1094" max="1095" width="8" customWidth="1"/>
    <col min="1096" max="1096" width="12" bestFit="1" customWidth="1"/>
    <col min="1097" max="1097" width="8" customWidth="1"/>
    <col min="1098" max="1098" width="9" customWidth="1"/>
    <col min="1099" max="1099" width="8" customWidth="1"/>
    <col min="1100" max="1100" width="7" customWidth="1"/>
    <col min="1101" max="1101" width="9" customWidth="1"/>
    <col min="1102" max="1104" width="8" customWidth="1"/>
    <col min="1105" max="1105" width="9" customWidth="1"/>
    <col min="1106" max="1106" width="5" customWidth="1"/>
    <col min="1107" max="1108" width="10" customWidth="1"/>
    <col min="1109" max="1110" width="8" customWidth="1"/>
    <col min="1111" max="1111" width="5" customWidth="1"/>
    <col min="1112" max="1112" width="8" customWidth="1"/>
    <col min="1113" max="1114" width="10" customWidth="1"/>
    <col min="1115" max="1116" width="9" customWidth="1"/>
    <col min="1117" max="1117" width="7" customWidth="1"/>
    <col min="1118" max="1118" width="10" bestFit="1" customWidth="1"/>
    <col min="1119" max="1120" width="9" customWidth="1"/>
    <col min="1121" max="1121" width="5" customWidth="1"/>
    <col min="1122" max="1122" width="9" customWidth="1"/>
    <col min="1123" max="1124" width="8" customWidth="1"/>
    <col min="1125" max="1125" width="9" customWidth="1"/>
    <col min="1126" max="1126" width="7" customWidth="1"/>
    <col min="1127" max="1127" width="8" customWidth="1"/>
    <col min="1128" max="1128" width="7" customWidth="1"/>
    <col min="1129" max="1129" width="9" customWidth="1"/>
    <col min="1130" max="1130" width="8" customWidth="1"/>
    <col min="1131" max="1131" width="6" customWidth="1"/>
    <col min="1132" max="1133" width="9" customWidth="1"/>
    <col min="1134" max="1134" width="10" customWidth="1"/>
    <col min="1135" max="1135" width="9" customWidth="1"/>
    <col min="1136" max="1136" width="10" customWidth="1"/>
    <col min="1137" max="1139" width="8" customWidth="1"/>
    <col min="1140" max="1140" width="10" customWidth="1"/>
    <col min="1141" max="1141" width="8" customWidth="1"/>
    <col min="1142" max="1143" width="7" customWidth="1"/>
    <col min="1144" max="1145" width="9" customWidth="1"/>
    <col min="1146" max="1146" width="11" customWidth="1"/>
    <col min="1147" max="1147" width="7" customWidth="1"/>
    <col min="1148" max="1148" width="6" customWidth="1"/>
    <col min="1149" max="1149" width="9" customWidth="1"/>
    <col min="1150" max="1150" width="5" customWidth="1"/>
    <col min="1151" max="1152" width="9" customWidth="1"/>
    <col min="1153" max="1153" width="7" customWidth="1"/>
    <col min="1154" max="1154" width="10" customWidth="1"/>
    <col min="1155" max="1155" width="5" customWidth="1"/>
    <col min="1156" max="1158" width="8" customWidth="1"/>
    <col min="1159" max="1159" width="12" customWidth="1"/>
    <col min="1160" max="1160" width="8" customWidth="1"/>
    <col min="1161" max="1163" width="9" customWidth="1"/>
    <col min="1164" max="1164" width="4" customWidth="1"/>
    <col min="1165" max="1165" width="5" customWidth="1"/>
    <col min="1166" max="1166" width="7" customWidth="1"/>
    <col min="1167" max="1167" width="5" customWidth="1"/>
    <col min="1168" max="1168" width="8" customWidth="1"/>
    <col min="1169" max="1169" width="6" customWidth="1"/>
    <col min="1170" max="1171" width="8" customWidth="1"/>
    <col min="1172" max="1172" width="5" customWidth="1"/>
    <col min="1173" max="1173" width="9" customWidth="1"/>
    <col min="1174" max="1174" width="4" customWidth="1"/>
    <col min="1175" max="1175" width="8" customWidth="1"/>
    <col min="1176" max="1176" width="9" customWidth="1"/>
    <col min="1177" max="1177" width="8" customWidth="1"/>
    <col min="1178" max="1178" width="10" customWidth="1"/>
    <col min="1179" max="1179" width="6" customWidth="1"/>
    <col min="1180" max="1181" width="9" customWidth="1"/>
    <col min="1182" max="1184" width="8" customWidth="1"/>
    <col min="1185" max="1185" width="9" customWidth="1"/>
    <col min="1186" max="1186" width="8" customWidth="1"/>
    <col min="1187" max="1187" width="9" customWidth="1"/>
    <col min="1188" max="1188" width="5" customWidth="1"/>
    <col min="1189" max="1190" width="8" customWidth="1"/>
    <col min="1191" max="1192" width="9" customWidth="1"/>
    <col min="1193" max="1193" width="12" customWidth="1"/>
    <col min="1194" max="1194" width="4" customWidth="1"/>
    <col min="1195" max="1195" width="9" customWidth="1"/>
    <col min="1196" max="1196" width="8" customWidth="1"/>
    <col min="1197" max="1197" width="10" bestFit="1" customWidth="1"/>
    <col min="1198" max="1198" width="8" customWidth="1"/>
    <col min="1199" max="1200" width="9" customWidth="1"/>
    <col min="1201" max="1201" width="4" customWidth="1"/>
    <col min="1202" max="1202" width="12" customWidth="1"/>
    <col min="1203" max="1203" width="10" customWidth="1"/>
    <col min="1204" max="1204" width="9" customWidth="1"/>
    <col min="1205" max="1205" width="11" customWidth="1"/>
    <col min="1206" max="1206" width="10" customWidth="1"/>
    <col min="1207" max="1207" width="9" customWidth="1"/>
    <col min="1208" max="1208" width="8" customWidth="1"/>
    <col min="1209" max="1209" width="6" customWidth="1"/>
    <col min="1210" max="1210" width="11" customWidth="1"/>
    <col min="1211" max="1213" width="9" customWidth="1"/>
    <col min="1214" max="1214" width="8" customWidth="1"/>
    <col min="1215" max="1216" width="9" customWidth="1"/>
    <col min="1217" max="1217" width="5" customWidth="1"/>
    <col min="1218" max="1219" width="8" customWidth="1"/>
    <col min="1220" max="1220" width="9" customWidth="1"/>
    <col min="1221" max="1221" width="6" customWidth="1"/>
    <col min="1222" max="1222" width="10" customWidth="1"/>
    <col min="1223" max="1225" width="9" customWidth="1"/>
    <col min="1226" max="1226" width="8" customWidth="1"/>
    <col min="1227" max="1227" width="9" customWidth="1"/>
    <col min="1228" max="1228" width="10" customWidth="1"/>
    <col min="1229" max="1231" width="9" customWidth="1"/>
    <col min="1232" max="1232" width="8" customWidth="1"/>
    <col min="1233" max="1233" width="6" customWidth="1"/>
    <col min="1234" max="1235" width="9" customWidth="1"/>
    <col min="1236" max="1236" width="10" customWidth="1"/>
    <col min="1237" max="1238" width="8" customWidth="1"/>
    <col min="1239" max="1239" width="5" customWidth="1"/>
    <col min="1240" max="1240" width="6" customWidth="1"/>
    <col min="1241" max="1241" width="10" customWidth="1"/>
    <col min="1242" max="1242" width="5" customWidth="1"/>
    <col min="1243" max="1243" width="11" customWidth="1"/>
    <col min="1244" max="1244" width="5" customWidth="1"/>
    <col min="1245" max="1246" width="9" customWidth="1"/>
    <col min="1247" max="1247" width="5" customWidth="1"/>
    <col min="1248" max="1248" width="8" customWidth="1"/>
    <col min="1249" max="1249" width="5" customWidth="1"/>
    <col min="1250" max="1250" width="11" customWidth="1"/>
    <col min="1251" max="1251" width="5" customWidth="1"/>
    <col min="1252" max="1253" width="9" customWidth="1"/>
    <col min="1254" max="1254" width="10" customWidth="1"/>
    <col min="1255" max="1255" width="11" customWidth="1"/>
    <col min="1256" max="1256" width="7" customWidth="1"/>
    <col min="1257" max="1257" width="9" customWidth="1"/>
    <col min="1258" max="1258" width="12" customWidth="1"/>
    <col min="1259" max="1259" width="5" customWidth="1"/>
    <col min="1260" max="1260" width="7" customWidth="1"/>
    <col min="1261" max="1261" width="9" customWidth="1"/>
    <col min="1262" max="1262" width="7" customWidth="1"/>
    <col min="1263" max="1263" width="5" customWidth="1"/>
    <col min="1264" max="1264" width="12" customWidth="1"/>
    <col min="1265" max="1265" width="9" customWidth="1"/>
    <col min="1266" max="1266" width="10" customWidth="1"/>
    <col min="1267" max="1267" width="9" customWidth="1"/>
    <col min="1268" max="1268" width="7" customWidth="1"/>
    <col min="1269" max="1270" width="5" customWidth="1"/>
    <col min="1271" max="1271" width="6" customWidth="1"/>
    <col min="1272" max="1272" width="7" customWidth="1"/>
    <col min="1273" max="1273" width="4" customWidth="1"/>
    <col min="1274" max="1274" width="10" customWidth="1"/>
    <col min="1275" max="1275" width="11" bestFit="1" customWidth="1"/>
    <col min="1276" max="1276" width="8" customWidth="1"/>
    <col min="1277" max="1277" width="5" customWidth="1"/>
    <col min="1278" max="1278" width="9" customWidth="1"/>
    <col min="1279" max="1279" width="10" bestFit="1" customWidth="1"/>
    <col min="1280" max="1280" width="5" customWidth="1"/>
    <col min="1281" max="1281" width="10" customWidth="1"/>
    <col min="1282" max="1282" width="9" customWidth="1"/>
    <col min="1283" max="1283" width="6" customWidth="1"/>
    <col min="1284" max="1286" width="9" customWidth="1"/>
    <col min="1287" max="1287" width="12" customWidth="1"/>
    <col min="1288" max="1288" width="7" customWidth="1"/>
    <col min="1289" max="1290" width="9" customWidth="1"/>
    <col min="1291" max="1291" width="11" customWidth="1"/>
    <col min="1292" max="1292" width="9" customWidth="1"/>
    <col min="1293" max="1293" width="4" customWidth="1"/>
    <col min="1294" max="1294" width="6" customWidth="1"/>
    <col min="1295" max="1295" width="11" customWidth="1"/>
    <col min="1296" max="1296" width="5" customWidth="1"/>
    <col min="1297" max="1297" width="11" bestFit="1" customWidth="1"/>
    <col min="1298" max="1298" width="9" customWidth="1"/>
    <col min="1299" max="1299" width="5" customWidth="1"/>
    <col min="1300" max="1300" width="12" customWidth="1"/>
    <col min="1301" max="1301" width="7" customWidth="1"/>
    <col min="1302" max="1302" width="8" customWidth="1"/>
    <col min="1303" max="1303" width="12" customWidth="1"/>
    <col min="1304" max="1304" width="9" customWidth="1"/>
    <col min="1305" max="1305" width="8" customWidth="1"/>
    <col min="1306" max="1306" width="12" bestFit="1" customWidth="1"/>
    <col min="1307" max="1307" width="11" customWidth="1"/>
    <col min="1308" max="1308" width="9" customWidth="1"/>
    <col min="1309" max="1309" width="6" customWidth="1"/>
    <col min="1310" max="1311" width="10" customWidth="1"/>
    <col min="1312" max="1313" width="8" customWidth="1"/>
    <col min="1314" max="1314" width="9" customWidth="1"/>
    <col min="1315" max="1315" width="10" customWidth="1"/>
    <col min="1316" max="1316" width="7" customWidth="1"/>
    <col min="1317" max="1318" width="9" customWidth="1"/>
    <col min="1319" max="1319" width="8" customWidth="1"/>
    <col min="1320" max="1320" width="9" customWidth="1"/>
    <col min="1321" max="1321" width="8" customWidth="1"/>
    <col min="1322" max="1322" width="5" customWidth="1"/>
    <col min="1323" max="1325" width="9" customWidth="1"/>
    <col min="1326" max="1326" width="8" customWidth="1"/>
    <col min="1327" max="1327" width="11" customWidth="1"/>
    <col min="1328" max="1328" width="12" bestFit="1" customWidth="1"/>
    <col min="1329" max="1329" width="7" customWidth="1"/>
    <col min="1330" max="1330" width="5" customWidth="1"/>
    <col min="1331" max="1331" width="10" customWidth="1"/>
    <col min="1332" max="1332" width="10" bestFit="1" customWidth="1"/>
    <col min="1333" max="1333" width="9" customWidth="1"/>
    <col min="1334" max="1334" width="11" customWidth="1"/>
    <col min="1335" max="1335" width="12" bestFit="1" customWidth="1"/>
    <col min="1336" max="1336" width="7" customWidth="1"/>
    <col min="1337" max="1337" width="9" customWidth="1"/>
    <col min="1338" max="1338" width="8" customWidth="1"/>
    <col min="1339" max="1339" width="10" customWidth="1"/>
    <col min="1340" max="1340" width="5" customWidth="1"/>
    <col min="1341" max="1341" width="9" customWidth="1"/>
    <col min="1342" max="1342" width="7" customWidth="1"/>
    <col min="1343" max="1343" width="12" bestFit="1" customWidth="1"/>
    <col min="1344" max="1345" width="9" customWidth="1"/>
    <col min="1346" max="1346" width="6" customWidth="1"/>
    <col min="1347" max="1348" width="9" customWidth="1"/>
    <col min="1349" max="1349" width="5" customWidth="1"/>
    <col min="1350" max="1351" width="8" customWidth="1"/>
    <col min="1352" max="1352" width="5" customWidth="1"/>
    <col min="1353" max="1353" width="10" bestFit="1" customWidth="1"/>
    <col min="1354" max="1354" width="10" customWidth="1"/>
    <col min="1355" max="1355" width="11" bestFit="1" customWidth="1"/>
    <col min="1356" max="1358" width="9" customWidth="1"/>
    <col min="1359" max="1359" width="10" bestFit="1" customWidth="1"/>
    <col min="1360" max="1360" width="9" customWidth="1"/>
    <col min="1361" max="1361" width="5" customWidth="1"/>
    <col min="1362" max="1363" width="8" customWidth="1"/>
    <col min="1364" max="1364" width="11" customWidth="1"/>
    <col min="1365" max="1365" width="5" customWidth="1"/>
    <col min="1366" max="1366" width="12" customWidth="1"/>
    <col min="1367" max="1367" width="7" customWidth="1"/>
    <col min="1368" max="1368" width="10" customWidth="1"/>
    <col min="1369" max="1369" width="11" customWidth="1"/>
    <col min="1370" max="1371" width="12" customWidth="1"/>
    <col min="1372" max="1372" width="8" customWidth="1"/>
    <col min="1373" max="1373" width="5" customWidth="1"/>
    <col min="1374" max="1374" width="9" customWidth="1"/>
    <col min="1375" max="1375" width="5" customWidth="1"/>
    <col min="1376" max="1376" width="9" customWidth="1"/>
    <col min="1377" max="1377" width="8" customWidth="1"/>
    <col min="1378" max="1378" width="12" bestFit="1" customWidth="1"/>
    <col min="1379" max="1379" width="5" customWidth="1"/>
    <col min="1380" max="1380" width="9" customWidth="1"/>
    <col min="1381" max="1381" width="11" customWidth="1"/>
    <col min="1382" max="1382" width="8" customWidth="1"/>
    <col min="1383" max="1383" width="10" customWidth="1"/>
    <col min="1384" max="1384" width="5" customWidth="1"/>
    <col min="1385" max="1385" width="8" customWidth="1"/>
    <col min="1386" max="1386" width="5" customWidth="1"/>
    <col min="1387" max="1387" width="10" customWidth="1"/>
    <col min="1388" max="1388" width="9" customWidth="1"/>
    <col min="1389" max="1389" width="5" customWidth="1"/>
    <col min="1390" max="1390" width="9" customWidth="1"/>
    <col min="1391" max="1391" width="5" customWidth="1"/>
    <col min="1392" max="1392" width="11" customWidth="1"/>
    <col min="1393" max="1393" width="8" customWidth="1"/>
    <col min="1394" max="1394" width="9" customWidth="1"/>
    <col min="1395" max="1395" width="6" customWidth="1"/>
    <col min="1396" max="1396" width="8" customWidth="1"/>
    <col min="1397" max="1398" width="9" customWidth="1"/>
    <col min="1399" max="1400" width="10" customWidth="1"/>
    <col min="1401" max="1401" width="9" customWidth="1"/>
    <col min="1402" max="1402" width="10" customWidth="1"/>
    <col min="1403" max="1403" width="5" customWidth="1"/>
    <col min="1404" max="1405" width="9" customWidth="1"/>
    <col min="1406" max="1406" width="11" customWidth="1"/>
    <col min="1407" max="1407" width="9" customWidth="1"/>
    <col min="1408" max="1408" width="10" bestFit="1" customWidth="1"/>
    <col min="1409" max="1409" width="8" customWidth="1"/>
    <col min="1410" max="1411" width="9" customWidth="1"/>
    <col min="1412" max="1412" width="8" customWidth="1"/>
    <col min="1413" max="1413" width="11" bestFit="1" customWidth="1"/>
    <col min="1414" max="1414" width="7" customWidth="1"/>
    <col min="1415" max="1415" width="5" customWidth="1"/>
    <col min="1416" max="1416" width="8" customWidth="1"/>
    <col min="1417" max="1417" width="10" customWidth="1"/>
    <col min="1418" max="1418" width="11" customWidth="1"/>
    <col min="1419" max="1419" width="8" customWidth="1"/>
    <col min="1420" max="1420" width="12" bestFit="1" customWidth="1"/>
    <col min="1421" max="1421" width="8" customWidth="1"/>
    <col min="1422" max="1422" width="9" customWidth="1"/>
    <col min="1423" max="1423" width="10" customWidth="1"/>
    <col min="1424" max="1424" width="6" customWidth="1"/>
    <col min="1425" max="1425" width="10" bestFit="1" customWidth="1"/>
    <col min="1426" max="1426" width="10" customWidth="1"/>
    <col min="1427" max="1428" width="9" customWidth="1"/>
    <col min="1429" max="1429" width="12" bestFit="1" customWidth="1"/>
    <col min="1430" max="1430" width="10" customWidth="1"/>
    <col min="1431" max="1431" width="8" customWidth="1"/>
    <col min="1432" max="1432" width="10" customWidth="1"/>
    <col min="1433" max="1433" width="9" customWidth="1"/>
    <col min="1434" max="1434" width="10" customWidth="1"/>
    <col min="1435" max="1435" width="8" customWidth="1"/>
    <col min="1436" max="1436" width="9" customWidth="1"/>
    <col min="1437" max="1437" width="8" customWidth="1"/>
    <col min="1438" max="1438" width="10" customWidth="1"/>
    <col min="1439" max="1439" width="11" customWidth="1"/>
    <col min="1440" max="1440" width="9" customWidth="1"/>
    <col min="1441" max="1441" width="10" customWidth="1"/>
    <col min="1442" max="1442" width="5" customWidth="1"/>
    <col min="1443" max="1443" width="8" customWidth="1"/>
    <col min="1444" max="1444" width="5" customWidth="1"/>
    <col min="1445" max="1445" width="8" customWidth="1"/>
    <col min="1446" max="1446" width="5" customWidth="1"/>
    <col min="1447" max="1447" width="8" customWidth="1"/>
    <col min="1448" max="1448" width="10" customWidth="1"/>
    <col min="1449" max="1449" width="9" customWidth="1"/>
    <col min="1450" max="1450" width="8" customWidth="1"/>
    <col min="1451" max="1452" width="10" customWidth="1"/>
    <col min="1453" max="1453" width="10" bestFit="1" customWidth="1"/>
    <col min="1454" max="1454" width="9" customWidth="1"/>
    <col min="1455" max="1455" width="12" customWidth="1"/>
    <col min="1456" max="1456" width="6" customWidth="1"/>
    <col min="1457" max="1457" width="12" customWidth="1"/>
    <col min="1458" max="1458" width="9" customWidth="1"/>
    <col min="1459" max="1459" width="11" customWidth="1"/>
    <col min="1460" max="1461" width="5" customWidth="1"/>
    <col min="1462" max="1462" width="9" customWidth="1"/>
    <col min="1463" max="1463" width="8" customWidth="1"/>
    <col min="1464" max="1464" width="5" customWidth="1"/>
    <col min="1465" max="1465" width="9" customWidth="1"/>
    <col min="1466" max="1466" width="11" customWidth="1"/>
    <col min="1467" max="1467" width="9" customWidth="1"/>
    <col min="1468" max="1468" width="11" customWidth="1"/>
    <col min="1469" max="1469" width="5" customWidth="1"/>
    <col min="1470" max="1470" width="6" customWidth="1"/>
    <col min="1471" max="1472" width="11" customWidth="1"/>
    <col min="1473" max="1473" width="10" customWidth="1"/>
    <col min="1474" max="1474" width="5" customWidth="1"/>
    <col min="1475" max="1477" width="8" customWidth="1"/>
    <col min="1478" max="1478" width="7" customWidth="1"/>
    <col min="1479" max="1479" width="5" customWidth="1"/>
    <col min="1480" max="1480" width="11" customWidth="1"/>
    <col min="1481" max="1481" width="9" customWidth="1"/>
    <col min="1482" max="1482" width="7" customWidth="1"/>
    <col min="1483" max="1485" width="10" customWidth="1"/>
    <col min="1486" max="1486" width="8" customWidth="1"/>
    <col min="1487" max="1487" width="10" bestFit="1" customWidth="1"/>
    <col min="1488" max="1488" width="6" customWidth="1"/>
    <col min="1489" max="1489" width="5" customWidth="1"/>
    <col min="1490" max="1491" width="9" customWidth="1"/>
    <col min="1492" max="1492" width="8" customWidth="1"/>
    <col min="1493" max="1493" width="9" customWidth="1"/>
    <col min="1494" max="1494" width="10" customWidth="1"/>
    <col min="1495" max="1495" width="8" customWidth="1"/>
    <col min="1496" max="1497" width="9" customWidth="1"/>
    <col min="1498" max="1498" width="5" customWidth="1"/>
    <col min="1499" max="1500" width="9" customWidth="1"/>
    <col min="1501" max="1501" width="8" customWidth="1"/>
    <col min="1502" max="1502" width="5" customWidth="1"/>
    <col min="1503" max="1503" width="9" customWidth="1"/>
    <col min="1504" max="1504" width="7" customWidth="1"/>
    <col min="1505" max="1505" width="5" customWidth="1"/>
    <col min="1506" max="1507" width="9" customWidth="1"/>
    <col min="1508" max="1509" width="5" customWidth="1"/>
    <col min="1510" max="1510" width="10" bestFit="1" customWidth="1"/>
    <col min="1511" max="1511" width="5" customWidth="1"/>
    <col min="1512" max="1512" width="7" customWidth="1"/>
    <col min="1513" max="1513" width="12" bestFit="1" customWidth="1"/>
    <col min="1514" max="1514" width="7" customWidth="1"/>
    <col min="1515" max="1515" width="12" customWidth="1"/>
    <col min="1516" max="1516" width="8" customWidth="1"/>
    <col min="1517" max="1517" width="11" customWidth="1"/>
    <col min="1518" max="1519" width="9" customWidth="1"/>
    <col min="1520" max="1520" width="8" customWidth="1"/>
    <col min="1521" max="1521" width="9" customWidth="1"/>
    <col min="1522" max="1522" width="6" customWidth="1"/>
    <col min="1523" max="1523" width="9" customWidth="1"/>
    <col min="1524" max="1524" width="10" customWidth="1"/>
    <col min="1525" max="1526" width="8" customWidth="1"/>
    <col min="1527" max="1527" width="10" customWidth="1"/>
    <col min="1528" max="1528" width="10" bestFit="1" customWidth="1"/>
    <col min="1529" max="1529" width="8" customWidth="1"/>
    <col min="1530" max="1530" width="9" customWidth="1"/>
    <col min="1531" max="1532" width="5" customWidth="1"/>
    <col min="1533" max="1533" width="9" customWidth="1"/>
    <col min="1534" max="1534" width="11" bestFit="1" customWidth="1"/>
    <col min="1535" max="1535" width="5" customWidth="1"/>
    <col min="1536" max="1537" width="9" customWidth="1"/>
    <col min="1538" max="1538" width="5" customWidth="1"/>
    <col min="1539" max="1539" width="12" customWidth="1"/>
    <col min="1540" max="1540" width="10" customWidth="1"/>
    <col min="1541" max="1541" width="10" bestFit="1" customWidth="1"/>
    <col min="1542" max="1542" width="7" customWidth="1"/>
    <col min="1543" max="1544" width="8" customWidth="1"/>
    <col min="1545" max="1545" width="10" customWidth="1"/>
    <col min="1546" max="1546" width="9" customWidth="1"/>
    <col min="1547" max="1547" width="10" bestFit="1" customWidth="1"/>
    <col min="1548" max="1549" width="8" customWidth="1"/>
    <col min="1550" max="1550" width="10" customWidth="1"/>
    <col min="1551" max="1551" width="9" customWidth="1"/>
    <col min="1552" max="1554" width="5" customWidth="1"/>
    <col min="1555" max="1555" width="9" customWidth="1"/>
    <col min="1556" max="1556" width="10" customWidth="1"/>
    <col min="1557" max="1557" width="6" customWidth="1"/>
    <col min="1558" max="1558" width="5" customWidth="1"/>
    <col min="1559" max="1559" width="9" customWidth="1"/>
    <col min="1560" max="1560" width="11" bestFit="1" customWidth="1"/>
    <col min="1561" max="1561" width="9" customWidth="1"/>
    <col min="1562" max="1562" width="5" customWidth="1"/>
    <col min="1563" max="1563" width="9" customWidth="1"/>
    <col min="1564" max="1564" width="5" customWidth="1"/>
    <col min="1565" max="1565" width="8" customWidth="1"/>
    <col min="1566" max="1566" width="10" customWidth="1"/>
    <col min="1567" max="1567" width="12" customWidth="1"/>
    <col min="1568" max="1568" width="9" customWidth="1"/>
    <col min="1569" max="1569" width="10" customWidth="1"/>
    <col min="1570" max="1570" width="5" customWidth="1"/>
    <col min="1571" max="1571" width="9" customWidth="1"/>
    <col min="1572" max="1572" width="11" bestFit="1" customWidth="1"/>
    <col min="1573" max="1573" width="9" customWidth="1"/>
    <col min="1574" max="1574" width="10" customWidth="1"/>
    <col min="1575" max="1575" width="11" customWidth="1"/>
    <col min="1576" max="1576" width="5" customWidth="1"/>
    <col min="1577" max="1577" width="9" customWidth="1"/>
    <col min="1578" max="1579" width="10" customWidth="1"/>
    <col min="1580" max="1580" width="6" customWidth="1"/>
    <col min="1581" max="1581" width="10" customWidth="1"/>
    <col min="1582" max="1583" width="9" customWidth="1"/>
    <col min="1584" max="1584" width="5" customWidth="1"/>
    <col min="1585" max="1585" width="10" bestFit="1" customWidth="1"/>
    <col min="1586" max="1586" width="10" customWidth="1"/>
    <col min="1587" max="1587" width="8" customWidth="1"/>
    <col min="1588" max="1588" width="5" customWidth="1"/>
    <col min="1589" max="1589" width="9" customWidth="1"/>
    <col min="1590" max="1590" width="11" customWidth="1"/>
    <col min="1591" max="1591" width="10" customWidth="1"/>
    <col min="1592" max="1593" width="9" customWidth="1"/>
    <col min="1594" max="1595" width="10" customWidth="1"/>
    <col min="1596" max="1596" width="8" customWidth="1"/>
    <col min="1597" max="1597" width="7" customWidth="1"/>
    <col min="1598" max="1598" width="5" customWidth="1"/>
    <col min="1599" max="1599" width="8" customWidth="1"/>
    <col min="1600" max="1600" width="9" customWidth="1"/>
    <col min="1601" max="1603" width="10" customWidth="1"/>
    <col min="1604" max="1604" width="9" customWidth="1"/>
    <col min="1605" max="1605" width="8" customWidth="1"/>
    <col min="1606" max="1608" width="10" customWidth="1"/>
    <col min="1609" max="1609" width="6" customWidth="1"/>
    <col min="1610" max="1610" width="7" customWidth="1"/>
    <col min="1611" max="1612" width="9" customWidth="1"/>
    <col min="1613" max="1613" width="8" customWidth="1"/>
    <col min="1614" max="1615" width="10" bestFit="1" customWidth="1"/>
    <col min="1616" max="1616" width="5" customWidth="1"/>
    <col min="1617" max="1617" width="9" customWidth="1"/>
    <col min="1618" max="1618" width="11" bestFit="1" customWidth="1"/>
    <col min="1619" max="1619" width="6" customWidth="1"/>
    <col min="1620" max="1621" width="5" customWidth="1"/>
    <col min="1622" max="1622" width="11" bestFit="1" customWidth="1"/>
    <col min="1623" max="1623" width="12" bestFit="1" customWidth="1"/>
    <col min="1624" max="1624" width="10" bestFit="1" customWidth="1"/>
    <col min="1625" max="1625" width="11" bestFit="1" customWidth="1"/>
    <col min="1626" max="1626" width="9" customWidth="1"/>
    <col min="1627" max="1627" width="8" customWidth="1"/>
    <col min="1628" max="1628" width="12" bestFit="1" customWidth="1"/>
    <col min="1629" max="1629" width="11" bestFit="1" customWidth="1"/>
    <col min="1630" max="1630" width="10" bestFit="1" customWidth="1"/>
    <col min="1631" max="1631" width="6" customWidth="1"/>
    <col min="1632" max="1632" width="9" customWidth="1"/>
    <col min="1633" max="1633" width="8" customWidth="1"/>
    <col min="1634" max="1634" width="9" customWidth="1"/>
    <col min="1635" max="1635" width="7" customWidth="1"/>
    <col min="1636" max="1638" width="9" customWidth="1"/>
    <col min="1639" max="1639" width="5" customWidth="1"/>
    <col min="1640" max="1640" width="8" customWidth="1"/>
    <col min="1641" max="1641" width="5" customWidth="1"/>
    <col min="1642" max="1642" width="11" bestFit="1" customWidth="1"/>
    <col min="1643" max="1643" width="10" bestFit="1" customWidth="1"/>
    <col min="1644" max="1644" width="9" customWidth="1"/>
    <col min="1645" max="1645" width="11" bestFit="1" customWidth="1"/>
    <col min="1646" max="1646" width="8" customWidth="1"/>
    <col min="1647" max="1647" width="7" customWidth="1"/>
    <col min="1648" max="1648" width="5" customWidth="1"/>
    <col min="1649" max="1649" width="10" bestFit="1" customWidth="1"/>
    <col min="1650" max="1650" width="5" customWidth="1"/>
    <col min="1651" max="1651" width="12" bestFit="1" customWidth="1"/>
    <col min="1652" max="1652" width="10" bestFit="1" customWidth="1"/>
    <col min="1653" max="1653" width="5" customWidth="1"/>
    <col min="1654" max="1654" width="10" bestFit="1" customWidth="1"/>
    <col min="1655" max="1655" width="5" customWidth="1"/>
    <col min="1656" max="1656" width="12" bestFit="1" customWidth="1"/>
    <col min="1657" max="1657" width="9" customWidth="1"/>
    <col min="1658" max="1658" width="5" customWidth="1"/>
    <col min="1659" max="1659" width="10" bestFit="1" customWidth="1"/>
    <col min="1660" max="1660" width="9" customWidth="1"/>
    <col min="1661" max="1661" width="5" customWidth="1"/>
    <col min="1662" max="1662" width="10" bestFit="1" customWidth="1"/>
    <col min="1663" max="1663" width="5" customWidth="1"/>
    <col min="1664" max="1664" width="8" customWidth="1"/>
    <col min="1665" max="1665" width="10" bestFit="1" customWidth="1"/>
    <col min="1666" max="1667" width="5" customWidth="1"/>
    <col min="1668" max="1668" width="8" customWidth="1"/>
    <col min="1669" max="1673" width="9" customWidth="1"/>
    <col min="1674" max="1674" width="8" customWidth="1"/>
    <col min="1675" max="1675" width="9" customWidth="1"/>
    <col min="1676" max="1676" width="11" bestFit="1" customWidth="1"/>
    <col min="1677" max="1677" width="6" customWidth="1"/>
    <col min="1678" max="1678" width="5" customWidth="1"/>
    <col min="1679" max="1679" width="10" bestFit="1" customWidth="1"/>
    <col min="1680" max="1680" width="5" customWidth="1"/>
    <col min="1681" max="1681" width="10" bestFit="1" customWidth="1"/>
    <col min="1682" max="1682" width="7" customWidth="1"/>
    <col min="1683" max="1683" width="10" bestFit="1" customWidth="1"/>
    <col min="1684" max="1684" width="5" customWidth="1"/>
    <col min="1685" max="1685" width="10" bestFit="1" customWidth="1"/>
    <col min="1686" max="1686" width="7" customWidth="1"/>
    <col min="1687" max="1688" width="9" customWidth="1"/>
    <col min="1689" max="1689" width="8" customWidth="1"/>
    <col min="1690" max="1690" width="7" customWidth="1"/>
    <col min="1691" max="1691" width="11" bestFit="1" customWidth="1"/>
    <col min="1692" max="1692" width="8" customWidth="1"/>
    <col min="1693" max="1693" width="10" bestFit="1" customWidth="1"/>
    <col min="1694" max="1695" width="9" customWidth="1"/>
    <col min="1696" max="1696" width="5" customWidth="1"/>
    <col min="1697" max="1697" width="11" bestFit="1" customWidth="1"/>
    <col min="1698" max="1699" width="10" bestFit="1" customWidth="1"/>
    <col min="1700" max="1700" width="11" bestFit="1" customWidth="1"/>
    <col min="1701" max="1701" width="5" customWidth="1"/>
    <col min="1702" max="1702" width="9" customWidth="1"/>
    <col min="1703" max="1703" width="5" customWidth="1"/>
    <col min="1704" max="1705" width="8" customWidth="1"/>
    <col min="1706" max="1706" width="5" customWidth="1"/>
    <col min="1707" max="1707" width="9" customWidth="1"/>
    <col min="1708" max="1708" width="5" customWidth="1"/>
    <col min="1709" max="1710" width="9" customWidth="1"/>
    <col min="1711" max="1711" width="10" bestFit="1" customWidth="1"/>
    <col min="1712" max="1712" width="12" bestFit="1" customWidth="1"/>
    <col min="1713" max="1713" width="11" bestFit="1" customWidth="1"/>
    <col min="1714" max="1715" width="5" customWidth="1"/>
    <col min="1716" max="1716" width="12" bestFit="1" customWidth="1"/>
    <col min="1717" max="1717" width="10" bestFit="1" customWidth="1"/>
    <col min="1718" max="1718" width="9" customWidth="1"/>
    <col min="1719" max="1719" width="8" customWidth="1"/>
    <col min="1720" max="1720" width="5" customWidth="1"/>
    <col min="1721" max="1722" width="10" bestFit="1" customWidth="1"/>
    <col min="1723" max="1723" width="5" customWidth="1"/>
    <col min="1724" max="1724" width="8" customWidth="1"/>
    <col min="1725" max="1725" width="6" customWidth="1"/>
    <col min="1726" max="1727" width="10" bestFit="1" customWidth="1"/>
    <col min="1728" max="1728" width="5" customWidth="1"/>
    <col min="1729" max="1729" width="7" customWidth="1"/>
    <col min="1730" max="1730" width="9" customWidth="1"/>
    <col min="1731" max="1731" width="10" bestFit="1" customWidth="1"/>
    <col min="1732" max="1732" width="9" customWidth="1"/>
    <col min="1733" max="1733" width="10" bestFit="1" customWidth="1"/>
    <col min="1734" max="1734" width="5" customWidth="1"/>
    <col min="1735" max="1735" width="9" customWidth="1"/>
    <col min="1736" max="1738" width="10" bestFit="1" customWidth="1"/>
    <col min="1739" max="1740" width="5" customWidth="1"/>
    <col min="1741" max="1743" width="9" customWidth="1"/>
    <col min="1744" max="1744" width="7" customWidth="1"/>
    <col min="1745" max="1746" width="10" bestFit="1" customWidth="1"/>
    <col min="1747" max="1747" width="8" customWidth="1"/>
    <col min="1748" max="1748" width="9" customWidth="1"/>
    <col min="1749" max="1749" width="10" bestFit="1" customWidth="1"/>
    <col min="1750" max="1750" width="6" customWidth="1"/>
    <col min="1751" max="1752" width="9" customWidth="1"/>
    <col min="1753" max="1753" width="11" bestFit="1" customWidth="1"/>
    <col min="1754" max="1755" width="5" customWidth="1"/>
    <col min="1756" max="1757" width="10" bestFit="1" customWidth="1"/>
    <col min="1758" max="1758" width="9" customWidth="1"/>
    <col min="1759" max="1759" width="7" customWidth="1"/>
    <col min="1760" max="1760" width="5" customWidth="1"/>
    <col min="1761" max="1761" width="10" bestFit="1" customWidth="1"/>
    <col min="1762" max="1762" width="6" customWidth="1"/>
    <col min="1763" max="1763" width="5" customWidth="1"/>
    <col min="1764" max="1764" width="8" customWidth="1"/>
    <col min="1765" max="1766" width="5" customWidth="1"/>
    <col min="1767" max="1767" width="10" bestFit="1" customWidth="1"/>
    <col min="1768" max="1768" width="5" customWidth="1"/>
    <col min="1769" max="1769" width="9" customWidth="1"/>
    <col min="1770" max="1770" width="5" customWidth="1"/>
    <col min="1771" max="1771" width="7" customWidth="1"/>
    <col min="1772" max="1772" width="10" bestFit="1" customWidth="1"/>
    <col min="1773" max="1773" width="9" customWidth="1"/>
    <col min="1774" max="1774" width="8" customWidth="1"/>
    <col min="1775" max="1775" width="12" bestFit="1" customWidth="1"/>
    <col min="1776" max="1776" width="6" customWidth="1"/>
    <col min="1777" max="1778" width="9" customWidth="1"/>
    <col min="1779" max="1779" width="5" customWidth="1"/>
    <col min="1780" max="1780" width="7" customWidth="1"/>
    <col min="1781" max="1781" width="9" customWidth="1"/>
    <col min="1782" max="1782" width="10" bestFit="1" customWidth="1"/>
    <col min="1783" max="1783" width="5" customWidth="1"/>
    <col min="1784" max="1784" width="10" bestFit="1" customWidth="1"/>
    <col min="1785" max="1787" width="5" customWidth="1"/>
    <col min="1788" max="1788" width="9" customWidth="1"/>
    <col min="1789" max="1789" width="8" customWidth="1"/>
    <col min="1790" max="1791" width="10" bestFit="1" customWidth="1"/>
    <col min="1792" max="1792" width="6" customWidth="1"/>
    <col min="1793" max="1793" width="9" customWidth="1"/>
    <col min="1794" max="1797" width="8" customWidth="1"/>
    <col min="1798" max="1798" width="5" customWidth="1"/>
    <col min="1799" max="1799" width="8" customWidth="1"/>
    <col min="1800" max="1800" width="5" customWidth="1"/>
    <col min="1801" max="1801" width="10" bestFit="1" customWidth="1"/>
    <col min="1802" max="1802" width="5" customWidth="1"/>
    <col min="1803" max="1803" width="9" customWidth="1"/>
    <col min="1804" max="1804" width="7" customWidth="1"/>
    <col min="1805" max="1806" width="10" bestFit="1" customWidth="1"/>
    <col min="1807" max="1807" width="11" bestFit="1" customWidth="1"/>
    <col min="1808" max="1809" width="12" bestFit="1" customWidth="1"/>
    <col min="1810" max="1812" width="9" customWidth="1"/>
    <col min="1813" max="1813" width="6" customWidth="1"/>
    <col min="1814" max="1814" width="9" customWidth="1"/>
    <col min="1815" max="1815" width="5" customWidth="1"/>
    <col min="1816" max="1816" width="11" bestFit="1" customWidth="1"/>
    <col min="1817" max="1817" width="5" customWidth="1"/>
    <col min="1818" max="1818" width="7" customWidth="1"/>
    <col min="1819" max="1819" width="6" customWidth="1"/>
    <col min="1820" max="1820" width="9" customWidth="1"/>
    <col min="1821" max="1822" width="5" customWidth="1"/>
    <col min="1823" max="1823" width="8" customWidth="1"/>
    <col min="1824" max="1824" width="5" customWidth="1"/>
    <col min="1825" max="1825" width="11" bestFit="1" customWidth="1"/>
    <col min="1826" max="1826" width="5" customWidth="1"/>
    <col min="1827" max="1827" width="12" bestFit="1" customWidth="1"/>
    <col min="1828" max="1828" width="10" bestFit="1" customWidth="1"/>
    <col min="1829" max="1832" width="5" customWidth="1"/>
    <col min="1833" max="1833" width="8" customWidth="1"/>
    <col min="1834" max="1834" width="10" bestFit="1" customWidth="1"/>
    <col min="1835" max="1835" width="5" customWidth="1"/>
    <col min="1836" max="1836" width="10" bestFit="1" customWidth="1"/>
    <col min="1837" max="1837" width="5" customWidth="1"/>
    <col min="1838" max="1838" width="10" bestFit="1" customWidth="1"/>
    <col min="1839" max="1839" width="9" customWidth="1"/>
    <col min="1840" max="1840" width="5" customWidth="1"/>
    <col min="1841" max="1841" width="7" customWidth="1"/>
    <col min="1842" max="1842" width="10" bestFit="1" customWidth="1"/>
    <col min="1843" max="1843" width="5" customWidth="1"/>
    <col min="1844" max="1844" width="6" customWidth="1"/>
    <col min="1845" max="1846" width="10" bestFit="1" customWidth="1"/>
    <col min="1847" max="1848" width="8" customWidth="1"/>
    <col min="1849" max="1849" width="5" customWidth="1"/>
    <col min="1850" max="1850" width="9" customWidth="1"/>
    <col min="1851" max="1851" width="8" customWidth="1"/>
    <col min="1852" max="1852" width="9" customWidth="1"/>
    <col min="1853" max="1854" width="8" customWidth="1"/>
    <col min="1855" max="1855" width="11" bestFit="1" customWidth="1"/>
    <col min="1856" max="1856" width="9" customWidth="1"/>
    <col min="1857" max="1857" width="10" bestFit="1" customWidth="1"/>
    <col min="1858" max="1858" width="5" customWidth="1"/>
    <col min="1859" max="1860" width="9" customWidth="1"/>
    <col min="1861" max="1861" width="5" customWidth="1"/>
    <col min="1862" max="1862" width="9" customWidth="1"/>
    <col min="1863" max="1863" width="5" customWidth="1"/>
    <col min="1864" max="1864" width="6" customWidth="1"/>
    <col min="1865" max="1865" width="9" customWidth="1"/>
    <col min="1866" max="1866" width="10" bestFit="1" customWidth="1"/>
    <col min="1867" max="1867" width="7" customWidth="1"/>
    <col min="1868" max="1868" width="9" customWidth="1"/>
    <col min="1869" max="1873" width="10" bestFit="1" customWidth="1"/>
    <col min="1874" max="1874" width="6" customWidth="1"/>
    <col min="1875" max="1875" width="11" bestFit="1" customWidth="1"/>
    <col min="1876" max="1876" width="10" bestFit="1" customWidth="1"/>
    <col min="1877" max="1877" width="8" customWidth="1"/>
    <col min="1878" max="1878" width="10" bestFit="1" customWidth="1"/>
    <col min="1879" max="1879" width="5" customWidth="1"/>
    <col min="1880" max="1880" width="10" bestFit="1" customWidth="1"/>
    <col min="1881" max="1881" width="5" customWidth="1"/>
    <col min="1882" max="1882" width="8" customWidth="1"/>
    <col min="1883" max="1883" width="5" customWidth="1"/>
    <col min="1884" max="1884" width="9" customWidth="1"/>
    <col min="1885" max="1885" width="8" customWidth="1"/>
    <col min="1886" max="1888" width="10" bestFit="1" customWidth="1"/>
    <col min="1889" max="1889" width="8" customWidth="1"/>
    <col min="1890" max="1891" width="10" bestFit="1" customWidth="1"/>
    <col min="1892" max="1892" width="8" customWidth="1"/>
    <col min="1893" max="1893" width="10" bestFit="1" customWidth="1"/>
    <col min="1894" max="1894" width="6" customWidth="1"/>
    <col min="1895" max="1895" width="5" customWidth="1"/>
    <col min="1896" max="1897" width="10" bestFit="1" customWidth="1"/>
    <col min="1898" max="1898" width="5" customWidth="1"/>
    <col min="1899" max="1899" width="9" customWidth="1"/>
    <col min="1900" max="1902" width="12" bestFit="1" customWidth="1"/>
    <col min="1903" max="1903" width="8" customWidth="1"/>
    <col min="1904" max="1904" width="7" customWidth="1"/>
    <col min="1905" max="1905" width="8" customWidth="1"/>
    <col min="1906" max="1906" width="5" customWidth="1"/>
    <col min="1907" max="1907" width="10" bestFit="1" customWidth="1"/>
    <col min="1908" max="1909" width="9" customWidth="1"/>
    <col min="1910" max="1910" width="6" customWidth="1"/>
    <col min="1911" max="1911" width="11" bestFit="1" customWidth="1"/>
    <col min="1912" max="1912" width="9" customWidth="1"/>
    <col min="1913" max="1913" width="11" bestFit="1" customWidth="1"/>
    <col min="1914" max="1914" width="8" customWidth="1"/>
    <col min="1915" max="1915" width="10" bestFit="1" customWidth="1"/>
    <col min="1916" max="1916" width="7" customWidth="1"/>
    <col min="1917" max="1917" width="5" customWidth="1"/>
    <col min="1918" max="1918" width="8" customWidth="1"/>
    <col min="1919" max="1919" width="9" customWidth="1"/>
    <col min="1920" max="1920" width="5" customWidth="1"/>
    <col min="1921" max="1921" width="8" customWidth="1"/>
    <col min="1922" max="1922" width="5" customWidth="1"/>
    <col min="1923" max="1923" width="8" customWidth="1"/>
    <col min="1924" max="1924" width="10" bestFit="1" customWidth="1"/>
    <col min="1925" max="1926" width="9" customWidth="1"/>
    <col min="1927" max="1927" width="6" customWidth="1"/>
    <col min="1928" max="1929" width="8" customWidth="1"/>
    <col min="1930" max="1930" width="5" customWidth="1"/>
    <col min="1931" max="1931" width="12" bestFit="1" customWidth="1"/>
    <col min="1932" max="1932" width="9" customWidth="1"/>
    <col min="1933" max="1933" width="10" bestFit="1" customWidth="1"/>
    <col min="1934" max="1936" width="8" customWidth="1"/>
    <col min="1937" max="1937" width="5" customWidth="1"/>
    <col min="1938" max="1938" width="8" customWidth="1"/>
    <col min="1939" max="1939" width="9" customWidth="1"/>
    <col min="1940" max="1940" width="7" customWidth="1"/>
    <col min="1941" max="1941" width="9" customWidth="1"/>
    <col min="1942" max="1942" width="5" customWidth="1"/>
    <col min="1943" max="1944" width="9" customWidth="1"/>
    <col min="1945" max="1945" width="5" customWidth="1"/>
    <col min="1946" max="1946" width="10" bestFit="1" customWidth="1"/>
    <col min="1947" max="1947" width="9" customWidth="1"/>
    <col min="1948" max="1948" width="10" bestFit="1" customWidth="1"/>
    <col min="1949" max="1949" width="8" customWidth="1"/>
    <col min="1950" max="1950" width="12" bestFit="1" customWidth="1"/>
    <col min="1951" max="1951" width="10" bestFit="1" customWidth="1"/>
    <col min="1952" max="1952" width="6" customWidth="1"/>
    <col min="1953" max="1953" width="12" bestFit="1" customWidth="1"/>
    <col min="1954" max="1954" width="5" customWidth="1"/>
    <col min="1955" max="1955" width="10" bestFit="1" customWidth="1"/>
    <col min="1956" max="1956" width="12" bestFit="1" customWidth="1"/>
    <col min="1957" max="1957" width="7" customWidth="1"/>
    <col min="1958" max="1958" width="8" customWidth="1"/>
    <col min="1959" max="1959" width="9" customWidth="1"/>
    <col min="1960" max="1960" width="12" bestFit="1" customWidth="1"/>
    <col min="1961" max="1961" width="5" customWidth="1"/>
    <col min="1962" max="1963" width="10" bestFit="1" customWidth="1"/>
    <col min="1964" max="1964" width="8" customWidth="1"/>
    <col min="1965" max="1965" width="5" customWidth="1"/>
    <col min="1966" max="1966" width="9" customWidth="1"/>
    <col min="1967" max="1967" width="10" bestFit="1" customWidth="1"/>
    <col min="1968" max="1968" width="8" customWidth="1"/>
    <col min="1969" max="1969" width="11" bestFit="1" customWidth="1"/>
    <col min="1970" max="1971" width="9" customWidth="1"/>
    <col min="1972" max="1972" width="8" customWidth="1"/>
    <col min="1973" max="1973" width="6" customWidth="1"/>
    <col min="1974" max="1975" width="10" bestFit="1" customWidth="1"/>
    <col min="1976" max="1976" width="8" customWidth="1"/>
    <col min="1977" max="1977" width="9" customWidth="1"/>
    <col min="1978" max="1978" width="11" bestFit="1" customWidth="1"/>
    <col min="1979" max="1979" width="8" customWidth="1"/>
    <col min="1980" max="1981" width="9" customWidth="1"/>
    <col min="1982" max="1982" width="8" customWidth="1"/>
    <col min="1983" max="1983" width="10" bestFit="1" customWidth="1"/>
    <col min="1984" max="1984" width="5" customWidth="1"/>
    <col min="1985" max="1986" width="10" bestFit="1" customWidth="1"/>
    <col min="1987" max="1987" width="8" customWidth="1"/>
    <col min="1988" max="1988" width="10" bestFit="1" customWidth="1"/>
    <col min="1989" max="1989" width="9" customWidth="1"/>
    <col min="1990" max="1991" width="5" customWidth="1"/>
    <col min="1992" max="1992" width="7" customWidth="1"/>
    <col min="1993" max="1993" width="9" customWidth="1"/>
    <col min="1994" max="1994" width="10" bestFit="1" customWidth="1"/>
    <col min="1995" max="1996" width="5" customWidth="1"/>
    <col min="1997" max="1999" width="10" bestFit="1" customWidth="1"/>
    <col min="2000" max="2000" width="6" customWidth="1"/>
    <col min="2001" max="2001" width="11" bestFit="1" customWidth="1"/>
    <col min="2002" max="2002" width="5" customWidth="1"/>
    <col min="2003" max="2004" width="10" bestFit="1" customWidth="1"/>
    <col min="2005" max="2005" width="7" customWidth="1"/>
    <col min="2006" max="2006" width="9" customWidth="1"/>
    <col min="2007" max="2008" width="5" customWidth="1"/>
    <col min="2009" max="2010" width="10" bestFit="1" customWidth="1"/>
    <col min="2011" max="2011" width="8" customWidth="1"/>
    <col min="2012" max="2012" width="6" customWidth="1"/>
    <col min="2013" max="2013" width="9" customWidth="1"/>
    <col min="2014" max="2014" width="8" customWidth="1"/>
    <col min="2015" max="2015" width="9" customWidth="1"/>
    <col min="2016" max="2016" width="8" customWidth="1"/>
    <col min="2017" max="2017" width="9" customWidth="1"/>
    <col min="2018" max="2018" width="5" customWidth="1"/>
    <col min="2019" max="2019" width="8" customWidth="1"/>
    <col min="2020" max="2020" width="9" customWidth="1"/>
    <col min="2021" max="2021" width="5" customWidth="1"/>
    <col min="2022" max="2022" width="10" bestFit="1" customWidth="1"/>
    <col min="2023" max="2023" width="6" customWidth="1"/>
    <col min="2024" max="2024" width="9" customWidth="1"/>
    <col min="2025" max="2025" width="5" customWidth="1"/>
    <col min="2026" max="2026" width="8" customWidth="1"/>
    <col min="2027" max="2029" width="9" customWidth="1"/>
    <col min="2030" max="2030" width="6" customWidth="1"/>
    <col min="2031" max="2032" width="11" bestFit="1" customWidth="1"/>
    <col min="2033" max="2033" width="9" customWidth="1"/>
    <col min="2034" max="2034" width="10" bestFit="1" customWidth="1"/>
    <col min="2035" max="2035" width="5" customWidth="1"/>
    <col min="2036" max="2036" width="10" bestFit="1" customWidth="1"/>
    <col min="2037" max="2037" width="11" bestFit="1" customWidth="1"/>
    <col min="2038" max="2040" width="9" customWidth="1"/>
    <col min="2041" max="2041" width="8" customWidth="1"/>
    <col min="2042" max="2042" width="9" customWidth="1"/>
    <col min="2043" max="2043" width="5" customWidth="1"/>
    <col min="2044" max="2044" width="6" customWidth="1"/>
    <col min="2045" max="2045" width="5" customWidth="1"/>
    <col min="2046" max="2046" width="9" customWidth="1"/>
    <col min="2047" max="2047" width="5" customWidth="1"/>
    <col min="2048" max="2048" width="10" bestFit="1" customWidth="1"/>
    <col min="2049" max="2050" width="5" customWidth="1"/>
    <col min="2051" max="2051" width="12" bestFit="1" customWidth="1"/>
    <col min="2052" max="2053" width="5" customWidth="1"/>
    <col min="2054" max="2054" width="6" customWidth="1"/>
    <col min="2055" max="2055" width="9" customWidth="1"/>
    <col min="2056" max="2057" width="5" customWidth="1"/>
    <col min="2058" max="2058" width="6" customWidth="1"/>
    <col min="2059" max="2059" width="10" bestFit="1" customWidth="1"/>
    <col min="2060" max="2060" width="9" customWidth="1"/>
    <col min="2061" max="2061" width="10" bestFit="1" customWidth="1"/>
    <col min="2062" max="2062" width="5" customWidth="1"/>
    <col min="2063" max="2063" width="11" bestFit="1" customWidth="1"/>
    <col min="2064" max="2064" width="10" bestFit="1" customWidth="1"/>
    <col min="2065" max="2065" width="12" bestFit="1" customWidth="1"/>
    <col min="2066" max="2067" width="9" customWidth="1"/>
    <col min="2068" max="2068" width="5" customWidth="1"/>
    <col min="2069" max="2069" width="6" customWidth="1"/>
    <col min="2070" max="2070" width="11" bestFit="1" customWidth="1"/>
    <col min="2071" max="2071" width="9" customWidth="1"/>
    <col min="2072" max="2072" width="5" customWidth="1"/>
    <col min="2073" max="2073" width="8" customWidth="1"/>
    <col min="2074" max="2074" width="5" customWidth="1"/>
    <col min="2075" max="2075" width="10" bestFit="1" customWidth="1"/>
    <col min="2076" max="2076" width="5" customWidth="1"/>
    <col min="2077" max="2077" width="9" customWidth="1"/>
    <col min="2078" max="2078" width="10" bestFit="1" customWidth="1"/>
    <col min="2079" max="2079" width="5" customWidth="1"/>
    <col min="2080" max="2080" width="9" customWidth="1"/>
    <col min="2081" max="2081" width="11" bestFit="1" customWidth="1"/>
    <col min="2082" max="2083" width="10" bestFit="1" customWidth="1"/>
    <col min="2084" max="2084" width="11" bestFit="1" customWidth="1"/>
    <col min="2085" max="2086" width="10" bestFit="1" customWidth="1"/>
    <col min="2087" max="2087" width="9" customWidth="1"/>
    <col min="2088" max="2088" width="6" customWidth="1"/>
    <col min="2089" max="2090" width="8" customWidth="1"/>
    <col min="2091" max="2091" width="5" customWidth="1"/>
    <col min="2092" max="2092" width="8" customWidth="1"/>
    <col min="2093" max="2093" width="6" customWidth="1"/>
    <col min="2094" max="2094" width="5" customWidth="1"/>
    <col min="2095" max="2095" width="9" customWidth="1"/>
    <col min="2096" max="2096" width="5" customWidth="1"/>
    <col min="2097" max="2097" width="9" customWidth="1"/>
    <col min="2098" max="2098" width="5" customWidth="1"/>
    <col min="2099" max="2099" width="7" customWidth="1"/>
    <col min="2100" max="2100" width="11" bestFit="1" customWidth="1"/>
    <col min="2101" max="2102" width="9" customWidth="1"/>
    <col min="2103" max="2105" width="5" customWidth="1"/>
    <col min="2106" max="2107" width="10" bestFit="1" customWidth="1"/>
    <col min="2108" max="2108" width="8" customWidth="1"/>
    <col min="2109" max="2111" width="9" customWidth="1"/>
    <col min="2112" max="2112" width="6" customWidth="1"/>
    <col min="2113" max="2113" width="10" bestFit="1" customWidth="1"/>
    <col min="2114" max="2114" width="8" customWidth="1"/>
    <col min="2115" max="2115" width="11" bestFit="1" customWidth="1"/>
    <col min="2116" max="2116" width="5" customWidth="1"/>
    <col min="2117" max="2117" width="9" customWidth="1"/>
    <col min="2118" max="2119" width="6" customWidth="1"/>
    <col min="2120" max="2122" width="9" customWidth="1"/>
    <col min="2123" max="2124" width="8" customWidth="1"/>
    <col min="2125" max="2125" width="10" bestFit="1" customWidth="1"/>
    <col min="2126" max="2126" width="5" customWidth="1"/>
    <col min="2127" max="2127" width="7" customWidth="1"/>
    <col min="2128" max="2128" width="11" bestFit="1" customWidth="1"/>
    <col min="2129" max="2129" width="10" bestFit="1" customWidth="1"/>
    <col min="2130" max="2130" width="6" customWidth="1"/>
    <col min="2131" max="2131" width="10" bestFit="1" customWidth="1"/>
    <col min="2132" max="2132" width="11" bestFit="1" customWidth="1"/>
    <col min="2133" max="2133" width="10" bestFit="1" customWidth="1"/>
    <col min="2134" max="2134" width="5" customWidth="1"/>
    <col min="2135" max="2135" width="10" bestFit="1" customWidth="1"/>
    <col min="2136" max="2137" width="6" customWidth="1"/>
    <col min="2138" max="2138" width="5" customWidth="1"/>
    <col min="2139" max="2139" width="8" customWidth="1"/>
    <col min="2140" max="2140" width="7" customWidth="1"/>
    <col min="2141" max="2141" width="6" customWidth="1"/>
    <col min="2142" max="2144" width="8" customWidth="1"/>
    <col min="2145" max="2145" width="9" customWidth="1"/>
    <col min="2146" max="2146" width="10" bestFit="1" customWidth="1"/>
    <col min="2147" max="2147" width="5" customWidth="1"/>
    <col min="2148" max="2148" width="6" customWidth="1"/>
    <col min="2149" max="2149" width="9" customWidth="1"/>
    <col min="2150" max="2150" width="10" bestFit="1" customWidth="1"/>
    <col min="2151" max="2152" width="8" customWidth="1"/>
    <col min="2153" max="2153" width="5" customWidth="1"/>
    <col min="2154" max="2154" width="9" customWidth="1"/>
    <col min="2155" max="2155" width="8" customWidth="1"/>
    <col min="2156" max="2156" width="6" customWidth="1"/>
    <col min="2157" max="2157" width="9" customWidth="1"/>
    <col min="2158" max="2158" width="5" customWidth="1"/>
    <col min="2159" max="2159" width="9" customWidth="1"/>
    <col min="2160" max="2160" width="8" customWidth="1"/>
    <col min="2161" max="2161" width="11" bestFit="1" customWidth="1"/>
    <col min="2162" max="2162" width="10" bestFit="1" customWidth="1"/>
    <col min="2163" max="2163" width="5" customWidth="1"/>
    <col min="2164" max="2164" width="6" customWidth="1"/>
    <col min="2165" max="2165" width="5" customWidth="1"/>
    <col min="2166" max="2166" width="9" customWidth="1"/>
    <col min="2167" max="2167" width="5" customWidth="1"/>
    <col min="2168" max="2169" width="10" bestFit="1" customWidth="1"/>
    <col min="2170" max="2170" width="5" customWidth="1"/>
    <col min="2171" max="2171" width="8" customWidth="1"/>
    <col min="2172" max="2173" width="6" customWidth="1"/>
    <col min="2174" max="2174" width="9" customWidth="1"/>
    <col min="2175" max="2175" width="8" customWidth="1"/>
    <col min="2176" max="2176" width="5" customWidth="1"/>
    <col min="2177" max="2177" width="10" bestFit="1" customWidth="1"/>
    <col min="2178" max="2178" width="9" customWidth="1"/>
    <col min="2179" max="2179" width="6" customWidth="1"/>
    <col min="2180" max="2180" width="10" bestFit="1" customWidth="1"/>
    <col min="2181" max="2181" width="9" customWidth="1"/>
    <col min="2182" max="2182" width="10" bestFit="1" customWidth="1"/>
    <col min="2183" max="2183" width="6" customWidth="1"/>
    <col min="2184" max="2184" width="8" customWidth="1"/>
    <col min="2185" max="2185" width="11" bestFit="1" customWidth="1"/>
    <col min="2186" max="2186" width="5" customWidth="1"/>
    <col min="2187" max="2187" width="6" customWidth="1"/>
    <col min="2188" max="2188" width="9" customWidth="1"/>
    <col min="2189" max="2189" width="8" customWidth="1"/>
    <col min="2190" max="2191" width="9" customWidth="1"/>
    <col min="2192" max="2192" width="6" customWidth="1"/>
    <col min="2193" max="2193" width="5" customWidth="1"/>
    <col min="2194" max="2194" width="9" customWidth="1"/>
    <col min="2195" max="2195" width="5" customWidth="1"/>
    <col min="2196" max="2198" width="10" bestFit="1" customWidth="1"/>
    <col min="2199" max="2200" width="9" customWidth="1"/>
    <col min="2201" max="2201" width="6" customWidth="1"/>
    <col min="2202" max="2202" width="5" customWidth="1"/>
    <col min="2203" max="2203" width="6" customWidth="1"/>
    <col min="2204" max="2205" width="9" customWidth="1"/>
    <col min="2206" max="2206" width="6" customWidth="1"/>
    <col min="2207" max="2207" width="9" customWidth="1"/>
    <col min="2208" max="2209" width="5" customWidth="1"/>
    <col min="2210" max="2211" width="9" customWidth="1"/>
    <col min="2212" max="2212" width="6" customWidth="1"/>
    <col min="2213" max="2213" width="7" customWidth="1"/>
    <col min="2214" max="2214" width="8" customWidth="1"/>
    <col min="2215" max="2215" width="5" customWidth="1"/>
    <col min="2216" max="2217" width="9" customWidth="1"/>
    <col min="2218" max="2218" width="8" customWidth="1"/>
    <col min="2219" max="2219" width="6" customWidth="1"/>
    <col min="2220" max="2220" width="5" customWidth="1"/>
    <col min="2221" max="2221" width="9" customWidth="1"/>
    <col min="2222" max="2222" width="5" customWidth="1"/>
    <col min="2223" max="2223" width="6" customWidth="1"/>
    <col min="2224" max="2224" width="7" customWidth="1"/>
    <col min="2225" max="2225" width="8" customWidth="1"/>
    <col min="2226" max="2227" width="6" customWidth="1"/>
    <col min="2228" max="2229" width="9" customWidth="1"/>
    <col min="2230" max="2230" width="8" customWidth="1"/>
    <col min="2231" max="2231" width="5" customWidth="1"/>
    <col min="2232" max="2232" width="12" bestFit="1" customWidth="1"/>
    <col min="2233" max="2233" width="5" customWidth="1"/>
    <col min="2234" max="2234" width="10" bestFit="1" customWidth="1"/>
    <col min="2235" max="2235" width="9" customWidth="1"/>
    <col min="2236" max="2237" width="10" bestFit="1" customWidth="1"/>
    <col min="2238" max="2238" width="6" customWidth="1"/>
    <col min="2239" max="2239" width="12" bestFit="1" customWidth="1"/>
    <col min="2240" max="2240" width="9" customWidth="1"/>
    <col min="2241" max="2241" width="6" customWidth="1"/>
    <col min="2242" max="2242" width="5" customWidth="1"/>
    <col min="2243" max="2243" width="9" customWidth="1"/>
    <col min="2244" max="2244" width="5" customWidth="1"/>
    <col min="2245" max="2245" width="6" customWidth="1"/>
    <col min="2246" max="2246" width="12" bestFit="1" customWidth="1"/>
    <col min="2247" max="2247" width="9" customWidth="1"/>
    <col min="2248" max="2248" width="5" customWidth="1"/>
    <col min="2249" max="2249" width="9" customWidth="1"/>
    <col min="2250" max="2250" width="10" bestFit="1" customWidth="1"/>
    <col min="2251" max="2251" width="6" customWidth="1"/>
    <col min="2252" max="2252" width="10" bestFit="1" customWidth="1"/>
    <col min="2253" max="2253" width="6" customWidth="1"/>
    <col min="2254" max="2254" width="5" customWidth="1"/>
    <col min="2255" max="2255" width="10" bestFit="1" customWidth="1"/>
    <col min="2256" max="2256" width="9" customWidth="1"/>
    <col min="2257" max="2257" width="11" bestFit="1" customWidth="1"/>
    <col min="2258" max="2258" width="6" customWidth="1"/>
    <col min="2259" max="2259" width="10" bestFit="1" customWidth="1"/>
    <col min="2260" max="2260" width="8" customWidth="1"/>
    <col min="2261" max="2261" width="6" customWidth="1"/>
    <col min="2262" max="2262" width="5" customWidth="1"/>
    <col min="2263" max="2263" width="6" customWidth="1"/>
    <col min="2264" max="2264" width="10" bestFit="1" customWidth="1"/>
    <col min="2265" max="2265" width="8" customWidth="1"/>
    <col min="2266" max="2266" width="5" customWidth="1"/>
    <col min="2267" max="2267" width="7" customWidth="1"/>
    <col min="2268" max="2268" width="8" customWidth="1"/>
    <col min="2269" max="2269" width="6" customWidth="1"/>
    <col min="2270" max="2270" width="9" customWidth="1"/>
    <col min="2271" max="2271" width="6" customWidth="1"/>
    <col min="2272" max="2273" width="10" bestFit="1" customWidth="1"/>
    <col min="2274" max="2274" width="6" customWidth="1"/>
    <col min="2275" max="2275" width="8" customWidth="1"/>
    <col min="2276" max="2278" width="9" customWidth="1"/>
    <col min="2279" max="2279" width="8" customWidth="1"/>
    <col min="2280" max="2280" width="6" customWidth="1"/>
    <col min="2281" max="2281" width="10" bestFit="1" customWidth="1"/>
    <col min="2282" max="2282" width="7" customWidth="1"/>
    <col min="2283" max="2283" width="6" customWidth="1"/>
    <col min="2284" max="2285" width="9" customWidth="1"/>
    <col min="2286" max="2286" width="10" bestFit="1" customWidth="1"/>
    <col min="2287" max="2287" width="6" customWidth="1"/>
    <col min="2288" max="2288" width="10" bestFit="1" customWidth="1"/>
    <col min="2289" max="2289" width="8" customWidth="1"/>
    <col min="2290" max="2290" width="9" customWidth="1"/>
    <col min="2291" max="2291" width="6" customWidth="1"/>
    <col min="2292" max="2292" width="9" customWidth="1"/>
    <col min="2293" max="2293" width="6" customWidth="1"/>
    <col min="2294" max="2294" width="9" customWidth="1"/>
    <col min="2295" max="2296" width="6" customWidth="1"/>
    <col min="2297" max="2297" width="11" bestFit="1" customWidth="1"/>
    <col min="2298" max="2298" width="6" customWidth="1"/>
    <col min="2299" max="2299" width="9" customWidth="1"/>
    <col min="2300" max="2300" width="6" customWidth="1"/>
    <col min="2301" max="2301" width="9" customWidth="1"/>
    <col min="2302" max="2302" width="6" customWidth="1"/>
    <col min="2303" max="2303" width="10" bestFit="1" customWidth="1"/>
    <col min="2304" max="2305" width="6" customWidth="1"/>
    <col min="2306" max="2306" width="9" customWidth="1"/>
    <col min="2307" max="2307" width="10" bestFit="1" customWidth="1"/>
    <col min="2308" max="2308" width="6" customWidth="1"/>
    <col min="2309" max="2309" width="12" bestFit="1" customWidth="1"/>
    <col min="2310" max="2313" width="9" customWidth="1"/>
    <col min="2314" max="2315" width="6" customWidth="1"/>
    <col min="2316" max="2316" width="9" customWidth="1"/>
    <col min="2317" max="2317" width="12" bestFit="1" customWidth="1"/>
  </cols>
  <sheetData>
    <row r="2" spans="1:3" x14ac:dyDescent="0.25">
      <c r="A2" s="317" t="s">
        <v>25</v>
      </c>
      <c r="B2" t="s">
        <v>95</v>
      </c>
    </row>
    <row r="4" spans="1:3" x14ac:dyDescent="0.25">
      <c r="A4" s="317" t="s">
        <v>3510</v>
      </c>
      <c r="B4" t="s">
        <v>4501</v>
      </c>
      <c r="C4" t="s">
        <v>4310</v>
      </c>
    </row>
    <row r="5" spans="1:3" x14ac:dyDescent="0.25">
      <c r="A5" s="73" t="s">
        <v>4323</v>
      </c>
      <c r="B5" s="709">
        <v>2000</v>
      </c>
      <c r="C5" s="709">
        <v>1598.0647461230269</v>
      </c>
    </row>
    <row r="6" spans="1:3" x14ac:dyDescent="0.25">
      <c r="A6" s="73" t="s">
        <v>1360</v>
      </c>
      <c r="B6" s="709">
        <v>34769.035999999993</v>
      </c>
      <c r="C6" s="709">
        <v>27969.3923</v>
      </c>
    </row>
    <row r="7" spans="1:3" x14ac:dyDescent="0.25">
      <c r="A7" s="73" t="s">
        <v>624</v>
      </c>
      <c r="B7" s="709">
        <v>171477.38659999991</v>
      </c>
      <c r="C7" s="709">
        <v>96580.128292566646</v>
      </c>
    </row>
    <row r="8" spans="1:3" x14ac:dyDescent="0.25">
      <c r="A8" s="73" t="s">
        <v>2941</v>
      </c>
      <c r="B8" s="709">
        <v>14317.902</v>
      </c>
      <c r="C8" s="709">
        <v>10147.354961223116</v>
      </c>
    </row>
    <row r="9" spans="1:3" x14ac:dyDescent="0.25">
      <c r="A9" s="73" t="s">
        <v>2301</v>
      </c>
      <c r="B9" s="709">
        <v>34500.020000000004</v>
      </c>
      <c r="C9" s="709">
        <v>12486.52</v>
      </c>
    </row>
    <row r="10" spans="1:3" x14ac:dyDescent="0.25">
      <c r="A10" s="73" t="s">
        <v>353</v>
      </c>
      <c r="B10" s="709">
        <v>55455.244000000006</v>
      </c>
      <c r="C10" s="709">
        <v>36690.707811410204</v>
      </c>
    </row>
    <row r="11" spans="1:3" x14ac:dyDescent="0.25">
      <c r="A11" s="73" t="s">
        <v>1745</v>
      </c>
      <c r="B11" s="709">
        <v>18000</v>
      </c>
      <c r="C11" s="709">
        <v>12450.980624574458</v>
      </c>
    </row>
    <row r="12" spans="1:3" x14ac:dyDescent="0.25">
      <c r="A12" s="73" t="s">
        <v>103</v>
      </c>
      <c r="B12" s="709">
        <v>28962.871999999999</v>
      </c>
      <c r="C12" s="709">
        <v>18855.3135</v>
      </c>
    </row>
    <row r="13" spans="1:3" x14ac:dyDescent="0.25">
      <c r="A13" s="73" t="s">
        <v>96</v>
      </c>
      <c r="B13" s="709">
        <v>35007.9</v>
      </c>
      <c r="C13" s="709">
        <v>1825.4654464849054</v>
      </c>
    </row>
    <row r="14" spans="1:3" x14ac:dyDescent="0.25">
      <c r="A14" s="73" t="s">
        <v>198</v>
      </c>
      <c r="B14" s="709">
        <v>6385</v>
      </c>
      <c r="C14" s="709">
        <v>4985</v>
      </c>
    </row>
    <row r="15" spans="1:3" x14ac:dyDescent="0.25">
      <c r="A15" s="73" t="s">
        <v>1579</v>
      </c>
      <c r="B15" s="709">
        <v>2876.0034999999998</v>
      </c>
      <c r="C15" s="709">
        <v>2207.739</v>
      </c>
    </row>
    <row r="16" spans="1:3" x14ac:dyDescent="0.25">
      <c r="A16" s="73" t="s">
        <v>3537</v>
      </c>
      <c r="B16" s="709">
        <v>1304.0930000000001</v>
      </c>
      <c r="C16" s="709">
        <v>554.09300000000007</v>
      </c>
    </row>
    <row r="17" spans="1:3" x14ac:dyDescent="0.25">
      <c r="A17" s="73" t="s">
        <v>1615</v>
      </c>
      <c r="B17" s="709">
        <v>26807.906500000001</v>
      </c>
      <c r="C17" s="709">
        <v>20343.385182548598</v>
      </c>
    </row>
    <row r="18" spans="1:3" x14ac:dyDescent="0.25">
      <c r="A18" s="73" t="s">
        <v>4313</v>
      </c>
      <c r="B18" s="709">
        <v>0</v>
      </c>
      <c r="C18" s="709">
        <v>-7980.5689427651041</v>
      </c>
    </row>
    <row r="19" spans="1:3" x14ac:dyDescent="0.25">
      <c r="A19" s="73" t="s">
        <v>3511</v>
      </c>
      <c r="B19" s="709">
        <v>431863.36359999987</v>
      </c>
      <c r="C19" s="709">
        <v>238713.57592216585</v>
      </c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K3291"/>
  <sheetViews>
    <sheetView showGridLines="0" tabSelected="1" zoomScale="70" zoomScaleNormal="70" workbookViewId="0">
      <pane ySplit="6" topLeftCell="A2086" activePane="bottomLeft" state="frozen"/>
      <selection activeCell="C1" sqref="C1"/>
      <selection pane="bottomLeft" activeCell="F2094" sqref="F2094"/>
    </sheetView>
  </sheetViews>
  <sheetFormatPr defaultColWidth="26.42578125" defaultRowHeight="15" x14ac:dyDescent="0.25"/>
  <cols>
    <col min="1" max="1" width="72.42578125" bestFit="1" customWidth="1"/>
    <col min="2" max="2" width="11.140625" bestFit="1" customWidth="1"/>
    <col min="3" max="3" width="12" bestFit="1" customWidth="1"/>
    <col min="4" max="4" width="16.7109375" bestFit="1" customWidth="1"/>
    <col min="5" max="5" width="10.7109375" bestFit="1" customWidth="1"/>
    <col min="6" max="6" width="32" bestFit="1" customWidth="1"/>
    <col min="7" max="7" width="18.7109375" bestFit="1" customWidth="1"/>
    <col min="8" max="8" width="15.7109375" bestFit="1" customWidth="1"/>
    <col min="9" max="9" width="14.5703125" bestFit="1" customWidth="1"/>
    <col min="10" max="10" width="52" bestFit="1" customWidth="1"/>
    <col min="11" max="11" width="19.7109375" bestFit="1" customWidth="1"/>
    <col min="12" max="12" width="14.42578125" bestFit="1" customWidth="1"/>
    <col min="13" max="13" width="14" bestFit="1" customWidth="1"/>
    <col min="14" max="15" width="16.7109375" bestFit="1" customWidth="1"/>
    <col min="16" max="16" width="16.85546875" bestFit="1" customWidth="1"/>
    <col min="17" max="17" width="12.5703125" bestFit="1" customWidth="1"/>
    <col min="18" max="18" width="18.140625" bestFit="1" customWidth="1"/>
    <col min="19" max="19" width="15.28515625" bestFit="1" customWidth="1"/>
    <col min="20" max="20" width="21" bestFit="1" customWidth="1"/>
    <col min="21" max="21" width="23.140625" bestFit="1" customWidth="1"/>
    <col min="22" max="22" width="30.85546875" bestFit="1" customWidth="1"/>
    <col min="23" max="23" width="18.85546875" bestFit="1" customWidth="1"/>
    <col min="24" max="24" width="11.5703125" bestFit="1" customWidth="1"/>
    <col min="25" max="25" width="9.28515625" bestFit="1" customWidth="1"/>
    <col min="26" max="26" width="10.28515625" bestFit="1" customWidth="1"/>
    <col min="27" max="27" width="18.28515625" bestFit="1" customWidth="1"/>
    <col min="28" max="28" width="30" style="37" bestFit="1" customWidth="1"/>
    <col min="29" max="29" width="20.5703125" bestFit="1" customWidth="1"/>
    <col min="30" max="30" width="15.7109375" bestFit="1" customWidth="1"/>
    <col min="31" max="31" width="27.28515625" style="306" bestFit="1" customWidth="1"/>
    <col min="32" max="32" width="17.7109375" bestFit="1" customWidth="1"/>
    <col min="33" max="33" width="26.42578125" bestFit="1" customWidth="1"/>
    <col min="34" max="34" width="35.85546875" bestFit="1" customWidth="1"/>
    <col min="35" max="35" width="26.7109375" bestFit="1" customWidth="1"/>
    <col min="37" max="37" width="26.42578125" style="428"/>
  </cols>
  <sheetData>
    <row r="1" spans="1:37" ht="20.25" x14ac:dyDescent="0.3">
      <c r="A1" s="1" t="s">
        <v>398</v>
      </c>
      <c r="B1" s="2"/>
      <c r="C1" s="3"/>
      <c r="D1" s="4"/>
      <c r="E1" s="5"/>
      <c r="F1" s="6" t="s">
        <v>1</v>
      </c>
      <c r="G1" s="7"/>
      <c r="H1" s="7"/>
      <c r="I1" s="8"/>
      <c r="J1" s="5"/>
      <c r="K1" s="9" t="s">
        <v>2</v>
      </c>
      <c r="L1" s="39" t="s">
        <v>3</v>
      </c>
      <c r="M1" s="10" t="s">
        <v>4</v>
      </c>
      <c r="N1" s="11">
        <f ca="1">TODAY()</f>
        <v>42746</v>
      </c>
      <c r="O1" s="4"/>
      <c r="P1" s="4"/>
      <c r="Q1" s="12"/>
      <c r="R1" s="13"/>
      <c r="S1" s="14"/>
      <c r="T1" s="15"/>
      <c r="U1" s="16"/>
      <c r="V1" s="17"/>
      <c r="W1" s="17"/>
      <c r="X1" s="13"/>
      <c r="Y1" s="5"/>
      <c r="Z1" s="5"/>
      <c r="AA1" s="5"/>
      <c r="AB1" s="36"/>
      <c r="AC1" s="5"/>
      <c r="AD1" s="5"/>
      <c r="AE1" s="35"/>
      <c r="AF1" s="5"/>
      <c r="AG1" s="5"/>
      <c r="AH1" s="5"/>
      <c r="AI1" s="5"/>
      <c r="AK1"/>
    </row>
    <row r="2" spans="1:37" x14ac:dyDescent="0.25">
      <c r="A2" s="14"/>
      <c r="B2" s="4"/>
      <c r="C2" s="4">
        <v>187000</v>
      </c>
      <c r="D2" s="4"/>
      <c r="E2" s="5"/>
      <c r="F2" s="18" t="s">
        <v>5</v>
      </c>
      <c r="G2" s="4"/>
      <c r="H2" s="4"/>
      <c r="I2" s="19"/>
      <c r="J2" s="5"/>
      <c r="K2" s="20" t="s">
        <v>2</v>
      </c>
      <c r="L2" s="39" t="s">
        <v>6</v>
      </c>
      <c r="M2" s="4"/>
      <c r="N2" s="4"/>
      <c r="O2" s="4"/>
      <c r="P2" s="4"/>
      <c r="Q2" s="14"/>
      <c r="R2" s="14"/>
      <c r="S2" s="14"/>
      <c r="T2" s="15"/>
      <c r="U2" s="16"/>
      <c r="V2" s="17"/>
      <c r="W2" s="17"/>
      <c r="X2" s="13"/>
      <c r="Y2" s="5"/>
      <c r="Z2" s="5"/>
      <c r="AA2" s="5"/>
      <c r="AB2" s="36"/>
      <c r="AC2" s="5"/>
      <c r="AD2" s="5"/>
      <c r="AE2" s="35"/>
      <c r="AF2" s="5"/>
      <c r="AG2" s="5"/>
      <c r="AH2" s="5"/>
      <c r="AI2" s="35"/>
      <c r="AK2"/>
    </row>
    <row r="3" spans="1:37" x14ac:dyDescent="0.25">
      <c r="A3" s="14"/>
      <c r="B3" s="4"/>
      <c r="C3" s="4"/>
      <c r="D3" s="4"/>
      <c r="E3" s="5"/>
      <c r="F3" s="21" t="s">
        <v>7</v>
      </c>
      <c r="G3" s="22"/>
      <c r="H3" s="22"/>
      <c r="I3" s="23"/>
      <c r="J3" s="5"/>
      <c r="K3" s="24" t="s">
        <v>2</v>
      </c>
      <c r="L3" s="39" t="s">
        <v>8</v>
      </c>
      <c r="M3" s="4"/>
      <c r="N3" s="4"/>
      <c r="O3" s="4"/>
      <c r="P3" s="4"/>
      <c r="Q3" s="4"/>
      <c r="R3" s="4"/>
      <c r="S3" s="4"/>
      <c r="T3" s="15"/>
      <c r="U3" s="16"/>
      <c r="V3" s="17"/>
      <c r="W3" s="17"/>
      <c r="X3" s="13"/>
      <c r="Y3" s="5"/>
      <c r="Z3" s="5"/>
      <c r="AA3" s="5"/>
      <c r="AB3" s="322" t="s">
        <v>9</v>
      </c>
      <c r="AC3" s="5"/>
      <c r="AD3" s="5"/>
      <c r="AE3" s="322" t="s">
        <v>10</v>
      </c>
      <c r="AF3" s="5"/>
      <c r="AG3" s="5"/>
      <c r="AH3" s="322" t="s">
        <v>11</v>
      </c>
      <c r="AI3" s="35"/>
      <c r="AK3"/>
    </row>
    <row r="4" spans="1:37" ht="15.75" thickBot="1" x14ac:dyDescent="0.3">
      <c r="A4" s="1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25"/>
      <c r="P4" s="25"/>
      <c r="Q4" s="25"/>
      <c r="R4" s="25"/>
      <c r="S4" s="25"/>
      <c r="T4" s="15"/>
      <c r="U4" s="16"/>
      <c r="V4" s="26"/>
      <c r="W4" s="17"/>
      <c r="X4" s="13"/>
      <c r="Y4" s="5"/>
      <c r="Z4" s="5"/>
      <c r="AA4" s="5"/>
      <c r="AB4" s="36"/>
      <c r="AC4" s="5"/>
      <c r="AD4" s="5"/>
      <c r="AE4" s="35"/>
      <c r="AF4" s="5"/>
      <c r="AG4" s="5"/>
      <c r="AH4" s="5"/>
      <c r="AI4" s="35"/>
      <c r="AK4"/>
    </row>
    <row r="5" spans="1:37" ht="24" thickBot="1" x14ac:dyDescent="0.3">
      <c r="A5" s="38"/>
      <c r="B5" s="75" t="s">
        <v>397</v>
      </c>
      <c r="C5" s="75"/>
      <c r="D5" s="75"/>
      <c r="E5" s="75"/>
      <c r="F5" s="75" t="s">
        <v>12</v>
      </c>
      <c r="G5" s="76"/>
      <c r="H5" s="27" t="s">
        <v>0</v>
      </c>
      <c r="I5" s="28"/>
      <c r="J5" s="28"/>
      <c r="K5" s="28"/>
      <c r="L5" s="28"/>
      <c r="M5" s="28"/>
      <c r="N5" s="28"/>
      <c r="O5" s="28"/>
      <c r="P5" s="28"/>
      <c r="Q5" s="29"/>
      <c r="R5" s="30" t="s">
        <v>13</v>
      </c>
      <c r="S5" s="32"/>
      <c r="T5" s="65" t="s">
        <v>14</v>
      </c>
      <c r="U5" s="31"/>
      <c r="V5" s="33"/>
      <c r="W5" s="33"/>
      <c r="X5" s="31"/>
      <c r="Y5" s="33"/>
      <c r="Z5" s="32"/>
      <c r="AA5" s="774" t="s">
        <v>15</v>
      </c>
      <c r="AB5" s="775"/>
      <c r="AC5" s="776"/>
      <c r="AD5" s="774" t="s">
        <v>16</v>
      </c>
      <c r="AE5" s="777"/>
      <c r="AF5" s="776"/>
      <c r="AG5" s="33"/>
      <c r="AH5" s="30" t="s">
        <v>17</v>
      </c>
      <c r="AI5" s="64"/>
    </row>
    <row r="6" spans="1:37" x14ac:dyDescent="0.25">
      <c r="A6" s="40" t="s">
        <v>18</v>
      </c>
      <c r="B6" s="41" t="s">
        <v>19</v>
      </c>
      <c r="C6" s="42" t="s">
        <v>20</v>
      </c>
      <c r="D6" s="42" t="s">
        <v>21</v>
      </c>
      <c r="E6" s="43" t="s">
        <v>22</v>
      </c>
      <c r="F6" s="44" t="s">
        <v>23</v>
      </c>
      <c r="G6" s="45" t="s">
        <v>24</v>
      </c>
      <c r="H6" s="41" t="s">
        <v>25</v>
      </c>
      <c r="I6" s="42" t="s">
        <v>26</v>
      </c>
      <c r="J6" s="42" t="s">
        <v>27</v>
      </c>
      <c r="K6" s="70" t="s">
        <v>28</v>
      </c>
      <c r="L6" s="71" t="s">
        <v>29</v>
      </c>
      <c r="M6" s="72" t="s">
        <v>30</v>
      </c>
      <c r="N6" s="71" t="s">
        <v>31</v>
      </c>
      <c r="O6" s="69" t="s">
        <v>32</v>
      </c>
      <c r="P6" s="69" t="s">
        <v>33</v>
      </c>
      <c r="Q6" s="71" t="s">
        <v>34</v>
      </c>
      <c r="R6" s="52" t="s">
        <v>396</v>
      </c>
      <c r="S6" s="64" t="s">
        <v>35</v>
      </c>
      <c r="T6" s="66" t="s">
        <v>36</v>
      </c>
      <c r="U6" s="67" t="s">
        <v>37</v>
      </c>
      <c r="V6" s="68" t="s">
        <v>38</v>
      </c>
      <c r="W6" s="68" t="s">
        <v>39</v>
      </c>
      <c r="X6" s="67" t="s">
        <v>40</v>
      </c>
      <c r="Y6" s="69" t="s">
        <v>41</v>
      </c>
      <c r="Z6" s="64" t="s">
        <v>42</v>
      </c>
      <c r="AA6" s="68" t="s">
        <v>43</v>
      </c>
      <c r="AB6" s="77" t="s">
        <v>44</v>
      </c>
      <c r="AC6" s="64" t="s">
        <v>45</v>
      </c>
      <c r="AD6" s="68" t="s">
        <v>46</v>
      </c>
      <c r="AE6" s="292" t="s">
        <v>47</v>
      </c>
      <c r="AF6" s="64" t="s">
        <v>48</v>
      </c>
      <c r="AG6" s="64" t="s">
        <v>49</v>
      </c>
      <c r="AH6" s="63" t="s">
        <v>50</v>
      </c>
      <c r="AI6" s="321" t="s">
        <v>51</v>
      </c>
    </row>
    <row r="7" spans="1:37" ht="15" hidden="1" customHeight="1" x14ac:dyDescent="0.25">
      <c r="A7" s="46" t="s">
        <v>52</v>
      </c>
      <c r="B7" s="47">
        <v>2016</v>
      </c>
      <c r="C7" s="47">
        <v>1</v>
      </c>
      <c r="D7" s="48" t="s">
        <v>53</v>
      </c>
      <c r="E7" s="49">
        <v>42370</v>
      </c>
      <c r="F7" s="49">
        <v>42383</v>
      </c>
      <c r="G7" s="50">
        <f t="shared" ref="G7:G70" ca="1" si="0">IF($N$1&gt;F7,0,(F7-$N$1))</f>
        <v>0</v>
      </c>
      <c r="H7" s="46" t="s">
        <v>54</v>
      </c>
      <c r="I7" s="46" t="s">
        <v>55</v>
      </c>
      <c r="J7" s="46" t="s">
        <v>56</v>
      </c>
      <c r="K7" s="51" t="str">
        <f t="shared" ref="K7:K70" ca="1" si="1">IF(F7=0,$L$3,(IF(G7=0,$L$1,$L$2)))</f>
        <v>Completed</v>
      </c>
      <c r="L7" s="47" t="s">
        <v>57</v>
      </c>
      <c r="M7" s="47" t="s">
        <v>58</v>
      </c>
      <c r="N7" s="47" t="s">
        <v>59</v>
      </c>
      <c r="O7" s="47" t="s">
        <v>60</v>
      </c>
      <c r="P7" s="47" t="s">
        <v>61</v>
      </c>
      <c r="Q7" s="47" t="s">
        <v>62</v>
      </c>
      <c r="R7" s="52">
        <v>0.5</v>
      </c>
      <c r="S7" s="52">
        <v>1</v>
      </c>
      <c r="T7" s="53">
        <v>2500000</v>
      </c>
      <c r="U7" s="53">
        <v>1875000</v>
      </c>
      <c r="V7" s="51">
        <f t="shared" ref="V7:V70" si="2">IF(U7&gt;T7,0,T7-U7)</f>
        <v>625000</v>
      </c>
      <c r="W7" s="51">
        <f t="shared" ref="W7:W70" si="3">IF(U7&gt;T7,T7,U7)</f>
        <v>1875000</v>
      </c>
      <c r="X7" s="53"/>
      <c r="Y7" s="54">
        <f t="shared" ref="Y7:Y70" si="4">X7/U7</f>
        <v>0</v>
      </c>
      <c r="Z7" s="55" t="e">
        <f t="shared" ref="Z7:Z70" si="5">AE7/X7</f>
        <v>#DIV/0!</v>
      </c>
      <c r="AA7" s="56">
        <f t="shared" ref="AA7:AA70" si="6">IF(O7="cpv",(T7*R7),(T7/1000*R7))</f>
        <v>1250</v>
      </c>
      <c r="AB7" s="57">
        <f t="shared" ref="AB7:AB70" si="7">IF(O7="cpv",(IF(V7&gt;0,U7*R7,AA7)),(IF(V7&gt;0,U7/1000*R7,AA7)))</f>
        <v>937.5</v>
      </c>
      <c r="AC7" s="56">
        <f t="shared" ref="AC7:AC70" si="8">AB7-AA7</f>
        <v>-312.5</v>
      </c>
      <c r="AD7" s="58">
        <f t="shared" ref="AD7" si="9">IF(O7="cpv",(T7*S7),(T7/1000*S7))</f>
        <v>2500</v>
      </c>
      <c r="AE7" s="59">
        <f t="shared" ref="AE7:AE17" si="10">IF((SUMIF($J$7:$J$1048576,J7,$U$7:$U$1048576))&gt;(SUMIF($J$7:$J$1048576,J7,$T$7:$T$1048576)),AD7,(IF(O7="cpv",(U7*S7),(U7*S7/1000))))</f>
        <v>1875</v>
      </c>
      <c r="AF7" s="60">
        <f t="shared" ref="AF7" si="11">AE7-AD7</f>
        <v>-625</v>
      </c>
      <c r="AG7" s="60">
        <v>0</v>
      </c>
      <c r="AH7" s="60">
        <f t="shared" ref="AH7:AH70" si="12">AE7-AB7-AG7</f>
        <v>937.5</v>
      </c>
      <c r="AI7" s="61">
        <f t="shared" ref="AI7:AI70" si="13">AH7/AE7</f>
        <v>0.5</v>
      </c>
      <c r="AK7"/>
    </row>
    <row r="8" spans="1:37" ht="15" hidden="1" customHeight="1" x14ac:dyDescent="0.25">
      <c r="A8" s="46" t="s">
        <v>63</v>
      </c>
      <c r="B8" s="47">
        <v>2016</v>
      </c>
      <c r="C8" s="47">
        <v>1</v>
      </c>
      <c r="D8" s="48" t="s">
        <v>53</v>
      </c>
      <c r="E8" s="49">
        <v>42370</v>
      </c>
      <c r="F8" s="49">
        <v>42383</v>
      </c>
      <c r="G8" s="50">
        <f t="shared" ca="1" si="0"/>
        <v>0</v>
      </c>
      <c r="H8" s="46" t="s">
        <v>54</v>
      </c>
      <c r="I8" s="46" t="s">
        <v>55</v>
      </c>
      <c r="J8" s="46" t="s">
        <v>56</v>
      </c>
      <c r="K8" s="51" t="str">
        <f t="shared" ca="1" si="1"/>
        <v>Completed</v>
      </c>
      <c r="L8" s="47" t="s">
        <v>64</v>
      </c>
      <c r="M8" s="47" t="s">
        <v>58</v>
      </c>
      <c r="N8" s="47" t="s">
        <v>59</v>
      </c>
      <c r="O8" s="47" t="s">
        <v>60</v>
      </c>
      <c r="P8" s="47" t="s">
        <v>61</v>
      </c>
      <c r="Q8" s="47" t="s">
        <v>62</v>
      </c>
      <c r="R8" s="52">
        <v>0.2</v>
      </c>
      <c r="S8" s="52">
        <v>1</v>
      </c>
      <c r="T8" s="53">
        <v>3000000</v>
      </c>
      <c r="U8" s="53">
        <v>691322</v>
      </c>
      <c r="V8" s="51">
        <f t="shared" si="2"/>
        <v>2308678</v>
      </c>
      <c r="W8" s="51">
        <f t="shared" si="3"/>
        <v>691322</v>
      </c>
      <c r="X8" s="53"/>
      <c r="Y8" s="54">
        <f t="shared" si="4"/>
        <v>0</v>
      </c>
      <c r="Z8" s="55" t="e">
        <f t="shared" si="5"/>
        <v>#DIV/0!</v>
      </c>
      <c r="AA8" s="56">
        <f t="shared" si="6"/>
        <v>600</v>
      </c>
      <c r="AB8" s="57">
        <f t="shared" si="7"/>
        <v>138.26439999999999</v>
      </c>
      <c r="AC8" s="56">
        <f t="shared" si="8"/>
        <v>-461.73559999999998</v>
      </c>
      <c r="AD8" s="58">
        <f t="shared" ref="AD8:AD71" si="14">IF(O8="cpv",(T8*S8),(T8/1000*S8))</f>
        <v>3000</v>
      </c>
      <c r="AE8" s="59">
        <f t="shared" si="10"/>
        <v>691.322</v>
      </c>
      <c r="AF8" s="60">
        <f t="shared" ref="AF8:AF71" si="15">AE8-AD8</f>
        <v>-2308.6779999999999</v>
      </c>
      <c r="AG8" s="60">
        <v>0</v>
      </c>
      <c r="AH8" s="60">
        <f t="shared" si="12"/>
        <v>553.05759999999998</v>
      </c>
      <c r="AI8" s="61">
        <f t="shared" si="13"/>
        <v>0.79999999999999993</v>
      </c>
      <c r="AK8"/>
    </row>
    <row r="9" spans="1:37" ht="15" hidden="1" customHeight="1" x14ac:dyDescent="0.25">
      <c r="A9" s="46" t="s">
        <v>65</v>
      </c>
      <c r="B9" s="47">
        <v>2016</v>
      </c>
      <c r="C9" s="47">
        <v>1</v>
      </c>
      <c r="D9" s="48" t="s">
        <v>53</v>
      </c>
      <c r="E9" s="49">
        <v>42370</v>
      </c>
      <c r="F9" s="49">
        <v>42383</v>
      </c>
      <c r="G9" s="50">
        <f t="shared" ca="1" si="0"/>
        <v>0</v>
      </c>
      <c r="H9" s="46" t="s">
        <v>54</v>
      </c>
      <c r="I9" s="46" t="s">
        <v>55</v>
      </c>
      <c r="J9" s="46" t="s">
        <v>56</v>
      </c>
      <c r="K9" s="51" t="str">
        <f t="shared" ca="1" si="1"/>
        <v>Completed</v>
      </c>
      <c r="L9" s="47" t="s">
        <v>66</v>
      </c>
      <c r="M9" s="47" t="s">
        <v>58</v>
      </c>
      <c r="N9" s="47" t="s">
        <v>59</v>
      </c>
      <c r="O9" s="47" t="s">
        <v>60</v>
      </c>
      <c r="P9" s="47" t="s">
        <v>61</v>
      </c>
      <c r="Q9" s="47" t="s">
        <v>62</v>
      </c>
      <c r="R9" s="52">
        <v>0.25</v>
      </c>
      <c r="S9" s="52">
        <v>1</v>
      </c>
      <c r="T9" s="53">
        <v>2500000</v>
      </c>
      <c r="U9" s="53">
        <v>987584</v>
      </c>
      <c r="V9" s="51">
        <f t="shared" si="2"/>
        <v>1512416</v>
      </c>
      <c r="W9" s="51">
        <f t="shared" si="3"/>
        <v>987584</v>
      </c>
      <c r="X9" s="53"/>
      <c r="Y9" s="54">
        <f t="shared" si="4"/>
        <v>0</v>
      </c>
      <c r="Z9" s="55" t="e">
        <f>AE9/X9</f>
        <v>#DIV/0!</v>
      </c>
      <c r="AA9" s="56">
        <f t="shared" si="6"/>
        <v>625</v>
      </c>
      <c r="AB9" s="57">
        <f t="shared" si="7"/>
        <v>246.89599999999999</v>
      </c>
      <c r="AC9" s="56">
        <f t="shared" si="8"/>
        <v>-378.10400000000004</v>
      </c>
      <c r="AD9" s="58">
        <f t="shared" si="14"/>
        <v>2500</v>
      </c>
      <c r="AE9" s="59">
        <f t="shared" si="10"/>
        <v>987.58399999999995</v>
      </c>
      <c r="AF9" s="60">
        <f t="shared" si="15"/>
        <v>-1512.4160000000002</v>
      </c>
      <c r="AG9" s="60">
        <v>0</v>
      </c>
      <c r="AH9" s="60">
        <f t="shared" si="12"/>
        <v>740.68799999999999</v>
      </c>
      <c r="AI9" s="61">
        <f t="shared" si="13"/>
        <v>0.75</v>
      </c>
      <c r="AK9"/>
    </row>
    <row r="10" spans="1:37" ht="15" hidden="1" customHeight="1" x14ac:dyDescent="0.25">
      <c r="A10" s="46" t="s">
        <v>67</v>
      </c>
      <c r="B10" s="47">
        <v>2016</v>
      </c>
      <c r="C10" s="47">
        <v>1</v>
      </c>
      <c r="D10" s="48" t="s">
        <v>53</v>
      </c>
      <c r="E10" s="49">
        <v>42370</v>
      </c>
      <c r="F10" s="49">
        <v>42383</v>
      </c>
      <c r="G10" s="50">
        <f t="shared" ca="1" si="0"/>
        <v>0</v>
      </c>
      <c r="H10" s="46" t="s">
        <v>54</v>
      </c>
      <c r="I10" s="46" t="s">
        <v>55</v>
      </c>
      <c r="J10" s="46" t="s">
        <v>56</v>
      </c>
      <c r="K10" s="51" t="str">
        <f t="shared" ca="1" si="1"/>
        <v>Completed</v>
      </c>
      <c r="L10" s="47" t="s">
        <v>68</v>
      </c>
      <c r="M10" s="47" t="s">
        <v>58</v>
      </c>
      <c r="N10" s="47" t="s">
        <v>59</v>
      </c>
      <c r="O10" s="47" t="s">
        <v>60</v>
      </c>
      <c r="P10" s="47" t="s">
        <v>61</v>
      </c>
      <c r="Q10" s="47" t="s">
        <v>62</v>
      </c>
      <c r="R10" s="52">
        <v>1</v>
      </c>
      <c r="S10" s="52">
        <v>1</v>
      </c>
      <c r="T10" s="53">
        <v>2000000</v>
      </c>
      <c r="U10" s="53">
        <v>1172027</v>
      </c>
      <c r="V10" s="51">
        <f t="shared" si="2"/>
        <v>827973</v>
      </c>
      <c r="W10" s="51">
        <f t="shared" si="3"/>
        <v>1172027</v>
      </c>
      <c r="X10" s="53"/>
      <c r="Y10" s="54">
        <f t="shared" si="4"/>
        <v>0</v>
      </c>
      <c r="Z10" s="55" t="e">
        <f t="shared" si="5"/>
        <v>#DIV/0!</v>
      </c>
      <c r="AA10" s="56">
        <f t="shared" si="6"/>
        <v>2000</v>
      </c>
      <c r="AB10" s="57">
        <f t="shared" si="7"/>
        <v>1172.027</v>
      </c>
      <c r="AC10" s="56">
        <f t="shared" si="8"/>
        <v>-827.97299999999996</v>
      </c>
      <c r="AD10" s="58">
        <f t="shared" si="14"/>
        <v>2000</v>
      </c>
      <c r="AE10" s="59">
        <f t="shared" si="10"/>
        <v>1172.027</v>
      </c>
      <c r="AF10" s="60">
        <f t="shared" si="15"/>
        <v>-827.97299999999996</v>
      </c>
      <c r="AG10" s="60">
        <v>0</v>
      </c>
      <c r="AH10" s="60">
        <f t="shared" si="12"/>
        <v>0</v>
      </c>
      <c r="AI10" s="61">
        <f t="shared" si="13"/>
        <v>0</v>
      </c>
      <c r="AK10"/>
    </row>
    <row r="11" spans="1:37" ht="15" hidden="1" customHeight="1" x14ac:dyDescent="0.25">
      <c r="A11" s="46" t="s">
        <v>69</v>
      </c>
      <c r="B11" s="47">
        <v>2016</v>
      </c>
      <c r="C11" s="47">
        <v>1</v>
      </c>
      <c r="D11" s="48" t="s">
        <v>53</v>
      </c>
      <c r="E11" s="49">
        <v>42370</v>
      </c>
      <c r="F11" s="49">
        <v>42383</v>
      </c>
      <c r="G11" s="50">
        <f t="shared" ca="1" si="0"/>
        <v>0</v>
      </c>
      <c r="H11" s="46" t="s">
        <v>54</v>
      </c>
      <c r="I11" s="46" t="s">
        <v>55</v>
      </c>
      <c r="J11" s="46" t="s">
        <v>56</v>
      </c>
      <c r="K11" s="51" t="str">
        <f t="shared" ca="1" si="1"/>
        <v>Completed</v>
      </c>
      <c r="L11" s="47" t="s">
        <v>70</v>
      </c>
      <c r="M11" s="47" t="s">
        <v>58</v>
      </c>
      <c r="N11" s="47" t="s">
        <v>59</v>
      </c>
      <c r="O11" s="47" t="s">
        <v>60</v>
      </c>
      <c r="P11" s="47" t="s">
        <v>61</v>
      </c>
      <c r="Q11" s="47" t="s">
        <v>62</v>
      </c>
      <c r="R11" s="52">
        <v>0.1</v>
      </c>
      <c r="S11" s="52">
        <v>1</v>
      </c>
      <c r="T11" s="53">
        <v>2000000</v>
      </c>
      <c r="U11" s="53">
        <v>483959</v>
      </c>
      <c r="V11" s="51">
        <f t="shared" si="2"/>
        <v>1516041</v>
      </c>
      <c r="W11" s="51">
        <f t="shared" si="3"/>
        <v>483959</v>
      </c>
      <c r="X11" s="53"/>
      <c r="Y11" s="54">
        <f t="shared" si="4"/>
        <v>0</v>
      </c>
      <c r="Z11" s="55" t="e">
        <f t="shared" si="5"/>
        <v>#DIV/0!</v>
      </c>
      <c r="AA11" s="56">
        <f t="shared" si="6"/>
        <v>200</v>
      </c>
      <c r="AB11" s="57">
        <f t="shared" si="7"/>
        <v>48.395900000000005</v>
      </c>
      <c r="AC11" s="56">
        <f t="shared" si="8"/>
        <v>-151.60409999999999</v>
      </c>
      <c r="AD11" s="58">
        <f t="shared" si="14"/>
        <v>2000</v>
      </c>
      <c r="AE11" s="59">
        <f t="shared" si="10"/>
        <v>483.959</v>
      </c>
      <c r="AF11" s="60">
        <f t="shared" si="15"/>
        <v>-1516.0409999999999</v>
      </c>
      <c r="AG11" s="60">
        <v>0</v>
      </c>
      <c r="AH11" s="60">
        <f t="shared" si="12"/>
        <v>435.56310000000002</v>
      </c>
      <c r="AI11" s="61">
        <f t="shared" si="13"/>
        <v>0.9</v>
      </c>
      <c r="AK11"/>
    </row>
    <row r="12" spans="1:37" ht="15" hidden="1" customHeight="1" x14ac:dyDescent="0.25">
      <c r="A12" s="46" t="s">
        <v>71</v>
      </c>
      <c r="B12" s="47">
        <v>2016</v>
      </c>
      <c r="C12" s="47">
        <v>1</v>
      </c>
      <c r="D12" s="48" t="s">
        <v>53</v>
      </c>
      <c r="E12" s="49">
        <v>42370</v>
      </c>
      <c r="F12" s="49">
        <v>42383</v>
      </c>
      <c r="G12" s="50">
        <f t="shared" ca="1" si="0"/>
        <v>0</v>
      </c>
      <c r="H12" s="46" t="s">
        <v>54</v>
      </c>
      <c r="I12" s="46" t="s">
        <v>55</v>
      </c>
      <c r="J12" s="46" t="s">
        <v>56</v>
      </c>
      <c r="K12" s="51" t="str">
        <f t="shared" ca="1" si="1"/>
        <v>Completed</v>
      </c>
      <c r="L12" s="47" t="s">
        <v>72</v>
      </c>
      <c r="M12" s="47" t="s">
        <v>58</v>
      </c>
      <c r="N12" s="47" t="s">
        <v>59</v>
      </c>
      <c r="O12" s="47" t="s">
        <v>60</v>
      </c>
      <c r="P12" s="47" t="s">
        <v>61</v>
      </c>
      <c r="Q12" s="47" t="s">
        <v>62</v>
      </c>
      <c r="R12" s="52">
        <v>0.2</v>
      </c>
      <c r="S12" s="52">
        <v>1</v>
      </c>
      <c r="T12" s="53">
        <v>500000</v>
      </c>
      <c r="U12" s="53">
        <v>551286</v>
      </c>
      <c r="V12" s="51">
        <f t="shared" si="2"/>
        <v>0</v>
      </c>
      <c r="W12" s="51">
        <f t="shared" si="3"/>
        <v>500000</v>
      </c>
      <c r="X12" s="53"/>
      <c r="Y12" s="54">
        <f t="shared" si="4"/>
        <v>0</v>
      </c>
      <c r="Z12" s="55" t="e">
        <f t="shared" si="5"/>
        <v>#DIV/0!</v>
      </c>
      <c r="AA12" s="56">
        <f t="shared" si="6"/>
        <v>100</v>
      </c>
      <c r="AB12" s="57">
        <f t="shared" si="7"/>
        <v>100</v>
      </c>
      <c r="AC12" s="56">
        <f t="shared" si="8"/>
        <v>0</v>
      </c>
      <c r="AD12" s="58">
        <f t="shared" si="14"/>
        <v>500</v>
      </c>
      <c r="AE12" s="59">
        <f t="shared" si="10"/>
        <v>551.28599999999994</v>
      </c>
      <c r="AF12" s="60">
        <f t="shared" si="15"/>
        <v>51.285999999999945</v>
      </c>
      <c r="AG12" s="60">
        <v>0</v>
      </c>
      <c r="AH12" s="60">
        <f t="shared" si="12"/>
        <v>451.28599999999994</v>
      </c>
      <c r="AI12" s="61">
        <f t="shared" si="13"/>
        <v>0.81860595045040141</v>
      </c>
      <c r="AK12"/>
    </row>
    <row r="13" spans="1:37" ht="15" hidden="1" customHeight="1" x14ac:dyDescent="0.25">
      <c r="A13" s="46" t="s">
        <v>73</v>
      </c>
      <c r="B13" s="47">
        <v>2016</v>
      </c>
      <c r="C13" s="47">
        <v>1</v>
      </c>
      <c r="D13" s="48" t="s">
        <v>53</v>
      </c>
      <c r="E13" s="49">
        <v>42370</v>
      </c>
      <c r="F13" s="49">
        <v>42393</v>
      </c>
      <c r="G13" s="50">
        <f t="shared" ca="1" si="0"/>
        <v>0</v>
      </c>
      <c r="H13" s="46" t="s">
        <v>74</v>
      </c>
      <c r="I13" s="46" t="s">
        <v>75</v>
      </c>
      <c r="J13" s="46" t="s">
        <v>76</v>
      </c>
      <c r="K13" s="51" t="str">
        <f t="shared" ca="1" si="1"/>
        <v>Completed</v>
      </c>
      <c r="L13" s="47" t="s">
        <v>77</v>
      </c>
      <c r="M13" s="47" t="s">
        <v>58</v>
      </c>
      <c r="N13" s="47" t="s">
        <v>78</v>
      </c>
      <c r="O13" s="47" t="s">
        <v>60</v>
      </c>
      <c r="P13" s="47" t="s">
        <v>79</v>
      </c>
      <c r="Q13" s="47" t="s">
        <v>79</v>
      </c>
      <c r="R13" s="52">
        <v>1.5</v>
      </c>
      <c r="S13" s="52">
        <v>4.25</v>
      </c>
      <c r="T13" s="53">
        <v>200000</v>
      </c>
      <c r="U13" s="53">
        <v>215357</v>
      </c>
      <c r="V13" s="51">
        <f t="shared" si="2"/>
        <v>0</v>
      </c>
      <c r="W13" s="51">
        <f t="shared" si="3"/>
        <v>200000</v>
      </c>
      <c r="X13" s="53">
        <v>1078</v>
      </c>
      <c r="Y13" s="54">
        <f t="shared" si="4"/>
        <v>5.0056417947872602E-3</v>
      </c>
      <c r="Z13" s="55">
        <f t="shared" si="5"/>
        <v>0.84904197588126162</v>
      </c>
      <c r="AA13" s="56">
        <f t="shared" si="6"/>
        <v>300</v>
      </c>
      <c r="AB13" s="78">
        <v>0</v>
      </c>
      <c r="AC13" s="56">
        <f t="shared" si="8"/>
        <v>-300</v>
      </c>
      <c r="AD13" s="58">
        <f t="shared" si="14"/>
        <v>850</v>
      </c>
      <c r="AE13" s="59">
        <f t="shared" si="10"/>
        <v>915.26724999999999</v>
      </c>
      <c r="AF13" s="60">
        <f t="shared" si="15"/>
        <v>65.26724999999999</v>
      </c>
      <c r="AG13" s="60">
        <v>0</v>
      </c>
      <c r="AH13" s="60">
        <f t="shared" si="12"/>
        <v>915.26724999999999</v>
      </c>
      <c r="AI13" s="61">
        <f t="shared" si="13"/>
        <v>1</v>
      </c>
      <c r="AK13"/>
    </row>
    <row r="14" spans="1:37" ht="15" hidden="1" customHeight="1" x14ac:dyDescent="0.25">
      <c r="A14" s="46" t="s">
        <v>80</v>
      </c>
      <c r="B14" s="47">
        <v>2016</v>
      </c>
      <c r="C14" s="47">
        <v>1</v>
      </c>
      <c r="D14" s="48" t="s">
        <v>53</v>
      </c>
      <c r="E14" s="49">
        <v>42370</v>
      </c>
      <c r="F14" s="49">
        <v>42393</v>
      </c>
      <c r="G14" s="50">
        <f t="shared" ca="1" si="0"/>
        <v>0</v>
      </c>
      <c r="H14" s="46" t="s">
        <v>74</v>
      </c>
      <c r="I14" s="46" t="s">
        <v>75</v>
      </c>
      <c r="J14" s="46" t="s">
        <v>76</v>
      </c>
      <c r="K14" s="51" t="str">
        <f t="shared" ca="1" si="1"/>
        <v>Completed</v>
      </c>
      <c r="L14" s="47" t="s">
        <v>64</v>
      </c>
      <c r="M14" s="47" t="s">
        <v>58</v>
      </c>
      <c r="N14" s="47" t="s">
        <v>78</v>
      </c>
      <c r="O14" s="47" t="s">
        <v>60</v>
      </c>
      <c r="P14" s="47" t="s">
        <v>79</v>
      </c>
      <c r="Q14" s="47" t="s">
        <v>79</v>
      </c>
      <c r="R14" s="52">
        <v>2.5</v>
      </c>
      <c r="S14" s="52">
        <v>4.25</v>
      </c>
      <c r="T14" s="53">
        <v>300000</v>
      </c>
      <c r="U14" s="53">
        <v>276439</v>
      </c>
      <c r="V14" s="51">
        <f t="shared" si="2"/>
        <v>23561</v>
      </c>
      <c r="W14" s="51">
        <f t="shared" si="3"/>
        <v>276439</v>
      </c>
      <c r="X14" s="53">
        <v>7047</v>
      </c>
      <c r="Y14" s="54">
        <f t="shared" si="4"/>
        <v>2.5492061539797207E-2</v>
      </c>
      <c r="Z14" s="55">
        <f t="shared" si="5"/>
        <v>0.16671856818504327</v>
      </c>
      <c r="AA14" s="56">
        <f t="shared" si="6"/>
        <v>750</v>
      </c>
      <c r="AB14" s="57">
        <f t="shared" si="7"/>
        <v>691.09750000000008</v>
      </c>
      <c r="AC14" s="56">
        <f t="shared" si="8"/>
        <v>-58.902499999999918</v>
      </c>
      <c r="AD14" s="58">
        <f t="shared" si="14"/>
        <v>1275</v>
      </c>
      <c r="AE14" s="59">
        <f t="shared" si="10"/>
        <v>1174.8657499999999</v>
      </c>
      <c r="AF14" s="60">
        <f t="shared" si="15"/>
        <v>-100.13425000000007</v>
      </c>
      <c r="AG14" s="60">
        <v>0</v>
      </c>
      <c r="AH14" s="60">
        <f t="shared" si="12"/>
        <v>483.76824999999985</v>
      </c>
      <c r="AI14" s="61">
        <f t="shared" si="13"/>
        <v>0.41176470588235287</v>
      </c>
      <c r="AK14"/>
    </row>
    <row r="15" spans="1:37" ht="15" hidden="1" customHeight="1" x14ac:dyDescent="0.25">
      <c r="A15" s="46" t="s">
        <v>81</v>
      </c>
      <c r="B15" s="47">
        <v>2016</v>
      </c>
      <c r="C15" s="47">
        <v>1</v>
      </c>
      <c r="D15" s="48" t="s">
        <v>53</v>
      </c>
      <c r="E15" s="49">
        <v>42370</v>
      </c>
      <c r="F15" s="49">
        <v>42393</v>
      </c>
      <c r="G15" s="50">
        <f t="shared" ca="1" si="0"/>
        <v>0</v>
      </c>
      <c r="H15" s="46" t="s">
        <v>74</v>
      </c>
      <c r="I15" s="46" t="s">
        <v>75</v>
      </c>
      <c r="J15" s="46" t="s">
        <v>76</v>
      </c>
      <c r="K15" s="51" t="str">
        <f t="shared" ca="1" si="1"/>
        <v>Completed</v>
      </c>
      <c r="L15" s="47" t="s">
        <v>82</v>
      </c>
      <c r="M15" s="47" t="s">
        <v>58</v>
      </c>
      <c r="N15" s="47" t="s">
        <v>78</v>
      </c>
      <c r="O15" s="47" t="s">
        <v>60</v>
      </c>
      <c r="P15" s="47" t="s">
        <v>79</v>
      </c>
      <c r="Q15" s="47" t="s">
        <v>79</v>
      </c>
      <c r="R15" s="52">
        <v>0.5</v>
      </c>
      <c r="S15" s="52">
        <v>4.25</v>
      </c>
      <c r="T15" s="53">
        <v>200000</v>
      </c>
      <c r="U15" s="53">
        <v>204010</v>
      </c>
      <c r="V15" s="51">
        <f t="shared" si="2"/>
        <v>0</v>
      </c>
      <c r="W15" s="51">
        <f t="shared" si="3"/>
        <v>200000</v>
      </c>
      <c r="X15" s="53">
        <v>1815</v>
      </c>
      <c r="Y15" s="54">
        <f t="shared" si="4"/>
        <v>8.8966227145728157E-3</v>
      </c>
      <c r="Z15" s="55">
        <f t="shared" si="5"/>
        <v>0.47770936639118461</v>
      </c>
      <c r="AA15" s="56">
        <f t="shared" si="6"/>
        <v>100</v>
      </c>
      <c r="AB15" s="57">
        <f t="shared" si="7"/>
        <v>100</v>
      </c>
      <c r="AC15" s="56">
        <f t="shared" si="8"/>
        <v>0</v>
      </c>
      <c r="AD15" s="58">
        <f t="shared" si="14"/>
        <v>850</v>
      </c>
      <c r="AE15" s="59">
        <f t="shared" si="10"/>
        <v>867.04250000000002</v>
      </c>
      <c r="AF15" s="60">
        <f t="shared" si="15"/>
        <v>17.042500000000018</v>
      </c>
      <c r="AG15" s="60">
        <v>0</v>
      </c>
      <c r="AH15" s="60">
        <f t="shared" si="12"/>
        <v>767.04250000000002</v>
      </c>
      <c r="AI15" s="61">
        <f t="shared" si="13"/>
        <v>0.88466539990830895</v>
      </c>
      <c r="AK15"/>
    </row>
    <row r="16" spans="1:37" ht="15" customHeight="1" x14ac:dyDescent="0.25">
      <c r="A16" s="46" t="s">
        <v>83</v>
      </c>
      <c r="B16" s="47">
        <v>2016</v>
      </c>
      <c r="C16" s="47">
        <v>1</v>
      </c>
      <c r="D16" s="48" t="s">
        <v>53</v>
      </c>
      <c r="E16" s="49">
        <v>42370</v>
      </c>
      <c r="F16" s="49">
        <v>42376</v>
      </c>
      <c r="G16" s="50">
        <f t="shared" ca="1" si="0"/>
        <v>0</v>
      </c>
      <c r="H16" s="46" t="s">
        <v>84</v>
      </c>
      <c r="I16" s="96" t="s">
        <v>3407</v>
      </c>
      <c r="J16" s="46" t="s">
        <v>85</v>
      </c>
      <c r="K16" s="51" t="str">
        <f t="shared" ca="1" si="1"/>
        <v>Completed</v>
      </c>
      <c r="L16" s="47" t="s">
        <v>68</v>
      </c>
      <c r="M16" s="47" t="s">
        <v>58</v>
      </c>
      <c r="N16" s="47" t="s">
        <v>86</v>
      </c>
      <c r="O16" s="47" t="s">
        <v>60</v>
      </c>
      <c r="P16" s="47" t="s">
        <v>61</v>
      </c>
      <c r="Q16" s="47" t="s">
        <v>62</v>
      </c>
      <c r="R16" s="52">
        <v>1</v>
      </c>
      <c r="S16" s="52">
        <v>3</v>
      </c>
      <c r="T16" s="53">
        <v>533333</v>
      </c>
      <c r="U16" s="53">
        <v>536098</v>
      </c>
      <c r="V16" s="51">
        <f t="shared" si="2"/>
        <v>0</v>
      </c>
      <c r="W16" s="51">
        <f t="shared" si="3"/>
        <v>533333</v>
      </c>
      <c r="X16" s="53"/>
      <c r="Y16" s="54">
        <f t="shared" si="4"/>
        <v>0</v>
      </c>
      <c r="Z16" s="55" t="e">
        <f t="shared" si="5"/>
        <v>#DIV/0!</v>
      </c>
      <c r="AA16" s="56">
        <f t="shared" si="6"/>
        <v>533.33299999999997</v>
      </c>
      <c r="AB16" s="78">
        <f t="shared" si="7"/>
        <v>533.33299999999997</v>
      </c>
      <c r="AC16" s="56">
        <f t="shared" si="8"/>
        <v>0</v>
      </c>
      <c r="AD16" s="58">
        <f t="shared" si="14"/>
        <v>1599.9989999999998</v>
      </c>
      <c r="AE16" s="59">
        <f t="shared" si="10"/>
        <v>1599.9989999999998</v>
      </c>
      <c r="AF16" s="60">
        <f t="shared" si="15"/>
        <v>0</v>
      </c>
      <c r="AG16" s="60">
        <v>0</v>
      </c>
      <c r="AH16" s="60">
        <f t="shared" si="12"/>
        <v>1066.6659999999997</v>
      </c>
      <c r="AI16" s="61">
        <f t="shared" si="13"/>
        <v>0.66666666666666652</v>
      </c>
      <c r="AK16"/>
    </row>
    <row r="17" spans="1:35" customFormat="1" ht="15" customHeight="1" x14ac:dyDescent="0.25">
      <c r="A17" s="46" t="s">
        <v>87</v>
      </c>
      <c r="B17" s="47">
        <v>2016</v>
      </c>
      <c r="C17" s="47">
        <v>1</v>
      </c>
      <c r="D17" s="48" t="s">
        <v>53</v>
      </c>
      <c r="E17" s="49">
        <v>42370</v>
      </c>
      <c r="F17" s="49">
        <v>42376</v>
      </c>
      <c r="G17" s="50">
        <f t="shared" ca="1" si="0"/>
        <v>0</v>
      </c>
      <c r="H17" s="46" t="s">
        <v>84</v>
      </c>
      <c r="I17" s="96" t="s">
        <v>3407</v>
      </c>
      <c r="J17" s="46" t="s">
        <v>88</v>
      </c>
      <c r="K17" s="51" t="str">
        <f t="shared" ca="1" si="1"/>
        <v>Completed</v>
      </c>
      <c r="L17" s="47" t="s">
        <v>89</v>
      </c>
      <c r="M17" s="47" t="s">
        <v>58</v>
      </c>
      <c r="N17" s="47" t="s">
        <v>59</v>
      </c>
      <c r="O17" s="47" t="s">
        <v>60</v>
      </c>
      <c r="P17" s="47" t="s">
        <v>61</v>
      </c>
      <c r="Q17" s="47" t="s">
        <v>62</v>
      </c>
      <c r="R17" s="52">
        <v>0.1</v>
      </c>
      <c r="S17" s="52">
        <v>1.3</v>
      </c>
      <c r="T17" s="53">
        <v>360000</v>
      </c>
      <c r="U17" s="53">
        <v>368322</v>
      </c>
      <c r="V17" s="51">
        <f t="shared" si="2"/>
        <v>0</v>
      </c>
      <c r="W17" s="51">
        <f t="shared" si="3"/>
        <v>360000</v>
      </c>
      <c r="X17" s="53"/>
      <c r="Y17" s="54">
        <f t="shared" si="4"/>
        <v>0</v>
      </c>
      <c r="Z17" s="55" t="e">
        <f t="shared" si="5"/>
        <v>#DIV/0!</v>
      </c>
      <c r="AA17" s="56">
        <f t="shared" si="6"/>
        <v>36</v>
      </c>
      <c r="AB17" s="78">
        <f t="shared" si="7"/>
        <v>36</v>
      </c>
      <c r="AC17" s="56">
        <f t="shared" si="8"/>
        <v>0</v>
      </c>
      <c r="AD17" s="58">
        <f t="shared" si="14"/>
        <v>468</v>
      </c>
      <c r="AE17" s="59">
        <f t="shared" si="10"/>
        <v>478.81860000000006</v>
      </c>
      <c r="AF17" s="60">
        <f t="shared" si="15"/>
        <v>10.81860000000006</v>
      </c>
      <c r="AG17" s="60">
        <v>0</v>
      </c>
      <c r="AH17" s="60">
        <f t="shared" si="12"/>
        <v>442.81860000000006</v>
      </c>
      <c r="AI17" s="61">
        <f t="shared" si="13"/>
        <v>0.92481495079765075</v>
      </c>
    </row>
    <row r="18" spans="1:35" customFormat="1" ht="15" customHeight="1" x14ac:dyDescent="0.25">
      <c r="A18" s="46" t="s">
        <v>90</v>
      </c>
      <c r="B18" s="47">
        <v>2016</v>
      </c>
      <c r="C18" s="47">
        <v>1</v>
      </c>
      <c r="D18" s="48" t="s">
        <v>53</v>
      </c>
      <c r="E18" s="49">
        <v>42370</v>
      </c>
      <c r="F18" s="49">
        <v>42376</v>
      </c>
      <c r="G18" s="50">
        <f t="shared" ca="1" si="0"/>
        <v>0</v>
      </c>
      <c r="H18" s="46" t="s">
        <v>84</v>
      </c>
      <c r="I18" s="96" t="s">
        <v>3407</v>
      </c>
      <c r="J18" s="46" t="s">
        <v>88</v>
      </c>
      <c r="K18" s="51" t="str">
        <f t="shared" ca="1" si="1"/>
        <v>Completed</v>
      </c>
      <c r="L18" s="47" t="s">
        <v>82</v>
      </c>
      <c r="M18" s="47" t="s">
        <v>58</v>
      </c>
      <c r="N18" s="47" t="s">
        <v>59</v>
      </c>
      <c r="O18" s="47" t="s">
        <v>60</v>
      </c>
      <c r="P18" s="47" t="s">
        <v>61</v>
      </c>
      <c r="Q18" s="47" t="s">
        <v>62</v>
      </c>
      <c r="R18" s="52">
        <v>0.1</v>
      </c>
      <c r="S18" s="52">
        <v>1.3</v>
      </c>
      <c r="T18" s="53">
        <v>2000000</v>
      </c>
      <c r="U18" s="53">
        <v>2006571</v>
      </c>
      <c r="V18" s="51">
        <f t="shared" si="2"/>
        <v>0</v>
      </c>
      <c r="W18" s="51">
        <f t="shared" si="3"/>
        <v>2000000</v>
      </c>
      <c r="X18" s="53"/>
      <c r="Y18" s="54">
        <f t="shared" si="4"/>
        <v>0</v>
      </c>
      <c r="Z18" s="55" t="e">
        <f t="shared" si="5"/>
        <v>#DIV/0!</v>
      </c>
      <c r="AA18" s="56">
        <f t="shared" si="6"/>
        <v>200</v>
      </c>
      <c r="AB18" s="78">
        <f t="shared" si="7"/>
        <v>200</v>
      </c>
      <c r="AC18" s="56">
        <f t="shared" si="8"/>
        <v>0</v>
      </c>
      <c r="AD18" s="58">
        <f t="shared" si="14"/>
        <v>2600</v>
      </c>
      <c r="AE18" s="59">
        <v>2132</v>
      </c>
      <c r="AF18" s="60">
        <f t="shared" si="15"/>
        <v>-468</v>
      </c>
      <c r="AG18" s="60">
        <v>0</v>
      </c>
      <c r="AH18" s="60">
        <f t="shared" si="12"/>
        <v>1932</v>
      </c>
      <c r="AI18" s="61">
        <f t="shared" si="13"/>
        <v>0.90619136960600377</v>
      </c>
    </row>
    <row r="19" spans="1:35" customFormat="1" ht="15" customHeight="1" x14ac:dyDescent="0.25">
      <c r="A19" s="46" t="s">
        <v>91</v>
      </c>
      <c r="B19" s="47">
        <v>2016</v>
      </c>
      <c r="C19" s="47">
        <v>1</v>
      </c>
      <c r="D19" s="48" t="s">
        <v>53</v>
      </c>
      <c r="E19" s="49">
        <v>42370</v>
      </c>
      <c r="F19" s="49">
        <v>42376</v>
      </c>
      <c r="G19" s="50">
        <f t="shared" ca="1" si="0"/>
        <v>0</v>
      </c>
      <c r="H19" s="46" t="s">
        <v>84</v>
      </c>
      <c r="I19" s="96" t="s">
        <v>3407</v>
      </c>
      <c r="J19" s="46" t="s">
        <v>88</v>
      </c>
      <c r="K19" s="51" t="str">
        <f t="shared" ca="1" si="1"/>
        <v>Completed</v>
      </c>
      <c r="L19" s="47" t="s">
        <v>92</v>
      </c>
      <c r="M19" s="47" t="s">
        <v>58</v>
      </c>
      <c r="N19" s="47" t="s">
        <v>59</v>
      </c>
      <c r="O19" s="47" t="s">
        <v>60</v>
      </c>
      <c r="P19" s="47" t="s">
        <v>61</v>
      </c>
      <c r="Q19" s="47" t="s">
        <v>62</v>
      </c>
      <c r="R19" s="52">
        <v>0.1</v>
      </c>
      <c r="S19" s="52">
        <v>1.3</v>
      </c>
      <c r="T19" s="53">
        <v>360000</v>
      </c>
      <c r="U19" s="53">
        <v>362844</v>
      </c>
      <c r="V19" s="51">
        <f t="shared" si="2"/>
        <v>0</v>
      </c>
      <c r="W19" s="51">
        <f t="shared" si="3"/>
        <v>360000</v>
      </c>
      <c r="X19" s="53"/>
      <c r="Y19" s="54">
        <f t="shared" si="4"/>
        <v>0</v>
      </c>
      <c r="Z19" s="55" t="e">
        <f t="shared" si="5"/>
        <v>#DIV/0!</v>
      </c>
      <c r="AA19" s="56">
        <f t="shared" si="6"/>
        <v>36</v>
      </c>
      <c r="AB19" s="78">
        <f t="shared" si="7"/>
        <v>36</v>
      </c>
      <c r="AC19" s="56">
        <f t="shared" si="8"/>
        <v>0</v>
      </c>
      <c r="AD19" s="58">
        <f t="shared" si="14"/>
        <v>468</v>
      </c>
      <c r="AE19" s="59">
        <f>IF((SUMIF($J$7:$J$1048576,J19,$U$7:$U$1048576))&gt;(SUMIF($J$7:$J$1048576,J19,$T$7:$T$1048576)),AD19,(IF(O19="cpv",(U19*S19),(U19*S19/1000))))</f>
        <v>471.69720000000001</v>
      </c>
      <c r="AF19" s="60">
        <f t="shared" si="15"/>
        <v>3.6972000000000094</v>
      </c>
      <c r="AG19" s="60">
        <v>0</v>
      </c>
      <c r="AH19" s="60">
        <f t="shared" si="12"/>
        <v>435.69720000000001</v>
      </c>
      <c r="AI19" s="61">
        <f t="shared" si="13"/>
        <v>0.92367985224419391</v>
      </c>
    </row>
    <row r="20" spans="1:35" customFormat="1" ht="15" customHeight="1" x14ac:dyDescent="0.25">
      <c r="A20" s="46" t="s">
        <v>93</v>
      </c>
      <c r="B20" s="47">
        <v>2016</v>
      </c>
      <c r="C20" s="47">
        <v>1</v>
      </c>
      <c r="D20" s="48" t="s">
        <v>53</v>
      </c>
      <c r="E20" s="49">
        <v>42370</v>
      </c>
      <c r="F20" s="49">
        <v>42376</v>
      </c>
      <c r="G20" s="50">
        <f t="shared" ca="1" si="0"/>
        <v>0</v>
      </c>
      <c r="H20" s="46" t="s">
        <v>84</v>
      </c>
      <c r="I20" s="96" t="s">
        <v>3407</v>
      </c>
      <c r="J20" s="46" t="s">
        <v>88</v>
      </c>
      <c r="K20" s="51" t="str">
        <f t="shared" ca="1" si="1"/>
        <v>Completed</v>
      </c>
      <c r="L20" s="47" t="s">
        <v>70</v>
      </c>
      <c r="M20" s="47" t="s">
        <v>58</v>
      </c>
      <c r="N20" s="47" t="s">
        <v>59</v>
      </c>
      <c r="O20" s="47" t="s">
        <v>60</v>
      </c>
      <c r="P20" s="47" t="s">
        <v>61</v>
      </c>
      <c r="Q20" s="47" t="s">
        <v>62</v>
      </c>
      <c r="R20" s="52">
        <v>0.1</v>
      </c>
      <c r="S20" s="52">
        <v>1.3</v>
      </c>
      <c r="T20" s="53">
        <v>300000</v>
      </c>
      <c r="U20" s="53">
        <v>73080</v>
      </c>
      <c r="V20" s="51">
        <f t="shared" si="2"/>
        <v>226920</v>
      </c>
      <c r="W20" s="51">
        <f t="shared" si="3"/>
        <v>73080</v>
      </c>
      <c r="X20" s="53"/>
      <c r="Y20" s="54">
        <f t="shared" si="4"/>
        <v>0</v>
      </c>
      <c r="Z20" s="55" t="e">
        <f t="shared" si="5"/>
        <v>#DIV/0!</v>
      </c>
      <c r="AA20" s="56">
        <f t="shared" si="6"/>
        <v>30</v>
      </c>
      <c r="AB20" s="78">
        <f t="shared" si="7"/>
        <v>7.3079999999999998</v>
      </c>
      <c r="AC20" s="56">
        <f t="shared" si="8"/>
        <v>-22.692</v>
      </c>
      <c r="AD20" s="58">
        <f t="shared" si="14"/>
        <v>390</v>
      </c>
      <c r="AE20" s="59">
        <f>IF((SUMIF($J$7:$J$1048576,J20,$U$7:$U$1048576))&gt;(SUMIF($J$7:$J$1048576,J20,$T$7:$T$1048576)),AD20,(IF(O20="cpv",(U20*S20),(U20*S20/1000))))</f>
        <v>95.004000000000005</v>
      </c>
      <c r="AF20" s="60">
        <f t="shared" si="15"/>
        <v>-294.99599999999998</v>
      </c>
      <c r="AG20" s="60">
        <v>0</v>
      </c>
      <c r="AH20" s="60">
        <f t="shared" si="12"/>
        <v>87.695999999999998</v>
      </c>
      <c r="AI20" s="61">
        <f t="shared" si="13"/>
        <v>0.92307692307692302</v>
      </c>
    </row>
    <row r="21" spans="1:35" customFormat="1" ht="15" hidden="1" customHeight="1" x14ac:dyDescent="0.25">
      <c r="A21" s="46" t="s">
        <v>94</v>
      </c>
      <c r="B21" s="47">
        <v>2016</v>
      </c>
      <c r="C21" s="47">
        <v>1</v>
      </c>
      <c r="D21" s="48" t="s">
        <v>53</v>
      </c>
      <c r="E21" s="49">
        <v>42370</v>
      </c>
      <c r="F21" s="49">
        <v>42387</v>
      </c>
      <c r="G21" s="50">
        <f t="shared" ca="1" si="0"/>
        <v>0</v>
      </c>
      <c r="H21" s="46" t="s">
        <v>95</v>
      </c>
      <c r="I21" s="46" t="s">
        <v>96</v>
      </c>
      <c r="J21" s="46" t="s">
        <v>97</v>
      </c>
      <c r="K21" s="51" t="str">
        <f t="shared" ca="1" si="1"/>
        <v>Completed</v>
      </c>
      <c r="L21" s="47" t="s">
        <v>98</v>
      </c>
      <c r="M21" s="47" t="s">
        <v>58</v>
      </c>
      <c r="N21" s="47" t="s">
        <v>99</v>
      </c>
      <c r="O21" s="47" t="s">
        <v>42</v>
      </c>
      <c r="P21" s="62" t="s">
        <v>100</v>
      </c>
      <c r="Q21" s="62" t="s">
        <v>101</v>
      </c>
      <c r="R21" s="52">
        <v>0.45</v>
      </c>
      <c r="S21" s="52">
        <v>0.6</v>
      </c>
      <c r="T21" s="53">
        <v>30000</v>
      </c>
      <c r="U21" s="53">
        <v>33591</v>
      </c>
      <c r="V21" s="51">
        <f t="shared" si="2"/>
        <v>0</v>
      </c>
      <c r="W21" s="51">
        <f t="shared" si="3"/>
        <v>30000</v>
      </c>
      <c r="X21" s="53"/>
      <c r="Y21" s="54">
        <f t="shared" si="4"/>
        <v>0</v>
      </c>
      <c r="Z21" s="55" t="e">
        <f t="shared" si="5"/>
        <v>#DIV/0!</v>
      </c>
      <c r="AA21" s="56">
        <f t="shared" si="6"/>
        <v>13.5</v>
      </c>
      <c r="AB21" s="79">
        <v>13500</v>
      </c>
      <c r="AC21" s="56">
        <f t="shared" si="8"/>
        <v>13486.5</v>
      </c>
      <c r="AD21" s="58">
        <f t="shared" si="14"/>
        <v>18</v>
      </c>
      <c r="AE21" s="59">
        <v>0</v>
      </c>
      <c r="AF21" s="60">
        <f t="shared" si="15"/>
        <v>-18</v>
      </c>
      <c r="AG21" s="60">
        <v>0</v>
      </c>
      <c r="AH21" s="60">
        <f t="shared" si="12"/>
        <v>-13500</v>
      </c>
      <c r="AI21" s="61" t="e">
        <f t="shared" si="13"/>
        <v>#DIV/0!</v>
      </c>
    </row>
    <row r="22" spans="1:35" customFormat="1" ht="15" hidden="1" customHeight="1" x14ac:dyDescent="0.25">
      <c r="A22" s="46" t="s">
        <v>102</v>
      </c>
      <c r="B22" s="47">
        <v>2016</v>
      </c>
      <c r="C22" s="47">
        <v>1</v>
      </c>
      <c r="D22" s="48" t="s">
        <v>53</v>
      </c>
      <c r="E22" s="49">
        <v>42377</v>
      </c>
      <c r="F22" s="49">
        <v>42387</v>
      </c>
      <c r="G22" s="50">
        <f t="shared" ca="1" si="0"/>
        <v>0</v>
      </c>
      <c r="H22" s="46" t="s">
        <v>95</v>
      </c>
      <c r="I22" s="46" t="s">
        <v>103</v>
      </c>
      <c r="J22" s="46" t="s">
        <v>104</v>
      </c>
      <c r="K22" s="51" t="str">
        <f t="shared" ca="1" si="1"/>
        <v>Completed</v>
      </c>
      <c r="L22" s="47" t="s">
        <v>77</v>
      </c>
      <c r="M22" s="47" t="s">
        <v>58</v>
      </c>
      <c r="N22" s="47" t="s">
        <v>78</v>
      </c>
      <c r="O22" s="47" t="s">
        <v>60</v>
      </c>
      <c r="P22" s="47" t="s">
        <v>79</v>
      </c>
      <c r="Q22" s="47" t="s">
        <v>79</v>
      </c>
      <c r="R22" s="52">
        <v>1.5</v>
      </c>
      <c r="S22" s="52">
        <v>4.25</v>
      </c>
      <c r="T22" s="53">
        <v>200000</v>
      </c>
      <c r="U22" s="53">
        <v>200208</v>
      </c>
      <c r="V22" s="51">
        <f t="shared" si="2"/>
        <v>0</v>
      </c>
      <c r="W22" s="51">
        <f t="shared" si="3"/>
        <v>200000</v>
      </c>
      <c r="X22" s="53">
        <v>739</v>
      </c>
      <c r="Y22" s="54">
        <f t="shared" si="4"/>
        <v>3.6911611923599458E-3</v>
      </c>
      <c r="Z22" s="55">
        <f t="shared" si="5"/>
        <v>0</v>
      </c>
      <c r="AA22" s="56">
        <f t="shared" si="6"/>
        <v>300</v>
      </c>
      <c r="AB22" s="78">
        <v>0</v>
      </c>
      <c r="AC22" s="56">
        <f t="shared" si="8"/>
        <v>-300</v>
      </c>
      <c r="AD22" s="58">
        <f t="shared" si="14"/>
        <v>850</v>
      </c>
      <c r="AE22" s="59">
        <v>0</v>
      </c>
      <c r="AF22" s="60">
        <f t="shared" si="15"/>
        <v>-850</v>
      </c>
      <c r="AG22" s="60">
        <v>0</v>
      </c>
      <c r="AH22" s="60">
        <f t="shared" si="12"/>
        <v>0</v>
      </c>
      <c r="AI22" s="61" t="e">
        <f t="shared" si="13"/>
        <v>#DIV/0!</v>
      </c>
    </row>
    <row r="23" spans="1:35" customFormat="1" ht="15" hidden="1" customHeight="1" x14ac:dyDescent="0.25">
      <c r="A23" s="46" t="s">
        <v>105</v>
      </c>
      <c r="B23" s="47">
        <v>2016</v>
      </c>
      <c r="C23" s="47">
        <v>1</v>
      </c>
      <c r="D23" s="48" t="s">
        <v>53</v>
      </c>
      <c r="E23" s="49">
        <v>42377</v>
      </c>
      <c r="F23" s="49">
        <v>42387</v>
      </c>
      <c r="G23" s="50">
        <f t="shared" ca="1" si="0"/>
        <v>0</v>
      </c>
      <c r="H23" s="46" t="s">
        <v>95</v>
      </c>
      <c r="I23" s="46" t="s">
        <v>103</v>
      </c>
      <c r="J23" s="46" t="s">
        <v>104</v>
      </c>
      <c r="K23" s="51" t="str">
        <f t="shared" ca="1" si="1"/>
        <v>Completed</v>
      </c>
      <c r="L23" s="47" t="s">
        <v>64</v>
      </c>
      <c r="M23" s="47" t="s">
        <v>58</v>
      </c>
      <c r="N23" s="47" t="s">
        <v>78</v>
      </c>
      <c r="O23" s="47" t="s">
        <v>60</v>
      </c>
      <c r="P23" s="47" t="s">
        <v>79</v>
      </c>
      <c r="Q23" s="47" t="s">
        <v>79</v>
      </c>
      <c r="R23" s="52">
        <v>2.5</v>
      </c>
      <c r="S23" s="52">
        <v>4.25</v>
      </c>
      <c r="T23" s="53">
        <v>85000</v>
      </c>
      <c r="U23" s="53">
        <v>85294</v>
      </c>
      <c r="V23" s="51">
        <f t="shared" si="2"/>
        <v>0</v>
      </c>
      <c r="W23" s="51">
        <f t="shared" si="3"/>
        <v>85000</v>
      </c>
      <c r="X23" s="53">
        <v>1526</v>
      </c>
      <c r="Y23" s="54">
        <f t="shared" si="4"/>
        <v>1.7891059160081602E-2</v>
      </c>
      <c r="Z23" s="55">
        <f t="shared" si="5"/>
        <v>0</v>
      </c>
      <c r="AA23" s="56">
        <f t="shared" si="6"/>
        <v>212.5</v>
      </c>
      <c r="AB23" s="57">
        <f t="shared" si="7"/>
        <v>212.5</v>
      </c>
      <c r="AC23" s="56">
        <f t="shared" si="8"/>
        <v>0</v>
      </c>
      <c r="AD23" s="58">
        <f t="shared" si="14"/>
        <v>361.25</v>
      </c>
      <c r="AE23" s="59">
        <v>0</v>
      </c>
      <c r="AF23" s="60">
        <f t="shared" si="15"/>
        <v>-361.25</v>
      </c>
      <c r="AG23" s="60">
        <v>0</v>
      </c>
      <c r="AH23" s="60">
        <f t="shared" si="12"/>
        <v>-212.5</v>
      </c>
      <c r="AI23" s="61" t="e">
        <f t="shared" si="13"/>
        <v>#DIV/0!</v>
      </c>
    </row>
    <row r="24" spans="1:35" customFormat="1" ht="15" hidden="1" customHeight="1" x14ac:dyDescent="0.25">
      <c r="A24" s="46" t="s">
        <v>106</v>
      </c>
      <c r="B24" s="47">
        <v>2016</v>
      </c>
      <c r="C24" s="47">
        <v>1</v>
      </c>
      <c r="D24" s="48" t="s">
        <v>53</v>
      </c>
      <c r="E24" s="49">
        <v>42377</v>
      </c>
      <c r="F24" s="49">
        <v>42387</v>
      </c>
      <c r="G24" s="50">
        <f t="shared" ca="1" si="0"/>
        <v>0</v>
      </c>
      <c r="H24" s="46" t="s">
        <v>95</v>
      </c>
      <c r="I24" s="46" t="s">
        <v>103</v>
      </c>
      <c r="J24" s="46" t="s">
        <v>107</v>
      </c>
      <c r="K24" s="51" t="str">
        <f t="shared" ca="1" si="1"/>
        <v>Completed</v>
      </c>
      <c r="L24" s="47" t="s">
        <v>77</v>
      </c>
      <c r="M24" s="47" t="s">
        <v>58</v>
      </c>
      <c r="N24" s="47" t="s">
        <v>108</v>
      </c>
      <c r="O24" s="47" t="s">
        <v>109</v>
      </c>
      <c r="P24" s="47" t="s">
        <v>100</v>
      </c>
      <c r="Q24" s="47" t="s">
        <v>101</v>
      </c>
      <c r="R24" s="52">
        <v>0.01</v>
      </c>
      <c r="S24" s="52">
        <v>3.3000000000000002E-2</v>
      </c>
      <c r="T24" s="53">
        <v>20000</v>
      </c>
      <c r="U24" s="53">
        <v>21004</v>
      </c>
      <c r="V24" s="51">
        <f t="shared" si="2"/>
        <v>0</v>
      </c>
      <c r="W24" s="51">
        <f t="shared" si="3"/>
        <v>20000</v>
      </c>
      <c r="X24" s="53">
        <v>3013</v>
      </c>
      <c r="Y24" s="54">
        <f t="shared" si="4"/>
        <v>0.14344886688249858</v>
      </c>
      <c r="Z24" s="55">
        <f t="shared" si="5"/>
        <v>0</v>
      </c>
      <c r="AA24" s="56">
        <f t="shared" si="6"/>
        <v>200</v>
      </c>
      <c r="AB24" s="78">
        <v>0</v>
      </c>
      <c r="AC24" s="56">
        <f t="shared" si="8"/>
        <v>-200</v>
      </c>
      <c r="AD24" s="58">
        <f t="shared" si="14"/>
        <v>660</v>
      </c>
      <c r="AE24" s="59">
        <v>0</v>
      </c>
      <c r="AF24" s="60">
        <f t="shared" si="15"/>
        <v>-660</v>
      </c>
      <c r="AG24" s="60">
        <v>0</v>
      </c>
      <c r="AH24" s="60">
        <f t="shared" si="12"/>
        <v>0</v>
      </c>
      <c r="AI24" s="61" t="e">
        <f t="shared" si="13"/>
        <v>#DIV/0!</v>
      </c>
    </row>
    <row r="25" spans="1:35" customFormat="1" ht="15" hidden="1" customHeight="1" x14ac:dyDescent="0.25">
      <c r="A25" s="46" t="s">
        <v>110</v>
      </c>
      <c r="B25" s="47">
        <v>2016</v>
      </c>
      <c r="C25" s="47">
        <v>1</v>
      </c>
      <c r="D25" s="48" t="s">
        <v>53</v>
      </c>
      <c r="E25" s="49">
        <v>42370</v>
      </c>
      <c r="F25" s="49">
        <v>42379</v>
      </c>
      <c r="G25" s="50">
        <f t="shared" ca="1" si="0"/>
        <v>0</v>
      </c>
      <c r="H25" s="46" t="s">
        <v>54</v>
      </c>
      <c r="I25" s="46" t="s">
        <v>111</v>
      </c>
      <c r="J25" s="46" t="s">
        <v>112</v>
      </c>
      <c r="K25" s="51" t="str">
        <f t="shared" ca="1" si="1"/>
        <v>Completed</v>
      </c>
      <c r="L25" s="47" t="s">
        <v>77</v>
      </c>
      <c r="M25" s="47" t="s">
        <v>58</v>
      </c>
      <c r="N25" s="47" t="s">
        <v>78</v>
      </c>
      <c r="O25" s="47" t="s">
        <v>60</v>
      </c>
      <c r="P25" s="47" t="s">
        <v>79</v>
      </c>
      <c r="Q25" s="47" t="s">
        <v>79</v>
      </c>
      <c r="R25" s="52">
        <v>1.5</v>
      </c>
      <c r="S25" s="52">
        <v>4.25</v>
      </c>
      <c r="T25" s="53">
        <v>281000</v>
      </c>
      <c r="U25" s="53">
        <v>95387</v>
      </c>
      <c r="V25" s="51">
        <f t="shared" si="2"/>
        <v>185613</v>
      </c>
      <c r="W25" s="51">
        <f t="shared" si="3"/>
        <v>95387</v>
      </c>
      <c r="X25" s="53">
        <v>439</v>
      </c>
      <c r="Y25" s="54">
        <f t="shared" si="4"/>
        <v>4.6023042972312793E-3</v>
      </c>
      <c r="Z25" s="55">
        <f t="shared" si="5"/>
        <v>0</v>
      </c>
      <c r="AA25" s="56">
        <f t="shared" si="6"/>
        <v>421.5</v>
      </c>
      <c r="AB25" s="78">
        <v>0</v>
      </c>
      <c r="AC25" s="56">
        <f t="shared" si="8"/>
        <v>-421.5</v>
      </c>
      <c r="AD25" s="58">
        <f t="shared" si="14"/>
        <v>1194.25</v>
      </c>
      <c r="AE25" s="59">
        <v>0</v>
      </c>
      <c r="AF25" s="60">
        <f t="shared" si="15"/>
        <v>-1194.25</v>
      </c>
      <c r="AG25" s="60">
        <v>0</v>
      </c>
      <c r="AH25" s="60">
        <f t="shared" si="12"/>
        <v>0</v>
      </c>
      <c r="AI25" s="61" t="e">
        <f t="shared" si="13"/>
        <v>#DIV/0!</v>
      </c>
    </row>
    <row r="26" spans="1:35" customFormat="1" ht="15" hidden="1" customHeight="1" x14ac:dyDescent="0.25">
      <c r="A26" s="46" t="s">
        <v>113</v>
      </c>
      <c r="B26" s="47">
        <v>2016</v>
      </c>
      <c r="C26" s="47">
        <v>1</v>
      </c>
      <c r="D26" s="48" t="s">
        <v>53</v>
      </c>
      <c r="E26" s="49">
        <v>42370</v>
      </c>
      <c r="F26" s="49">
        <v>42379</v>
      </c>
      <c r="G26" s="50">
        <f t="shared" ca="1" si="0"/>
        <v>0</v>
      </c>
      <c r="H26" s="46" t="s">
        <v>54</v>
      </c>
      <c r="I26" s="46" t="s">
        <v>111</v>
      </c>
      <c r="J26" s="46" t="s">
        <v>112</v>
      </c>
      <c r="K26" s="51" t="str">
        <f t="shared" ca="1" si="1"/>
        <v>Completed</v>
      </c>
      <c r="L26" s="47" t="s">
        <v>82</v>
      </c>
      <c r="M26" s="47" t="s">
        <v>58</v>
      </c>
      <c r="N26" s="47" t="s">
        <v>78</v>
      </c>
      <c r="O26" s="47" t="s">
        <v>60</v>
      </c>
      <c r="P26" s="47" t="s">
        <v>79</v>
      </c>
      <c r="Q26" s="47" t="s">
        <v>79</v>
      </c>
      <c r="R26" s="52">
        <v>0.5</v>
      </c>
      <c r="S26" s="52">
        <v>4.25</v>
      </c>
      <c r="T26" s="53">
        <v>281000</v>
      </c>
      <c r="U26" s="53">
        <v>286076</v>
      </c>
      <c r="V26" s="51">
        <f t="shared" si="2"/>
        <v>0</v>
      </c>
      <c r="W26" s="51">
        <f t="shared" si="3"/>
        <v>281000</v>
      </c>
      <c r="X26" s="53">
        <v>1700</v>
      </c>
      <c r="Y26" s="54">
        <f t="shared" si="4"/>
        <v>5.9424768243403854E-3</v>
      </c>
      <c r="Z26" s="55">
        <f t="shared" si="5"/>
        <v>0</v>
      </c>
      <c r="AA26" s="56">
        <f t="shared" si="6"/>
        <v>140.5</v>
      </c>
      <c r="AB26" s="57">
        <f t="shared" si="7"/>
        <v>140.5</v>
      </c>
      <c r="AC26" s="56">
        <f t="shared" si="8"/>
        <v>0</v>
      </c>
      <c r="AD26" s="58">
        <f t="shared" si="14"/>
        <v>1194.25</v>
      </c>
      <c r="AE26" s="59">
        <v>0</v>
      </c>
      <c r="AF26" s="60">
        <f t="shared" si="15"/>
        <v>-1194.25</v>
      </c>
      <c r="AG26" s="60">
        <v>0</v>
      </c>
      <c r="AH26" s="60">
        <f t="shared" si="12"/>
        <v>-140.5</v>
      </c>
      <c r="AI26" s="61" t="e">
        <f t="shared" si="13"/>
        <v>#DIV/0!</v>
      </c>
    </row>
    <row r="27" spans="1:35" customFormat="1" ht="15" hidden="1" customHeight="1" x14ac:dyDescent="0.25">
      <c r="A27" s="46" t="s">
        <v>114</v>
      </c>
      <c r="B27" s="47">
        <v>2016</v>
      </c>
      <c r="C27" s="47">
        <v>1</v>
      </c>
      <c r="D27" s="48" t="s">
        <v>53</v>
      </c>
      <c r="E27" s="49">
        <v>42370</v>
      </c>
      <c r="F27" s="49">
        <v>42373</v>
      </c>
      <c r="G27" s="50">
        <f t="shared" ca="1" si="0"/>
        <v>0</v>
      </c>
      <c r="H27" s="46" t="s">
        <v>54</v>
      </c>
      <c r="I27" s="46" t="s">
        <v>115</v>
      </c>
      <c r="J27" s="46" t="s">
        <v>116</v>
      </c>
      <c r="K27" s="51" t="str">
        <f t="shared" ca="1" si="1"/>
        <v>Completed</v>
      </c>
      <c r="L27" s="47" t="s">
        <v>64</v>
      </c>
      <c r="M27" s="47" t="s">
        <v>58</v>
      </c>
      <c r="N27" s="47" t="s">
        <v>78</v>
      </c>
      <c r="O27" s="47" t="s">
        <v>60</v>
      </c>
      <c r="P27" s="47" t="s">
        <v>79</v>
      </c>
      <c r="Q27" s="47" t="s">
        <v>79</v>
      </c>
      <c r="R27" s="52">
        <v>2.5</v>
      </c>
      <c r="S27" s="52">
        <v>4.25</v>
      </c>
      <c r="T27" s="53">
        <v>500000</v>
      </c>
      <c r="U27" s="53">
        <v>502464</v>
      </c>
      <c r="V27" s="51">
        <f t="shared" si="2"/>
        <v>0</v>
      </c>
      <c r="W27" s="51">
        <f t="shared" si="3"/>
        <v>500000</v>
      </c>
      <c r="X27" s="53">
        <v>10571</v>
      </c>
      <c r="Y27" s="54">
        <f t="shared" si="4"/>
        <v>2.1038323143548591E-2</v>
      </c>
      <c r="Z27" s="55">
        <f t="shared" si="5"/>
        <v>0.20102166304039354</v>
      </c>
      <c r="AA27" s="56">
        <f t="shared" si="6"/>
        <v>1250</v>
      </c>
      <c r="AB27" s="57">
        <f t="shared" si="7"/>
        <v>1250</v>
      </c>
      <c r="AC27" s="56">
        <f t="shared" si="8"/>
        <v>0</v>
      </c>
      <c r="AD27" s="58">
        <f t="shared" si="14"/>
        <v>2125</v>
      </c>
      <c r="AE27" s="59">
        <f>IF((SUMIF($J$7:$J$1048576,J27,$U$7:$U$1048576))&gt;(SUMIF($J$7:$J$1048576,J27,$T$7:$T$1048576)),AD27,(IF(O27="cpv",(U27*S27),(U27*S27/1000))))</f>
        <v>2125</v>
      </c>
      <c r="AF27" s="60">
        <f t="shared" si="15"/>
        <v>0</v>
      </c>
      <c r="AG27" s="60">
        <v>0</v>
      </c>
      <c r="AH27" s="60">
        <f t="shared" si="12"/>
        <v>875</v>
      </c>
      <c r="AI27" s="61">
        <f t="shared" si="13"/>
        <v>0.41176470588235292</v>
      </c>
    </row>
    <row r="28" spans="1:35" customFormat="1" ht="15" hidden="1" customHeight="1" x14ac:dyDescent="0.25">
      <c r="A28" s="46" t="s">
        <v>117</v>
      </c>
      <c r="B28" s="47">
        <v>2016</v>
      </c>
      <c r="C28" s="47">
        <v>1</v>
      </c>
      <c r="D28" s="48" t="s">
        <v>53</v>
      </c>
      <c r="E28" s="49">
        <v>42370</v>
      </c>
      <c r="F28" s="49">
        <v>42373</v>
      </c>
      <c r="G28" s="50">
        <f t="shared" ca="1" si="0"/>
        <v>0</v>
      </c>
      <c r="H28" s="46" t="s">
        <v>54</v>
      </c>
      <c r="I28" s="46" t="s">
        <v>115</v>
      </c>
      <c r="J28" s="46" t="s">
        <v>116</v>
      </c>
      <c r="K28" s="51" t="str">
        <f t="shared" ca="1" si="1"/>
        <v>Completed</v>
      </c>
      <c r="L28" s="47" t="s">
        <v>82</v>
      </c>
      <c r="M28" s="47" t="s">
        <v>58</v>
      </c>
      <c r="N28" s="47" t="s">
        <v>78</v>
      </c>
      <c r="O28" s="47" t="s">
        <v>60</v>
      </c>
      <c r="P28" s="47" t="s">
        <v>79</v>
      </c>
      <c r="Q28" s="47" t="s">
        <v>79</v>
      </c>
      <c r="R28" s="52">
        <v>0.5</v>
      </c>
      <c r="S28" s="52">
        <v>4.25</v>
      </c>
      <c r="T28" s="53">
        <v>500000</v>
      </c>
      <c r="U28" s="53">
        <v>502495</v>
      </c>
      <c r="V28" s="51">
        <f t="shared" si="2"/>
        <v>0</v>
      </c>
      <c r="W28" s="51">
        <f t="shared" si="3"/>
        <v>500000</v>
      </c>
      <c r="X28" s="53">
        <v>2825</v>
      </c>
      <c r="Y28" s="54">
        <f t="shared" si="4"/>
        <v>5.6219464870297213E-3</v>
      </c>
      <c r="Z28" s="55">
        <f t="shared" si="5"/>
        <v>0.75221238938053092</v>
      </c>
      <c r="AA28" s="56">
        <f t="shared" si="6"/>
        <v>250</v>
      </c>
      <c r="AB28" s="57">
        <v>450</v>
      </c>
      <c r="AC28" s="56">
        <f t="shared" si="8"/>
        <v>200</v>
      </c>
      <c r="AD28" s="58">
        <f t="shared" si="14"/>
        <v>2125</v>
      </c>
      <c r="AE28" s="59">
        <f>IF((SUMIF($J$7:$J$1048576,J28,$U$7:$U$1048576))&gt;(SUMIF($J$7:$J$1048576,J28,$T$7:$T$1048576)),AD28,(IF(O28="cpv",(U28*S28),(U28*S28/1000))))</f>
        <v>2125</v>
      </c>
      <c r="AF28" s="60">
        <f t="shared" si="15"/>
        <v>0</v>
      </c>
      <c r="AG28" s="60">
        <v>0</v>
      </c>
      <c r="AH28" s="60">
        <f t="shared" si="12"/>
        <v>1675</v>
      </c>
      <c r="AI28" s="61">
        <f t="shared" si="13"/>
        <v>0.78823529411764703</v>
      </c>
    </row>
    <row r="29" spans="1:35" customFormat="1" ht="15" hidden="1" customHeight="1" x14ac:dyDescent="0.25">
      <c r="A29" s="46" t="s">
        <v>118</v>
      </c>
      <c r="B29" s="47">
        <v>2016</v>
      </c>
      <c r="C29" s="47">
        <v>1</v>
      </c>
      <c r="D29" s="48" t="s">
        <v>53</v>
      </c>
      <c r="E29" s="49">
        <v>42377</v>
      </c>
      <c r="F29" s="49">
        <v>42380</v>
      </c>
      <c r="G29" s="50">
        <f t="shared" ca="1" si="0"/>
        <v>0</v>
      </c>
      <c r="H29" s="46" t="s">
        <v>54</v>
      </c>
      <c r="I29" s="46" t="s">
        <v>115</v>
      </c>
      <c r="J29" s="46" t="s">
        <v>119</v>
      </c>
      <c r="K29" s="51" t="str">
        <f t="shared" ca="1" si="1"/>
        <v>Completed</v>
      </c>
      <c r="L29" s="47" t="s">
        <v>57</v>
      </c>
      <c r="M29" s="47" t="s">
        <v>58</v>
      </c>
      <c r="N29" s="47" t="s">
        <v>78</v>
      </c>
      <c r="O29" s="47" t="s">
        <v>60</v>
      </c>
      <c r="P29" s="47" t="s">
        <v>79</v>
      </c>
      <c r="Q29" s="47" t="s">
        <v>79</v>
      </c>
      <c r="R29" s="52">
        <v>2.25</v>
      </c>
      <c r="S29" s="52">
        <v>4.25</v>
      </c>
      <c r="T29" s="53">
        <v>250000</v>
      </c>
      <c r="U29" s="53">
        <v>161838</v>
      </c>
      <c r="V29" s="51">
        <f t="shared" si="2"/>
        <v>88162</v>
      </c>
      <c r="W29" s="51">
        <f t="shared" si="3"/>
        <v>161838</v>
      </c>
      <c r="X29" s="53">
        <v>3861</v>
      </c>
      <c r="Y29" s="54">
        <f t="shared" si="4"/>
        <v>2.3857190523857191E-2</v>
      </c>
      <c r="Z29" s="55">
        <f t="shared" si="5"/>
        <v>0.17814335664335665</v>
      </c>
      <c r="AA29" s="56">
        <f t="shared" si="6"/>
        <v>562.5</v>
      </c>
      <c r="AB29" s="57">
        <f t="shared" si="7"/>
        <v>364.13549999999998</v>
      </c>
      <c r="AC29" s="56">
        <f t="shared" si="8"/>
        <v>-198.36450000000002</v>
      </c>
      <c r="AD29" s="58">
        <f t="shared" si="14"/>
        <v>1062.5</v>
      </c>
      <c r="AE29" s="59">
        <f>IF((SUMIF($J$7:$J$1048576,J29,$U$7:$U$1048576))&gt;(SUMIF($J$7:$J$1048576,J29,$T$7:$T$1048576)),AD29,(IF(O29="cpv",(U29*S29),(U29*S29/1000))))</f>
        <v>687.81150000000002</v>
      </c>
      <c r="AF29" s="60">
        <f t="shared" si="15"/>
        <v>-374.68849999999998</v>
      </c>
      <c r="AG29" s="60">
        <v>0</v>
      </c>
      <c r="AH29" s="60">
        <f t="shared" si="12"/>
        <v>323.67600000000004</v>
      </c>
      <c r="AI29" s="61">
        <f t="shared" si="13"/>
        <v>0.4705882352941177</v>
      </c>
    </row>
    <row r="30" spans="1:35" customFormat="1" ht="15" hidden="1" customHeight="1" x14ac:dyDescent="0.25">
      <c r="A30" s="46" t="s">
        <v>120</v>
      </c>
      <c r="B30" s="47">
        <v>2016</v>
      </c>
      <c r="C30" s="47">
        <v>1</v>
      </c>
      <c r="D30" s="48" t="s">
        <v>53</v>
      </c>
      <c r="E30" s="49">
        <v>42377</v>
      </c>
      <c r="F30" s="49">
        <v>42380</v>
      </c>
      <c r="G30" s="50">
        <f t="shared" ca="1" si="0"/>
        <v>0</v>
      </c>
      <c r="H30" s="46" t="s">
        <v>54</v>
      </c>
      <c r="I30" s="46" t="s">
        <v>115</v>
      </c>
      <c r="J30" s="46" t="s">
        <v>119</v>
      </c>
      <c r="K30" s="51" t="str">
        <f t="shared" ca="1" si="1"/>
        <v>Completed</v>
      </c>
      <c r="L30" s="47" t="s">
        <v>82</v>
      </c>
      <c r="M30" s="47" t="s">
        <v>58</v>
      </c>
      <c r="N30" s="47" t="s">
        <v>78</v>
      </c>
      <c r="O30" s="47" t="s">
        <v>60</v>
      </c>
      <c r="P30" s="47" t="s">
        <v>79</v>
      </c>
      <c r="Q30" s="47" t="s">
        <v>79</v>
      </c>
      <c r="R30" s="52">
        <v>0.5</v>
      </c>
      <c r="S30" s="52">
        <v>4.25</v>
      </c>
      <c r="T30" s="53">
        <v>400000</v>
      </c>
      <c r="U30" s="53">
        <v>182527</v>
      </c>
      <c r="V30" s="51">
        <f t="shared" si="2"/>
        <v>217473</v>
      </c>
      <c r="W30" s="51">
        <f t="shared" si="3"/>
        <v>182527</v>
      </c>
      <c r="X30" s="53">
        <v>1125</v>
      </c>
      <c r="Y30" s="54">
        <f t="shared" si="4"/>
        <v>6.16347170555589E-3</v>
      </c>
      <c r="Z30" s="55">
        <f t="shared" si="5"/>
        <v>0.68954644444444446</v>
      </c>
      <c r="AA30" s="56">
        <f t="shared" si="6"/>
        <v>200</v>
      </c>
      <c r="AB30" s="57">
        <f t="shared" si="7"/>
        <v>91.263499999999993</v>
      </c>
      <c r="AC30" s="56">
        <f t="shared" si="8"/>
        <v>-108.73650000000001</v>
      </c>
      <c r="AD30" s="58">
        <f t="shared" si="14"/>
        <v>1700</v>
      </c>
      <c r="AE30" s="59">
        <f>IF((SUMIF($J$7:$J$1048576,J30,$U$7:$U$1048576))&gt;(SUMIF($J$7:$J$1048576,J30,$T$7:$T$1048576)),AD30,(IF(O30="cpv",(U30*S30),(U30*S30/1000))))</f>
        <v>775.73974999999996</v>
      </c>
      <c r="AF30" s="60">
        <f t="shared" si="15"/>
        <v>-924.26025000000004</v>
      </c>
      <c r="AG30" s="60">
        <v>0</v>
      </c>
      <c r="AH30" s="60">
        <f t="shared" si="12"/>
        <v>684.47624999999994</v>
      </c>
      <c r="AI30" s="61">
        <f t="shared" si="13"/>
        <v>0.88235294117647056</v>
      </c>
    </row>
    <row r="31" spans="1:35" customFormat="1" ht="15" hidden="1" customHeight="1" x14ac:dyDescent="0.25">
      <c r="A31" s="46" t="s">
        <v>121</v>
      </c>
      <c r="B31" s="47">
        <v>2016</v>
      </c>
      <c r="C31" s="47">
        <v>1</v>
      </c>
      <c r="D31" s="48" t="s">
        <v>53</v>
      </c>
      <c r="E31" s="49">
        <v>42381</v>
      </c>
      <c r="F31" s="49">
        <v>42400</v>
      </c>
      <c r="G31" s="50">
        <f t="shared" ca="1" si="0"/>
        <v>0</v>
      </c>
      <c r="H31" s="46" t="s">
        <v>54</v>
      </c>
      <c r="I31" s="46" t="s">
        <v>55</v>
      </c>
      <c r="J31" s="46" t="s">
        <v>122</v>
      </c>
      <c r="K31" s="51" t="str">
        <f t="shared" ca="1" si="1"/>
        <v>Completed</v>
      </c>
      <c r="L31" s="47" t="s">
        <v>98</v>
      </c>
      <c r="M31" s="47" t="s">
        <v>58</v>
      </c>
      <c r="N31" s="47" t="s">
        <v>123</v>
      </c>
      <c r="O31" s="47" t="s">
        <v>109</v>
      </c>
      <c r="P31" s="47" t="s">
        <v>100</v>
      </c>
      <c r="Q31" s="47" t="s">
        <v>101</v>
      </c>
      <c r="R31" s="52">
        <v>3.9E-2</v>
      </c>
      <c r="S31" s="52">
        <v>0.06</v>
      </c>
      <c r="T31" s="53">
        <v>250000</v>
      </c>
      <c r="U31" s="53">
        <v>250973</v>
      </c>
      <c r="V31" s="51">
        <f t="shared" si="2"/>
        <v>0</v>
      </c>
      <c r="W31" s="51">
        <f t="shared" si="3"/>
        <v>250000</v>
      </c>
      <c r="X31" s="53">
        <v>21732</v>
      </c>
      <c r="Y31" s="54">
        <f t="shared" si="4"/>
        <v>8.6590987875189762E-2</v>
      </c>
      <c r="Z31" s="55">
        <f t="shared" si="5"/>
        <v>0.69022639425731636</v>
      </c>
      <c r="AA31" s="56">
        <f t="shared" si="6"/>
        <v>9750</v>
      </c>
      <c r="AB31" s="79">
        <f t="shared" si="7"/>
        <v>9750</v>
      </c>
      <c r="AC31" s="56">
        <f t="shared" si="8"/>
        <v>0</v>
      </c>
      <c r="AD31" s="58">
        <f t="shared" si="14"/>
        <v>15000</v>
      </c>
      <c r="AE31" s="59">
        <f>IF((SUMIF($J$7:$J$1048576,J31,$U$7:$U$1048576))&gt;(SUMIF($J$7:$J$1048576,J31,$T$7:$T$1048576)),AD31,(IF(O31="cpv",(U31*S31),(U31*S31/1000))))</f>
        <v>15000</v>
      </c>
      <c r="AF31" s="60">
        <f t="shared" si="15"/>
        <v>0</v>
      </c>
      <c r="AG31" s="60">
        <v>0</v>
      </c>
      <c r="AH31" s="60">
        <f t="shared" si="12"/>
        <v>5250</v>
      </c>
      <c r="AI31" s="61">
        <f t="shared" si="13"/>
        <v>0.35</v>
      </c>
    </row>
    <row r="32" spans="1:35" customFormat="1" ht="15" hidden="1" customHeight="1" x14ac:dyDescent="0.25">
      <c r="A32" s="46" t="s">
        <v>124</v>
      </c>
      <c r="B32" s="47">
        <v>2016</v>
      </c>
      <c r="C32" s="47">
        <v>1</v>
      </c>
      <c r="D32" s="48" t="s">
        <v>53</v>
      </c>
      <c r="E32" s="49">
        <v>42370</v>
      </c>
      <c r="F32" s="49">
        <v>42400</v>
      </c>
      <c r="G32" s="50">
        <f t="shared" ca="1" si="0"/>
        <v>0</v>
      </c>
      <c r="H32" s="46" t="s">
        <v>54</v>
      </c>
      <c r="I32" s="46" t="s">
        <v>55</v>
      </c>
      <c r="J32" s="46" t="s">
        <v>125</v>
      </c>
      <c r="K32" s="51" t="str">
        <f t="shared" ca="1" si="1"/>
        <v>Completed</v>
      </c>
      <c r="L32" s="47" t="s">
        <v>77</v>
      </c>
      <c r="M32" s="47" t="s">
        <v>58</v>
      </c>
      <c r="N32" s="47" t="s">
        <v>108</v>
      </c>
      <c r="O32" s="47" t="s">
        <v>109</v>
      </c>
      <c r="P32" s="47" t="s">
        <v>100</v>
      </c>
      <c r="Q32" s="47" t="s">
        <v>101</v>
      </c>
      <c r="R32" s="52">
        <v>0.01</v>
      </c>
      <c r="S32" s="52">
        <v>3.3000000000000002E-2</v>
      </c>
      <c r="T32" s="53">
        <v>100000</v>
      </c>
      <c r="U32" s="53">
        <v>101606</v>
      </c>
      <c r="V32" s="51">
        <f t="shared" si="2"/>
        <v>0</v>
      </c>
      <c r="W32" s="51">
        <f t="shared" si="3"/>
        <v>100000</v>
      </c>
      <c r="X32" s="53">
        <v>7509</v>
      </c>
      <c r="Y32" s="54">
        <f t="shared" si="4"/>
        <v>7.3903115957719034E-2</v>
      </c>
      <c r="Z32" s="55">
        <f t="shared" si="5"/>
        <v>0.27733386602743376</v>
      </c>
      <c r="AA32" s="56">
        <f t="shared" si="6"/>
        <v>1000</v>
      </c>
      <c r="AB32" s="78">
        <v>0</v>
      </c>
      <c r="AC32" s="56">
        <f t="shared" si="8"/>
        <v>-1000</v>
      </c>
      <c r="AD32" s="58">
        <f t="shared" si="14"/>
        <v>3300</v>
      </c>
      <c r="AE32" s="59">
        <v>2082.5</v>
      </c>
      <c r="AF32" s="60">
        <f t="shared" si="15"/>
        <v>-1217.5</v>
      </c>
      <c r="AG32" s="60">
        <v>0</v>
      </c>
      <c r="AH32" s="60">
        <f t="shared" si="12"/>
        <v>2082.5</v>
      </c>
      <c r="AI32" s="61">
        <f t="shared" si="13"/>
        <v>1</v>
      </c>
    </row>
    <row r="33" spans="1:35" customFormat="1" ht="15" hidden="1" customHeight="1" x14ac:dyDescent="0.25">
      <c r="A33" s="46" t="s">
        <v>126</v>
      </c>
      <c r="B33" s="47">
        <v>2016</v>
      </c>
      <c r="C33" s="47">
        <v>1</v>
      </c>
      <c r="D33" s="48" t="s">
        <v>53</v>
      </c>
      <c r="E33" s="49">
        <v>42370</v>
      </c>
      <c r="F33" s="49">
        <v>42400</v>
      </c>
      <c r="G33" s="50">
        <f t="shared" ca="1" si="0"/>
        <v>0</v>
      </c>
      <c r="H33" s="46" t="s">
        <v>54</v>
      </c>
      <c r="I33" s="46" t="s">
        <v>55</v>
      </c>
      <c r="J33" s="46" t="s">
        <v>125</v>
      </c>
      <c r="K33" s="51" t="str">
        <f t="shared" ca="1" si="1"/>
        <v>Completed</v>
      </c>
      <c r="L33" s="47" t="s">
        <v>57</v>
      </c>
      <c r="M33" s="47" t="s">
        <v>58</v>
      </c>
      <c r="N33" s="47" t="s">
        <v>108</v>
      </c>
      <c r="O33" s="47" t="s">
        <v>109</v>
      </c>
      <c r="P33" s="47" t="s">
        <v>100</v>
      </c>
      <c r="Q33" s="47" t="s">
        <v>101</v>
      </c>
      <c r="R33" s="52">
        <v>0.01</v>
      </c>
      <c r="S33" s="52">
        <v>3.3000000000000002E-2</v>
      </c>
      <c r="T33" s="53">
        <v>40000</v>
      </c>
      <c r="U33" s="53">
        <v>1326</v>
      </c>
      <c r="V33" s="51">
        <f t="shared" si="2"/>
        <v>38674</v>
      </c>
      <c r="W33" s="51">
        <f t="shared" si="3"/>
        <v>1326</v>
      </c>
      <c r="X33" s="53"/>
      <c r="Y33" s="54">
        <f t="shared" si="4"/>
        <v>0</v>
      </c>
      <c r="Z33" s="55" t="e">
        <f t="shared" si="5"/>
        <v>#DIV/0!</v>
      </c>
      <c r="AA33" s="56">
        <f t="shared" si="6"/>
        <v>400</v>
      </c>
      <c r="AB33" s="57">
        <f t="shared" si="7"/>
        <v>13.26</v>
      </c>
      <c r="AC33" s="56">
        <f t="shared" si="8"/>
        <v>-386.74</v>
      </c>
      <c r="AD33" s="58">
        <f t="shared" si="14"/>
        <v>1320</v>
      </c>
      <c r="AE33" s="59">
        <f>IF((SUMIF($J$7:$J$1048576,J33,$U$7:$U$1048576))&gt;(SUMIF($J$7:$J$1048576,J33,$T$7:$T$1048576)),AD33,(IF(O33="cpv",(U33*S33),(U33*S33/1000))))</f>
        <v>43.758000000000003</v>
      </c>
      <c r="AF33" s="60">
        <f t="shared" si="15"/>
        <v>-1276.242</v>
      </c>
      <c r="AG33" s="60">
        <v>0</v>
      </c>
      <c r="AH33" s="60">
        <f t="shared" si="12"/>
        <v>30.498000000000005</v>
      </c>
      <c r="AI33" s="61">
        <f t="shared" si="13"/>
        <v>0.69696969696969702</v>
      </c>
    </row>
    <row r="34" spans="1:35" customFormat="1" ht="15" hidden="1" customHeight="1" x14ac:dyDescent="0.25">
      <c r="A34" s="46" t="s">
        <v>127</v>
      </c>
      <c r="B34" s="47">
        <v>2016</v>
      </c>
      <c r="C34" s="47">
        <v>1</v>
      </c>
      <c r="D34" s="48" t="s">
        <v>53</v>
      </c>
      <c r="E34" s="49">
        <v>42370</v>
      </c>
      <c r="F34" s="49">
        <v>42400</v>
      </c>
      <c r="G34" s="50">
        <f t="shared" ca="1" si="0"/>
        <v>0</v>
      </c>
      <c r="H34" s="46" t="s">
        <v>54</v>
      </c>
      <c r="I34" s="46" t="s">
        <v>55</v>
      </c>
      <c r="J34" s="46" t="s">
        <v>125</v>
      </c>
      <c r="K34" s="51" t="str">
        <f t="shared" ca="1" si="1"/>
        <v>Completed</v>
      </c>
      <c r="L34" s="47" t="s">
        <v>92</v>
      </c>
      <c r="M34" s="47" t="s">
        <v>58</v>
      </c>
      <c r="N34" s="47" t="s">
        <v>108</v>
      </c>
      <c r="O34" s="47" t="s">
        <v>109</v>
      </c>
      <c r="P34" s="47" t="s">
        <v>100</v>
      </c>
      <c r="Q34" s="47" t="s">
        <v>101</v>
      </c>
      <c r="R34" s="52">
        <v>1.2E-2</v>
      </c>
      <c r="S34" s="52">
        <v>3.3000000000000002E-2</v>
      </c>
      <c r="T34" s="53">
        <v>70000</v>
      </c>
      <c r="U34" s="53">
        <v>70198</v>
      </c>
      <c r="V34" s="51">
        <f t="shared" si="2"/>
        <v>0</v>
      </c>
      <c r="W34" s="51">
        <f t="shared" si="3"/>
        <v>70000</v>
      </c>
      <c r="X34" s="53">
        <v>10779</v>
      </c>
      <c r="Y34" s="54">
        <f t="shared" si="4"/>
        <v>0.15355138323029147</v>
      </c>
      <c r="Z34" s="55">
        <f t="shared" si="5"/>
        <v>0.21491177289173394</v>
      </c>
      <c r="AA34" s="56">
        <f t="shared" si="6"/>
        <v>840</v>
      </c>
      <c r="AB34" s="57">
        <f t="shared" si="7"/>
        <v>840</v>
      </c>
      <c r="AC34" s="56">
        <f t="shared" si="8"/>
        <v>0</v>
      </c>
      <c r="AD34" s="58">
        <f t="shared" si="14"/>
        <v>2310</v>
      </c>
      <c r="AE34" s="59">
        <f>IF((SUMIF($J$7:$J$1048576,J34,$U$7:$U$1048576))&gt;(SUMIF($J$7:$J$1048576,J34,$T$7:$T$1048576)),AD34,(IF(O34="cpv",(U34*S34),(U34*S34/1000))))</f>
        <v>2316.5340000000001</v>
      </c>
      <c r="AF34" s="60">
        <f t="shared" si="15"/>
        <v>6.5340000000001055</v>
      </c>
      <c r="AG34" s="60">
        <v>0</v>
      </c>
      <c r="AH34" s="60">
        <f t="shared" si="12"/>
        <v>1476.5340000000001</v>
      </c>
      <c r="AI34" s="61">
        <f t="shared" si="13"/>
        <v>0.63738930661065196</v>
      </c>
    </row>
    <row r="35" spans="1:35" customFormat="1" ht="15" hidden="1" customHeight="1" x14ac:dyDescent="0.25">
      <c r="A35" s="46" t="s">
        <v>128</v>
      </c>
      <c r="B35" s="47">
        <v>2016</v>
      </c>
      <c r="C35" s="47">
        <v>1</v>
      </c>
      <c r="D35" s="48" t="s">
        <v>53</v>
      </c>
      <c r="E35" s="49">
        <v>42370</v>
      </c>
      <c r="F35" s="49">
        <v>42389</v>
      </c>
      <c r="G35" s="50">
        <f t="shared" ca="1" si="0"/>
        <v>0</v>
      </c>
      <c r="H35" s="46" t="s">
        <v>54</v>
      </c>
      <c r="I35" s="46" t="s">
        <v>129</v>
      </c>
      <c r="J35" s="46" t="s">
        <v>130</v>
      </c>
      <c r="K35" s="51" t="str">
        <f t="shared" ca="1" si="1"/>
        <v>Completed</v>
      </c>
      <c r="L35" s="47" t="s">
        <v>77</v>
      </c>
      <c r="M35" s="47" t="s">
        <v>58</v>
      </c>
      <c r="N35" s="47" t="s">
        <v>108</v>
      </c>
      <c r="O35" s="47" t="s">
        <v>109</v>
      </c>
      <c r="P35" s="47" t="s">
        <v>100</v>
      </c>
      <c r="Q35" s="47" t="s">
        <v>101</v>
      </c>
      <c r="R35" s="52">
        <v>0.01</v>
      </c>
      <c r="S35" s="52">
        <v>3.3000000000000002E-2</v>
      </c>
      <c r="T35" s="53">
        <v>80000</v>
      </c>
      <c r="U35" s="53">
        <v>81821</v>
      </c>
      <c r="V35" s="51">
        <f t="shared" si="2"/>
        <v>0</v>
      </c>
      <c r="W35" s="51">
        <f t="shared" si="3"/>
        <v>80000</v>
      </c>
      <c r="X35" s="53">
        <v>1317</v>
      </c>
      <c r="Y35" s="54">
        <f t="shared" si="4"/>
        <v>1.6096112245022672E-2</v>
      </c>
      <c r="Z35" s="55">
        <f t="shared" si="5"/>
        <v>1.791951404707669</v>
      </c>
      <c r="AA35" s="56">
        <f t="shared" si="6"/>
        <v>800</v>
      </c>
      <c r="AB35" s="78">
        <v>0</v>
      </c>
      <c r="AC35" s="56">
        <f t="shared" si="8"/>
        <v>-800</v>
      </c>
      <c r="AD35" s="58">
        <f t="shared" si="14"/>
        <v>2640</v>
      </c>
      <c r="AE35" s="59">
        <v>2360</v>
      </c>
      <c r="AF35" s="60">
        <f t="shared" si="15"/>
        <v>-280</v>
      </c>
      <c r="AG35" s="60">
        <v>0</v>
      </c>
      <c r="AH35" s="60">
        <f t="shared" si="12"/>
        <v>2360</v>
      </c>
      <c r="AI35" s="61">
        <f t="shared" si="13"/>
        <v>1</v>
      </c>
    </row>
    <row r="36" spans="1:35" customFormat="1" ht="15" hidden="1" customHeight="1" x14ac:dyDescent="0.25">
      <c r="A36" s="46" t="s">
        <v>131</v>
      </c>
      <c r="B36" s="47">
        <v>2016</v>
      </c>
      <c r="C36" s="47">
        <v>1</v>
      </c>
      <c r="D36" s="48" t="s">
        <v>53</v>
      </c>
      <c r="E36" s="49">
        <v>42370</v>
      </c>
      <c r="F36" s="49">
        <v>42389</v>
      </c>
      <c r="G36" s="50">
        <f t="shared" ca="1" si="0"/>
        <v>0</v>
      </c>
      <c r="H36" s="46" t="s">
        <v>54</v>
      </c>
      <c r="I36" s="46" t="s">
        <v>129</v>
      </c>
      <c r="J36" s="46" t="s">
        <v>130</v>
      </c>
      <c r="K36" s="51" t="str">
        <f t="shared" ca="1" si="1"/>
        <v>Completed</v>
      </c>
      <c r="L36" s="47" t="s">
        <v>64</v>
      </c>
      <c r="M36" s="47" t="s">
        <v>58</v>
      </c>
      <c r="N36" s="47" t="s">
        <v>108</v>
      </c>
      <c r="O36" s="47" t="s">
        <v>109</v>
      </c>
      <c r="P36" s="47" t="s">
        <v>100</v>
      </c>
      <c r="Q36" s="47" t="s">
        <v>101</v>
      </c>
      <c r="R36" s="52">
        <v>6.0000000000000001E-3</v>
      </c>
      <c r="S36" s="52">
        <v>3.3000000000000002E-2</v>
      </c>
      <c r="T36" s="53">
        <v>50000</v>
      </c>
      <c r="U36" s="53">
        <v>51760</v>
      </c>
      <c r="V36" s="51">
        <f t="shared" si="2"/>
        <v>0</v>
      </c>
      <c r="W36" s="51">
        <f t="shared" si="3"/>
        <v>50000</v>
      </c>
      <c r="X36" s="53">
        <v>895</v>
      </c>
      <c r="Y36" s="54">
        <f t="shared" si="4"/>
        <v>1.7291344667697064E-2</v>
      </c>
      <c r="Z36" s="55">
        <f t="shared" si="5"/>
        <v>1.8435754189944134</v>
      </c>
      <c r="AA36" s="56">
        <f t="shared" si="6"/>
        <v>300</v>
      </c>
      <c r="AB36" s="57">
        <f t="shared" si="7"/>
        <v>300</v>
      </c>
      <c r="AC36" s="56">
        <f t="shared" si="8"/>
        <v>0</v>
      </c>
      <c r="AD36" s="58">
        <f t="shared" si="14"/>
        <v>1650</v>
      </c>
      <c r="AE36" s="59">
        <f>IF((SUMIF($J$7:$J$1048576,J36,$U$7:$U$1048576))&gt;(SUMIF($J$7:$J$1048576,J36,$T$7:$T$1048576)),AD36,(IF(O36="cpv",(U36*S36),(U36*S36/1000))))</f>
        <v>1650</v>
      </c>
      <c r="AF36" s="60">
        <f t="shared" si="15"/>
        <v>0</v>
      </c>
      <c r="AG36" s="60">
        <v>0</v>
      </c>
      <c r="AH36" s="60">
        <f t="shared" si="12"/>
        <v>1350</v>
      </c>
      <c r="AI36" s="61">
        <f t="shared" si="13"/>
        <v>0.81818181818181823</v>
      </c>
    </row>
    <row r="37" spans="1:35" customFormat="1" ht="15" hidden="1" customHeight="1" x14ac:dyDescent="0.25">
      <c r="A37" s="46" t="s">
        <v>132</v>
      </c>
      <c r="B37" s="47">
        <v>2016</v>
      </c>
      <c r="C37" s="47">
        <v>1</v>
      </c>
      <c r="D37" s="48" t="s">
        <v>53</v>
      </c>
      <c r="E37" s="49">
        <v>42370</v>
      </c>
      <c r="F37" s="49">
        <v>42389</v>
      </c>
      <c r="G37" s="50">
        <f t="shared" ca="1" si="0"/>
        <v>0</v>
      </c>
      <c r="H37" s="46" t="s">
        <v>54</v>
      </c>
      <c r="I37" s="46" t="s">
        <v>129</v>
      </c>
      <c r="J37" s="46" t="s">
        <v>130</v>
      </c>
      <c r="K37" s="51" t="str">
        <f t="shared" ca="1" si="1"/>
        <v>Completed</v>
      </c>
      <c r="L37" s="47" t="s">
        <v>133</v>
      </c>
      <c r="M37" s="47" t="s">
        <v>58</v>
      </c>
      <c r="N37" s="47" t="s">
        <v>108</v>
      </c>
      <c r="O37" s="47" t="s">
        <v>109</v>
      </c>
      <c r="P37" s="47" t="s">
        <v>100</v>
      </c>
      <c r="Q37" s="47" t="s">
        <v>101</v>
      </c>
      <c r="R37" s="52">
        <v>5.0000000000000001E-3</v>
      </c>
      <c r="S37" s="52">
        <v>3.3000000000000002E-2</v>
      </c>
      <c r="T37" s="53">
        <v>30000</v>
      </c>
      <c r="U37" s="53">
        <v>26944</v>
      </c>
      <c r="V37" s="51">
        <f t="shared" si="2"/>
        <v>3056</v>
      </c>
      <c r="W37" s="51">
        <f t="shared" si="3"/>
        <v>26944</v>
      </c>
      <c r="X37" s="53"/>
      <c r="Y37" s="54">
        <f t="shared" si="4"/>
        <v>0</v>
      </c>
      <c r="Z37" s="55" t="e">
        <f t="shared" si="5"/>
        <v>#DIV/0!</v>
      </c>
      <c r="AA37" s="56">
        <f t="shared" si="6"/>
        <v>150</v>
      </c>
      <c r="AB37" s="57">
        <v>150</v>
      </c>
      <c r="AC37" s="56">
        <f t="shared" si="8"/>
        <v>0</v>
      </c>
      <c r="AD37" s="58">
        <f t="shared" si="14"/>
        <v>990</v>
      </c>
      <c r="AE37" s="59">
        <f>IF((SUMIF($J$7:$J$1048576,J37,$U$7:$U$1048576))&gt;(SUMIF($J$7:$J$1048576,J37,$T$7:$T$1048576)),AD37,(IF(O37="cpv",(U37*S37),(U37*S37/1000))))</f>
        <v>990</v>
      </c>
      <c r="AF37" s="60">
        <f t="shared" si="15"/>
        <v>0</v>
      </c>
      <c r="AG37" s="60">
        <v>0</v>
      </c>
      <c r="AH37" s="60">
        <f t="shared" si="12"/>
        <v>840</v>
      </c>
      <c r="AI37" s="61">
        <f t="shared" si="13"/>
        <v>0.84848484848484851</v>
      </c>
    </row>
    <row r="38" spans="1:35" customFormat="1" ht="15" hidden="1" customHeight="1" x14ac:dyDescent="0.25">
      <c r="A38" s="46" t="s">
        <v>134</v>
      </c>
      <c r="B38" s="47">
        <v>2016</v>
      </c>
      <c r="C38" s="47">
        <v>1</v>
      </c>
      <c r="D38" s="48" t="s">
        <v>53</v>
      </c>
      <c r="E38" s="49">
        <v>42370</v>
      </c>
      <c r="F38" s="49">
        <v>42400</v>
      </c>
      <c r="G38" s="50">
        <f t="shared" ca="1" si="0"/>
        <v>0</v>
      </c>
      <c r="H38" s="46" t="s">
        <v>54</v>
      </c>
      <c r="I38" s="46" t="s">
        <v>135</v>
      </c>
      <c r="J38" s="46" t="s">
        <v>136</v>
      </c>
      <c r="K38" s="51" t="str">
        <f t="shared" ca="1" si="1"/>
        <v>Completed</v>
      </c>
      <c r="L38" s="47" t="s">
        <v>77</v>
      </c>
      <c r="M38" s="47" t="s">
        <v>58</v>
      </c>
      <c r="N38" s="47" t="s">
        <v>78</v>
      </c>
      <c r="O38" s="47" t="s">
        <v>60</v>
      </c>
      <c r="P38" s="47" t="s">
        <v>79</v>
      </c>
      <c r="Q38" s="47" t="s">
        <v>79</v>
      </c>
      <c r="R38" s="52">
        <v>1.5</v>
      </c>
      <c r="S38" s="52">
        <v>4.25</v>
      </c>
      <c r="T38" s="53">
        <v>400000</v>
      </c>
      <c r="U38" s="53">
        <v>434689</v>
      </c>
      <c r="V38" s="51">
        <f t="shared" si="2"/>
        <v>0</v>
      </c>
      <c r="W38" s="51">
        <f t="shared" si="3"/>
        <v>400000</v>
      </c>
      <c r="X38" s="53">
        <v>1872</v>
      </c>
      <c r="Y38" s="54">
        <f t="shared" si="4"/>
        <v>4.3065271953051489E-3</v>
      </c>
      <c r="Z38" s="55">
        <f t="shared" si="5"/>
        <v>0.90811965811965811</v>
      </c>
      <c r="AA38" s="56">
        <f t="shared" si="6"/>
        <v>600</v>
      </c>
      <c r="AB38" s="78">
        <v>0</v>
      </c>
      <c r="AC38" s="56">
        <f t="shared" si="8"/>
        <v>-600</v>
      </c>
      <c r="AD38" s="58">
        <f t="shared" si="14"/>
        <v>1700</v>
      </c>
      <c r="AE38" s="59">
        <f>IF((SUMIF($J$7:$J$1048576,J38,$U$7:$U$1048576))&gt;(SUMIF($J$7:$J$1048576,J38,$T$7:$T$1048576)),AD38,(IF(O38="cpv",(U38*S38),(U38*S38/1000))))</f>
        <v>1700</v>
      </c>
      <c r="AF38" s="60">
        <f t="shared" si="15"/>
        <v>0</v>
      </c>
      <c r="AG38" s="60">
        <v>0</v>
      </c>
      <c r="AH38" s="60">
        <f t="shared" si="12"/>
        <v>1700</v>
      </c>
      <c r="AI38" s="61">
        <f t="shared" si="13"/>
        <v>1</v>
      </c>
    </row>
    <row r="39" spans="1:35" customFormat="1" ht="15" hidden="1" customHeight="1" x14ac:dyDescent="0.25">
      <c r="A39" s="46" t="s">
        <v>137</v>
      </c>
      <c r="B39" s="47">
        <v>2016</v>
      </c>
      <c r="C39" s="47">
        <v>1</v>
      </c>
      <c r="D39" s="48" t="s">
        <v>53</v>
      </c>
      <c r="E39" s="49">
        <v>42370</v>
      </c>
      <c r="F39" s="49">
        <v>42400</v>
      </c>
      <c r="G39" s="50">
        <f t="shared" ca="1" si="0"/>
        <v>0</v>
      </c>
      <c r="H39" s="46" t="s">
        <v>54</v>
      </c>
      <c r="I39" s="46" t="s">
        <v>135</v>
      </c>
      <c r="J39" s="46" t="s">
        <v>136</v>
      </c>
      <c r="K39" s="51" t="str">
        <f t="shared" ca="1" si="1"/>
        <v>Completed</v>
      </c>
      <c r="L39" s="47" t="s">
        <v>64</v>
      </c>
      <c r="M39" s="47" t="s">
        <v>58</v>
      </c>
      <c r="N39" s="47" t="s">
        <v>78</v>
      </c>
      <c r="O39" s="47" t="s">
        <v>60</v>
      </c>
      <c r="P39" s="47" t="s">
        <v>79</v>
      </c>
      <c r="Q39" s="47" t="s">
        <v>79</v>
      </c>
      <c r="R39" s="52">
        <v>2.5</v>
      </c>
      <c r="S39" s="52">
        <v>4.25</v>
      </c>
      <c r="T39" s="53">
        <v>300000</v>
      </c>
      <c r="U39" s="53">
        <v>300167</v>
      </c>
      <c r="V39" s="51">
        <f t="shared" si="2"/>
        <v>0</v>
      </c>
      <c r="W39" s="51">
        <f t="shared" si="3"/>
        <v>300000</v>
      </c>
      <c r="X39" s="53">
        <v>3778</v>
      </c>
      <c r="Y39" s="54">
        <f t="shared" si="4"/>
        <v>1.2586326944667468E-2</v>
      </c>
      <c r="Z39" s="55">
        <f t="shared" si="5"/>
        <v>0.33748014822657491</v>
      </c>
      <c r="AA39" s="56">
        <f t="shared" si="6"/>
        <v>750</v>
      </c>
      <c r="AB39" s="57">
        <f t="shared" si="7"/>
        <v>750</v>
      </c>
      <c r="AC39" s="56">
        <f t="shared" si="8"/>
        <v>0</v>
      </c>
      <c r="AD39" s="58">
        <f t="shared" si="14"/>
        <v>1275</v>
      </c>
      <c r="AE39" s="59">
        <f>IF((SUMIF($J$7:$J$1048576,J39,$U$7:$U$1048576))&gt;(SUMIF($J$7:$J$1048576,J39,$T$7:$T$1048576)),AD39,(IF(O39="cpv",(U39*S39),(U39*S39/1000))))</f>
        <v>1275</v>
      </c>
      <c r="AF39" s="60">
        <f t="shared" si="15"/>
        <v>0</v>
      </c>
      <c r="AG39" s="60">
        <v>0</v>
      </c>
      <c r="AH39" s="60">
        <f t="shared" si="12"/>
        <v>525</v>
      </c>
      <c r="AI39" s="61">
        <f t="shared" si="13"/>
        <v>0.41176470588235292</v>
      </c>
    </row>
    <row r="40" spans="1:35" customFormat="1" ht="15" hidden="1" customHeight="1" x14ac:dyDescent="0.25">
      <c r="A40" s="46" t="s">
        <v>138</v>
      </c>
      <c r="B40" s="47">
        <v>2016</v>
      </c>
      <c r="C40" s="47">
        <v>1</v>
      </c>
      <c r="D40" s="48" t="s">
        <v>53</v>
      </c>
      <c r="E40" s="49">
        <v>42370</v>
      </c>
      <c r="F40" s="49">
        <v>42400</v>
      </c>
      <c r="G40" s="50">
        <f t="shared" ca="1" si="0"/>
        <v>0</v>
      </c>
      <c r="H40" s="46" t="s">
        <v>54</v>
      </c>
      <c r="I40" s="46" t="s">
        <v>135</v>
      </c>
      <c r="J40" s="46" t="s">
        <v>136</v>
      </c>
      <c r="K40" s="51" t="str">
        <f t="shared" ca="1" si="1"/>
        <v>Completed</v>
      </c>
      <c r="L40" s="47" t="s">
        <v>82</v>
      </c>
      <c r="M40" s="47" t="s">
        <v>58</v>
      </c>
      <c r="N40" s="47" t="s">
        <v>78</v>
      </c>
      <c r="O40" s="47" t="s">
        <v>60</v>
      </c>
      <c r="P40" s="47" t="s">
        <v>79</v>
      </c>
      <c r="Q40" s="47" t="s">
        <v>79</v>
      </c>
      <c r="R40" s="52">
        <v>0.5</v>
      </c>
      <c r="S40" s="52">
        <v>4.25</v>
      </c>
      <c r="T40" s="53">
        <v>240000</v>
      </c>
      <c r="U40" s="53">
        <v>241420</v>
      </c>
      <c r="V40" s="51">
        <f t="shared" si="2"/>
        <v>0</v>
      </c>
      <c r="W40" s="51">
        <f t="shared" si="3"/>
        <v>240000</v>
      </c>
      <c r="X40" s="53">
        <v>2361</v>
      </c>
      <c r="Y40" s="54">
        <f t="shared" si="4"/>
        <v>9.7796371468809543E-3</v>
      </c>
      <c r="Z40" s="55">
        <f t="shared" si="5"/>
        <v>0.43413807708598051</v>
      </c>
      <c r="AA40" s="56">
        <f t="shared" si="6"/>
        <v>120</v>
      </c>
      <c r="AB40" s="57">
        <f t="shared" si="7"/>
        <v>120</v>
      </c>
      <c r="AC40" s="56">
        <f t="shared" si="8"/>
        <v>0</v>
      </c>
      <c r="AD40" s="58">
        <f t="shared" si="14"/>
        <v>1020</v>
      </c>
      <c r="AE40" s="59">
        <v>1025</v>
      </c>
      <c r="AF40" s="60">
        <f t="shared" si="15"/>
        <v>5</v>
      </c>
      <c r="AG40" s="60">
        <v>0</v>
      </c>
      <c r="AH40" s="60">
        <f t="shared" si="12"/>
        <v>905</v>
      </c>
      <c r="AI40" s="61">
        <f t="shared" si="13"/>
        <v>0.88292682926829269</v>
      </c>
    </row>
    <row r="41" spans="1:35" customFormat="1" ht="15" hidden="1" customHeight="1" x14ac:dyDescent="0.25">
      <c r="A41" s="46" t="s">
        <v>139</v>
      </c>
      <c r="B41" s="47">
        <v>2016</v>
      </c>
      <c r="C41" s="47">
        <v>1</v>
      </c>
      <c r="D41" s="48" t="s">
        <v>53</v>
      </c>
      <c r="E41" s="49">
        <v>42370</v>
      </c>
      <c r="F41" s="49">
        <v>42400</v>
      </c>
      <c r="G41" s="50">
        <f t="shared" ca="1" si="0"/>
        <v>0</v>
      </c>
      <c r="H41" s="46" t="s">
        <v>54</v>
      </c>
      <c r="I41" s="46" t="s">
        <v>140</v>
      </c>
      <c r="J41" s="46" t="s">
        <v>141</v>
      </c>
      <c r="K41" s="51" t="str">
        <f t="shared" ca="1" si="1"/>
        <v>Completed</v>
      </c>
      <c r="L41" s="47" t="s">
        <v>57</v>
      </c>
      <c r="M41" s="47" t="s">
        <v>58</v>
      </c>
      <c r="N41" s="47" t="s">
        <v>59</v>
      </c>
      <c r="O41" s="47" t="s">
        <v>60</v>
      </c>
      <c r="P41" s="47" t="s">
        <v>61</v>
      </c>
      <c r="Q41" s="47" t="s">
        <v>62</v>
      </c>
      <c r="R41" s="52">
        <v>0.5</v>
      </c>
      <c r="S41" s="52">
        <v>0.8</v>
      </c>
      <c r="T41" s="53">
        <v>1000000</v>
      </c>
      <c r="U41" s="53">
        <v>901558</v>
      </c>
      <c r="V41" s="51">
        <f t="shared" si="2"/>
        <v>98442</v>
      </c>
      <c r="W41" s="51">
        <f t="shared" si="3"/>
        <v>901558</v>
      </c>
      <c r="X41" s="53"/>
      <c r="Y41" s="54">
        <f t="shared" si="4"/>
        <v>0</v>
      </c>
      <c r="Z41" s="55" t="e">
        <f t="shared" si="5"/>
        <v>#DIV/0!</v>
      </c>
      <c r="AA41" s="56">
        <f t="shared" si="6"/>
        <v>500</v>
      </c>
      <c r="AB41" s="57">
        <f t="shared" si="7"/>
        <v>450.779</v>
      </c>
      <c r="AC41" s="56">
        <f t="shared" si="8"/>
        <v>-49.221000000000004</v>
      </c>
      <c r="AD41" s="58">
        <f t="shared" si="14"/>
        <v>800</v>
      </c>
      <c r="AE41" s="59">
        <f>IF((SUMIF($J$7:$J$1048576,J41,$U$7:$U$1048576))&gt;(SUMIF($J$7:$J$1048576,J41,$T$7:$T$1048576)),AD41,(IF(O41="cpv",(U41*S41),(U41*S41/1000))))</f>
        <v>721.24639999999999</v>
      </c>
      <c r="AF41" s="60">
        <f t="shared" si="15"/>
        <v>-78.753600000000006</v>
      </c>
      <c r="AG41" s="60">
        <v>0</v>
      </c>
      <c r="AH41" s="60">
        <f t="shared" si="12"/>
        <v>270.4674</v>
      </c>
      <c r="AI41" s="61">
        <f t="shared" si="13"/>
        <v>0.375</v>
      </c>
    </row>
    <row r="42" spans="1:35" customFormat="1" ht="15" hidden="1" customHeight="1" x14ac:dyDescent="0.25">
      <c r="A42" s="46" t="s">
        <v>142</v>
      </c>
      <c r="B42" s="47">
        <v>2016</v>
      </c>
      <c r="C42" s="47">
        <v>1</v>
      </c>
      <c r="D42" s="48" t="s">
        <v>53</v>
      </c>
      <c r="E42" s="49">
        <v>42370</v>
      </c>
      <c r="F42" s="49">
        <v>42400</v>
      </c>
      <c r="G42" s="50">
        <f t="shared" ca="1" si="0"/>
        <v>0</v>
      </c>
      <c r="H42" s="46" t="s">
        <v>54</v>
      </c>
      <c r="I42" s="46" t="s">
        <v>140</v>
      </c>
      <c r="J42" s="46" t="s">
        <v>141</v>
      </c>
      <c r="K42" s="51" t="str">
        <f t="shared" ca="1" si="1"/>
        <v>Completed</v>
      </c>
      <c r="L42" s="47" t="s">
        <v>64</v>
      </c>
      <c r="M42" s="47" t="s">
        <v>58</v>
      </c>
      <c r="N42" s="47" t="s">
        <v>59</v>
      </c>
      <c r="O42" s="47" t="s">
        <v>60</v>
      </c>
      <c r="P42" s="47" t="s">
        <v>61</v>
      </c>
      <c r="Q42" s="47" t="s">
        <v>62</v>
      </c>
      <c r="R42" s="52">
        <v>0.2</v>
      </c>
      <c r="S42" s="52">
        <v>0.8</v>
      </c>
      <c r="T42" s="53">
        <v>2000000</v>
      </c>
      <c r="U42" s="53">
        <v>1890883</v>
      </c>
      <c r="V42" s="51">
        <f t="shared" si="2"/>
        <v>109117</v>
      </c>
      <c r="W42" s="51">
        <f t="shared" si="3"/>
        <v>1890883</v>
      </c>
      <c r="X42" s="53">
        <v>896</v>
      </c>
      <c r="Y42" s="54">
        <f t="shared" si="4"/>
        <v>4.7385269210204969E-4</v>
      </c>
      <c r="Z42" s="55">
        <f t="shared" si="5"/>
        <v>1.3258928571428572</v>
      </c>
      <c r="AA42" s="56">
        <f t="shared" si="6"/>
        <v>400</v>
      </c>
      <c r="AB42" s="57">
        <f t="shared" si="7"/>
        <v>378.17660000000001</v>
      </c>
      <c r="AC42" s="56">
        <f t="shared" si="8"/>
        <v>-21.823399999999992</v>
      </c>
      <c r="AD42" s="58">
        <f t="shared" si="14"/>
        <v>1600</v>
      </c>
      <c r="AE42" s="59">
        <v>1188</v>
      </c>
      <c r="AF42" s="60">
        <f t="shared" si="15"/>
        <v>-412</v>
      </c>
      <c r="AG42" s="60">
        <v>0</v>
      </c>
      <c r="AH42" s="60">
        <f t="shared" si="12"/>
        <v>809.82339999999999</v>
      </c>
      <c r="AI42" s="61">
        <f t="shared" si="13"/>
        <v>0.68166952861952856</v>
      </c>
    </row>
    <row r="43" spans="1:35" customFormat="1" ht="15" hidden="1" customHeight="1" x14ac:dyDescent="0.25">
      <c r="A43" s="46" t="s">
        <v>143</v>
      </c>
      <c r="B43" s="47">
        <v>2016</v>
      </c>
      <c r="C43" s="47">
        <v>1</v>
      </c>
      <c r="D43" s="48" t="s">
        <v>53</v>
      </c>
      <c r="E43" s="49">
        <v>42370</v>
      </c>
      <c r="F43" s="49">
        <v>42400</v>
      </c>
      <c r="G43" s="50">
        <f t="shared" ca="1" si="0"/>
        <v>0</v>
      </c>
      <c r="H43" s="46" t="s">
        <v>54</v>
      </c>
      <c r="I43" s="46" t="s">
        <v>140</v>
      </c>
      <c r="J43" s="46" t="s">
        <v>141</v>
      </c>
      <c r="K43" s="51" t="str">
        <f t="shared" ca="1" si="1"/>
        <v>Completed</v>
      </c>
      <c r="L43" s="47" t="s">
        <v>82</v>
      </c>
      <c r="M43" s="47" t="s">
        <v>58</v>
      </c>
      <c r="N43" s="47" t="s">
        <v>59</v>
      </c>
      <c r="O43" s="47" t="s">
        <v>60</v>
      </c>
      <c r="P43" s="47" t="s">
        <v>61</v>
      </c>
      <c r="Q43" s="47" t="s">
        <v>62</v>
      </c>
      <c r="R43" s="52">
        <v>0.1</v>
      </c>
      <c r="S43" s="52">
        <v>0.8</v>
      </c>
      <c r="T43" s="53">
        <v>1000000</v>
      </c>
      <c r="U43" s="53">
        <v>1002985</v>
      </c>
      <c r="V43" s="51">
        <f t="shared" si="2"/>
        <v>0</v>
      </c>
      <c r="W43" s="51">
        <f t="shared" si="3"/>
        <v>1000000</v>
      </c>
      <c r="X43" s="53"/>
      <c r="Y43" s="54">
        <f t="shared" si="4"/>
        <v>0</v>
      </c>
      <c r="Z43" s="55" t="e">
        <f t="shared" si="5"/>
        <v>#DIV/0!</v>
      </c>
      <c r="AA43" s="56">
        <f t="shared" si="6"/>
        <v>100</v>
      </c>
      <c r="AB43" s="57">
        <f t="shared" si="7"/>
        <v>100</v>
      </c>
      <c r="AC43" s="56">
        <f t="shared" si="8"/>
        <v>0</v>
      </c>
      <c r="AD43" s="58">
        <f t="shared" si="14"/>
        <v>800</v>
      </c>
      <c r="AE43" s="59">
        <f>IF((SUMIF($J$7:$J$1048576,J43,$U$7:$U$1048576))&gt;(SUMIF($J$7:$J$1048576,J43,$T$7:$T$1048576)),AD43,(IF(O43="cpv",(U43*S43),(U43*S43/1000))))</f>
        <v>802.38800000000003</v>
      </c>
      <c r="AF43" s="60">
        <f t="shared" si="15"/>
        <v>2.3880000000000337</v>
      </c>
      <c r="AG43" s="60">
        <v>0</v>
      </c>
      <c r="AH43" s="60">
        <f t="shared" si="12"/>
        <v>702.38800000000003</v>
      </c>
      <c r="AI43" s="61">
        <f t="shared" si="13"/>
        <v>0.87537201453660818</v>
      </c>
    </row>
    <row r="44" spans="1:35" customFormat="1" ht="15" hidden="1" customHeight="1" x14ac:dyDescent="0.25">
      <c r="A44" s="46" t="s">
        <v>144</v>
      </c>
      <c r="B44" s="47">
        <v>2016</v>
      </c>
      <c r="C44" s="47">
        <v>1</v>
      </c>
      <c r="D44" s="48" t="s">
        <v>53</v>
      </c>
      <c r="E44" s="49">
        <v>42377</v>
      </c>
      <c r="F44" s="49">
        <v>42380</v>
      </c>
      <c r="G44" s="50">
        <f t="shared" ca="1" si="0"/>
        <v>0</v>
      </c>
      <c r="H44" s="46" t="s">
        <v>74</v>
      </c>
      <c r="I44" s="46" t="s">
        <v>145</v>
      </c>
      <c r="J44" s="46" t="s">
        <v>146</v>
      </c>
      <c r="K44" s="51" t="str">
        <f t="shared" ca="1" si="1"/>
        <v>Completed</v>
      </c>
      <c r="L44" s="47" t="s">
        <v>77</v>
      </c>
      <c r="M44" s="47" t="s">
        <v>58</v>
      </c>
      <c r="N44" s="47" t="s">
        <v>78</v>
      </c>
      <c r="O44" s="47" t="s">
        <v>60</v>
      </c>
      <c r="P44" s="47" t="s">
        <v>79</v>
      </c>
      <c r="Q44" s="47" t="s">
        <v>79</v>
      </c>
      <c r="R44" s="52">
        <v>1.5</v>
      </c>
      <c r="S44" s="52">
        <v>4.5</v>
      </c>
      <c r="T44" s="53">
        <v>400000</v>
      </c>
      <c r="U44" s="53">
        <v>402485</v>
      </c>
      <c r="V44" s="51">
        <f t="shared" si="2"/>
        <v>0</v>
      </c>
      <c r="W44" s="51">
        <f t="shared" si="3"/>
        <v>400000</v>
      </c>
      <c r="X44" s="53">
        <v>1217</v>
      </c>
      <c r="Y44" s="54">
        <f t="shared" si="4"/>
        <v>3.0237151695094227E-3</v>
      </c>
      <c r="Z44" s="55">
        <f t="shared" si="5"/>
        <v>1.4790468364831553</v>
      </c>
      <c r="AA44" s="56">
        <f t="shared" si="6"/>
        <v>600</v>
      </c>
      <c r="AB44" s="78">
        <v>0</v>
      </c>
      <c r="AC44" s="56">
        <f t="shared" si="8"/>
        <v>-600</v>
      </c>
      <c r="AD44" s="58">
        <f t="shared" si="14"/>
        <v>1800</v>
      </c>
      <c r="AE44" s="59">
        <f>IF((SUMIF($J$7:$J$1048576,J44,$U$7:$U$1048576))&gt;(SUMIF($J$7:$J$1048576,J44,$T$7:$T$1048576)),AD44,(IF(O44="cpv",(U44*S44),(U44*S44/1000))))</f>
        <v>1800</v>
      </c>
      <c r="AF44" s="60">
        <f t="shared" si="15"/>
        <v>0</v>
      </c>
      <c r="AG44" s="60">
        <v>0</v>
      </c>
      <c r="AH44" s="60">
        <f t="shared" si="12"/>
        <v>1800</v>
      </c>
      <c r="AI44" s="61">
        <f t="shared" si="13"/>
        <v>1</v>
      </c>
    </row>
    <row r="45" spans="1:35" customFormat="1" ht="15" hidden="1" customHeight="1" x14ac:dyDescent="0.25">
      <c r="A45" s="46" t="s">
        <v>147</v>
      </c>
      <c r="B45" s="47">
        <v>2016</v>
      </c>
      <c r="C45" s="47">
        <v>1</v>
      </c>
      <c r="D45" s="48" t="s">
        <v>53</v>
      </c>
      <c r="E45" s="49">
        <v>42377</v>
      </c>
      <c r="F45" s="49">
        <v>42380</v>
      </c>
      <c r="G45" s="50">
        <f t="shared" ca="1" si="0"/>
        <v>0</v>
      </c>
      <c r="H45" s="46" t="s">
        <v>74</v>
      </c>
      <c r="I45" s="46" t="s">
        <v>145</v>
      </c>
      <c r="J45" s="46" t="s">
        <v>146</v>
      </c>
      <c r="K45" s="51" t="str">
        <f t="shared" ca="1" si="1"/>
        <v>Completed</v>
      </c>
      <c r="L45" s="47" t="s">
        <v>57</v>
      </c>
      <c r="M45" s="47" t="s">
        <v>58</v>
      </c>
      <c r="N45" s="47" t="s">
        <v>78</v>
      </c>
      <c r="O45" s="47" t="s">
        <v>60</v>
      </c>
      <c r="P45" s="47" t="s">
        <v>79</v>
      </c>
      <c r="Q45" s="47" t="s">
        <v>79</v>
      </c>
      <c r="R45" s="52">
        <v>2.25</v>
      </c>
      <c r="S45" s="52">
        <v>4.5</v>
      </c>
      <c r="T45" s="53">
        <v>100000</v>
      </c>
      <c r="U45" s="53">
        <v>110008</v>
      </c>
      <c r="V45" s="51">
        <f t="shared" si="2"/>
        <v>0</v>
      </c>
      <c r="W45" s="51">
        <f t="shared" si="3"/>
        <v>100000</v>
      </c>
      <c r="X45" s="53">
        <v>2248</v>
      </c>
      <c r="Y45" s="54">
        <f t="shared" si="4"/>
        <v>2.0434877463457204E-2</v>
      </c>
      <c r="Z45" s="55">
        <f t="shared" si="5"/>
        <v>0.22241992882562278</v>
      </c>
      <c r="AA45" s="56">
        <f t="shared" si="6"/>
        <v>225</v>
      </c>
      <c r="AB45" s="57">
        <f t="shared" si="7"/>
        <v>225</v>
      </c>
      <c r="AC45" s="56">
        <f t="shared" si="8"/>
        <v>0</v>
      </c>
      <c r="AD45" s="58">
        <f t="shared" si="14"/>
        <v>450</v>
      </c>
      <c r="AE45" s="59">
        <v>500</v>
      </c>
      <c r="AF45" s="60">
        <f t="shared" si="15"/>
        <v>50</v>
      </c>
      <c r="AG45" s="60">
        <v>0</v>
      </c>
      <c r="AH45" s="60">
        <f t="shared" si="12"/>
        <v>275</v>
      </c>
      <c r="AI45" s="61">
        <f t="shared" si="13"/>
        <v>0.55000000000000004</v>
      </c>
    </row>
    <row r="46" spans="1:35" customFormat="1" ht="15" hidden="1" customHeight="1" x14ac:dyDescent="0.25">
      <c r="A46" s="46" t="s">
        <v>148</v>
      </c>
      <c r="B46" s="47">
        <v>2016</v>
      </c>
      <c r="C46" s="47">
        <v>1</v>
      </c>
      <c r="D46" s="48" t="s">
        <v>53</v>
      </c>
      <c r="E46" s="49">
        <v>42377</v>
      </c>
      <c r="F46" s="49">
        <v>42380</v>
      </c>
      <c r="G46" s="50">
        <f t="shared" ca="1" si="0"/>
        <v>0</v>
      </c>
      <c r="H46" s="46" t="s">
        <v>74</v>
      </c>
      <c r="I46" s="46" t="s">
        <v>145</v>
      </c>
      <c r="J46" s="46" t="s">
        <v>146</v>
      </c>
      <c r="K46" s="51" t="str">
        <f t="shared" ca="1" si="1"/>
        <v>Completed</v>
      </c>
      <c r="L46" s="47" t="s">
        <v>64</v>
      </c>
      <c r="M46" s="47" t="s">
        <v>58</v>
      </c>
      <c r="N46" s="47" t="s">
        <v>78</v>
      </c>
      <c r="O46" s="47" t="s">
        <v>60</v>
      </c>
      <c r="P46" s="47" t="s">
        <v>79</v>
      </c>
      <c r="Q46" s="47" t="s">
        <v>79</v>
      </c>
      <c r="R46" s="52">
        <v>2.5</v>
      </c>
      <c r="S46" s="52">
        <v>4.5</v>
      </c>
      <c r="T46" s="53">
        <v>200000</v>
      </c>
      <c r="U46" s="53">
        <v>201160</v>
      </c>
      <c r="V46" s="51">
        <f t="shared" si="2"/>
        <v>0</v>
      </c>
      <c r="W46" s="51">
        <f t="shared" si="3"/>
        <v>200000</v>
      </c>
      <c r="X46" s="53">
        <v>3967</v>
      </c>
      <c r="Y46" s="54">
        <f t="shared" si="4"/>
        <v>1.9720620401670313E-2</v>
      </c>
      <c r="Z46" s="55">
        <f t="shared" si="5"/>
        <v>0.22687169145449962</v>
      </c>
      <c r="AA46" s="56">
        <f t="shared" si="6"/>
        <v>500</v>
      </c>
      <c r="AB46" s="57">
        <f t="shared" si="7"/>
        <v>500</v>
      </c>
      <c r="AC46" s="56">
        <f t="shared" si="8"/>
        <v>0</v>
      </c>
      <c r="AD46" s="58">
        <f t="shared" si="14"/>
        <v>900</v>
      </c>
      <c r="AE46" s="59">
        <f>IF((SUMIF($J$7:$J$1048576,J46,$U$7:$U$1048576))&gt;(SUMIF($J$7:$J$1048576,J46,$T$7:$T$1048576)),AD46,(IF(O46="cpv",(U46*S46),(U46*S46/1000))))</f>
        <v>900</v>
      </c>
      <c r="AF46" s="60">
        <f t="shared" si="15"/>
        <v>0</v>
      </c>
      <c r="AG46" s="60">
        <v>0</v>
      </c>
      <c r="AH46" s="60">
        <f t="shared" si="12"/>
        <v>400</v>
      </c>
      <c r="AI46" s="61">
        <f t="shared" si="13"/>
        <v>0.44444444444444442</v>
      </c>
    </row>
    <row r="47" spans="1:35" customFormat="1" ht="15" hidden="1" customHeight="1" x14ac:dyDescent="0.25">
      <c r="A47" s="46" t="s">
        <v>149</v>
      </c>
      <c r="B47" s="47">
        <v>2016</v>
      </c>
      <c r="C47" s="47">
        <v>1</v>
      </c>
      <c r="D47" s="48" t="s">
        <v>53</v>
      </c>
      <c r="E47" s="49">
        <v>42377</v>
      </c>
      <c r="F47" s="49">
        <v>42380</v>
      </c>
      <c r="G47" s="50">
        <f t="shared" ca="1" si="0"/>
        <v>0</v>
      </c>
      <c r="H47" s="46" t="s">
        <v>74</v>
      </c>
      <c r="I47" s="46" t="s">
        <v>145</v>
      </c>
      <c r="J47" s="46" t="s">
        <v>146</v>
      </c>
      <c r="K47" s="51" t="str">
        <f t="shared" ca="1" si="1"/>
        <v>Completed</v>
      </c>
      <c r="L47" s="47" t="s">
        <v>82</v>
      </c>
      <c r="M47" s="47" t="s">
        <v>58</v>
      </c>
      <c r="N47" s="47" t="s">
        <v>78</v>
      </c>
      <c r="O47" s="47" t="s">
        <v>60</v>
      </c>
      <c r="P47" s="47" t="s">
        <v>79</v>
      </c>
      <c r="Q47" s="47" t="s">
        <v>79</v>
      </c>
      <c r="R47" s="52">
        <v>0.5</v>
      </c>
      <c r="S47" s="52">
        <v>4.5</v>
      </c>
      <c r="T47" s="53">
        <v>400000</v>
      </c>
      <c r="U47" s="53">
        <v>401026</v>
      </c>
      <c r="V47" s="51">
        <f t="shared" si="2"/>
        <v>0</v>
      </c>
      <c r="W47" s="51">
        <f t="shared" si="3"/>
        <v>400000</v>
      </c>
      <c r="X47" s="53">
        <v>3828</v>
      </c>
      <c r="Y47" s="54">
        <f t="shared" si="4"/>
        <v>9.5455157520958744E-3</v>
      </c>
      <c r="Z47" s="55">
        <f t="shared" si="5"/>
        <v>0.47021943573667713</v>
      </c>
      <c r="AA47" s="56">
        <f t="shared" si="6"/>
        <v>200</v>
      </c>
      <c r="AB47" s="57">
        <f t="shared" si="7"/>
        <v>200</v>
      </c>
      <c r="AC47" s="56">
        <f t="shared" si="8"/>
        <v>0</v>
      </c>
      <c r="AD47" s="58">
        <f t="shared" si="14"/>
        <v>1800</v>
      </c>
      <c r="AE47" s="59">
        <f>IF((SUMIF($J$7:$J$1048576,J47,$U$7:$U$1048576))&gt;(SUMIF($J$7:$J$1048576,J47,$T$7:$T$1048576)),AD47,(IF(O47="cpv",(U47*S47),(U47*S47/1000))))</f>
        <v>1800</v>
      </c>
      <c r="AF47" s="60">
        <f t="shared" si="15"/>
        <v>0</v>
      </c>
      <c r="AG47" s="60">
        <v>0</v>
      </c>
      <c r="AH47" s="60">
        <f t="shared" si="12"/>
        <v>1600</v>
      </c>
      <c r="AI47" s="61">
        <f t="shared" si="13"/>
        <v>0.88888888888888884</v>
      </c>
    </row>
    <row r="48" spans="1:35" customFormat="1" ht="15" hidden="1" customHeight="1" x14ac:dyDescent="0.25">
      <c r="A48" s="46" t="s">
        <v>150</v>
      </c>
      <c r="B48" s="47">
        <v>2016</v>
      </c>
      <c r="C48" s="47">
        <v>1</v>
      </c>
      <c r="D48" s="48" t="s">
        <v>53</v>
      </c>
      <c r="E48" s="49">
        <v>42376</v>
      </c>
      <c r="F48" s="49">
        <v>42393</v>
      </c>
      <c r="G48" s="50">
        <f t="shared" ca="1" si="0"/>
        <v>0</v>
      </c>
      <c r="H48" s="46" t="s">
        <v>74</v>
      </c>
      <c r="I48" s="46" t="s">
        <v>151</v>
      </c>
      <c r="J48" s="46" t="s">
        <v>152</v>
      </c>
      <c r="K48" s="51" t="str">
        <f t="shared" ca="1" si="1"/>
        <v>Completed</v>
      </c>
      <c r="L48" s="47" t="s">
        <v>98</v>
      </c>
      <c r="M48" s="47" t="s">
        <v>58</v>
      </c>
      <c r="N48" s="47" t="s">
        <v>123</v>
      </c>
      <c r="O48" s="47" t="s">
        <v>109</v>
      </c>
      <c r="P48" s="47" t="s">
        <v>100</v>
      </c>
      <c r="Q48" s="47" t="s">
        <v>101</v>
      </c>
      <c r="R48" s="52">
        <v>3.9E-2</v>
      </c>
      <c r="S48" s="52">
        <v>5.5E-2</v>
      </c>
      <c r="T48" s="53">
        <v>181818</v>
      </c>
      <c r="U48" s="53">
        <v>194357</v>
      </c>
      <c r="V48" s="51">
        <f t="shared" si="2"/>
        <v>0</v>
      </c>
      <c r="W48" s="51">
        <f t="shared" si="3"/>
        <v>181818</v>
      </c>
      <c r="X48" s="53">
        <v>21473</v>
      </c>
      <c r="Y48" s="54">
        <f t="shared" si="4"/>
        <v>0.11048225687780733</v>
      </c>
      <c r="Z48" s="55">
        <f t="shared" si="5"/>
        <v>0.46570064732454708</v>
      </c>
      <c r="AA48" s="56">
        <f t="shared" si="6"/>
        <v>7090.902</v>
      </c>
      <c r="AB48" s="57">
        <f t="shared" si="7"/>
        <v>7090.902</v>
      </c>
      <c r="AC48" s="56">
        <f t="shared" si="8"/>
        <v>0</v>
      </c>
      <c r="AD48" s="58">
        <f t="shared" si="14"/>
        <v>9999.99</v>
      </c>
      <c r="AE48" s="59">
        <f>IF((SUMIF($J$7:$J$1048576,J48,$U$7:$U$1048576))&gt;(SUMIF($J$7:$J$1048576,J48,$T$7:$T$1048576)),AD48,(IF(O48="cpv",(U48*S48),(U48*S48/1000))))</f>
        <v>9999.99</v>
      </c>
      <c r="AF48" s="60">
        <f t="shared" si="15"/>
        <v>0</v>
      </c>
      <c r="AG48" s="60">
        <v>0</v>
      </c>
      <c r="AH48" s="60">
        <f t="shared" si="12"/>
        <v>2909.0879999999997</v>
      </c>
      <c r="AI48" s="61">
        <f t="shared" si="13"/>
        <v>0.29090909090909089</v>
      </c>
    </row>
    <row r="49" spans="1:35" customFormat="1" ht="15" customHeight="1" x14ac:dyDescent="0.25">
      <c r="A49" s="46" t="s">
        <v>153</v>
      </c>
      <c r="B49" s="47">
        <v>2016</v>
      </c>
      <c r="C49" s="47">
        <v>1</v>
      </c>
      <c r="D49" s="48" t="s">
        <v>53</v>
      </c>
      <c r="E49" s="49">
        <v>42375</v>
      </c>
      <c r="F49" s="49">
        <v>42400</v>
      </c>
      <c r="G49" s="50">
        <f t="shared" ca="1" si="0"/>
        <v>0</v>
      </c>
      <c r="H49" s="46" t="s">
        <v>84</v>
      </c>
      <c r="I49" s="96" t="s">
        <v>3407</v>
      </c>
      <c r="J49" s="46" t="s">
        <v>154</v>
      </c>
      <c r="K49" s="51" t="str">
        <f t="shared" ca="1" si="1"/>
        <v>Completed</v>
      </c>
      <c r="L49" s="47" t="s">
        <v>155</v>
      </c>
      <c r="M49" s="47" t="s">
        <v>58</v>
      </c>
      <c r="N49" s="47" t="s">
        <v>59</v>
      </c>
      <c r="O49" s="47" t="s">
        <v>42</v>
      </c>
      <c r="P49" s="47" t="s">
        <v>61</v>
      </c>
      <c r="Q49" s="47" t="s">
        <v>62</v>
      </c>
      <c r="R49" s="52">
        <v>0.3</v>
      </c>
      <c r="S49" s="52">
        <v>1.6</v>
      </c>
      <c r="T49" s="53" t="s">
        <v>156</v>
      </c>
      <c r="U49" s="53">
        <v>18617595</v>
      </c>
      <c r="V49" s="51" t="e">
        <f t="shared" si="2"/>
        <v>#VALUE!</v>
      </c>
      <c r="W49" s="51">
        <f t="shared" si="3"/>
        <v>18617595</v>
      </c>
      <c r="X49" s="53">
        <v>3333</v>
      </c>
      <c r="Y49" s="54">
        <f t="shared" si="4"/>
        <v>1.7902419727145209E-4</v>
      </c>
      <c r="Z49" s="55">
        <f t="shared" si="5"/>
        <v>0.26282628262826285</v>
      </c>
      <c r="AA49" s="56" t="e">
        <f t="shared" si="6"/>
        <v>#VALUE!</v>
      </c>
      <c r="AB49" s="78">
        <v>1000</v>
      </c>
      <c r="AC49" s="56" t="e">
        <f t="shared" si="8"/>
        <v>#VALUE!</v>
      </c>
      <c r="AD49" s="58" t="e">
        <f t="shared" si="14"/>
        <v>#VALUE!</v>
      </c>
      <c r="AE49" s="59">
        <v>876</v>
      </c>
      <c r="AF49" s="60" t="e">
        <f t="shared" si="15"/>
        <v>#VALUE!</v>
      </c>
      <c r="AG49" s="60">
        <v>0</v>
      </c>
      <c r="AH49" s="60">
        <f t="shared" si="12"/>
        <v>-124</v>
      </c>
      <c r="AI49" s="61">
        <f t="shared" si="13"/>
        <v>-0.14155251141552511</v>
      </c>
    </row>
    <row r="50" spans="1:35" customFormat="1" ht="15" customHeight="1" x14ac:dyDescent="0.25">
      <c r="A50" s="46" t="s">
        <v>157</v>
      </c>
      <c r="B50" s="47">
        <v>2016</v>
      </c>
      <c r="C50" s="47">
        <v>1</v>
      </c>
      <c r="D50" s="48" t="s">
        <v>53</v>
      </c>
      <c r="E50" s="49">
        <v>42375</v>
      </c>
      <c r="F50" s="49">
        <v>42400</v>
      </c>
      <c r="G50" s="50">
        <f t="shared" ca="1" si="0"/>
        <v>0</v>
      </c>
      <c r="H50" s="46" t="s">
        <v>84</v>
      </c>
      <c r="I50" s="96" t="s">
        <v>3407</v>
      </c>
      <c r="J50" s="46" t="s">
        <v>154</v>
      </c>
      <c r="K50" s="51" t="str">
        <f t="shared" ca="1" si="1"/>
        <v>Completed</v>
      </c>
      <c r="L50" s="47" t="s">
        <v>82</v>
      </c>
      <c r="M50" s="47" t="s">
        <v>58</v>
      </c>
      <c r="N50" s="47" t="s">
        <v>59</v>
      </c>
      <c r="O50" s="47" t="s">
        <v>60</v>
      </c>
      <c r="P50" s="47" t="s">
        <v>61</v>
      </c>
      <c r="Q50" s="47" t="s">
        <v>62</v>
      </c>
      <c r="R50" s="52">
        <v>0.1</v>
      </c>
      <c r="S50" s="52">
        <v>1.6</v>
      </c>
      <c r="T50" s="53">
        <v>1250000</v>
      </c>
      <c r="U50" s="53">
        <v>1254960</v>
      </c>
      <c r="V50" s="51">
        <f t="shared" si="2"/>
        <v>0</v>
      </c>
      <c r="W50" s="51">
        <f t="shared" si="3"/>
        <v>1250000</v>
      </c>
      <c r="X50" s="53">
        <v>608</v>
      </c>
      <c r="Y50" s="54">
        <f t="shared" si="4"/>
        <v>4.8447759291132787E-4</v>
      </c>
      <c r="Z50" s="55">
        <f t="shared" si="5"/>
        <v>1.6447368421052631</v>
      </c>
      <c r="AA50" s="56">
        <f t="shared" si="6"/>
        <v>125</v>
      </c>
      <c r="AB50" s="78">
        <v>175</v>
      </c>
      <c r="AC50" s="56">
        <f t="shared" si="8"/>
        <v>50</v>
      </c>
      <c r="AD50" s="58">
        <f t="shared" si="14"/>
        <v>2000</v>
      </c>
      <c r="AE50" s="59">
        <v>1000</v>
      </c>
      <c r="AF50" s="60">
        <f t="shared" si="15"/>
        <v>-1000</v>
      </c>
      <c r="AG50" s="60">
        <v>0</v>
      </c>
      <c r="AH50" s="60">
        <f t="shared" si="12"/>
        <v>825</v>
      </c>
      <c r="AI50" s="61">
        <f t="shared" si="13"/>
        <v>0.82499999999999996</v>
      </c>
    </row>
    <row r="51" spans="1:35" customFormat="1" ht="15" customHeight="1" x14ac:dyDescent="0.25">
      <c r="A51" s="46" t="s">
        <v>158</v>
      </c>
      <c r="B51" s="47">
        <v>2016</v>
      </c>
      <c r="C51" s="47">
        <v>1</v>
      </c>
      <c r="D51" s="48" t="s">
        <v>53</v>
      </c>
      <c r="E51" s="49">
        <v>42375</v>
      </c>
      <c r="F51" s="49">
        <v>42400</v>
      </c>
      <c r="G51" s="50">
        <f t="shared" ca="1" si="0"/>
        <v>0</v>
      </c>
      <c r="H51" s="46" t="s">
        <v>84</v>
      </c>
      <c r="I51" s="96" t="s">
        <v>3407</v>
      </c>
      <c r="J51" s="46" t="s">
        <v>154</v>
      </c>
      <c r="K51" s="51" t="str">
        <f t="shared" ca="1" si="1"/>
        <v>Completed</v>
      </c>
      <c r="L51" s="47" t="s">
        <v>68</v>
      </c>
      <c r="M51" s="47" t="s">
        <v>58</v>
      </c>
      <c r="N51" s="47" t="s">
        <v>59</v>
      </c>
      <c r="O51" s="47" t="s">
        <v>60</v>
      </c>
      <c r="P51" s="47" t="s">
        <v>61</v>
      </c>
      <c r="Q51" s="47" t="s">
        <v>62</v>
      </c>
      <c r="R51" s="52">
        <v>1</v>
      </c>
      <c r="S51" s="52">
        <v>1.6</v>
      </c>
      <c r="T51" s="53">
        <v>1000000</v>
      </c>
      <c r="U51" s="53">
        <v>1000925</v>
      </c>
      <c r="V51" s="51">
        <f t="shared" si="2"/>
        <v>0</v>
      </c>
      <c r="W51" s="51">
        <f t="shared" si="3"/>
        <v>1000000</v>
      </c>
      <c r="X51" s="53">
        <v>2641</v>
      </c>
      <c r="Y51" s="54">
        <f t="shared" si="4"/>
        <v>2.638559332617329E-3</v>
      </c>
      <c r="Z51" s="55">
        <f t="shared" si="5"/>
        <v>0.60583112457402499</v>
      </c>
      <c r="AA51" s="56">
        <f t="shared" si="6"/>
        <v>1000</v>
      </c>
      <c r="AB51" s="78">
        <f t="shared" si="7"/>
        <v>1000</v>
      </c>
      <c r="AC51" s="56">
        <f t="shared" si="8"/>
        <v>0</v>
      </c>
      <c r="AD51" s="58">
        <f t="shared" si="14"/>
        <v>1600</v>
      </c>
      <c r="AE51" s="59">
        <f>IF((SUMIF($J$7:$J$1048576,J51,$U$7:$U$1048576))&gt;(SUMIF($J$7:$J$1048576,J51,$T$7:$T$1048576)),AD51,(IF(O51="cpv",(U51*S51),(U51*S51/1000))))</f>
        <v>1600</v>
      </c>
      <c r="AF51" s="60">
        <f t="shared" si="15"/>
        <v>0</v>
      </c>
      <c r="AG51" s="60">
        <v>0</v>
      </c>
      <c r="AH51" s="60">
        <f t="shared" si="12"/>
        <v>600</v>
      </c>
      <c r="AI51" s="61">
        <f t="shared" si="13"/>
        <v>0.375</v>
      </c>
    </row>
    <row r="52" spans="1:35" customFormat="1" ht="15" customHeight="1" x14ac:dyDescent="0.25">
      <c r="A52" s="46" t="s">
        <v>159</v>
      </c>
      <c r="B52" s="47">
        <v>2016</v>
      </c>
      <c r="C52" s="47">
        <v>1</v>
      </c>
      <c r="D52" s="48" t="s">
        <v>53</v>
      </c>
      <c r="E52" s="49">
        <v>42375</v>
      </c>
      <c r="F52" s="49">
        <v>42400</v>
      </c>
      <c r="G52" s="50">
        <f t="shared" ca="1" si="0"/>
        <v>0</v>
      </c>
      <c r="H52" s="46" t="s">
        <v>84</v>
      </c>
      <c r="I52" s="96" t="s">
        <v>3407</v>
      </c>
      <c r="J52" s="46" t="s">
        <v>154</v>
      </c>
      <c r="K52" s="51" t="str">
        <f t="shared" ca="1" si="1"/>
        <v>Completed</v>
      </c>
      <c r="L52" s="47" t="s">
        <v>70</v>
      </c>
      <c r="M52" s="47" t="s">
        <v>58</v>
      </c>
      <c r="N52" s="47" t="s">
        <v>59</v>
      </c>
      <c r="O52" s="47" t="s">
        <v>60</v>
      </c>
      <c r="P52" s="47" t="s">
        <v>61</v>
      </c>
      <c r="Q52" s="47" t="s">
        <v>62</v>
      </c>
      <c r="R52" s="52">
        <v>0.1</v>
      </c>
      <c r="S52" s="52">
        <v>1.6</v>
      </c>
      <c r="T52" s="53">
        <v>100000</v>
      </c>
      <c r="U52" s="53">
        <v>80252</v>
      </c>
      <c r="V52" s="51">
        <f t="shared" si="2"/>
        <v>19748</v>
      </c>
      <c r="W52" s="51">
        <f t="shared" si="3"/>
        <v>80252</v>
      </c>
      <c r="X52" s="53">
        <v>141</v>
      </c>
      <c r="Y52" s="54">
        <f t="shared" si="4"/>
        <v>1.7569655584907542E-3</v>
      </c>
      <c r="Z52" s="55">
        <f t="shared" si="5"/>
        <v>1.1347517730496455</v>
      </c>
      <c r="AA52" s="56">
        <f t="shared" si="6"/>
        <v>10</v>
      </c>
      <c r="AB52" s="78">
        <f t="shared" si="7"/>
        <v>8.0251999999999999</v>
      </c>
      <c r="AC52" s="56">
        <f t="shared" si="8"/>
        <v>-1.9748000000000001</v>
      </c>
      <c r="AD52" s="58">
        <f t="shared" si="14"/>
        <v>160</v>
      </c>
      <c r="AE52" s="59">
        <f>IF((SUMIF($J$7:$J$1048576,J52,$U$7:$U$1048576))&gt;(SUMIF($J$7:$J$1048576,J52,$T$7:$T$1048576)),AD52,(IF(O52="cpv",(U52*S52),(U52*S52/1000))))</f>
        <v>160</v>
      </c>
      <c r="AF52" s="60">
        <f t="shared" si="15"/>
        <v>0</v>
      </c>
      <c r="AG52" s="60">
        <v>0</v>
      </c>
      <c r="AH52" s="60">
        <f t="shared" si="12"/>
        <v>151.97479999999999</v>
      </c>
      <c r="AI52" s="61">
        <f t="shared" si="13"/>
        <v>0.94984249999999992</v>
      </c>
    </row>
    <row r="53" spans="1:35" customFormat="1" ht="15" customHeight="1" x14ac:dyDescent="0.25">
      <c r="A53" s="46" t="s">
        <v>160</v>
      </c>
      <c r="B53" s="47">
        <v>2016</v>
      </c>
      <c r="C53" s="47">
        <v>1</v>
      </c>
      <c r="D53" s="48" t="s">
        <v>53</v>
      </c>
      <c r="E53" s="49">
        <v>42375</v>
      </c>
      <c r="F53" s="49">
        <v>42400</v>
      </c>
      <c r="G53" s="50">
        <f t="shared" ca="1" si="0"/>
        <v>0</v>
      </c>
      <c r="H53" s="46" t="s">
        <v>84</v>
      </c>
      <c r="I53" s="96" t="s">
        <v>3407</v>
      </c>
      <c r="J53" s="46" t="s">
        <v>161</v>
      </c>
      <c r="K53" s="51" t="str">
        <f t="shared" ca="1" si="1"/>
        <v>Completed</v>
      </c>
      <c r="L53" s="47" t="s">
        <v>77</v>
      </c>
      <c r="M53" s="47" t="s">
        <v>58</v>
      </c>
      <c r="N53" s="47" t="s">
        <v>78</v>
      </c>
      <c r="O53" s="47" t="s">
        <v>60</v>
      </c>
      <c r="P53" s="47" t="s">
        <v>79</v>
      </c>
      <c r="Q53" s="47" t="s">
        <v>79</v>
      </c>
      <c r="R53" s="52">
        <v>1.5</v>
      </c>
      <c r="S53" s="52">
        <v>0</v>
      </c>
      <c r="T53" s="53">
        <v>200000</v>
      </c>
      <c r="U53" s="53">
        <v>200029</v>
      </c>
      <c r="V53" s="51">
        <f t="shared" si="2"/>
        <v>0</v>
      </c>
      <c r="W53" s="51">
        <f t="shared" si="3"/>
        <v>200000</v>
      </c>
      <c r="X53" s="53">
        <v>916</v>
      </c>
      <c r="Y53" s="54">
        <f t="shared" si="4"/>
        <v>4.5793359962805393E-3</v>
      </c>
      <c r="Z53" s="55">
        <f t="shared" si="5"/>
        <v>0</v>
      </c>
      <c r="AA53" s="56">
        <f t="shared" si="6"/>
        <v>300</v>
      </c>
      <c r="AB53" s="78">
        <v>0</v>
      </c>
      <c r="AC53" s="56">
        <f t="shared" si="8"/>
        <v>-300</v>
      </c>
      <c r="AD53" s="58">
        <f t="shared" si="14"/>
        <v>0</v>
      </c>
      <c r="AE53" s="59">
        <f>IF((SUMIF($J$7:$J$1048576,J53,$U$7:$U$1048576))&gt;(SUMIF($J$7:$J$1048576,J53,$T$7:$T$1048576)),AD53,(IF(O53="cpv",(U53*S53),(U53*S53/1000))))</f>
        <v>0</v>
      </c>
      <c r="AF53" s="60">
        <f t="shared" si="15"/>
        <v>0</v>
      </c>
      <c r="AG53" s="60">
        <v>0</v>
      </c>
      <c r="AH53" s="60">
        <f t="shared" si="12"/>
        <v>0</v>
      </c>
      <c r="AI53" s="61" t="e">
        <f t="shared" si="13"/>
        <v>#DIV/0!</v>
      </c>
    </row>
    <row r="54" spans="1:35" customFormat="1" ht="15" customHeight="1" x14ac:dyDescent="0.25">
      <c r="A54" s="46" t="s">
        <v>162</v>
      </c>
      <c r="B54" s="47">
        <v>2016</v>
      </c>
      <c r="C54" s="47">
        <v>1</v>
      </c>
      <c r="D54" s="48" t="s">
        <v>53</v>
      </c>
      <c r="E54" s="49">
        <v>42375</v>
      </c>
      <c r="F54" s="49">
        <v>42400</v>
      </c>
      <c r="G54" s="50">
        <f t="shared" ca="1" si="0"/>
        <v>0</v>
      </c>
      <c r="H54" s="46" t="s">
        <v>84</v>
      </c>
      <c r="I54" s="96" t="s">
        <v>3407</v>
      </c>
      <c r="J54" s="46" t="s">
        <v>161</v>
      </c>
      <c r="K54" s="51" t="str">
        <f t="shared" ca="1" si="1"/>
        <v>Completed</v>
      </c>
      <c r="L54" s="47" t="s">
        <v>82</v>
      </c>
      <c r="M54" s="47" t="s">
        <v>58</v>
      </c>
      <c r="N54" s="47" t="s">
        <v>78</v>
      </c>
      <c r="O54" s="47" t="s">
        <v>60</v>
      </c>
      <c r="P54" s="47" t="s">
        <v>79</v>
      </c>
      <c r="Q54" s="47" t="s">
        <v>79</v>
      </c>
      <c r="R54" s="52">
        <v>0.5</v>
      </c>
      <c r="S54" s="52">
        <v>0</v>
      </c>
      <c r="T54" s="53">
        <v>200000</v>
      </c>
      <c r="U54" s="53">
        <v>201615</v>
      </c>
      <c r="V54" s="51">
        <f t="shared" si="2"/>
        <v>0</v>
      </c>
      <c r="W54" s="51">
        <f t="shared" si="3"/>
        <v>200000</v>
      </c>
      <c r="X54" s="53">
        <v>1464</v>
      </c>
      <c r="Y54" s="54">
        <f t="shared" si="4"/>
        <v>7.2613644818093894E-3</v>
      </c>
      <c r="Z54" s="55">
        <f t="shared" si="5"/>
        <v>0</v>
      </c>
      <c r="AA54" s="56">
        <f t="shared" si="6"/>
        <v>100</v>
      </c>
      <c r="AB54" s="78">
        <f t="shared" si="7"/>
        <v>100</v>
      </c>
      <c r="AC54" s="56">
        <f t="shared" si="8"/>
        <v>0</v>
      </c>
      <c r="AD54" s="58">
        <f t="shared" si="14"/>
        <v>0</v>
      </c>
      <c r="AE54" s="59">
        <f>IF((SUMIF($J$7:$J$1048576,J54,$U$7:$U$1048576))&gt;(SUMIF($J$7:$J$1048576,J54,$T$7:$T$1048576)),AD54,(IF(O54="cpv",(U54*S54),(U54*S54/1000))))</f>
        <v>0</v>
      </c>
      <c r="AF54" s="60">
        <f t="shared" si="15"/>
        <v>0</v>
      </c>
      <c r="AG54" s="60">
        <v>0</v>
      </c>
      <c r="AH54" s="60">
        <f t="shared" si="12"/>
        <v>-100</v>
      </c>
      <c r="AI54" s="61" t="e">
        <f t="shared" si="13"/>
        <v>#DIV/0!</v>
      </c>
    </row>
    <row r="55" spans="1:35" customFormat="1" ht="15" customHeight="1" x14ac:dyDescent="0.25">
      <c r="A55" s="46" t="s">
        <v>163</v>
      </c>
      <c r="B55" s="47">
        <v>2016</v>
      </c>
      <c r="C55" s="47">
        <v>1</v>
      </c>
      <c r="D55" s="48" t="s">
        <v>53</v>
      </c>
      <c r="E55" s="49">
        <v>42375</v>
      </c>
      <c r="F55" s="49">
        <v>42400</v>
      </c>
      <c r="G55" s="50">
        <f t="shared" ca="1" si="0"/>
        <v>0</v>
      </c>
      <c r="H55" s="46" t="s">
        <v>84</v>
      </c>
      <c r="I55" s="96" t="s">
        <v>3407</v>
      </c>
      <c r="J55" s="46" t="s">
        <v>161</v>
      </c>
      <c r="K55" s="51" t="str">
        <f t="shared" ca="1" si="1"/>
        <v>Completed</v>
      </c>
      <c r="L55" s="47" t="s">
        <v>72</v>
      </c>
      <c r="M55" s="47" t="s">
        <v>58</v>
      </c>
      <c r="N55" s="47" t="s">
        <v>78</v>
      </c>
      <c r="O55" s="47" t="s">
        <v>60</v>
      </c>
      <c r="P55" s="47" t="s">
        <v>79</v>
      </c>
      <c r="Q55" s="47" t="s">
        <v>79</v>
      </c>
      <c r="R55" s="52">
        <v>0.2</v>
      </c>
      <c r="S55" s="52">
        <v>0</v>
      </c>
      <c r="T55" s="53">
        <v>50000</v>
      </c>
      <c r="U55" s="53">
        <v>81125</v>
      </c>
      <c r="V55" s="51">
        <f t="shared" si="2"/>
        <v>0</v>
      </c>
      <c r="W55" s="51">
        <f t="shared" si="3"/>
        <v>50000</v>
      </c>
      <c r="X55" s="53">
        <v>502</v>
      </c>
      <c r="Y55" s="54">
        <f t="shared" si="4"/>
        <v>6.1879815100154079E-3</v>
      </c>
      <c r="Z55" s="55">
        <f t="shared" si="5"/>
        <v>0</v>
      </c>
      <c r="AA55" s="56">
        <f t="shared" si="6"/>
        <v>10</v>
      </c>
      <c r="AB55" s="78">
        <f t="shared" si="7"/>
        <v>10</v>
      </c>
      <c r="AC55" s="56">
        <f t="shared" si="8"/>
        <v>0</v>
      </c>
      <c r="AD55" s="58">
        <f t="shared" si="14"/>
        <v>0</v>
      </c>
      <c r="AE55" s="59">
        <f>IF((SUMIF($J$7:$J$1048576,J55,$U$7:$U$1048576))&gt;(SUMIF($J$7:$J$1048576,J55,$T$7:$T$1048576)),AD55,(IF(O55="cpv",(U55*S55),(U55*S55/1000))))</f>
        <v>0</v>
      </c>
      <c r="AF55" s="60">
        <f t="shared" si="15"/>
        <v>0</v>
      </c>
      <c r="AG55" s="60">
        <v>0</v>
      </c>
      <c r="AH55" s="60">
        <f t="shared" si="12"/>
        <v>-10</v>
      </c>
      <c r="AI55" s="61" t="e">
        <f t="shared" si="13"/>
        <v>#DIV/0!</v>
      </c>
    </row>
    <row r="56" spans="1:35" customFormat="1" ht="15" hidden="1" customHeight="1" x14ac:dyDescent="0.25">
      <c r="A56" s="46" t="s">
        <v>164</v>
      </c>
      <c r="B56" s="47">
        <v>2016</v>
      </c>
      <c r="C56" s="47">
        <v>1</v>
      </c>
      <c r="D56" s="48" t="s">
        <v>53</v>
      </c>
      <c r="E56" s="49">
        <v>42370</v>
      </c>
      <c r="F56" s="49">
        <v>42370</v>
      </c>
      <c r="G56" s="50">
        <f t="shared" ca="1" si="0"/>
        <v>0</v>
      </c>
      <c r="H56" s="46" t="s">
        <v>84</v>
      </c>
      <c r="I56" s="46" t="s">
        <v>165</v>
      </c>
      <c r="J56" s="46" t="s">
        <v>166</v>
      </c>
      <c r="K56" s="51" t="str">
        <f t="shared" ca="1" si="1"/>
        <v>Completed</v>
      </c>
      <c r="L56" s="47" t="s">
        <v>77</v>
      </c>
      <c r="M56" s="47" t="s">
        <v>58</v>
      </c>
      <c r="N56" s="47" t="s">
        <v>78</v>
      </c>
      <c r="O56" s="47" t="s">
        <v>60</v>
      </c>
      <c r="P56" s="47" t="s">
        <v>79</v>
      </c>
      <c r="Q56" s="47" t="s">
        <v>79</v>
      </c>
      <c r="R56" s="52">
        <v>1.5</v>
      </c>
      <c r="S56" s="52">
        <v>4.25</v>
      </c>
      <c r="T56" s="53">
        <v>300000</v>
      </c>
      <c r="U56" s="53">
        <v>324127</v>
      </c>
      <c r="V56" s="51">
        <f t="shared" si="2"/>
        <v>0</v>
      </c>
      <c r="W56" s="51">
        <f t="shared" si="3"/>
        <v>300000</v>
      </c>
      <c r="X56" s="53">
        <v>1143</v>
      </c>
      <c r="Y56" s="54">
        <f t="shared" si="4"/>
        <v>3.5263955178062921E-3</v>
      </c>
      <c r="Z56" s="55">
        <f t="shared" si="5"/>
        <v>1.0874890638670167</v>
      </c>
      <c r="AA56" s="56">
        <f t="shared" si="6"/>
        <v>450</v>
      </c>
      <c r="AB56" s="78">
        <v>0</v>
      </c>
      <c r="AC56" s="56">
        <f t="shared" si="8"/>
        <v>-450</v>
      </c>
      <c r="AD56" s="58">
        <f t="shared" si="14"/>
        <v>1275</v>
      </c>
      <c r="AE56" s="59">
        <v>1243</v>
      </c>
      <c r="AF56" s="60">
        <f t="shared" si="15"/>
        <v>-32</v>
      </c>
      <c r="AG56" s="60">
        <v>0</v>
      </c>
      <c r="AH56" s="60">
        <f t="shared" si="12"/>
        <v>1243</v>
      </c>
      <c r="AI56" s="61">
        <f t="shared" si="13"/>
        <v>1</v>
      </c>
    </row>
    <row r="57" spans="1:35" customFormat="1" ht="15" hidden="1" customHeight="1" x14ac:dyDescent="0.25">
      <c r="A57" s="46" t="s">
        <v>167</v>
      </c>
      <c r="B57" s="47">
        <v>2016</v>
      </c>
      <c r="C57" s="47">
        <v>1</v>
      </c>
      <c r="D57" s="48" t="s">
        <v>53</v>
      </c>
      <c r="E57" s="49">
        <v>42370</v>
      </c>
      <c r="F57" s="49">
        <v>42370</v>
      </c>
      <c r="G57" s="50">
        <f t="shared" ca="1" si="0"/>
        <v>0</v>
      </c>
      <c r="H57" s="46" t="s">
        <v>84</v>
      </c>
      <c r="I57" s="46" t="s">
        <v>165</v>
      </c>
      <c r="J57" s="46" t="s">
        <v>166</v>
      </c>
      <c r="K57" s="51" t="str">
        <f t="shared" ca="1" si="1"/>
        <v>Completed</v>
      </c>
      <c r="L57" s="47" t="s">
        <v>64</v>
      </c>
      <c r="M57" s="47" t="s">
        <v>58</v>
      </c>
      <c r="N57" s="47" t="s">
        <v>78</v>
      </c>
      <c r="O57" s="47" t="s">
        <v>60</v>
      </c>
      <c r="P57" s="47" t="s">
        <v>79</v>
      </c>
      <c r="Q57" s="47" t="s">
        <v>79</v>
      </c>
      <c r="R57" s="52">
        <v>2.5</v>
      </c>
      <c r="S57" s="52">
        <v>4.25</v>
      </c>
      <c r="T57" s="53">
        <v>300000</v>
      </c>
      <c r="U57" s="53">
        <v>301276</v>
      </c>
      <c r="V57" s="51">
        <f t="shared" si="2"/>
        <v>0</v>
      </c>
      <c r="W57" s="51">
        <f t="shared" si="3"/>
        <v>300000</v>
      </c>
      <c r="X57" s="53">
        <v>4998</v>
      </c>
      <c r="Y57" s="54">
        <f t="shared" si="4"/>
        <v>1.6589439583637594E-2</v>
      </c>
      <c r="Z57" s="55">
        <f t="shared" si="5"/>
        <v>0.25510204081632654</v>
      </c>
      <c r="AA57" s="56">
        <f t="shared" si="6"/>
        <v>750</v>
      </c>
      <c r="AB57" s="78">
        <f t="shared" si="7"/>
        <v>750</v>
      </c>
      <c r="AC57" s="56">
        <f t="shared" si="8"/>
        <v>0</v>
      </c>
      <c r="AD57" s="58">
        <f t="shared" si="14"/>
        <v>1275</v>
      </c>
      <c r="AE57" s="59">
        <f>IF((SUMIF($J$7:$J$1048576,J57,$U$7:$U$1048576))&gt;(SUMIF($J$7:$J$1048576,J57,$T$7:$T$1048576)),AD57,(IF(O57="cpv",(U57*S57),(U57*S57/1000))))</f>
        <v>1275</v>
      </c>
      <c r="AF57" s="60">
        <f t="shared" si="15"/>
        <v>0</v>
      </c>
      <c r="AG57" s="60">
        <v>0</v>
      </c>
      <c r="AH57" s="60">
        <f t="shared" si="12"/>
        <v>525</v>
      </c>
      <c r="AI57" s="61">
        <f t="shared" si="13"/>
        <v>0.41176470588235292</v>
      </c>
    </row>
    <row r="58" spans="1:35" customFormat="1" ht="15" hidden="1" customHeight="1" x14ac:dyDescent="0.25">
      <c r="A58" s="46" t="s">
        <v>168</v>
      </c>
      <c r="B58" s="47">
        <v>2016</v>
      </c>
      <c r="C58" s="47">
        <v>1</v>
      </c>
      <c r="D58" s="48" t="s">
        <v>53</v>
      </c>
      <c r="E58" s="49">
        <v>42370</v>
      </c>
      <c r="F58" s="49">
        <v>42370</v>
      </c>
      <c r="G58" s="50">
        <f t="shared" ca="1" si="0"/>
        <v>0</v>
      </c>
      <c r="H58" s="46" t="s">
        <v>84</v>
      </c>
      <c r="I58" s="46" t="s">
        <v>165</v>
      </c>
      <c r="J58" s="46" t="s">
        <v>166</v>
      </c>
      <c r="K58" s="51" t="str">
        <f t="shared" ca="1" si="1"/>
        <v>Completed</v>
      </c>
      <c r="L58" s="47" t="s">
        <v>82</v>
      </c>
      <c r="M58" s="47" t="s">
        <v>58</v>
      </c>
      <c r="N58" s="47" t="s">
        <v>78</v>
      </c>
      <c r="O58" s="47" t="s">
        <v>60</v>
      </c>
      <c r="P58" s="47" t="s">
        <v>79</v>
      </c>
      <c r="Q58" s="47" t="s">
        <v>79</v>
      </c>
      <c r="R58" s="52">
        <v>0.5</v>
      </c>
      <c r="S58" s="52">
        <v>4.25</v>
      </c>
      <c r="T58" s="53">
        <v>400000</v>
      </c>
      <c r="U58" s="53">
        <v>408549</v>
      </c>
      <c r="V58" s="51">
        <f t="shared" si="2"/>
        <v>0</v>
      </c>
      <c r="W58" s="51">
        <f t="shared" si="3"/>
        <v>400000</v>
      </c>
      <c r="X58" s="53">
        <v>5083</v>
      </c>
      <c r="Y58" s="54">
        <f t="shared" si="4"/>
        <v>1.2441592073411023E-2</v>
      </c>
      <c r="Z58" s="55">
        <f t="shared" si="5"/>
        <v>0.33444816053511706</v>
      </c>
      <c r="AA58" s="56">
        <f t="shared" si="6"/>
        <v>200</v>
      </c>
      <c r="AB58" s="78">
        <f t="shared" si="7"/>
        <v>200</v>
      </c>
      <c r="AC58" s="56">
        <f t="shared" si="8"/>
        <v>0</v>
      </c>
      <c r="AD58" s="58">
        <f t="shared" si="14"/>
        <v>1700</v>
      </c>
      <c r="AE58" s="59">
        <f>IF((SUMIF($J$7:$J$1048576,J58,$U$7:$U$1048576))&gt;(SUMIF($J$7:$J$1048576,J58,$T$7:$T$1048576)),AD58,(IF(O58="cpv",(U58*S58),(U58*S58/1000))))</f>
        <v>1700</v>
      </c>
      <c r="AF58" s="60">
        <f t="shared" si="15"/>
        <v>0</v>
      </c>
      <c r="AG58" s="60">
        <v>0</v>
      </c>
      <c r="AH58" s="60">
        <f t="shared" si="12"/>
        <v>1500</v>
      </c>
      <c r="AI58" s="61">
        <f t="shared" si="13"/>
        <v>0.88235294117647056</v>
      </c>
    </row>
    <row r="59" spans="1:35" customFormat="1" ht="15" hidden="1" customHeight="1" x14ac:dyDescent="0.25">
      <c r="A59" s="46" t="s">
        <v>169</v>
      </c>
      <c r="B59" s="47">
        <v>2016</v>
      </c>
      <c r="C59" s="47">
        <v>1</v>
      </c>
      <c r="D59" s="48" t="s">
        <v>53</v>
      </c>
      <c r="E59" s="49">
        <v>42374</v>
      </c>
      <c r="F59" s="49">
        <v>42400</v>
      </c>
      <c r="G59" s="50">
        <f t="shared" ca="1" si="0"/>
        <v>0</v>
      </c>
      <c r="H59" s="46" t="s">
        <v>84</v>
      </c>
      <c r="I59" s="46" t="s">
        <v>170</v>
      </c>
      <c r="J59" s="46" t="s">
        <v>171</v>
      </c>
      <c r="K59" s="51" t="str">
        <f t="shared" ca="1" si="1"/>
        <v>Completed</v>
      </c>
      <c r="L59" s="47" t="s">
        <v>172</v>
      </c>
      <c r="M59" s="47" t="s">
        <v>58</v>
      </c>
      <c r="N59" s="47" t="s">
        <v>173</v>
      </c>
      <c r="O59" s="47" t="s">
        <v>60</v>
      </c>
      <c r="P59" s="47" t="s">
        <v>61</v>
      </c>
      <c r="Q59" s="47" t="s">
        <v>62</v>
      </c>
      <c r="R59" s="52">
        <v>0.15</v>
      </c>
      <c r="S59" s="52">
        <v>1.3</v>
      </c>
      <c r="T59" s="53">
        <v>750000</v>
      </c>
      <c r="U59" s="53">
        <v>945450</v>
      </c>
      <c r="V59" s="51">
        <f t="shared" si="2"/>
        <v>0</v>
      </c>
      <c r="W59" s="51">
        <f t="shared" si="3"/>
        <v>750000</v>
      </c>
      <c r="X59" s="53"/>
      <c r="Y59" s="54">
        <f t="shared" si="4"/>
        <v>0</v>
      </c>
      <c r="Z59" s="55" t="e">
        <f t="shared" si="5"/>
        <v>#DIV/0!</v>
      </c>
      <c r="AA59" s="56">
        <f t="shared" si="6"/>
        <v>112.5</v>
      </c>
      <c r="AB59" s="78">
        <f t="shared" si="7"/>
        <v>112.5</v>
      </c>
      <c r="AC59" s="56">
        <f t="shared" si="8"/>
        <v>0</v>
      </c>
      <c r="AD59" s="58">
        <f t="shared" si="14"/>
        <v>975</v>
      </c>
      <c r="AE59" s="59">
        <f>IF((SUMIF($J$7:$J$1048576,J59,$U$7:$U$1048576))&gt;(SUMIF($J$7:$J$1048576,J59,$T$7:$T$1048576)),AD59,(IF(O59="cpv",(U59*S59),(U59*S59/1000))))</f>
        <v>975</v>
      </c>
      <c r="AF59" s="60">
        <f t="shared" si="15"/>
        <v>0</v>
      </c>
      <c r="AG59" s="60">
        <v>0</v>
      </c>
      <c r="AH59" s="60">
        <f t="shared" si="12"/>
        <v>862.5</v>
      </c>
      <c r="AI59" s="61">
        <f t="shared" si="13"/>
        <v>0.88461538461538458</v>
      </c>
    </row>
    <row r="60" spans="1:35" customFormat="1" ht="15" hidden="1" customHeight="1" x14ac:dyDescent="0.25">
      <c r="A60" s="46" t="s">
        <v>174</v>
      </c>
      <c r="B60" s="47">
        <v>2016</v>
      </c>
      <c r="C60" s="47">
        <v>1</v>
      </c>
      <c r="D60" s="48" t="s">
        <v>53</v>
      </c>
      <c r="E60" s="49">
        <v>42374</v>
      </c>
      <c r="F60" s="49">
        <v>42400</v>
      </c>
      <c r="G60" s="50">
        <f t="shared" ca="1" si="0"/>
        <v>0</v>
      </c>
      <c r="H60" s="46" t="s">
        <v>84</v>
      </c>
      <c r="I60" s="46" t="s">
        <v>170</v>
      </c>
      <c r="J60" s="46" t="s">
        <v>171</v>
      </c>
      <c r="K60" s="51" t="str">
        <f t="shared" ca="1" si="1"/>
        <v>Completed</v>
      </c>
      <c r="L60" s="47" t="s">
        <v>175</v>
      </c>
      <c r="M60" s="47" t="s">
        <v>58</v>
      </c>
      <c r="N60" s="47" t="s">
        <v>173</v>
      </c>
      <c r="O60" s="47" t="s">
        <v>60</v>
      </c>
      <c r="P60" s="47" t="s">
        <v>61</v>
      </c>
      <c r="Q60" s="47" t="s">
        <v>62</v>
      </c>
      <c r="R60" s="52"/>
      <c r="S60" s="52">
        <v>1.3</v>
      </c>
      <c r="T60" s="53">
        <v>500000</v>
      </c>
      <c r="U60" s="53">
        <v>500462</v>
      </c>
      <c r="V60" s="51">
        <f t="shared" si="2"/>
        <v>0</v>
      </c>
      <c r="W60" s="51">
        <f t="shared" si="3"/>
        <v>500000</v>
      </c>
      <c r="X60" s="53">
        <v>80</v>
      </c>
      <c r="Y60" s="54">
        <f t="shared" si="4"/>
        <v>1.5985229647805428E-4</v>
      </c>
      <c r="Z60" s="55">
        <f t="shared" si="5"/>
        <v>11.762499999999999</v>
      </c>
      <c r="AA60" s="56">
        <f t="shared" si="6"/>
        <v>0</v>
      </c>
      <c r="AB60" s="78">
        <v>811</v>
      </c>
      <c r="AC60" s="56">
        <f t="shared" si="8"/>
        <v>811</v>
      </c>
      <c r="AD60" s="58">
        <f t="shared" si="14"/>
        <v>650</v>
      </c>
      <c r="AE60" s="59">
        <v>941</v>
      </c>
      <c r="AF60" s="60">
        <f t="shared" si="15"/>
        <v>291</v>
      </c>
      <c r="AG60" s="60">
        <v>0</v>
      </c>
      <c r="AH60" s="60">
        <f t="shared" si="12"/>
        <v>130</v>
      </c>
      <c r="AI60" s="61">
        <f t="shared" si="13"/>
        <v>0.13815090329436769</v>
      </c>
    </row>
    <row r="61" spans="1:35" customFormat="1" ht="15" hidden="1" customHeight="1" x14ac:dyDescent="0.25">
      <c r="A61" s="46" t="s">
        <v>176</v>
      </c>
      <c r="B61" s="47">
        <v>2016</v>
      </c>
      <c r="C61" s="47">
        <v>1</v>
      </c>
      <c r="D61" s="48" t="s">
        <v>53</v>
      </c>
      <c r="E61" s="49">
        <v>42374</v>
      </c>
      <c r="F61" s="49">
        <v>42400</v>
      </c>
      <c r="G61" s="50">
        <f t="shared" ca="1" si="0"/>
        <v>0</v>
      </c>
      <c r="H61" s="46" t="s">
        <v>84</v>
      </c>
      <c r="I61" s="46" t="s">
        <v>170</v>
      </c>
      <c r="J61" s="46" t="s">
        <v>171</v>
      </c>
      <c r="K61" s="51" t="str">
        <f t="shared" ca="1" si="1"/>
        <v>Completed</v>
      </c>
      <c r="L61" s="47" t="s">
        <v>89</v>
      </c>
      <c r="M61" s="47" t="s">
        <v>58</v>
      </c>
      <c r="N61" s="47" t="s">
        <v>173</v>
      </c>
      <c r="O61" s="47" t="s">
        <v>60</v>
      </c>
      <c r="P61" s="47" t="s">
        <v>61</v>
      </c>
      <c r="Q61" s="47" t="s">
        <v>62</v>
      </c>
      <c r="R61" s="52">
        <v>0.1</v>
      </c>
      <c r="S61" s="52">
        <v>1.3</v>
      </c>
      <c r="T61" s="53">
        <v>500000</v>
      </c>
      <c r="U61" s="53">
        <v>525746</v>
      </c>
      <c r="V61" s="51">
        <f t="shared" si="2"/>
        <v>0</v>
      </c>
      <c r="W61" s="51">
        <f t="shared" si="3"/>
        <v>500000</v>
      </c>
      <c r="X61" s="53">
        <v>0</v>
      </c>
      <c r="Y61" s="54">
        <f t="shared" si="4"/>
        <v>0</v>
      </c>
      <c r="Z61" s="55" t="e">
        <f t="shared" si="5"/>
        <v>#DIV/0!</v>
      </c>
      <c r="AA61" s="56">
        <f t="shared" si="6"/>
        <v>50</v>
      </c>
      <c r="AB61" s="78">
        <f t="shared" si="7"/>
        <v>50</v>
      </c>
      <c r="AC61" s="56">
        <f t="shared" si="8"/>
        <v>0</v>
      </c>
      <c r="AD61" s="58">
        <f t="shared" si="14"/>
        <v>650</v>
      </c>
      <c r="AE61" s="59">
        <v>3284</v>
      </c>
      <c r="AF61" s="60">
        <f t="shared" si="15"/>
        <v>2634</v>
      </c>
      <c r="AG61" s="60">
        <v>0</v>
      </c>
      <c r="AH61" s="60">
        <f t="shared" si="12"/>
        <v>3234</v>
      </c>
      <c r="AI61" s="61">
        <f t="shared" si="13"/>
        <v>0.98477466504263089</v>
      </c>
    </row>
    <row r="62" spans="1:35" customFormat="1" ht="15" hidden="1" customHeight="1" x14ac:dyDescent="0.25">
      <c r="A62" s="46" t="s">
        <v>177</v>
      </c>
      <c r="B62" s="47">
        <v>2016</v>
      </c>
      <c r="C62" s="47">
        <v>1</v>
      </c>
      <c r="D62" s="48" t="s">
        <v>53</v>
      </c>
      <c r="E62" s="49">
        <v>42374</v>
      </c>
      <c r="F62" s="49">
        <v>42400</v>
      </c>
      <c r="G62" s="50">
        <f t="shared" ca="1" si="0"/>
        <v>0</v>
      </c>
      <c r="H62" s="46" t="s">
        <v>84</v>
      </c>
      <c r="I62" s="46" t="s">
        <v>170</v>
      </c>
      <c r="J62" s="46" t="s">
        <v>171</v>
      </c>
      <c r="K62" s="51" t="str">
        <f t="shared" ca="1" si="1"/>
        <v>Completed</v>
      </c>
      <c r="L62" s="47" t="s">
        <v>64</v>
      </c>
      <c r="M62" s="47" t="s">
        <v>58</v>
      </c>
      <c r="N62" s="47" t="s">
        <v>173</v>
      </c>
      <c r="O62" s="47" t="s">
        <v>60</v>
      </c>
      <c r="P62" s="47" t="s">
        <v>61</v>
      </c>
      <c r="Q62" s="47" t="s">
        <v>62</v>
      </c>
      <c r="R62" s="52">
        <v>0.2</v>
      </c>
      <c r="S62" s="52">
        <v>1.3</v>
      </c>
      <c r="T62" s="53">
        <v>1000000</v>
      </c>
      <c r="U62" s="53">
        <v>1000946</v>
      </c>
      <c r="V62" s="51">
        <f t="shared" si="2"/>
        <v>0</v>
      </c>
      <c r="W62" s="51">
        <f t="shared" si="3"/>
        <v>1000000</v>
      </c>
      <c r="X62" s="53">
        <v>153</v>
      </c>
      <c r="Y62" s="54">
        <f t="shared" si="4"/>
        <v>1.5285539879274207E-4</v>
      </c>
      <c r="Z62" s="55">
        <f t="shared" si="5"/>
        <v>8.4967320261437909</v>
      </c>
      <c r="AA62" s="56">
        <f t="shared" si="6"/>
        <v>200</v>
      </c>
      <c r="AB62" s="78">
        <f t="shared" si="7"/>
        <v>200</v>
      </c>
      <c r="AC62" s="56">
        <f t="shared" si="8"/>
        <v>0</v>
      </c>
      <c r="AD62" s="58">
        <f t="shared" si="14"/>
        <v>1300</v>
      </c>
      <c r="AE62" s="59">
        <f>IF((SUMIF($J$7:$J$1048576,J62,$U$7:$U$1048576))&gt;(SUMIF($J$7:$J$1048576,J62,$T$7:$T$1048576)),AD62,(IF(O62="cpv",(U62*S62),(U62*S62/1000))))</f>
        <v>1300</v>
      </c>
      <c r="AF62" s="60">
        <f t="shared" si="15"/>
        <v>0</v>
      </c>
      <c r="AG62" s="60">
        <v>0</v>
      </c>
      <c r="AH62" s="60">
        <f t="shared" si="12"/>
        <v>1100</v>
      </c>
      <c r="AI62" s="61">
        <f t="shared" si="13"/>
        <v>0.84615384615384615</v>
      </c>
    </row>
    <row r="63" spans="1:35" customFormat="1" ht="15" hidden="1" customHeight="1" x14ac:dyDescent="0.25">
      <c r="A63" s="46" t="s">
        <v>178</v>
      </c>
      <c r="B63" s="47">
        <v>2016</v>
      </c>
      <c r="C63" s="47">
        <v>1</v>
      </c>
      <c r="D63" s="48" t="s">
        <v>53</v>
      </c>
      <c r="E63" s="49">
        <v>42374</v>
      </c>
      <c r="F63" s="49">
        <v>42400</v>
      </c>
      <c r="G63" s="50">
        <f t="shared" ca="1" si="0"/>
        <v>0</v>
      </c>
      <c r="H63" s="46" t="s">
        <v>84</v>
      </c>
      <c r="I63" s="46" t="s">
        <v>170</v>
      </c>
      <c r="J63" s="46" t="s">
        <v>171</v>
      </c>
      <c r="K63" s="51" t="str">
        <f t="shared" ca="1" si="1"/>
        <v>Completed</v>
      </c>
      <c r="L63" s="47" t="s">
        <v>68</v>
      </c>
      <c r="M63" s="47" t="s">
        <v>58</v>
      </c>
      <c r="N63" s="47" t="s">
        <v>173</v>
      </c>
      <c r="O63" s="47" t="s">
        <v>60</v>
      </c>
      <c r="P63" s="47" t="s">
        <v>61</v>
      </c>
      <c r="Q63" s="47" t="s">
        <v>62</v>
      </c>
      <c r="R63" s="52">
        <v>1</v>
      </c>
      <c r="S63" s="52">
        <v>1.3</v>
      </c>
      <c r="T63" s="53">
        <v>1000000</v>
      </c>
      <c r="U63" s="53">
        <v>1001250</v>
      </c>
      <c r="V63" s="51">
        <f t="shared" si="2"/>
        <v>0</v>
      </c>
      <c r="W63" s="51">
        <f t="shared" si="3"/>
        <v>1000000</v>
      </c>
      <c r="X63" s="53"/>
      <c r="Y63" s="54">
        <f t="shared" si="4"/>
        <v>0</v>
      </c>
      <c r="Z63" s="55" t="e">
        <f t="shared" si="5"/>
        <v>#DIV/0!</v>
      </c>
      <c r="AA63" s="56">
        <f t="shared" si="6"/>
        <v>1000</v>
      </c>
      <c r="AB63" s="78">
        <f t="shared" si="7"/>
        <v>1000</v>
      </c>
      <c r="AC63" s="56">
        <f t="shared" si="8"/>
        <v>0</v>
      </c>
      <c r="AD63" s="58">
        <f t="shared" si="14"/>
        <v>1300</v>
      </c>
      <c r="AE63" s="59">
        <f>IF((SUMIF($J$7:$J$1048576,J63,$U$7:$U$1048576))&gt;(SUMIF($J$7:$J$1048576,J63,$T$7:$T$1048576)),AD63,(IF(O63="cpv",(U63*S63),(U63*S63/1000))))</f>
        <v>1300</v>
      </c>
      <c r="AF63" s="60">
        <f t="shared" si="15"/>
        <v>0</v>
      </c>
      <c r="AG63" s="60">
        <v>0</v>
      </c>
      <c r="AH63" s="60">
        <f t="shared" si="12"/>
        <v>300</v>
      </c>
      <c r="AI63" s="61">
        <f t="shared" si="13"/>
        <v>0.23076923076923078</v>
      </c>
    </row>
    <row r="64" spans="1:35" customFormat="1" ht="15" hidden="1" customHeight="1" x14ac:dyDescent="0.25">
      <c r="A64" s="46" t="s">
        <v>179</v>
      </c>
      <c r="B64" s="47">
        <v>2016</v>
      </c>
      <c r="C64" s="47">
        <v>1</v>
      </c>
      <c r="D64" s="48" t="s">
        <v>53</v>
      </c>
      <c r="E64" s="49">
        <v>42373</v>
      </c>
      <c r="F64" s="49">
        <v>42384</v>
      </c>
      <c r="G64" s="50">
        <f t="shared" ca="1" si="0"/>
        <v>0</v>
      </c>
      <c r="H64" s="46" t="s">
        <v>84</v>
      </c>
      <c r="I64" s="46" t="s">
        <v>170</v>
      </c>
      <c r="J64" s="46" t="s">
        <v>180</v>
      </c>
      <c r="K64" s="51" t="str">
        <f t="shared" ca="1" si="1"/>
        <v>Completed</v>
      </c>
      <c r="L64" s="47" t="s">
        <v>64</v>
      </c>
      <c r="M64" s="47" t="s">
        <v>58</v>
      </c>
      <c r="N64" s="47" t="s">
        <v>59</v>
      </c>
      <c r="O64" s="47" t="s">
        <v>60</v>
      </c>
      <c r="P64" s="47" t="s">
        <v>61</v>
      </c>
      <c r="Q64" s="47" t="s">
        <v>62</v>
      </c>
      <c r="R64" s="52">
        <v>0.2</v>
      </c>
      <c r="S64" s="52">
        <v>1.4</v>
      </c>
      <c r="T64" s="53">
        <v>2000000</v>
      </c>
      <c r="U64" s="53">
        <v>2054519</v>
      </c>
      <c r="V64" s="51">
        <f t="shared" si="2"/>
        <v>0</v>
      </c>
      <c r="W64" s="51">
        <f t="shared" si="3"/>
        <v>2000000</v>
      </c>
      <c r="X64" s="53">
        <v>294</v>
      </c>
      <c r="Y64" s="54">
        <f t="shared" si="4"/>
        <v>1.4309918769308047E-4</v>
      </c>
      <c r="Z64" s="55">
        <f t="shared" si="5"/>
        <v>9.7834238095238071</v>
      </c>
      <c r="AA64" s="56">
        <f t="shared" si="6"/>
        <v>400</v>
      </c>
      <c r="AB64" s="78">
        <f t="shared" si="7"/>
        <v>400</v>
      </c>
      <c r="AC64" s="56">
        <f t="shared" si="8"/>
        <v>0</v>
      </c>
      <c r="AD64" s="58">
        <f t="shared" si="14"/>
        <v>2800</v>
      </c>
      <c r="AE64" s="59">
        <f>IF((SUMIF($J$7:$J$1048576,J64,$U$7:$U$1048576))&gt;(SUMIF($J$7:$J$1048576,J64,$T$7:$T$1048576)),AD64,(IF(O64="cpv",(U64*S64),(U64*S64/1000))))</f>
        <v>2876.3265999999994</v>
      </c>
      <c r="AF64" s="60">
        <f t="shared" si="15"/>
        <v>76.326599999999416</v>
      </c>
      <c r="AG64" s="60">
        <v>0</v>
      </c>
      <c r="AH64" s="60">
        <f t="shared" si="12"/>
        <v>2476.3265999999994</v>
      </c>
      <c r="AI64" s="61">
        <f t="shared" si="13"/>
        <v>0.86093373402032991</v>
      </c>
    </row>
    <row r="65" spans="1:35" customFormat="1" ht="15" hidden="1" customHeight="1" x14ac:dyDescent="0.25">
      <c r="A65" s="46" t="s">
        <v>181</v>
      </c>
      <c r="B65" s="47">
        <v>2016</v>
      </c>
      <c r="C65" s="47">
        <v>1</v>
      </c>
      <c r="D65" s="48" t="s">
        <v>53</v>
      </c>
      <c r="E65" s="49">
        <v>42373</v>
      </c>
      <c r="F65" s="49">
        <v>42384</v>
      </c>
      <c r="G65" s="50">
        <f t="shared" ca="1" si="0"/>
        <v>0</v>
      </c>
      <c r="H65" s="46" t="s">
        <v>84</v>
      </c>
      <c r="I65" s="46" t="s">
        <v>170</v>
      </c>
      <c r="J65" s="46" t="s">
        <v>180</v>
      </c>
      <c r="K65" s="51" t="str">
        <f t="shared" ca="1" si="1"/>
        <v>Completed</v>
      </c>
      <c r="L65" s="47" t="s">
        <v>82</v>
      </c>
      <c r="M65" s="47" t="s">
        <v>58</v>
      </c>
      <c r="N65" s="47" t="s">
        <v>59</v>
      </c>
      <c r="O65" s="47" t="s">
        <v>60</v>
      </c>
      <c r="P65" s="47" t="s">
        <v>61</v>
      </c>
      <c r="Q65" s="47" t="s">
        <v>62</v>
      </c>
      <c r="R65" s="52">
        <v>0.1</v>
      </c>
      <c r="S65" s="52">
        <v>1.4</v>
      </c>
      <c r="T65" s="53">
        <v>3600000</v>
      </c>
      <c r="U65" s="53">
        <v>3719428</v>
      </c>
      <c r="V65" s="51">
        <f t="shared" si="2"/>
        <v>0</v>
      </c>
      <c r="W65" s="51">
        <f t="shared" si="3"/>
        <v>3600000</v>
      </c>
      <c r="X65" s="53"/>
      <c r="Y65" s="54">
        <f t="shared" si="4"/>
        <v>0</v>
      </c>
      <c r="Z65" s="55" t="e">
        <f t="shared" si="5"/>
        <v>#DIV/0!</v>
      </c>
      <c r="AA65" s="56">
        <f t="shared" si="6"/>
        <v>360</v>
      </c>
      <c r="AB65" s="78">
        <f t="shared" si="7"/>
        <v>360</v>
      </c>
      <c r="AC65" s="56">
        <f t="shared" si="8"/>
        <v>0</v>
      </c>
      <c r="AD65" s="58">
        <f t="shared" si="14"/>
        <v>5040</v>
      </c>
      <c r="AE65" s="59">
        <v>3307</v>
      </c>
      <c r="AF65" s="60">
        <f t="shared" si="15"/>
        <v>-1733</v>
      </c>
      <c r="AG65" s="60">
        <v>0</v>
      </c>
      <c r="AH65" s="60">
        <f t="shared" si="12"/>
        <v>2947</v>
      </c>
      <c r="AI65" s="61">
        <f t="shared" si="13"/>
        <v>0.89114000604777743</v>
      </c>
    </row>
    <row r="66" spans="1:35" customFormat="1" ht="15" hidden="1" customHeight="1" x14ac:dyDescent="0.25">
      <c r="A66" s="46" t="s">
        <v>182</v>
      </c>
      <c r="B66" s="47">
        <v>2016</v>
      </c>
      <c r="C66" s="47">
        <v>1</v>
      </c>
      <c r="D66" s="48" t="s">
        <v>53</v>
      </c>
      <c r="E66" s="49">
        <v>42373</v>
      </c>
      <c r="F66" s="49">
        <v>42384</v>
      </c>
      <c r="G66" s="50">
        <f t="shared" ca="1" si="0"/>
        <v>0</v>
      </c>
      <c r="H66" s="46" t="s">
        <v>84</v>
      </c>
      <c r="I66" s="46" t="s">
        <v>170</v>
      </c>
      <c r="J66" s="46" t="s">
        <v>180</v>
      </c>
      <c r="K66" s="51" t="str">
        <f t="shared" ca="1" si="1"/>
        <v>Completed</v>
      </c>
      <c r="L66" s="47" t="s">
        <v>92</v>
      </c>
      <c r="M66" s="47" t="s">
        <v>58</v>
      </c>
      <c r="N66" s="47" t="s">
        <v>59</v>
      </c>
      <c r="O66" s="47" t="s">
        <v>60</v>
      </c>
      <c r="P66" s="47" t="s">
        <v>61</v>
      </c>
      <c r="Q66" s="47" t="s">
        <v>62</v>
      </c>
      <c r="R66" s="52">
        <v>0.1</v>
      </c>
      <c r="S66" s="52">
        <v>1.4</v>
      </c>
      <c r="T66" s="53">
        <v>2500000</v>
      </c>
      <c r="U66" s="53">
        <v>2598585</v>
      </c>
      <c r="V66" s="51">
        <f t="shared" si="2"/>
        <v>0</v>
      </c>
      <c r="W66" s="51">
        <f t="shared" si="3"/>
        <v>2500000</v>
      </c>
      <c r="X66" s="53"/>
      <c r="Y66" s="54">
        <f t="shared" si="4"/>
        <v>0</v>
      </c>
      <c r="Z66" s="55" t="e">
        <f t="shared" si="5"/>
        <v>#DIV/0!</v>
      </c>
      <c r="AA66" s="56">
        <f t="shared" si="6"/>
        <v>250</v>
      </c>
      <c r="AB66" s="78">
        <f t="shared" si="7"/>
        <v>250</v>
      </c>
      <c r="AC66" s="56">
        <f t="shared" si="8"/>
        <v>0</v>
      </c>
      <c r="AD66" s="58">
        <f t="shared" si="14"/>
        <v>3500</v>
      </c>
      <c r="AE66" s="59">
        <f>IF((SUMIF($J$7:$J$1048576,J66,$U$7:$U$1048576))&gt;(SUMIF($J$7:$J$1048576,J66,$T$7:$T$1048576)),AD66,(IF(O66="cpv",(U66*S66),(U66*S66/1000))))</f>
        <v>3638.0189999999998</v>
      </c>
      <c r="AF66" s="60">
        <f t="shared" si="15"/>
        <v>138.01899999999978</v>
      </c>
      <c r="AG66" s="60">
        <v>0</v>
      </c>
      <c r="AH66" s="60">
        <f t="shared" si="12"/>
        <v>3388.0189999999998</v>
      </c>
      <c r="AI66" s="61">
        <f t="shared" si="13"/>
        <v>0.93128128247818387</v>
      </c>
    </row>
    <row r="67" spans="1:35" customFormat="1" ht="15" hidden="1" customHeight="1" x14ac:dyDescent="0.25">
      <c r="A67" s="46" t="s">
        <v>183</v>
      </c>
      <c r="B67" s="47">
        <v>2016</v>
      </c>
      <c r="C67" s="47">
        <v>1</v>
      </c>
      <c r="D67" s="48" t="s">
        <v>53</v>
      </c>
      <c r="E67" s="49">
        <v>42373</v>
      </c>
      <c r="F67" s="49">
        <v>42384</v>
      </c>
      <c r="G67" s="50">
        <f t="shared" ca="1" si="0"/>
        <v>0</v>
      </c>
      <c r="H67" s="46" t="s">
        <v>84</v>
      </c>
      <c r="I67" s="46" t="s">
        <v>170</v>
      </c>
      <c r="J67" s="46" t="s">
        <v>180</v>
      </c>
      <c r="K67" s="51" t="str">
        <f t="shared" ca="1" si="1"/>
        <v>Completed</v>
      </c>
      <c r="L67" s="47" t="s">
        <v>70</v>
      </c>
      <c r="M67" s="47" t="s">
        <v>58</v>
      </c>
      <c r="N67" s="47" t="s">
        <v>59</v>
      </c>
      <c r="O67" s="47" t="s">
        <v>60</v>
      </c>
      <c r="P67" s="47" t="s">
        <v>61</v>
      </c>
      <c r="Q67" s="47" t="s">
        <v>62</v>
      </c>
      <c r="R67" s="52">
        <v>0.1</v>
      </c>
      <c r="S67" s="52">
        <v>1.4</v>
      </c>
      <c r="T67" s="53">
        <v>500000</v>
      </c>
      <c r="U67" s="53">
        <v>128129</v>
      </c>
      <c r="V67" s="51">
        <f t="shared" si="2"/>
        <v>371871</v>
      </c>
      <c r="W67" s="51">
        <f t="shared" si="3"/>
        <v>128129</v>
      </c>
      <c r="X67" s="53"/>
      <c r="Y67" s="54">
        <f t="shared" si="4"/>
        <v>0</v>
      </c>
      <c r="Z67" s="55" t="e">
        <f t="shared" si="5"/>
        <v>#DIV/0!</v>
      </c>
      <c r="AA67" s="56">
        <f t="shared" si="6"/>
        <v>50</v>
      </c>
      <c r="AB67" s="78">
        <f t="shared" si="7"/>
        <v>12.812899999999999</v>
      </c>
      <c r="AC67" s="56">
        <f t="shared" si="8"/>
        <v>-37.187100000000001</v>
      </c>
      <c r="AD67" s="58">
        <f t="shared" si="14"/>
        <v>700</v>
      </c>
      <c r="AE67" s="59">
        <f>IF((SUMIF($J$7:$J$1048576,J67,$U$7:$U$1048576))&gt;(SUMIF($J$7:$J$1048576,J67,$T$7:$T$1048576)),AD67,(IF(O67="cpv",(U67*S67),(U67*S67/1000))))</f>
        <v>179.38059999999999</v>
      </c>
      <c r="AF67" s="60">
        <f t="shared" si="15"/>
        <v>-520.61940000000004</v>
      </c>
      <c r="AG67" s="60">
        <v>0</v>
      </c>
      <c r="AH67" s="60">
        <f t="shared" si="12"/>
        <v>166.5677</v>
      </c>
      <c r="AI67" s="61">
        <f t="shared" si="13"/>
        <v>0.9285714285714286</v>
      </c>
    </row>
    <row r="68" spans="1:35" customFormat="1" ht="15" hidden="1" customHeight="1" x14ac:dyDescent="0.25">
      <c r="A68" s="46" t="s">
        <v>184</v>
      </c>
      <c r="B68" s="47">
        <v>2016</v>
      </c>
      <c r="C68" s="47">
        <v>1</v>
      </c>
      <c r="D68" s="48" t="s">
        <v>53</v>
      </c>
      <c r="E68" s="49">
        <v>42374</v>
      </c>
      <c r="F68" s="49">
        <v>42389</v>
      </c>
      <c r="G68" s="50">
        <f t="shared" ca="1" si="0"/>
        <v>0</v>
      </c>
      <c r="H68" s="46" t="s">
        <v>84</v>
      </c>
      <c r="I68" s="46" t="s">
        <v>170</v>
      </c>
      <c r="J68" s="46" t="s">
        <v>185</v>
      </c>
      <c r="K68" s="51" t="str">
        <f t="shared" ca="1" si="1"/>
        <v>Completed</v>
      </c>
      <c r="L68" s="47" t="s">
        <v>186</v>
      </c>
      <c r="M68" s="47" t="s">
        <v>58</v>
      </c>
      <c r="N68" s="47" t="s">
        <v>59</v>
      </c>
      <c r="O68" s="47" t="s">
        <v>60</v>
      </c>
      <c r="P68" s="47" t="s">
        <v>61</v>
      </c>
      <c r="Q68" s="47" t="s">
        <v>62</v>
      </c>
      <c r="R68" s="52">
        <v>0.15</v>
      </c>
      <c r="S68" s="52">
        <v>1.4</v>
      </c>
      <c r="T68" s="53">
        <v>500000</v>
      </c>
      <c r="U68" s="53">
        <v>500641</v>
      </c>
      <c r="V68" s="51">
        <f t="shared" si="2"/>
        <v>0</v>
      </c>
      <c r="W68" s="51">
        <f t="shared" si="3"/>
        <v>500000</v>
      </c>
      <c r="X68" s="53">
        <v>536</v>
      </c>
      <c r="Y68" s="54">
        <f t="shared" si="4"/>
        <v>1.0706274556019184E-3</v>
      </c>
      <c r="Z68" s="55">
        <f t="shared" si="5"/>
        <v>1.3076444029850744</v>
      </c>
      <c r="AA68" s="56">
        <f t="shared" si="6"/>
        <v>75</v>
      </c>
      <c r="AB68" s="78">
        <f t="shared" si="7"/>
        <v>75</v>
      </c>
      <c r="AC68" s="56">
        <f t="shared" si="8"/>
        <v>0</v>
      </c>
      <c r="AD68" s="58">
        <f t="shared" si="14"/>
        <v>700</v>
      </c>
      <c r="AE68" s="59">
        <f>IF((SUMIF($J$7:$J$1048576,J68,$U$7:$U$1048576))&gt;(SUMIF($J$7:$J$1048576,J68,$T$7:$T$1048576)),AD68,(IF(O68="cpv",(U68*S68),(U68*S68/1000))))</f>
        <v>700.89739999999995</v>
      </c>
      <c r="AF68" s="60">
        <f t="shared" si="15"/>
        <v>0.8973999999999478</v>
      </c>
      <c r="AG68" s="60">
        <v>0</v>
      </c>
      <c r="AH68" s="60">
        <f t="shared" si="12"/>
        <v>625.89739999999995</v>
      </c>
      <c r="AI68" s="61">
        <f t="shared" si="13"/>
        <v>0.89299432413360358</v>
      </c>
    </row>
    <row r="69" spans="1:35" customFormat="1" ht="15" hidden="1" customHeight="1" x14ac:dyDescent="0.25">
      <c r="A69" s="46" t="s">
        <v>187</v>
      </c>
      <c r="B69" s="47">
        <v>2016</v>
      </c>
      <c r="C69" s="47">
        <v>1</v>
      </c>
      <c r="D69" s="48" t="s">
        <v>53</v>
      </c>
      <c r="E69" s="49">
        <v>42374</v>
      </c>
      <c r="F69" s="49">
        <v>42389</v>
      </c>
      <c r="G69" s="50">
        <f t="shared" ca="1" si="0"/>
        <v>0</v>
      </c>
      <c r="H69" s="46" t="s">
        <v>84</v>
      </c>
      <c r="I69" s="46" t="s">
        <v>170</v>
      </c>
      <c r="J69" s="46" t="s">
        <v>185</v>
      </c>
      <c r="K69" s="51" t="str">
        <f t="shared" ca="1" si="1"/>
        <v>Completed</v>
      </c>
      <c r="L69" s="47" t="s">
        <v>175</v>
      </c>
      <c r="M69" s="47" t="s">
        <v>58</v>
      </c>
      <c r="N69" s="47" t="s">
        <v>59</v>
      </c>
      <c r="O69" s="47" t="s">
        <v>60</v>
      </c>
      <c r="P69" s="47" t="s">
        <v>61</v>
      </c>
      <c r="Q69" s="47" t="s">
        <v>62</v>
      </c>
      <c r="R69" s="52"/>
      <c r="S69" s="52">
        <v>1.4</v>
      </c>
      <c r="T69" s="53">
        <v>200000</v>
      </c>
      <c r="U69" s="53">
        <v>0</v>
      </c>
      <c r="V69" s="51">
        <f t="shared" si="2"/>
        <v>200000</v>
      </c>
      <c r="W69" s="51">
        <f t="shared" si="3"/>
        <v>0</v>
      </c>
      <c r="X69" s="53"/>
      <c r="Y69" s="54" t="e">
        <f t="shared" si="4"/>
        <v>#DIV/0!</v>
      </c>
      <c r="Z69" s="55" t="e">
        <f t="shared" si="5"/>
        <v>#DIV/0!</v>
      </c>
      <c r="AA69" s="56">
        <f t="shared" si="6"/>
        <v>0</v>
      </c>
      <c r="AB69" s="78">
        <f t="shared" si="7"/>
        <v>0</v>
      </c>
      <c r="AC69" s="56">
        <f t="shared" si="8"/>
        <v>0</v>
      </c>
      <c r="AD69" s="58">
        <f t="shared" si="14"/>
        <v>280</v>
      </c>
      <c r="AE69" s="59">
        <f>IF((SUMIF($J$7:$J$1048576,J69,$U$7:$U$1048576))&gt;(SUMIF($J$7:$J$1048576,J69,$T$7:$T$1048576)),AD69,(IF(O69="cpv",(U69*S69),(U69*S69/1000))))</f>
        <v>0</v>
      </c>
      <c r="AF69" s="60">
        <f t="shared" si="15"/>
        <v>-280</v>
      </c>
      <c r="AG69" s="60">
        <v>0</v>
      </c>
      <c r="AH69" s="60">
        <f t="shared" si="12"/>
        <v>0</v>
      </c>
      <c r="AI69" s="61" t="e">
        <f t="shared" si="13"/>
        <v>#DIV/0!</v>
      </c>
    </row>
    <row r="70" spans="1:35" customFormat="1" ht="15" hidden="1" customHeight="1" x14ac:dyDescent="0.25">
      <c r="A70" s="46" t="s">
        <v>188</v>
      </c>
      <c r="B70" s="47">
        <v>2016</v>
      </c>
      <c r="C70" s="47">
        <v>1</v>
      </c>
      <c r="D70" s="48" t="s">
        <v>53</v>
      </c>
      <c r="E70" s="49">
        <v>42374</v>
      </c>
      <c r="F70" s="49">
        <v>42389</v>
      </c>
      <c r="G70" s="50">
        <f t="shared" ca="1" si="0"/>
        <v>0</v>
      </c>
      <c r="H70" s="46" t="s">
        <v>84</v>
      </c>
      <c r="I70" s="46" t="s">
        <v>170</v>
      </c>
      <c r="J70" s="46" t="s">
        <v>185</v>
      </c>
      <c r="K70" s="51" t="str">
        <f t="shared" ca="1" si="1"/>
        <v>Completed</v>
      </c>
      <c r="L70" s="47" t="s">
        <v>82</v>
      </c>
      <c r="M70" s="47" t="s">
        <v>58</v>
      </c>
      <c r="N70" s="47" t="s">
        <v>59</v>
      </c>
      <c r="O70" s="47" t="s">
        <v>60</v>
      </c>
      <c r="P70" s="47" t="s">
        <v>61</v>
      </c>
      <c r="Q70" s="47" t="s">
        <v>62</v>
      </c>
      <c r="R70" s="52">
        <v>0.1</v>
      </c>
      <c r="S70" s="52">
        <v>1.4</v>
      </c>
      <c r="T70" s="53">
        <v>2000000</v>
      </c>
      <c r="U70" s="53">
        <v>2123424</v>
      </c>
      <c r="V70" s="51">
        <f t="shared" si="2"/>
        <v>0</v>
      </c>
      <c r="W70" s="51">
        <f t="shared" si="3"/>
        <v>2000000</v>
      </c>
      <c r="X70" s="53"/>
      <c r="Y70" s="54">
        <f t="shared" si="4"/>
        <v>0</v>
      </c>
      <c r="Z70" s="55" t="e">
        <f t="shared" si="5"/>
        <v>#DIV/0!</v>
      </c>
      <c r="AA70" s="56">
        <f t="shared" si="6"/>
        <v>200</v>
      </c>
      <c r="AB70" s="78">
        <f t="shared" si="7"/>
        <v>200</v>
      </c>
      <c r="AC70" s="56">
        <f t="shared" si="8"/>
        <v>0</v>
      </c>
      <c r="AD70" s="58">
        <f t="shared" si="14"/>
        <v>2800</v>
      </c>
      <c r="AE70" s="59">
        <v>1958</v>
      </c>
      <c r="AF70" s="60">
        <f t="shared" si="15"/>
        <v>-842</v>
      </c>
      <c r="AG70" s="60">
        <v>0</v>
      </c>
      <c r="AH70" s="60">
        <f t="shared" si="12"/>
        <v>1758</v>
      </c>
      <c r="AI70" s="61">
        <f t="shared" si="13"/>
        <v>0.89785495403472937</v>
      </c>
    </row>
    <row r="71" spans="1:35" customFormat="1" ht="15" hidden="1" customHeight="1" x14ac:dyDescent="0.25">
      <c r="A71" s="46" t="s">
        <v>189</v>
      </c>
      <c r="B71" s="47">
        <v>2016</v>
      </c>
      <c r="C71" s="47">
        <v>1</v>
      </c>
      <c r="D71" s="48" t="s">
        <v>53</v>
      </c>
      <c r="E71" s="49">
        <v>42374</v>
      </c>
      <c r="F71" s="49">
        <v>42389</v>
      </c>
      <c r="G71" s="50">
        <f t="shared" ref="G71:G134" ca="1" si="16">IF($N$1&gt;F71,0,(F71-$N$1))</f>
        <v>0</v>
      </c>
      <c r="H71" s="46" t="s">
        <v>84</v>
      </c>
      <c r="I71" s="46" t="s">
        <v>170</v>
      </c>
      <c r="J71" s="46" t="s">
        <v>185</v>
      </c>
      <c r="K71" s="51" t="str">
        <f t="shared" ref="K71:K134" ca="1" si="17">IF(F71=0,$L$3,(IF(G71=0,$L$1,$L$2)))</f>
        <v>Completed</v>
      </c>
      <c r="L71" s="47" t="s">
        <v>92</v>
      </c>
      <c r="M71" s="47" t="s">
        <v>58</v>
      </c>
      <c r="N71" s="47" t="s">
        <v>59</v>
      </c>
      <c r="O71" s="47" t="s">
        <v>60</v>
      </c>
      <c r="P71" s="47" t="s">
        <v>61</v>
      </c>
      <c r="Q71" s="47" t="s">
        <v>62</v>
      </c>
      <c r="R71" s="52">
        <v>0.1</v>
      </c>
      <c r="S71" s="52">
        <v>1.4</v>
      </c>
      <c r="T71" s="53">
        <v>500000</v>
      </c>
      <c r="U71" s="53">
        <v>537930</v>
      </c>
      <c r="V71" s="51">
        <f t="shared" ref="V71:V134" si="18">IF(U71&gt;T71,0,T71-U71)</f>
        <v>0</v>
      </c>
      <c r="W71" s="51">
        <f t="shared" ref="W71:W134" si="19">IF(U71&gt;T71,T71,U71)</f>
        <v>500000</v>
      </c>
      <c r="X71" s="53"/>
      <c r="Y71" s="54">
        <f t="shared" ref="Y71:Y134" si="20">X71/U71</f>
        <v>0</v>
      </c>
      <c r="Z71" s="55" t="e">
        <f t="shared" ref="Z71:Z134" si="21">AE71/X71</f>
        <v>#DIV/0!</v>
      </c>
      <c r="AA71" s="56">
        <f t="shared" ref="AA71:AA134" si="22">IF(O71="cpv",(T71*R71),(T71/1000*R71))</f>
        <v>50</v>
      </c>
      <c r="AB71" s="78">
        <f t="shared" ref="AB71:AB134" si="23">IF(O71="cpv",(IF(V71&gt;0,U71*R71,AA71)),(IF(V71&gt;0,U71/1000*R71,AA71)))</f>
        <v>50</v>
      </c>
      <c r="AC71" s="56">
        <f t="shared" ref="AC71:AC134" si="24">AB71-AA71</f>
        <v>0</v>
      </c>
      <c r="AD71" s="58">
        <f t="shared" si="14"/>
        <v>700</v>
      </c>
      <c r="AE71" s="59">
        <f>IF((SUMIF($J$7:$J$1048576,J71,$U$7:$U$1048576))&gt;(SUMIF($J$7:$J$1048576,J71,$T$7:$T$1048576)),AD71,(IF(O71="cpv",(U71*S71),(U71*S71/1000))))</f>
        <v>753.10199999999998</v>
      </c>
      <c r="AF71" s="60">
        <f t="shared" si="15"/>
        <v>53.101999999999975</v>
      </c>
      <c r="AG71" s="60">
        <v>0</v>
      </c>
      <c r="AH71" s="60">
        <f t="shared" ref="AH71:AH134" si="25">AE71-AB71-AG71</f>
        <v>703.10199999999998</v>
      </c>
      <c r="AI71" s="61">
        <f t="shared" ref="AI71:AI134" si="26">AH71/AE71</f>
        <v>0.93360793093100269</v>
      </c>
    </row>
    <row r="72" spans="1:35" customFormat="1" ht="15" hidden="1" customHeight="1" x14ac:dyDescent="0.25">
      <c r="A72" s="46" t="s">
        <v>190</v>
      </c>
      <c r="B72" s="47">
        <v>2016</v>
      </c>
      <c r="C72" s="47">
        <v>1</v>
      </c>
      <c r="D72" s="48" t="s">
        <v>53</v>
      </c>
      <c r="E72" s="49">
        <v>42374</v>
      </c>
      <c r="F72" s="49">
        <v>42389</v>
      </c>
      <c r="G72" s="50">
        <f t="shared" ca="1" si="16"/>
        <v>0</v>
      </c>
      <c r="H72" s="46" t="s">
        <v>84</v>
      </c>
      <c r="I72" s="46" t="s">
        <v>170</v>
      </c>
      <c r="J72" s="46" t="s">
        <v>185</v>
      </c>
      <c r="K72" s="51" t="str">
        <f t="shared" ca="1" si="17"/>
        <v>Completed</v>
      </c>
      <c r="L72" s="47" t="s">
        <v>68</v>
      </c>
      <c r="M72" s="47" t="s">
        <v>58</v>
      </c>
      <c r="N72" s="47" t="s">
        <v>59</v>
      </c>
      <c r="O72" s="47" t="s">
        <v>60</v>
      </c>
      <c r="P72" s="47" t="s">
        <v>61</v>
      </c>
      <c r="Q72" s="47" t="s">
        <v>62</v>
      </c>
      <c r="R72" s="52">
        <v>1</v>
      </c>
      <c r="S72" s="52">
        <v>1.4</v>
      </c>
      <c r="T72" s="53">
        <v>1000000</v>
      </c>
      <c r="U72" s="53">
        <v>1007382</v>
      </c>
      <c r="V72" s="51">
        <f t="shared" si="18"/>
        <v>0</v>
      </c>
      <c r="W72" s="51">
        <f t="shared" si="19"/>
        <v>1000000</v>
      </c>
      <c r="X72" s="53">
        <v>0</v>
      </c>
      <c r="Y72" s="54">
        <f t="shared" si="20"/>
        <v>0</v>
      </c>
      <c r="Z72" s="55" t="e">
        <f t="shared" si="21"/>
        <v>#DIV/0!</v>
      </c>
      <c r="AA72" s="56">
        <f t="shared" si="22"/>
        <v>1000</v>
      </c>
      <c r="AB72" s="78">
        <f t="shared" si="23"/>
        <v>1000</v>
      </c>
      <c r="AC72" s="56">
        <f t="shared" si="24"/>
        <v>0</v>
      </c>
      <c r="AD72" s="58">
        <f t="shared" ref="AD72:AD135" si="27">IF(O72="cpv",(T72*S72),(T72/1000*S72))</f>
        <v>1400</v>
      </c>
      <c r="AE72" s="59">
        <f>IF((SUMIF($J$7:$J$1048576,J72,$U$7:$U$1048576))&gt;(SUMIF($J$7:$J$1048576,J72,$T$7:$T$1048576)),AD72,(IF(O72="cpv",(U72*S72),(U72*S72/1000))))</f>
        <v>1410.3347999999999</v>
      </c>
      <c r="AF72" s="60">
        <f t="shared" ref="AF72:AF135" si="28">AE72-AD72</f>
        <v>10.334799999999859</v>
      </c>
      <c r="AG72" s="60">
        <v>0</v>
      </c>
      <c r="AH72" s="60">
        <f t="shared" si="25"/>
        <v>410.33479999999986</v>
      </c>
      <c r="AI72" s="61">
        <f t="shared" si="26"/>
        <v>0.2909485038588</v>
      </c>
    </row>
    <row r="73" spans="1:35" customFormat="1" ht="15" hidden="1" customHeight="1" x14ac:dyDescent="0.25">
      <c r="A73" s="46" t="s">
        <v>191</v>
      </c>
      <c r="B73" s="47">
        <v>2016</v>
      </c>
      <c r="C73" s="47">
        <v>1</v>
      </c>
      <c r="D73" s="48" t="s">
        <v>53</v>
      </c>
      <c r="E73" s="49">
        <v>42374</v>
      </c>
      <c r="F73" s="49">
        <v>42389</v>
      </c>
      <c r="G73" s="50">
        <f t="shared" ca="1" si="16"/>
        <v>0</v>
      </c>
      <c r="H73" s="46" t="s">
        <v>84</v>
      </c>
      <c r="I73" s="46" t="s">
        <v>170</v>
      </c>
      <c r="J73" s="46" t="s">
        <v>185</v>
      </c>
      <c r="K73" s="51" t="str">
        <f t="shared" ca="1" si="17"/>
        <v>Completed</v>
      </c>
      <c r="L73" s="47" t="s">
        <v>72</v>
      </c>
      <c r="M73" s="47" t="s">
        <v>58</v>
      </c>
      <c r="N73" s="47" t="s">
        <v>59</v>
      </c>
      <c r="O73" s="47" t="s">
        <v>60</v>
      </c>
      <c r="P73" s="47" t="s">
        <v>61</v>
      </c>
      <c r="Q73" s="47" t="s">
        <v>62</v>
      </c>
      <c r="R73" s="52">
        <v>0.2</v>
      </c>
      <c r="S73" s="52">
        <v>1.4</v>
      </c>
      <c r="T73" s="53">
        <v>100000</v>
      </c>
      <c r="U73" s="53">
        <v>127563</v>
      </c>
      <c r="V73" s="51">
        <f t="shared" si="18"/>
        <v>0</v>
      </c>
      <c r="W73" s="51">
        <f t="shared" si="19"/>
        <v>100000</v>
      </c>
      <c r="X73" s="53"/>
      <c r="Y73" s="54">
        <f t="shared" si="20"/>
        <v>0</v>
      </c>
      <c r="Z73" s="55" t="e">
        <f t="shared" si="21"/>
        <v>#DIV/0!</v>
      </c>
      <c r="AA73" s="56">
        <f t="shared" si="22"/>
        <v>20</v>
      </c>
      <c r="AB73" s="78">
        <f t="shared" si="23"/>
        <v>20</v>
      </c>
      <c r="AC73" s="56">
        <f t="shared" si="24"/>
        <v>0</v>
      </c>
      <c r="AD73" s="58">
        <f t="shared" si="27"/>
        <v>140</v>
      </c>
      <c r="AE73" s="59">
        <f>IF((SUMIF($J$7:$J$1048576,J73,$U$7:$U$1048576))&gt;(SUMIF($J$7:$J$1048576,J73,$T$7:$T$1048576)),AD73,(IF(O73="cpv",(U73*S73),(U73*S73/1000))))</f>
        <v>178.58819999999997</v>
      </c>
      <c r="AF73" s="60">
        <f t="shared" si="28"/>
        <v>38.588199999999972</v>
      </c>
      <c r="AG73" s="60">
        <v>0</v>
      </c>
      <c r="AH73" s="60">
        <f t="shared" si="25"/>
        <v>158.58819999999997</v>
      </c>
      <c r="AI73" s="61">
        <f t="shared" si="26"/>
        <v>0.88801051805214448</v>
      </c>
    </row>
    <row r="74" spans="1:35" customFormat="1" ht="15" hidden="1" customHeight="1" x14ac:dyDescent="0.25">
      <c r="A74" s="46" t="s">
        <v>192</v>
      </c>
      <c r="B74" s="47">
        <v>2016</v>
      </c>
      <c r="C74" s="47">
        <v>1</v>
      </c>
      <c r="D74" s="48" t="s">
        <v>53</v>
      </c>
      <c r="E74" s="49">
        <v>42377</v>
      </c>
      <c r="F74" s="49">
        <v>42400</v>
      </c>
      <c r="G74" s="50">
        <f t="shared" ca="1" si="16"/>
        <v>0</v>
      </c>
      <c r="H74" s="46" t="s">
        <v>84</v>
      </c>
      <c r="I74" s="46" t="s">
        <v>399</v>
      </c>
      <c r="J74" s="46" t="s">
        <v>193</v>
      </c>
      <c r="K74" s="51" t="str">
        <f t="shared" ca="1" si="17"/>
        <v>Completed</v>
      </c>
      <c r="L74" s="47" t="s">
        <v>172</v>
      </c>
      <c r="M74" s="47" t="s">
        <v>58</v>
      </c>
      <c r="N74" s="47" t="s">
        <v>59</v>
      </c>
      <c r="O74" s="47" t="s">
        <v>60</v>
      </c>
      <c r="P74" s="47" t="s">
        <v>61</v>
      </c>
      <c r="Q74" s="47" t="s">
        <v>62</v>
      </c>
      <c r="R74" s="52">
        <v>0.15</v>
      </c>
      <c r="S74" s="52">
        <v>1.4</v>
      </c>
      <c r="T74" s="53">
        <v>400000</v>
      </c>
      <c r="U74" s="53">
        <v>400740</v>
      </c>
      <c r="V74" s="51">
        <f t="shared" si="18"/>
        <v>0</v>
      </c>
      <c r="W74" s="51">
        <f t="shared" si="19"/>
        <v>400000</v>
      </c>
      <c r="X74" s="53">
        <v>0</v>
      </c>
      <c r="Y74" s="54">
        <f t="shared" si="20"/>
        <v>0</v>
      </c>
      <c r="Z74" s="55" t="e">
        <f t="shared" si="21"/>
        <v>#DIV/0!</v>
      </c>
      <c r="AA74" s="56">
        <f t="shared" si="22"/>
        <v>60</v>
      </c>
      <c r="AB74" s="78">
        <f t="shared" si="23"/>
        <v>60</v>
      </c>
      <c r="AC74" s="56">
        <f t="shared" si="24"/>
        <v>0</v>
      </c>
      <c r="AD74" s="58">
        <f t="shared" si="27"/>
        <v>560</v>
      </c>
      <c r="AE74" s="59">
        <f>IF((SUMIF($J$7:$J$1048576,J74,$U$7:$U$1048576))&gt;(SUMIF($J$7:$J$1048576,J74,$T$7:$T$1048576)),AD74,(IF(O74="cpv",(U74*S74),(U74*S74/1000))))</f>
        <v>561.03599999999994</v>
      </c>
      <c r="AF74" s="60">
        <f t="shared" si="28"/>
        <v>1.0359999999999445</v>
      </c>
      <c r="AG74" s="60">
        <v>0</v>
      </c>
      <c r="AH74" s="60">
        <f t="shared" si="25"/>
        <v>501.03599999999994</v>
      </c>
      <c r="AI74" s="61">
        <f t="shared" si="26"/>
        <v>0.89305499112356423</v>
      </c>
    </row>
    <row r="75" spans="1:35" customFormat="1" ht="15" hidden="1" customHeight="1" x14ac:dyDescent="0.25">
      <c r="A75" s="46" t="s">
        <v>194</v>
      </c>
      <c r="B75" s="47">
        <v>2016</v>
      </c>
      <c r="C75" s="47">
        <v>1</v>
      </c>
      <c r="D75" s="48" t="s">
        <v>53</v>
      </c>
      <c r="E75" s="49">
        <v>42377</v>
      </c>
      <c r="F75" s="49">
        <v>42400</v>
      </c>
      <c r="G75" s="50">
        <f t="shared" ca="1" si="16"/>
        <v>0</v>
      </c>
      <c r="H75" s="46" t="s">
        <v>84</v>
      </c>
      <c r="I75" s="46" t="s">
        <v>399</v>
      </c>
      <c r="J75" s="46" t="s">
        <v>193</v>
      </c>
      <c r="K75" s="51" t="str">
        <f t="shared" ca="1" si="17"/>
        <v>Completed</v>
      </c>
      <c r="L75" s="47" t="s">
        <v>175</v>
      </c>
      <c r="M75" s="47" t="s">
        <v>58</v>
      </c>
      <c r="N75" s="47" t="s">
        <v>59</v>
      </c>
      <c r="O75" s="47" t="s">
        <v>60</v>
      </c>
      <c r="P75" s="47" t="s">
        <v>61</v>
      </c>
      <c r="Q75" s="47" t="s">
        <v>62</v>
      </c>
      <c r="R75" s="52"/>
      <c r="S75" s="52">
        <v>1.4</v>
      </c>
      <c r="T75" s="53">
        <v>200000</v>
      </c>
      <c r="U75" s="53">
        <v>50395</v>
      </c>
      <c r="V75" s="51">
        <f t="shared" si="18"/>
        <v>149605</v>
      </c>
      <c r="W75" s="51">
        <f t="shared" si="19"/>
        <v>50395</v>
      </c>
      <c r="X75" s="53">
        <v>12</v>
      </c>
      <c r="Y75" s="54">
        <f t="shared" si="20"/>
        <v>2.381188609981149E-4</v>
      </c>
      <c r="Z75" s="55">
        <f t="shared" si="21"/>
        <v>5.8794166666666667</v>
      </c>
      <c r="AA75" s="56">
        <f t="shared" si="22"/>
        <v>0</v>
      </c>
      <c r="AB75" s="78">
        <v>250</v>
      </c>
      <c r="AC75" s="56">
        <f t="shared" si="24"/>
        <v>250</v>
      </c>
      <c r="AD75" s="58">
        <f t="shared" si="27"/>
        <v>280</v>
      </c>
      <c r="AE75" s="59">
        <f>IF((SUMIF($J$7:$J$1048576,J75,$U$7:$U$1048576))&gt;(SUMIF($J$7:$J$1048576,J75,$T$7:$T$1048576)),AD75,(IF(O75="cpv",(U75*S75),(U75*S75/1000))))</f>
        <v>70.552999999999997</v>
      </c>
      <c r="AF75" s="60">
        <f t="shared" si="28"/>
        <v>-209.447</v>
      </c>
      <c r="AG75" s="60">
        <v>0</v>
      </c>
      <c r="AH75" s="60">
        <f t="shared" si="25"/>
        <v>-179.447</v>
      </c>
      <c r="AI75" s="61">
        <f t="shared" si="26"/>
        <v>-2.5434354315195669</v>
      </c>
    </row>
    <row r="76" spans="1:35" customFormat="1" ht="15" hidden="1" customHeight="1" x14ac:dyDescent="0.25">
      <c r="A76" s="46" t="s">
        <v>195</v>
      </c>
      <c r="B76" s="47">
        <v>2016</v>
      </c>
      <c r="C76" s="47">
        <v>1</v>
      </c>
      <c r="D76" s="48" t="s">
        <v>53</v>
      </c>
      <c r="E76" s="49">
        <v>42377</v>
      </c>
      <c r="F76" s="49">
        <v>42400</v>
      </c>
      <c r="G76" s="50">
        <f t="shared" ca="1" si="16"/>
        <v>0</v>
      </c>
      <c r="H76" s="46" t="s">
        <v>84</v>
      </c>
      <c r="I76" s="46" t="s">
        <v>399</v>
      </c>
      <c r="J76" s="46" t="s">
        <v>193</v>
      </c>
      <c r="K76" s="51" t="str">
        <f t="shared" ca="1" si="17"/>
        <v>Completed</v>
      </c>
      <c r="L76" s="47" t="s">
        <v>57</v>
      </c>
      <c r="M76" s="47" t="s">
        <v>58</v>
      </c>
      <c r="N76" s="47" t="s">
        <v>59</v>
      </c>
      <c r="O76" s="47" t="s">
        <v>60</v>
      </c>
      <c r="P76" s="47" t="s">
        <v>61</v>
      </c>
      <c r="Q76" s="47" t="s">
        <v>62</v>
      </c>
      <c r="R76" s="52">
        <v>0.5</v>
      </c>
      <c r="S76" s="52">
        <v>1.4</v>
      </c>
      <c r="T76" s="53">
        <v>500000</v>
      </c>
      <c r="U76" s="53">
        <v>350539</v>
      </c>
      <c r="V76" s="51">
        <f t="shared" si="18"/>
        <v>149461</v>
      </c>
      <c r="W76" s="51">
        <f t="shared" si="19"/>
        <v>350539</v>
      </c>
      <c r="X76" s="53"/>
      <c r="Y76" s="54">
        <f t="shared" si="20"/>
        <v>0</v>
      </c>
      <c r="Z76" s="55" t="e">
        <f t="shared" si="21"/>
        <v>#DIV/0!</v>
      </c>
      <c r="AA76" s="56">
        <f t="shared" si="22"/>
        <v>250</v>
      </c>
      <c r="AB76" s="78">
        <f t="shared" si="23"/>
        <v>175.26949999999999</v>
      </c>
      <c r="AC76" s="56">
        <f t="shared" si="24"/>
        <v>-74.730500000000006</v>
      </c>
      <c r="AD76" s="58">
        <f t="shared" si="27"/>
        <v>700</v>
      </c>
      <c r="AE76" s="59">
        <v>290.75</v>
      </c>
      <c r="AF76" s="60">
        <f t="shared" si="28"/>
        <v>-409.25</v>
      </c>
      <c r="AG76" s="60">
        <v>0</v>
      </c>
      <c r="AH76" s="60">
        <f t="shared" si="25"/>
        <v>115.48050000000001</v>
      </c>
      <c r="AI76" s="61">
        <f t="shared" si="26"/>
        <v>0.39718142734307826</v>
      </c>
    </row>
    <row r="77" spans="1:35" customFormat="1" ht="15" hidden="1" customHeight="1" x14ac:dyDescent="0.25">
      <c r="A77" s="46" t="s">
        <v>196</v>
      </c>
      <c r="B77" s="47">
        <v>2016</v>
      </c>
      <c r="C77" s="47">
        <v>1</v>
      </c>
      <c r="D77" s="48" t="s">
        <v>53</v>
      </c>
      <c r="E77" s="49">
        <v>42377</v>
      </c>
      <c r="F77" s="49">
        <v>42400</v>
      </c>
      <c r="G77" s="50">
        <f t="shared" ca="1" si="16"/>
        <v>0</v>
      </c>
      <c r="H77" s="46" t="s">
        <v>84</v>
      </c>
      <c r="I77" s="46" t="s">
        <v>399</v>
      </c>
      <c r="J77" s="46" t="s">
        <v>193</v>
      </c>
      <c r="K77" s="51" t="str">
        <f t="shared" ca="1" si="17"/>
        <v>Completed</v>
      </c>
      <c r="L77" s="47" t="s">
        <v>64</v>
      </c>
      <c r="M77" s="47" t="s">
        <v>58</v>
      </c>
      <c r="N77" s="47" t="s">
        <v>59</v>
      </c>
      <c r="O77" s="47" t="s">
        <v>60</v>
      </c>
      <c r="P77" s="47" t="s">
        <v>61</v>
      </c>
      <c r="Q77" s="47" t="s">
        <v>62</v>
      </c>
      <c r="R77" s="52">
        <v>0.2</v>
      </c>
      <c r="S77" s="52">
        <v>1.4</v>
      </c>
      <c r="T77" s="53">
        <v>500000</v>
      </c>
      <c r="U77" s="53">
        <v>302725</v>
      </c>
      <c r="V77" s="51">
        <f t="shared" si="18"/>
        <v>197275</v>
      </c>
      <c r="W77" s="51">
        <f t="shared" si="19"/>
        <v>302725</v>
      </c>
      <c r="X77" s="53">
        <v>103</v>
      </c>
      <c r="Y77" s="54">
        <f t="shared" si="20"/>
        <v>3.402427946155752E-4</v>
      </c>
      <c r="Z77" s="55">
        <f t="shared" si="21"/>
        <v>2.1730097087378639</v>
      </c>
      <c r="AA77" s="56">
        <f t="shared" si="22"/>
        <v>100</v>
      </c>
      <c r="AB77" s="78">
        <f t="shared" si="23"/>
        <v>60.545000000000009</v>
      </c>
      <c r="AC77" s="56">
        <f t="shared" si="24"/>
        <v>-39.454999999999991</v>
      </c>
      <c r="AD77" s="58">
        <f t="shared" si="27"/>
        <v>700</v>
      </c>
      <c r="AE77" s="59">
        <v>223.82</v>
      </c>
      <c r="AF77" s="60">
        <f t="shared" si="28"/>
        <v>-476.18</v>
      </c>
      <c r="AG77" s="60">
        <v>0</v>
      </c>
      <c r="AH77" s="60">
        <f t="shared" si="25"/>
        <v>163.27499999999998</v>
      </c>
      <c r="AI77" s="61">
        <f t="shared" si="26"/>
        <v>0.72949244928960766</v>
      </c>
    </row>
    <row r="78" spans="1:35" customFormat="1" ht="15" hidden="1" customHeight="1" x14ac:dyDescent="0.25">
      <c r="A78" s="46" t="s">
        <v>197</v>
      </c>
      <c r="B78" s="47">
        <v>2016</v>
      </c>
      <c r="C78" s="47">
        <v>1</v>
      </c>
      <c r="D78" s="48" t="s">
        <v>53</v>
      </c>
      <c r="E78" s="49">
        <v>42376</v>
      </c>
      <c r="F78" s="49">
        <v>42400</v>
      </c>
      <c r="G78" s="50">
        <f t="shared" ca="1" si="16"/>
        <v>0</v>
      </c>
      <c r="H78" s="46" t="s">
        <v>95</v>
      </c>
      <c r="I78" s="46" t="s">
        <v>198</v>
      </c>
      <c r="J78" s="46" t="s">
        <v>199</v>
      </c>
      <c r="K78" s="51" t="str">
        <f t="shared" ca="1" si="17"/>
        <v>Completed</v>
      </c>
      <c r="L78" s="47" t="s">
        <v>77</v>
      </c>
      <c r="M78" s="47" t="s">
        <v>58</v>
      </c>
      <c r="N78" s="47" t="s">
        <v>78</v>
      </c>
      <c r="O78" s="47" t="s">
        <v>60</v>
      </c>
      <c r="P78" s="47" t="s">
        <v>79</v>
      </c>
      <c r="Q78" s="47" t="s">
        <v>79</v>
      </c>
      <c r="R78" s="52">
        <v>1.5</v>
      </c>
      <c r="S78" s="52">
        <v>4</v>
      </c>
      <c r="T78" s="53">
        <v>400000</v>
      </c>
      <c r="U78" s="53">
        <v>440165</v>
      </c>
      <c r="V78" s="51">
        <f t="shared" si="18"/>
        <v>0</v>
      </c>
      <c r="W78" s="51">
        <f t="shared" si="19"/>
        <v>400000</v>
      </c>
      <c r="X78" s="53">
        <v>2480</v>
      </c>
      <c r="Y78" s="54">
        <f t="shared" si="20"/>
        <v>5.6342507923165175E-3</v>
      </c>
      <c r="Z78" s="55">
        <f t="shared" si="21"/>
        <v>0.64516129032258063</v>
      </c>
      <c r="AA78" s="56">
        <f t="shared" si="22"/>
        <v>600</v>
      </c>
      <c r="AB78" s="78">
        <v>0</v>
      </c>
      <c r="AC78" s="56">
        <f t="shared" si="24"/>
        <v>-600</v>
      </c>
      <c r="AD78" s="58">
        <f t="shared" si="27"/>
        <v>1600</v>
      </c>
      <c r="AE78" s="59">
        <f>IF((SUMIF($J$7:$J$1048576,J78,$U$7:$U$1048576))&gt;(SUMIF($J$7:$J$1048576,J78,$T$7:$T$1048576)),AD78,(IF(O78="cpv",(U78*S78),(U78*S78/1000))))</f>
        <v>1600</v>
      </c>
      <c r="AF78" s="60">
        <f t="shared" si="28"/>
        <v>0</v>
      </c>
      <c r="AG78" s="60">
        <v>0</v>
      </c>
      <c r="AH78" s="60">
        <f t="shared" si="25"/>
        <v>1600</v>
      </c>
      <c r="AI78" s="61">
        <f t="shared" si="26"/>
        <v>1</v>
      </c>
    </row>
    <row r="79" spans="1:35" customFormat="1" ht="15" hidden="1" customHeight="1" x14ac:dyDescent="0.25">
      <c r="A79" s="46" t="s">
        <v>200</v>
      </c>
      <c r="B79" s="47">
        <v>2016</v>
      </c>
      <c r="C79" s="47">
        <v>1</v>
      </c>
      <c r="D79" s="48" t="s">
        <v>53</v>
      </c>
      <c r="E79" s="49">
        <v>42376</v>
      </c>
      <c r="F79" s="49">
        <v>42400</v>
      </c>
      <c r="G79" s="50">
        <f t="shared" ca="1" si="16"/>
        <v>0</v>
      </c>
      <c r="H79" s="46" t="s">
        <v>95</v>
      </c>
      <c r="I79" s="46" t="s">
        <v>198</v>
      </c>
      <c r="J79" s="46" t="s">
        <v>199</v>
      </c>
      <c r="K79" s="51" t="str">
        <f t="shared" ca="1" si="17"/>
        <v>Completed</v>
      </c>
      <c r="L79" s="47" t="s">
        <v>64</v>
      </c>
      <c r="M79" s="47" t="s">
        <v>58</v>
      </c>
      <c r="N79" s="47" t="s">
        <v>78</v>
      </c>
      <c r="O79" s="47" t="s">
        <v>60</v>
      </c>
      <c r="P79" s="47" t="s">
        <v>79</v>
      </c>
      <c r="Q79" s="47" t="s">
        <v>79</v>
      </c>
      <c r="R79" s="52">
        <v>2.5</v>
      </c>
      <c r="S79" s="52">
        <v>4</v>
      </c>
      <c r="T79" s="53">
        <v>320000</v>
      </c>
      <c r="U79" s="53">
        <v>320667</v>
      </c>
      <c r="V79" s="51">
        <f t="shared" si="18"/>
        <v>0</v>
      </c>
      <c r="W79" s="51">
        <f t="shared" si="19"/>
        <v>320000</v>
      </c>
      <c r="X79" s="53">
        <v>4918</v>
      </c>
      <c r="Y79" s="54">
        <f t="shared" si="20"/>
        <v>1.5336782394197095E-2</v>
      </c>
      <c r="Z79" s="55">
        <f t="shared" si="21"/>
        <v>0.26128507523383487</v>
      </c>
      <c r="AA79" s="56">
        <f t="shared" si="22"/>
        <v>800</v>
      </c>
      <c r="AB79" s="57">
        <f t="shared" si="23"/>
        <v>800</v>
      </c>
      <c r="AC79" s="56">
        <f t="shared" si="24"/>
        <v>0</v>
      </c>
      <c r="AD79" s="58">
        <f t="shared" si="27"/>
        <v>1280</v>
      </c>
      <c r="AE79" s="59">
        <v>1285</v>
      </c>
      <c r="AF79" s="60">
        <f t="shared" si="28"/>
        <v>5</v>
      </c>
      <c r="AG79" s="60">
        <v>0</v>
      </c>
      <c r="AH79" s="60">
        <f t="shared" si="25"/>
        <v>485</v>
      </c>
      <c r="AI79" s="61">
        <f t="shared" si="26"/>
        <v>0.37743190661478598</v>
      </c>
    </row>
    <row r="80" spans="1:35" customFormat="1" ht="15" customHeight="1" x14ac:dyDescent="0.25">
      <c r="A80" s="46" t="s">
        <v>201</v>
      </c>
      <c r="B80" s="47">
        <v>2016</v>
      </c>
      <c r="C80" s="47">
        <v>1</v>
      </c>
      <c r="D80" s="48" t="s">
        <v>53</v>
      </c>
      <c r="E80" s="49">
        <v>42380</v>
      </c>
      <c r="F80" s="49">
        <v>42400</v>
      </c>
      <c r="G80" s="50">
        <f t="shared" ca="1" si="16"/>
        <v>0</v>
      </c>
      <c r="H80" s="46" t="s">
        <v>84</v>
      </c>
      <c r="I80" s="96" t="s">
        <v>3407</v>
      </c>
      <c r="J80" s="46" t="s">
        <v>202</v>
      </c>
      <c r="K80" s="51" t="str">
        <f t="shared" ca="1" si="17"/>
        <v>Completed</v>
      </c>
      <c r="L80" s="47" t="s">
        <v>77</v>
      </c>
      <c r="M80" s="47" t="s">
        <v>58</v>
      </c>
      <c r="N80" s="47" t="s">
        <v>78</v>
      </c>
      <c r="O80" s="47" t="s">
        <v>60</v>
      </c>
      <c r="P80" s="47" t="s">
        <v>79</v>
      </c>
      <c r="Q80" s="47" t="s">
        <v>79</v>
      </c>
      <c r="R80" s="52">
        <v>1.5</v>
      </c>
      <c r="S80" s="52">
        <v>4</v>
      </c>
      <c r="T80" s="53">
        <v>800000</v>
      </c>
      <c r="U80" s="53">
        <v>807424</v>
      </c>
      <c r="V80" s="51">
        <f t="shared" si="18"/>
        <v>0</v>
      </c>
      <c r="W80" s="51">
        <f t="shared" si="19"/>
        <v>800000</v>
      </c>
      <c r="X80" s="53">
        <v>5035</v>
      </c>
      <c r="Y80" s="54">
        <f t="shared" si="20"/>
        <v>6.2358810240963859E-3</v>
      </c>
      <c r="Z80" s="55">
        <f t="shared" si="21"/>
        <v>0.6355511420059583</v>
      </c>
      <c r="AA80" s="56">
        <f t="shared" si="22"/>
        <v>1200</v>
      </c>
      <c r="AB80" s="78">
        <v>0</v>
      </c>
      <c r="AC80" s="56">
        <f t="shared" si="24"/>
        <v>-1200</v>
      </c>
      <c r="AD80" s="58">
        <f t="shared" si="27"/>
        <v>3200</v>
      </c>
      <c r="AE80" s="59">
        <f>IF((SUMIF($J$7:$J$1048576,J80,$U$7:$U$1048576))&gt;(SUMIF($J$7:$J$1048576,J80,$T$7:$T$1048576)),AD80,(IF(O80="cpv",(U80*S80),(U80*S80/1000))))</f>
        <v>3200</v>
      </c>
      <c r="AF80" s="60">
        <f t="shared" si="28"/>
        <v>0</v>
      </c>
      <c r="AG80" s="60">
        <v>0</v>
      </c>
      <c r="AH80" s="60">
        <f t="shared" si="25"/>
        <v>3200</v>
      </c>
      <c r="AI80" s="61">
        <f t="shared" si="26"/>
        <v>1</v>
      </c>
    </row>
    <row r="81" spans="1:35" customFormat="1" ht="15" customHeight="1" x14ac:dyDescent="0.25">
      <c r="A81" s="46" t="s">
        <v>203</v>
      </c>
      <c r="B81" s="47">
        <v>2016</v>
      </c>
      <c r="C81" s="47">
        <v>1</v>
      </c>
      <c r="D81" s="48" t="s">
        <v>53</v>
      </c>
      <c r="E81" s="49">
        <v>42380</v>
      </c>
      <c r="F81" s="49">
        <v>42400</v>
      </c>
      <c r="G81" s="50">
        <f t="shared" ca="1" si="16"/>
        <v>0</v>
      </c>
      <c r="H81" s="46" t="s">
        <v>84</v>
      </c>
      <c r="I81" s="96" t="s">
        <v>3407</v>
      </c>
      <c r="J81" s="46" t="s">
        <v>202</v>
      </c>
      <c r="K81" s="51" t="str">
        <f t="shared" ca="1" si="17"/>
        <v>Completed</v>
      </c>
      <c r="L81" s="47" t="s">
        <v>64</v>
      </c>
      <c r="M81" s="47" t="s">
        <v>58</v>
      </c>
      <c r="N81" s="47" t="s">
        <v>78</v>
      </c>
      <c r="O81" s="47" t="s">
        <v>60</v>
      </c>
      <c r="P81" s="47" t="s">
        <v>79</v>
      </c>
      <c r="Q81" s="47" t="s">
        <v>79</v>
      </c>
      <c r="R81" s="52">
        <v>2.5</v>
      </c>
      <c r="S81" s="52">
        <v>4</v>
      </c>
      <c r="T81" s="53">
        <v>500000</v>
      </c>
      <c r="U81" s="53">
        <v>501039</v>
      </c>
      <c r="V81" s="51">
        <f t="shared" si="18"/>
        <v>0</v>
      </c>
      <c r="W81" s="51">
        <f t="shared" si="19"/>
        <v>500000</v>
      </c>
      <c r="X81" s="53">
        <v>4832</v>
      </c>
      <c r="Y81" s="54">
        <f t="shared" si="20"/>
        <v>9.6439598514287319E-3</v>
      </c>
      <c r="Z81" s="55">
        <f t="shared" si="21"/>
        <v>0.41390728476821192</v>
      </c>
      <c r="AA81" s="56">
        <f t="shared" si="22"/>
        <v>1250</v>
      </c>
      <c r="AB81" s="78">
        <f t="shared" si="23"/>
        <v>1250</v>
      </c>
      <c r="AC81" s="56">
        <f t="shared" si="24"/>
        <v>0</v>
      </c>
      <c r="AD81" s="58">
        <f t="shared" si="27"/>
        <v>2000</v>
      </c>
      <c r="AE81" s="59">
        <f>IF((SUMIF($J$7:$J$1048576,J81,$U$7:$U$1048576))&gt;(SUMIF($J$7:$J$1048576,J81,$T$7:$T$1048576)),AD81,(IF(O81="cpv",(U81*S81),(U81*S81/1000))))</f>
        <v>2000</v>
      </c>
      <c r="AF81" s="60">
        <f t="shared" si="28"/>
        <v>0</v>
      </c>
      <c r="AG81" s="60">
        <v>0</v>
      </c>
      <c r="AH81" s="60">
        <f t="shared" si="25"/>
        <v>750</v>
      </c>
      <c r="AI81" s="61">
        <f t="shared" si="26"/>
        <v>0.375</v>
      </c>
    </row>
    <row r="82" spans="1:35" customFormat="1" ht="15" customHeight="1" x14ac:dyDescent="0.25">
      <c r="A82" s="46" t="s">
        <v>204</v>
      </c>
      <c r="B82" s="47">
        <v>2016</v>
      </c>
      <c r="C82" s="47">
        <v>1</v>
      </c>
      <c r="D82" s="48" t="s">
        <v>53</v>
      </c>
      <c r="E82" s="49">
        <v>42380</v>
      </c>
      <c r="F82" s="49">
        <v>42400</v>
      </c>
      <c r="G82" s="50">
        <f t="shared" ca="1" si="16"/>
        <v>0</v>
      </c>
      <c r="H82" s="46" t="s">
        <v>84</v>
      </c>
      <c r="I82" s="96" t="s">
        <v>3407</v>
      </c>
      <c r="J82" s="46" t="s">
        <v>202</v>
      </c>
      <c r="K82" s="51" t="str">
        <f t="shared" ca="1" si="17"/>
        <v>Completed</v>
      </c>
      <c r="L82" s="47" t="s">
        <v>82</v>
      </c>
      <c r="M82" s="47" t="s">
        <v>58</v>
      </c>
      <c r="N82" s="47" t="s">
        <v>78</v>
      </c>
      <c r="O82" s="47" t="s">
        <v>60</v>
      </c>
      <c r="P82" s="47" t="s">
        <v>79</v>
      </c>
      <c r="Q82" s="47" t="s">
        <v>79</v>
      </c>
      <c r="R82" s="52">
        <v>0.5</v>
      </c>
      <c r="S82" s="52">
        <v>4</v>
      </c>
      <c r="T82" s="53">
        <v>700000</v>
      </c>
      <c r="U82" s="53">
        <v>711186</v>
      </c>
      <c r="V82" s="51">
        <f t="shared" si="18"/>
        <v>0</v>
      </c>
      <c r="W82" s="51">
        <f t="shared" si="19"/>
        <v>700000</v>
      </c>
      <c r="X82" s="53">
        <v>5084</v>
      </c>
      <c r="Y82" s="54">
        <f t="shared" si="20"/>
        <v>7.148622160728698E-3</v>
      </c>
      <c r="Z82" s="55">
        <f t="shared" si="21"/>
        <v>0.55074744295830058</v>
      </c>
      <c r="AA82" s="56">
        <f t="shared" si="22"/>
        <v>350</v>
      </c>
      <c r="AB82" s="78">
        <f t="shared" si="23"/>
        <v>350</v>
      </c>
      <c r="AC82" s="56">
        <f t="shared" si="24"/>
        <v>0</v>
      </c>
      <c r="AD82" s="58">
        <f t="shared" si="27"/>
        <v>2800</v>
      </c>
      <c r="AE82" s="59">
        <f>IF((SUMIF($J$7:$J$1048576,J82,$U$7:$U$1048576))&gt;(SUMIF($J$7:$J$1048576,J82,$T$7:$T$1048576)),AD82,(IF(O82="cpv",(U82*S82),(U82*S82/1000))))</f>
        <v>2800</v>
      </c>
      <c r="AF82" s="60">
        <f t="shared" si="28"/>
        <v>0</v>
      </c>
      <c r="AG82" s="60">
        <v>0</v>
      </c>
      <c r="AH82" s="60">
        <f t="shared" si="25"/>
        <v>2450</v>
      </c>
      <c r="AI82" s="61">
        <f t="shared" si="26"/>
        <v>0.875</v>
      </c>
    </row>
    <row r="83" spans="1:35" customFormat="1" ht="15" customHeight="1" x14ac:dyDescent="0.25">
      <c r="A83" s="46" t="s">
        <v>205</v>
      </c>
      <c r="B83" s="47">
        <v>2016</v>
      </c>
      <c r="C83" s="47">
        <v>1</v>
      </c>
      <c r="D83" s="48" t="s">
        <v>53</v>
      </c>
      <c r="E83" s="49">
        <v>42376</v>
      </c>
      <c r="F83" s="49">
        <v>42400</v>
      </c>
      <c r="G83" s="50">
        <f t="shared" ca="1" si="16"/>
        <v>0</v>
      </c>
      <c r="H83" s="46" t="s">
        <v>84</v>
      </c>
      <c r="I83" s="96" t="s">
        <v>3407</v>
      </c>
      <c r="J83" s="46" t="s">
        <v>206</v>
      </c>
      <c r="K83" s="51" t="str">
        <f t="shared" ca="1" si="17"/>
        <v>Completed</v>
      </c>
      <c r="L83" s="47" t="s">
        <v>68</v>
      </c>
      <c r="M83" s="47" t="s">
        <v>58</v>
      </c>
      <c r="N83" s="47" t="s">
        <v>86</v>
      </c>
      <c r="O83" s="47" t="s">
        <v>60</v>
      </c>
      <c r="P83" s="47" t="s">
        <v>61</v>
      </c>
      <c r="Q83" s="47" t="s">
        <v>62</v>
      </c>
      <c r="R83" s="52">
        <v>1</v>
      </c>
      <c r="S83" s="52">
        <v>3</v>
      </c>
      <c r="T83" s="53">
        <v>2000000</v>
      </c>
      <c r="U83" s="53">
        <v>2003244</v>
      </c>
      <c r="V83" s="51">
        <f t="shared" si="18"/>
        <v>0</v>
      </c>
      <c r="W83" s="51">
        <f t="shared" si="19"/>
        <v>2000000</v>
      </c>
      <c r="X83" s="53">
        <v>4969</v>
      </c>
      <c r="Y83" s="54">
        <f t="shared" si="20"/>
        <v>2.4804766668463751E-3</v>
      </c>
      <c r="Z83" s="55">
        <f t="shared" si="21"/>
        <v>0.60374320788891123</v>
      </c>
      <c r="AA83" s="56">
        <f t="shared" si="22"/>
        <v>2000</v>
      </c>
      <c r="AB83" s="78">
        <f t="shared" si="23"/>
        <v>2000</v>
      </c>
      <c r="AC83" s="56">
        <f t="shared" si="24"/>
        <v>0</v>
      </c>
      <c r="AD83" s="58">
        <f t="shared" si="27"/>
        <v>6000</v>
      </c>
      <c r="AE83" s="59">
        <v>3000</v>
      </c>
      <c r="AF83" s="60">
        <f t="shared" si="28"/>
        <v>-3000</v>
      </c>
      <c r="AG83" s="60">
        <v>0</v>
      </c>
      <c r="AH83" s="60">
        <f t="shared" si="25"/>
        <v>1000</v>
      </c>
      <c r="AI83" s="61">
        <f t="shared" si="26"/>
        <v>0.33333333333333331</v>
      </c>
    </row>
    <row r="84" spans="1:35" customFormat="1" ht="15" customHeight="1" x14ac:dyDescent="0.25">
      <c r="A84" s="46" t="s">
        <v>207</v>
      </c>
      <c r="B84" s="47">
        <v>2016</v>
      </c>
      <c r="C84" s="47">
        <v>1</v>
      </c>
      <c r="D84" s="48" t="s">
        <v>53</v>
      </c>
      <c r="E84" s="49">
        <v>42376</v>
      </c>
      <c r="F84" s="49">
        <v>42400</v>
      </c>
      <c r="G84" s="50">
        <f t="shared" ca="1" si="16"/>
        <v>0</v>
      </c>
      <c r="H84" s="46" t="s">
        <v>84</v>
      </c>
      <c r="I84" s="96" t="s">
        <v>3407</v>
      </c>
      <c r="J84" s="46" t="s">
        <v>208</v>
      </c>
      <c r="K84" s="51" t="str">
        <f t="shared" ca="1" si="17"/>
        <v>Completed</v>
      </c>
      <c r="L84" s="47" t="s">
        <v>186</v>
      </c>
      <c r="M84" s="47" t="s">
        <v>58</v>
      </c>
      <c r="N84" s="47" t="s">
        <v>59</v>
      </c>
      <c r="O84" s="47" t="s">
        <v>60</v>
      </c>
      <c r="P84" s="47" t="s">
        <v>61</v>
      </c>
      <c r="Q84" s="47" t="s">
        <v>62</v>
      </c>
      <c r="R84" s="52">
        <v>0.15</v>
      </c>
      <c r="S84" s="52">
        <v>1.3</v>
      </c>
      <c r="T84" s="53">
        <v>1000000</v>
      </c>
      <c r="U84" s="53">
        <v>1170902</v>
      </c>
      <c r="V84" s="51">
        <f t="shared" si="18"/>
        <v>0</v>
      </c>
      <c r="W84" s="51">
        <f t="shared" si="19"/>
        <v>1000000</v>
      </c>
      <c r="X84" s="53">
        <v>0</v>
      </c>
      <c r="Y84" s="54">
        <f t="shared" si="20"/>
        <v>0</v>
      </c>
      <c r="Z84" s="55" t="e">
        <f t="shared" si="21"/>
        <v>#DIV/0!</v>
      </c>
      <c r="AA84" s="56">
        <f t="shared" si="22"/>
        <v>150</v>
      </c>
      <c r="AB84" s="78">
        <f t="shared" si="23"/>
        <v>150</v>
      </c>
      <c r="AC84" s="56">
        <f t="shared" si="24"/>
        <v>0</v>
      </c>
      <c r="AD84" s="58">
        <f t="shared" si="27"/>
        <v>1300</v>
      </c>
      <c r="AE84" s="59">
        <v>556</v>
      </c>
      <c r="AF84" s="60">
        <f t="shared" si="28"/>
        <v>-744</v>
      </c>
      <c r="AG84" s="60">
        <v>0</v>
      </c>
      <c r="AH84" s="60">
        <f t="shared" si="25"/>
        <v>406</v>
      </c>
      <c r="AI84" s="61">
        <f t="shared" si="26"/>
        <v>0.73021582733812951</v>
      </c>
    </row>
    <row r="85" spans="1:35" customFormat="1" ht="15" customHeight="1" x14ac:dyDescent="0.25">
      <c r="A85" s="46" t="s">
        <v>209</v>
      </c>
      <c r="B85" s="47">
        <v>2016</v>
      </c>
      <c r="C85" s="47">
        <v>1</v>
      </c>
      <c r="D85" s="48" t="s">
        <v>53</v>
      </c>
      <c r="E85" s="49">
        <v>42376</v>
      </c>
      <c r="F85" s="49">
        <v>42400</v>
      </c>
      <c r="G85" s="50">
        <f t="shared" ca="1" si="16"/>
        <v>0</v>
      </c>
      <c r="H85" s="46" t="s">
        <v>84</v>
      </c>
      <c r="I85" s="96" t="s">
        <v>3407</v>
      </c>
      <c r="J85" s="46" t="s">
        <v>208</v>
      </c>
      <c r="K85" s="51" t="str">
        <f t="shared" ca="1" si="17"/>
        <v>Completed</v>
      </c>
      <c r="L85" s="47" t="s">
        <v>57</v>
      </c>
      <c r="M85" s="47" t="s">
        <v>58</v>
      </c>
      <c r="N85" s="47" t="s">
        <v>59</v>
      </c>
      <c r="O85" s="47" t="s">
        <v>60</v>
      </c>
      <c r="P85" s="47" t="s">
        <v>61</v>
      </c>
      <c r="Q85" s="47" t="s">
        <v>62</v>
      </c>
      <c r="R85" s="52">
        <v>0.5</v>
      </c>
      <c r="S85" s="52">
        <v>1.3</v>
      </c>
      <c r="T85" s="53">
        <v>500000</v>
      </c>
      <c r="U85" s="53">
        <v>500020</v>
      </c>
      <c r="V85" s="51">
        <f t="shared" si="18"/>
        <v>0</v>
      </c>
      <c r="W85" s="51">
        <f t="shared" si="19"/>
        <v>500000</v>
      </c>
      <c r="X85" s="53"/>
      <c r="Y85" s="54">
        <f t="shared" si="20"/>
        <v>0</v>
      </c>
      <c r="Z85" s="55" t="e">
        <f t="shared" si="21"/>
        <v>#DIV/0!</v>
      </c>
      <c r="AA85" s="56">
        <f t="shared" si="22"/>
        <v>250</v>
      </c>
      <c r="AB85" s="78">
        <f t="shared" si="23"/>
        <v>250</v>
      </c>
      <c r="AC85" s="56">
        <f t="shared" si="24"/>
        <v>0</v>
      </c>
      <c r="AD85" s="58">
        <f t="shared" si="27"/>
        <v>650</v>
      </c>
      <c r="AE85" s="59">
        <f>IF((SUMIF($J$7:$J$1048576,J85,$U$7:$U$1048576))&gt;(SUMIF($J$7:$J$1048576,J85,$T$7:$T$1048576)),AD85,(IF(O85="cpv",(U85*S85),(U85*S85/1000))))</f>
        <v>650</v>
      </c>
      <c r="AF85" s="60">
        <f t="shared" si="28"/>
        <v>0</v>
      </c>
      <c r="AG85" s="60">
        <v>0</v>
      </c>
      <c r="AH85" s="60">
        <f t="shared" si="25"/>
        <v>400</v>
      </c>
      <c r="AI85" s="61">
        <f t="shared" si="26"/>
        <v>0.61538461538461542</v>
      </c>
    </row>
    <row r="86" spans="1:35" customFormat="1" ht="15" customHeight="1" x14ac:dyDescent="0.25">
      <c r="A86" s="46" t="s">
        <v>210</v>
      </c>
      <c r="B86" s="47">
        <v>2016</v>
      </c>
      <c r="C86" s="47">
        <v>1</v>
      </c>
      <c r="D86" s="48" t="s">
        <v>53</v>
      </c>
      <c r="E86" s="49">
        <v>42376</v>
      </c>
      <c r="F86" s="49">
        <v>42400</v>
      </c>
      <c r="G86" s="50">
        <f t="shared" ca="1" si="16"/>
        <v>0</v>
      </c>
      <c r="H86" s="46" t="s">
        <v>84</v>
      </c>
      <c r="I86" s="96" t="s">
        <v>3407</v>
      </c>
      <c r="J86" s="46" t="s">
        <v>208</v>
      </c>
      <c r="K86" s="51" t="str">
        <f t="shared" ca="1" si="17"/>
        <v>Completed</v>
      </c>
      <c r="L86" s="47" t="s">
        <v>82</v>
      </c>
      <c r="M86" s="47" t="s">
        <v>58</v>
      </c>
      <c r="N86" s="47" t="s">
        <v>59</v>
      </c>
      <c r="O86" s="47" t="s">
        <v>60</v>
      </c>
      <c r="P86" s="47" t="s">
        <v>61</v>
      </c>
      <c r="Q86" s="47" t="s">
        <v>62</v>
      </c>
      <c r="R86" s="52">
        <v>0.1</v>
      </c>
      <c r="S86" s="52">
        <v>1.3</v>
      </c>
      <c r="T86" s="53">
        <v>500000</v>
      </c>
      <c r="U86" s="53">
        <v>505658</v>
      </c>
      <c r="V86" s="51">
        <f t="shared" si="18"/>
        <v>0</v>
      </c>
      <c r="W86" s="51">
        <f t="shared" si="19"/>
        <v>500000</v>
      </c>
      <c r="X86" s="53">
        <v>212</v>
      </c>
      <c r="Y86" s="54">
        <f t="shared" si="20"/>
        <v>4.1925570247083996E-4</v>
      </c>
      <c r="Z86" s="55">
        <f t="shared" si="21"/>
        <v>3.0660377358490565</v>
      </c>
      <c r="AA86" s="56">
        <f t="shared" si="22"/>
        <v>50</v>
      </c>
      <c r="AB86" s="78">
        <f t="shared" si="23"/>
        <v>50</v>
      </c>
      <c r="AC86" s="56">
        <f t="shared" si="24"/>
        <v>0</v>
      </c>
      <c r="AD86" s="58">
        <f t="shared" si="27"/>
        <v>650</v>
      </c>
      <c r="AE86" s="59">
        <f>IF((SUMIF($J$7:$J$1048576,J86,$U$7:$U$1048576))&gt;(SUMIF($J$7:$J$1048576,J86,$T$7:$T$1048576)),AD86,(IF(O86="cpv",(U86*S86),(U86*S86/1000))))</f>
        <v>650</v>
      </c>
      <c r="AF86" s="60">
        <f t="shared" si="28"/>
        <v>0</v>
      </c>
      <c r="AG86" s="60">
        <v>0</v>
      </c>
      <c r="AH86" s="60">
        <f t="shared" si="25"/>
        <v>600</v>
      </c>
      <c r="AI86" s="61">
        <f t="shared" si="26"/>
        <v>0.92307692307692313</v>
      </c>
    </row>
    <row r="87" spans="1:35" customFormat="1" ht="15" customHeight="1" x14ac:dyDescent="0.25">
      <c r="A87" s="46" t="s">
        <v>211</v>
      </c>
      <c r="B87" s="47">
        <v>2016</v>
      </c>
      <c r="C87" s="47">
        <v>1</v>
      </c>
      <c r="D87" s="48" t="s">
        <v>53</v>
      </c>
      <c r="E87" s="49">
        <v>42376</v>
      </c>
      <c r="F87" s="49">
        <v>42400</v>
      </c>
      <c r="G87" s="50">
        <f t="shared" ca="1" si="16"/>
        <v>0</v>
      </c>
      <c r="H87" s="46" t="s">
        <v>84</v>
      </c>
      <c r="I87" s="96" t="s">
        <v>3407</v>
      </c>
      <c r="J87" s="46" t="s">
        <v>208</v>
      </c>
      <c r="K87" s="51" t="str">
        <f t="shared" ca="1" si="17"/>
        <v>Completed</v>
      </c>
      <c r="L87" s="47" t="s">
        <v>92</v>
      </c>
      <c r="M87" s="47" t="s">
        <v>58</v>
      </c>
      <c r="N87" s="47" t="s">
        <v>59</v>
      </c>
      <c r="O87" s="47" t="s">
        <v>60</v>
      </c>
      <c r="P87" s="47" t="s">
        <v>61</v>
      </c>
      <c r="Q87" s="47" t="s">
        <v>62</v>
      </c>
      <c r="R87" s="52">
        <v>0.1</v>
      </c>
      <c r="S87" s="52">
        <v>1.3</v>
      </c>
      <c r="T87" s="53">
        <v>500000</v>
      </c>
      <c r="U87" s="53">
        <v>507591</v>
      </c>
      <c r="V87" s="51">
        <f t="shared" si="18"/>
        <v>0</v>
      </c>
      <c r="W87" s="51">
        <f t="shared" si="19"/>
        <v>500000</v>
      </c>
      <c r="X87" s="53">
        <v>700</v>
      </c>
      <c r="Y87" s="54">
        <f t="shared" si="20"/>
        <v>1.3790630645539421E-3</v>
      </c>
      <c r="Z87" s="55">
        <f t="shared" si="21"/>
        <v>0.9285714285714286</v>
      </c>
      <c r="AA87" s="56">
        <f t="shared" si="22"/>
        <v>50</v>
      </c>
      <c r="AB87" s="78">
        <f t="shared" si="23"/>
        <v>50</v>
      </c>
      <c r="AC87" s="56">
        <f t="shared" si="24"/>
        <v>0</v>
      </c>
      <c r="AD87" s="58">
        <f t="shared" si="27"/>
        <v>650</v>
      </c>
      <c r="AE87" s="59">
        <f>IF((SUMIF($J$7:$J$1048576,J87,$U$7:$U$1048576))&gt;(SUMIF($J$7:$J$1048576,J87,$T$7:$T$1048576)),AD87,(IF(O87="cpv",(U87*S87),(U87*S87/1000))))</f>
        <v>650</v>
      </c>
      <c r="AF87" s="60">
        <f t="shared" si="28"/>
        <v>0</v>
      </c>
      <c r="AG87" s="60">
        <v>0</v>
      </c>
      <c r="AH87" s="60">
        <f t="shared" si="25"/>
        <v>600</v>
      </c>
      <c r="AI87" s="61">
        <f t="shared" si="26"/>
        <v>0.92307692307692313</v>
      </c>
    </row>
    <row r="88" spans="1:35" customFormat="1" ht="15" customHeight="1" x14ac:dyDescent="0.25">
      <c r="A88" s="46" t="s">
        <v>212</v>
      </c>
      <c r="B88" s="47">
        <v>2016</v>
      </c>
      <c r="C88" s="47">
        <v>1</v>
      </c>
      <c r="D88" s="48" t="s">
        <v>53</v>
      </c>
      <c r="E88" s="49">
        <v>42376</v>
      </c>
      <c r="F88" s="49">
        <v>42400</v>
      </c>
      <c r="G88" s="50">
        <f t="shared" ca="1" si="16"/>
        <v>0</v>
      </c>
      <c r="H88" s="46" t="s">
        <v>84</v>
      </c>
      <c r="I88" s="96" t="s">
        <v>3407</v>
      </c>
      <c r="J88" s="46" t="s">
        <v>208</v>
      </c>
      <c r="K88" s="51" t="str">
        <f t="shared" ca="1" si="17"/>
        <v>Completed</v>
      </c>
      <c r="L88" s="47" t="s">
        <v>70</v>
      </c>
      <c r="M88" s="47" t="s">
        <v>58</v>
      </c>
      <c r="N88" s="47" t="s">
        <v>59</v>
      </c>
      <c r="O88" s="47" t="s">
        <v>60</v>
      </c>
      <c r="P88" s="47" t="s">
        <v>61</v>
      </c>
      <c r="Q88" s="47" t="s">
        <v>62</v>
      </c>
      <c r="R88" s="52">
        <v>0.1</v>
      </c>
      <c r="S88" s="52">
        <v>1.3</v>
      </c>
      <c r="T88" s="53">
        <v>100000</v>
      </c>
      <c r="U88" s="53">
        <v>63775</v>
      </c>
      <c r="V88" s="51">
        <f t="shared" si="18"/>
        <v>36225</v>
      </c>
      <c r="W88" s="51">
        <f t="shared" si="19"/>
        <v>63775</v>
      </c>
      <c r="X88" s="53">
        <v>135</v>
      </c>
      <c r="Y88" s="54">
        <f t="shared" si="20"/>
        <v>2.1168169345354764E-3</v>
      </c>
      <c r="Z88" s="55">
        <f t="shared" si="21"/>
        <v>0.96296296296296291</v>
      </c>
      <c r="AA88" s="56">
        <f t="shared" si="22"/>
        <v>10</v>
      </c>
      <c r="AB88" s="78">
        <f t="shared" si="23"/>
        <v>6.3775000000000004</v>
      </c>
      <c r="AC88" s="56">
        <f t="shared" si="24"/>
        <v>-3.6224999999999996</v>
      </c>
      <c r="AD88" s="58">
        <f t="shared" si="27"/>
        <v>130</v>
      </c>
      <c r="AE88" s="59">
        <f>IF((SUMIF($J$7:$J$1048576,J88,$U$7:$U$1048576))&gt;(SUMIF($J$7:$J$1048576,J88,$T$7:$T$1048576)),AD88,(IF(O88="cpv",(U88*S88),(U88*S88/1000))))</f>
        <v>130</v>
      </c>
      <c r="AF88" s="60">
        <f t="shared" si="28"/>
        <v>0</v>
      </c>
      <c r="AG88" s="60">
        <v>0</v>
      </c>
      <c r="AH88" s="60">
        <f t="shared" si="25"/>
        <v>123.6225</v>
      </c>
      <c r="AI88" s="61">
        <f t="shared" si="26"/>
        <v>0.9509423076923077</v>
      </c>
    </row>
    <row r="89" spans="1:35" customFormat="1" ht="15" hidden="1" customHeight="1" x14ac:dyDescent="0.25">
      <c r="A89" s="46" t="s">
        <v>213</v>
      </c>
      <c r="B89" s="47">
        <v>2016</v>
      </c>
      <c r="C89" s="47">
        <v>1</v>
      </c>
      <c r="D89" s="48" t="s">
        <v>53</v>
      </c>
      <c r="E89" s="49">
        <v>42378</v>
      </c>
      <c r="F89" s="49">
        <v>42400</v>
      </c>
      <c r="G89" s="50">
        <f t="shared" ca="1" si="16"/>
        <v>0</v>
      </c>
      <c r="H89" s="46" t="s">
        <v>84</v>
      </c>
      <c r="I89" s="46" t="s">
        <v>170</v>
      </c>
      <c r="J89" s="46" t="s">
        <v>214</v>
      </c>
      <c r="K89" s="51" t="str">
        <f t="shared" ca="1" si="17"/>
        <v>Completed</v>
      </c>
      <c r="L89" s="47" t="s">
        <v>77</v>
      </c>
      <c r="M89" s="47" t="s">
        <v>58</v>
      </c>
      <c r="N89" s="47" t="s">
        <v>108</v>
      </c>
      <c r="O89" s="47" t="s">
        <v>109</v>
      </c>
      <c r="P89" s="47" t="s">
        <v>100</v>
      </c>
      <c r="Q89" s="47" t="s">
        <v>101</v>
      </c>
      <c r="R89" s="52">
        <v>0.01</v>
      </c>
      <c r="S89" s="52">
        <v>0.03</v>
      </c>
      <c r="T89" s="53">
        <v>66000</v>
      </c>
      <c r="U89" s="53">
        <v>65270</v>
      </c>
      <c r="V89" s="51">
        <f t="shared" si="18"/>
        <v>730</v>
      </c>
      <c r="W89" s="51">
        <f t="shared" si="19"/>
        <v>65270</v>
      </c>
      <c r="X89" s="53">
        <v>1261</v>
      </c>
      <c r="Y89" s="54">
        <f t="shared" si="20"/>
        <v>1.9319748736019611E-2</v>
      </c>
      <c r="Z89" s="55">
        <f t="shared" si="21"/>
        <v>0.98651863600317213</v>
      </c>
      <c r="AA89" s="56">
        <f t="shared" si="22"/>
        <v>660</v>
      </c>
      <c r="AB89" s="78">
        <v>0</v>
      </c>
      <c r="AC89" s="56">
        <f t="shared" si="24"/>
        <v>-660</v>
      </c>
      <c r="AD89" s="58">
        <f t="shared" si="27"/>
        <v>1980</v>
      </c>
      <c r="AE89" s="59">
        <v>1244</v>
      </c>
      <c r="AF89" s="60">
        <f t="shared" si="28"/>
        <v>-736</v>
      </c>
      <c r="AG89" s="60">
        <v>0</v>
      </c>
      <c r="AH89" s="60">
        <f t="shared" si="25"/>
        <v>1244</v>
      </c>
      <c r="AI89" s="61">
        <f t="shared" si="26"/>
        <v>1</v>
      </c>
    </row>
    <row r="90" spans="1:35" customFormat="1" ht="15" hidden="1" customHeight="1" x14ac:dyDescent="0.25">
      <c r="A90" s="46" t="s">
        <v>215</v>
      </c>
      <c r="B90" s="47">
        <v>2016</v>
      </c>
      <c r="C90" s="47">
        <v>1</v>
      </c>
      <c r="D90" s="48" t="s">
        <v>53</v>
      </c>
      <c r="E90" s="49">
        <v>42378</v>
      </c>
      <c r="F90" s="49">
        <v>42400</v>
      </c>
      <c r="G90" s="50">
        <f t="shared" ca="1" si="16"/>
        <v>0</v>
      </c>
      <c r="H90" s="46" t="s">
        <v>84</v>
      </c>
      <c r="I90" s="46" t="s">
        <v>170</v>
      </c>
      <c r="J90" s="46" t="s">
        <v>214</v>
      </c>
      <c r="K90" s="51" t="str">
        <f t="shared" ca="1" si="17"/>
        <v>Completed</v>
      </c>
      <c r="L90" s="47" t="s">
        <v>57</v>
      </c>
      <c r="M90" s="47" t="s">
        <v>58</v>
      </c>
      <c r="N90" s="47" t="s">
        <v>108</v>
      </c>
      <c r="O90" s="47" t="s">
        <v>109</v>
      </c>
      <c r="P90" s="47" t="s">
        <v>100</v>
      </c>
      <c r="Q90" s="47" t="s">
        <v>101</v>
      </c>
      <c r="R90" s="52">
        <v>0.01</v>
      </c>
      <c r="S90" s="52">
        <v>0.03</v>
      </c>
      <c r="T90" s="53">
        <v>50000</v>
      </c>
      <c r="U90" s="53">
        <v>50013</v>
      </c>
      <c r="V90" s="51">
        <f t="shared" si="18"/>
        <v>0</v>
      </c>
      <c r="W90" s="51">
        <f t="shared" si="19"/>
        <v>50000</v>
      </c>
      <c r="X90" s="53"/>
      <c r="Y90" s="54">
        <f t="shared" si="20"/>
        <v>0</v>
      </c>
      <c r="Z90" s="55" t="e">
        <f t="shared" si="21"/>
        <v>#DIV/0!</v>
      </c>
      <c r="AA90" s="56">
        <f t="shared" si="22"/>
        <v>500</v>
      </c>
      <c r="AB90" s="78">
        <v>545</v>
      </c>
      <c r="AC90" s="56">
        <f t="shared" si="24"/>
        <v>45</v>
      </c>
      <c r="AD90" s="58">
        <f t="shared" si="27"/>
        <v>1500</v>
      </c>
      <c r="AE90" s="59">
        <f>IF((SUMIF($J$7:$J$1048576,J90,$U$7:$U$1048576))&gt;(SUMIF($J$7:$J$1048576,J90,$T$7:$T$1048576)),AD90,(IF(O90="cpv",(U90*S90),(U90*S90/1000))))</f>
        <v>1500.3899999999999</v>
      </c>
      <c r="AF90" s="60">
        <f t="shared" si="28"/>
        <v>0.38999999999987267</v>
      </c>
      <c r="AG90" s="60">
        <v>0</v>
      </c>
      <c r="AH90" s="60">
        <f t="shared" si="25"/>
        <v>955.38999999999987</v>
      </c>
      <c r="AI90" s="61">
        <f t="shared" si="26"/>
        <v>0.63676110877838421</v>
      </c>
    </row>
    <row r="91" spans="1:35" customFormat="1" ht="15" hidden="1" customHeight="1" x14ac:dyDescent="0.25">
      <c r="A91" s="46" t="s">
        <v>216</v>
      </c>
      <c r="B91" s="47">
        <v>2016</v>
      </c>
      <c r="C91" s="47">
        <v>1</v>
      </c>
      <c r="D91" s="48" t="s">
        <v>53</v>
      </c>
      <c r="E91" s="49">
        <v>42378</v>
      </c>
      <c r="F91" s="49">
        <v>42400</v>
      </c>
      <c r="G91" s="50">
        <f t="shared" ca="1" si="16"/>
        <v>0</v>
      </c>
      <c r="H91" s="46" t="s">
        <v>84</v>
      </c>
      <c r="I91" s="46" t="s">
        <v>170</v>
      </c>
      <c r="J91" s="46" t="s">
        <v>214</v>
      </c>
      <c r="K91" s="51" t="str">
        <f t="shared" ca="1" si="17"/>
        <v>Completed</v>
      </c>
      <c r="L91" s="47" t="s">
        <v>64</v>
      </c>
      <c r="M91" s="47" t="s">
        <v>58</v>
      </c>
      <c r="N91" s="47" t="s">
        <v>108</v>
      </c>
      <c r="O91" s="47" t="s">
        <v>109</v>
      </c>
      <c r="P91" s="47" t="s">
        <v>100</v>
      </c>
      <c r="Q91" s="47" t="s">
        <v>101</v>
      </c>
      <c r="R91" s="52">
        <v>6.0000000000000001E-3</v>
      </c>
      <c r="S91" s="52">
        <v>0.03</v>
      </c>
      <c r="T91" s="53">
        <v>75000</v>
      </c>
      <c r="U91" s="53">
        <v>75189</v>
      </c>
      <c r="V91" s="51">
        <f t="shared" si="18"/>
        <v>0</v>
      </c>
      <c r="W91" s="51">
        <f t="shared" si="19"/>
        <v>75000</v>
      </c>
      <c r="X91" s="53">
        <v>1001</v>
      </c>
      <c r="Y91" s="54">
        <f t="shared" si="20"/>
        <v>1.3313117610288739E-2</v>
      </c>
      <c r="Z91" s="55">
        <f t="shared" si="21"/>
        <v>2.2534165834165836</v>
      </c>
      <c r="AA91" s="56">
        <f t="shared" si="22"/>
        <v>450</v>
      </c>
      <c r="AB91" s="78">
        <f t="shared" si="23"/>
        <v>450</v>
      </c>
      <c r="AC91" s="56">
        <f t="shared" si="24"/>
        <v>0</v>
      </c>
      <c r="AD91" s="58">
        <f t="shared" si="27"/>
        <v>2250</v>
      </c>
      <c r="AE91" s="59">
        <f>IF((SUMIF($J$7:$J$1048576,J91,$U$7:$U$1048576))&gt;(SUMIF($J$7:$J$1048576,J91,$T$7:$T$1048576)),AD91,(IF(O91="cpv",(U91*S91),(U91*S91/1000))))</f>
        <v>2255.67</v>
      </c>
      <c r="AF91" s="60">
        <f t="shared" si="28"/>
        <v>5.6700000000000728</v>
      </c>
      <c r="AG91" s="60">
        <v>0</v>
      </c>
      <c r="AH91" s="60">
        <f t="shared" si="25"/>
        <v>1805.67</v>
      </c>
      <c r="AI91" s="61">
        <f t="shared" si="26"/>
        <v>0.80050273311255637</v>
      </c>
    </row>
    <row r="92" spans="1:35" customFormat="1" ht="15" hidden="1" customHeight="1" x14ac:dyDescent="0.25">
      <c r="A92" s="46" t="s">
        <v>217</v>
      </c>
      <c r="B92" s="47">
        <v>2016</v>
      </c>
      <c r="C92" s="47">
        <v>1</v>
      </c>
      <c r="D92" s="48" t="s">
        <v>53</v>
      </c>
      <c r="E92" s="49">
        <v>42377</v>
      </c>
      <c r="F92" s="49">
        <v>42400</v>
      </c>
      <c r="G92" s="50">
        <f t="shared" ca="1" si="16"/>
        <v>0</v>
      </c>
      <c r="H92" s="46" t="s">
        <v>54</v>
      </c>
      <c r="I92" s="46" t="s">
        <v>55</v>
      </c>
      <c r="J92" s="46" t="s">
        <v>218</v>
      </c>
      <c r="K92" s="51" t="str">
        <f t="shared" ca="1" si="17"/>
        <v>Completed</v>
      </c>
      <c r="L92" s="47" t="s">
        <v>77</v>
      </c>
      <c r="M92" s="47" t="s">
        <v>58</v>
      </c>
      <c r="N92" s="47" t="s">
        <v>108</v>
      </c>
      <c r="O92" s="47" t="s">
        <v>109</v>
      </c>
      <c r="P92" s="47" t="s">
        <v>100</v>
      </c>
      <c r="Q92" s="47" t="s">
        <v>101</v>
      </c>
      <c r="R92" s="52">
        <v>0.01</v>
      </c>
      <c r="S92" s="52">
        <v>3.3000000000000002E-2</v>
      </c>
      <c r="T92" s="53">
        <v>150000</v>
      </c>
      <c r="U92" s="53">
        <v>152193</v>
      </c>
      <c r="V92" s="51">
        <f t="shared" si="18"/>
        <v>0</v>
      </c>
      <c r="W92" s="51">
        <f t="shared" si="19"/>
        <v>150000</v>
      </c>
      <c r="X92" s="53">
        <v>23605</v>
      </c>
      <c r="Y92" s="54">
        <f t="shared" si="20"/>
        <v>0.15509911756782507</v>
      </c>
      <c r="Z92" s="55">
        <f t="shared" si="21"/>
        <v>0.18385935183223892</v>
      </c>
      <c r="AA92" s="56">
        <f t="shared" si="22"/>
        <v>1500</v>
      </c>
      <c r="AB92" s="78">
        <v>0</v>
      </c>
      <c r="AC92" s="56">
        <f t="shared" si="24"/>
        <v>-1500</v>
      </c>
      <c r="AD92" s="58">
        <f t="shared" si="27"/>
        <v>4950</v>
      </c>
      <c r="AE92" s="59">
        <v>4340</v>
      </c>
      <c r="AF92" s="60">
        <f t="shared" si="28"/>
        <v>-610</v>
      </c>
      <c r="AG92" s="60">
        <v>0</v>
      </c>
      <c r="AH92" s="60">
        <f t="shared" si="25"/>
        <v>4340</v>
      </c>
      <c r="AI92" s="61">
        <f t="shared" si="26"/>
        <v>1</v>
      </c>
    </row>
    <row r="93" spans="1:35" customFormat="1" ht="15" hidden="1" customHeight="1" x14ac:dyDescent="0.25">
      <c r="A93" s="46" t="s">
        <v>219</v>
      </c>
      <c r="B93" s="47">
        <v>2016</v>
      </c>
      <c r="C93" s="47">
        <v>1</v>
      </c>
      <c r="D93" s="48" t="s">
        <v>53</v>
      </c>
      <c r="E93" s="49">
        <v>42377</v>
      </c>
      <c r="F93" s="49">
        <v>42400</v>
      </c>
      <c r="G93" s="50">
        <f t="shared" ca="1" si="16"/>
        <v>0</v>
      </c>
      <c r="H93" s="46" t="s">
        <v>54</v>
      </c>
      <c r="I93" s="46" t="s">
        <v>55</v>
      </c>
      <c r="J93" s="46" t="s">
        <v>218</v>
      </c>
      <c r="K93" s="51" t="str">
        <f t="shared" ca="1" si="17"/>
        <v>Completed</v>
      </c>
      <c r="L93" s="47" t="s">
        <v>57</v>
      </c>
      <c r="M93" s="47" t="s">
        <v>58</v>
      </c>
      <c r="N93" s="47" t="s">
        <v>108</v>
      </c>
      <c r="O93" s="47" t="s">
        <v>109</v>
      </c>
      <c r="P93" s="47" t="s">
        <v>100</v>
      </c>
      <c r="Q93" s="47" t="s">
        <v>101</v>
      </c>
      <c r="R93" s="52">
        <v>0.01</v>
      </c>
      <c r="S93" s="52">
        <v>3.3000000000000002E-2</v>
      </c>
      <c r="T93" s="53">
        <v>20000</v>
      </c>
      <c r="U93" s="53">
        <v>0</v>
      </c>
      <c r="V93" s="51">
        <f t="shared" si="18"/>
        <v>20000</v>
      </c>
      <c r="W93" s="51">
        <f t="shared" si="19"/>
        <v>0</v>
      </c>
      <c r="X93" s="53"/>
      <c r="Y93" s="54" t="e">
        <f t="shared" si="20"/>
        <v>#DIV/0!</v>
      </c>
      <c r="Z93" s="55" t="e">
        <f t="shared" si="21"/>
        <v>#DIV/0!</v>
      </c>
      <c r="AA93" s="56">
        <f t="shared" si="22"/>
        <v>200</v>
      </c>
      <c r="AB93" s="57">
        <f t="shared" si="23"/>
        <v>0</v>
      </c>
      <c r="AC93" s="56">
        <f t="shared" si="24"/>
        <v>-200</v>
      </c>
      <c r="AD93" s="58">
        <f t="shared" si="27"/>
        <v>660</v>
      </c>
      <c r="AE93" s="59">
        <f>IF((SUMIF($J$7:$J$1048576,J93,$U$7:$U$1048576))&gt;(SUMIF($J$7:$J$1048576,J93,$T$7:$T$1048576)),AD93,(IF(O93="cpv",(U93*S93),(U93*S93/1000))))</f>
        <v>0</v>
      </c>
      <c r="AF93" s="60">
        <f t="shared" si="28"/>
        <v>-660</v>
      </c>
      <c r="AG93" s="60">
        <v>0</v>
      </c>
      <c r="AH93" s="60">
        <f t="shared" si="25"/>
        <v>0</v>
      </c>
      <c r="AI93" s="61" t="e">
        <f t="shared" si="26"/>
        <v>#DIV/0!</v>
      </c>
    </row>
    <row r="94" spans="1:35" customFormat="1" ht="15" hidden="1" customHeight="1" x14ac:dyDescent="0.25">
      <c r="A94" s="46" t="s">
        <v>220</v>
      </c>
      <c r="B94" s="47">
        <v>2016</v>
      </c>
      <c r="C94" s="47">
        <v>1</v>
      </c>
      <c r="D94" s="48" t="s">
        <v>53</v>
      </c>
      <c r="E94" s="49">
        <v>42377</v>
      </c>
      <c r="F94" s="49">
        <v>42400</v>
      </c>
      <c r="G94" s="50">
        <f t="shared" ca="1" si="16"/>
        <v>0</v>
      </c>
      <c r="H94" s="46" t="s">
        <v>54</v>
      </c>
      <c r="I94" s="46" t="s">
        <v>55</v>
      </c>
      <c r="J94" s="46" t="s">
        <v>218</v>
      </c>
      <c r="K94" s="51" t="str">
        <f t="shared" ca="1" si="17"/>
        <v>Completed</v>
      </c>
      <c r="L94" s="47" t="s">
        <v>92</v>
      </c>
      <c r="M94" s="47" t="s">
        <v>58</v>
      </c>
      <c r="N94" s="47" t="s">
        <v>108</v>
      </c>
      <c r="O94" s="47" t="s">
        <v>109</v>
      </c>
      <c r="P94" s="47" t="s">
        <v>100</v>
      </c>
      <c r="Q94" s="47" t="s">
        <v>101</v>
      </c>
      <c r="R94" s="52">
        <v>1.2E-2</v>
      </c>
      <c r="S94" s="52">
        <v>3.3000000000000002E-2</v>
      </c>
      <c r="T94" s="53">
        <v>50000</v>
      </c>
      <c r="U94" s="53">
        <v>50346</v>
      </c>
      <c r="V94" s="51">
        <f t="shared" si="18"/>
        <v>0</v>
      </c>
      <c r="W94" s="51">
        <f t="shared" si="19"/>
        <v>50000</v>
      </c>
      <c r="X94" s="53">
        <v>7809</v>
      </c>
      <c r="Y94" s="54">
        <f t="shared" si="20"/>
        <v>0.15510666189965439</v>
      </c>
      <c r="Z94" s="55">
        <f t="shared" si="21"/>
        <v>0.21275681905493662</v>
      </c>
      <c r="AA94" s="56">
        <f t="shared" si="22"/>
        <v>600</v>
      </c>
      <c r="AB94" s="57">
        <f t="shared" si="23"/>
        <v>600</v>
      </c>
      <c r="AC94" s="56">
        <f t="shared" si="24"/>
        <v>0</v>
      </c>
      <c r="AD94" s="58">
        <f t="shared" si="27"/>
        <v>1650</v>
      </c>
      <c r="AE94" s="59">
        <f>IF((SUMIF($J$7:$J$1048576,J94,$U$7:$U$1048576))&gt;(SUMIF($J$7:$J$1048576,J94,$T$7:$T$1048576)),AD94,(IF(O94="cpv",(U94*S94),(U94*S94/1000))))</f>
        <v>1661.4180000000001</v>
      </c>
      <c r="AF94" s="60">
        <f t="shared" si="28"/>
        <v>11.41800000000012</v>
      </c>
      <c r="AG94" s="60">
        <v>0</v>
      </c>
      <c r="AH94" s="60">
        <f t="shared" si="25"/>
        <v>1061.4180000000001</v>
      </c>
      <c r="AI94" s="61">
        <f t="shared" si="26"/>
        <v>0.63886270643510545</v>
      </c>
    </row>
    <row r="95" spans="1:35" customFormat="1" ht="15" hidden="1" customHeight="1" x14ac:dyDescent="0.25">
      <c r="A95" s="46" t="s">
        <v>221</v>
      </c>
      <c r="B95" s="47">
        <v>2016</v>
      </c>
      <c r="C95" s="47">
        <v>1</v>
      </c>
      <c r="D95" s="48" t="s">
        <v>53</v>
      </c>
      <c r="E95" s="49">
        <v>42377</v>
      </c>
      <c r="F95" s="49">
        <v>42400</v>
      </c>
      <c r="G95" s="50">
        <f t="shared" ca="1" si="16"/>
        <v>0</v>
      </c>
      <c r="H95" s="46" t="s">
        <v>54</v>
      </c>
      <c r="I95" s="46" t="s">
        <v>55</v>
      </c>
      <c r="J95" s="46" t="s">
        <v>222</v>
      </c>
      <c r="K95" s="51" t="str">
        <f t="shared" ca="1" si="17"/>
        <v>Completed</v>
      </c>
      <c r="L95" s="47" t="s">
        <v>77</v>
      </c>
      <c r="M95" s="47" t="s">
        <v>58</v>
      </c>
      <c r="N95" s="47" t="s">
        <v>108</v>
      </c>
      <c r="O95" s="47" t="s">
        <v>109</v>
      </c>
      <c r="P95" s="47" t="s">
        <v>100</v>
      </c>
      <c r="Q95" s="47" t="s">
        <v>101</v>
      </c>
      <c r="R95" s="52">
        <v>0.01</v>
      </c>
      <c r="S95" s="52">
        <v>3.3000000000000002E-2</v>
      </c>
      <c r="T95" s="53">
        <v>100000</v>
      </c>
      <c r="U95" s="53">
        <v>102988</v>
      </c>
      <c r="V95" s="51">
        <f t="shared" si="18"/>
        <v>0</v>
      </c>
      <c r="W95" s="51">
        <f t="shared" si="19"/>
        <v>100000</v>
      </c>
      <c r="X95" s="53">
        <v>18683</v>
      </c>
      <c r="Y95" s="54">
        <f t="shared" si="20"/>
        <v>0.18140948460014758</v>
      </c>
      <c r="Z95" s="55">
        <f t="shared" si="21"/>
        <v>0.16164427554461275</v>
      </c>
      <c r="AA95" s="56">
        <f t="shared" si="22"/>
        <v>1000</v>
      </c>
      <c r="AB95" s="78">
        <v>0</v>
      </c>
      <c r="AC95" s="56">
        <f t="shared" si="24"/>
        <v>-1000</v>
      </c>
      <c r="AD95" s="58">
        <f t="shared" si="27"/>
        <v>3300</v>
      </c>
      <c r="AE95" s="59">
        <v>3020</v>
      </c>
      <c r="AF95" s="60">
        <f t="shared" si="28"/>
        <v>-280</v>
      </c>
      <c r="AG95" s="60">
        <v>0</v>
      </c>
      <c r="AH95" s="60">
        <f t="shared" si="25"/>
        <v>3020</v>
      </c>
      <c r="AI95" s="61">
        <f t="shared" si="26"/>
        <v>1</v>
      </c>
    </row>
    <row r="96" spans="1:35" customFormat="1" ht="15" hidden="1" customHeight="1" x14ac:dyDescent="0.25">
      <c r="A96" s="46" t="s">
        <v>223</v>
      </c>
      <c r="B96" s="47">
        <v>2016</v>
      </c>
      <c r="C96" s="47">
        <v>1</v>
      </c>
      <c r="D96" s="48" t="s">
        <v>53</v>
      </c>
      <c r="E96" s="49">
        <v>42377</v>
      </c>
      <c r="F96" s="49">
        <v>42400</v>
      </c>
      <c r="G96" s="50">
        <f t="shared" ca="1" si="16"/>
        <v>0</v>
      </c>
      <c r="H96" s="46" t="s">
        <v>54</v>
      </c>
      <c r="I96" s="46" t="s">
        <v>55</v>
      </c>
      <c r="J96" s="46" t="s">
        <v>222</v>
      </c>
      <c r="K96" s="51" t="str">
        <f t="shared" ca="1" si="17"/>
        <v>Completed</v>
      </c>
      <c r="L96" s="47" t="s">
        <v>186</v>
      </c>
      <c r="M96" s="47" t="s">
        <v>58</v>
      </c>
      <c r="N96" s="47" t="s">
        <v>108</v>
      </c>
      <c r="O96" s="47" t="s">
        <v>109</v>
      </c>
      <c r="P96" s="47" t="s">
        <v>100</v>
      </c>
      <c r="Q96" s="47" t="s">
        <v>101</v>
      </c>
      <c r="R96" s="52">
        <v>1.0999999999999999E-2</v>
      </c>
      <c r="S96" s="52">
        <v>3.3000000000000002E-2</v>
      </c>
      <c r="T96" s="53">
        <v>30000</v>
      </c>
      <c r="U96" s="53">
        <v>40430</v>
      </c>
      <c r="V96" s="51">
        <f t="shared" si="18"/>
        <v>0</v>
      </c>
      <c r="W96" s="51">
        <f t="shared" si="19"/>
        <v>30000</v>
      </c>
      <c r="X96" s="53">
        <v>4134</v>
      </c>
      <c r="Y96" s="54">
        <f t="shared" si="20"/>
        <v>0.10225080385852089</v>
      </c>
      <c r="Z96" s="55">
        <f t="shared" si="21"/>
        <v>0.23947750362844702</v>
      </c>
      <c r="AA96" s="56">
        <f t="shared" si="22"/>
        <v>330</v>
      </c>
      <c r="AB96" s="57">
        <f t="shared" si="23"/>
        <v>330</v>
      </c>
      <c r="AC96" s="56">
        <f t="shared" si="24"/>
        <v>0</v>
      </c>
      <c r="AD96" s="58">
        <f t="shared" si="27"/>
        <v>990</v>
      </c>
      <c r="AE96" s="59">
        <f t="shared" ref="AE96:AE101" si="29">IF((SUMIF($J$7:$J$1048576,J96,$U$7:$U$1048576))&gt;(SUMIF($J$7:$J$1048576,J96,$T$7:$T$1048576)),AD96,(IF(O96="cpv",(U96*S96),(U96*S96/1000))))</f>
        <v>990</v>
      </c>
      <c r="AF96" s="60">
        <f t="shared" si="28"/>
        <v>0</v>
      </c>
      <c r="AG96" s="60">
        <v>0</v>
      </c>
      <c r="AH96" s="60">
        <f t="shared" si="25"/>
        <v>660</v>
      </c>
      <c r="AI96" s="61">
        <f t="shared" si="26"/>
        <v>0.66666666666666663</v>
      </c>
    </row>
    <row r="97" spans="1:35" customFormat="1" ht="15" hidden="1" customHeight="1" x14ac:dyDescent="0.25">
      <c r="A97" s="46" t="s">
        <v>224</v>
      </c>
      <c r="B97" s="47">
        <v>2016</v>
      </c>
      <c r="C97" s="47">
        <v>1</v>
      </c>
      <c r="D97" s="48" t="s">
        <v>53</v>
      </c>
      <c r="E97" s="49">
        <v>42377</v>
      </c>
      <c r="F97" s="49">
        <v>42400</v>
      </c>
      <c r="G97" s="50">
        <f t="shared" ca="1" si="16"/>
        <v>0</v>
      </c>
      <c r="H97" s="46" t="s">
        <v>54</v>
      </c>
      <c r="I97" s="46" t="s">
        <v>55</v>
      </c>
      <c r="J97" s="46" t="s">
        <v>222</v>
      </c>
      <c r="K97" s="51" t="str">
        <f t="shared" ca="1" si="17"/>
        <v>Completed</v>
      </c>
      <c r="L97" s="47" t="s">
        <v>92</v>
      </c>
      <c r="M97" s="47" t="s">
        <v>58</v>
      </c>
      <c r="N97" s="47" t="s">
        <v>108</v>
      </c>
      <c r="O97" s="47" t="s">
        <v>109</v>
      </c>
      <c r="P97" s="47" t="s">
        <v>100</v>
      </c>
      <c r="Q97" s="47" t="s">
        <v>101</v>
      </c>
      <c r="R97" s="52">
        <v>1.2E-2</v>
      </c>
      <c r="S97" s="52">
        <v>3.3000000000000002E-2</v>
      </c>
      <c r="T97" s="53">
        <v>30000</v>
      </c>
      <c r="U97" s="53">
        <v>30176</v>
      </c>
      <c r="V97" s="51">
        <f t="shared" si="18"/>
        <v>0</v>
      </c>
      <c r="W97" s="51">
        <f t="shared" si="19"/>
        <v>30000</v>
      </c>
      <c r="X97" s="53">
        <v>5444</v>
      </c>
      <c r="Y97" s="54">
        <f t="shared" si="20"/>
        <v>0.18040827147401908</v>
      </c>
      <c r="Z97" s="55">
        <f t="shared" si="21"/>
        <v>0.18185157972079352</v>
      </c>
      <c r="AA97" s="56">
        <f t="shared" si="22"/>
        <v>360</v>
      </c>
      <c r="AB97" s="57">
        <f t="shared" si="23"/>
        <v>360</v>
      </c>
      <c r="AC97" s="56">
        <f t="shared" si="24"/>
        <v>0</v>
      </c>
      <c r="AD97" s="58">
        <f t="shared" si="27"/>
        <v>990</v>
      </c>
      <c r="AE97" s="59">
        <f t="shared" si="29"/>
        <v>990</v>
      </c>
      <c r="AF97" s="60">
        <f t="shared" si="28"/>
        <v>0</v>
      </c>
      <c r="AG97" s="60">
        <v>0</v>
      </c>
      <c r="AH97" s="60">
        <f t="shared" si="25"/>
        <v>630</v>
      </c>
      <c r="AI97" s="61">
        <f t="shared" si="26"/>
        <v>0.63636363636363635</v>
      </c>
    </row>
    <row r="98" spans="1:35" customFormat="1" ht="15" hidden="1" customHeight="1" x14ac:dyDescent="0.25">
      <c r="A98" s="46" t="s">
        <v>225</v>
      </c>
      <c r="B98" s="47">
        <v>2016</v>
      </c>
      <c r="C98" s="47">
        <v>1</v>
      </c>
      <c r="D98" s="48" t="s">
        <v>53</v>
      </c>
      <c r="E98" s="49">
        <v>42380</v>
      </c>
      <c r="F98" s="49">
        <v>42400</v>
      </c>
      <c r="G98" s="50">
        <f t="shared" ca="1" si="16"/>
        <v>0</v>
      </c>
      <c r="H98" s="46" t="s">
        <v>54</v>
      </c>
      <c r="I98" s="46" t="s">
        <v>129</v>
      </c>
      <c r="J98" s="46" t="s">
        <v>226</v>
      </c>
      <c r="K98" s="51" t="str">
        <f t="shared" ca="1" si="17"/>
        <v>Completed</v>
      </c>
      <c r="L98" s="47" t="s">
        <v>77</v>
      </c>
      <c r="M98" s="47" t="s">
        <v>58</v>
      </c>
      <c r="N98" s="47" t="s">
        <v>108</v>
      </c>
      <c r="O98" s="47" t="s">
        <v>109</v>
      </c>
      <c r="P98" s="47" t="s">
        <v>100</v>
      </c>
      <c r="Q98" s="47" t="s">
        <v>101</v>
      </c>
      <c r="R98" s="52">
        <v>0.01</v>
      </c>
      <c r="S98" s="52">
        <v>3.3000000000000002E-2</v>
      </c>
      <c r="T98" s="53">
        <v>150000</v>
      </c>
      <c r="U98" s="53">
        <v>83688</v>
      </c>
      <c r="V98" s="51">
        <f t="shared" si="18"/>
        <v>66312</v>
      </c>
      <c r="W98" s="51">
        <f t="shared" si="19"/>
        <v>83688</v>
      </c>
      <c r="X98" s="53">
        <v>1979</v>
      </c>
      <c r="Y98" s="54">
        <f t="shared" si="20"/>
        <v>2.3647356849249592E-2</v>
      </c>
      <c r="Z98" s="55">
        <f t="shared" si="21"/>
        <v>1.3955048004042447</v>
      </c>
      <c r="AA98" s="56">
        <f t="shared" si="22"/>
        <v>1500</v>
      </c>
      <c r="AB98" s="78">
        <v>0</v>
      </c>
      <c r="AC98" s="56">
        <f t="shared" si="24"/>
        <v>-1500</v>
      </c>
      <c r="AD98" s="58">
        <f t="shared" si="27"/>
        <v>4950</v>
      </c>
      <c r="AE98" s="59">
        <f t="shared" si="29"/>
        <v>2761.7040000000002</v>
      </c>
      <c r="AF98" s="60">
        <f t="shared" si="28"/>
        <v>-2188.2959999999998</v>
      </c>
      <c r="AG98" s="60">
        <v>0</v>
      </c>
      <c r="AH98" s="60">
        <f t="shared" si="25"/>
        <v>2761.7040000000002</v>
      </c>
      <c r="AI98" s="61">
        <f t="shared" si="26"/>
        <v>1</v>
      </c>
    </row>
    <row r="99" spans="1:35" customFormat="1" ht="15" hidden="1" customHeight="1" x14ac:dyDescent="0.25">
      <c r="A99" s="46" t="s">
        <v>227</v>
      </c>
      <c r="B99" s="47">
        <v>2016</v>
      </c>
      <c r="C99" s="47">
        <v>1</v>
      </c>
      <c r="D99" s="48" t="s">
        <v>53</v>
      </c>
      <c r="E99" s="49">
        <v>42380</v>
      </c>
      <c r="F99" s="49">
        <v>42400</v>
      </c>
      <c r="G99" s="50">
        <f t="shared" ca="1" si="16"/>
        <v>0</v>
      </c>
      <c r="H99" s="46" t="s">
        <v>54</v>
      </c>
      <c r="I99" s="46" t="s">
        <v>129</v>
      </c>
      <c r="J99" s="46" t="s">
        <v>226</v>
      </c>
      <c r="K99" s="51" t="str">
        <f t="shared" ca="1" si="17"/>
        <v>Completed</v>
      </c>
      <c r="L99" s="47" t="s">
        <v>186</v>
      </c>
      <c r="M99" s="47" t="s">
        <v>58</v>
      </c>
      <c r="N99" s="47" t="s">
        <v>108</v>
      </c>
      <c r="O99" s="47" t="s">
        <v>109</v>
      </c>
      <c r="P99" s="47" t="s">
        <v>100</v>
      </c>
      <c r="Q99" s="47" t="s">
        <v>101</v>
      </c>
      <c r="R99" s="52">
        <v>1.0999999999999999E-2</v>
      </c>
      <c r="S99" s="52">
        <v>3.3000000000000002E-2</v>
      </c>
      <c r="T99" s="53">
        <v>25000</v>
      </c>
      <c r="U99" s="53">
        <v>28313</v>
      </c>
      <c r="V99" s="51">
        <f t="shared" si="18"/>
        <v>0</v>
      </c>
      <c r="W99" s="51">
        <f t="shared" si="19"/>
        <v>25000</v>
      </c>
      <c r="X99" s="53">
        <v>1949</v>
      </c>
      <c r="Y99" s="54">
        <f t="shared" si="20"/>
        <v>6.8837636421431855E-2</v>
      </c>
      <c r="Z99" s="55">
        <f t="shared" si="21"/>
        <v>0.47938891739353517</v>
      </c>
      <c r="AA99" s="56">
        <f t="shared" si="22"/>
        <v>275</v>
      </c>
      <c r="AB99" s="57">
        <f t="shared" si="23"/>
        <v>275</v>
      </c>
      <c r="AC99" s="56">
        <f t="shared" si="24"/>
        <v>0</v>
      </c>
      <c r="AD99" s="58">
        <f t="shared" si="27"/>
        <v>825</v>
      </c>
      <c r="AE99" s="59">
        <f t="shared" si="29"/>
        <v>934.32900000000006</v>
      </c>
      <c r="AF99" s="60">
        <f t="shared" si="28"/>
        <v>109.32900000000006</v>
      </c>
      <c r="AG99" s="60">
        <v>0</v>
      </c>
      <c r="AH99" s="60">
        <f t="shared" si="25"/>
        <v>659.32900000000006</v>
      </c>
      <c r="AI99" s="61">
        <f t="shared" si="26"/>
        <v>0.70567112869235571</v>
      </c>
    </row>
    <row r="100" spans="1:35" customFormat="1" ht="15" hidden="1" customHeight="1" x14ac:dyDescent="0.25">
      <c r="A100" s="46" t="s">
        <v>228</v>
      </c>
      <c r="B100" s="47">
        <v>2016</v>
      </c>
      <c r="C100" s="47">
        <v>1</v>
      </c>
      <c r="D100" s="48" t="s">
        <v>53</v>
      </c>
      <c r="E100" s="49">
        <v>42380</v>
      </c>
      <c r="F100" s="49">
        <v>42400</v>
      </c>
      <c r="G100" s="50">
        <f t="shared" ca="1" si="16"/>
        <v>0</v>
      </c>
      <c r="H100" s="46" t="s">
        <v>54</v>
      </c>
      <c r="I100" s="46" t="s">
        <v>129</v>
      </c>
      <c r="J100" s="46" t="s">
        <v>226</v>
      </c>
      <c r="K100" s="51" t="str">
        <f t="shared" ca="1" si="17"/>
        <v>Completed</v>
      </c>
      <c r="L100" s="47" t="s">
        <v>64</v>
      </c>
      <c r="M100" s="47" t="s">
        <v>58</v>
      </c>
      <c r="N100" s="47" t="s">
        <v>108</v>
      </c>
      <c r="O100" s="47" t="s">
        <v>109</v>
      </c>
      <c r="P100" s="47" t="s">
        <v>100</v>
      </c>
      <c r="Q100" s="47" t="s">
        <v>101</v>
      </c>
      <c r="R100" s="52">
        <v>6.0000000000000001E-3</v>
      </c>
      <c r="S100" s="52">
        <v>3.3000000000000002E-2</v>
      </c>
      <c r="T100" s="53">
        <v>50000</v>
      </c>
      <c r="U100" s="53">
        <v>51618</v>
      </c>
      <c r="V100" s="51">
        <f t="shared" si="18"/>
        <v>0</v>
      </c>
      <c r="W100" s="51">
        <f t="shared" si="19"/>
        <v>50000</v>
      </c>
      <c r="X100" s="53">
        <v>796</v>
      </c>
      <c r="Y100" s="54">
        <f t="shared" si="20"/>
        <v>1.5420977178503622E-2</v>
      </c>
      <c r="Z100" s="55">
        <f t="shared" si="21"/>
        <v>2.1399422110552764</v>
      </c>
      <c r="AA100" s="56">
        <f t="shared" si="22"/>
        <v>300</v>
      </c>
      <c r="AB100" s="57">
        <f t="shared" si="23"/>
        <v>300</v>
      </c>
      <c r="AC100" s="56">
        <f t="shared" si="24"/>
        <v>0</v>
      </c>
      <c r="AD100" s="58">
        <f t="shared" si="27"/>
        <v>1650</v>
      </c>
      <c r="AE100" s="59">
        <f t="shared" si="29"/>
        <v>1703.394</v>
      </c>
      <c r="AF100" s="60">
        <f t="shared" si="28"/>
        <v>53.394000000000005</v>
      </c>
      <c r="AG100" s="60">
        <v>0</v>
      </c>
      <c r="AH100" s="60">
        <f t="shared" si="25"/>
        <v>1403.394</v>
      </c>
      <c r="AI100" s="61">
        <f t="shared" si="26"/>
        <v>0.82388102811211028</v>
      </c>
    </row>
    <row r="101" spans="1:35" customFormat="1" ht="15" hidden="1" customHeight="1" x14ac:dyDescent="0.25">
      <c r="A101" s="46" t="s">
        <v>229</v>
      </c>
      <c r="B101" s="47">
        <v>2016</v>
      </c>
      <c r="C101" s="47">
        <v>1</v>
      </c>
      <c r="D101" s="48" t="s">
        <v>53</v>
      </c>
      <c r="E101" s="49">
        <v>42380</v>
      </c>
      <c r="F101" s="49">
        <v>42400</v>
      </c>
      <c r="G101" s="50">
        <f t="shared" ca="1" si="16"/>
        <v>0</v>
      </c>
      <c r="H101" s="46" t="s">
        <v>54</v>
      </c>
      <c r="I101" s="46" t="s">
        <v>129</v>
      </c>
      <c r="J101" s="46" t="s">
        <v>226</v>
      </c>
      <c r="K101" s="51" t="str">
        <f t="shared" ca="1" si="17"/>
        <v>Completed</v>
      </c>
      <c r="L101" s="47" t="s">
        <v>92</v>
      </c>
      <c r="M101" s="47" t="s">
        <v>58</v>
      </c>
      <c r="N101" s="47" t="s">
        <v>108</v>
      </c>
      <c r="O101" s="47" t="s">
        <v>109</v>
      </c>
      <c r="P101" s="47" t="s">
        <v>100</v>
      </c>
      <c r="Q101" s="47" t="s">
        <v>101</v>
      </c>
      <c r="R101" s="52">
        <v>1.2E-2</v>
      </c>
      <c r="S101" s="52">
        <v>3.3000000000000002E-2</v>
      </c>
      <c r="T101" s="53">
        <v>50000</v>
      </c>
      <c r="U101" s="53">
        <v>50664</v>
      </c>
      <c r="V101" s="51">
        <f t="shared" si="18"/>
        <v>0</v>
      </c>
      <c r="W101" s="51">
        <f t="shared" si="19"/>
        <v>50000</v>
      </c>
      <c r="X101" s="53">
        <v>3819</v>
      </c>
      <c r="Y101" s="54">
        <f t="shared" si="20"/>
        <v>7.5378967314069165E-2</v>
      </c>
      <c r="Z101" s="55">
        <f t="shared" si="21"/>
        <v>0.43778790259230166</v>
      </c>
      <c r="AA101" s="56">
        <f t="shared" si="22"/>
        <v>600</v>
      </c>
      <c r="AB101" s="57">
        <f t="shared" si="23"/>
        <v>600</v>
      </c>
      <c r="AC101" s="56">
        <f t="shared" si="24"/>
        <v>0</v>
      </c>
      <c r="AD101" s="58">
        <f t="shared" si="27"/>
        <v>1650</v>
      </c>
      <c r="AE101" s="59">
        <f t="shared" si="29"/>
        <v>1671.912</v>
      </c>
      <c r="AF101" s="60">
        <f t="shared" si="28"/>
        <v>21.912000000000035</v>
      </c>
      <c r="AG101" s="60">
        <v>0</v>
      </c>
      <c r="AH101" s="60">
        <f t="shared" si="25"/>
        <v>1071.912</v>
      </c>
      <c r="AI101" s="61">
        <f t="shared" si="26"/>
        <v>0.64112943743450612</v>
      </c>
    </row>
    <row r="102" spans="1:35" customFormat="1" ht="15" hidden="1" customHeight="1" x14ac:dyDescent="0.25">
      <c r="A102" s="46" t="s">
        <v>230</v>
      </c>
      <c r="B102" s="47">
        <v>2016</v>
      </c>
      <c r="C102" s="47">
        <v>1</v>
      </c>
      <c r="D102" s="48" t="s">
        <v>53</v>
      </c>
      <c r="E102" s="49">
        <v>42380</v>
      </c>
      <c r="F102" s="49">
        <v>42400</v>
      </c>
      <c r="G102" s="50">
        <f t="shared" ca="1" si="16"/>
        <v>0</v>
      </c>
      <c r="H102" s="46" t="s">
        <v>54</v>
      </c>
      <c r="I102" s="46" t="s">
        <v>140</v>
      </c>
      <c r="J102" s="46" t="s">
        <v>231</v>
      </c>
      <c r="K102" s="51" t="str">
        <f t="shared" ca="1" si="17"/>
        <v>Completed</v>
      </c>
      <c r="L102" s="47" t="s">
        <v>82</v>
      </c>
      <c r="M102" s="47" t="s">
        <v>58</v>
      </c>
      <c r="N102" s="47" t="s">
        <v>59</v>
      </c>
      <c r="O102" s="47" t="s">
        <v>60</v>
      </c>
      <c r="P102" s="47" t="s">
        <v>61</v>
      </c>
      <c r="Q102" s="47" t="s">
        <v>62</v>
      </c>
      <c r="R102" s="52">
        <v>0.1</v>
      </c>
      <c r="S102" s="52">
        <v>1</v>
      </c>
      <c r="T102" s="53">
        <v>2000000</v>
      </c>
      <c r="U102" s="53">
        <v>2011859</v>
      </c>
      <c r="V102" s="51">
        <f t="shared" si="18"/>
        <v>0</v>
      </c>
      <c r="W102" s="51">
        <f t="shared" si="19"/>
        <v>2000000</v>
      </c>
      <c r="X102" s="53"/>
      <c r="Y102" s="54">
        <f t="shared" si="20"/>
        <v>0</v>
      </c>
      <c r="Z102" s="55" t="e">
        <f t="shared" si="21"/>
        <v>#DIV/0!</v>
      </c>
      <c r="AA102" s="56">
        <f t="shared" si="22"/>
        <v>200</v>
      </c>
      <c r="AB102" s="57">
        <f t="shared" si="23"/>
        <v>200</v>
      </c>
      <c r="AC102" s="56">
        <f t="shared" si="24"/>
        <v>0</v>
      </c>
      <c r="AD102" s="58">
        <f t="shared" si="27"/>
        <v>2000</v>
      </c>
      <c r="AE102" s="59">
        <v>1500</v>
      </c>
      <c r="AF102" s="60">
        <f t="shared" si="28"/>
        <v>-500</v>
      </c>
      <c r="AG102" s="60">
        <v>0</v>
      </c>
      <c r="AH102" s="60">
        <f t="shared" si="25"/>
        <v>1300</v>
      </c>
      <c r="AI102" s="61">
        <f t="shared" si="26"/>
        <v>0.8666666666666667</v>
      </c>
    </row>
    <row r="103" spans="1:35" customFormat="1" ht="15" hidden="1" customHeight="1" x14ac:dyDescent="0.25">
      <c r="A103" s="46" t="s">
        <v>232</v>
      </c>
      <c r="B103" s="47">
        <v>2016</v>
      </c>
      <c r="C103" s="47">
        <v>1</v>
      </c>
      <c r="D103" s="48" t="s">
        <v>53</v>
      </c>
      <c r="E103" s="49">
        <v>42380</v>
      </c>
      <c r="F103" s="49">
        <v>42400</v>
      </c>
      <c r="G103" s="50">
        <f t="shared" ca="1" si="16"/>
        <v>0</v>
      </c>
      <c r="H103" s="46" t="s">
        <v>54</v>
      </c>
      <c r="I103" s="46" t="s">
        <v>140</v>
      </c>
      <c r="J103" s="46" t="s">
        <v>231</v>
      </c>
      <c r="K103" s="51" t="str">
        <f t="shared" ca="1" si="17"/>
        <v>Completed</v>
      </c>
      <c r="L103" s="47" t="s">
        <v>92</v>
      </c>
      <c r="M103" s="47" t="s">
        <v>58</v>
      </c>
      <c r="N103" s="47" t="s">
        <v>59</v>
      </c>
      <c r="O103" s="47" t="s">
        <v>60</v>
      </c>
      <c r="P103" s="47" t="s">
        <v>61</v>
      </c>
      <c r="Q103" s="47" t="s">
        <v>62</v>
      </c>
      <c r="R103" s="52">
        <v>0.1</v>
      </c>
      <c r="S103" s="52">
        <v>1</v>
      </c>
      <c r="T103" s="53">
        <v>500000</v>
      </c>
      <c r="U103" s="53">
        <v>507480</v>
      </c>
      <c r="V103" s="51">
        <f t="shared" si="18"/>
        <v>0</v>
      </c>
      <c r="W103" s="51">
        <f t="shared" si="19"/>
        <v>500000</v>
      </c>
      <c r="X103" s="53"/>
      <c r="Y103" s="54">
        <f t="shared" si="20"/>
        <v>0</v>
      </c>
      <c r="Z103" s="55" t="e">
        <f t="shared" si="21"/>
        <v>#DIV/0!</v>
      </c>
      <c r="AA103" s="56">
        <f t="shared" si="22"/>
        <v>50</v>
      </c>
      <c r="AB103" s="57">
        <f t="shared" si="23"/>
        <v>50</v>
      </c>
      <c r="AC103" s="56">
        <f t="shared" si="24"/>
        <v>0</v>
      </c>
      <c r="AD103" s="58">
        <f t="shared" si="27"/>
        <v>500</v>
      </c>
      <c r="AE103" s="59">
        <f>IF((SUMIF($J$7:$J$1048576,J103,$U$7:$U$1048576))&gt;(SUMIF($J$7:$J$1048576,J103,$T$7:$T$1048576)),AD103,(IF(O103="cpv",(U103*S103),(U103*S103/1000))))</f>
        <v>500</v>
      </c>
      <c r="AF103" s="60">
        <f t="shared" si="28"/>
        <v>0</v>
      </c>
      <c r="AG103" s="60">
        <v>0</v>
      </c>
      <c r="AH103" s="60">
        <f t="shared" si="25"/>
        <v>450</v>
      </c>
      <c r="AI103" s="61">
        <f t="shared" si="26"/>
        <v>0.9</v>
      </c>
    </row>
    <row r="104" spans="1:35" customFormat="1" ht="15" hidden="1" customHeight="1" x14ac:dyDescent="0.25">
      <c r="A104" s="46" t="s">
        <v>233</v>
      </c>
      <c r="B104" s="47">
        <v>2016</v>
      </c>
      <c r="C104" s="47">
        <v>1</v>
      </c>
      <c r="D104" s="48" t="s">
        <v>53</v>
      </c>
      <c r="E104" s="49">
        <v>42380</v>
      </c>
      <c r="F104" s="49">
        <v>42400</v>
      </c>
      <c r="G104" s="50">
        <f t="shared" ca="1" si="16"/>
        <v>0</v>
      </c>
      <c r="H104" s="46" t="s">
        <v>54</v>
      </c>
      <c r="I104" s="46" t="s">
        <v>140</v>
      </c>
      <c r="J104" s="46" t="s">
        <v>234</v>
      </c>
      <c r="K104" s="51" t="str">
        <f t="shared" ca="1" si="17"/>
        <v>Completed</v>
      </c>
      <c r="L104" s="47" t="s">
        <v>82</v>
      </c>
      <c r="M104" s="47" t="s">
        <v>58</v>
      </c>
      <c r="N104" s="47" t="s">
        <v>59</v>
      </c>
      <c r="O104" s="47" t="s">
        <v>60</v>
      </c>
      <c r="P104" s="47" t="s">
        <v>61</v>
      </c>
      <c r="Q104" s="47" t="s">
        <v>62</v>
      </c>
      <c r="R104" s="52">
        <v>0.1</v>
      </c>
      <c r="S104" s="52">
        <v>1</v>
      </c>
      <c r="T104" s="53">
        <v>1000000</v>
      </c>
      <c r="U104" s="53">
        <v>1008516</v>
      </c>
      <c r="V104" s="51">
        <f t="shared" si="18"/>
        <v>0</v>
      </c>
      <c r="W104" s="51">
        <f t="shared" si="19"/>
        <v>1000000</v>
      </c>
      <c r="X104" s="53"/>
      <c r="Y104" s="54">
        <f t="shared" si="20"/>
        <v>0</v>
      </c>
      <c r="Z104" s="55" t="e">
        <f t="shared" si="21"/>
        <v>#DIV/0!</v>
      </c>
      <c r="AA104" s="56">
        <f t="shared" si="22"/>
        <v>100</v>
      </c>
      <c r="AB104" s="57">
        <f t="shared" si="23"/>
        <v>100</v>
      </c>
      <c r="AC104" s="56">
        <f t="shared" si="24"/>
        <v>0</v>
      </c>
      <c r="AD104" s="58">
        <f t="shared" si="27"/>
        <v>1000</v>
      </c>
      <c r="AE104" s="59">
        <f>IF((SUMIF($J$7:$J$1048576,J104,$U$7:$U$1048576))&gt;(SUMIF($J$7:$J$1048576,J104,$T$7:$T$1048576)),AD104,(IF(O104="cpv",(U104*S104),(U104*S104/1000))))</f>
        <v>1000</v>
      </c>
      <c r="AF104" s="60">
        <f t="shared" si="28"/>
        <v>0</v>
      </c>
      <c r="AG104" s="60">
        <v>0</v>
      </c>
      <c r="AH104" s="60">
        <f t="shared" si="25"/>
        <v>900</v>
      </c>
      <c r="AI104" s="61">
        <f t="shared" si="26"/>
        <v>0.9</v>
      </c>
    </row>
    <row r="105" spans="1:35" customFormat="1" ht="15" hidden="1" customHeight="1" x14ac:dyDescent="0.25">
      <c r="A105" s="46" t="s">
        <v>235</v>
      </c>
      <c r="B105" s="47">
        <v>2016</v>
      </c>
      <c r="C105" s="47">
        <v>1</v>
      </c>
      <c r="D105" s="48" t="s">
        <v>53</v>
      </c>
      <c r="E105" s="49">
        <v>42380</v>
      </c>
      <c r="F105" s="49">
        <v>42400</v>
      </c>
      <c r="G105" s="50">
        <f t="shared" ca="1" si="16"/>
        <v>0</v>
      </c>
      <c r="H105" s="46" t="s">
        <v>54</v>
      </c>
      <c r="I105" s="46" t="s">
        <v>140</v>
      </c>
      <c r="J105" s="46" t="s">
        <v>234</v>
      </c>
      <c r="K105" s="51" t="str">
        <f t="shared" ca="1" si="17"/>
        <v>Completed</v>
      </c>
      <c r="L105" s="47" t="s">
        <v>64</v>
      </c>
      <c r="M105" s="47" t="s">
        <v>58</v>
      </c>
      <c r="N105" s="47" t="s">
        <v>59</v>
      </c>
      <c r="O105" s="47" t="s">
        <v>60</v>
      </c>
      <c r="P105" s="47" t="s">
        <v>61</v>
      </c>
      <c r="Q105" s="47" t="s">
        <v>62</v>
      </c>
      <c r="R105" s="52">
        <v>0.2</v>
      </c>
      <c r="S105" s="52">
        <v>1</v>
      </c>
      <c r="T105" s="53">
        <v>1500000</v>
      </c>
      <c r="U105" s="53">
        <v>1578143</v>
      </c>
      <c r="V105" s="51">
        <f t="shared" si="18"/>
        <v>0</v>
      </c>
      <c r="W105" s="51">
        <f t="shared" si="19"/>
        <v>1500000</v>
      </c>
      <c r="X105" s="53">
        <v>155</v>
      </c>
      <c r="Y105" s="54">
        <f t="shared" si="20"/>
        <v>9.8216701528315239E-5</v>
      </c>
      <c r="Z105" s="55">
        <f t="shared" si="21"/>
        <v>6.4516129032258061</v>
      </c>
      <c r="AA105" s="56">
        <f t="shared" si="22"/>
        <v>300</v>
      </c>
      <c r="AB105" s="57">
        <f t="shared" si="23"/>
        <v>300</v>
      </c>
      <c r="AC105" s="56">
        <f t="shared" si="24"/>
        <v>0</v>
      </c>
      <c r="AD105" s="58">
        <f t="shared" si="27"/>
        <v>1500</v>
      </c>
      <c r="AE105" s="59">
        <v>1000</v>
      </c>
      <c r="AF105" s="60">
        <f t="shared" si="28"/>
        <v>-500</v>
      </c>
      <c r="AG105" s="60">
        <v>0</v>
      </c>
      <c r="AH105" s="60">
        <f t="shared" si="25"/>
        <v>700</v>
      </c>
      <c r="AI105" s="61">
        <f t="shared" si="26"/>
        <v>0.7</v>
      </c>
    </row>
    <row r="106" spans="1:35" customFormat="1" ht="15" hidden="1" customHeight="1" x14ac:dyDescent="0.25">
      <c r="A106" s="46" t="s">
        <v>236</v>
      </c>
      <c r="B106" s="47">
        <v>2016</v>
      </c>
      <c r="C106" s="47">
        <v>1</v>
      </c>
      <c r="D106" s="48" t="s">
        <v>53</v>
      </c>
      <c r="E106" s="49">
        <v>42380</v>
      </c>
      <c r="F106" s="49">
        <v>42400</v>
      </c>
      <c r="G106" s="50">
        <f t="shared" ca="1" si="16"/>
        <v>0</v>
      </c>
      <c r="H106" s="46" t="s">
        <v>54</v>
      </c>
      <c r="I106" s="46" t="s">
        <v>140</v>
      </c>
      <c r="J106" s="46" t="s">
        <v>237</v>
      </c>
      <c r="K106" s="51" t="str">
        <f t="shared" ca="1" si="17"/>
        <v>Completed</v>
      </c>
      <c r="L106" s="47" t="s">
        <v>175</v>
      </c>
      <c r="M106" s="47" t="s">
        <v>58</v>
      </c>
      <c r="N106" s="47" t="s">
        <v>59</v>
      </c>
      <c r="O106" s="47" t="s">
        <v>60</v>
      </c>
      <c r="P106" s="47" t="s">
        <v>61</v>
      </c>
      <c r="Q106" s="47" t="s">
        <v>62</v>
      </c>
      <c r="R106" s="52"/>
      <c r="S106" s="52">
        <v>100</v>
      </c>
      <c r="T106" s="53">
        <v>104800</v>
      </c>
      <c r="U106" s="53">
        <v>63637</v>
      </c>
      <c r="V106" s="51">
        <f t="shared" si="18"/>
        <v>41163</v>
      </c>
      <c r="W106" s="51">
        <f t="shared" si="19"/>
        <v>63637</v>
      </c>
      <c r="X106" s="53"/>
      <c r="Y106" s="54">
        <f t="shared" si="20"/>
        <v>0</v>
      </c>
      <c r="Z106" s="55" t="e">
        <f t="shared" si="21"/>
        <v>#DIV/0!</v>
      </c>
      <c r="AA106" s="56">
        <f t="shared" si="22"/>
        <v>0</v>
      </c>
      <c r="AB106" s="57">
        <v>900</v>
      </c>
      <c r="AC106" s="56">
        <f t="shared" si="24"/>
        <v>900</v>
      </c>
      <c r="AD106" s="58">
        <f t="shared" si="27"/>
        <v>10480</v>
      </c>
      <c r="AE106" s="59">
        <v>0</v>
      </c>
      <c r="AF106" s="60">
        <f t="shared" si="28"/>
        <v>-10480</v>
      </c>
      <c r="AG106" s="60">
        <v>0</v>
      </c>
      <c r="AH106" s="60">
        <f t="shared" si="25"/>
        <v>-900</v>
      </c>
      <c r="AI106" s="61" t="e">
        <f t="shared" si="26"/>
        <v>#DIV/0!</v>
      </c>
    </row>
    <row r="107" spans="1:35" customFormat="1" ht="15" hidden="1" customHeight="1" x14ac:dyDescent="0.25">
      <c r="A107" s="46" t="s">
        <v>238</v>
      </c>
      <c r="B107" s="47">
        <v>2016</v>
      </c>
      <c r="C107" s="47">
        <v>1</v>
      </c>
      <c r="D107" s="48" t="s">
        <v>53</v>
      </c>
      <c r="E107" s="49">
        <v>42381</v>
      </c>
      <c r="F107" s="49">
        <v>42400</v>
      </c>
      <c r="G107" s="50">
        <f t="shared" ca="1" si="16"/>
        <v>0</v>
      </c>
      <c r="H107" s="46" t="s">
        <v>74</v>
      </c>
      <c r="I107" s="46" t="s">
        <v>239</v>
      </c>
      <c r="J107" s="46" t="s">
        <v>240</v>
      </c>
      <c r="K107" s="51" t="str">
        <f t="shared" ca="1" si="17"/>
        <v>Completed</v>
      </c>
      <c r="L107" s="47" t="s">
        <v>77</v>
      </c>
      <c r="M107" s="47" t="s">
        <v>58</v>
      </c>
      <c r="N107" s="47" t="s">
        <v>108</v>
      </c>
      <c r="O107" s="47" t="s">
        <v>109</v>
      </c>
      <c r="P107" s="47" t="s">
        <v>100</v>
      </c>
      <c r="Q107" s="47" t="s">
        <v>101</v>
      </c>
      <c r="R107" s="52">
        <v>0.01</v>
      </c>
      <c r="S107" s="52">
        <v>0.03</v>
      </c>
      <c r="T107" s="53">
        <v>25000</v>
      </c>
      <c r="U107" s="53">
        <v>38804</v>
      </c>
      <c r="V107" s="51">
        <f t="shared" si="18"/>
        <v>0</v>
      </c>
      <c r="W107" s="51">
        <f t="shared" si="19"/>
        <v>25000</v>
      </c>
      <c r="X107" s="53">
        <v>6877</v>
      </c>
      <c r="Y107" s="54">
        <f t="shared" si="20"/>
        <v>0.17722399752602824</v>
      </c>
      <c r="Z107" s="55">
        <f t="shared" si="21"/>
        <v>3.6353060927730114E-2</v>
      </c>
      <c r="AA107" s="56">
        <f t="shared" si="22"/>
        <v>250</v>
      </c>
      <c r="AB107" s="78">
        <v>0</v>
      </c>
      <c r="AC107" s="56">
        <f t="shared" si="24"/>
        <v>-250</v>
      </c>
      <c r="AD107" s="58">
        <f t="shared" si="27"/>
        <v>750</v>
      </c>
      <c r="AE107" s="59">
        <v>250</v>
      </c>
      <c r="AF107" s="60">
        <f t="shared" si="28"/>
        <v>-500</v>
      </c>
      <c r="AG107" s="60">
        <v>0</v>
      </c>
      <c r="AH107" s="60">
        <f t="shared" si="25"/>
        <v>250</v>
      </c>
      <c r="AI107" s="61">
        <f t="shared" si="26"/>
        <v>1</v>
      </c>
    </row>
    <row r="108" spans="1:35" customFormat="1" ht="15" hidden="1" customHeight="1" x14ac:dyDescent="0.25">
      <c r="A108" s="46" t="s">
        <v>241</v>
      </c>
      <c r="B108" s="47">
        <v>2016</v>
      </c>
      <c r="C108" s="47">
        <v>1</v>
      </c>
      <c r="D108" s="48" t="s">
        <v>53</v>
      </c>
      <c r="E108" s="49">
        <v>42381</v>
      </c>
      <c r="F108" s="49">
        <v>42400</v>
      </c>
      <c r="G108" s="50">
        <f t="shared" ca="1" si="16"/>
        <v>0</v>
      </c>
      <c r="H108" s="46" t="s">
        <v>74</v>
      </c>
      <c r="I108" s="46" t="s">
        <v>239</v>
      </c>
      <c r="J108" s="46" t="s">
        <v>240</v>
      </c>
      <c r="K108" s="51" t="str">
        <f t="shared" ca="1" si="17"/>
        <v>Completed</v>
      </c>
      <c r="L108" s="47" t="s">
        <v>57</v>
      </c>
      <c r="M108" s="47" t="s">
        <v>58</v>
      </c>
      <c r="N108" s="47" t="s">
        <v>108</v>
      </c>
      <c r="O108" s="47" t="s">
        <v>109</v>
      </c>
      <c r="P108" s="47" t="s">
        <v>100</v>
      </c>
      <c r="Q108" s="47" t="s">
        <v>101</v>
      </c>
      <c r="R108" s="52">
        <v>0.01</v>
      </c>
      <c r="S108" s="52">
        <v>0.03</v>
      </c>
      <c r="T108" s="53">
        <v>10000</v>
      </c>
      <c r="U108" s="53">
        <v>0</v>
      </c>
      <c r="V108" s="51">
        <f t="shared" si="18"/>
        <v>10000</v>
      </c>
      <c r="W108" s="51">
        <f t="shared" si="19"/>
        <v>0</v>
      </c>
      <c r="X108" s="53"/>
      <c r="Y108" s="54" t="e">
        <f t="shared" si="20"/>
        <v>#DIV/0!</v>
      </c>
      <c r="Z108" s="55" t="e">
        <f t="shared" si="21"/>
        <v>#DIV/0!</v>
      </c>
      <c r="AA108" s="56">
        <f t="shared" si="22"/>
        <v>100</v>
      </c>
      <c r="AB108" s="57">
        <f t="shared" si="23"/>
        <v>0</v>
      </c>
      <c r="AC108" s="56">
        <f t="shared" si="24"/>
        <v>-100</v>
      </c>
      <c r="AD108" s="58">
        <f t="shared" si="27"/>
        <v>300</v>
      </c>
      <c r="AE108" s="59">
        <f>IF((SUMIF($J$7:$J$1048576,J108,$U$7:$U$1048576))&gt;(SUMIF($J$7:$J$1048576,J108,$T$7:$T$1048576)),AD108,(IF(O108="cpv",(U108*S108),(U108*S108/1000))))</f>
        <v>300</v>
      </c>
      <c r="AF108" s="60">
        <f t="shared" si="28"/>
        <v>0</v>
      </c>
      <c r="AG108" s="60">
        <v>0</v>
      </c>
      <c r="AH108" s="60">
        <f t="shared" si="25"/>
        <v>300</v>
      </c>
      <c r="AI108" s="61">
        <f t="shared" si="26"/>
        <v>1</v>
      </c>
    </row>
    <row r="109" spans="1:35" customFormat="1" ht="15" hidden="1" customHeight="1" x14ac:dyDescent="0.25">
      <c r="A109" s="46" t="s">
        <v>242</v>
      </c>
      <c r="B109" s="47">
        <v>2016</v>
      </c>
      <c r="C109" s="47">
        <v>1</v>
      </c>
      <c r="D109" s="48" t="s">
        <v>53</v>
      </c>
      <c r="E109" s="49">
        <v>42381</v>
      </c>
      <c r="F109" s="49">
        <v>42400</v>
      </c>
      <c r="G109" s="50">
        <f t="shared" ca="1" si="16"/>
        <v>0</v>
      </c>
      <c r="H109" s="46" t="s">
        <v>74</v>
      </c>
      <c r="I109" s="46" t="s">
        <v>239</v>
      </c>
      <c r="J109" s="46" t="s">
        <v>240</v>
      </c>
      <c r="K109" s="51" t="str">
        <f t="shared" ca="1" si="17"/>
        <v>Completed</v>
      </c>
      <c r="L109" s="47" t="s">
        <v>64</v>
      </c>
      <c r="M109" s="47" t="s">
        <v>58</v>
      </c>
      <c r="N109" s="47" t="s">
        <v>108</v>
      </c>
      <c r="O109" s="47" t="s">
        <v>109</v>
      </c>
      <c r="P109" s="47" t="s">
        <v>100</v>
      </c>
      <c r="Q109" s="47" t="s">
        <v>101</v>
      </c>
      <c r="R109" s="52">
        <v>6.0000000000000001E-3</v>
      </c>
      <c r="S109" s="52">
        <v>0.03</v>
      </c>
      <c r="T109" s="53">
        <v>15000</v>
      </c>
      <c r="U109" s="53">
        <v>15018</v>
      </c>
      <c r="V109" s="51">
        <f t="shared" si="18"/>
        <v>0</v>
      </c>
      <c r="W109" s="51">
        <f t="shared" si="19"/>
        <v>15000</v>
      </c>
      <c r="X109" s="53">
        <v>461</v>
      </c>
      <c r="Y109" s="54">
        <f t="shared" si="20"/>
        <v>3.0696497536289787E-2</v>
      </c>
      <c r="Z109" s="55">
        <f t="shared" si="21"/>
        <v>0.97613882863340562</v>
      </c>
      <c r="AA109" s="56">
        <f t="shared" si="22"/>
        <v>90</v>
      </c>
      <c r="AB109" s="57">
        <f t="shared" si="23"/>
        <v>90</v>
      </c>
      <c r="AC109" s="56">
        <f t="shared" si="24"/>
        <v>0</v>
      </c>
      <c r="AD109" s="58">
        <f t="shared" si="27"/>
        <v>450</v>
      </c>
      <c r="AE109" s="59">
        <f>IF((SUMIF($J$7:$J$1048576,J109,$U$7:$U$1048576))&gt;(SUMIF($J$7:$J$1048576,J109,$T$7:$T$1048576)),AD109,(IF(O109="cpv",(U109*S109),(U109*S109/1000))))</f>
        <v>450</v>
      </c>
      <c r="AF109" s="60">
        <f t="shared" si="28"/>
        <v>0</v>
      </c>
      <c r="AG109" s="60">
        <v>0</v>
      </c>
      <c r="AH109" s="60">
        <f t="shared" si="25"/>
        <v>360</v>
      </c>
      <c r="AI109" s="61">
        <f t="shared" si="26"/>
        <v>0.8</v>
      </c>
    </row>
    <row r="110" spans="1:35" customFormat="1" ht="15" hidden="1" customHeight="1" x14ac:dyDescent="0.25">
      <c r="A110" s="46" t="s">
        <v>243</v>
      </c>
      <c r="B110" s="47">
        <v>2016</v>
      </c>
      <c r="C110" s="47">
        <v>1</v>
      </c>
      <c r="D110" s="48" t="s">
        <v>53</v>
      </c>
      <c r="E110" s="49">
        <v>42381</v>
      </c>
      <c r="F110" s="49">
        <v>42396</v>
      </c>
      <c r="G110" s="50">
        <f t="shared" ca="1" si="16"/>
        <v>0</v>
      </c>
      <c r="H110" s="46" t="s">
        <v>54</v>
      </c>
      <c r="I110" s="46" t="s">
        <v>140</v>
      </c>
      <c r="J110" s="46" t="s">
        <v>244</v>
      </c>
      <c r="K110" s="51" t="str">
        <f t="shared" ca="1" si="17"/>
        <v>Completed</v>
      </c>
      <c r="L110" s="47" t="s">
        <v>57</v>
      </c>
      <c r="M110" s="47" t="s">
        <v>58</v>
      </c>
      <c r="N110" s="47" t="s">
        <v>59</v>
      </c>
      <c r="O110" s="47" t="s">
        <v>60</v>
      </c>
      <c r="P110" s="47" t="s">
        <v>61</v>
      </c>
      <c r="Q110" s="47" t="s">
        <v>62</v>
      </c>
      <c r="R110" s="52">
        <v>0.5</v>
      </c>
      <c r="S110" s="52">
        <v>0.8</v>
      </c>
      <c r="T110" s="53">
        <v>566666</v>
      </c>
      <c r="U110" s="53">
        <v>566044</v>
      </c>
      <c r="V110" s="51">
        <f t="shared" si="18"/>
        <v>622</v>
      </c>
      <c r="W110" s="51">
        <f t="shared" si="19"/>
        <v>566044</v>
      </c>
      <c r="X110" s="53"/>
      <c r="Y110" s="54">
        <f t="shared" si="20"/>
        <v>0</v>
      </c>
      <c r="Z110" s="55" t="e">
        <f t="shared" si="21"/>
        <v>#DIV/0!</v>
      </c>
      <c r="AA110" s="56">
        <f t="shared" si="22"/>
        <v>283.33300000000003</v>
      </c>
      <c r="AB110" s="57">
        <f t="shared" si="23"/>
        <v>283.02199999999999</v>
      </c>
      <c r="AC110" s="56">
        <f t="shared" si="24"/>
        <v>-0.31100000000003547</v>
      </c>
      <c r="AD110" s="58">
        <f t="shared" si="27"/>
        <v>453.33280000000008</v>
      </c>
      <c r="AE110" s="59">
        <f>IF((SUMIF($J$7:$J$1048576,J110,$U$7:$U$1048576))&gt;(SUMIF($J$7:$J$1048576,J110,$T$7:$T$1048576)),AD110,(IF(O110="cpv",(U110*S110),(U110*S110/1000))))</f>
        <v>453.33280000000008</v>
      </c>
      <c r="AF110" s="60">
        <f t="shared" si="28"/>
        <v>0</v>
      </c>
      <c r="AG110" s="60">
        <v>0</v>
      </c>
      <c r="AH110" s="60">
        <f t="shared" si="25"/>
        <v>170.31080000000009</v>
      </c>
      <c r="AI110" s="61">
        <f t="shared" si="26"/>
        <v>0.37568603021885921</v>
      </c>
    </row>
    <row r="111" spans="1:35" customFormat="1" ht="15" hidden="1" customHeight="1" x14ac:dyDescent="0.25">
      <c r="A111" s="46" t="s">
        <v>245</v>
      </c>
      <c r="B111" s="47">
        <v>2016</v>
      </c>
      <c r="C111" s="47">
        <v>1</v>
      </c>
      <c r="D111" s="48" t="s">
        <v>53</v>
      </c>
      <c r="E111" s="49">
        <v>42381</v>
      </c>
      <c r="F111" s="49">
        <v>42396</v>
      </c>
      <c r="G111" s="50">
        <f t="shared" ca="1" si="16"/>
        <v>0</v>
      </c>
      <c r="H111" s="46" t="s">
        <v>54</v>
      </c>
      <c r="I111" s="46" t="s">
        <v>140</v>
      </c>
      <c r="J111" s="46" t="s">
        <v>244</v>
      </c>
      <c r="K111" s="51" t="str">
        <f t="shared" ca="1" si="17"/>
        <v>Completed</v>
      </c>
      <c r="L111" s="47" t="s">
        <v>64</v>
      </c>
      <c r="M111" s="47" t="s">
        <v>58</v>
      </c>
      <c r="N111" s="47" t="s">
        <v>59</v>
      </c>
      <c r="O111" s="47" t="s">
        <v>60</v>
      </c>
      <c r="P111" s="47" t="s">
        <v>61</v>
      </c>
      <c r="Q111" s="47" t="s">
        <v>62</v>
      </c>
      <c r="R111" s="52">
        <v>0.2</v>
      </c>
      <c r="S111" s="52">
        <v>0.8</v>
      </c>
      <c r="T111" s="53">
        <v>2000000</v>
      </c>
      <c r="U111" s="53">
        <v>2070390</v>
      </c>
      <c r="V111" s="51">
        <f t="shared" si="18"/>
        <v>0</v>
      </c>
      <c r="W111" s="51">
        <f t="shared" si="19"/>
        <v>2000000</v>
      </c>
      <c r="X111" s="53">
        <v>321</v>
      </c>
      <c r="Y111" s="54">
        <f t="shared" si="20"/>
        <v>1.5504325272050194E-4</v>
      </c>
      <c r="Z111" s="55">
        <f t="shared" si="21"/>
        <v>3.9875389408099688</v>
      </c>
      <c r="AA111" s="56">
        <f t="shared" si="22"/>
        <v>400</v>
      </c>
      <c r="AB111" s="57">
        <f t="shared" si="23"/>
        <v>400</v>
      </c>
      <c r="AC111" s="56">
        <f t="shared" si="24"/>
        <v>0</v>
      </c>
      <c r="AD111" s="58">
        <f t="shared" si="27"/>
        <v>1600</v>
      </c>
      <c r="AE111" s="59">
        <v>1280</v>
      </c>
      <c r="AF111" s="60">
        <f t="shared" si="28"/>
        <v>-320</v>
      </c>
      <c r="AG111" s="60">
        <v>0</v>
      </c>
      <c r="AH111" s="60">
        <f t="shared" si="25"/>
        <v>880</v>
      </c>
      <c r="AI111" s="61">
        <f t="shared" si="26"/>
        <v>0.6875</v>
      </c>
    </row>
    <row r="112" spans="1:35" customFormat="1" ht="15" hidden="1" customHeight="1" x14ac:dyDescent="0.25">
      <c r="A112" s="46" t="s">
        <v>246</v>
      </c>
      <c r="B112" s="47">
        <v>2016</v>
      </c>
      <c r="C112" s="47">
        <v>1</v>
      </c>
      <c r="D112" s="48" t="s">
        <v>53</v>
      </c>
      <c r="E112" s="49">
        <v>42381</v>
      </c>
      <c r="F112" s="49">
        <v>42396</v>
      </c>
      <c r="G112" s="50">
        <f t="shared" ca="1" si="16"/>
        <v>0</v>
      </c>
      <c r="H112" s="46" t="s">
        <v>54</v>
      </c>
      <c r="I112" s="46" t="s">
        <v>140</v>
      </c>
      <c r="J112" s="46" t="s">
        <v>244</v>
      </c>
      <c r="K112" s="51" t="str">
        <f t="shared" ca="1" si="17"/>
        <v>Completed</v>
      </c>
      <c r="L112" s="47" t="s">
        <v>82</v>
      </c>
      <c r="M112" s="47" t="s">
        <v>58</v>
      </c>
      <c r="N112" s="47" t="s">
        <v>59</v>
      </c>
      <c r="O112" s="47" t="s">
        <v>60</v>
      </c>
      <c r="P112" s="47" t="s">
        <v>61</v>
      </c>
      <c r="Q112" s="47" t="s">
        <v>62</v>
      </c>
      <c r="R112" s="52">
        <v>0.1</v>
      </c>
      <c r="S112" s="52">
        <v>0.8</v>
      </c>
      <c r="T112" s="53">
        <v>2000000</v>
      </c>
      <c r="U112" s="53">
        <v>2011859</v>
      </c>
      <c r="V112" s="51">
        <f t="shared" si="18"/>
        <v>0</v>
      </c>
      <c r="W112" s="51">
        <f t="shared" si="19"/>
        <v>2000000</v>
      </c>
      <c r="X112" s="53"/>
      <c r="Y112" s="54">
        <f t="shared" si="20"/>
        <v>0</v>
      </c>
      <c r="Z112" s="55" t="e">
        <f t="shared" si="21"/>
        <v>#DIV/0!</v>
      </c>
      <c r="AA112" s="56">
        <f t="shared" si="22"/>
        <v>200</v>
      </c>
      <c r="AB112" s="57">
        <f t="shared" si="23"/>
        <v>200</v>
      </c>
      <c r="AC112" s="56">
        <f t="shared" si="24"/>
        <v>0</v>
      </c>
      <c r="AD112" s="58">
        <f t="shared" si="27"/>
        <v>1600</v>
      </c>
      <c r="AE112" s="59">
        <f>IF((SUMIF($J$7:$J$1048576,J112,$U$7:$U$1048576))&gt;(SUMIF($J$7:$J$1048576,J112,$T$7:$T$1048576)),AD112,(IF(O112="cpv",(U112*S112),(U112*S112/1000))))</f>
        <v>1600</v>
      </c>
      <c r="AF112" s="60">
        <f t="shared" si="28"/>
        <v>0</v>
      </c>
      <c r="AG112" s="60">
        <v>0</v>
      </c>
      <c r="AH112" s="60">
        <f t="shared" si="25"/>
        <v>1400</v>
      </c>
      <c r="AI112" s="61">
        <f t="shared" si="26"/>
        <v>0.875</v>
      </c>
    </row>
    <row r="113" spans="1:35" customFormat="1" ht="15" hidden="1" customHeight="1" x14ac:dyDescent="0.25">
      <c r="A113" s="46" t="s">
        <v>393</v>
      </c>
      <c r="B113" s="47">
        <v>2016</v>
      </c>
      <c r="C113" s="47">
        <v>1</v>
      </c>
      <c r="D113" s="48" t="s">
        <v>53</v>
      </c>
      <c r="E113" s="49">
        <v>42381</v>
      </c>
      <c r="F113" s="49">
        <v>42400</v>
      </c>
      <c r="G113" s="50">
        <f t="shared" ca="1" si="16"/>
        <v>0</v>
      </c>
      <c r="H113" s="46" t="s">
        <v>54</v>
      </c>
      <c r="I113" s="46" t="s">
        <v>55</v>
      </c>
      <c r="J113" s="46" t="s">
        <v>122</v>
      </c>
      <c r="K113" s="51" t="str">
        <f t="shared" ca="1" si="17"/>
        <v>Completed</v>
      </c>
      <c r="L113" s="47" t="s">
        <v>98</v>
      </c>
      <c r="M113" s="47" t="s">
        <v>58</v>
      </c>
      <c r="N113" s="47" t="s">
        <v>123</v>
      </c>
      <c r="O113" s="47" t="s">
        <v>109</v>
      </c>
      <c r="P113" s="47" t="s">
        <v>100</v>
      </c>
      <c r="Q113" s="47" t="s">
        <v>101</v>
      </c>
      <c r="R113" s="52">
        <v>3.9E-2</v>
      </c>
      <c r="S113" s="52">
        <v>0.06</v>
      </c>
      <c r="T113" s="53">
        <v>333333</v>
      </c>
      <c r="U113" s="53">
        <v>334482</v>
      </c>
      <c r="V113" s="51">
        <f t="shared" si="18"/>
        <v>0</v>
      </c>
      <c r="W113" s="51">
        <f t="shared" si="19"/>
        <v>333333</v>
      </c>
      <c r="X113" s="53">
        <v>21839</v>
      </c>
      <c r="Y113" s="54">
        <f t="shared" si="20"/>
        <v>6.5292003755060057E-2</v>
      </c>
      <c r="Z113" s="55">
        <f t="shared" si="21"/>
        <v>0.91579193186501207</v>
      </c>
      <c r="AA113" s="56">
        <f t="shared" si="22"/>
        <v>12999.986999999999</v>
      </c>
      <c r="AB113" s="79">
        <f t="shared" si="23"/>
        <v>12999.986999999999</v>
      </c>
      <c r="AC113" s="56">
        <f t="shared" si="24"/>
        <v>0</v>
      </c>
      <c r="AD113" s="58">
        <f t="shared" si="27"/>
        <v>19999.98</v>
      </c>
      <c r="AE113" s="59">
        <f>IF((SUMIF($J$7:$J$1048576,J113,$U$7:$U$1048576))&gt;(SUMIF($J$7:$J$1048576,J113,$T$7:$T$1048576)),AD113,(IF(O113="cpv",(U113*S113),(U113*S113/1000))))</f>
        <v>19999.98</v>
      </c>
      <c r="AF113" s="60">
        <f t="shared" si="28"/>
        <v>0</v>
      </c>
      <c r="AG113" s="60">
        <v>0</v>
      </c>
      <c r="AH113" s="60">
        <f t="shared" si="25"/>
        <v>6999.9930000000004</v>
      </c>
      <c r="AI113" s="61">
        <f t="shared" si="26"/>
        <v>0.35000000000000003</v>
      </c>
    </row>
    <row r="114" spans="1:35" customFormat="1" ht="15" hidden="1" customHeight="1" x14ac:dyDescent="0.25">
      <c r="A114" s="46" t="s">
        <v>247</v>
      </c>
      <c r="B114" s="47">
        <v>2016</v>
      </c>
      <c r="C114" s="47">
        <v>1</v>
      </c>
      <c r="D114" s="48" t="s">
        <v>53</v>
      </c>
      <c r="E114" s="49">
        <v>42381</v>
      </c>
      <c r="F114" s="49">
        <v>42400</v>
      </c>
      <c r="G114" s="50">
        <f t="shared" ca="1" si="16"/>
        <v>0</v>
      </c>
      <c r="H114" s="46" t="s">
        <v>54</v>
      </c>
      <c r="I114" s="46" t="s">
        <v>55</v>
      </c>
      <c r="J114" s="46" t="s">
        <v>248</v>
      </c>
      <c r="K114" s="51" t="str">
        <f t="shared" ca="1" si="17"/>
        <v>Completed</v>
      </c>
      <c r="L114" s="47" t="s">
        <v>77</v>
      </c>
      <c r="M114" s="47" t="s">
        <v>58</v>
      </c>
      <c r="N114" s="47" t="s">
        <v>108</v>
      </c>
      <c r="O114" s="47" t="s">
        <v>109</v>
      </c>
      <c r="P114" s="47" t="s">
        <v>100</v>
      </c>
      <c r="Q114" s="47" t="s">
        <v>101</v>
      </c>
      <c r="R114" s="52">
        <v>0.01</v>
      </c>
      <c r="S114" s="52">
        <v>3.3000000000000002E-2</v>
      </c>
      <c r="T114" s="53">
        <v>175000</v>
      </c>
      <c r="U114" s="53">
        <v>176906</v>
      </c>
      <c r="V114" s="51">
        <f t="shared" si="18"/>
        <v>0</v>
      </c>
      <c r="W114" s="51">
        <f t="shared" si="19"/>
        <v>175000</v>
      </c>
      <c r="X114" s="53">
        <v>11099</v>
      </c>
      <c r="Y114" s="54">
        <f t="shared" si="20"/>
        <v>6.273953398980249E-2</v>
      </c>
      <c r="Z114" s="55">
        <f t="shared" si="21"/>
        <v>0.23650779349490944</v>
      </c>
      <c r="AA114" s="56">
        <f t="shared" si="22"/>
        <v>1750</v>
      </c>
      <c r="AB114" s="78">
        <v>0</v>
      </c>
      <c r="AC114" s="56">
        <f t="shared" si="24"/>
        <v>-1750</v>
      </c>
      <c r="AD114" s="58">
        <f t="shared" si="27"/>
        <v>5775</v>
      </c>
      <c r="AE114" s="59">
        <v>2625</v>
      </c>
      <c r="AF114" s="60">
        <f t="shared" si="28"/>
        <v>-3150</v>
      </c>
      <c r="AG114" s="60">
        <v>0</v>
      </c>
      <c r="AH114" s="60">
        <f t="shared" si="25"/>
        <v>2625</v>
      </c>
      <c r="AI114" s="61">
        <f t="shared" si="26"/>
        <v>1</v>
      </c>
    </row>
    <row r="115" spans="1:35" customFormat="1" ht="15" hidden="1" customHeight="1" x14ac:dyDescent="0.25">
      <c r="A115" s="46" t="s">
        <v>249</v>
      </c>
      <c r="B115" s="47">
        <v>2016</v>
      </c>
      <c r="C115" s="47">
        <v>1</v>
      </c>
      <c r="D115" s="48" t="s">
        <v>53</v>
      </c>
      <c r="E115" s="49">
        <v>42381</v>
      </c>
      <c r="F115" s="49">
        <v>42400</v>
      </c>
      <c r="G115" s="50">
        <f t="shared" ca="1" si="16"/>
        <v>0</v>
      </c>
      <c r="H115" s="46" t="s">
        <v>54</v>
      </c>
      <c r="I115" s="46" t="s">
        <v>55</v>
      </c>
      <c r="J115" s="46" t="s">
        <v>248</v>
      </c>
      <c r="K115" s="51" t="str">
        <f t="shared" ca="1" si="17"/>
        <v>Completed</v>
      </c>
      <c r="L115" s="47" t="s">
        <v>92</v>
      </c>
      <c r="M115" s="47" t="s">
        <v>58</v>
      </c>
      <c r="N115" s="47" t="s">
        <v>108</v>
      </c>
      <c r="O115" s="47" t="s">
        <v>109</v>
      </c>
      <c r="P115" s="47" t="s">
        <v>100</v>
      </c>
      <c r="Q115" s="47" t="s">
        <v>101</v>
      </c>
      <c r="R115" s="52">
        <v>1.2E-2</v>
      </c>
      <c r="S115" s="52">
        <v>3.3000000000000002E-2</v>
      </c>
      <c r="T115" s="53">
        <v>75000</v>
      </c>
      <c r="U115" s="53">
        <v>75291</v>
      </c>
      <c r="V115" s="51">
        <f t="shared" si="18"/>
        <v>0</v>
      </c>
      <c r="W115" s="51">
        <f t="shared" si="19"/>
        <v>75000</v>
      </c>
      <c r="X115" s="53">
        <v>11414</v>
      </c>
      <c r="Y115" s="54">
        <f t="shared" si="20"/>
        <v>0.15159846462392584</v>
      </c>
      <c r="Z115" s="55">
        <f t="shared" si="21"/>
        <v>0.21450411775013142</v>
      </c>
      <c r="AA115" s="56">
        <f t="shared" si="22"/>
        <v>900</v>
      </c>
      <c r="AB115" s="57">
        <f t="shared" si="23"/>
        <v>900</v>
      </c>
      <c r="AC115" s="56">
        <f t="shared" si="24"/>
        <v>0</v>
      </c>
      <c r="AD115" s="58">
        <f t="shared" si="27"/>
        <v>2475</v>
      </c>
      <c r="AE115" s="59">
        <v>2448.35</v>
      </c>
      <c r="AF115" s="60">
        <f t="shared" si="28"/>
        <v>-26.650000000000091</v>
      </c>
      <c r="AG115" s="60">
        <v>0</v>
      </c>
      <c r="AH115" s="60">
        <f t="shared" si="25"/>
        <v>1548.35</v>
      </c>
      <c r="AI115" s="61">
        <f t="shared" si="26"/>
        <v>0.63240549758000286</v>
      </c>
    </row>
    <row r="116" spans="1:35" customFormat="1" ht="15" hidden="1" customHeight="1" x14ac:dyDescent="0.25">
      <c r="A116" s="46" t="s">
        <v>250</v>
      </c>
      <c r="B116" s="47">
        <v>2016</v>
      </c>
      <c r="C116" s="47">
        <v>1</v>
      </c>
      <c r="D116" s="48" t="s">
        <v>53</v>
      </c>
      <c r="E116" s="49">
        <v>42383</v>
      </c>
      <c r="F116" s="49">
        <v>42396</v>
      </c>
      <c r="G116" s="50">
        <f t="shared" ca="1" si="16"/>
        <v>0</v>
      </c>
      <c r="H116" s="46" t="s">
        <v>74</v>
      </c>
      <c r="I116" s="46" t="s">
        <v>239</v>
      </c>
      <c r="J116" s="46" t="s">
        <v>251</v>
      </c>
      <c r="K116" s="51" t="str">
        <f t="shared" ca="1" si="17"/>
        <v>Completed</v>
      </c>
      <c r="L116" s="47" t="s">
        <v>77</v>
      </c>
      <c r="M116" s="47" t="s">
        <v>58</v>
      </c>
      <c r="N116" s="47" t="s">
        <v>108</v>
      </c>
      <c r="O116" s="47" t="s">
        <v>109</v>
      </c>
      <c r="P116" s="47" t="s">
        <v>100</v>
      </c>
      <c r="Q116" s="47" t="s">
        <v>101</v>
      </c>
      <c r="R116" s="52">
        <v>0.01</v>
      </c>
      <c r="S116" s="52">
        <v>3.3000000000000002E-2</v>
      </c>
      <c r="T116" s="53">
        <v>75000</v>
      </c>
      <c r="U116" s="53">
        <v>71578</v>
      </c>
      <c r="V116" s="51">
        <f t="shared" si="18"/>
        <v>3422</v>
      </c>
      <c r="W116" s="51">
        <f t="shared" si="19"/>
        <v>71578</v>
      </c>
      <c r="X116" s="53">
        <v>11585</v>
      </c>
      <c r="Y116" s="54">
        <f t="shared" si="20"/>
        <v>0.16185140685685545</v>
      </c>
      <c r="Z116" s="55">
        <f t="shared" si="21"/>
        <v>0.17065170479067759</v>
      </c>
      <c r="AA116" s="56">
        <f t="shared" si="22"/>
        <v>750</v>
      </c>
      <c r="AB116" s="78">
        <v>0</v>
      </c>
      <c r="AC116" s="56">
        <f t="shared" si="24"/>
        <v>-750</v>
      </c>
      <c r="AD116" s="58">
        <f t="shared" si="27"/>
        <v>2475</v>
      </c>
      <c r="AE116" s="59">
        <v>1977</v>
      </c>
      <c r="AF116" s="60">
        <f t="shared" si="28"/>
        <v>-498</v>
      </c>
      <c r="AG116" s="60">
        <v>0</v>
      </c>
      <c r="AH116" s="60">
        <f t="shared" si="25"/>
        <v>1977</v>
      </c>
      <c r="AI116" s="61">
        <f t="shared" si="26"/>
        <v>1</v>
      </c>
    </row>
    <row r="117" spans="1:35" customFormat="1" ht="15" hidden="1" customHeight="1" x14ac:dyDescent="0.25">
      <c r="A117" s="46" t="s">
        <v>252</v>
      </c>
      <c r="B117" s="47">
        <v>2016</v>
      </c>
      <c r="C117" s="47">
        <v>1</v>
      </c>
      <c r="D117" s="48" t="s">
        <v>53</v>
      </c>
      <c r="E117" s="49">
        <v>42383</v>
      </c>
      <c r="F117" s="49">
        <v>42396</v>
      </c>
      <c r="G117" s="50">
        <f t="shared" ca="1" si="16"/>
        <v>0</v>
      </c>
      <c r="H117" s="46" t="s">
        <v>74</v>
      </c>
      <c r="I117" s="46" t="s">
        <v>239</v>
      </c>
      <c r="J117" s="46" t="s">
        <v>251</v>
      </c>
      <c r="K117" s="51" t="str">
        <f t="shared" ca="1" si="17"/>
        <v>Completed</v>
      </c>
      <c r="L117" s="47" t="s">
        <v>253</v>
      </c>
      <c r="M117" s="47" t="s">
        <v>58</v>
      </c>
      <c r="N117" s="47" t="s">
        <v>108</v>
      </c>
      <c r="O117" s="47" t="s">
        <v>109</v>
      </c>
      <c r="P117" s="47" t="s">
        <v>100</v>
      </c>
      <c r="Q117" s="47" t="s">
        <v>101</v>
      </c>
      <c r="R117" s="52">
        <v>1.4999999999999999E-2</v>
      </c>
      <c r="S117" s="52">
        <v>3.3000000000000002E-2</v>
      </c>
      <c r="T117" s="53">
        <v>25000</v>
      </c>
      <c r="U117" s="53">
        <v>704</v>
      </c>
      <c r="V117" s="51">
        <f t="shared" si="18"/>
        <v>24296</v>
      </c>
      <c r="W117" s="51">
        <f t="shared" si="19"/>
        <v>704</v>
      </c>
      <c r="X117" s="53">
        <v>214</v>
      </c>
      <c r="Y117" s="54">
        <f t="shared" si="20"/>
        <v>0.30397727272727271</v>
      </c>
      <c r="Z117" s="55">
        <f t="shared" si="21"/>
        <v>0.10856074766355139</v>
      </c>
      <c r="AA117" s="56">
        <f t="shared" si="22"/>
        <v>375</v>
      </c>
      <c r="AB117" s="57">
        <f t="shared" si="23"/>
        <v>10.559999999999999</v>
      </c>
      <c r="AC117" s="56">
        <f t="shared" si="24"/>
        <v>-364.44</v>
      </c>
      <c r="AD117" s="58">
        <f t="shared" si="27"/>
        <v>825</v>
      </c>
      <c r="AE117" s="59">
        <f>IF((SUMIF($J$7:$J$1048576,J117,$U$7:$U$1048576))&gt;(SUMIF($J$7:$J$1048576,J117,$T$7:$T$1048576)),AD117,(IF(O117="cpv",(U117*S117),(U117*S117/1000))))</f>
        <v>23.231999999999999</v>
      </c>
      <c r="AF117" s="60">
        <f t="shared" si="28"/>
        <v>-801.76800000000003</v>
      </c>
      <c r="AG117" s="60">
        <v>0</v>
      </c>
      <c r="AH117" s="60">
        <f t="shared" si="25"/>
        <v>12.672000000000001</v>
      </c>
      <c r="AI117" s="61">
        <f t="shared" si="26"/>
        <v>0.54545454545454553</v>
      </c>
    </row>
    <row r="118" spans="1:35" customFormat="1" ht="15" hidden="1" customHeight="1" x14ac:dyDescent="0.25">
      <c r="A118" s="46" t="s">
        <v>254</v>
      </c>
      <c r="B118" s="47">
        <v>2016</v>
      </c>
      <c r="C118" s="47">
        <v>1</v>
      </c>
      <c r="D118" s="48" t="s">
        <v>53</v>
      </c>
      <c r="E118" s="49">
        <v>42383</v>
      </c>
      <c r="F118" s="49">
        <v>42396</v>
      </c>
      <c r="G118" s="50">
        <f t="shared" ca="1" si="16"/>
        <v>0</v>
      </c>
      <c r="H118" s="46" t="s">
        <v>74</v>
      </c>
      <c r="I118" s="46" t="s">
        <v>239</v>
      </c>
      <c r="J118" s="46" t="s">
        <v>255</v>
      </c>
      <c r="K118" s="51" t="str">
        <f t="shared" ca="1" si="17"/>
        <v>Completed</v>
      </c>
      <c r="L118" s="47" t="s">
        <v>175</v>
      </c>
      <c r="M118" s="47" t="s">
        <v>58</v>
      </c>
      <c r="N118" s="47" t="s">
        <v>59</v>
      </c>
      <c r="O118" s="47" t="s">
        <v>60</v>
      </c>
      <c r="P118" s="47" t="s">
        <v>61</v>
      </c>
      <c r="Q118" s="47" t="s">
        <v>62</v>
      </c>
      <c r="R118" s="52"/>
      <c r="S118" s="52">
        <v>1.5</v>
      </c>
      <c r="T118" s="53">
        <v>200000</v>
      </c>
      <c r="U118" s="53">
        <v>110681</v>
      </c>
      <c r="V118" s="51">
        <f t="shared" si="18"/>
        <v>89319</v>
      </c>
      <c r="W118" s="51">
        <f t="shared" si="19"/>
        <v>110681</v>
      </c>
      <c r="X118" s="53"/>
      <c r="Y118" s="54">
        <f t="shared" si="20"/>
        <v>0</v>
      </c>
      <c r="Z118" s="55" t="e">
        <f t="shared" si="21"/>
        <v>#DIV/0!</v>
      </c>
      <c r="AA118" s="56">
        <f t="shared" si="22"/>
        <v>0</v>
      </c>
      <c r="AB118" s="57">
        <v>240</v>
      </c>
      <c r="AC118" s="56">
        <f t="shared" si="24"/>
        <v>240</v>
      </c>
      <c r="AD118" s="58">
        <f t="shared" si="27"/>
        <v>300</v>
      </c>
      <c r="AE118" s="59">
        <f>IF((SUMIF($J$7:$J$1048576,J118,$U$7:$U$1048576))&gt;(SUMIF($J$7:$J$1048576,J118,$T$7:$T$1048576)),AD118,(IF(O118="cpv",(U118*S118),(U118*S118/1000))))</f>
        <v>166.0215</v>
      </c>
      <c r="AF118" s="60">
        <f t="shared" si="28"/>
        <v>-133.9785</v>
      </c>
      <c r="AG118" s="60">
        <v>0</v>
      </c>
      <c r="AH118" s="60">
        <f t="shared" si="25"/>
        <v>-73.978499999999997</v>
      </c>
      <c r="AI118" s="61">
        <f t="shared" si="26"/>
        <v>-0.44559590173561853</v>
      </c>
    </row>
    <row r="119" spans="1:35" customFormat="1" ht="15" hidden="1" customHeight="1" x14ac:dyDescent="0.25">
      <c r="A119" s="46" t="s">
        <v>256</v>
      </c>
      <c r="B119" s="47">
        <v>2016</v>
      </c>
      <c r="C119" s="47">
        <v>1</v>
      </c>
      <c r="D119" s="48" t="s">
        <v>53</v>
      </c>
      <c r="E119" s="49">
        <v>42383</v>
      </c>
      <c r="F119" s="49">
        <v>42396</v>
      </c>
      <c r="G119" s="50">
        <f t="shared" ca="1" si="16"/>
        <v>0</v>
      </c>
      <c r="H119" s="46" t="s">
        <v>74</v>
      </c>
      <c r="I119" s="46" t="s">
        <v>239</v>
      </c>
      <c r="J119" s="46" t="s">
        <v>255</v>
      </c>
      <c r="K119" s="51" t="str">
        <f t="shared" ca="1" si="17"/>
        <v>Completed</v>
      </c>
      <c r="L119" s="47" t="s">
        <v>57</v>
      </c>
      <c r="M119" s="47" t="s">
        <v>58</v>
      </c>
      <c r="N119" s="47" t="s">
        <v>59</v>
      </c>
      <c r="O119" s="47" t="s">
        <v>60</v>
      </c>
      <c r="P119" s="47" t="s">
        <v>61</v>
      </c>
      <c r="Q119" s="47" t="s">
        <v>62</v>
      </c>
      <c r="R119" s="52">
        <v>0.5</v>
      </c>
      <c r="S119" s="52">
        <v>1.5</v>
      </c>
      <c r="T119" s="53">
        <v>250000</v>
      </c>
      <c r="U119" s="53">
        <v>250039</v>
      </c>
      <c r="V119" s="51">
        <f t="shared" si="18"/>
        <v>0</v>
      </c>
      <c r="W119" s="51">
        <f t="shared" si="19"/>
        <v>250000</v>
      </c>
      <c r="X119" s="53"/>
      <c r="Y119" s="54">
        <f t="shared" si="20"/>
        <v>0</v>
      </c>
      <c r="Z119" s="55" t="e">
        <f t="shared" si="21"/>
        <v>#DIV/0!</v>
      </c>
      <c r="AA119" s="56">
        <f t="shared" si="22"/>
        <v>125</v>
      </c>
      <c r="AB119" s="57">
        <f t="shared" si="23"/>
        <v>125</v>
      </c>
      <c r="AC119" s="56">
        <f t="shared" si="24"/>
        <v>0</v>
      </c>
      <c r="AD119" s="58">
        <f t="shared" si="27"/>
        <v>375</v>
      </c>
      <c r="AE119" s="59">
        <f>IF((SUMIF($J$7:$J$1048576,J119,$U$7:$U$1048576))&gt;(SUMIF($J$7:$J$1048576,J119,$T$7:$T$1048576)),AD119,(IF(O119="cpv",(U119*S119),(U119*S119/1000))))</f>
        <v>375.05849999999998</v>
      </c>
      <c r="AF119" s="60">
        <f t="shared" si="28"/>
        <v>5.8499999999980901E-2</v>
      </c>
      <c r="AG119" s="60">
        <v>0</v>
      </c>
      <c r="AH119" s="60">
        <f t="shared" si="25"/>
        <v>250.05849999999998</v>
      </c>
      <c r="AI119" s="61">
        <f t="shared" si="26"/>
        <v>0.66671865855593193</v>
      </c>
    </row>
    <row r="120" spans="1:35" customFormat="1" ht="15" hidden="1" customHeight="1" x14ac:dyDescent="0.25">
      <c r="A120" s="46" t="s">
        <v>257</v>
      </c>
      <c r="B120" s="47">
        <v>2016</v>
      </c>
      <c r="C120" s="47">
        <v>1</v>
      </c>
      <c r="D120" s="48" t="s">
        <v>53</v>
      </c>
      <c r="E120" s="49">
        <v>42383</v>
      </c>
      <c r="F120" s="49">
        <v>42396</v>
      </c>
      <c r="G120" s="50">
        <f t="shared" ca="1" si="16"/>
        <v>0</v>
      </c>
      <c r="H120" s="46" t="s">
        <v>74</v>
      </c>
      <c r="I120" s="46" t="s">
        <v>239</v>
      </c>
      <c r="J120" s="46" t="s">
        <v>255</v>
      </c>
      <c r="K120" s="51" t="str">
        <f t="shared" ca="1" si="17"/>
        <v>Completed</v>
      </c>
      <c r="L120" s="47" t="s">
        <v>253</v>
      </c>
      <c r="M120" s="47" t="s">
        <v>58</v>
      </c>
      <c r="N120" s="47" t="s">
        <v>59</v>
      </c>
      <c r="O120" s="47" t="s">
        <v>60</v>
      </c>
      <c r="P120" s="47" t="s">
        <v>61</v>
      </c>
      <c r="Q120" s="47" t="s">
        <v>62</v>
      </c>
      <c r="R120" s="52">
        <v>0.5</v>
      </c>
      <c r="S120" s="52">
        <v>1.5</v>
      </c>
      <c r="T120" s="53">
        <v>500000</v>
      </c>
      <c r="U120" s="53">
        <v>138046</v>
      </c>
      <c r="V120" s="51">
        <f t="shared" si="18"/>
        <v>361954</v>
      </c>
      <c r="W120" s="51">
        <f t="shared" si="19"/>
        <v>138046</v>
      </c>
      <c r="X120" s="53"/>
      <c r="Y120" s="54">
        <f t="shared" si="20"/>
        <v>0</v>
      </c>
      <c r="Z120" s="55" t="e">
        <f t="shared" si="21"/>
        <v>#DIV/0!</v>
      </c>
      <c r="AA120" s="56">
        <f t="shared" si="22"/>
        <v>250</v>
      </c>
      <c r="AB120" s="57">
        <f t="shared" si="23"/>
        <v>69.022999999999996</v>
      </c>
      <c r="AC120" s="56">
        <f t="shared" si="24"/>
        <v>-180.977</v>
      </c>
      <c r="AD120" s="58">
        <f t="shared" si="27"/>
        <v>750</v>
      </c>
      <c r="AE120" s="59">
        <f>IF((SUMIF($J$7:$J$1048576,J120,$U$7:$U$1048576))&gt;(SUMIF($J$7:$J$1048576,J120,$T$7:$T$1048576)),AD120,(IF(O120="cpv",(U120*S120),(U120*S120/1000))))</f>
        <v>207.06899999999999</v>
      </c>
      <c r="AF120" s="60">
        <f t="shared" si="28"/>
        <v>-542.93100000000004</v>
      </c>
      <c r="AG120" s="60">
        <v>0</v>
      </c>
      <c r="AH120" s="60">
        <f t="shared" si="25"/>
        <v>138.04599999999999</v>
      </c>
      <c r="AI120" s="61">
        <f t="shared" si="26"/>
        <v>0.66666666666666663</v>
      </c>
    </row>
    <row r="121" spans="1:35" customFormat="1" ht="15" hidden="1" customHeight="1" x14ac:dyDescent="0.25">
      <c r="A121" s="46" t="s">
        <v>258</v>
      </c>
      <c r="B121" s="47">
        <v>2016</v>
      </c>
      <c r="C121" s="47">
        <v>1</v>
      </c>
      <c r="D121" s="48" t="s">
        <v>53</v>
      </c>
      <c r="E121" s="49">
        <v>42383</v>
      </c>
      <c r="F121" s="49">
        <v>42396</v>
      </c>
      <c r="G121" s="50">
        <f t="shared" ca="1" si="16"/>
        <v>0</v>
      </c>
      <c r="H121" s="46" t="s">
        <v>74</v>
      </c>
      <c r="I121" s="46" t="s">
        <v>239</v>
      </c>
      <c r="J121" s="46" t="s">
        <v>255</v>
      </c>
      <c r="K121" s="51" t="str">
        <f t="shared" ca="1" si="17"/>
        <v>Completed</v>
      </c>
      <c r="L121" s="47" t="s">
        <v>64</v>
      </c>
      <c r="M121" s="47" t="s">
        <v>58</v>
      </c>
      <c r="N121" s="47" t="s">
        <v>59</v>
      </c>
      <c r="O121" s="47" t="s">
        <v>60</v>
      </c>
      <c r="P121" s="47" t="s">
        <v>61</v>
      </c>
      <c r="Q121" s="47" t="s">
        <v>62</v>
      </c>
      <c r="R121" s="52">
        <v>0.2</v>
      </c>
      <c r="S121" s="52">
        <v>1.5</v>
      </c>
      <c r="T121" s="53">
        <v>1000000</v>
      </c>
      <c r="U121" s="53">
        <v>1116495</v>
      </c>
      <c r="V121" s="51">
        <f t="shared" si="18"/>
        <v>0</v>
      </c>
      <c r="W121" s="51">
        <f t="shared" si="19"/>
        <v>1000000</v>
      </c>
      <c r="X121" s="53">
        <v>197</v>
      </c>
      <c r="Y121" s="54">
        <f t="shared" si="20"/>
        <v>1.7644503558009663E-4</v>
      </c>
      <c r="Z121" s="55">
        <f t="shared" si="21"/>
        <v>7.1675126903553297</v>
      </c>
      <c r="AA121" s="56">
        <f t="shared" si="22"/>
        <v>200</v>
      </c>
      <c r="AB121" s="57">
        <f t="shared" si="23"/>
        <v>200</v>
      </c>
      <c r="AC121" s="56">
        <f t="shared" si="24"/>
        <v>0</v>
      </c>
      <c r="AD121" s="58">
        <f t="shared" si="27"/>
        <v>1500</v>
      </c>
      <c r="AE121" s="59">
        <v>1412</v>
      </c>
      <c r="AF121" s="60">
        <f t="shared" si="28"/>
        <v>-88</v>
      </c>
      <c r="AG121" s="60">
        <v>0</v>
      </c>
      <c r="AH121" s="60">
        <f t="shared" si="25"/>
        <v>1212</v>
      </c>
      <c r="AI121" s="61">
        <f t="shared" si="26"/>
        <v>0.85835694050991507</v>
      </c>
    </row>
    <row r="122" spans="1:35" customFormat="1" ht="15" hidden="1" customHeight="1" x14ac:dyDescent="0.25">
      <c r="A122" s="46" t="s">
        <v>259</v>
      </c>
      <c r="B122" s="47">
        <v>2016</v>
      </c>
      <c r="C122" s="47">
        <v>1</v>
      </c>
      <c r="D122" s="48" t="s">
        <v>53</v>
      </c>
      <c r="E122" s="49">
        <v>42383</v>
      </c>
      <c r="F122" s="49">
        <v>42396</v>
      </c>
      <c r="G122" s="50">
        <f t="shared" ca="1" si="16"/>
        <v>0</v>
      </c>
      <c r="H122" s="46" t="s">
        <v>74</v>
      </c>
      <c r="I122" s="46" t="s">
        <v>239</v>
      </c>
      <c r="J122" s="46" t="s">
        <v>255</v>
      </c>
      <c r="K122" s="51" t="str">
        <f t="shared" ca="1" si="17"/>
        <v>Completed</v>
      </c>
      <c r="L122" s="47" t="s">
        <v>92</v>
      </c>
      <c r="M122" s="47" t="s">
        <v>58</v>
      </c>
      <c r="N122" s="47" t="s">
        <v>59</v>
      </c>
      <c r="O122" s="47" t="s">
        <v>60</v>
      </c>
      <c r="P122" s="47" t="s">
        <v>61</v>
      </c>
      <c r="Q122" s="47" t="s">
        <v>62</v>
      </c>
      <c r="R122" s="52">
        <v>0.1</v>
      </c>
      <c r="S122" s="52">
        <v>1.5</v>
      </c>
      <c r="T122" s="53">
        <v>300000</v>
      </c>
      <c r="U122" s="53">
        <v>300135</v>
      </c>
      <c r="V122" s="51">
        <f t="shared" si="18"/>
        <v>0</v>
      </c>
      <c r="W122" s="51">
        <f t="shared" si="19"/>
        <v>300000</v>
      </c>
      <c r="X122" s="53"/>
      <c r="Y122" s="54">
        <f t="shared" si="20"/>
        <v>0</v>
      </c>
      <c r="Z122" s="55" t="e">
        <f t="shared" si="21"/>
        <v>#DIV/0!</v>
      </c>
      <c r="AA122" s="56">
        <f t="shared" si="22"/>
        <v>30</v>
      </c>
      <c r="AB122" s="57">
        <f t="shared" si="23"/>
        <v>30</v>
      </c>
      <c r="AC122" s="56">
        <f t="shared" si="24"/>
        <v>0</v>
      </c>
      <c r="AD122" s="58">
        <f t="shared" si="27"/>
        <v>450</v>
      </c>
      <c r="AE122" s="59">
        <f>IF((SUMIF($J$7:$J$1048576,J122,$U$7:$U$1048576))&gt;(SUMIF($J$7:$J$1048576,J122,$T$7:$T$1048576)),AD122,(IF(O122="cpv",(U122*S122),(U122*S122/1000))))</f>
        <v>450.20249999999999</v>
      </c>
      <c r="AF122" s="60">
        <f t="shared" si="28"/>
        <v>0.20249999999998636</v>
      </c>
      <c r="AG122" s="60">
        <v>0</v>
      </c>
      <c r="AH122" s="60">
        <f t="shared" si="25"/>
        <v>420.20249999999999</v>
      </c>
      <c r="AI122" s="61">
        <f t="shared" si="26"/>
        <v>0.93336331983940557</v>
      </c>
    </row>
    <row r="123" spans="1:35" customFormat="1" ht="15" hidden="1" customHeight="1" x14ac:dyDescent="0.25">
      <c r="A123" s="46" t="s">
        <v>260</v>
      </c>
      <c r="B123" s="47">
        <v>2016</v>
      </c>
      <c r="C123" s="47">
        <v>1</v>
      </c>
      <c r="D123" s="48" t="s">
        <v>53</v>
      </c>
      <c r="E123" s="49">
        <v>42383</v>
      </c>
      <c r="F123" s="49">
        <v>42400</v>
      </c>
      <c r="G123" s="50">
        <f t="shared" ca="1" si="16"/>
        <v>0</v>
      </c>
      <c r="H123" s="46" t="s">
        <v>54</v>
      </c>
      <c r="I123" s="46" t="s">
        <v>261</v>
      </c>
      <c r="J123" s="46" t="s">
        <v>262</v>
      </c>
      <c r="K123" s="51" t="str">
        <f t="shared" ca="1" si="17"/>
        <v>Completed</v>
      </c>
      <c r="L123" s="47" t="s">
        <v>77</v>
      </c>
      <c r="M123" s="47" t="s">
        <v>58</v>
      </c>
      <c r="N123" s="47" t="s">
        <v>108</v>
      </c>
      <c r="O123" s="47" t="s">
        <v>109</v>
      </c>
      <c r="P123" s="47" t="s">
        <v>100</v>
      </c>
      <c r="Q123" s="47" t="s">
        <v>101</v>
      </c>
      <c r="R123" s="52">
        <v>0.01</v>
      </c>
      <c r="S123" s="52">
        <v>0.06</v>
      </c>
      <c r="T123" s="53">
        <v>40000</v>
      </c>
      <c r="U123" s="53">
        <v>42541</v>
      </c>
      <c r="V123" s="51">
        <f t="shared" si="18"/>
        <v>0</v>
      </c>
      <c r="W123" s="51">
        <f t="shared" si="19"/>
        <v>40000</v>
      </c>
      <c r="X123" s="53">
        <v>1234</v>
      </c>
      <c r="Y123" s="54">
        <f t="shared" si="20"/>
        <v>2.900731059448532E-2</v>
      </c>
      <c r="Z123" s="55">
        <f t="shared" si="21"/>
        <v>1.9448946515397083</v>
      </c>
      <c r="AA123" s="56">
        <f t="shared" si="22"/>
        <v>400</v>
      </c>
      <c r="AB123" s="78">
        <v>0</v>
      </c>
      <c r="AC123" s="56">
        <f t="shared" si="24"/>
        <v>-400</v>
      </c>
      <c r="AD123" s="58">
        <f t="shared" si="27"/>
        <v>2400</v>
      </c>
      <c r="AE123" s="59">
        <f>IF((SUMIF($J$7:$J$1048576,J123,$U$7:$U$1048576))&gt;(SUMIF($J$7:$J$1048576,J123,$T$7:$T$1048576)),AD123,(IF(O123="cpv",(U123*S123),(U123*S123/1000))))</f>
        <v>2400</v>
      </c>
      <c r="AF123" s="60">
        <f t="shared" si="28"/>
        <v>0</v>
      </c>
      <c r="AG123" s="60">
        <v>0</v>
      </c>
      <c r="AH123" s="60">
        <f t="shared" si="25"/>
        <v>2400</v>
      </c>
      <c r="AI123" s="61">
        <f t="shared" si="26"/>
        <v>1</v>
      </c>
    </row>
    <row r="124" spans="1:35" customFormat="1" ht="15" hidden="1" customHeight="1" x14ac:dyDescent="0.25">
      <c r="A124" s="46" t="s">
        <v>263</v>
      </c>
      <c r="B124" s="47">
        <v>2016</v>
      </c>
      <c r="C124" s="47">
        <v>1</v>
      </c>
      <c r="D124" s="48" t="s">
        <v>53</v>
      </c>
      <c r="E124" s="49">
        <v>42383</v>
      </c>
      <c r="F124" s="49">
        <v>42400</v>
      </c>
      <c r="G124" s="50">
        <f t="shared" ca="1" si="16"/>
        <v>0</v>
      </c>
      <c r="H124" s="46" t="s">
        <v>54</v>
      </c>
      <c r="I124" s="46" t="s">
        <v>261</v>
      </c>
      <c r="J124" s="46" t="s">
        <v>262</v>
      </c>
      <c r="K124" s="51" t="str">
        <f t="shared" ca="1" si="17"/>
        <v>Completed</v>
      </c>
      <c r="L124" s="47" t="s">
        <v>57</v>
      </c>
      <c r="M124" s="47" t="s">
        <v>58</v>
      </c>
      <c r="N124" s="47" t="s">
        <v>108</v>
      </c>
      <c r="O124" s="47" t="s">
        <v>109</v>
      </c>
      <c r="P124" s="47" t="s">
        <v>100</v>
      </c>
      <c r="Q124" s="47" t="s">
        <v>101</v>
      </c>
      <c r="R124" s="52">
        <v>0.01</v>
      </c>
      <c r="S124" s="52">
        <v>0.06</v>
      </c>
      <c r="T124" s="53">
        <v>40000</v>
      </c>
      <c r="U124" s="53">
        <v>40007</v>
      </c>
      <c r="V124" s="51">
        <f t="shared" si="18"/>
        <v>0</v>
      </c>
      <c r="W124" s="51">
        <f t="shared" si="19"/>
        <v>40000</v>
      </c>
      <c r="X124" s="53"/>
      <c r="Y124" s="54">
        <f t="shared" si="20"/>
        <v>0</v>
      </c>
      <c r="Z124" s="55" t="e">
        <f t="shared" si="21"/>
        <v>#DIV/0!</v>
      </c>
      <c r="AA124" s="56">
        <f t="shared" si="22"/>
        <v>400</v>
      </c>
      <c r="AB124" s="57">
        <f t="shared" si="23"/>
        <v>400</v>
      </c>
      <c r="AC124" s="56">
        <f t="shared" si="24"/>
        <v>0</v>
      </c>
      <c r="AD124" s="58">
        <f t="shared" si="27"/>
        <v>2400</v>
      </c>
      <c r="AE124" s="59">
        <v>1200</v>
      </c>
      <c r="AF124" s="60">
        <f t="shared" si="28"/>
        <v>-1200</v>
      </c>
      <c r="AG124" s="60">
        <v>0</v>
      </c>
      <c r="AH124" s="60">
        <f t="shared" si="25"/>
        <v>800</v>
      </c>
      <c r="AI124" s="61">
        <f t="shared" si="26"/>
        <v>0.66666666666666663</v>
      </c>
    </row>
    <row r="125" spans="1:35" customFormat="1" ht="15" hidden="1" customHeight="1" x14ac:dyDescent="0.25">
      <c r="A125" s="46" t="s">
        <v>264</v>
      </c>
      <c r="B125" s="47">
        <v>2016</v>
      </c>
      <c r="C125" s="47">
        <v>1</v>
      </c>
      <c r="D125" s="48" t="s">
        <v>53</v>
      </c>
      <c r="E125" s="49">
        <v>42383</v>
      </c>
      <c r="F125" s="49">
        <v>42400</v>
      </c>
      <c r="G125" s="50">
        <f t="shared" ca="1" si="16"/>
        <v>0</v>
      </c>
      <c r="H125" s="46" t="s">
        <v>54</v>
      </c>
      <c r="I125" s="46" t="s">
        <v>261</v>
      </c>
      <c r="J125" s="46" t="s">
        <v>262</v>
      </c>
      <c r="K125" s="51" t="str">
        <f t="shared" ca="1" si="17"/>
        <v>Completed</v>
      </c>
      <c r="L125" s="47" t="s">
        <v>64</v>
      </c>
      <c r="M125" s="47" t="s">
        <v>58</v>
      </c>
      <c r="N125" s="47" t="s">
        <v>108</v>
      </c>
      <c r="O125" s="47" t="s">
        <v>109</v>
      </c>
      <c r="P125" s="47" t="s">
        <v>100</v>
      </c>
      <c r="Q125" s="47" t="s">
        <v>101</v>
      </c>
      <c r="R125" s="52">
        <v>6.0000000000000001E-3</v>
      </c>
      <c r="S125" s="52">
        <v>0.06</v>
      </c>
      <c r="T125" s="53">
        <v>20000</v>
      </c>
      <c r="U125" s="53">
        <v>21188</v>
      </c>
      <c r="V125" s="51">
        <f t="shared" si="18"/>
        <v>0</v>
      </c>
      <c r="W125" s="51">
        <f t="shared" si="19"/>
        <v>20000</v>
      </c>
      <c r="X125" s="53">
        <v>246</v>
      </c>
      <c r="Y125" s="54">
        <f t="shared" si="20"/>
        <v>1.1610345478572776E-2</v>
      </c>
      <c r="Z125" s="55">
        <f t="shared" si="21"/>
        <v>4.8780487804878048</v>
      </c>
      <c r="AA125" s="56">
        <f t="shared" si="22"/>
        <v>120</v>
      </c>
      <c r="AB125" s="57">
        <f t="shared" si="23"/>
        <v>120</v>
      </c>
      <c r="AC125" s="56">
        <f t="shared" si="24"/>
        <v>0</v>
      </c>
      <c r="AD125" s="58">
        <f t="shared" si="27"/>
        <v>1200</v>
      </c>
      <c r="AE125" s="59">
        <f t="shared" ref="AE125:AE132" si="30">IF((SUMIF($J$7:$J$1048576,J125,$U$7:$U$1048576))&gt;(SUMIF($J$7:$J$1048576,J125,$T$7:$T$1048576)),AD125,(IF(O125="cpv",(U125*S125),(U125*S125/1000))))</f>
        <v>1200</v>
      </c>
      <c r="AF125" s="60">
        <f t="shared" si="28"/>
        <v>0</v>
      </c>
      <c r="AG125" s="60">
        <v>0</v>
      </c>
      <c r="AH125" s="60">
        <f t="shared" si="25"/>
        <v>1080</v>
      </c>
      <c r="AI125" s="61">
        <f t="shared" si="26"/>
        <v>0.9</v>
      </c>
    </row>
    <row r="126" spans="1:35" customFormat="1" ht="15" hidden="1" customHeight="1" x14ac:dyDescent="0.25">
      <c r="A126" s="46" t="s">
        <v>265</v>
      </c>
      <c r="B126" s="47">
        <v>2016</v>
      </c>
      <c r="C126" s="47">
        <v>1</v>
      </c>
      <c r="D126" s="48" t="s">
        <v>53</v>
      </c>
      <c r="E126" s="49">
        <v>42383</v>
      </c>
      <c r="F126" s="49">
        <v>42400</v>
      </c>
      <c r="G126" s="50">
        <f t="shared" ca="1" si="16"/>
        <v>0</v>
      </c>
      <c r="H126" s="46" t="s">
        <v>54</v>
      </c>
      <c r="I126" s="46" t="s">
        <v>261</v>
      </c>
      <c r="J126" s="46" t="s">
        <v>262</v>
      </c>
      <c r="K126" s="51" t="str">
        <f t="shared" ca="1" si="17"/>
        <v>Completed</v>
      </c>
      <c r="L126" s="47" t="s">
        <v>133</v>
      </c>
      <c r="M126" s="47" t="s">
        <v>58</v>
      </c>
      <c r="N126" s="47" t="s">
        <v>108</v>
      </c>
      <c r="O126" s="47" t="s">
        <v>109</v>
      </c>
      <c r="P126" s="47" t="s">
        <v>100</v>
      </c>
      <c r="Q126" s="47" t="s">
        <v>101</v>
      </c>
      <c r="R126" s="52">
        <v>5.0000000000000001E-3</v>
      </c>
      <c r="S126" s="52">
        <v>0.06</v>
      </c>
      <c r="T126" s="53">
        <v>20000</v>
      </c>
      <c r="U126" s="53">
        <v>23088</v>
      </c>
      <c r="V126" s="51">
        <f t="shared" si="18"/>
        <v>0</v>
      </c>
      <c r="W126" s="51">
        <f t="shared" si="19"/>
        <v>20000</v>
      </c>
      <c r="X126" s="53">
        <v>2620</v>
      </c>
      <c r="Y126" s="54">
        <f t="shared" si="20"/>
        <v>0.11347886347886348</v>
      </c>
      <c r="Z126" s="55">
        <f t="shared" si="21"/>
        <v>0.4580152671755725</v>
      </c>
      <c r="AA126" s="56">
        <f t="shared" si="22"/>
        <v>100</v>
      </c>
      <c r="AB126" s="78">
        <f t="shared" si="23"/>
        <v>100</v>
      </c>
      <c r="AC126" s="56">
        <f t="shared" si="24"/>
        <v>0</v>
      </c>
      <c r="AD126" s="58">
        <f t="shared" si="27"/>
        <v>1200</v>
      </c>
      <c r="AE126" s="59">
        <f t="shared" si="30"/>
        <v>1200</v>
      </c>
      <c r="AF126" s="60">
        <f t="shared" si="28"/>
        <v>0</v>
      </c>
      <c r="AG126" s="60">
        <v>0</v>
      </c>
      <c r="AH126" s="60">
        <f t="shared" si="25"/>
        <v>1100</v>
      </c>
      <c r="AI126" s="61">
        <f t="shared" si="26"/>
        <v>0.91666666666666663</v>
      </c>
    </row>
    <row r="127" spans="1:35" customFormat="1" ht="15" hidden="1" customHeight="1" x14ac:dyDescent="0.25">
      <c r="A127" s="46" t="s">
        <v>266</v>
      </c>
      <c r="B127" s="47">
        <v>2016</v>
      </c>
      <c r="C127" s="47">
        <v>1</v>
      </c>
      <c r="D127" s="48" t="s">
        <v>53</v>
      </c>
      <c r="E127" s="49">
        <v>42383</v>
      </c>
      <c r="F127" s="49">
        <v>42400</v>
      </c>
      <c r="G127" s="50">
        <f t="shared" ca="1" si="16"/>
        <v>0</v>
      </c>
      <c r="H127" s="46" t="s">
        <v>54</v>
      </c>
      <c r="I127" s="46" t="s">
        <v>55</v>
      </c>
      <c r="J127" s="46" t="s">
        <v>267</v>
      </c>
      <c r="K127" s="51" t="str">
        <f t="shared" ca="1" si="17"/>
        <v>Completed</v>
      </c>
      <c r="L127" s="47" t="s">
        <v>57</v>
      </c>
      <c r="M127" s="47" t="s">
        <v>58</v>
      </c>
      <c r="N127" s="47" t="s">
        <v>59</v>
      </c>
      <c r="O127" s="47" t="s">
        <v>60</v>
      </c>
      <c r="P127" s="47" t="s">
        <v>61</v>
      </c>
      <c r="Q127" s="47" t="s">
        <v>62</v>
      </c>
      <c r="R127" s="52">
        <v>0.5</v>
      </c>
      <c r="S127" s="52">
        <v>1</v>
      </c>
      <c r="T127" s="53">
        <v>3000000</v>
      </c>
      <c r="U127" s="53">
        <v>512378</v>
      </c>
      <c r="V127" s="51">
        <f t="shared" si="18"/>
        <v>2487622</v>
      </c>
      <c r="W127" s="51">
        <f t="shared" si="19"/>
        <v>512378</v>
      </c>
      <c r="X127" s="53"/>
      <c r="Y127" s="54">
        <f t="shared" si="20"/>
        <v>0</v>
      </c>
      <c r="Z127" s="55" t="e">
        <f t="shared" si="21"/>
        <v>#DIV/0!</v>
      </c>
      <c r="AA127" s="56">
        <f t="shared" si="22"/>
        <v>1500</v>
      </c>
      <c r="AB127" s="57">
        <f t="shared" si="23"/>
        <v>256.18900000000002</v>
      </c>
      <c r="AC127" s="56">
        <f t="shared" si="24"/>
        <v>-1243.8109999999999</v>
      </c>
      <c r="AD127" s="58">
        <f t="shared" si="27"/>
        <v>3000</v>
      </c>
      <c r="AE127" s="59">
        <f t="shared" si="30"/>
        <v>512.37800000000004</v>
      </c>
      <c r="AF127" s="60">
        <f t="shared" si="28"/>
        <v>-2487.6219999999998</v>
      </c>
      <c r="AG127" s="60">
        <v>0</v>
      </c>
      <c r="AH127" s="60">
        <f t="shared" si="25"/>
        <v>256.18900000000002</v>
      </c>
      <c r="AI127" s="61">
        <f t="shared" si="26"/>
        <v>0.5</v>
      </c>
    </row>
    <row r="128" spans="1:35" customFormat="1" ht="15" hidden="1" customHeight="1" x14ac:dyDescent="0.25">
      <c r="A128" s="46" t="s">
        <v>268</v>
      </c>
      <c r="B128" s="47">
        <v>2016</v>
      </c>
      <c r="C128" s="47">
        <v>1</v>
      </c>
      <c r="D128" s="48" t="s">
        <v>53</v>
      </c>
      <c r="E128" s="49">
        <v>42383</v>
      </c>
      <c r="F128" s="49">
        <v>42400</v>
      </c>
      <c r="G128" s="50">
        <f t="shared" ca="1" si="16"/>
        <v>0</v>
      </c>
      <c r="H128" s="46" t="s">
        <v>54</v>
      </c>
      <c r="I128" s="46" t="s">
        <v>55</v>
      </c>
      <c r="J128" s="46" t="s">
        <v>267</v>
      </c>
      <c r="K128" s="51" t="str">
        <f t="shared" ca="1" si="17"/>
        <v>Completed</v>
      </c>
      <c r="L128" s="47" t="s">
        <v>253</v>
      </c>
      <c r="M128" s="47" t="s">
        <v>58</v>
      </c>
      <c r="N128" s="47" t="s">
        <v>59</v>
      </c>
      <c r="O128" s="47" t="s">
        <v>60</v>
      </c>
      <c r="P128" s="47" t="s">
        <v>61</v>
      </c>
      <c r="Q128" s="47" t="s">
        <v>62</v>
      </c>
      <c r="R128" s="52">
        <v>0.5</v>
      </c>
      <c r="S128" s="52">
        <v>1</v>
      </c>
      <c r="T128" s="53">
        <v>500000</v>
      </c>
      <c r="U128" s="53">
        <v>137550</v>
      </c>
      <c r="V128" s="51">
        <f t="shared" si="18"/>
        <v>362450</v>
      </c>
      <c r="W128" s="51">
        <f t="shared" si="19"/>
        <v>137550</v>
      </c>
      <c r="X128" s="53"/>
      <c r="Y128" s="54">
        <f t="shared" si="20"/>
        <v>0</v>
      </c>
      <c r="Z128" s="55" t="e">
        <f t="shared" si="21"/>
        <v>#DIV/0!</v>
      </c>
      <c r="AA128" s="56">
        <f t="shared" si="22"/>
        <v>250</v>
      </c>
      <c r="AB128" s="57">
        <f t="shared" si="23"/>
        <v>68.775000000000006</v>
      </c>
      <c r="AC128" s="56">
        <f t="shared" si="24"/>
        <v>-181.22499999999999</v>
      </c>
      <c r="AD128" s="58">
        <f t="shared" si="27"/>
        <v>500</v>
      </c>
      <c r="AE128" s="59">
        <f t="shared" si="30"/>
        <v>137.55000000000001</v>
      </c>
      <c r="AF128" s="60">
        <f t="shared" si="28"/>
        <v>-362.45</v>
      </c>
      <c r="AG128" s="60">
        <v>0</v>
      </c>
      <c r="AH128" s="60">
        <f t="shared" si="25"/>
        <v>68.775000000000006</v>
      </c>
      <c r="AI128" s="61">
        <f t="shared" si="26"/>
        <v>0.5</v>
      </c>
    </row>
    <row r="129" spans="1:35" customFormat="1" ht="15" hidden="1" customHeight="1" x14ac:dyDescent="0.25">
      <c r="A129" s="46" t="s">
        <v>269</v>
      </c>
      <c r="B129" s="47">
        <v>2016</v>
      </c>
      <c r="C129" s="47">
        <v>1</v>
      </c>
      <c r="D129" s="48" t="s">
        <v>53</v>
      </c>
      <c r="E129" s="49">
        <v>42383</v>
      </c>
      <c r="F129" s="49">
        <v>42400</v>
      </c>
      <c r="G129" s="50">
        <f t="shared" ca="1" si="16"/>
        <v>0</v>
      </c>
      <c r="H129" s="46" t="s">
        <v>54</v>
      </c>
      <c r="I129" s="46" t="s">
        <v>55</v>
      </c>
      <c r="J129" s="46" t="s">
        <v>267</v>
      </c>
      <c r="K129" s="51" t="str">
        <f t="shared" ca="1" si="17"/>
        <v>Completed</v>
      </c>
      <c r="L129" s="47" t="s">
        <v>64</v>
      </c>
      <c r="M129" s="47" t="s">
        <v>58</v>
      </c>
      <c r="N129" s="47" t="s">
        <v>59</v>
      </c>
      <c r="O129" s="47" t="s">
        <v>60</v>
      </c>
      <c r="P129" s="47" t="s">
        <v>61</v>
      </c>
      <c r="Q129" s="47" t="s">
        <v>62</v>
      </c>
      <c r="R129" s="52">
        <v>0.2</v>
      </c>
      <c r="S129" s="52">
        <v>1</v>
      </c>
      <c r="T129" s="53">
        <v>2000000</v>
      </c>
      <c r="U129" s="53">
        <v>3202619</v>
      </c>
      <c r="V129" s="51">
        <f t="shared" si="18"/>
        <v>0</v>
      </c>
      <c r="W129" s="51">
        <f t="shared" si="19"/>
        <v>2000000</v>
      </c>
      <c r="X129" s="53"/>
      <c r="Y129" s="54">
        <f t="shared" si="20"/>
        <v>0</v>
      </c>
      <c r="Z129" s="55" t="e">
        <f t="shared" si="21"/>
        <v>#DIV/0!</v>
      </c>
      <c r="AA129" s="56">
        <f t="shared" si="22"/>
        <v>400</v>
      </c>
      <c r="AB129" s="57">
        <f t="shared" si="23"/>
        <v>400</v>
      </c>
      <c r="AC129" s="56">
        <f t="shared" si="24"/>
        <v>0</v>
      </c>
      <c r="AD129" s="58">
        <f t="shared" si="27"/>
        <v>2000</v>
      </c>
      <c r="AE129" s="59">
        <f t="shared" si="30"/>
        <v>3202.6190000000001</v>
      </c>
      <c r="AF129" s="60">
        <f t="shared" si="28"/>
        <v>1202.6190000000001</v>
      </c>
      <c r="AG129" s="60">
        <v>0</v>
      </c>
      <c r="AH129" s="60">
        <f t="shared" si="25"/>
        <v>2802.6190000000001</v>
      </c>
      <c r="AI129" s="61">
        <f t="shared" si="26"/>
        <v>0.87510222102597901</v>
      </c>
    </row>
    <row r="130" spans="1:35" customFormat="1" ht="15" hidden="1" customHeight="1" x14ac:dyDescent="0.25">
      <c r="A130" s="46" t="s">
        <v>270</v>
      </c>
      <c r="B130" s="47">
        <v>2016</v>
      </c>
      <c r="C130" s="47">
        <v>1</v>
      </c>
      <c r="D130" s="48" t="s">
        <v>53</v>
      </c>
      <c r="E130" s="49">
        <v>42383</v>
      </c>
      <c r="F130" s="49">
        <v>42400</v>
      </c>
      <c r="G130" s="50">
        <f t="shared" ca="1" si="16"/>
        <v>0</v>
      </c>
      <c r="H130" s="46" t="s">
        <v>54</v>
      </c>
      <c r="I130" s="46" t="s">
        <v>55</v>
      </c>
      <c r="J130" s="46" t="s">
        <v>267</v>
      </c>
      <c r="K130" s="51" t="str">
        <f t="shared" ca="1" si="17"/>
        <v>Completed</v>
      </c>
      <c r="L130" s="47" t="s">
        <v>155</v>
      </c>
      <c r="M130" s="47" t="s">
        <v>58</v>
      </c>
      <c r="N130" s="47" t="s">
        <v>59</v>
      </c>
      <c r="O130" s="47" t="s">
        <v>42</v>
      </c>
      <c r="P130" s="47" t="s">
        <v>61</v>
      </c>
      <c r="Q130" s="47" t="s">
        <v>62</v>
      </c>
      <c r="R130" s="52">
        <v>0.3</v>
      </c>
      <c r="S130" s="52">
        <v>1</v>
      </c>
      <c r="T130" s="53">
        <v>5000</v>
      </c>
      <c r="U130" s="53"/>
      <c r="V130" s="51">
        <f t="shared" si="18"/>
        <v>5000</v>
      </c>
      <c r="W130" s="51">
        <f t="shared" si="19"/>
        <v>0</v>
      </c>
      <c r="X130" s="53">
        <v>5000</v>
      </c>
      <c r="Y130" s="54" t="e">
        <f t="shared" si="20"/>
        <v>#DIV/0!</v>
      </c>
      <c r="Z130" s="55">
        <f t="shared" si="21"/>
        <v>0</v>
      </c>
      <c r="AA130" s="56">
        <f t="shared" si="22"/>
        <v>1.5</v>
      </c>
      <c r="AB130" s="78">
        <v>1500</v>
      </c>
      <c r="AC130" s="56">
        <f t="shared" si="24"/>
        <v>1498.5</v>
      </c>
      <c r="AD130" s="58">
        <f t="shared" si="27"/>
        <v>5</v>
      </c>
      <c r="AE130" s="59">
        <f t="shared" si="30"/>
        <v>0</v>
      </c>
      <c r="AF130" s="60">
        <f t="shared" si="28"/>
        <v>-5</v>
      </c>
      <c r="AG130" s="60">
        <v>0</v>
      </c>
      <c r="AH130" s="60">
        <f t="shared" si="25"/>
        <v>-1500</v>
      </c>
      <c r="AI130" s="61" t="e">
        <f t="shared" si="26"/>
        <v>#DIV/0!</v>
      </c>
    </row>
    <row r="131" spans="1:35" customFormat="1" ht="15" hidden="1" customHeight="1" x14ac:dyDescent="0.25">
      <c r="A131" s="46" t="s">
        <v>271</v>
      </c>
      <c r="B131" s="47">
        <v>2016</v>
      </c>
      <c r="C131" s="47">
        <v>1</v>
      </c>
      <c r="D131" s="48" t="s">
        <v>53</v>
      </c>
      <c r="E131" s="49">
        <v>42383</v>
      </c>
      <c r="F131" s="49">
        <v>42400</v>
      </c>
      <c r="G131" s="50">
        <f t="shared" ca="1" si="16"/>
        <v>0</v>
      </c>
      <c r="H131" s="46" t="s">
        <v>54</v>
      </c>
      <c r="I131" s="46" t="s">
        <v>55</v>
      </c>
      <c r="J131" s="46" t="s">
        <v>267</v>
      </c>
      <c r="K131" s="51" t="str">
        <f t="shared" ca="1" si="17"/>
        <v>Completed</v>
      </c>
      <c r="L131" s="47" t="s">
        <v>70</v>
      </c>
      <c r="M131" s="47" t="s">
        <v>58</v>
      </c>
      <c r="N131" s="47" t="s">
        <v>59</v>
      </c>
      <c r="O131" s="47" t="s">
        <v>60</v>
      </c>
      <c r="P131" s="47" t="s">
        <v>61</v>
      </c>
      <c r="Q131" s="47" t="s">
        <v>62</v>
      </c>
      <c r="R131" s="52">
        <v>0.1</v>
      </c>
      <c r="S131" s="52">
        <v>1</v>
      </c>
      <c r="T131" s="53">
        <v>2000000</v>
      </c>
      <c r="U131" s="53">
        <v>1215102</v>
      </c>
      <c r="V131" s="51">
        <f t="shared" si="18"/>
        <v>784898</v>
      </c>
      <c r="W131" s="51">
        <f t="shared" si="19"/>
        <v>1215102</v>
      </c>
      <c r="X131" s="53"/>
      <c r="Y131" s="54">
        <f t="shared" si="20"/>
        <v>0</v>
      </c>
      <c r="Z131" s="55" t="e">
        <f t="shared" si="21"/>
        <v>#DIV/0!</v>
      </c>
      <c r="AA131" s="56">
        <f t="shared" si="22"/>
        <v>200</v>
      </c>
      <c r="AB131" s="78">
        <f t="shared" si="23"/>
        <v>121.51020000000001</v>
      </c>
      <c r="AC131" s="56">
        <f t="shared" si="24"/>
        <v>-78.489799999999988</v>
      </c>
      <c r="AD131" s="58">
        <f t="shared" si="27"/>
        <v>2000</v>
      </c>
      <c r="AE131" s="59">
        <f t="shared" si="30"/>
        <v>1215.1020000000001</v>
      </c>
      <c r="AF131" s="60">
        <f t="shared" si="28"/>
        <v>-784.89799999999991</v>
      </c>
      <c r="AG131" s="60">
        <v>0</v>
      </c>
      <c r="AH131" s="60">
        <f t="shared" si="25"/>
        <v>1093.5918000000001</v>
      </c>
      <c r="AI131" s="61">
        <f t="shared" si="26"/>
        <v>0.9</v>
      </c>
    </row>
    <row r="132" spans="1:35" customFormat="1" ht="15" hidden="1" customHeight="1" x14ac:dyDescent="0.25">
      <c r="A132" s="46" t="s">
        <v>272</v>
      </c>
      <c r="B132" s="47">
        <v>2016</v>
      </c>
      <c r="C132" s="47">
        <v>1</v>
      </c>
      <c r="D132" s="48" t="s">
        <v>53</v>
      </c>
      <c r="E132" s="49">
        <v>42384</v>
      </c>
      <c r="F132" s="49">
        <v>42386</v>
      </c>
      <c r="G132" s="50">
        <f t="shared" ca="1" si="16"/>
        <v>0</v>
      </c>
      <c r="H132" s="46" t="s">
        <v>74</v>
      </c>
      <c r="I132" s="46" t="s">
        <v>145</v>
      </c>
      <c r="J132" s="46" t="s">
        <v>273</v>
      </c>
      <c r="K132" s="51" t="str">
        <f t="shared" ca="1" si="17"/>
        <v>Completed</v>
      </c>
      <c r="L132" s="47" t="s">
        <v>77</v>
      </c>
      <c r="M132" s="47" t="s">
        <v>58</v>
      </c>
      <c r="N132" s="47" t="s">
        <v>78</v>
      </c>
      <c r="O132" s="47" t="s">
        <v>60</v>
      </c>
      <c r="P132" s="47" t="s">
        <v>79</v>
      </c>
      <c r="Q132" s="47" t="s">
        <v>79</v>
      </c>
      <c r="R132" s="52">
        <v>1.5</v>
      </c>
      <c r="S132" s="52">
        <v>4.5</v>
      </c>
      <c r="T132" s="53">
        <v>400000</v>
      </c>
      <c r="U132" s="53">
        <v>479577</v>
      </c>
      <c r="V132" s="51">
        <f t="shared" si="18"/>
        <v>0</v>
      </c>
      <c r="W132" s="51">
        <f t="shared" si="19"/>
        <v>400000</v>
      </c>
      <c r="X132" s="53">
        <v>2124</v>
      </c>
      <c r="Y132" s="54">
        <f t="shared" si="20"/>
        <v>4.4289029707429671E-3</v>
      </c>
      <c r="Z132" s="55">
        <f t="shared" si="21"/>
        <v>0.84745762711864403</v>
      </c>
      <c r="AA132" s="56">
        <f t="shared" si="22"/>
        <v>600</v>
      </c>
      <c r="AB132" s="78">
        <v>0</v>
      </c>
      <c r="AC132" s="56">
        <f t="shared" si="24"/>
        <v>-600</v>
      </c>
      <c r="AD132" s="58">
        <f t="shared" si="27"/>
        <v>1800</v>
      </c>
      <c r="AE132" s="59">
        <f t="shared" si="30"/>
        <v>1800</v>
      </c>
      <c r="AF132" s="60">
        <f t="shared" si="28"/>
        <v>0</v>
      </c>
      <c r="AG132" s="60">
        <v>0</v>
      </c>
      <c r="AH132" s="60">
        <f t="shared" si="25"/>
        <v>1800</v>
      </c>
      <c r="AI132" s="61">
        <f t="shared" si="26"/>
        <v>1</v>
      </c>
    </row>
    <row r="133" spans="1:35" customFormat="1" ht="15" hidden="1" customHeight="1" x14ac:dyDescent="0.25">
      <c r="A133" s="46" t="s">
        <v>274</v>
      </c>
      <c r="B133" s="47">
        <v>2016</v>
      </c>
      <c r="C133" s="47">
        <v>1</v>
      </c>
      <c r="D133" s="48" t="s">
        <v>53</v>
      </c>
      <c r="E133" s="49">
        <v>42384</v>
      </c>
      <c r="F133" s="49">
        <v>42386</v>
      </c>
      <c r="G133" s="50">
        <f t="shared" ca="1" si="16"/>
        <v>0</v>
      </c>
      <c r="H133" s="46" t="s">
        <v>74</v>
      </c>
      <c r="I133" s="46" t="s">
        <v>145</v>
      </c>
      <c r="J133" s="46" t="s">
        <v>273</v>
      </c>
      <c r="K133" s="51" t="str">
        <f t="shared" ca="1" si="17"/>
        <v>Completed</v>
      </c>
      <c r="L133" s="47" t="s">
        <v>57</v>
      </c>
      <c r="M133" s="47" t="s">
        <v>58</v>
      </c>
      <c r="N133" s="47" t="s">
        <v>78</v>
      </c>
      <c r="O133" s="47" t="s">
        <v>60</v>
      </c>
      <c r="P133" s="47" t="s">
        <v>79</v>
      </c>
      <c r="Q133" s="47" t="s">
        <v>79</v>
      </c>
      <c r="R133" s="52">
        <v>2.25</v>
      </c>
      <c r="S133" s="52">
        <v>4.5</v>
      </c>
      <c r="T133" s="53">
        <v>100000</v>
      </c>
      <c r="U133" s="53">
        <v>111839</v>
      </c>
      <c r="V133" s="51">
        <f t="shared" si="18"/>
        <v>0</v>
      </c>
      <c r="W133" s="51">
        <f t="shared" si="19"/>
        <v>100000</v>
      </c>
      <c r="X133" s="53">
        <v>9500</v>
      </c>
      <c r="Y133" s="54">
        <f t="shared" si="20"/>
        <v>8.494353490285142E-2</v>
      </c>
      <c r="Z133" s="55">
        <f t="shared" si="21"/>
        <v>5.2631578947368418E-2</v>
      </c>
      <c r="AA133" s="56">
        <f t="shared" si="22"/>
        <v>225</v>
      </c>
      <c r="AB133" s="78">
        <f t="shared" si="23"/>
        <v>225</v>
      </c>
      <c r="AC133" s="56">
        <f t="shared" si="24"/>
        <v>0</v>
      </c>
      <c r="AD133" s="58">
        <f t="shared" si="27"/>
        <v>450</v>
      </c>
      <c r="AE133" s="59">
        <v>500</v>
      </c>
      <c r="AF133" s="60">
        <f t="shared" si="28"/>
        <v>50</v>
      </c>
      <c r="AG133" s="60">
        <v>0</v>
      </c>
      <c r="AH133" s="60">
        <f t="shared" si="25"/>
        <v>275</v>
      </c>
      <c r="AI133" s="61">
        <f t="shared" si="26"/>
        <v>0.55000000000000004</v>
      </c>
    </row>
    <row r="134" spans="1:35" customFormat="1" ht="15" hidden="1" customHeight="1" x14ac:dyDescent="0.25">
      <c r="A134" s="46" t="s">
        <v>275</v>
      </c>
      <c r="B134" s="47">
        <v>2016</v>
      </c>
      <c r="C134" s="47">
        <v>1</v>
      </c>
      <c r="D134" s="48" t="s">
        <v>53</v>
      </c>
      <c r="E134" s="49">
        <v>42384</v>
      </c>
      <c r="F134" s="49">
        <v>42386</v>
      </c>
      <c r="G134" s="50">
        <f t="shared" ca="1" si="16"/>
        <v>0</v>
      </c>
      <c r="H134" s="46" t="s">
        <v>74</v>
      </c>
      <c r="I134" s="46" t="s">
        <v>145</v>
      </c>
      <c r="J134" s="46" t="s">
        <v>273</v>
      </c>
      <c r="K134" s="51" t="str">
        <f t="shared" ca="1" si="17"/>
        <v>Completed</v>
      </c>
      <c r="L134" s="47" t="s">
        <v>64</v>
      </c>
      <c r="M134" s="47" t="s">
        <v>58</v>
      </c>
      <c r="N134" s="47" t="s">
        <v>78</v>
      </c>
      <c r="O134" s="47" t="s">
        <v>60</v>
      </c>
      <c r="P134" s="47" t="s">
        <v>79</v>
      </c>
      <c r="Q134" s="47" t="s">
        <v>79</v>
      </c>
      <c r="R134" s="52">
        <v>2.5</v>
      </c>
      <c r="S134" s="52">
        <v>4.5</v>
      </c>
      <c r="T134" s="53">
        <v>200000</v>
      </c>
      <c r="U134" s="53">
        <v>200436</v>
      </c>
      <c r="V134" s="51">
        <f t="shared" si="18"/>
        <v>0</v>
      </c>
      <c r="W134" s="51">
        <f t="shared" si="19"/>
        <v>200000</v>
      </c>
      <c r="X134" s="53">
        <v>1686</v>
      </c>
      <c r="Y134" s="54">
        <f t="shared" si="20"/>
        <v>8.4116625755852239E-3</v>
      </c>
      <c r="Z134" s="55">
        <f t="shared" si="21"/>
        <v>0.53380782918149461</v>
      </c>
      <c r="AA134" s="56">
        <f t="shared" si="22"/>
        <v>500</v>
      </c>
      <c r="AB134" s="78">
        <f t="shared" si="23"/>
        <v>500</v>
      </c>
      <c r="AC134" s="56">
        <f t="shared" si="24"/>
        <v>0</v>
      </c>
      <c r="AD134" s="58">
        <f t="shared" si="27"/>
        <v>900</v>
      </c>
      <c r="AE134" s="59">
        <f>IF((SUMIF($J$7:$J$1048576,J134,$U$7:$U$1048576))&gt;(SUMIF($J$7:$J$1048576,J134,$T$7:$T$1048576)),AD134,(IF(O134="cpv",(U134*S134),(U134*S134/1000))))</f>
        <v>900</v>
      </c>
      <c r="AF134" s="60">
        <f t="shared" si="28"/>
        <v>0</v>
      </c>
      <c r="AG134" s="60">
        <v>0</v>
      </c>
      <c r="AH134" s="60">
        <f t="shared" si="25"/>
        <v>400</v>
      </c>
      <c r="AI134" s="61">
        <f t="shared" si="26"/>
        <v>0.44444444444444442</v>
      </c>
    </row>
    <row r="135" spans="1:35" customFormat="1" ht="15" hidden="1" customHeight="1" x14ac:dyDescent="0.25">
      <c r="A135" s="46" t="s">
        <v>276</v>
      </c>
      <c r="B135" s="47">
        <v>2016</v>
      </c>
      <c r="C135" s="47">
        <v>1</v>
      </c>
      <c r="D135" s="48" t="s">
        <v>53</v>
      </c>
      <c r="E135" s="49">
        <v>42384</v>
      </c>
      <c r="F135" s="49">
        <v>42386</v>
      </c>
      <c r="G135" s="50">
        <f t="shared" ref="G135:G198" ca="1" si="31">IF($N$1&gt;F135,0,(F135-$N$1))</f>
        <v>0</v>
      </c>
      <c r="H135" s="46" t="s">
        <v>74</v>
      </c>
      <c r="I135" s="46" t="s">
        <v>145</v>
      </c>
      <c r="J135" s="46" t="s">
        <v>273</v>
      </c>
      <c r="K135" s="51" t="str">
        <f t="shared" ref="K135:K198" ca="1" si="32">IF(F135=0,$L$3,(IF(G135=0,$L$1,$L$2)))</f>
        <v>Completed</v>
      </c>
      <c r="L135" s="47" t="s">
        <v>82</v>
      </c>
      <c r="M135" s="47" t="s">
        <v>58</v>
      </c>
      <c r="N135" s="47" t="s">
        <v>78</v>
      </c>
      <c r="O135" s="47" t="s">
        <v>60</v>
      </c>
      <c r="P135" s="47" t="s">
        <v>79</v>
      </c>
      <c r="Q135" s="47" t="s">
        <v>79</v>
      </c>
      <c r="R135" s="52">
        <v>0.5</v>
      </c>
      <c r="S135" s="52">
        <v>4.5</v>
      </c>
      <c r="T135" s="53">
        <v>400000</v>
      </c>
      <c r="U135" s="53">
        <v>421167</v>
      </c>
      <c r="V135" s="51">
        <f t="shared" ref="V135:V198" si="33">IF(U135&gt;T135,0,T135-U135)</f>
        <v>0</v>
      </c>
      <c r="W135" s="51">
        <f t="shared" ref="W135:W198" si="34">IF(U135&gt;T135,T135,U135)</f>
        <v>400000</v>
      </c>
      <c r="X135" s="53">
        <v>3855</v>
      </c>
      <c r="Y135" s="54">
        <f t="shared" ref="Y135:Y198" si="35">X135/U135</f>
        <v>9.1531387786792408E-3</v>
      </c>
      <c r="Z135" s="55">
        <f t="shared" ref="Z135:Z198" si="36">AE135/X135</f>
        <v>0.46692607003891051</v>
      </c>
      <c r="AA135" s="56">
        <f t="shared" ref="AA135:AA198" si="37">IF(O135="cpv",(T135*R135),(T135/1000*R135))</f>
        <v>200</v>
      </c>
      <c r="AB135" s="78">
        <f t="shared" ref="AB135:AB198" si="38">IF(O135="cpv",(IF(V135&gt;0,U135*R135,AA135)),(IF(V135&gt;0,U135/1000*R135,AA135)))</f>
        <v>200</v>
      </c>
      <c r="AC135" s="56">
        <f t="shared" ref="AC135:AC198" si="39">AB135-AA135</f>
        <v>0</v>
      </c>
      <c r="AD135" s="58">
        <f t="shared" si="27"/>
        <v>1800</v>
      </c>
      <c r="AE135" s="59">
        <f>IF((SUMIF($J$7:$J$1048576,J135,$U$7:$U$1048576))&gt;(SUMIF($J$7:$J$1048576,J135,$T$7:$T$1048576)),AD135,(IF(O135="cpv",(U135*S135),(U135*S135/1000))))</f>
        <v>1800</v>
      </c>
      <c r="AF135" s="60">
        <f t="shared" si="28"/>
        <v>0</v>
      </c>
      <c r="AG135" s="60">
        <v>0</v>
      </c>
      <c r="AH135" s="60">
        <f t="shared" ref="AH135:AH198" si="40">AE135-AB135-AG135</f>
        <v>1600</v>
      </c>
      <c r="AI135" s="61">
        <f t="shared" ref="AI135:AI198" si="41">AH135/AE135</f>
        <v>0.88888888888888884</v>
      </c>
    </row>
    <row r="136" spans="1:35" customFormat="1" ht="15" hidden="1" customHeight="1" x14ac:dyDescent="0.25">
      <c r="A136" s="46" t="s">
        <v>277</v>
      </c>
      <c r="B136" s="47">
        <v>2016</v>
      </c>
      <c r="C136" s="47">
        <v>1</v>
      </c>
      <c r="D136" s="48" t="s">
        <v>53</v>
      </c>
      <c r="E136" s="49">
        <v>42384</v>
      </c>
      <c r="F136" s="49">
        <v>42400</v>
      </c>
      <c r="G136" s="50">
        <f t="shared" ca="1" si="31"/>
        <v>0</v>
      </c>
      <c r="H136" s="46" t="s">
        <v>54</v>
      </c>
      <c r="I136" s="46" t="s">
        <v>129</v>
      </c>
      <c r="J136" s="46" t="s">
        <v>278</v>
      </c>
      <c r="K136" s="51" t="str">
        <f t="shared" ca="1" si="32"/>
        <v>Completed</v>
      </c>
      <c r="L136" s="47" t="s">
        <v>98</v>
      </c>
      <c r="M136" s="47" t="s">
        <v>58</v>
      </c>
      <c r="N136" s="47" t="s">
        <v>123</v>
      </c>
      <c r="O136" s="47" t="s">
        <v>109</v>
      </c>
      <c r="P136" s="47" t="s">
        <v>100</v>
      </c>
      <c r="Q136" s="47" t="s">
        <v>101</v>
      </c>
      <c r="R136" s="52">
        <v>3.9E-2</v>
      </c>
      <c r="S136" s="52">
        <v>0.06</v>
      </c>
      <c r="T136" s="53">
        <v>244000</v>
      </c>
      <c r="U136" s="53">
        <v>247365</v>
      </c>
      <c r="V136" s="51">
        <f t="shared" si="33"/>
        <v>0</v>
      </c>
      <c r="W136" s="51">
        <f t="shared" si="34"/>
        <v>244000</v>
      </c>
      <c r="X136" s="53">
        <v>16342</v>
      </c>
      <c r="Y136" s="54">
        <f t="shared" si="35"/>
        <v>6.6064317910779616E-2</v>
      </c>
      <c r="Z136" s="55">
        <f t="shared" si="36"/>
        <v>0.89548402888263368</v>
      </c>
      <c r="AA136" s="56">
        <f t="shared" si="37"/>
        <v>9516</v>
      </c>
      <c r="AB136" s="78">
        <f t="shared" si="38"/>
        <v>9516</v>
      </c>
      <c r="AC136" s="56">
        <f t="shared" si="39"/>
        <v>0</v>
      </c>
      <c r="AD136" s="58">
        <f t="shared" ref="AD136:AD199" si="42">IF(O136="cpv",(T136*S136),(T136/1000*S136))</f>
        <v>14640</v>
      </c>
      <c r="AE136" s="59">
        <v>14634</v>
      </c>
      <c r="AF136" s="60">
        <f t="shared" ref="AF136:AF199" si="43">AE136-AD136</f>
        <v>-6</v>
      </c>
      <c r="AG136" s="60">
        <v>0</v>
      </c>
      <c r="AH136" s="60">
        <f t="shared" si="40"/>
        <v>5118</v>
      </c>
      <c r="AI136" s="61">
        <f t="shared" si="41"/>
        <v>0.34973349733497333</v>
      </c>
    </row>
    <row r="137" spans="1:35" customFormat="1" ht="15" hidden="1" customHeight="1" x14ac:dyDescent="0.25">
      <c r="A137" s="46" t="s">
        <v>279</v>
      </c>
      <c r="B137" s="47">
        <v>2016</v>
      </c>
      <c r="C137" s="47">
        <v>1</v>
      </c>
      <c r="D137" s="48" t="s">
        <v>53</v>
      </c>
      <c r="E137" s="49">
        <v>42384</v>
      </c>
      <c r="F137" s="49">
        <v>42387</v>
      </c>
      <c r="G137" s="50">
        <f t="shared" ca="1" si="31"/>
        <v>0</v>
      </c>
      <c r="H137" s="46" t="s">
        <v>54</v>
      </c>
      <c r="I137" s="46" t="s">
        <v>115</v>
      </c>
      <c r="J137" s="46" t="s">
        <v>280</v>
      </c>
      <c r="K137" s="51" t="str">
        <f t="shared" ca="1" si="32"/>
        <v>Completed</v>
      </c>
      <c r="L137" s="47" t="s">
        <v>77</v>
      </c>
      <c r="M137" s="47" t="s">
        <v>58</v>
      </c>
      <c r="N137" s="47" t="s">
        <v>78</v>
      </c>
      <c r="O137" s="47" t="s">
        <v>60</v>
      </c>
      <c r="P137" s="47" t="s">
        <v>79</v>
      </c>
      <c r="Q137" s="47" t="s">
        <v>79</v>
      </c>
      <c r="R137" s="52">
        <v>1.5</v>
      </c>
      <c r="S137" s="52">
        <v>4.25</v>
      </c>
      <c r="T137" s="53">
        <v>400000</v>
      </c>
      <c r="U137" s="53">
        <v>427882</v>
      </c>
      <c r="V137" s="51">
        <f t="shared" si="33"/>
        <v>0</v>
      </c>
      <c r="W137" s="51">
        <f t="shared" si="34"/>
        <v>400000</v>
      </c>
      <c r="X137" s="53">
        <v>1920</v>
      </c>
      <c r="Y137" s="54">
        <f t="shared" si="35"/>
        <v>4.4872184387284341E-3</v>
      </c>
      <c r="Z137" s="55">
        <f t="shared" si="36"/>
        <v>0.65104166666666663</v>
      </c>
      <c r="AA137" s="56">
        <f t="shared" si="37"/>
        <v>600</v>
      </c>
      <c r="AB137" s="78">
        <v>0</v>
      </c>
      <c r="AC137" s="56">
        <f t="shared" si="39"/>
        <v>-600</v>
      </c>
      <c r="AD137" s="58">
        <f t="shared" si="42"/>
        <v>1700</v>
      </c>
      <c r="AE137" s="59">
        <v>1250</v>
      </c>
      <c r="AF137" s="60">
        <f t="shared" si="43"/>
        <v>-450</v>
      </c>
      <c r="AG137" s="60">
        <v>0</v>
      </c>
      <c r="AH137" s="60">
        <f t="shared" si="40"/>
        <v>1250</v>
      </c>
      <c r="AI137" s="61">
        <f t="shared" si="41"/>
        <v>1</v>
      </c>
    </row>
    <row r="138" spans="1:35" customFormat="1" ht="15" hidden="1" customHeight="1" x14ac:dyDescent="0.25">
      <c r="A138" s="46" t="s">
        <v>281</v>
      </c>
      <c r="B138" s="47">
        <v>2016</v>
      </c>
      <c r="C138" s="47">
        <v>1</v>
      </c>
      <c r="D138" s="48" t="s">
        <v>53</v>
      </c>
      <c r="E138" s="49">
        <v>42384</v>
      </c>
      <c r="F138" s="49">
        <v>42387</v>
      </c>
      <c r="G138" s="50">
        <f t="shared" ca="1" si="31"/>
        <v>0</v>
      </c>
      <c r="H138" s="46" t="s">
        <v>54</v>
      </c>
      <c r="I138" s="46" t="s">
        <v>115</v>
      </c>
      <c r="J138" s="46" t="s">
        <v>280</v>
      </c>
      <c r="K138" s="51" t="str">
        <f t="shared" ca="1" si="32"/>
        <v>Completed</v>
      </c>
      <c r="L138" s="47" t="s">
        <v>57</v>
      </c>
      <c r="M138" s="47" t="s">
        <v>58</v>
      </c>
      <c r="N138" s="47" t="s">
        <v>78</v>
      </c>
      <c r="O138" s="47" t="s">
        <v>60</v>
      </c>
      <c r="P138" s="47" t="s">
        <v>79</v>
      </c>
      <c r="Q138" s="47" t="s">
        <v>79</v>
      </c>
      <c r="R138" s="52">
        <v>2.25</v>
      </c>
      <c r="S138" s="52">
        <v>4.25</v>
      </c>
      <c r="T138" s="53">
        <v>200000</v>
      </c>
      <c r="U138" s="53">
        <v>203567</v>
      </c>
      <c r="V138" s="51">
        <f t="shared" si="33"/>
        <v>0</v>
      </c>
      <c r="W138" s="51">
        <f t="shared" si="34"/>
        <v>200000</v>
      </c>
      <c r="X138" s="53">
        <v>2815</v>
      </c>
      <c r="Y138" s="54">
        <f t="shared" si="35"/>
        <v>1.3828371003158665E-2</v>
      </c>
      <c r="Z138" s="55">
        <f t="shared" si="36"/>
        <v>0.44404973357015987</v>
      </c>
      <c r="AA138" s="56">
        <f t="shared" si="37"/>
        <v>450</v>
      </c>
      <c r="AB138" s="78">
        <f t="shared" si="38"/>
        <v>450</v>
      </c>
      <c r="AC138" s="56">
        <f t="shared" si="39"/>
        <v>0</v>
      </c>
      <c r="AD138" s="58">
        <f t="shared" si="42"/>
        <v>850</v>
      </c>
      <c r="AE138" s="59">
        <v>1250</v>
      </c>
      <c r="AF138" s="60">
        <f t="shared" si="43"/>
        <v>400</v>
      </c>
      <c r="AG138" s="60">
        <v>0</v>
      </c>
      <c r="AH138" s="60">
        <f t="shared" si="40"/>
        <v>800</v>
      </c>
      <c r="AI138" s="61">
        <f t="shared" si="41"/>
        <v>0.64</v>
      </c>
    </row>
    <row r="139" spans="1:35" customFormat="1" ht="15" hidden="1" customHeight="1" x14ac:dyDescent="0.25">
      <c r="A139" s="46" t="s">
        <v>282</v>
      </c>
      <c r="B139" s="47">
        <v>2016</v>
      </c>
      <c r="C139" s="47">
        <v>1</v>
      </c>
      <c r="D139" s="48" t="s">
        <v>53</v>
      </c>
      <c r="E139" s="49">
        <v>42384</v>
      </c>
      <c r="F139" s="49">
        <v>42387</v>
      </c>
      <c r="G139" s="50">
        <f t="shared" ca="1" si="31"/>
        <v>0</v>
      </c>
      <c r="H139" s="46" t="s">
        <v>54</v>
      </c>
      <c r="I139" s="46" t="s">
        <v>115</v>
      </c>
      <c r="J139" s="46" t="s">
        <v>280</v>
      </c>
      <c r="K139" s="51" t="str">
        <f t="shared" ca="1" si="32"/>
        <v>Completed</v>
      </c>
      <c r="L139" s="47" t="s">
        <v>82</v>
      </c>
      <c r="M139" s="47" t="s">
        <v>58</v>
      </c>
      <c r="N139" s="47" t="s">
        <v>78</v>
      </c>
      <c r="O139" s="47" t="s">
        <v>60</v>
      </c>
      <c r="P139" s="47" t="s">
        <v>79</v>
      </c>
      <c r="Q139" s="47" t="s">
        <v>79</v>
      </c>
      <c r="R139" s="52">
        <v>0.5</v>
      </c>
      <c r="S139" s="52">
        <v>4.25</v>
      </c>
      <c r="T139" s="53">
        <v>400000</v>
      </c>
      <c r="U139" s="53">
        <v>256059</v>
      </c>
      <c r="V139" s="51">
        <f t="shared" si="33"/>
        <v>143941</v>
      </c>
      <c r="W139" s="51">
        <f t="shared" si="34"/>
        <v>256059</v>
      </c>
      <c r="X139" s="53">
        <v>1796</v>
      </c>
      <c r="Y139" s="54">
        <f t="shared" si="35"/>
        <v>7.014008490230767E-3</v>
      </c>
      <c r="Z139" s="55">
        <f t="shared" si="36"/>
        <v>0.97438752783964366</v>
      </c>
      <c r="AA139" s="56">
        <f t="shared" si="37"/>
        <v>200</v>
      </c>
      <c r="AB139" s="78">
        <f t="shared" si="38"/>
        <v>128.02950000000001</v>
      </c>
      <c r="AC139" s="56">
        <f t="shared" si="39"/>
        <v>-71.970499999999987</v>
      </c>
      <c r="AD139" s="58">
        <f t="shared" si="42"/>
        <v>1700</v>
      </c>
      <c r="AE139" s="59">
        <v>1750</v>
      </c>
      <c r="AF139" s="60">
        <f t="shared" si="43"/>
        <v>50</v>
      </c>
      <c r="AG139" s="60">
        <v>0</v>
      </c>
      <c r="AH139" s="60">
        <f t="shared" si="40"/>
        <v>1621.9704999999999</v>
      </c>
      <c r="AI139" s="61">
        <f t="shared" si="41"/>
        <v>0.92684028571428567</v>
      </c>
    </row>
    <row r="140" spans="1:35" customFormat="1" ht="15" hidden="1" customHeight="1" x14ac:dyDescent="0.25">
      <c r="A140" s="46" t="s">
        <v>283</v>
      </c>
      <c r="B140" s="47">
        <v>2016</v>
      </c>
      <c r="C140" s="47">
        <v>1</v>
      </c>
      <c r="D140" s="48" t="s">
        <v>53</v>
      </c>
      <c r="E140" s="49">
        <v>42384</v>
      </c>
      <c r="F140" s="49">
        <v>42400</v>
      </c>
      <c r="G140" s="50">
        <f t="shared" ca="1" si="31"/>
        <v>0</v>
      </c>
      <c r="H140" s="46" t="s">
        <v>54</v>
      </c>
      <c r="I140" s="46" t="s">
        <v>284</v>
      </c>
      <c r="J140" s="46" t="s">
        <v>285</v>
      </c>
      <c r="K140" s="51" t="str">
        <f t="shared" ca="1" si="32"/>
        <v>Completed</v>
      </c>
      <c r="L140" s="47" t="s">
        <v>57</v>
      </c>
      <c r="M140" s="47" t="s">
        <v>58</v>
      </c>
      <c r="N140" s="47" t="s">
        <v>286</v>
      </c>
      <c r="O140" s="47" t="s">
        <v>60</v>
      </c>
      <c r="P140" s="47" t="s">
        <v>61</v>
      </c>
      <c r="Q140" s="47" t="s">
        <v>62</v>
      </c>
      <c r="R140" s="52">
        <v>0.5</v>
      </c>
      <c r="S140" s="52">
        <v>1.3</v>
      </c>
      <c r="T140" s="53">
        <v>1000000</v>
      </c>
      <c r="U140" s="53">
        <v>1001328</v>
      </c>
      <c r="V140" s="51">
        <f t="shared" si="33"/>
        <v>0</v>
      </c>
      <c r="W140" s="51">
        <f t="shared" si="34"/>
        <v>1000000</v>
      </c>
      <c r="X140" s="53"/>
      <c r="Y140" s="54">
        <f t="shared" si="35"/>
        <v>0</v>
      </c>
      <c r="Z140" s="55" t="e">
        <f t="shared" si="36"/>
        <v>#DIV/0!</v>
      </c>
      <c r="AA140" s="56">
        <f t="shared" si="37"/>
        <v>500</v>
      </c>
      <c r="AB140" s="78">
        <f t="shared" si="38"/>
        <v>500</v>
      </c>
      <c r="AC140" s="56">
        <f t="shared" si="39"/>
        <v>0</v>
      </c>
      <c r="AD140" s="58">
        <f t="shared" si="42"/>
        <v>1300</v>
      </c>
      <c r="AE140" s="59">
        <f>IF((SUMIF($J$7:$J$1048576,J140,$U$7:$U$1048576))&gt;(SUMIF($J$7:$J$1048576,J140,$T$7:$T$1048576)),AD140,(IF(O140="cpv",(U140*S140),(U140*S140/1000))))</f>
        <v>1300</v>
      </c>
      <c r="AF140" s="60">
        <f t="shared" si="43"/>
        <v>0</v>
      </c>
      <c r="AG140" s="60">
        <v>0</v>
      </c>
      <c r="AH140" s="60">
        <f t="shared" si="40"/>
        <v>800</v>
      </c>
      <c r="AI140" s="61">
        <f t="shared" si="41"/>
        <v>0.61538461538461542</v>
      </c>
    </row>
    <row r="141" spans="1:35" customFormat="1" ht="15" hidden="1" customHeight="1" x14ac:dyDescent="0.25">
      <c r="A141" s="46" t="s">
        <v>287</v>
      </c>
      <c r="B141" s="47">
        <v>2016</v>
      </c>
      <c r="C141" s="47">
        <v>1</v>
      </c>
      <c r="D141" s="48" t="s">
        <v>53</v>
      </c>
      <c r="E141" s="49">
        <v>42384</v>
      </c>
      <c r="F141" s="49">
        <v>42400</v>
      </c>
      <c r="G141" s="50">
        <f t="shared" ca="1" si="31"/>
        <v>0</v>
      </c>
      <c r="H141" s="46" t="s">
        <v>54</v>
      </c>
      <c r="I141" s="46" t="s">
        <v>284</v>
      </c>
      <c r="J141" s="46" t="s">
        <v>285</v>
      </c>
      <c r="K141" s="51" t="str">
        <f t="shared" ca="1" si="32"/>
        <v>Completed</v>
      </c>
      <c r="L141" s="47" t="s">
        <v>64</v>
      </c>
      <c r="M141" s="47" t="s">
        <v>58</v>
      </c>
      <c r="N141" s="47" t="s">
        <v>286</v>
      </c>
      <c r="O141" s="47" t="s">
        <v>60</v>
      </c>
      <c r="P141" s="47" t="s">
        <v>61</v>
      </c>
      <c r="Q141" s="47" t="s">
        <v>62</v>
      </c>
      <c r="R141" s="52">
        <v>0.2</v>
      </c>
      <c r="S141" s="52">
        <v>1.3</v>
      </c>
      <c r="T141" s="53">
        <v>3000000</v>
      </c>
      <c r="U141" s="53">
        <v>3088786</v>
      </c>
      <c r="V141" s="51">
        <f t="shared" si="33"/>
        <v>0</v>
      </c>
      <c r="W141" s="51">
        <f t="shared" si="34"/>
        <v>3000000</v>
      </c>
      <c r="X141" s="53">
        <v>1251</v>
      </c>
      <c r="Y141" s="54">
        <f t="shared" si="35"/>
        <v>4.0501349073713752E-4</v>
      </c>
      <c r="Z141" s="55">
        <f t="shared" si="36"/>
        <v>2.2382094324540369</v>
      </c>
      <c r="AA141" s="56">
        <f t="shared" si="37"/>
        <v>600</v>
      </c>
      <c r="AB141" s="78">
        <f t="shared" si="38"/>
        <v>600</v>
      </c>
      <c r="AC141" s="56">
        <f t="shared" si="39"/>
        <v>0</v>
      </c>
      <c r="AD141" s="58">
        <f t="shared" si="42"/>
        <v>3900</v>
      </c>
      <c r="AE141" s="59">
        <v>2800</v>
      </c>
      <c r="AF141" s="60">
        <f t="shared" si="43"/>
        <v>-1100</v>
      </c>
      <c r="AG141" s="60">
        <v>0</v>
      </c>
      <c r="AH141" s="60">
        <f t="shared" si="40"/>
        <v>2200</v>
      </c>
      <c r="AI141" s="61">
        <f t="shared" si="41"/>
        <v>0.7857142857142857</v>
      </c>
    </row>
    <row r="142" spans="1:35" customFormat="1" ht="15" hidden="1" customHeight="1" x14ac:dyDescent="0.25">
      <c r="A142" s="46" t="s">
        <v>288</v>
      </c>
      <c r="B142" s="47">
        <v>2016</v>
      </c>
      <c r="C142" s="47">
        <v>1</v>
      </c>
      <c r="D142" s="48" t="s">
        <v>53</v>
      </c>
      <c r="E142" s="49">
        <v>42384</v>
      </c>
      <c r="F142" s="49">
        <v>42400</v>
      </c>
      <c r="G142" s="50">
        <f t="shared" ca="1" si="31"/>
        <v>0</v>
      </c>
      <c r="H142" s="46" t="s">
        <v>54</v>
      </c>
      <c r="I142" s="46" t="s">
        <v>284</v>
      </c>
      <c r="J142" s="46" t="s">
        <v>285</v>
      </c>
      <c r="K142" s="51" t="str">
        <f t="shared" ca="1" si="32"/>
        <v>Completed</v>
      </c>
      <c r="L142" s="47" t="s">
        <v>82</v>
      </c>
      <c r="M142" s="47" t="s">
        <v>58</v>
      </c>
      <c r="N142" s="47" t="s">
        <v>286</v>
      </c>
      <c r="O142" s="47" t="s">
        <v>60</v>
      </c>
      <c r="P142" s="47" t="s">
        <v>61</v>
      </c>
      <c r="Q142" s="47" t="s">
        <v>62</v>
      </c>
      <c r="R142" s="52">
        <v>0.1</v>
      </c>
      <c r="S142" s="52">
        <v>1.3</v>
      </c>
      <c r="T142" s="53">
        <v>3000000</v>
      </c>
      <c r="U142" s="53">
        <v>3088646</v>
      </c>
      <c r="V142" s="51">
        <f t="shared" si="33"/>
        <v>0</v>
      </c>
      <c r="W142" s="51">
        <f t="shared" si="34"/>
        <v>3000000</v>
      </c>
      <c r="X142" s="53"/>
      <c r="Y142" s="54">
        <f t="shared" si="35"/>
        <v>0</v>
      </c>
      <c r="Z142" s="55" t="e">
        <f t="shared" si="36"/>
        <v>#DIV/0!</v>
      </c>
      <c r="AA142" s="56">
        <f t="shared" si="37"/>
        <v>300</v>
      </c>
      <c r="AB142" s="78">
        <f t="shared" si="38"/>
        <v>300</v>
      </c>
      <c r="AC142" s="56">
        <f t="shared" si="39"/>
        <v>0</v>
      </c>
      <c r="AD142" s="58">
        <f t="shared" si="42"/>
        <v>3900</v>
      </c>
      <c r="AE142" s="59">
        <f>IF((SUMIF($J$7:$J$1048576,J142,$U$7:$U$1048576))&gt;(SUMIF($J$7:$J$1048576,J142,$T$7:$T$1048576)),AD142,(IF(O142="cpv",(U142*S142),(U142*S142/1000))))</f>
        <v>3900</v>
      </c>
      <c r="AF142" s="60">
        <f t="shared" si="43"/>
        <v>0</v>
      </c>
      <c r="AG142" s="60">
        <v>0</v>
      </c>
      <c r="AH142" s="60">
        <f t="shared" si="40"/>
        <v>3600</v>
      </c>
      <c r="AI142" s="61">
        <f t="shared" si="41"/>
        <v>0.92307692307692313</v>
      </c>
    </row>
    <row r="143" spans="1:35" customFormat="1" ht="15" hidden="1" customHeight="1" x14ac:dyDescent="0.25">
      <c r="A143" s="46" t="s">
        <v>289</v>
      </c>
      <c r="B143" s="47">
        <v>2016</v>
      </c>
      <c r="C143" s="47">
        <v>1</v>
      </c>
      <c r="D143" s="48" t="s">
        <v>53</v>
      </c>
      <c r="E143" s="49">
        <v>42384</v>
      </c>
      <c r="F143" s="49">
        <v>42400</v>
      </c>
      <c r="G143" s="50">
        <f t="shared" ca="1" si="31"/>
        <v>0</v>
      </c>
      <c r="H143" s="46" t="s">
        <v>54</v>
      </c>
      <c r="I143" s="46" t="s">
        <v>284</v>
      </c>
      <c r="J143" s="46" t="s">
        <v>290</v>
      </c>
      <c r="K143" s="51" t="str">
        <f t="shared" ca="1" si="32"/>
        <v>Completed</v>
      </c>
      <c r="L143" s="47" t="s">
        <v>172</v>
      </c>
      <c r="M143" s="47" t="s">
        <v>58</v>
      </c>
      <c r="N143" s="47" t="s">
        <v>286</v>
      </c>
      <c r="O143" s="47" t="s">
        <v>60</v>
      </c>
      <c r="P143" s="47" t="s">
        <v>61</v>
      </c>
      <c r="Q143" s="47" t="s">
        <v>62</v>
      </c>
      <c r="R143" s="52">
        <v>0.15</v>
      </c>
      <c r="S143" s="52">
        <v>1.5</v>
      </c>
      <c r="T143" s="53">
        <v>1500000</v>
      </c>
      <c r="U143" s="53">
        <v>1655055</v>
      </c>
      <c r="V143" s="51">
        <f t="shared" si="33"/>
        <v>0</v>
      </c>
      <c r="W143" s="51">
        <f t="shared" si="34"/>
        <v>1500000</v>
      </c>
      <c r="X143" s="53"/>
      <c r="Y143" s="54">
        <f t="shared" si="35"/>
        <v>0</v>
      </c>
      <c r="Z143" s="55" t="e">
        <f t="shared" si="36"/>
        <v>#DIV/0!</v>
      </c>
      <c r="AA143" s="56">
        <f t="shared" si="37"/>
        <v>225</v>
      </c>
      <c r="AB143" s="78">
        <f t="shared" si="38"/>
        <v>225</v>
      </c>
      <c r="AC143" s="56">
        <f t="shared" si="39"/>
        <v>0</v>
      </c>
      <c r="AD143" s="58">
        <f t="shared" si="42"/>
        <v>2250</v>
      </c>
      <c r="AE143" s="59">
        <v>3000</v>
      </c>
      <c r="AF143" s="60">
        <f t="shared" si="43"/>
        <v>750</v>
      </c>
      <c r="AG143" s="60">
        <v>0</v>
      </c>
      <c r="AH143" s="60">
        <f t="shared" si="40"/>
        <v>2775</v>
      </c>
      <c r="AI143" s="61">
        <f t="shared" si="41"/>
        <v>0.92500000000000004</v>
      </c>
    </row>
    <row r="144" spans="1:35" customFormat="1" ht="15" hidden="1" customHeight="1" x14ac:dyDescent="0.25">
      <c r="A144" s="46" t="s">
        <v>291</v>
      </c>
      <c r="B144" s="47">
        <v>2016</v>
      </c>
      <c r="C144" s="47">
        <v>1</v>
      </c>
      <c r="D144" s="48" t="s">
        <v>53</v>
      </c>
      <c r="E144" s="49">
        <v>42384</v>
      </c>
      <c r="F144" s="49">
        <v>42400</v>
      </c>
      <c r="G144" s="50">
        <f t="shared" ca="1" si="31"/>
        <v>0</v>
      </c>
      <c r="H144" s="46" t="s">
        <v>54</v>
      </c>
      <c r="I144" s="46" t="s">
        <v>129</v>
      </c>
      <c r="J144" s="46" t="s">
        <v>292</v>
      </c>
      <c r="K144" s="51" t="str">
        <f t="shared" ca="1" si="32"/>
        <v>Completed</v>
      </c>
      <c r="L144" s="47" t="s">
        <v>98</v>
      </c>
      <c r="M144" s="47" t="s">
        <v>58</v>
      </c>
      <c r="N144" s="47" t="s">
        <v>123</v>
      </c>
      <c r="O144" s="47" t="s">
        <v>109</v>
      </c>
      <c r="P144" s="47" t="s">
        <v>100</v>
      </c>
      <c r="Q144" s="47" t="s">
        <v>101</v>
      </c>
      <c r="R144" s="52">
        <v>3.9E-2</v>
      </c>
      <c r="S144" s="52">
        <v>0.06</v>
      </c>
      <c r="T144" s="53">
        <v>325200</v>
      </c>
      <c r="U144" s="53">
        <v>328255</v>
      </c>
      <c r="V144" s="51">
        <f t="shared" si="33"/>
        <v>0</v>
      </c>
      <c r="W144" s="51">
        <f t="shared" si="34"/>
        <v>325200</v>
      </c>
      <c r="X144" s="53">
        <v>24269</v>
      </c>
      <c r="Y144" s="54">
        <f t="shared" si="35"/>
        <v>7.3933374967631874E-2</v>
      </c>
      <c r="Z144" s="55">
        <f t="shared" si="36"/>
        <v>0.80398862746713917</v>
      </c>
      <c r="AA144" s="56">
        <f t="shared" si="37"/>
        <v>12682.8</v>
      </c>
      <c r="AB144" s="78">
        <f t="shared" si="38"/>
        <v>12682.8</v>
      </c>
      <c r="AC144" s="56">
        <f t="shared" si="39"/>
        <v>0</v>
      </c>
      <c r="AD144" s="58">
        <f t="shared" si="42"/>
        <v>19512</v>
      </c>
      <c r="AE144" s="59">
        <f>IF((SUMIF($J$7:$J$1048576,J144,$U$7:$U$1048576))&gt;(SUMIF($J$7:$J$1048576,J144,$T$7:$T$1048576)),AD144,(IF(O144="cpv",(U144*S144),(U144*S144/1000))))</f>
        <v>19512</v>
      </c>
      <c r="AF144" s="60">
        <f t="shared" si="43"/>
        <v>0</v>
      </c>
      <c r="AG144" s="60">
        <v>0</v>
      </c>
      <c r="AH144" s="60">
        <f t="shared" si="40"/>
        <v>6829.2000000000007</v>
      </c>
      <c r="AI144" s="61">
        <f t="shared" si="41"/>
        <v>0.35000000000000003</v>
      </c>
    </row>
    <row r="145" spans="1:35" customFormat="1" ht="15" hidden="1" customHeight="1" x14ac:dyDescent="0.25">
      <c r="A145" s="46" t="s">
        <v>293</v>
      </c>
      <c r="B145" s="47">
        <v>2016</v>
      </c>
      <c r="C145" s="47">
        <v>1</v>
      </c>
      <c r="D145" s="48" t="s">
        <v>53</v>
      </c>
      <c r="E145" s="49">
        <v>42384</v>
      </c>
      <c r="F145" s="49">
        <v>42400</v>
      </c>
      <c r="G145" s="50">
        <f t="shared" ca="1" si="31"/>
        <v>0</v>
      </c>
      <c r="H145" s="46" t="s">
        <v>54</v>
      </c>
      <c r="I145" s="46" t="s">
        <v>129</v>
      </c>
      <c r="J145" s="46" t="s">
        <v>294</v>
      </c>
      <c r="K145" s="51" t="str">
        <f t="shared" ca="1" si="32"/>
        <v>Completed</v>
      </c>
      <c r="L145" s="47" t="s">
        <v>77</v>
      </c>
      <c r="M145" s="47" t="s">
        <v>58</v>
      </c>
      <c r="N145" s="47" t="s">
        <v>108</v>
      </c>
      <c r="O145" s="47" t="s">
        <v>109</v>
      </c>
      <c r="P145" s="47" t="s">
        <v>100</v>
      </c>
      <c r="Q145" s="47" t="s">
        <v>101</v>
      </c>
      <c r="R145" s="52">
        <v>0.01</v>
      </c>
      <c r="S145" s="52">
        <v>3.3000000000000002E-2</v>
      </c>
      <c r="T145" s="53">
        <v>50000</v>
      </c>
      <c r="U145" s="53">
        <v>49505</v>
      </c>
      <c r="V145" s="51">
        <f t="shared" si="33"/>
        <v>495</v>
      </c>
      <c r="W145" s="51">
        <f t="shared" si="34"/>
        <v>49505</v>
      </c>
      <c r="X145" s="53">
        <v>1465</v>
      </c>
      <c r="Y145" s="54">
        <f t="shared" si="35"/>
        <v>2.9592970407029594E-2</v>
      </c>
      <c r="Z145" s="55">
        <f t="shared" si="36"/>
        <v>1.1262798634812288</v>
      </c>
      <c r="AA145" s="56">
        <f t="shared" si="37"/>
        <v>500</v>
      </c>
      <c r="AB145" s="78">
        <v>0</v>
      </c>
      <c r="AC145" s="56">
        <f t="shared" si="39"/>
        <v>-500</v>
      </c>
      <c r="AD145" s="58">
        <f t="shared" si="42"/>
        <v>1650</v>
      </c>
      <c r="AE145" s="59">
        <f>IF((SUMIF($J$7:$J$1048576,J145,$U$7:$U$1048576))&gt;(SUMIF($J$7:$J$1048576,J145,$T$7:$T$1048576)),AD145,(IF(O145="cpv",(U145*S145),(U145*S145/1000))))</f>
        <v>1650</v>
      </c>
      <c r="AF145" s="60">
        <f t="shared" si="43"/>
        <v>0</v>
      </c>
      <c r="AG145" s="60">
        <v>0</v>
      </c>
      <c r="AH145" s="60">
        <f t="shared" si="40"/>
        <v>1650</v>
      </c>
      <c r="AI145" s="61">
        <f t="shared" si="41"/>
        <v>1</v>
      </c>
    </row>
    <row r="146" spans="1:35" customFormat="1" ht="15" hidden="1" customHeight="1" x14ac:dyDescent="0.25">
      <c r="A146" s="46" t="s">
        <v>295</v>
      </c>
      <c r="B146" s="47">
        <v>2016</v>
      </c>
      <c r="C146" s="47">
        <v>1</v>
      </c>
      <c r="D146" s="48" t="s">
        <v>53</v>
      </c>
      <c r="E146" s="49">
        <v>42384</v>
      </c>
      <c r="F146" s="49">
        <v>42400</v>
      </c>
      <c r="G146" s="50">
        <f t="shared" ca="1" si="31"/>
        <v>0</v>
      </c>
      <c r="H146" s="46" t="s">
        <v>54</v>
      </c>
      <c r="I146" s="46" t="s">
        <v>129</v>
      </c>
      <c r="J146" s="46" t="s">
        <v>294</v>
      </c>
      <c r="K146" s="51" t="str">
        <f t="shared" ca="1" si="32"/>
        <v>Completed</v>
      </c>
      <c r="L146" s="47" t="s">
        <v>57</v>
      </c>
      <c r="M146" s="47" t="s">
        <v>58</v>
      </c>
      <c r="N146" s="47" t="s">
        <v>108</v>
      </c>
      <c r="O146" s="47" t="s">
        <v>109</v>
      </c>
      <c r="P146" s="47" t="s">
        <v>100</v>
      </c>
      <c r="Q146" s="47" t="s">
        <v>101</v>
      </c>
      <c r="R146" s="52">
        <v>0.01</v>
      </c>
      <c r="S146" s="52">
        <v>3.3000000000000002E-2</v>
      </c>
      <c r="T146" s="53">
        <v>25000</v>
      </c>
      <c r="U146" s="53">
        <v>26218</v>
      </c>
      <c r="V146" s="51">
        <f t="shared" si="33"/>
        <v>0</v>
      </c>
      <c r="W146" s="51">
        <f t="shared" si="34"/>
        <v>25000</v>
      </c>
      <c r="X146" s="53"/>
      <c r="Y146" s="54">
        <f t="shared" si="35"/>
        <v>0</v>
      </c>
      <c r="Z146" s="55" t="e">
        <f t="shared" si="36"/>
        <v>#DIV/0!</v>
      </c>
      <c r="AA146" s="56">
        <f t="shared" si="37"/>
        <v>250</v>
      </c>
      <c r="AB146" s="78">
        <f t="shared" si="38"/>
        <v>250</v>
      </c>
      <c r="AC146" s="56">
        <f t="shared" si="39"/>
        <v>0</v>
      </c>
      <c r="AD146" s="58">
        <f t="shared" si="42"/>
        <v>825</v>
      </c>
      <c r="AE146" s="59">
        <f>IF((SUMIF($J$7:$J$1048576,J146,$U$7:$U$1048576))&gt;(SUMIF($J$7:$J$1048576,J146,$T$7:$T$1048576)),AD146,(IF(O146="cpv",(U146*S146),(U146*S146/1000))))</f>
        <v>825</v>
      </c>
      <c r="AF146" s="60">
        <f t="shared" si="43"/>
        <v>0</v>
      </c>
      <c r="AG146" s="60">
        <v>0</v>
      </c>
      <c r="AH146" s="60">
        <f t="shared" si="40"/>
        <v>575</v>
      </c>
      <c r="AI146" s="61">
        <f t="shared" si="41"/>
        <v>0.69696969696969702</v>
      </c>
    </row>
    <row r="147" spans="1:35" customFormat="1" ht="15" hidden="1" customHeight="1" x14ac:dyDescent="0.25">
      <c r="A147" s="46" t="s">
        <v>296</v>
      </c>
      <c r="B147" s="47">
        <v>2016</v>
      </c>
      <c r="C147" s="47">
        <v>1</v>
      </c>
      <c r="D147" s="48" t="s">
        <v>53</v>
      </c>
      <c r="E147" s="49">
        <v>42384</v>
      </c>
      <c r="F147" s="49">
        <v>42400</v>
      </c>
      <c r="G147" s="50">
        <f t="shared" ca="1" si="31"/>
        <v>0</v>
      </c>
      <c r="H147" s="46" t="s">
        <v>54</v>
      </c>
      <c r="I147" s="46" t="s">
        <v>129</v>
      </c>
      <c r="J147" s="46" t="s">
        <v>294</v>
      </c>
      <c r="K147" s="51" t="str">
        <f t="shared" ca="1" si="32"/>
        <v>Completed</v>
      </c>
      <c r="L147" s="47" t="s">
        <v>89</v>
      </c>
      <c r="M147" s="47" t="s">
        <v>58</v>
      </c>
      <c r="N147" s="47" t="s">
        <v>108</v>
      </c>
      <c r="O147" s="47" t="s">
        <v>109</v>
      </c>
      <c r="P147" s="47" t="s">
        <v>100</v>
      </c>
      <c r="Q147" s="47" t="s">
        <v>101</v>
      </c>
      <c r="R147" s="52">
        <v>0.02</v>
      </c>
      <c r="S147" s="52">
        <v>3.3000000000000002E-2</v>
      </c>
      <c r="T147" s="53">
        <v>100000</v>
      </c>
      <c r="U147" s="53">
        <v>148916</v>
      </c>
      <c r="V147" s="51">
        <f t="shared" si="33"/>
        <v>0</v>
      </c>
      <c r="W147" s="51">
        <f t="shared" si="34"/>
        <v>100000</v>
      </c>
      <c r="X147" s="53"/>
      <c r="Y147" s="54">
        <f t="shared" si="35"/>
        <v>0</v>
      </c>
      <c r="Z147" s="55" t="e">
        <f t="shared" si="36"/>
        <v>#DIV/0!</v>
      </c>
      <c r="AA147" s="56">
        <f t="shared" si="37"/>
        <v>2000</v>
      </c>
      <c r="AB147" s="78">
        <f t="shared" si="38"/>
        <v>2000</v>
      </c>
      <c r="AC147" s="56">
        <f t="shared" si="39"/>
        <v>0</v>
      </c>
      <c r="AD147" s="58">
        <f t="shared" si="42"/>
        <v>3300</v>
      </c>
      <c r="AE147" s="59">
        <v>1700</v>
      </c>
      <c r="AF147" s="60">
        <f t="shared" si="43"/>
        <v>-1600</v>
      </c>
      <c r="AG147" s="60">
        <v>0</v>
      </c>
      <c r="AH147" s="60">
        <f t="shared" si="40"/>
        <v>-300</v>
      </c>
      <c r="AI147" s="61">
        <f t="shared" si="41"/>
        <v>-0.17647058823529413</v>
      </c>
    </row>
    <row r="148" spans="1:35" customFormat="1" ht="15" hidden="1" customHeight="1" x14ac:dyDescent="0.25">
      <c r="A148" s="46" t="s">
        <v>297</v>
      </c>
      <c r="B148" s="47">
        <v>2016</v>
      </c>
      <c r="C148" s="47">
        <v>1</v>
      </c>
      <c r="D148" s="48" t="s">
        <v>53</v>
      </c>
      <c r="E148" s="49">
        <v>42384</v>
      </c>
      <c r="F148" s="49">
        <v>42400</v>
      </c>
      <c r="G148" s="50">
        <f t="shared" ca="1" si="31"/>
        <v>0</v>
      </c>
      <c r="H148" s="46" t="s">
        <v>54</v>
      </c>
      <c r="I148" s="46" t="s">
        <v>129</v>
      </c>
      <c r="J148" s="46" t="s">
        <v>294</v>
      </c>
      <c r="K148" s="51" t="str">
        <f t="shared" ca="1" si="32"/>
        <v>Completed</v>
      </c>
      <c r="L148" s="47" t="s">
        <v>133</v>
      </c>
      <c r="M148" s="47" t="s">
        <v>58</v>
      </c>
      <c r="N148" s="47" t="s">
        <v>108</v>
      </c>
      <c r="O148" s="47" t="s">
        <v>109</v>
      </c>
      <c r="P148" s="47" t="s">
        <v>100</v>
      </c>
      <c r="Q148" s="47" t="s">
        <v>101</v>
      </c>
      <c r="R148" s="52">
        <v>5.0000000000000001E-3</v>
      </c>
      <c r="S148" s="52">
        <v>3.3000000000000002E-2</v>
      </c>
      <c r="T148" s="53">
        <v>25000</v>
      </c>
      <c r="U148" s="53">
        <v>26944</v>
      </c>
      <c r="V148" s="51">
        <f t="shared" si="33"/>
        <v>0</v>
      </c>
      <c r="W148" s="51">
        <f t="shared" si="34"/>
        <v>25000</v>
      </c>
      <c r="X148" s="53">
        <v>2889</v>
      </c>
      <c r="Y148" s="54">
        <f t="shared" si="35"/>
        <v>0.10722238717339667</v>
      </c>
      <c r="Z148" s="55">
        <f t="shared" si="36"/>
        <v>0.28556593977154726</v>
      </c>
      <c r="AA148" s="56">
        <f t="shared" si="37"/>
        <v>125</v>
      </c>
      <c r="AB148" s="78">
        <f t="shared" si="38"/>
        <v>125</v>
      </c>
      <c r="AC148" s="56">
        <f t="shared" si="39"/>
        <v>0</v>
      </c>
      <c r="AD148" s="58">
        <f t="shared" si="42"/>
        <v>825</v>
      </c>
      <c r="AE148" s="59">
        <f>IF((SUMIF($J$7:$J$1048576,J148,$U$7:$U$1048576))&gt;(SUMIF($J$7:$J$1048576,J148,$T$7:$T$1048576)),AD148,(IF(O148="cpv",(U148*S148),(U148*S148/1000))))</f>
        <v>825</v>
      </c>
      <c r="AF148" s="60">
        <f t="shared" si="43"/>
        <v>0</v>
      </c>
      <c r="AG148" s="60">
        <v>0</v>
      </c>
      <c r="AH148" s="60">
        <f t="shared" si="40"/>
        <v>700</v>
      </c>
      <c r="AI148" s="61">
        <f t="shared" si="41"/>
        <v>0.84848484848484851</v>
      </c>
    </row>
    <row r="149" spans="1:35" customFormat="1" ht="15" hidden="1" customHeight="1" x14ac:dyDescent="0.25">
      <c r="A149" s="46" t="s">
        <v>298</v>
      </c>
      <c r="B149" s="47">
        <v>2016</v>
      </c>
      <c r="C149" s="47">
        <v>1</v>
      </c>
      <c r="D149" s="48" t="s">
        <v>53</v>
      </c>
      <c r="E149" s="49">
        <v>42387</v>
      </c>
      <c r="F149" s="49">
        <v>42395</v>
      </c>
      <c r="G149" s="50">
        <f t="shared" ca="1" si="31"/>
        <v>0</v>
      </c>
      <c r="H149" s="46" t="s">
        <v>95</v>
      </c>
      <c r="I149" s="46" t="s">
        <v>1615</v>
      </c>
      <c r="J149" s="46" t="s">
        <v>299</v>
      </c>
      <c r="K149" s="51" t="str">
        <f t="shared" ca="1" si="32"/>
        <v>Completed</v>
      </c>
      <c r="L149" s="47" t="s">
        <v>186</v>
      </c>
      <c r="M149" s="47" t="s">
        <v>58</v>
      </c>
      <c r="N149" s="47" t="s">
        <v>59</v>
      </c>
      <c r="O149" s="47" t="s">
        <v>60</v>
      </c>
      <c r="P149" s="47" t="s">
        <v>61</v>
      </c>
      <c r="Q149" s="47" t="s">
        <v>62</v>
      </c>
      <c r="R149" s="52">
        <v>0.15</v>
      </c>
      <c r="S149" s="52">
        <v>1.3</v>
      </c>
      <c r="T149" s="53">
        <v>250000</v>
      </c>
      <c r="U149" s="53">
        <v>272563</v>
      </c>
      <c r="V149" s="51">
        <f t="shared" si="33"/>
        <v>0</v>
      </c>
      <c r="W149" s="51">
        <f t="shared" si="34"/>
        <v>250000</v>
      </c>
      <c r="X149" s="53">
        <v>65</v>
      </c>
      <c r="Y149" s="54">
        <f t="shared" si="35"/>
        <v>2.3847697596518971E-4</v>
      </c>
      <c r="Z149" s="55">
        <f t="shared" si="36"/>
        <v>5</v>
      </c>
      <c r="AA149" s="56">
        <f t="shared" si="37"/>
        <v>37.5</v>
      </c>
      <c r="AB149" s="78">
        <f t="shared" si="38"/>
        <v>37.5</v>
      </c>
      <c r="AC149" s="56">
        <f t="shared" si="39"/>
        <v>0</v>
      </c>
      <c r="AD149" s="58">
        <f t="shared" si="42"/>
        <v>325</v>
      </c>
      <c r="AE149" s="59">
        <f>IF((SUMIF($J$7:$J$1048576,J149,$U$7:$U$1048576))&gt;(SUMIF($J$7:$J$1048576,J149,$T$7:$T$1048576)),AD149,(IF(O149="cpv",(U149*S149),(U149*S149/1000))))</f>
        <v>325</v>
      </c>
      <c r="AF149" s="60">
        <f t="shared" si="43"/>
        <v>0</v>
      </c>
      <c r="AG149" s="60">
        <v>0</v>
      </c>
      <c r="AH149" s="60">
        <f t="shared" si="40"/>
        <v>287.5</v>
      </c>
      <c r="AI149" s="61">
        <f t="shared" si="41"/>
        <v>0.88461538461538458</v>
      </c>
    </row>
    <row r="150" spans="1:35" customFormat="1" ht="15" hidden="1" customHeight="1" x14ac:dyDescent="0.25">
      <c r="A150" s="46" t="s">
        <v>300</v>
      </c>
      <c r="B150" s="47">
        <v>2016</v>
      </c>
      <c r="C150" s="47">
        <v>1</v>
      </c>
      <c r="D150" s="48" t="s">
        <v>53</v>
      </c>
      <c r="E150" s="49">
        <v>42387</v>
      </c>
      <c r="F150" s="49">
        <v>42395</v>
      </c>
      <c r="G150" s="50">
        <f t="shared" ca="1" si="31"/>
        <v>0</v>
      </c>
      <c r="H150" s="46" t="s">
        <v>95</v>
      </c>
      <c r="I150" s="46" t="s">
        <v>1615</v>
      </c>
      <c r="J150" s="46" t="s">
        <v>299</v>
      </c>
      <c r="K150" s="51" t="str">
        <f t="shared" ca="1" si="32"/>
        <v>Completed</v>
      </c>
      <c r="L150" s="47" t="s">
        <v>64</v>
      </c>
      <c r="M150" s="47" t="s">
        <v>58</v>
      </c>
      <c r="N150" s="47" t="s">
        <v>59</v>
      </c>
      <c r="O150" s="47" t="s">
        <v>60</v>
      </c>
      <c r="P150" s="47" t="s">
        <v>61</v>
      </c>
      <c r="Q150" s="47" t="s">
        <v>62</v>
      </c>
      <c r="R150" s="52">
        <v>0.2</v>
      </c>
      <c r="S150" s="52">
        <v>1.3</v>
      </c>
      <c r="T150" s="53">
        <v>500000</v>
      </c>
      <c r="U150" s="53">
        <v>583482</v>
      </c>
      <c r="V150" s="51">
        <f t="shared" si="33"/>
        <v>0</v>
      </c>
      <c r="W150" s="51">
        <f t="shared" si="34"/>
        <v>500000</v>
      </c>
      <c r="X150" s="53">
        <v>110</v>
      </c>
      <c r="Y150" s="54">
        <f t="shared" si="35"/>
        <v>1.8852338204091985E-4</v>
      </c>
      <c r="Z150" s="55">
        <f t="shared" si="36"/>
        <v>0.45454545454545453</v>
      </c>
      <c r="AA150" s="56">
        <f t="shared" si="37"/>
        <v>100</v>
      </c>
      <c r="AB150" s="78">
        <f t="shared" si="38"/>
        <v>100</v>
      </c>
      <c r="AC150" s="56">
        <f t="shared" si="39"/>
        <v>0</v>
      </c>
      <c r="AD150" s="58">
        <f t="shared" si="42"/>
        <v>650</v>
      </c>
      <c r="AE150" s="59">
        <v>50</v>
      </c>
      <c r="AF150" s="60">
        <f t="shared" si="43"/>
        <v>-600</v>
      </c>
      <c r="AG150" s="60">
        <v>0</v>
      </c>
      <c r="AH150" s="60">
        <f t="shared" si="40"/>
        <v>-50</v>
      </c>
      <c r="AI150" s="61">
        <f t="shared" si="41"/>
        <v>-1</v>
      </c>
    </row>
    <row r="151" spans="1:35" customFormat="1" ht="15" hidden="1" customHeight="1" x14ac:dyDescent="0.25">
      <c r="A151" s="46" t="s">
        <v>301</v>
      </c>
      <c r="B151" s="47">
        <v>2016</v>
      </c>
      <c r="C151" s="47">
        <v>1</v>
      </c>
      <c r="D151" s="48" t="s">
        <v>53</v>
      </c>
      <c r="E151" s="49">
        <v>42387</v>
      </c>
      <c r="F151" s="49">
        <v>42395</v>
      </c>
      <c r="G151" s="50">
        <f t="shared" ca="1" si="31"/>
        <v>0</v>
      </c>
      <c r="H151" s="46" t="s">
        <v>95</v>
      </c>
      <c r="I151" s="46" t="s">
        <v>1615</v>
      </c>
      <c r="J151" s="46" t="s">
        <v>299</v>
      </c>
      <c r="K151" s="51" t="str">
        <f t="shared" ca="1" si="32"/>
        <v>Completed</v>
      </c>
      <c r="L151" s="47" t="s">
        <v>82</v>
      </c>
      <c r="M151" s="47" t="s">
        <v>58</v>
      </c>
      <c r="N151" s="47" t="s">
        <v>59</v>
      </c>
      <c r="O151" s="47" t="s">
        <v>60</v>
      </c>
      <c r="P151" s="47" t="s">
        <v>61</v>
      </c>
      <c r="Q151" s="47" t="s">
        <v>62</v>
      </c>
      <c r="R151" s="52">
        <v>0.1</v>
      </c>
      <c r="S151" s="52">
        <v>1.3</v>
      </c>
      <c r="T151" s="53">
        <v>500000</v>
      </c>
      <c r="U151" s="53">
        <v>525752</v>
      </c>
      <c r="V151" s="51">
        <f t="shared" si="33"/>
        <v>0</v>
      </c>
      <c r="W151" s="51">
        <f t="shared" si="34"/>
        <v>500000</v>
      </c>
      <c r="X151" s="53"/>
      <c r="Y151" s="54">
        <f t="shared" si="35"/>
        <v>0</v>
      </c>
      <c r="Z151" s="55" t="e">
        <f t="shared" si="36"/>
        <v>#DIV/0!</v>
      </c>
      <c r="AA151" s="56">
        <f t="shared" si="37"/>
        <v>50</v>
      </c>
      <c r="AB151" s="78">
        <f t="shared" si="38"/>
        <v>50</v>
      </c>
      <c r="AC151" s="56">
        <f t="shared" si="39"/>
        <v>0</v>
      </c>
      <c r="AD151" s="58">
        <f t="shared" si="42"/>
        <v>650</v>
      </c>
      <c r="AE151" s="59">
        <f>IF((SUMIF($J$7:$J$1048576,J151,$U$7:$U$1048576))&gt;(SUMIF($J$7:$J$1048576,J151,$T$7:$T$1048576)),AD151,(IF(O151="cpv",(U151*S151),(U151*S151/1000))))</f>
        <v>650</v>
      </c>
      <c r="AF151" s="60">
        <f t="shared" si="43"/>
        <v>0</v>
      </c>
      <c r="AG151" s="60">
        <v>0</v>
      </c>
      <c r="AH151" s="60">
        <f t="shared" si="40"/>
        <v>600</v>
      </c>
      <c r="AI151" s="61">
        <f t="shared" si="41"/>
        <v>0.92307692307692313</v>
      </c>
    </row>
    <row r="152" spans="1:35" customFormat="1" ht="15" hidden="1" customHeight="1" x14ac:dyDescent="0.25">
      <c r="A152" s="46" t="s">
        <v>302</v>
      </c>
      <c r="B152" s="47">
        <v>2016</v>
      </c>
      <c r="C152" s="47">
        <v>1</v>
      </c>
      <c r="D152" s="48" t="s">
        <v>53</v>
      </c>
      <c r="E152" s="49">
        <v>42387</v>
      </c>
      <c r="F152" s="49">
        <v>42395</v>
      </c>
      <c r="G152" s="50">
        <f t="shared" ca="1" si="31"/>
        <v>0</v>
      </c>
      <c r="H152" s="46" t="s">
        <v>95</v>
      </c>
      <c r="I152" s="46" t="s">
        <v>1615</v>
      </c>
      <c r="J152" s="46" t="s">
        <v>299</v>
      </c>
      <c r="K152" s="51" t="str">
        <f t="shared" ca="1" si="32"/>
        <v>Completed</v>
      </c>
      <c r="L152" s="47" t="s">
        <v>92</v>
      </c>
      <c r="M152" s="47" t="s">
        <v>58</v>
      </c>
      <c r="N152" s="47" t="s">
        <v>59</v>
      </c>
      <c r="O152" s="47" t="s">
        <v>60</v>
      </c>
      <c r="P152" s="47" t="s">
        <v>61</v>
      </c>
      <c r="Q152" s="47" t="s">
        <v>62</v>
      </c>
      <c r="R152" s="52">
        <v>0.1</v>
      </c>
      <c r="S152" s="52">
        <v>1.3</v>
      </c>
      <c r="T152" s="53">
        <v>250000</v>
      </c>
      <c r="U152" s="53">
        <v>262172</v>
      </c>
      <c r="V152" s="51">
        <f t="shared" si="33"/>
        <v>0</v>
      </c>
      <c r="W152" s="51">
        <f t="shared" si="34"/>
        <v>250000</v>
      </c>
      <c r="X152" s="53"/>
      <c r="Y152" s="54">
        <f t="shared" si="35"/>
        <v>0</v>
      </c>
      <c r="Z152" s="55" t="e">
        <f t="shared" si="36"/>
        <v>#DIV/0!</v>
      </c>
      <c r="AA152" s="56">
        <f t="shared" si="37"/>
        <v>25</v>
      </c>
      <c r="AB152" s="78">
        <f t="shared" si="38"/>
        <v>25</v>
      </c>
      <c r="AC152" s="56">
        <f t="shared" si="39"/>
        <v>0</v>
      </c>
      <c r="AD152" s="58">
        <f t="shared" si="42"/>
        <v>325</v>
      </c>
      <c r="AE152" s="59">
        <f>IF((SUMIF($J$7:$J$1048576,J152,$U$7:$U$1048576))&gt;(SUMIF($J$7:$J$1048576,J152,$T$7:$T$1048576)),AD152,(IF(O152="cpv",(U152*S152),(U152*S152/1000))))</f>
        <v>325</v>
      </c>
      <c r="AF152" s="60">
        <f t="shared" si="43"/>
        <v>0</v>
      </c>
      <c r="AG152" s="60">
        <v>0</v>
      </c>
      <c r="AH152" s="60">
        <f t="shared" si="40"/>
        <v>300</v>
      </c>
      <c r="AI152" s="61">
        <f t="shared" si="41"/>
        <v>0.92307692307692313</v>
      </c>
    </row>
    <row r="153" spans="1:35" customFormat="1" ht="15" hidden="1" customHeight="1" x14ac:dyDescent="0.25">
      <c r="A153" s="46" t="s">
        <v>303</v>
      </c>
      <c r="B153" s="47">
        <v>2016</v>
      </c>
      <c r="C153" s="47">
        <v>1</v>
      </c>
      <c r="D153" s="48" t="s">
        <v>53</v>
      </c>
      <c r="E153" s="49">
        <v>42387</v>
      </c>
      <c r="F153" s="49">
        <v>42395</v>
      </c>
      <c r="G153" s="50">
        <f t="shared" ca="1" si="31"/>
        <v>0</v>
      </c>
      <c r="H153" s="46" t="s">
        <v>95</v>
      </c>
      <c r="I153" s="46" t="s">
        <v>1615</v>
      </c>
      <c r="J153" s="46" t="s">
        <v>304</v>
      </c>
      <c r="K153" s="51" t="str">
        <f t="shared" ca="1" si="32"/>
        <v>Completed</v>
      </c>
      <c r="L153" s="47" t="s">
        <v>305</v>
      </c>
      <c r="M153" s="47" t="s">
        <v>58</v>
      </c>
      <c r="N153" s="47" t="s">
        <v>306</v>
      </c>
      <c r="O153" s="47" t="s">
        <v>60</v>
      </c>
      <c r="P153" s="47" t="s">
        <v>61</v>
      </c>
      <c r="Q153" s="47" t="s">
        <v>62</v>
      </c>
      <c r="R153" s="52">
        <v>2</v>
      </c>
      <c r="S153" s="52">
        <v>7.5</v>
      </c>
      <c r="T153" s="53">
        <v>193333</v>
      </c>
      <c r="U153" s="53">
        <v>220145</v>
      </c>
      <c r="V153" s="51">
        <f t="shared" si="33"/>
        <v>0</v>
      </c>
      <c r="W153" s="51">
        <f t="shared" si="34"/>
        <v>193333</v>
      </c>
      <c r="X153" s="53">
        <v>655</v>
      </c>
      <c r="Y153" s="54">
        <f t="shared" si="35"/>
        <v>2.9753117263621705E-3</v>
      </c>
      <c r="Z153" s="55">
        <f t="shared" si="36"/>
        <v>2.2137366412213741</v>
      </c>
      <c r="AA153" s="56">
        <f t="shared" si="37"/>
        <v>386.666</v>
      </c>
      <c r="AB153" s="78">
        <v>390</v>
      </c>
      <c r="AC153" s="56">
        <f t="shared" si="39"/>
        <v>3.3340000000000032</v>
      </c>
      <c r="AD153" s="58">
        <f t="shared" si="42"/>
        <v>1449.9974999999999</v>
      </c>
      <c r="AE153" s="59">
        <f>IF((SUMIF($J$7:$J$1048576,J153,$U$7:$U$1048576))&gt;(SUMIF($J$7:$J$1048576,J153,$T$7:$T$1048576)),AD153,(IF(O153="cpv",(U153*S153),(U153*S153/1000))))</f>
        <v>1449.9974999999999</v>
      </c>
      <c r="AF153" s="60">
        <f t="shared" si="43"/>
        <v>0</v>
      </c>
      <c r="AG153" s="60">
        <v>0</v>
      </c>
      <c r="AH153" s="60">
        <f t="shared" si="40"/>
        <v>1059.9974999999999</v>
      </c>
      <c r="AI153" s="61">
        <f t="shared" si="41"/>
        <v>0.73103401902417076</v>
      </c>
    </row>
    <row r="154" spans="1:35" s="34" customFormat="1" ht="15" hidden="1" customHeight="1" x14ac:dyDescent="0.25">
      <c r="A154" s="46" t="s">
        <v>307</v>
      </c>
      <c r="B154" s="47">
        <v>2016</v>
      </c>
      <c r="C154" s="47">
        <v>1</v>
      </c>
      <c r="D154" s="48" t="s">
        <v>53</v>
      </c>
      <c r="E154" s="49">
        <v>42387</v>
      </c>
      <c r="F154" s="49">
        <v>42400</v>
      </c>
      <c r="G154" s="50">
        <f t="shared" ca="1" si="31"/>
        <v>0</v>
      </c>
      <c r="H154" s="46" t="s">
        <v>84</v>
      </c>
      <c r="I154" s="46" t="s">
        <v>170</v>
      </c>
      <c r="J154" s="46" t="s">
        <v>308</v>
      </c>
      <c r="K154" s="51" t="str">
        <f t="shared" ca="1" si="32"/>
        <v>Completed</v>
      </c>
      <c r="L154" s="47" t="s">
        <v>172</v>
      </c>
      <c r="M154" s="47" t="s">
        <v>58</v>
      </c>
      <c r="N154" s="47" t="s">
        <v>59</v>
      </c>
      <c r="O154" s="47" t="s">
        <v>60</v>
      </c>
      <c r="P154" s="47" t="s">
        <v>61</v>
      </c>
      <c r="Q154" s="47" t="s">
        <v>62</v>
      </c>
      <c r="R154" s="52">
        <v>0.15</v>
      </c>
      <c r="S154" s="52">
        <v>0.8</v>
      </c>
      <c r="T154" s="53">
        <v>4000000</v>
      </c>
      <c r="U154" s="53">
        <v>4012351</v>
      </c>
      <c r="V154" s="51">
        <f t="shared" si="33"/>
        <v>0</v>
      </c>
      <c r="W154" s="51">
        <f t="shared" si="34"/>
        <v>4000000</v>
      </c>
      <c r="X154" s="53"/>
      <c r="Y154" s="54">
        <f t="shared" si="35"/>
        <v>0</v>
      </c>
      <c r="Z154" s="55" t="e">
        <f t="shared" si="36"/>
        <v>#DIV/0!</v>
      </c>
      <c r="AA154" s="56">
        <f t="shared" si="37"/>
        <v>600</v>
      </c>
      <c r="AB154" s="78">
        <f t="shared" si="38"/>
        <v>600</v>
      </c>
      <c r="AC154" s="56">
        <f t="shared" si="39"/>
        <v>0</v>
      </c>
      <c r="AD154" s="58">
        <f t="shared" si="42"/>
        <v>3200</v>
      </c>
      <c r="AE154" s="59">
        <v>1600</v>
      </c>
      <c r="AF154" s="60">
        <f t="shared" si="43"/>
        <v>-1600</v>
      </c>
      <c r="AG154" s="60">
        <v>0</v>
      </c>
      <c r="AH154" s="60">
        <f t="shared" si="40"/>
        <v>1000</v>
      </c>
      <c r="AI154" s="61">
        <f t="shared" si="41"/>
        <v>0.625</v>
      </c>
    </row>
    <row r="155" spans="1:35" customFormat="1" ht="15" hidden="1" customHeight="1" x14ac:dyDescent="0.25">
      <c r="A155" s="46" t="s">
        <v>309</v>
      </c>
      <c r="B155" s="47">
        <v>2016</v>
      </c>
      <c r="C155" s="47">
        <v>1</v>
      </c>
      <c r="D155" s="48" t="s">
        <v>53</v>
      </c>
      <c r="E155" s="49">
        <v>42387</v>
      </c>
      <c r="F155" s="49">
        <v>42400</v>
      </c>
      <c r="G155" s="50">
        <f t="shared" ca="1" si="31"/>
        <v>0</v>
      </c>
      <c r="H155" s="46" t="s">
        <v>84</v>
      </c>
      <c r="I155" s="46" t="s">
        <v>170</v>
      </c>
      <c r="J155" s="46" t="s">
        <v>308</v>
      </c>
      <c r="K155" s="51" t="str">
        <f t="shared" ca="1" si="32"/>
        <v>Completed</v>
      </c>
      <c r="L155" s="47" t="s">
        <v>186</v>
      </c>
      <c r="M155" s="47" t="s">
        <v>58</v>
      </c>
      <c r="N155" s="47" t="s">
        <v>59</v>
      </c>
      <c r="O155" s="47" t="s">
        <v>60</v>
      </c>
      <c r="P155" s="47" t="s">
        <v>61</v>
      </c>
      <c r="Q155" s="47" t="s">
        <v>62</v>
      </c>
      <c r="R155" s="52">
        <v>0.15</v>
      </c>
      <c r="S155" s="52">
        <v>0.8</v>
      </c>
      <c r="T155" s="53">
        <v>1000000</v>
      </c>
      <c r="U155" s="53">
        <v>1120432</v>
      </c>
      <c r="V155" s="51">
        <f t="shared" si="33"/>
        <v>0</v>
      </c>
      <c r="W155" s="51">
        <f t="shared" si="34"/>
        <v>1000000</v>
      </c>
      <c r="X155" s="53"/>
      <c r="Y155" s="54">
        <f t="shared" si="35"/>
        <v>0</v>
      </c>
      <c r="Z155" s="55" t="e">
        <f t="shared" si="36"/>
        <v>#DIV/0!</v>
      </c>
      <c r="AA155" s="56">
        <f t="shared" si="37"/>
        <v>150</v>
      </c>
      <c r="AB155" s="78">
        <f t="shared" si="38"/>
        <v>150</v>
      </c>
      <c r="AC155" s="56">
        <f t="shared" si="39"/>
        <v>0</v>
      </c>
      <c r="AD155" s="58">
        <f t="shared" si="42"/>
        <v>800</v>
      </c>
      <c r="AE155" s="59">
        <f t="shared" ref="AE155:AE160" si="44">IF((SUMIF($J$7:$J$1048576,J155,$U$7:$U$1048576))&gt;(SUMIF($J$7:$J$1048576,J155,$T$7:$T$1048576)),AD155,(IF(O155="cpv",(U155*S155),(U155*S155/1000))))</f>
        <v>800</v>
      </c>
      <c r="AF155" s="60">
        <f t="shared" si="43"/>
        <v>0</v>
      </c>
      <c r="AG155" s="60">
        <v>0</v>
      </c>
      <c r="AH155" s="60">
        <f t="shared" si="40"/>
        <v>650</v>
      </c>
      <c r="AI155" s="61">
        <f t="shared" si="41"/>
        <v>0.8125</v>
      </c>
    </row>
    <row r="156" spans="1:35" customFormat="1" ht="15" hidden="1" customHeight="1" x14ac:dyDescent="0.25">
      <c r="A156" s="46" t="s">
        <v>310</v>
      </c>
      <c r="B156" s="47">
        <v>2016</v>
      </c>
      <c r="C156" s="47">
        <v>1</v>
      </c>
      <c r="D156" s="48" t="s">
        <v>53</v>
      </c>
      <c r="E156" s="49">
        <v>42387</v>
      </c>
      <c r="F156" s="49">
        <v>42400</v>
      </c>
      <c r="G156" s="50">
        <f t="shared" ca="1" si="31"/>
        <v>0</v>
      </c>
      <c r="H156" s="46" t="s">
        <v>84</v>
      </c>
      <c r="I156" s="46" t="s">
        <v>170</v>
      </c>
      <c r="J156" s="46" t="s">
        <v>308</v>
      </c>
      <c r="K156" s="51" t="str">
        <f t="shared" ca="1" si="32"/>
        <v>Completed</v>
      </c>
      <c r="L156" s="47" t="s">
        <v>57</v>
      </c>
      <c r="M156" s="47" t="s">
        <v>58</v>
      </c>
      <c r="N156" s="47" t="s">
        <v>59</v>
      </c>
      <c r="O156" s="47" t="s">
        <v>60</v>
      </c>
      <c r="P156" s="47" t="s">
        <v>61</v>
      </c>
      <c r="Q156" s="47" t="s">
        <v>62</v>
      </c>
      <c r="R156" s="52">
        <v>0.5</v>
      </c>
      <c r="S156" s="52">
        <v>0.8</v>
      </c>
      <c r="T156" s="53">
        <v>2000000</v>
      </c>
      <c r="U156" s="53">
        <v>2000096</v>
      </c>
      <c r="V156" s="51">
        <f t="shared" si="33"/>
        <v>0</v>
      </c>
      <c r="W156" s="51">
        <f t="shared" si="34"/>
        <v>2000000</v>
      </c>
      <c r="X156" s="53"/>
      <c r="Y156" s="54">
        <f t="shared" si="35"/>
        <v>0</v>
      </c>
      <c r="Z156" s="55" t="e">
        <f t="shared" si="36"/>
        <v>#DIV/0!</v>
      </c>
      <c r="AA156" s="56">
        <f t="shared" si="37"/>
        <v>1000</v>
      </c>
      <c r="AB156" s="78">
        <f t="shared" si="38"/>
        <v>1000</v>
      </c>
      <c r="AC156" s="56">
        <f t="shared" si="39"/>
        <v>0</v>
      </c>
      <c r="AD156" s="58">
        <f t="shared" si="42"/>
        <v>1600</v>
      </c>
      <c r="AE156" s="59">
        <f t="shared" si="44"/>
        <v>1600</v>
      </c>
      <c r="AF156" s="60">
        <f t="shared" si="43"/>
        <v>0</v>
      </c>
      <c r="AG156" s="60">
        <v>0</v>
      </c>
      <c r="AH156" s="60">
        <f t="shared" si="40"/>
        <v>600</v>
      </c>
      <c r="AI156" s="61">
        <f t="shared" si="41"/>
        <v>0.375</v>
      </c>
    </row>
    <row r="157" spans="1:35" customFormat="1" ht="15" hidden="1" customHeight="1" x14ac:dyDescent="0.25">
      <c r="A157" s="46" t="s">
        <v>311</v>
      </c>
      <c r="B157" s="47">
        <v>2016</v>
      </c>
      <c r="C157" s="47">
        <v>1</v>
      </c>
      <c r="D157" s="48" t="s">
        <v>53</v>
      </c>
      <c r="E157" s="49">
        <v>42387</v>
      </c>
      <c r="F157" s="49">
        <v>42400</v>
      </c>
      <c r="G157" s="50">
        <f t="shared" ca="1" si="31"/>
        <v>0</v>
      </c>
      <c r="H157" s="46" t="s">
        <v>84</v>
      </c>
      <c r="I157" s="46" t="s">
        <v>170</v>
      </c>
      <c r="J157" s="46" t="s">
        <v>308</v>
      </c>
      <c r="K157" s="51" t="str">
        <f t="shared" ca="1" si="32"/>
        <v>Completed</v>
      </c>
      <c r="L157" s="47" t="s">
        <v>64</v>
      </c>
      <c r="M157" s="47" t="s">
        <v>58</v>
      </c>
      <c r="N157" s="47" t="s">
        <v>59</v>
      </c>
      <c r="O157" s="47" t="s">
        <v>60</v>
      </c>
      <c r="P157" s="47" t="s">
        <v>61</v>
      </c>
      <c r="Q157" s="47" t="s">
        <v>62</v>
      </c>
      <c r="R157" s="52">
        <v>0.2</v>
      </c>
      <c r="S157" s="52">
        <v>0.8</v>
      </c>
      <c r="T157" s="53">
        <v>3000000</v>
      </c>
      <c r="U157" s="53">
        <v>3107640</v>
      </c>
      <c r="V157" s="51">
        <f t="shared" si="33"/>
        <v>0</v>
      </c>
      <c r="W157" s="51">
        <f t="shared" si="34"/>
        <v>3000000</v>
      </c>
      <c r="X157" s="53">
        <v>1629</v>
      </c>
      <c r="Y157" s="54">
        <f t="shared" si="35"/>
        <v>5.2419199135034949E-4</v>
      </c>
      <c r="Z157" s="55">
        <f t="shared" si="36"/>
        <v>1.4732965009208103</v>
      </c>
      <c r="AA157" s="56">
        <f t="shared" si="37"/>
        <v>600</v>
      </c>
      <c r="AB157" s="78">
        <f t="shared" si="38"/>
        <v>600</v>
      </c>
      <c r="AC157" s="56">
        <f t="shared" si="39"/>
        <v>0</v>
      </c>
      <c r="AD157" s="58">
        <f t="shared" si="42"/>
        <v>2400</v>
      </c>
      <c r="AE157" s="59">
        <f t="shared" si="44"/>
        <v>2400</v>
      </c>
      <c r="AF157" s="60">
        <f t="shared" si="43"/>
        <v>0</v>
      </c>
      <c r="AG157" s="60">
        <v>0</v>
      </c>
      <c r="AH157" s="60">
        <f t="shared" si="40"/>
        <v>1800</v>
      </c>
      <c r="AI157" s="61">
        <f t="shared" si="41"/>
        <v>0.75</v>
      </c>
    </row>
    <row r="158" spans="1:35" customFormat="1" ht="15" hidden="1" customHeight="1" x14ac:dyDescent="0.25">
      <c r="A158" s="46" t="s">
        <v>312</v>
      </c>
      <c r="B158" s="47">
        <v>2016</v>
      </c>
      <c r="C158" s="47">
        <v>1</v>
      </c>
      <c r="D158" s="48" t="s">
        <v>53</v>
      </c>
      <c r="E158" s="49">
        <v>42387</v>
      </c>
      <c r="F158" s="49">
        <v>42400</v>
      </c>
      <c r="G158" s="50">
        <f t="shared" ca="1" si="31"/>
        <v>0</v>
      </c>
      <c r="H158" s="46" t="s">
        <v>84</v>
      </c>
      <c r="I158" s="46" t="s">
        <v>170</v>
      </c>
      <c r="J158" s="46" t="s">
        <v>308</v>
      </c>
      <c r="K158" s="51" t="str">
        <f t="shared" ca="1" si="32"/>
        <v>Completed</v>
      </c>
      <c r="L158" s="47" t="s">
        <v>82</v>
      </c>
      <c r="M158" s="47" t="s">
        <v>58</v>
      </c>
      <c r="N158" s="47" t="s">
        <v>59</v>
      </c>
      <c r="O158" s="47" t="s">
        <v>60</v>
      </c>
      <c r="P158" s="47" t="s">
        <v>61</v>
      </c>
      <c r="Q158" s="47" t="s">
        <v>62</v>
      </c>
      <c r="R158" s="52">
        <v>0.1</v>
      </c>
      <c r="S158" s="52">
        <v>0.8</v>
      </c>
      <c r="T158" s="53">
        <v>4000000</v>
      </c>
      <c r="U158" s="53">
        <v>4048132</v>
      </c>
      <c r="V158" s="51">
        <f t="shared" si="33"/>
        <v>0</v>
      </c>
      <c r="W158" s="51">
        <f t="shared" si="34"/>
        <v>4000000</v>
      </c>
      <c r="X158" s="53"/>
      <c r="Y158" s="54">
        <f t="shared" si="35"/>
        <v>0</v>
      </c>
      <c r="Z158" s="55" t="e">
        <f t="shared" si="36"/>
        <v>#DIV/0!</v>
      </c>
      <c r="AA158" s="56">
        <f t="shared" si="37"/>
        <v>400</v>
      </c>
      <c r="AB158" s="78">
        <f t="shared" si="38"/>
        <v>400</v>
      </c>
      <c r="AC158" s="56">
        <f t="shared" si="39"/>
        <v>0</v>
      </c>
      <c r="AD158" s="58">
        <f t="shared" si="42"/>
        <v>3200</v>
      </c>
      <c r="AE158" s="59">
        <f t="shared" si="44"/>
        <v>3200</v>
      </c>
      <c r="AF158" s="60">
        <f t="shared" si="43"/>
        <v>0</v>
      </c>
      <c r="AG158" s="60">
        <v>0</v>
      </c>
      <c r="AH158" s="60">
        <f t="shared" si="40"/>
        <v>2800</v>
      </c>
      <c r="AI158" s="61">
        <f t="shared" si="41"/>
        <v>0.875</v>
      </c>
    </row>
    <row r="159" spans="1:35" customFormat="1" ht="15" hidden="1" customHeight="1" x14ac:dyDescent="0.25">
      <c r="A159" s="46" t="s">
        <v>313</v>
      </c>
      <c r="B159" s="47">
        <v>2016</v>
      </c>
      <c r="C159" s="47">
        <v>1</v>
      </c>
      <c r="D159" s="48" t="s">
        <v>53</v>
      </c>
      <c r="E159" s="49">
        <v>42387</v>
      </c>
      <c r="F159" s="49">
        <v>42400</v>
      </c>
      <c r="G159" s="50">
        <f t="shared" ca="1" si="31"/>
        <v>0</v>
      </c>
      <c r="H159" s="46" t="s">
        <v>84</v>
      </c>
      <c r="I159" s="46" t="s">
        <v>170</v>
      </c>
      <c r="J159" s="46" t="s">
        <v>308</v>
      </c>
      <c r="K159" s="51" t="str">
        <f t="shared" ca="1" si="32"/>
        <v>Completed</v>
      </c>
      <c r="L159" s="47" t="s">
        <v>92</v>
      </c>
      <c r="M159" s="47" t="s">
        <v>58</v>
      </c>
      <c r="N159" s="47" t="s">
        <v>59</v>
      </c>
      <c r="O159" s="47" t="s">
        <v>60</v>
      </c>
      <c r="P159" s="47" t="s">
        <v>61</v>
      </c>
      <c r="Q159" s="47" t="s">
        <v>62</v>
      </c>
      <c r="R159" s="52">
        <v>0.1</v>
      </c>
      <c r="S159" s="52">
        <v>0.8</v>
      </c>
      <c r="T159" s="53">
        <v>1000000</v>
      </c>
      <c r="U159" s="53">
        <v>1016793</v>
      </c>
      <c r="V159" s="51">
        <f t="shared" si="33"/>
        <v>0</v>
      </c>
      <c r="W159" s="51">
        <f t="shared" si="34"/>
        <v>1000000</v>
      </c>
      <c r="X159" s="53"/>
      <c r="Y159" s="54">
        <f t="shared" si="35"/>
        <v>0</v>
      </c>
      <c r="Z159" s="55" t="e">
        <f t="shared" si="36"/>
        <v>#DIV/0!</v>
      </c>
      <c r="AA159" s="56">
        <f t="shared" si="37"/>
        <v>100</v>
      </c>
      <c r="AB159" s="78">
        <f t="shared" si="38"/>
        <v>100</v>
      </c>
      <c r="AC159" s="56">
        <f t="shared" si="39"/>
        <v>0</v>
      </c>
      <c r="AD159" s="58">
        <f t="shared" si="42"/>
        <v>800</v>
      </c>
      <c r="AE159" s="59">
        <f t="shared" si="44"/>
        <v>800</v>
      </c>
      <c r="AF159" s="60">
        <f t="shared" si="43"/>
        <v>0</v>
      </c>
      <c r="AG159" s="60">
        <v>0</v>
      </c>
      <c r="AH159" s="60">
        <f t="shared" si="40"/>
        <v>700</v>
      </c>
      <c r="AI159" s="61">
        <f t="shared" si="41"/>
        <v>0.875</v>
      </c>
    </row>
    <row r="160" spans="1:35" customFormat="1" ht="15" hidden="1" customHeight="1" x14ac:dyDescent="0.25">
      <c r="A160" s="46" t="s">
        <v>314</v>
      </c>
      <c r="B160" s="47">
        <v>2016</v>
      </c>
      <c r="C160" s="47">
        <v>1</v>
      </c>
      <c r="D160" s="48" t="s">
        <v>53</v>
      </c>
      <c r="E160" s="49">
        <v>42387</v>
      </c>
      <c r="F160" s="49">
        <v>42400</v>
      </c>
      <c r="G160" s="50">
        <f t="shared" ca="1" si="31"/>
        <v>0</v>
      </c>
      <c r="H160" s="46" t="s">
        <v>84</v>
      </c>
      <c r="I160" s="46" t="s">
        <v>170</v>
      </c>
      <c r="J160" s="46" t="s">
        <v>308</v>
      </c>
      <c r="K160" s="51" t="str">
        <f t="shared" ca="1" si="32"/>
        <v>Completed</v>
      </c>
      <c r="L160" s="47" t="s">
        <v>315</v>
      </c>
      <c r="M160" s="47" t="s">
        <v>58</v>
      </c>
      <c r="N160" s="47" t="s">
        <v>59</v>
      </c>
      <c r="O160" s="47" t="s">
        <v>60</v>
      </c>
      <c r="P160" s="47" t="s">
        <v>61</v>
      </c>
      <c r="Q160" s="47" t="s">
        <v>62</v>
      </c>
      <c r="R160" s="52">
        <v>0.17</v>
      </c>
      <c r="S160" s="52">
        <v>0.8</v>
      </c>
      <c r="T160" s="53">
        <v>2000000</v>
      </c>
      <c r="U160" s="53">
        <v>2000565</v>
      </c>
      <c r="V160" s="51">
        <f t="shared" si="33"/>
        <v>0</v>
      </c>
      <c r="W160" s="51">
        <f t="shared" si="34"/>
        <v>2000000</v>
      </c>
      <c r="X160" s="53">
        <v>1347</v>
      </c>
      <c r="Y160" s="54">
        <f t="shared" si="35"/>
        <v>6.7330978998432944E-4</v>
      </c>
      <c r="Z160" s="55">
        <f t="shared" si="36"/>
        <v>1.1878247958426131</v>
      </c>
      <c r="AA160" s="56">
        <f t="shared" si="37"/>
        <v>340</v>
      </c>
      <c r="AB160" s="78">
        <f t="shared" si="38"/>
        <v>340</v>
      </c>
      <c r="AC160" s="56">
        <f t="shared" si="39"/>
        <v>0</v>
      </c>
      <c r="AD160" s="58">
        <f t="shared" si="42"/>
        <v>1600</v>
      </c>
      <c r="AE160" s="59">
        <f t="shared" si="44"/>
        <v>1600</v>
      </c>
      <c r="AF160" s="60">
        <f t="shared" si="43"/>
        <v>0</v>
      </c>
      <c r="AG160" s="60">
        <v>0</v>
      </c>
      <c r="AH160" s="60">
        <f t="shared" si="40"/>
        <v>1260</v>
      </c>
      <c r="AI160" s="61">
        <f t="shared" si="41"/>
        <v>0.78749999999999998</v>
      </c>
    </row>
    <row r="161" spans="1:35" customFormat="1" ht="15" hidden="1" customHeight="1" x14ac:dyDescent="0.25">
      <c r="A161" s="46" t="s">
        <v>316</v>
      </c>
      <c r="B161" s="47">
        <v>2016</v>
      </c>
      <c r="C161" s="47">
        <v>1</v>
      </c>
      <c r="D161" s="48" t="s">
        <v>53</v>
      </c>
      <c r="E161" s="49">
        <v>42384</v>
      </c>
      <c r="F161" s="49">
        <v>42400</v>
      </c>
      <c r="G161" s="50">
        <f t="shared" ca="1" si="31"/>
        <v>0</v>
      </c>
      <c r="H161" s="46" t="s">
        <v>54</v>
      </c>
      <c r="I161" s="46" t="s">
        <v>55</v>
      </c>
      <c r="J161" s="46" t="s">
        <v>317</v>
      </c>
      <c r="K161" s="51" t="str">
        <f t="shared" ca="1" si="32"/>
        <v>Completed</v>
      </c>
      <c r="L161" s="47" t="s">
        <v>77</v>
      </c>
      <c r="M161" s="47" t="s">
        <v>58</v>
      </c>
      <c r="N161" s="47" t="s">
        <v>108</v>
      </c>
      <c r="O161" s="47" t="s">
        <v>109</v>
      </c>
      <c r="P161" s="47" t="s">
        <v>100</v>
      </c>
      <c r="Q161" s="47" t="s">
        <v>101</v>
      </c>
      <c r="R161" s="52">
        <v>0.01</v>
      </c>
      <c r="S161" s="52">
        <v>3.3000000000000002E-2</v>
      </c>
      <c r="T161" s="53">
        <v>110000</v>
      </c>
      <c r="U161" s="53">
        <v>97944</v>
      </c>
      <c r="V161" s="51">
        <f t="shared" si="33"/>
        <v>12056</v>
      </c>
      <c r="W161" s="51">
        <f t="shared" si="34"/>
        <v>97944</v>
      </c>
      <c r="X161" s="53"/>
      <c r="Y161" s="54">
        <f t="shared" si="35"/>
        <v>0</v>
      </c>
      <c r="Z161" s="55" t="e">
        <f t="shared" si="36"/>
        <v>#DIV/0!</v>
      </c>
      <c r="AA161" s="56">
        <f t="shared" si="37"/>
        <v>1100</v>
      </c>
      <c r="AB161" s="78">
        <v>0</v>
      </c>
      <c r="AC161" s="56">
        <f t="shared" si="39"/>
        <v>-1100</v>
      </c>
      <c r="AD161" s="58">
        <f t="shared" si="42"/>
        <v>3630</v>
      </c>
      <c r="AE161" s="59">
        <v>2232.15</v>
      </c>
      <c r="AF161" s="60">
        <f t="shared" si="43"/>
        <v>-1397.85</v>
      </c>
      <c r="AG161" s="60">
        <v>0</v>
      </c>
      <c r="AH161" s="60">
        <f t="shared" si="40"/>
        <v>2232.15</v>
      </c>
      <c r="AI161" s="61">
        <f t="shared" si="41"/>
        <v>1</v>
      </c>
    </row>
    <row r="162" spans="1:35" customFormat="1" ht="15" hidden="1" customHeight="1" x14ac:dyDescent="0.25">
      <c r="A162" s="46" t="s">
        <v>318</v>
      </c>
      <c r="B162" s="47">
        <v>2016</v>
      </c>
      <c r="C162" s="47">
        <v>1</v>
      </c>
      <c r="D162" s="48" t="s">
        <v>53</v>
      </c>
      <c r="E162" s="49">
        <v>42384</v>
      </c>
      <c r="F162" s="49">
        <v>42400</v>
      </c>
      <c r="G162" s="50">
        <f t="shared" ca="1" si="31"/>
        <v>0</v>
      </c>
      <c r="H162" s="46" t="s">
        <v>54</v>
      </c>
      <c r="I162" s="46" t="s">
        <v>55</v>
      </c>
      <c r="J162" s="46" t="s">
        <v>317</v>
      </c>
      <c r="K162" s="51" t="str">
        <f t="shared" ca="1" si="32"/>
        <v>Completed</v>
      </c>
      <c r="L162" s="47" t="s">
        <v>92</v>
      </c>
      <c r="M162" s="47" t="s">
        <v>58</v>
      </c>
      <c r="N162" s="47" t="s">
        <v>108</v>
      </c>
      <c r="O162" s="47" t="s">
        <v>109</v>
      </c>
      <c r="P162" s="47" t="s">
        <v>100</v>
      </c>
      <c r="Q162" s="47" t="s">
        <v>101</v>
      </c>
      <c r="R162" s="52">
        <v>1.2E-2</v>
      </c>
      <c r="S162" s="52">
        <v>3.3000000000000002E-2</v>
      </c>
      <c r="T162" s="53">
        <v>51000</v>
      </c>
      <c r="U162" s="53">
        <v>51388</v>
      </c>
      <c r="V162" s="51">
        <f t="shared" si="33"/>
        <v>0</v>
      </c>
      <c r="W162" s="51">
        <f t="shared" si="34"/>
        <v>51000</v>
      </c>
      <c r="X162" s="53">
        <v>8516</v>
      </c>
      <c r="Y162" s="54">
        <f t="shared" si="35"/>
        <v>0.16571962325834824</v>
      </c>
      <c r="Z162" s="55">
        <f t="shared" si="36"/>
        <v>0.12547909816815406</v>
      </c>
      <c r="AA162" s="56">
        <f t="shared" si="37"/>
        <v>612</v>
      </c>
      <c r="AB162" s="78">
        <f t="shared" si="38"/>
        <v>612</v>
      </c>
      <c r="AC162" s="56">
        <f t="shared" si="39"/>
        <v>0</v>
      </c>
      <c r="AD162" s="58">
        <f t="shared" si="42"/>
        <v>1683</v>
      </c>
      <c r="AE162" s="59">
        <v>1068.58</v>
      </c>
      <c r="AF162" s="60">
        <f t="shared" si="43"/>
        <v>-614.42000000000007</v>
      </c>
      <c r="AG162" s="60">
        <v>0</v>
      </c>
      <c r="AH162" s="60">
        <f t="shared" si="40"/>
        <v>456.57999999999993</v>
      </c>
      <c r="AI162" s="61">
        <f t="shared" si="41"/>
        <v>0.42727732130490925</v>
      </c>
    </row>
    <row r="163" spans="1:35" customFormat="1" ht="15" hidden="1" customHeight="1" x14ac:dyDescent="0.25">
      <c r="A163" s="46" t="s">
        <v>319</v>
      </c>
      <c r="B163" s="47">
        <v>2016</v>
      </c>
      <c r="C163" s="47">
        <v>1</v>
      </c>
      <c r="D163" s="48" t="s">
        <v>53</v>
      </c>
      <c r="E163" s="49">
        <v>42387</v>
      </c>
      <c r="F163" s="49">
        <v>42400</v>
      </c>
      <c r="G163" s="50">
        <f t="shared" ca="1" si="31"/>
        <v>0</v>
      </c>
      <c r="H163" s="46" t="s">
        <v>54</v>
      </c>
      <c r="I163" s="46" t="s">
        <v>140</v>
      </c>
      <c r="J163" s="46" t="s">
        <v>320</v>
      </c>
      <c r="K163" s="51" t="str">
        <f t="shared" ca="1" si="32"/>
        <v>Completed</v>
      </c>
      <c r="L163" s="47" t="s">
        <v>77</v>
      </c>
      <c r="M163" s="47" t="s">
        <v>58</v>
      </c>
      <c r="N163" s="47" t="s">
        <v>108</v>
      </c>
      <c r="O163" s="47" t="s">
        <v>109</v>
      </c>
      <c r="P163" s="47" t="s">
        <v>100</v>
      </c>
      <c r="Q163" s="47" t="s">
        <v>101</v>
      </c>
      <c r="R163" s="52">
        <v>0.01</v>
      </c>
      <c r="S163" s="52">
        <v>3.3000000000000002E-2</v>
      </c>
      <c r="T163" s="53">
        <v>50000</v>
      </c>
      <c r="U163" s="53">
        <v>47038</v>
      </c>
      <c r="V163" s="51">
        <f t="shared" si="33"/>
        <v>2962</v>
      </c>
      <c r="W163" s="51">
        <f t="shared" si="34"/>
        <v>47038</v>
      </c>
      <c r="X163" s="53">
        <v>6011</v>
      </c>
      <c r="Y163" s="54">
        <f t="shared" si="35"/>
        <v>0.12779029720651389</v>
      </c>
      <c r="Z163" s="55">
        <f t="shared" si="36"/>
        <v>0.25823556812510401</v>
      </c>
      <c r="AA163" s="56">
        <f t="shared" si="37"/>
        <v>500</v>
      </c>
      <c r="AB163" s="78">
        <v>0</v>
      </c>
      <c r="AC163" s="56">
        <f t="shared" si="39"/>
        <v>-500</v>
      </c>
      <c r="AD163" s="58">
        <f t="shared" si="42"/>
        <v>1650</v>
      </c>
      <c r="AE163" s="59">
        <f>IF((SUMIF($J$7:$J$1048576,J163,$U$7:$U$1048576))&gt;(SUMIF($J$7:$J$1048576,J163,$T$7:$T$1048576)),AD163,(IF(O163="cpv",(U163*S163),(U163*S163/1000))))</f>
        <v>1552.2540000000001</v>
      </c>
      <c r="AF163" s="60">
        <f t="shared" si="43"/>
        <v>-97.745999999999867</v>
      </c>
      <c r="AG163" s="60">
        <v>0</v>
      </c>
      <c r="AH163" s="60">
        <f t="shared" si="40"/>
        <v>1552.2540000000001</v>
      </c>
      <c r="AI163" s="61">
        <f t="shared" si="41"/>
        <v>1</v>
      </c>
    </row>
    <row r="164" spans="1:35" customFormat="1" ht="15" hidden="1" customHeight="1" x14ac:dyDescent="0.25">
      <c r="A164" s="46" t="s">
        <v>321</v>
      </c>
      <c r="B164" s="47">
        <v>2016</v>
      </c>
      <c r="C164" s="47">
        <v>1</v>
      </c>
      <c r="D164" s="48" t="s">
        <v>53</v>
      </c>
      <c r="E164" s="49">
        <v>42387</v>
      </c>
      <c r="F164" s="49">
        <v>42400</v>
      </c>
      <c r="G164" s="50">
        <f t="shared" ca="1" si="31"/>
        <v>0</v>
      </c>
      <c r="H164" s="46" t="s">
        <v>54</v>
      </c>
      <c r="I164" s="46" t="s">
        <v>140</v>
      </c>
      <c r="J164" s="46" t="s">
        <v>320</v>
      </c>
      <c r="K164" s="51" t="str">
        <f t="shared" ca="1" si="32"/>
        <v>Completed</v>
      </c>
      <c r="L164" s="47" t="s">
        <v>92</v>
      </c>
      <c r="M164" s="47" t="s">
        <v>58</v>
      </c>
      <c r="N164" s="47" t="s">
        <v>108</v>
      </c>
      <c r="O164" s="47" t="s">
        <v>109</v>
      </c>
      <c r="P164" s="47" t="s">
        <v>100</v>
      </c>
      <c r="Q164" s="47" t="s">
        <v>101</v>
      </c>
      <c r="R164" s="52">
        <v>1.2E-2</v>
      </c>
      <c r="S164" s="52">
        <v>3.3000000000000002E-2</v>
      </c>
      <c r="T164" s="53">
        <v>50000</v>
      </c>
      <c r="U164" s="53">
        <v>50271</v>
      </c>
      <c r="V164" s="51">
        <f t="shared" si="33"/>
        <v>0</v>
      </c>
      <c r="W164" s="51">
        <f t="shared" si="34"/>
        <v>50000</v>
      </c>
      <c r="X164" s="53">
        <v>8784</v>
      </c>
      <c r="Y164" s="54">
        <f t="shared" si="35"/>
        <v>0.17473294742495674</v>
      </c>
      <c r="Z164" s="55">
        <f t="shared" si="36"/>
        <v>0.16484517304189436</v>
      </c>
      <c r="AA164" s="56">
        <f t="shared" si="37"/>
        <v>600</v>
      </c>
      <c r="AB164" s="78">
        <f t="shared" si="38"/>
        <v>600</v>
      </c>
      <c r="AC164" s="56">
        <f t="shared" si="39"/>
        <v>0</v>
      </c>
      <c r="AD164" s="58">
        <f t="shared" si="42"/>
        <v>1650</v>
      </c>
      <c r="AE164" s="59">
        <v>1448</v>
      </c>
      <c r="AF164" s="60">
        <f t="shared" si="43"/>
        <v>-202</v>
      </c>
      <c r="AG164" s="60">
        <v>0</v>
      </c>
      <c r="AH164" s="60">
        <f t="shared" si="40"/>
        <v>848</v>
      </c>
      <c r="AI164" s="61">
        <f t="shared" si="41"/>
        <v>0.58563535911602205</v>
      </c>
    </row>
    <row r="165" spans="1:35" customFormat="1" ht="15" hidden="1" customHeight="1" x14ac:dyDescent="0.25">
      <c r="A165" s="46" t="s">
        <v>322</v>
      </c>
      <c r="B165" s="47">
        <v>2016</v>
      </c>
      <c r="C165" s="47">
        <v>1</v>
      </c>
      <c r="D165" s="48" t="s">
        <v>53</v>
      </c>
      <c r="E165" s="49">
        <v>42387</v>
      </c>
      <c r="F165" s="49">
        <v>42400</v>
      </c>
      <c r="G165" s="50">
        <f t="shared" ca="1" si="31"/>
        <v>0</v>
      </c>
      <c r="H165" s="46" t="s">
        <v>54</v>
      </c>
      <c r="I165" s="46" t="s">
        <v>323</v>
      </c>
      <c r="J165" s="46" t="s">
        <v>324</v>
      </c>
      <c r="K165" s="51" t="str">
        <f t="shared" ca="1" si="32"/>
        <v>Completed</v>
      </c>
      <c r="L165" s="47" t="s">
        <v>77</v>
      </c>
      <c r="M165" s="47" t="s">
        <v>58</v>
      </c>
      <c r="N165" s="47" t="s">
        <v>108</v>
      </c>
      <c r="O165" s="47" t="s">
        <v>109</v>
      </c>
      <c r="P165" s="47" t="s">
        <v>100</v>
      </c>
      <c r="Q165" s="47" t="s">
        <v>101</v>
      </c>
      <c r="R165" s="52">
        <v>0.01</v>
      </c>
      <c r="S165" s="52">
        <v>3.3000000000000002E-2</v>
      </c>
      <c r="T165" s="53">
        <v>100000</v>
      </c>
      <c r="U165" s="53">
        <v>45271</v>
      </c>
      <c r="V165" s="51">
        <f t="shared" si="33"/>
        <v>54729</v>
      </c>
      <c r="W165" s="51">
        <f t="shared" si="34"/>
        <v>45271</v>
      </c>
      <c r="X165" s="53">
        <v>1896</v>
      </c>
      <c r="Y165" s="54">
        <f t="shared" si="35"/>
        <v>4.188111594619072E-2</v>
      </c>
      <c r="Z165" s="55">
        <f t="shared" si="36"/>
        <v>0.78794462025316458</v>
      </c>
      <c r="AA165" s="56">
        <f t="shared" si="37"/>
        <v>1000</v>
      </c>
      <c r="AB165" s="78">
        <v>0</v>
      </c>
      <c r="AC165" s="56">
        <f t="shared" si="39"/>
        <v>-1000</v>
      </c>
      <c r="AD165" s="58">
        <f t="shared" si="42"/>
        <v>3300</v>
      </c>
      <c r="AE165" s="59">
        <f>IF((SUMIF($J$7:$J$1048576,J165,$U$7:$U$1048576))&gt;(SUMIF($J$7:$J$1048576,J165,$T$7:$T$1048576)),AD165,(IF(O165="cpv",(U165*S165),(U165*S165/1000))))</f>
        <v>1493.943</v>
      </c>
      <c r="AF165" s="60">
        <f t="shared" si="43"/>
        <v>-1806.057</v>
      </c>
      <c r="AG165" s="60">
        <v>0</v>
      </c>
      <c r="AH165" s="60">
        <f t="shared" si="40"/>
        <v>1493.943</v>
      </c>
      <c r="AI165" s="61">
        <f t="shared" si="41"/>
        <v>1</v>
      </c>
    </row>
    <row r="166" spans="1:35" customFormat="1" ht="15" hidden="1" customHeight="1" x14ac:dyDescent="0.25">
      <c r="A166" s="46" t="s">
        <v>325</v>
      </c>
      <c r="B166" s="47">
        <v>2016</v>
      </c>
      <c r="C166" s="47">
        <v>1</v>
      </c>
      <c r="D166" s="48" t="s">
        <v>53</v>
      </c>
      <c r="E166" s="49">
        <v>42387</v>
      </c>
      <c r="F166" s="49">
        <v>42400</v>
      </c>
      <c r="G166" s="50">
        <f t="shared" ca="1" si="31"/>
        <v>0</v>
      </c>
      <c r="H166" s="46" t="s">
        <v>54</v>
      </c>
      <c r="I166" s="46" t="s">
        <v>323</v>
      </c>
      <c r="J166" s="46" t="s">
        <v>324</v>
      </c>
      <c r="K166" s="51" t="str">
        <f t="shared" ca="1" si="32"/>
        <v>Completed</v>
      </c>
      <c r="L166" s="47" t="s">
        <v>57</v>
      </c>
      <c r="M166" s="47" t="s">
        <v>58</v>
      </c>
      <c r="N166" s="47" t="s">
        <v>108</v>
      </c>
      <c r="O166" s="47" t="s">
        <v>109</v>
      </c>
      <c r="P166" s="47" t="s">
        <v>100</v>
      </c>
      <c r="Q166" s="47" t="s">
        <v>101</v>
      </c>
      <c r="R166" s="52">
        <v>0.01</v>
      </c>
      <c r="S166" s="52">
        <v>3.3000000000000002E-2</v>
      </c>
      <c r="T166" s="53">
        <v>50000</v>
      </c>
      <c r="U166" s="53">
        <v>51181</v>
      </c>
      <c r="V166" s="51">
        <f t="shared" si="33"/>
        <v>0</v>
      </c>
      <c r="W166" s="51">
        <f t="shared" si="34"/>
        <v>50000</v>
      </c>
      <c r="X166" s="53"/>
      <c r="Y166" s="54">
        <f t="shared" si="35"/>
        <v>0</v>
      </c>
      <c r="Z166" s="55" t="e">
        <f t="shared" si="36"/>
        <v>#DIV/0!</v>
      </c>
      <c r="AA166" s="56">
        <f t="shared" si="37"/>
        <v>500</v>
      </c>
      <c r="AB166" s="78">
        <f t="shared" si="38"/>
        <v>500</v>
      </c>
      <c r="AC166" s="56">
        <f t="shared" si="39"/>
        <v>0</v>
      </c>
      <c r="AD166" s="58">
        <f t="shared" si="42"/>
        <v>1650</v>
      </c>
      <c r="AE166" s="59">
        <v>1297</v>
      </c>
      <c r="AF166" s="60">
        <f t="shared" si="43"/>
        <v>-353</v>
      </c>
      <c r="AG166" s="60">
        <v>0</v>
      </c>
      <c r="AH166" s="60">
        <f t="shared" si="40"/>
        <v>797</v>
      </c>
      <c r="AI166" s="61">
        <f t="shared" si="41"/>
        <v>0.61449498843484962</v>
      </c>
    </row>
    <row r="167" spans="1:35" customFormat="1" ht="15" hidden="1" customHeight="1" x14ac:dyDescent="0.25">
      <c r="A167" s="46" t="s">
        <v>326</v>
      </c>
      <c r="B167" s="47">
        <v>2016</v>
      </c>
      <c r="C167" s="47">
        <v>1</v>
      </c>
      <c r="D167" s="48" t="s">
        <v>53</v>
      </c>
      <c r="E167" s="49">
        <v>42387</v>
      </c>
      <c r="F167" s="49">
        <v>42400</v>
      </c>
      <c r="G167" s="50">
        <f t="shared" ca="1" si="31"/>
        <v>0</v>
      </c>
      <c r="H167" s="46" t="s">
        <v>54</v>
      </c>
      <c r="I167" s="46" t="s">
        <v>323</v>
      </c>
      <c r="J167" s="46" t="s">
        <v>324</v>
      </c>
      <c r="K167" s="51" t="str">
        <f t="shared" ca="1" si="32"/>
        <v>Completed</v>
      </c>
      <c r="L167" s="47" t="s">
        <v>64</v>
      </c>
      <c r="M167" s="47" t="s">
        <v>58</v>
      </c>
      <c r="N167" s="47" t="s">
        <v>108</v>
      </c>
      <c r="O167" s="47" t="s">
        <v>109</v>
      </c>
      <c r="P167" s="47" t="s">
        <v>100</v>
      </c>
      <c r="Q167" s="47" t="s">
        <v>101</v>
      </c>
      <c r="R167" s="52">
        <v>6.0000000000000001E-3</v>
      </c>
      <c r="S167" s="52">
        <v>3.3000000000000002E-2</v>
      </c>
      <c r="T167" s="53">
        <v>75000</v>
      </c>
      <c r="U167" s="53">
        <v>75050</v>
      </c>
      <c r="V167" s="51">
        <f t="shared" si="33"/>
        <v>0</v>
      </c>
      <c r="W167" s="51">
        <f t="shared" si="34"/>
        <v>75000</v>
      </c>
      <c r="X167" s="53">
        <v>1011</v>
      </c>
      <c r="Y167" s="54">
        <f t="shared" si="35"/>
        <v>1.3471019320453031E-2</v>
      </c>
      <c r="Z167" s="55">
        <f t="shared" si="36"/>
        <v>2.4497032640949556</v>
      </c>
      <c r="AA167" s="56">
        <f t="shared" si="37"/>
        <v>450</v>
      </c>
      <c r="AB167" s="78">
        <f t="shared" si="38"/>
        <v>450</v>
      </c>
      <c r="AC167" s="56">
        <f t="shared" si="39"/>
        <v>0</v>
      </c>
      <c r="AD167" s="58">
        <f t="shared" si="42"/>
        <v>2475</v>
      </c>
      <c r="AE167" s="59">
        <f>IF((SUMIF($J$7:$J$1048576,J167,$U$7:$U$1048576))&gt;(SUMIF($J$7:$J$1048576,J167,$T$7:$T$1048576)),AD167,(IF(O167="cpv",(U167*S167),(U167*S167/1000))))</f>
        <v>2476.65</v>
      </c>
      <c r="AF167" s="60">
        <f t="shared" si="43"/>
        <v>1.6500000000000909</v>
      </c>
      <c r="AG167" s="60">
        <v>0</v>
      </c>
      <c r="AH167" s="60">
        <f t="shared" si="40"/>
        <v>2026.65</v>
      </c>
      <c r="AI167" s="61">
        <f t="shared" si="41"/>
        <v>0.81830294954878569</v>
      </c>
    </row>
    <row r="168" spans="1:35" customFormat="1" ht="15" hidden="1" customHeight="1" x14ac:dyDescent="0.25">
      <c r="A168" s="46" t="s">
        <v>327</v>
      </c>
      <c r="B168" s="47">
        <v>2016</v>
      </c>
      <c r="C168" s="47">
        <v>1</v>
      </c>
      <c r="D168" s="48" t="s">
        <v>53</v>
      </c>
      <c r="E168" s="49">
        <v>42387</v>
      </c>
      <c r="F168" s="49">
        <v>42400</v>
      </c>
      <c r="G168" s="50">
        <f t="shared" ca="1" si="31"/>
        <v>0</v>
      </c>
      <c r="H168" s="46" t="s">
        <v>54</v>
      </c>
      <c r="I168" s="46" t="s">
        <v>323</v>
      </c>
      <c r="J168" s="46" t="s">
        <v>324</v>
      </c>
      <c r="K168" s="51" t="str">
        <f t="shared" ca="1" si="32"/>
        <v>Completed</v>
      </c>
      <c r="L168" s="47" t="s">
        <v>133</v>
      </c>
      <c r="M168" s="47" t="s">
        <v>58</v>
      </c>
      <c r="N168" s="47" t="s">
        <v>108</v>
      </c>
      <c r="O168" s="47" t="s">
        <v>109</v>
      </c>
      <c r="P168" s="47" t="s">
        <v>100</v>
      </c>
      <c r="Q168" s="47" t="s">
        <v>101</v>
      </c>
      <c r="R168" s="52">
        <v>5.0000000000000001E-3</v>
      </c>
      <c r="S168" s="52">
        <v>3.3000000000000002E-2</v>
      </c>
      <c r="T168" s="53">
        <v>80000</v>
      </c>
      <c r="U168" s="53">
        <v>82805</v>
      </c>
      <c r="V168" s="51">
        <f t="shared" si="33"/>
        <v>0</v>
      </c>
      <c r="W168" s="51">
        <f t="shared" si="34"/>
        <v>80000</v>
      </c>
      <c r="X168" s="53">
        <v>9874</v>
      </c>
      <c r="Y168" s="54">
        <f t="shared" si="35"/>
        <v>0.11924400700440795</v>
      </c>
      <c r="Z168" s="55">
        <f t="shared" si="36"/>
        <v>0.27674346769293096</v>
      </c>
      <c r="AA168" s="56">
        <f t="shared" si="37"/>
        <v>400</v>
      </c>
      <c r="AB168" s="78">
        <f t="shared" si="38"/>
        <v>400</v>
      </c>
      <c r="AC168" s="56">
        <f t="shared" si="39"/>
        <v>0</v>
      </c>
      <c r="AD168" s="58">
        <f t="shared" si="42"/>
        <v>2640</v>
      </c>
      <c r="AE168" s="59">
        <f>IF((SUMIF($J$7:$J$1048576,J168,$U$7:$U$1048576))&gt;(SUMIF($J$7:$J$1048576,J168,$T$7:$T$1048576)),AD168,(IF(O168="cpv",(U168*S168),(U168*S168/1000))))</f>
        <v>2732.5650000000001</v>
      </c>
      <c r="AF168" s="60">
        <f t="shared" si="43"/>
        <v>92.565000000000055</v>
      </c>
      <c r="AG168" s="60">
        <v>0</v>
      </c>
      <c r="AH168" s="60">
        <f t="shared" si="40"/>
        <v>2332.5650000000001</v>
      </c>
      <c r="AI168" s="61">
        <f t="shared" si="41"/>
        <v>0.85361738879038562</v>
      </c>
    </row>
    <row r="169" spans="1:35" customFormat="1" ht="15" hidden="1" customHeight="1" x14ac:dyDescent="0.25">
      <c r="A169" s="46" t="s">
        <v>328</v>
      </c>
      <c r="B169" s="47">
        <v>2016</v>
      </c>
      <c r="C169" s="47">
        <v>1</v>
      </c>
      <c r="D169" s="48" t="s">
        <v>53</v>
      </c>
      <c r="E169" s="49">
        <v>42387</v>
      </c>
      <c r="F169" s="49">
        <v>42400</v>
      </c>
      <c r="G169" s="50">
        <f t="shared" ca="1" si="31"/>
        <v>0</v>
      </c>
      <c r="H169" s="46" t="s">
        <v>54</v>
      </c>
      <c r="I169" s="46" t="s">
        <v>329</v>
      </c>
      <c r="J169" s="46" t="s">
        <v>330</v>
      </c>
      <c r="K169" s="51" t="str">
        <f t="shared" ca="1" si="32"/>
        <v>Completed</v>
      </c>
      <c r="L169" s="47" t="s">
        <v>77</v>
      </c>
      <c r="M169" s="47" t="s">
        <v>58</v>
      </c>
      <c r="N169" s="47" t="s">
        <v>78</v>
      </c>
      <c r="O169" s="47" t="s">
        <v>60</v>
      </c>
      <c r="P169" s="47" t="s">
        <v>79</v>
      </c>
      <c r="Q169" s="47" t="s">
        <v>79</v>
      </c>
      <c r="R169" s="52">
        <v>1.5</v>
      </c>
      <c r="S169" s="52">
        <v>4.25</v>
      </c>
      <c r="T169" s="53">
        <v>700000</v>
      </c>
      <c r="U169" s="53">
        <v>766965</v>
      </c>
      <c r="V169" s="51">
        <f t="shared" si="33"/>
        <v>0</v>
      </c>
      <c r="W169" s="51">
        <f t="shared" si="34"/>
        <v>700000</v>
      </c>
      <c r="X169" s="53">
        <v>3615</v>
      </c>
      <c r="Y169" s="54">
        <f t="shared" si="35"/>
        <v>4.713383270423031E-3</v>
      </c>
      <c r="Z169" s="55">
        <f t="shared" si="36"/>
        <v>0.6369986168741355</v>
      </c>
      <c r="AA169" s="56">
        <f t="shared" si="37"/>
        <v>1050</v>
      </c>
      <c r="AB169" s="78">
        <v>0</v>
      </c>
      <c r="AC169" s="56">
        <f t="shared" si="39"/>
        <v>-1050</v>
      </c>
      <c r="AD169" s="58">
        <f t="shared" si="42"/>
        <v>2975</v>
      </c>
      <c r="AE169" s="59">
        <v>2302.75</v>
      </c>
      <c r="AF169" s="60">
        <f t="shared" si="43"/>
        <v>-672.25</v>
      </c>
      <c r="AG169" s="60">
        <v>0</v>
      </c>
      <c r="AH169" s="60">
        <f t="shared" si="40"/>
        <v>2302.75</v>
      </c>
      <c r="AI169" s="61">
        <f t="shared" si="41"/>
        <v>1</v>
      </c>
    </row>
    <row r="170" spans="1:35" customFormat="1" ht="15" hidden="1" customHeight="1" x14ac:dyDescent="0.25">
      <c r="A170" s="46" t="s">
        <v>331</v>
      </c>
      <c r="B170" s="47">
        <v>2016</v>
      </c>
      <c r="C170" s="47">
        <v>1</v>
      </c>
      <c r="D170" s="48" t="s">
        <v>53</v>
      </c>
      <c r="E170" s="49">
        <v>42387</v>
      </c>
      <c r="F170" s="49">
        <v>42400</v>
      </c>
      <c r="G170" s="50">
        <f t="shared" ca="1" si="31"/>
        <v>0</v>
      </c>
      <c r="H170" s="46" t="s">
        <v>54</v>
      </c>
      <c r="I170" s="46" t="s">
        <v>329</v>
      </c>
      <c r="J170" s="46" t="s">
        <v>330</v>
      </c>
      <c r="K170" s="51" t="str">
        <f t="shared" ca="1" si="32"/>
        <v>Completed</v>
      </c>
      <c r="L170" s="47" t="s">
        <v>82</v>
      </c>
      <c r="M170" s="47" t="s">
        <v>58</v>
      </c>
      <c r="N170" s="47" t="s">
        <v>78</v>
      </c>
      <c r="O170" s="47" t="s">
        <v>60</v>
      </c>
      <c r="P170" s="47" t="s">
        <v>79</v>
      </c>
      <c r="Q170" s="47" t="s">
        <v>79</v>
      </c>
      <c r="R170" s="52">
        <v>0.5</v>
      </c>
      <c r="S170" s="52">
        <v>4.25</v>
      </c>
      <c r="T170" s="53">
        <v>300000</v>
      </c>
      <c r="U170" s="53">
        <v>307715</v>
      </c>
      <c r="V170" s="51">
        <f t="shared" si="33"/>
        <v>0</v>
      </c>
      <c r="W170" s="51">
        <f t="shared" si="34"/>
        <v>300000</v>
      </c>
      <c r="X170" s="53">
        <v>2179</v>
      </c>
      <c r="Y170" s="54">
        <f t="shared" si="35"/>
        <v>7.0812277594527401E-3</v>
      </c>
      <c r="Z170" s="55">
        <f t="shared" si="36"/>
        <v>0.58513079394217526</v>
      </c>
      <c r="AA170" s="56">
        <f t="shared" si="37"/>
        <v>150</v>
      </c>
      <c r="AB170" s="78">
        <f t="shared" si="38"/>
        <v>150</v>
      </c>
      <c r="AC170" s="56">
        <f t="shared" si="39"/>
        <v>0</v>
      </c>
      <c r="AD170" s="58">
        <f t="shared" si="42"/>
        <v>1275</v>
      </c>
      <c r="AE170" s="59">
        <f>IF((SUMIF($J$7:$J$1048576,J170,$U$7:$U$1048576))&gt;(SUMIF($J$7:$J$1048576,J170,$T$7:$T$1048576)),AD170,(IF(O170="cpv",(U170*S170),(U170*S170/1000))))</f>
        <v>1275</v>
      </c>
      <c r="AF170" s="60">
        <f t="shared" si="43"/>
        <v>0</v>
      </c>
      <c r="AG170" s="60">
        <v>0</v>
      </c>
      <c r="AH170" s="60">
        <f t="shared" si="40"/>
        <v>1125</v>
      </c>
      <c r="AI170" s="61">
        <f t="shared" si="41"/>
        <v>0.88235294117647056</v>
      </c>
    </row>
    <row r="171" spans="1:35" customFormat="1" ht="15" hidden="1" customHeight="1" x14ac:dyDescent="0.25">
      <c r="A171" s="46" t="s">
        <v>332</v>
      </c>
      <c r="B171" s="47">
        <v>2016</v>
      </c>
      <c r="C171" s="47">
        <v>1</v>
      </c>
      <c r="D171" s="48" t="s">
        <v>53</v>
      </c>
      <c r="E171" s="49">
        <v>42387</v>
      </c>
      <c r="F171" s="49">
        <v>42400</v>
      </c>
      <c r="G171" s="50">
        <f t="shared" ca="1" si="31"/>
        <v>0</v>
      </c>
      <c r="H171" s="46" t="s">
        <v>74</v>
      </c>
      <c r="I171" s="46" t="s">
        <v>145</v>
      </c>
      <c r="J171" s="46" t="s">
        <v>333</v>
      </c>
      <c r="K171" s="51" t="str">
        <f t="shared" ca="1" si="32"/>
        <v>Completed</v>
      </c>
      <c r="L171" s="47" t="s">
        <v>77</v>
      </c>
      <c r="M171" s="47" t="s">
        <v>58</v>
      </c>
      <c r="N171" s="47" t="s">
        <v>78</v>
      </c>
      <c r="O171" s="47" t="s">
        <v>60</v>
      </c>
      <c r="P171" s="47" t="s">
        <v>79</v>
      </c>
      <c r="Q171" s="47" t="s">
        <v>79</v>
      </c>
      <c r="R171" s="52">
        <v>1.5</v>
      </c>
      <c r="S171" s="52">
        <v>4.5</v>
      </c>
      <c r="T171" s="53">
        <v>650000</v>
      </c>
      <c r="U171" s="53">
        <v>647243</v>
      </c>
      <c r="V171" s="51">
        <f t="shared" si="33"/>
        <v>2757</v>
      </c>
      <c r="W171" s="51">
        <f t="shared" si="34"/>
        <v>647243</v>
      </c>
      <c r="X171" s="53">
        <v>3955</v>
      </c>
      <c r="Y171" s="54">
        <f t="shared" si="35"/>
        <v>6.1105334472524231E-3</v>
      </c>
      <c r="Z171" s="55">
        <f t="shared" si="36"/>
        <v>0.73957016434892542</v>
      </c>
      <c r="AA171" s="56">
        <f t="shared" si="37"/>
        <v>975</v>
      </c>
      <c r="AB171" s="78">
        <v>0</v>
      </c>
      <c r="AC171" s="56">
        <f t="shared" si="39"/>
        <v>-975</v>
      </c>
      <c r="AD171" s="58">
        <f t="shared" si="42"/>
        <v>2925</v>
      </c>
      <c r="AE171" s="59">
        <f>IF((SUMIF($J$7:$J$1048576,J171,$U$7:$U$1048576))&gt;(SUMIF($J$7:$J$1048576,J171,$T$7:$T$1048576)),AD171,(IF(O171="cpv",(U171*S171),(U171*S171/1000))))</f>
        <v>2925</v>
      </c>
      <c r="AF171" s="60">
        <f t="shared" si="43"/>
        <v>0</v>
      </c>
      <c r="AG171" s="60">
        <v>0</v>
      </c>
      <c r="AH171" s="60">
        <f t="shared" si="40"/>
        <v>2925</v>
      </c>
      <c r="AI171" s="61">
        <f t="shared" si="41"/>
        <v>1</v>
      </c>
    </row>
    <row r="172" spans="1:35" customFormat="1" ht="15" hidden="1" customHeight="1" x14ac:dyDescent="0.25">
      <c r="A172" s="46" t="s">
        <v>334</v>
      </c>
      <c r="B172" s="47">
        <v>2016</v>
      </c>
      <c r="C172" s="47">
        <v>1</v>
      </c>
      <c r="D172" s="48" t="s">
        <v>53</v>
      </c>
      <c r="E172" s="49">
        <v>42387</v>
      </c>
      <c r="F172" s="49">
        <v>42400</v>
      </c>
      <c r="G172" s="50">
        <f t="shared" ca="1" si="31"/>
        <v>0</v>
      </c>
      <c r="H172" s="46" t="s">
        <v>74</v>
      </c>
      <c r="I172" s="46" t="s">
        <v>145</v>
      </c>
      <c r="J172" s="46" t="s">
        <v>333</v>
      </c>
      <c r="K172" s="51" t="str">
        <f t="shared" ca="1" si="32"/>
        <v>Completed</v>
      </c>
      <c r="L172" s="47" t="s">
        <v>57</v>
      </c>
      <c r="M172" s="47" t="s">
        <v>58</v>
      </c>
      <c r="N172" s="47" t="s">
        <v>78</v>
      </c>
      <c r="O172" s="47" t="s">
        <v>60</v>
      </c>
      <c r="P172" s="47" t="s">
        <v>79</v>
      </c>
      <c r="Q172" s="47" t="s">
        <v>79</v>
      </c>
      <c r="R172" s="52">
        <v>2.25</v>
      </c>
      <c r="S172" s="52">
        <v>4.5</v>
      </c>
      <c r="T172" s="53">
        <v>200000</v>
      </c>
      <c r="U172" s="53">
        <v>203584</v>
      </c>
      <c r="V172" s="51">
        <f t="shared" si="33"/>
        <v>0</v>
      </c>
      <c r="W172" s="51">
        <f t="shared" si="34"/>
        <v>200000</v>
      </c>
      <c r="X172" s="53">
        <v>2000</v>
      </c>
      <c r="Y172" s="54">
        <f t="shared" si="35"/>
        <v>9.8239547312165987E-3</v>
      </c>
      <c r="Z172" s="55">
        <f t="shared" si="36"/>
        <v>0.45</v>
      </c>
      <c r="AA172" s="56">
        <f t="shared" si="37"/>
        <v>450</v>
      </c>
      <c r="AB172" s="78">
        <f t="shared" si="38"/>
        <v>450</v>
      </c>
      <c r="AC172" s="56">
        <f t="shared" si="39"/>
        <v>0</v>
      </c>
      <c r="AD172" s="58">
        <f t="shared" si="42"/>
        <v>900</v>
      </c>
      <c r="AE172" s="59">
        <f>IF((SUMIF($J$7:$J$1048576,J172,$U$7:$U$1048576))&gt;(SUMIF($J$7:$J$1048576,J172,$T$7:$T$1048576)),AD172,(IF(O172="cpv",(U172*S172),(U172*S172/1000))))</f>
        <v>900</v>
      </c>
      <c r="AF172" s="60">
        <f t="shared" si="43"/>
        <v>0</v>
      </c>
      <c r="AG172" s="60">
        <v>0</v>
      </c>
      <c r="AH172" s="60">
        <f t="shared" si="40"/>
        <v>450</v>
      </c>
      <c r="AI172" s="61">
        <f t="shared" si="41"/>
        <v>0.5</v>
      </c>
    </row>
    <row r="173" spans="1:35" customFormat="1" ht="15" hidden="1" customHeight="1" x14ac:dyDescent="0.25">
      <c r="A173" s="46" t="s">
        <v>335</v>
      </c>
      <c r="B173" s="47">
        <v>2016</v>
      </c>
      <c r="C173" s="47">
        <v>1</v>
      </c>
      <c r="D173" s="48" t="s">
        <v>53</v>
      </c>
      <c r="E173" s="49">
        <v>42387</v>
      </c>
      <c r="F173" s="49">
        <v>42400</v>
      </c>
      <c r="G173" s="50">
        <f t="shared" ca="1" si="31"/>
        <v>0</v>
      </c>
      <c r="H173" s="46" t="s">
        <v>74</v>
      </c>
      <c r="I173" s="46" t="s">
        <v>145</v>
      </c>
      <c r="J173" s="46" t="s">
        <v>333</v>
      </c>
      <c r="K173" s="51" t="str">
        <f t="shared" ca="1" si="32"/>
        <v>Completed</v>
      </c>
      <c r="L173" s="47" t="s">
        <v>64</v>
      </c>
      <c r="M173" s="47" t="s">
        <v>58</v>
      </c>
      <c r="N173" s="47" t="s">
        <v>78</v>
      </c>
      <c r="O173" s="47" t="s">
        <v>60</v>
      </c>
      <c r="P173" s="47" t="s">
        <v>79</v>
      </c>
      <c r="Q173" s="47" t="s">
        <v>79</v>
      </c>
      <c r="R173" s="52">
        <v>2.5</v>
      </c>
      <c r="S173" s="52">
        <v>4.5</v>
      </c>
      <c r="T173" s="53">
        <v>200000</v>
      </c>
      <c r="U173" s="53">
        <v>200134</v>
      </c>
      <c r="V173" s="51">
        <f t="shared" si="33"/>
        <v>0</v>
      </c>
      <c r="W173" s="51">
        <f t="shared" si="34"/>
        <v>200000</v>
      </c>
      <c r="X173" s="53">
        <v>1335</v>
      </c>
      <c r="Y173" s="54">
        <f t="shared" si="35"/>
        <v>6.6705307444012507E-3</v>
      </c>
      <c r="Z173" s="55">
        <f t="shared" si="36"/>
        <v>0.69288389513108617</v>
      </c>
      <c r="AA173" s="56">
        <f t="shared" si="37"/>
        <v>500</v>
      </c>
      <c r="AB173" s="78">
        <f t="shared" si="38"/>
        <v>500</v>
      </c>
      <c r="AC173" s="56">
        <f t="shared" si="39"/>
        <v>0</v>
      </c>
      <c r="AD173" s="58">
        <f t="shared" si="42"/>
        <v>900</v>
      </c>
      <c r="AE173" s="59">
        <v>925</v>
      </c>
      <c r="AF173" s="60">
        <f t="shared" si="43"/>
        <v>25</v>
      </c>
      <c r="AG173" s="60">
        <v>0</v>
      </c>
      <c r="AH173" s="60">
        <f t="shared" si="40"/>
        <v>425</v>
      </c>
      <c r="AI173" s="61">
        <f t="shared" si="41"/>
        <v>0.45945945945945948</v>
      </c>
    </row>
    <row r="174" spans="1:35" customFormat="1" ht="15" hidden="1" customHeight="1" x14ac:dyDescent="0.25">
      <c r="A174" s="46" t="s">
        <v>336</v>
      </c>
      <c r="B174" s="47">
        <v>2016</v>
      </c>
      <c r="C174" s="47">
        <v>1</v>
      </c>
      <c r="D174" s="48" t="s">
        <v>53</v>
      </c>
      <c r="E174" s="49">
        <v>42387</v>
      </c>
      <c r="F174" s="49">
        <v>42400</v>
      </c>
      <c r="G174" s="50">
        <f t="shared" ca="1" si="31"/>
        <v>0</v>
      </c>
      <c r="H174" s="46" t="s">
        <v>74</v>
      </c>
      <c r="I174" s="46" t="s">
        <v>145</v>
      </c>
      <c r="J174" s="46" t="s">
        <v>333</v>
      </c>
      <c r="K174" s="51" t="str">
        <f t="shared" ca="1" si="32"/>
        <v>Completed</v>
      </c>
      <c r="L174" s="47" t="s">
        <v>82</v>
      </c>
      <c r="M174" s="47" t="s">
        <v>58</v>
      </c>
      <c r="N174" s="47" t="s">
        <v>78</v>
      </c>
      <c r="O174" s="47" t="s">
        <v>60</v>
      </c>
      <c r="P174" s="47" t="s">
        <v>79</v>
      </c>
      <c r="Q174" s="47" t="s">
        <v>79</v>
      </c>
      <c r="R174" s="52">
        <v>0.5</v>
      </c>
      <c r="S174" s="52">
        <v>4.5</v>
      </c>
      <c r="T174" s="53">
        <v>500000</v>
      </c>
      <c r="U174" s="53">
        <v>501822</v>
      </c>
      <c r="V174" s="51">
        <f t="shared" si="33"/>
        <v>0</v>
      </c>
      <c r="W174" s="51">
        <f t="shared" si="34"/>
        <v>500000</v>
      </c>
      <c r="X174" s="53">
        <v>5463</v>
      </c>
      <c r="Y174" s="54">
        <f t="shared" si="35"/>
        <v>1.0886330212704904E-2</v>
      </c>
      <c r="Z174" s="55">
        <f t="shared" si="36"/>
        <v>0.41186161449752884</v>
      </c>
      <c r="AA174" s="56">
        <f t="shared" si="37"/>
        <v>250</v>
      </c>
      <c r="AB174" s="78">
        <f t="shared" si="38"/>
        <v>250</v>
      </c>
      <c r="AC174" s="56">
        <f t="shared" si="39"/>
        <v>0</v>
      </c>
      <c r="AD174" s="58">
        <f t="shared" si="42"/>
        <v>2250</v>
      </c>
      <c r="AE174" s="59">
        <f>IF((SUMIF($J$7:$J$1048576,J174,$U$7:$U$1048576))&gt;(SUMIF($J$7:$J$1048576,J174,$T$7:$T$1048576)),AD174,(IF(O174="cpv",(U174*S174),(U174*S174/1000))))</f>
        <v>2250</v>
      </c>
      <c r="AF174" s="60">
        <f t="shared" si="43"/>
        <v>0</v>
      </c>
      <c r="AG174" s="60">
        <v>0</v>
      </c>
      <c r="AH174" s="60">
        <f t="shared" si="40"/>
        <v>2000</v>
      </c>
      <c r="AI174" s="61">
        <f t="shared" si="41"/>
        <v>0.88888888888888884</v>
      </c>
    </row>
    <row r="175" spans="1:35" customFormat="1" ht="15" hidden="1" customHeight="1" x14ac:dyDescent="0.25">
      <c r="A175" s="46" t="s">
        <v>337</v>
      </c>
      <c r="B175" s="47">
        <v>2016</v>
      </c>
      <c r="C175" s="47">
        <v>1</v>
      </c>
      <c r="D175" s="48" t="s">
        <v>53</v>
      </c>
      <c r="E175" s="49">
        <v>42388</v>
      </c>
      <c r="F175" s="49">
        <v>42400</v>
      </c>
      <c r="G175" s="50">
        <f t="shared" ca="1" si="31"/>
        <v>0</v>
      </c>
      <c r="H175" s="46" t="s">
        <v>74</v>
      </c>
      <c r="I175" s="46" t="s">
        <v>239</v>
      </c>
      <c r="J175" s="46" t="s">
        <v>338</v>
      </c>
      <c r="K175" s="51" t="str">
        <f t="shared" ca="1" si="32"/>
        <v>Completed</v>
      </c>
      <c r="L175" s="47" t="s">
        <v>253</v>
      </c>
      <c r="M175" s="47" t="s">
        <v>58</v>
      </c>
      <c r="N175" s="47" t="s">
        <v>108</v>
      </c>
      <c r="O175" s="47" t="s">
        <v>109</v>
      </c>
      <c r="P175" s="47" t="s">
        <v>100</v>
      </c>
      <c r="Q175" s="47" t="s">
        <v>101</v>
      </c>
      <c r="R175" s="52">
        <v>1.4999999999999999E-2</v>
      </c>
      <c r="S175" s="52">
        <v>3.3000000000000002E-2</v>
      </c>
      <c r="T175" s="53">
        <v>25000</v>
      </c>
      <c r="U175" s="53">
        <v>704</v>
      </c>
      <c r="V175" s="51">
        <f t="shared" si="33"/>
        <v>24296</v>
      </c>
      <c r="W175" s="51">
        <f t="shared" si="34"/>
        <v>704</v>
      </c>
      <c r="X175" s="53">
        <v>214</v>
      </c>
      <c r="Y175" s="54">
        <f t="shared" si="35"/>
        <v>0.30397727272727271</v>
      </c>
      <c r="Z175" s="55">
        <f t="shared" si="36"/>
        <v>0.10856074766355139</v>
      </c>
      <c r="AA175" s="56">
        <f t="shared" si="37"/>
        <v>375</v>
      </c>
      <c r="AB175" s="78">
        <f t="shared" si="38"/>
        <v>10.559999999999999</v>
      </c>
      <c r="AC175" s="56">
        <f t="shared" si="39"/>
        <v>-364.44</v>
      </c>
      <c r="AD175" s="58">
        <f t="shared" si="42"/>
        <v>825</v>
      </c>
      <c r="AE175" s="59">
        <f>IF((SUMIF($J$7:$J$1048576,J175,$U$7:$U$1048576))&gt;(SUMIF($J$7:$J$1048576,J175,$T$7:$T$1048576)),AD175,(IF(O175="cpv",(U175*S175),(U175*S175/1000))))</f>
        <v>23.231999999999999</v>
      </c>
      <c r="AF175" s="60">
        <f t="shared" si="43"/>
        <v>-801.76800000000003</v>
      </c>
      <c r="AG175" s="60">
        <v>0</v>
      </c>
      <c r="AH175" s="60">
        <f t="shared" si="40"/>
        <v>12.672000000000001</v>
      </c>
      <c r="AI175" s="61">
        <f t="shared" si="41"/>
        <v>0.54545454545454553</v>
      </c>
    </row>
    <row r="176" spans="1:35" customFormat="1" ht="15" hidden="1" customHeight="1" x14ac:dyDescent="0.25">
      <c r="A176" s="46" t="s">
        <v>339</v>
      </c>
      <c r="B176" s="47">
        <v>2016</v>
      </c>
      <c r="C176" s="47">
        <v>1</v>
      </c>
      <c r="D176" s="48" t="s">
        <v>53</v>
      </c>
      <c r="E176" s="49">
        <v>42388</v>
      </c>
      <c r="F176" s="49">
        <v>42400</v>
      </c>
      <c r="G176" s="50">
        <f t="shared" ca="1" si="31"/>
        <v>0</v>
      </c>
      <c r="H176" s="46" t="s">
        <v>74</v>
      </c>
      <c r="I176" s="46" t="s">
        <v>239</v>
      </c>
      <c r="J176" s="46" t="s">
        <v>338</v>
      </c>
      <c r="K176" s="51" t="str">
        <f t="shared" ca="1" si="32"/>
        <v>Completed</v>
      </c>
      <c r="L176" s="47" t="s">
        <v>340</v>
      </c>
      <c r="M176" s="47" t="s">
        <v>58</v>
      </c>
      <c r="N176" s="47" t="s">
        <v>108</v>
      </c>
      <c r="O176" s="47" t="s">
        <v>109</v>
      </c>
      <c r="P176" s="47" t="s">
        <v>100</v>
      </c>
      <c r="Q176" s="47" t="s">
        <v>101</v>
      </c>
      <c r="R176" s="52">
        <v>0.01</v>
      </c>
      <c r="S176" s="52">
        <v>3.3000000000000002E-2</v>
      </c>
      <c r="T176" s="53">
        <v>50000</v>
      </c>
      <c r="U176" s="53">
        <v>50084</v>
      </c>
      <c r="V176" s="51">
        <f t="shared" si="33"/>
        <v>0</v>
      </c>
      <c r="W176" s="51">
        <f t="shared" si="34"/>
        <v>50000</v>
      </c>
      <c r="X176" s="53">
        <v>2325</v>
      </c>
      <c r="Y176" s="54">
        <f t="shared" si="35"/>
        <v>4.6422011021483904E-2</v>
      </c>
      <c r="Z176" s="55">
        <f t="shared" si="36"/>
        <v>0.63526881720430106</v>
      </c>
      <c r="AA176" s="56">
        <f t="shared" si="37"/>
        <v>500</v>
      </c>
      <c r="AB176" s="78">
        <f t="shared" si="38"/>
        <v>500</v>
      </c>
      <c r="AC176" s="56">
        <f t="shared" si="39"/>
        <v>0</v>
      </c>
      <c r="AD176" s="58">
        <f t="shared" si="42"/>
        <v>1650</v>
      </c>
      <c r="AE176" s="59">
        <v>1477</v>
      </c>
      <c r="AF176" s="60">
        <f t="shared" si="43"/>
        <v>-173</v>
      </c>
      <c r="AG176" s="60">
        <v>0</v>
      </c>
      <c r="AH176" s="60">
        <f t="shared" si="40"/>
        <v>977</v>
      </c>
      <c r="AI176" s="61">
        <f t="shared" si="41"/>
        <v>0.66147596479350035</v>
      </c>
    </row>
    <row r="177" spans="1:35" customFormat="1" ht="15" hidden="1" customHeight="1" x14ac:dyDescent="0.25">
      <c r="A177" s="46" t="s">
        <v>341</v>
      </c>
      <c r="B177" s="47">
        <v>2016</v>
      </c>
      <c r="C177" s="47">
        <v>1</v>
      </c>
      <c r="D177" s="48" t="s">
        <v>53</v>
      </c>
      <c r="E177" s="49">
        <v>42388</v>
      </c>
      <c r="F177" s="49">
        <v>42400</v>
      </c>
      <c r="G177" s="50">
        <f t="shared" ca="1" si="31"/>
        <v>0</v>
      </c>
      <c r="H177" s="46" t="s">
        <v>74</v>
      </c>
      <c r="I177" s="46" t="s">
        <v>239</v>
      </c>
      <c r="J177" s="46" t="s">
        <v>342</v>
      </c>
      <c r="K177" s="51" t="str">
        <f t="shared" ca="1" si="32"/>
        <v>Completed</v>
      </c>
      <c r="L177" s="47" t="s">
        <v>64</v>
      </c>
      <c r="M177" s="47" t="s">
        <v>58</v>
      </c>
      <c r="N177" s="47" t="s">
        <v>286</v>
      </c>
      <c r="O177" s="47" t="s">
        <v>60</v>
      </c>
      <c r="P177" s="47" t="s">
        <v>61</v>
      </c>
      <c r="Q177" s="47" t="s">
        <v>62</v>
      </c>
      <c r="R177" s="52">
        <v>0.2</v>
      </c>
      <c r="S177" s="52">
        <v>2.4</v>
      </c>
      <c r="T177" s="53">
        <v>300000</v>
      </c>
      <c r="U177" s="53">
        <v>313385</v>
      </c>
      <c r="V177" s="51">
        <f t="shared" si="33"/>
        <v>0</v>
      </c>
      <c r="W177" s="51">
        <f t="shared" si="34"/>
        <v>300000</v>
      </c>
      <c r="X177" s="53">
        <v>385</v>
      </c>
      <c r="Y177" s="54">
        <f t="shared" si="35"/>
        <v>1.2285208290122374E-3</v>
      </c>
      <c r="Z177" s="55">
        <f t="shared" si="36"/>
        <v>1.9535688311688313</v>
      </c>
      <c r="AA177" s="56">
        <f t="shared" si="37"/>
        <v>60</v>
      </c>
      <c r="AB177" s="78">
        <f t="shared" si="38"/>
        <v>60</v>
      </c>
      <c r="AC177" s="56">
        <f t="shared" si="39"/>
        <v>0</v>
      </c>
      <c r="AD177" s="58">
        <f t="shared" si="42"/>
        <v>720</v>
      </c>
      <c r="AE177" s="59">
        <f>IF((SUMIF($J$7:$J$1048576,J177,$U$7:$U$1048576))&gt;(SUMIF($J$7:$J$1048576,J177,$T$7:$T$1048576)),AD177,(IF(O177="cpv",(U177*S177),(U177*S177/1000))))</f>
        <v>752.12400000000002</v>
      </c>
      <c r="AF177" s="60">
        <f t="shared" si="43"/>
        <v>32.124000000000024</v>
      </c>
      <c r="AG177" s="60">
        <v>0</v>
      </c>
      <c r="AH177" s="60">
        <f t="shared" si="40"/>
        <v>692.12400000000002</v>
      </c>
      <c r="AI177" s="61">
        <f t="shared" si="41"/>
        <v>0.92022592019401062</v>
      </c>
    </row>
    <row r="178" spans="1:35" customFormat="1" ht="15" hidden="1" customHeight="1" x14ac:dyDescent="0.25">
      <c r="A178" s="46" t="s">
        <v>343</v>
      </c>
      <c r="B178" s="47">
        <v>2016</v>
      </c>
      <c r="C178" s="47">
        <v>1</v>
      </c>
      <c r="D178" s="48" t="s">
        <v>53</v>
      </c>
      <c r="E178" s="49">
        <v>42388</v>
      </c>
      <c r="F178" s="49">
        <v>42400</v>
      </c>
      <c r="G178" s="50">
        <f t="shared" ca="1" si="31"/>
        <v>0</v>
      </c>
      <c r="H178" s="46" t="s">
        <v>74</v>
      </c>
      <c r="I178" s="46" t="s">
        <v>239</v>
      </c>
      <c r="J178" s="46" t="s">
        <v>342</v>
      </c>
      <c r="K178" s="51" t="str">
        <f t="shared" ca="1" si="32"/>
        <v>Completed</v>
      </c>
      <c r="L178" s="47" t="s">
        <v>82</v>
      </c>
      <c r="M178" s="47" t="s">
        <v>58</v>
      </c>
      <c r="N178" s="47" t="s">
        <v>286</v>
      </c>
      <c r="O178" s="47" t="s">
        <v>60</v>
      </c>
      <c r="P178" s="47" t="s">
        <v>61</v>
      </c>
      <c r="Q178" s="47" t="s">
        <v>62</v>
      </c>
      <c r="R178" s="52">
        <v>0.1</v>
      </c>
      <c r="S178" s="52">
        <v>2.4</v>
      </c>
      <c r="T178" s="53">
        <v>350000</v>
      </c>
      <c r="U178" s="53">
        <v>436572</v>
      </c>
      <c r="V178" s="51">
        <f t="shared" si="33"/>
        <v>0</v>
      </c>
      <c r="W178" s="51">
        <f t="shared" si="34"/>
        <v>350000</v>
      </c>
      <c r="X178" s="53"/>
      <c r="Y178" s="54">
        <f t="shared" si="35"/>
        <v>0</v>
      </c>
      <c r="Z178" s="55" t="e">
        <f t="shared" si="36"/>
        <v>#DIV/0!</v>
      </c>
      <c r="AA178" s="56">
        <f t="shared" si="37"/>
        <v>35</v>
      </c>
      <c r="AB178" s="78">
        <f t="shared" si="38"/>
        <v>35</v>
      </c>
      <c r="AC178" s="56">
        <f t="shared" si="39"/>
        <v>0</v>
      </c>
      <c r="AD178" s="58">
        <f t="shared" si="42"/>
        <v>840</v>
      </c>
      <c r="AE178" s="59">
        <v>563</v>
      </c>
      <c r="AF178" s="60">
        <f t="shared" si="43"/>
        <v>-277</v>
      </c>
      <c r="AG178" s="60">
        <v>0</v>
      </c>
      <c r="AH178" s="60">
        <f t="shared" si="40"/>
        <v>528</v>
      </c>
      <c r="AI178" s="61">
        <f t="shared" si="41"/>
        <v>0.93783303730017764</v>
      </c>
    </row>
    <row r="179" spans="1:35" customFormat="1" ht="15" hidden="1" customHeight="1" x14ac:dyDescent="0.25">
      <c r="A179" s="46" t="s">
        <v>344</v>
      </c>
      <c r="B179" s="47">
        <v>2016</v>
      </c>
      <c r="C179" s="47">
        <v>1</v>
      </c>
      <c r="D179" s="48" t="s">
        <v>53</v>
      </c>
      <c r="E179" s="49">
        <v>42388</v>
      </c>
      <c r="F179" s="49">
        <v>42400</v>
      </c>
      <c r="G179" s="50">
        <f t="shared" ca="1" si="31"/>
        <v>0</v>
      </c>
      <c r="H179" s="46" t="s">
        <v>74</v>
      </c>
      <c r="I179" s="46" t="s">
        <v>239</v>
      </c>
      <c r="J179" s="46" t="s">
        <v>342</v>
      </c>
      <c r="K179" s="51" t="str">
        <f t="shared" ca="1" si="32"/>
        <v>Completed</v>
      </c>
      <c r="L179" s="47" t="s">
        <v>70</v>
      </c>
      <c r="M179" s="47" t="s">
        <v>58</v>
      </c>
      <c r="N179" s="47" t="s">
        <v>286</v>
      </c>
      <c r="O179" s="47" t="s">
        <v>60</v>
      </c>
      <c r="P179" s="47" t="s">
        <v>61</v>
      </c>
      <c r="Q179" s="47" t="s">
        <v>62</v>
      </c>
      <c r="R179" s="52">
        <v>0.1</v>
      </c>
      <c r="S179" s="52">
        <v>2.4</v>
      </c>
      <c r="T179" s="53">
        <v>225000</v>
      </c>
      <c r="U179" s="53">
        <v>77356</v>
      </c>
      <c r="V179" s="51">
        <f t="shared" si="33"/>
        <v>147644</v>
      </c>
      <c r="W179" s="51">
        <f t="shared" si="34"/>
        <v>77356</v>
      </c>
      <c r="X179" s="53"/>
      <c r="Y179" s="54">
        <f t="shared" si="35"/>
        <v>0</v>
      </c>
      <c r="Z179" s="55" t="e">
        <f t="shared" si="36"/>
        <v>#DIV/0!</v>
      </c>
      <c r="AA179" s="56">
        <f t="shared" si="37"/>
        <v>22.5</v>
      </c>
      <c r="AB179" s="78">
        <f t="shared" si="38"/>
        <v>7.7355999999999998</v>
      </c>
      <c r="AC179" s="56">
        <f t="shared" si="39"/>
        <v>-14.7644</v>
      </c>
      <c r="AD179" s="58">
        <f t="shared" si="42"/>
        <v>540</v>
      </c>
      <c r="AE179" s="59">
        <f>IF((SUMIF($J$7:$J$1048576,J179,$U$7:$U$1048576))&gt;(SUMIF($J$7:$J$1048576,J179,$T$7:$T$1048576)),AD179,(IF(O179="cpv",(U179*S179),(U179*S179/1000))))</f>
        <v>185.65439999999998</v>
      </c>
      <c r="AF179" s="60">
        <f t="shared" si="43"/>
        <v>-354.34559999999999</v>
      </c>
      <c r="AG179" s="60">
        <v>0</v>
      </c>
      <c r="AH179" s="60">
        <f t="shared" si="40"/>
        <v>177.91879999999998</v>
      </c>
      <c r="AI179" s="61">
        <f t="shared" si="41"/>
        <v>0.95833333333333326</v>
      </c>
    </row>
    <row r="180" spans="1:35" customFormat="1" ht="15" hidden="1" customHeight="1" x14ac:dyDescent="0.25">
      <c r="A180" s="46" t="s">
        <v>345</v>
      </c>
      <c r="B180" s="47">
        <v>2016</v>
      </c>
      <c r="C180" s="47">
        <v>1</v>
      </c>
      <c r="D180" s="48" t="s">
        <v>53</v>
      </c>
      <c r="E180" s="49">
        <v>42389</v>
      </c>
      <c r="F180" s="49">
        <v>42400</v>
      </c>
      <c r="G180" s="50">
        <f t="shared" ca="1" si="31"/>
        <v>0</v>
      </c>
      <c r="H180" s="46" t="s">
        <v>84</v>
      </c>
      <c r="I180" s="46" t="s">
        <v>170</v>
      </c>
      <c r="J180" s="46" t="s">
        <v>346</v>
      </c>
      <c r="K180" s="51" t="str">
        <f t="shared" ca="1" si="32"/>
        <v>Completed</v>
      </c>
      <c r="L180" s="47" t="s">
        <v>64</v>
      </c>
      <c r="M180" s="47" t="s">
        <v>58</v>
      </c>
      <c r="N180" s="47" t="s">
        <v>108</v>
      </c>
      <c r="O180" s="47" t="s">
        <v>109</v>
      </c>
      <c r="P180" s="47" t="s">
        <v>100</v>
      </c>
      <c r="Q180" s="47" t="s">
        <v>101</v>
      </c>
      <c r="R180" s="52">
        <v>6.0000000000000001E-3</v>
      </c>
      <c r="S180" s="52">
        <v>3.3000000000000002E-2</v>
      </c>
      <c r="T180" s="53">
        <v>30000</v>
      </c>
      <c r="U180" s="53">
        <v>30073</v>
      </c>
      <c r="V180" s="51">
        <f t="shared" si="33"/>
        <v>0</v>
      </c>
      <c r="W180" s="51">
        <f t="shared" si="34"/>
        <v>30000</v>
      </c>
      <c r="X180" s="53">
        <v>433</v>
      </c>
      <c r="Y180" s="54">
        <f t="shared" si="35"/>
        <v>1.4398297476141389E-2</v>
      </c>
      <c r="Z180" s="55">
        <f t="shared" si="36"/>
        <v>1.9399538106235565</v>
      </c>
      <c r="AA180" s="56">
        <f t="shared" si="37"/>
        <v>180</v>
      </c>
      <c r="AB180" s="78">
        <f t="shared" si="38"/>
        <v>180</v>
      </c>
      <c r="AC180" s="56">
        <f t="shared" si="39"/>
        <v>0</v>
      </c>
      <c r="AD180" s="58">
        <f t="shared" si="42"/>
        <v>990</v>
      </c>
      <c r="AE180" s="59">
        <v>840</v>
      </c>
      <c r="AF180" s="60">
        <f t="shared" si="43"/>
        <v>-150</v>
      </c>
      <c r="AG180" s="60">
        <v>0</v>
      </c>
      <c r="AH180" s="60">
        <f t="shared" si="40"/>
        <v>660</v>
      </c>
      <c r="AI180" s="61">
        <f t="shared" si="41"/>
        <v>0.7857142857142857</v>
      </c>
    </row>
    <row r="181" spans="1:35" customFormat="1" ht="15" hidden="1" customHeight="1" x14ac:dyDescent="0.25">
      <c r="A181" s="46" t="s">
        <v>347</v>
      </c>
      <c r="B181" s="47">
        <v>2016</v>
      </c>
      <c r="C181" s="47">
        <v>1</v>
      </c>
      <c r="D181" s="48" t="s">
        <v>53</v>
      </c>
      <c r="E181" s="49">
        <v>42389</v>
      </c>
      <c r="F181" s="49">
        <v>42400</v>
      </c>
      <c r="G181" s="50">
        <f t="shared" ca="1" si="31"/>
        <v>0</v>
      </c>
      <c r="H181" s="46" t="s">
        <v>84</v>
      </c>
      <c r="I181" s="46" t="s">
        <v>170</v>
      </c>
      <c r="J181" s="46" t="s">
        <v>346</v>
      </c>
      <c r="K181" s="51" t="str">
        <f t="shared" ca="1" si="32"/>
        <v>Completed</v>
      </c>
      <c r="L181" s="47" t="s">
        <v>72</v>
      </c>
      <c r="M181" s="47" t="s">
        <v>58</v>
      </c>
      <c r="N181" s="47" t="s">
        <v>108</v>
      </c>
      <c r="O181" s="47" t="s">
        <v>109</v>
      </c>
      <c r="P181" s="47" t="s">
        <v>100</v>
      </c>
      <c r="Q181" s="47" t="s">
        <v>101</v>
      </c>
      <c r="R181" s="52">
        <v>0.02</v>
      </c>
      <c r="S181" s="52">
        <v>3.3000000000000002E-2</v>
      </c>
      <c r="T181" s="53">
        <v>20000</v>
      </c>
      <c r="U181" s="53">
        <v>77920</v>
      </c>
      <c r="V181" s="51">
        <f t="shared" si="33"/>
        <v>0</v>
      </c>
      <c r="W181" s="51">
        <f t="shared" si="34"/>
        <v>20000</v>
      </c>
      <c r="X181" s="53">
        <v>209</v>
      </c>
      <c r="Y181" s="54">
        <f t="shared" si="35"/>
        <v>2.6822381930184805E-3</v>
      </c>
      <c r="Z181" s="55">
        <f t="shared" si="36"/>
        <v>3.1578947368421053</v>
      </c>
      <c r="AA181" s="56">
        <f t="shared" si="37"/>
        <v>400</v>
      </c>
      <c r="AB181" s="78">
        <f t="shared" si="38"/>
        <v>400</v>
      </c>
      <c r="AC181" s="56">
        <f t="shared" si="39"/>
        <v>0</v>
      </c>
      <c r="AD181" s="58">
        <f t="shared" si="42"/>
        <v>660</v>
      </c>
      <c r="AE181" s="59">
        <f>IF((SUMIF($J$7:$J$1048576,J181,$U$7:$U$1048576))&gt;(SUMIF($J$7:$J$1048576,J181,$T$7:$T$1048576)),AD181,(IF(O181="cpv",(U181*S181),(U181*S181/1000))))</f>
        <v>660</v>
      </c>
      <c r="AF181" s="60">
        <f t="shared" si="43"/>
        <v>0</v>
      </c>
      <c r="AG181" s="60">
        <v>0</v>
      </c>
      <c r="AH181" s="60">
        <f t="shared" si="40"/>
        <v>260</v>
      </c>
      <c r="AI181" s="61">
        <f t="shared" si="41"/>
        <v>0.39393939393939392</v>
      </c>
    </row>
    <row r="182" spans="1:35" customFormat="1" ht="15" hidden="1" customHeight="1" x14ac:dyDescent="0.25">
      <c r="A182" s="46" t="s">
        <v>348</v>
      </c>
      <c r="B182" s="47">
        <v>2016</v>
      </c>
      <c r="C182" s="47">
        <v>1</v>
      </c>
      <c r="D182" s="48" t="s">
        <v>53</v>
      </c>
      <c r="E182" s="49">
        <v>42391</v>
      </c>
      <c r="F182" s="49">
        <v>42394</v>
      </c>
      <c r="G182" s="50">
        <f t="shared" ca="1" si="31"/>
        <v>0</v>
      </c>
      <c r="H182" s="46" t="s">
        <v>54</v>
      </c>
      <c r="I182" s="46" t="s">
        <v>115</v>
      </c>
      <c r="J182" s="46" t="s">
        <v>349</v>
      </c>
      <c r="K182" s="51" t="str">
        <f t="shared" ca="1" si="32"/>
        <v>Completed</v>
      </c>
      <c r="L182" s="47" t="s">
        <v>77</v>
      </c>
      <c r="M182" s="47" t="s">
        <v>58</v>
      </c>
      <c r="N182" s="47" t="s">
        <v>78</v>
      </c>
      <c r="O182" s="47" t="s">
        <v>60</v>
      </c>
      <c r="P182" s="47" t="s">
        <v>79</v>
      </c>
      <c r="Q182" s="47" t="s">
        <v>79</v>
      </c>
      <c r="R182" s="52">
        <v>1.5</v>
      </c>
      <c r="S182" s="52">
        <v>4.25</v>
      </c>
      <c r="T182" s="53">
        <v>500000</v>
      </c>
      <c r="U182" s="53">
        <v>244927</v>
      </c>
      <c r="V182" s="51">
        <f t="shared" si="33"/>
        <v>255073</v>
      </c>
      <c r="W182" s="51">
        <f t="shared" si="34"/>
        <v>244927</v>
      </c>
      <c r="X182" s="53">
        <v>2401</v>
      </c>
      <c r="Y182" s="54">
        <f t="shared" si="35"/>
        <v>9.8029208703001303E-3</v>
      </c>
      <c r="Z182" s="55">
        <f t="shared" si="36"/>
        <v>0.8013327780091628</v>
      </c>
      <c r="AA182" s="56">
        <f t="shared" si="37"/>
        <v>750</v>
      </c>
      <c r="AB182" s="78">
        <v>0</v>
      </c>
      <c r="AC182" s="56">
        <f t="shared" si="39"/>
        <v>-750</v>
      </c>
      <c r="AD182" s="58">
        <f t="shared" si="42"/>
        <v>2125</v>
      </c>
      <c r="AE182" s="59">
        <v>1924</v>
      </c>
      <c r="AF182" s="60">
        <f t="shared" si="43"/>
        <v>-201</v>
      </c>
      <c r="AG182" s="60">
        <v>0</v>
      </c>
      <c r="AH182" s="60">
        <f t="shared" si="40"/>
        <v>1924</v>
      </c>
      <c r="AI182" s="61">
        <f t="shared" si="41"/>
        <v>1</v>
      </c>
    </row>
    <row r="183" spans="1:35" customFormat="1" ht="15" hidden="1" customHeight="1" x14ac:dyDescent="0.25">
      <c r="A183" s="46" t="s">
        <v>350</v>
      </c>
      <c r="B183" s="47">
        <v>2016</v>
      </c>
      <c r="C183" s="47">
        <v>1</v>
      </c>
      <c r="D183" s="48" t="s">
        <v>53</v>
      </c>
      <c r="E183" s="49">
        <v>42391</v>
      </c>
      <c r="F183" s="49">
        <v>42394</v>
      </c>
      <c r="G183" s="50">
        <f t="shared" ca="1" si="31"/>
        <v>0</v>
      </c>
      <c r="H183" s="46" t="s">
        <v>54</v>
      </c>
      <c r="I183" s="46" t="s">
        <v>115</v>
      </c>
      <c r="J183" s="46" t="s">
        <v>349</v>
      </c>
      <c r="K183" s="51" t="str">
        <f t="shared" ca="1" si="32"/>
        <v>Completed</v>
      </c>
      <c r="L183" s="47" t="s">
        <v>57</v>
      </c>
      <c r="M183" s="47" t="s">
        <v>58</v>
      </c>
      <c r="N183" s="47" t="s">
        <v>78</v>
      </c>
      <c r="O183" s="47" t="s">
        <v>60</v>
      </c>
      <c r="P183" s="47" t="s">
        <v>79</v>
      </c>
      <c r="Q183" s="47" t="s">
        <v>79</v>
      </c>
      <c r="R183" s="52">
        <v>2.25</v>
      </c>
      <c r="S183" s="52">
        <v>4.25</v>
      </c>
      <c r="T183" s="53">
        <v>500000</v>
      </c>
      <c r="U183" s="53">
        <v>291261</v>
      </c>
      <c r="V183" s="51">
        <f t="shared" si="33"/>
        <v>208739</v>
      </c>
      <c r="W183" s="51">
        <f t="shared" si="34"/>
        <v>291261</v>
      </c>
      <c r="X183" s="53">
        <v>3743</v>
      </c>
      <c r="Y183" s="54">
        <f t="shared" si="35"/>
        <v>1.285101678563213E-2</v>
      </c>
      <c r="Z183" s="55">
        <f t="shared" si="36"/>
        <v>0.33071313117819928</v>
      </c>
      <c r="AA183" s="56">
        <f t="shared" si="37"/>
        <v>1125</v>
      </c>
      <c r="AB183" s="78">
        <f t="shared" si="38"/>
        <v>655.33725000000004</v>
      </c>
      <c r="AC183" s="56">
        <f t="shared" si="39"/>
        <v>-469.66274999999996</v>
      </c>
      <c r="AD183" s="58">
        <f t="shared" si="42"/>
        <v>2125</v>
      </c>
      <c r="AE183" s="59">
        <f>IF((SUMIF($J$7:$J$1048576,J183,$U$7:$U$1048576))&gt;(SUMIF($J$7:$J$1048576,J183,$T$7:$T$1048576)),AD183,(IF(O183="cpv",(U183*S183),(U183*S183/1000))))</f>
        <v>1237.85925</v>
      </c>
      <c r="AF183" s="60">
        <f t="shared" si="43"/>
        <v>-887.14075000000003</v>
      </c>
      <c r="AG183" s="60">
        <v>0</v>
      </c>
      <c r="AH183" s="60">
        <f t="shared" si="40"/>
        <v>582.52199999999993</v>
      </c>
      <c r="AI183" s="61">
        <f t="shared" si="41"/>
        <v>0.47058823529411759</v>
      </c>
    </row>
    <row r="184" spans="1:35" customFormat="1" ht="15" hidden="1" customHeight="1" x14ac:dyDescent="0.25">
      <c r="A184" s="46" t="s">
        <v>351</v>
      </c>
      <c r="B184" s="47">
        <v>2016</v>
      </c>
      <c r="C184" s="47">
        <v>1</v>
      </c>
      <c r="D184" s="48" t="s">
        <v>53</v>
      </c>
      <c r="E184" s="49">
        <v>42391</v>
      </c>
      <c r="F184" s="49">
        <v>42394</v>
      </c>
      <c r="G184" s="50">
        <f t="shared" ca="1" si="31"/>
        <v>0</v>
      </c>
      <c r="H184" s="46" t="s">
        <v>54</v>
      </c>
      <c r="I184" s="46" t="s">
        <v>115</v>
      </c>
      <c r="J184" s="46" t="s">
        <v>349</v>
      </c>
      <c r="K184" s="51" t="str">
        <f t="shared" ca="1" si="32"/>
        <v>Completed</v>
      </c>
      <c r="L184" s="47" t="s">
        <v>82</v>
      </c>
      <c r="M184" s="47" t="s">
        <v>58</v>
      </c>
      <c r="N184" s="47" t="s">
        <v>78</v>
      </c>
      <c r="O184" s="47" t="s">
        <v>60</v>
      </c>
      <c r="P184" s="47" t="s">
        <v>79</v>
      </c>
      <c r="Q184" s="47" t="s">
        <v>79</v>
      </c>
      <c r="R184" s="52">
        <v>0.5</v>
      </c>
      <c r="S184" s="52">
        <v>4.25</v>
      </c>
      <c r="T184" s="53">
        <v>250000</v>
      </c>
      <c r="U184" s="53">
        <v>256059</v>
      </c>
      <c r="V184" s="51">
        <f t="shared" si="33"/>
        <v>0</v>
      </c>
      <c r="W184" s="51">
        <f t="shared" si="34"/>
        <v>250000</v>
      </c>
      <c r="X184" s="53">
        <v>1796</v>
      </c>
      <c r="Y184" s="54">
        <f t="shared" si="35"/>
        <v>7.014008490230767E-3</v>
      </c>
      <c r="Z184" s="55">
        <f t="shared" si="36"/>
        <v>0.6059302616926503</v>
      </c>
      <c r="AA184" s="56">
        <f t="shared" si="37"/>
        <v>125</v>
      </c>
      <c r="AB184" s="78">
        <f t="shared" si="38"/>
        <v>125</v>
      </c>
      <c r="AC184" s="56">
        <f t="shared" si="39"/>
        <v>0</v>
      </c>
      <c r="AD184" s="58">
        <f t="shared" si="42"/>
        <v>1062.5</v>
      </c>
      <c r="AE184" s="59">
        <f>IF((SUMIF($J$7:$J$1048576,J184,$U$7:$U$1048576))&gt;(SUMIF($J$7:$J$1048576,J184,$T$7:$T$1048576)),AD184,(IF(O184="cpv",(U184*S184),(U184*S184/1000))))</f>
        <v>1088.2507499999999</v>
      </c>
      <c r="AF184" s="60">
        <f t="shared" si="43"/>
        <v>25.750749999999925</v>
      </c>
      <c r="AG184" s="60">
        <v>0</v>
      </c>
      <c r="AH184" s="60">
        <f t="shared" si="40"/>
        <v>963.25074999999993</v>
      </c>
      <c r="AI184" s="61">
        <f t="shared" si="41"/>
        <v>0.88513676650349193</v>
      </c>
    </row>
    <row r="185" spans="1:35" customFormat="1" ht="15" hidden="1" customHeight="1" x14ac:dyDescent="0.25">
      <c r="A185" s="46" t="s">
        <v>352</v>
      </c>
      <c r="B185" s="47">
        <v>2016</v>
      </c>
      <c r="C185" s="47">
        <v>1</v>
      </c>
      <c r="D185" s="48" t="s">
        <v>53</v>
      </c>
      <c r="E185" s="49">
        <v>42391</v>
      </c>
      <c r="F185" s="49">
        <v>42400</v>
      </c>
      <c r="G185" s="50">
        <f t="shared" ca="1" si="31"/>
        <v>0</v>
      </c>
      <c r="H185" s="46" t="s">
        <v>95</v>
      </c>
      <c r="I185" s="46" t="s">
        <v>353</v>
      </c>
      <c r="J185" s="46" t="s">
        <v>354</v>
      </c>
      <c r="K185" s="51" t="str">
        <f t="shared" ca="1" si="32"/>
        <v>Completed</v>
      </c>
      <c r="L185" s="47" t="s">
        <v>57</v>
      </c>
      <c r="M185" s="47" t="s">
        <v>58</v>
      </c>
      <c r="N185" s="47" t="s">
        <v>59</v>
      </c>
      <c r="O185" s="47" t="s">
        <v>60</v>
      </c>
      <c r="P185" s="47" t="s">
        <v>61</v>
      </c>
      <c r="Q185" s="47" t="s">
        <v>62</v>
      </c>
      <c r="R185" s="52">
        <v>0.5</v>
      </c>
      <c r="S185" s="52">
        <v>2</v>
      </c>
      <c r="T185" s="53">
        <v>250000</v>
      </c>
      <c r="U185" s="53">
        <v>252986</v>
      </c>
      <c r="V185" s="51">
        <f t="shared" si="33"/>
        <v>0</v>
      </c>
      <c r="W185" s="51">
        <f t="shared" si="34"/>
        <v>250000</v>
      </c>
      <c r="X185" s="53"/>
      <c r="Y185" s="54">
        <f t="shared" si="35"/>
        <v>0</v>
      </c>
      <c r="Z185" s="55" t="e">
        <f t="shared" si="36"/>
        <v>#DIV/0!</v>
      </c>
      <c r="AA185" s="56">
        <f t="shared" si="37"/>
        <v>125</v>
      </c>
      <c r="AB185" s="78">
        <f t="shared" si="38"/>
        <v>125</v>
      </c>
      <c r="AC185" s="56">
        <f t="shared" si="39"/>
        <v>0</v>
      </c>
      <c r="AD185" s="58">
        <f t="shared" si="42"/>
        <v>500</v>
      </c>
      <c r="AE185" s="59">
        <f>IF((SUMIF($J$7:$J$1048576,J185,$U$7:$U$1048576))&gt;(SUMIF($J$7:$J$1048576,J185,$T$7:$T$1048576)),AD185,(IF(O185="cpv",(U185*S185),(U185*S185/1000))))</f>
        <v>505.97199999999998</v>
      </c>
      <c r="AF185" s="60">
        <f t="shared" si="43"/>
        <v>5.97199999999998</v>
      </c>
      <c r="AG185" s="60">
        <v>0</v>
      </c>
      <c r="AH185" s="60">
        <f t="shared" si="40"/>
        <v>380.97199999999998</v>
      </c>
      <c r="AI185" s="61">
        <f t="shared" si="41"/>
        <v>0.75295075616832552</v>
      </c>
    </row>
    <row r="186" spans="1:35" customFormat="1" ht="15" hidden="1" customHeight="1" x14ac:dyDescent="0.25">
      <c r="A186" s="46" t="s">
        <v>355</v>
      </c>
      <c r="B186" s="47">
        <v>2016</v>
      </c>
      <c r="C186" s="47">
        <v>1</v>
      </c>
      <c r="D186" s="48" t="s">
        <v>53</v>
      </c>
      <c r="E186" s="49">
        <v>42391</v>
      </c>
      <c r="F186" s="49">
        <v>42400</v>
      </c>
      <c r="G186" s="50">
        <f t="shared" ca="1" si="31"/>
        <v>0</v>
      </c>
      <c r="H186" s="46" t="s">
        <v>95</v>
      </c>
      <c r="I186" s="46" t="s">
        <v>353</v>
      </c>
      <c r="J186" s="46" t="s">
        <v>354</v>
      </c>
      <c r="K186" s="51" t="str">
        <f t="shared" ca="1" si="32"/>
        <v>Completed</v>
      </c>
      <c r="L186" s="47" t="s">
        <v>82</v>
      </c>
      <c r="M186" s="47" t="s">
        <v>58</v>
      </c>
      <c r="N186" s="47" t="s">
        <v>59</v>
      </c>
      <c r="O186" s="47" t="s">
        <v>60</v>
      </c>
      <c r="P186" s="47" t="s">
        <v>61</v>
      </c>
      <c r="Q186" s="47" t="s">
        <v>62</v>
      </c>
      <c r="R186" s="52">
        <v>0.1</v>
      </c>
      <c r="S186" s="52">
        <v>2</v>
      </c>
      <c r="T186" s="53">
        <v>1250000</v>
      </c>
      <c r="U186" s="53">
        <v>1259955</v>
      </c>
      <c r="V186" s="51">
        <f t="shared" si="33"/>
        <v>0</v>
      </c>
      <c r="W186" s="51">
        <f t="shared" si="34"/>
        <v>1250000</v>
      </c>
      <c r="X186" s="53"/>
      <c r="Y186" s="54">
        <f t="shared" si="35"/>
        <v>0</v>
      </c>
      <c r="Z186" s="55" t="e">
        <f t="shared" si="36"/>
        <v>#DIV/0!</v>
      </c>
      <c r="AA186" s="56">
        <f t="shared" si="37"/>
        <v>125</v>
      </c>
      <c r="AB186" s="78">
        <f t="shared" si="38"/>
        <v>125</v>
      </c>
      <c r="AC186" s="56">
        <f t="shared" si="39"/>
        <v>0</v>
      </c>
      <c r="AD186" s="58">
        <f t="shared" si="42"/>
        <v>2500</v>
      </c>
      <c r="AE186" s="59">
        <v>1559</v>
      </c>
      <c r="AF186" s="60">
        <f t="shared" si="43"/>
        <v>-941</v>
      </c>
      <c r="AG186" s="60">
        <v>0</v>
      </c>
      <c r="AH186" s="60">
        <f t="shared" si="40"/>
        <v>1434</v>
      </c>
      <c r="AI186" s="61">
        <f t="shared" si="41"/>
        <v>0.91982039769082746</v>
      </c>
    </row>
    <row r="187" spans="1:35" customFormat="1" ht="15" hidden="1" customHeight="1" x14ac:dyDescent="0.25">
      <c r="A187" s="46" t="s">
        <v>356</v>
      </c>
      <c r="B187" s="47">
        <v>2016</v>
      </c>
      <c r="C187" s="47">
        <v>1</v>
      </c>
      <c r="D187" s="48" t="s">
        <v>53</v>
      </c>
      <c r="E187" s="49">
        <v>42391</v>
      </c>
      <c r="F187" s="49">
        <v>42400</v>
      </c>
      <c r="G187" s="50">
        <f t="shared" ca="1" si="31"/>
        <v>0</v>
      </c>
      <c r="H187" s="46" t="s">
        <v>95</v>
      </c>
      <c r="I187" s="46" t="s">
        <v>353</v>
      </c>
      <c r="J187" s="46" t="s">
        <v>354</v>
      </c>
      <c r="K187" s="51" t="str">
        <f t="shared" ca="1" si="32"/>
        <v>Completed</v>
      </c>
      <c r="L187" s="47" t="s">
        <v>70</v>
      </c>
      <c r="M187" s="47" t="s">
        <v>58</v>
      </c>
      <c r="N187" s="47" t="s">
        <v>59</v>
      </c>
      <c r="O187" s="47" t="s">
        <v>60</v>
      </c>
      <c r="P187" s="47" t="s">
        <v>61</v>
      </c>
      <c r="Q187" s="47" t="s">
        <v>62</v>
      </c>
      <c r="R187" s="52">
        <v>0.1</v>
      </c>
      <c r="S187" s="52">
        <v>2</v>
      </c>
      <c r="T187" s="53">
        <v>250000</v>
      </c>
      <c r="U187" s="53">
        <v>60862</v>
      </c>
      <c r="V187" s="51">
        <f t="shared" si="33"/>
        <v>189138</v>
      </c>
      <c r="W187" s="51">
        <f t="shared" si="34"/>
        <v>60862</v>
      </c>
      <c r="X187" s="53"/>
      <c r="Y187" s="54">
        <f t="shared" si="35"/>
        <v>0</v>
      </c>
      <c r="Z187" s="55" t="e">
        <f t="shared" si="36"/>
        <v>#DIV/0!</v>
      </c>
      <c r="AA187" s="56">
        <f t="shared" si="37"/>
        <v>25</v>
      </c>
      <c r="AB187" s="78">
        <f t="shared" si="38"/>
        <v>6.0862000000000007</v>
      </c>
      <c r="AC187" s="56">
        <f t="shared" si="39"/>
        <v>-18.913799999999998</v>
      </c>
      <c r="AD187" s="58">
        <f t="shared" si="42"/>
        <v>500</v>
      </c>
      <c r="AE187" s="59">
        <f t="shared" ref="AE187:AE193" si="45">IF((SUMIF($J$7:$J$1048576,J187,$U$7:$U$1048576))&gt;(SUMIF($J$7:$J$1048576,J187,$T$7:$T$1048576)),AD187,(IF(O187="cpv",(U187*S187),(U187*S187/1000))))</f>
        <v>121.724</v>
      </c>
      <c r="AF187" s="60">
        <f t="shared" si="43"/>
        <v>-378.27600000000001</v>
      </c>
      <c r="AG187" s="60">
        <v>0</v>
      </c>
      <c r="AH187" s="60">
        <f t="shared" si="40"/>
        <v>115.6378</v>
      </c>
      <c r="AI187" s="61">
        <f t="shared" si="41"/>
        <v>0.95</v>
      </c>
    </row>
    <row r="188" spans="1:35" customFormat="1" ht="15" hidden="1" customHeight="1" x14ac:dyDescent="0.25">
      <c r="A188" s="46" t="s">
        <v>357</v>
      </c>
      <c r="B188" s="47">
        <v>2016</v>
      </c>
      <c r="C188" s="47">
        <v>1</v>
      </c>
      <c r="D188" s="48" t="s">
        <v>53</v>
      </c>
      <c r="E188" s="49">
        <v>42391</v>
      </c>
      <c r="F188" s="49">
        <v>42400</v>
      </c>
      <c r="G188" s="50">
        <f t="shared" ca="1" si="31"/>
        <v>0</v>
      </c>
      <c r="H188" s="46" t="s">
        <v>95</v>
      </c>
      <c r="I188" s="46" t="s">
        <v>353</v>
      </c>
      <c r="J188" s="46" t="s">
        <v>354</v>
      </c>
      <c r="K188" s="51" t="str">
        <f t="shared" ca="1" si="32"/>
        <v>Completed</v>
      </c>
      <c r="L188" s="47" t="s">
        <v>72</v>
      </c>
      <c r="M188" s="47" t="s">
        <v>58</v>
      </c>
      <c r="N188" s="47" t="s">
        <v>59</v>
      </c>
      <c r="O188" s="47" t="s">
        <v>60</v>
      </c>
      <c r="P188" s="47" t="s">
        <v>61</v>
      </c>
      <c r="Q188" s="47" t="s">
        <v>62</v>
      </c>
      <c r="R188" s="52">
        <v>0.2</v>
      </c>
      <c r="S188" s="52">
        <v>2</v>
      </c>
      <c r="T188" s="53">
        <v>250000</v>
      </c>
      <c r="U188" s="53">
        <v>406856</v>
      </c>
      <c r="V188" s="51">
        <f t="shared" si="33"/>
        <v>0</v>
      </c>
      <c r="W188" s="51">
        <f t="shared" si="34"/>
        <v>250000</v>
      </c>
      <c r="X188" s="53"/>
      <c r="Y188" s="54">
        <f t="shared" si="35"/>
        <v>0</v>
      </c>
      <c r="Z188" s="55" t="e">
        <f t="shared" si="36"/>
        <v>#DIV/0!</v>
      </c>
      <c r="AA188" s="56">
        <f t="shared" si="37"/>
        <v>50</v>
      </c>
      <c r="AB188" s="78">
        <f t="shared" si="38"/>
        <v>50</v>
      </c>
      <c r="AC188" s="56">
        <f t="shared" si="39"/>
        <v>0</v>
      </c>
      <c r="AD188" s="58">
        <f t="shared" si="42"/>
        <v>500</v>
      </c>
      <c r="AE188" s="59">
        <f t="shared" si="45"/>
        <v>813.71199999999999</v>
      </c>
      <c r="AF188" s="60">
        <f t="shared" si="43"/>
        <v>313.71199999999999</v>
      </c>
      <c r="AG188" s="60">
        <v>0</v>
      </c>
      <c r="AH188" s="60">
        <f t="shared" si="40"/>
        <v>763.71199999999999</v>
      </c>
      <c r="AI188" s="61">
        <f t="shared" si="41"/>
        <v>0.93855319818314098</v>
      </c>
    </row>
    <row r="189" spans="1:35" customFormat="1" ht="15" hidden="1" customHeight="1" x14ac:dyDescent="0.25">
      <c r="A189" s="46" t="s">
        <v>358</v>
      </c>
      <c r="B189" s="47">
        <v>2016</v>
      </c>
      <c r="C189" s="47">
        <v>1</v>
      </c>
      <c r="D189" s="48" t="s">
        <v>53</v>
      </c>
      <c r="E189" s="49">
        <v>42394</v>
      </c>
      <c r="F189" s="49">
        <v>42400</v>
      </c>
      <c r="G189" s="50">
        <f t="shared" ca="1" si="31"/>
        <v>0</v>
      </c>
      <c r="H189" s="46" t="s">
        <v>74</v>
      </c>
      <c r="I189" s="46" t="s">
        <v>359</v>
      </c>
      <c r="J189" s="46" t="s">
        <v>360</v>
      </c>
      <c r="K189" s="51" t="str">
        <f t="shared" ca="1" si="32"/>
        <v>Completed</v>
      </c>
      <c r="L189" s="47" t="s">
        <v>253</v>
      </c>
      <c r="M189" s="47" t="s">
        <v>58</v>
      </c>
      <c r="N189" s="47" t="s">
        <v>59</v>
      </c>
      <c r="O189" s="47" t="s">
        <v>60</v>
      </c>
      <c r="P189" s="47" t="s">
        <v>61</v>
      </c>
      <c r="Q189" s="47" t="s">
        <v>62</v>
      </c>
      <c r="R189" s="52">
        <v>0.5</v>
      </c>
      <c r="S189" s="52">
        <v>1.6</v>
      </c>
      <c r="T189" s="53">
        <v>500000</v>
      </c>
      <c r="U189" s="53">
        <v>218488</v>
      </c>
      <c r="V189" s="51">
        <f t="shared" si="33"/>
        <v>281512</v>
      </c>
      <c r="W189" s="51">
        <f t="shared" si="34"/>
        <v>218488</v>
      </c>
      <c r="X189" s="53"/>
      <c r="Y189" s="54">
        <f t="shared" si="35"/>
        <v>0</v>
      </c>
      <c r="Z189" s="55" t="e">
        <f t="shared" si="36"/>
        <v>#DIV/0!</v>
      </c>
      <c r="AA189" s="56">
        <f t="shared" si="37"/>
        <v>250</v>
      </c>
      <c r="AB189" s="78">
        <f t="shared" si="38"/>
        <v>109.244</v>
      </c>
      <c r="AC189" s="56">
        <f t="shared" si="39"/>
        <v>-140.756</v>
      </c>
      <c r="AD189" s="58">
        <f t="shared" si="42"/>
        <v>800</v>
      </c>
      <c r="AE189" s="59">
        <f t="shared" si="45"/>
        <v>349.58080000000007</v>
      </c>
      <c r="AF189" s="60">
        <f t="shared" si="43"/>
        <v>-450.41919999999993</v>
      </c>
      <c r="AG189" s="60">
        <v>0</v>
      </c>
      <c r="AH189" s="60">
        <f t="shared" si="40"/>
        <v>240.33680000000007</v>
      </c>
      <c r="AI189" s="61">
        <f t="shared" si="41"/>
        <v>0.68750000000000011</v>
      </c>
    </row>
    <row r="190" spans="1:35" customFormat="1" ht="15" hidden="1" customHeight="1" x14ac:dyDescent="0.25">
      <c r="A190" s="46" t="s">
        <v>361</v>
      </c>
      <c r="B190" s="47">
        <v>2016</v>
      </c>
      <c r="C190" s="47">
        <v>1</v>
      </c>
      <c r="D190" s="48" t="s">
        <v>53</v>
      </c>
      <c r="E190" s="49">
        <v>42394</v>
      </c>
      <c r="F190" s="49">
        <v>42400</v>
      </c>
      <c r="G190" s="50">
        <f t="shared" ca="1" si="31"/>
        <v>0</v>
      </c>
      <c r="H190" s="46" t="s">
        <v>74</v>
      </c>
      <c r="I190" s="46" t="s">
        <v>359</v>
      </c>
      <c r="J190" s="46" t="s">
        <v>360</v>
      </c>
      <c r="K190" s="51" t="str">
        <f t="shared" ca="1" si="32"/>
        <v>Completed</v>
      </c>
      <c r="L190" s="47" t="s">
        <v>64</v>
      </c>
      <c r="M190" s="47" t="s">
        <v>58</v>
      </c>
      <c r="N190" s="47" t="s">
        <v>59</v>
      </c>
      <c r="O190" s="47" t="s">
        <v>60</v>
      </c>
      <c r="P190" s="47" t="s">
        <v>61</v>
      </c>
      <c r="Q190" s="47" t="s">
        <v>62</v>
      </c>
      <c r="R190" s="52">
        <v>0.2</v>
      </c>
      <c r="S190" s="52">
        <v>1.6</v>
      </c>
      <c r="T190" s="53">
        <v>1000000</v>
      </c>
      <c r="U190" s="53">
        <v>1018195</v>
      </c>
      <c r="V190" s="51">
        <f t="shared" si="33"/>
        <v>0</v>
      </c>
      <c r="W190" s="51">
        <f t="shared" si="34"/>
        <v>1000000</v>
      </c>
      <c r="X190" s="53">
        <v>493</v>
      </c>
      <c r="Y190" s="54">
        <f t="shared" si="35"/>
        <v>4.8419016003810664E-4</v>
      </c>
      <c r="Z190" s="55">
        <f t="shared" si="36"/>
        <v>3.3044868154158218</v>
      </c>
      <c r="AA190" s="56">
        <f t="shared" si="37"/>
        <v>200</v>
      </c>
      <c r="AB190" s="78">
        <f t="shared" si="38"/>
        <v>200</v>
      </c>
      <c r="AC190" s="56">
        <f t="shared" si="39"/>
        <v>0</v>
      </c>
      <c r="AD190" s="58">
        <f t="shared" si="42"/>
        <v>1600</v>
      </c>
      <c r="AE190" s="59">
        <f t="shared" si="45"/>
        <v>1629.1120000000001</v>
      </c>
      <c r="AF190" s="60">
        <f t="shared" si="43"/>
        <v>29.11200000000008</v>
      </c>
      <c r="AG190" s="60">
        <v>0</v>
      </c>
      <c r="AH190" s="60">
        <f t="shared" si="40"/>
        <v>1429.1120000000001</v>
      </c>
      <c r="AI190" s="61">
        <f t="shared" si="41"/>
        <v>0.87723373224185941</v>
      </c>
    </row>
    <row r="191" spans="1:35" customFormat="1" ht="15" hidden="1" customHeight="1" x14ac:dyDescent="0.25">
      <c r="A191" s="46" t="s">
        <v>362</v>
      </c>
      <c r="B191" s="47">
        <v>2016</v>
      </c>
      <c r="C191" s="47">
        <v>1</v>
      </c>
      <c r="D191" s="48" t="s">
        <v>53</v>
      </c>
      <c r="E191" s="49">
        <v>42394</v>
      </c>
      <c r="F191" s="49">
        <v>42400</v>
      </c>
      <c r="G191" s="50">
        <f t="shared" ca="1" si="31"/>
        <v>0</v>
      </c>
      <c r="H191" s="46" t="s">
        <v>74</v>
      </c>
      <c r="I191" s="46" t="s">
        <v>359</v>
      </c>
      <c r="J191" s="46" t="s">
        <v>360</v>
      </c>
      <c r="K191" s="51" t="str">
        <f t="shared" ca="1" si="32"/>
        <v>Completed</v>
      </c>
      <c r="L191" s="47" t="s">
        <v>82</v>
      </c>
      <c r="M191" s="47" t="s">
        <v>58</v>
      </c>
      <c r="N191" s="47" t="s">
        <v>59</v>
      </c>
      <c r="O191" s="47" t="s">
        <v>60</v>
      </c>
      <c r="P191" s="47" t="s">
        <v>61</v>
      </c>
      <c r="Q191" s="47" t="s">
        <v>62</v>
      </c>
      <c r="R191" s="52">
        <v>0.1</v>
      </c>
      <c r="S191" s="52">
        <v>1.6</v>
      </c>
      <c r="T191" s="53">
        <v>500000</v>
      </c>
      <c r="U191" s="53">
        <v>504977</v>
      </c>
      <c r="V191" s="51">
        <f t="shared" si="33"/>
        <v>0</v>
      </c>
      <c r="W191" s="51">
        <f t="shared" si="34"/>
        <v>500000</v>
      </c>
      <c r="X191" s="53"/>
      <c r="Y191" s="54">
        <f t="shared" si="35"/>
        <v>0</v>
      </c>
      <c r="Z191" s="55" t="e">
        <f t="shared" si="36"/>
        <v>#DIV/0!</v>
      </c>
      <c r="AA191" s="56">
        <f t="shared" si="37"/>
        <v>50</v>
      </c>
      <c r="AB191" s="78">
        <f t="shared" si="38"/>
        <v>50</v>
      </c>
      <c r="AC191" s="56">
        <f t="shared" si="39"/>
        <v>0</v>
      </c>
      <c r="AD191" s="58">
        <f t="shared" si="42"/>
        <v>800</v>
      </c>
      <c r="AE191" s="59">
        <f t="shared" si="45"/>
        <v>807.96320000000003</v>
      </c>
      <c r="AF191" s="60">
        <f t="shared" si="43"/>
        <v>7.9632000000000289</v>
      </c>
      <c r="AG191" s="60">
        <v>0</v>
      </c>
      <c r="AH191" s="60">
        <f t="shared" si="40"/>
        <v>757.96320000000003</v>
      </c>
      <c r="AI191" s="61">
        <f t="shared" si="41"/>
        <v>0.93811599340167973</v>
      </c>
    </row>
    <row r="192" spans="1:35" customFormat="1" ht="15" hidden="1" customHeight="1" x14ac:dyDescent="0.25">
      <c r="A192" s="46" t="s">
        <v>363</v>
      </c>
      <c r="B192" s="47">
        <v>2016</v>
      </c>
      <c r="C192" s="47">
        <v>1</v>
      </c>
      <c r="D192" s="48" t="s">
        <v>53</v>
      </c>
      <c r="E192" s="49">
        <v>42394</v>
      </c>
      <c r="F192" s="49">
        <v>42400</v>
      </c>
      <c r="G192" s="50">
        <f t="shared" ca="1" si="31"/>
        <v>0</v>
      </c>
      <c r="H192" s="46" t="s">
        <v>74</v>
      </c>
      <c r="I192" s="46" t="s">
        <v>359</v>
      </c>
      <c r="J192" s="46" t="s">
        <v>360</v>
      </c>
      <c r="K192" s="51" t="str">
        <f t="shared" ca="1" si="32"/>
        <v>Completed</v>
      </c>
      <c r="L192" s="47" t="s">
        <v>72</v>
      </c>
      <c r="M192" s="47" t="s">
        <v>58</v>
      </c>
      <c r="N192" s="47" t="s">
        <v>59</v>
      </c>
      <c r="O192" s="47" t="s">
        <v>60</v>
      </c>
      <c r="P192" s="47" t="s">
        <v>61</v>
      </c>
      <c r="Q192" s="47" t="s">
        <v>62</v>
      </c>
      <c r="R192" s="52">
        <v>0.2</v>
      </c>
      <c r="S192" s="52">
        <v>1.6</v>
      </c>
      <c r="T192" s="53">
        <v>250000</v>
      </c>
      <c r="U192" s="53">
        <v>367387</v>
      </c>
      <c r="V192" s="51">
        <f t="shared" si="33"/>
        <v>0</v>
      </c>
      <c r="W192" s="51">
        <f t="shared" si="34"/>
        <v>250000</v>
      </c>
      <c r="X192" s="53"/>
      <c r="Y192" s="54">
        <f t="shared" si="35"/>
        <v>0</v>
      </c>
      <c r="Z192" s="55" t="e">
        <f t="shared" si="36"/>
        <v>#DIV/0!</v>
      </c>
      <c r="AA192" s="56">
        <f t="shared" si="37"/>
        <v>50</v>
      </c>
      <c r="AB192" s="78">
        <f t="shared" si="38"/>
        <v>50</v>
      </c>
      <c r="AC192" s="56">
        <f t="shared" si="39"/>
        <v>0</v>
      </c>
      <c r="AD192" s="58">
        <f t="shared" si="42"/>
        <v>400</v>
      </c>
      <c r="AE192" s="59">
        <f t="shared" si="45"/>
        <v>587.81920000000002</v>
      </c>
      <c r="AF192" s="60">
        <f t="shared" si="43"/>
        <v>187.81920000000002</v>
      </c>
      <c r="AG192" s="60">
        <v>0</v>
      </c>
      <c r="AH192" s="60">
        <f t="shared" si="40"/>
        <v>537.81920000000002</v>
      </c>
      <c r="AI192" s="61">
        <f t="shared" si="41"/>
        <v>0.91493983183944994</v>
      </c>
    </row>
    <row r="193" spans="1:35" customFormat="1" ht="15" hidden="1" customHeight="1" x14ac:dyDescent="0.25">
      <c r="A193" s="46" t="s">
        <v>364</v>
      </c>
      <c r="B193" s="47">
        <v>2016</v>
      </c>
      <c r="C193" s="47">
        <v>1</v>
      </c>
      <c r="D193" s="48" t="s">
        <v>53</v>
      </c>
      <c r="E193" s="49">
        <v>42394</v>
      </c>
      <c r="F193" s="49">
        <v>42400</v>
      </c>
      <c r="G193" s="50">
        <f t="shared" ca="1" si="31"/>
        <v>0</v>
      </c>
      <c r="H193" s="46" t="s">
        <v>74</v>
      </c>
      <c r="I193" s="46" t="s">
        <v>359</v>
      </c>
      <c r="J193" s="46" t="s">
        <v>365</v>
      </c>
      <c r="K193" s="51" t="str">
        <f t="shared" ca="1" si="32"/>
        <v>Completed</v>
      </c>
      <c r="L193" s="47" t="s">
        <v>68</v>
      </c>
      <c r="M193" s="47" t="s">
        <v>58</v>
      </c>
      <c r="N193" s="47" t="s">
        <v>86</v>
      </c>
      <c r="O193" s="47" t="s">
        <v>60</v>
      </c>
      <c r="P193" s="47" t="s">
        <v>61</v>
      </c>
      <c r="Q193" s="47" t="s">
        <v>62</v>
      </c>
      <c r="R193" s="52">
        <v>1</v>
      </c>
      <c r="S193" s="52">
        <v>3</v>
      </c>
      <c r="T193" s="53">
        <v>150000</v>
      </c>
      <c r="U193" s="53">
        <v>150137</v>
      </c>
      <c r="V193" s="51">
        <f t="shared" si="33"/>
        <v>0</v>
      </c>
      <c r="W193" s="51">
        <f t="shared" si="34"/>
        <v>150000</v>
      </c>
      <c r="X193" s="53"/>
      <c r="Y193" s="54">
        <f t="shared" si="35"/>
        <v>0</v>
      </c>
      <c r="Z193" s="55" t="e">
        <f t="shared" si="36"/>
        <v>#DIV/0!</v>
      </c>
      <c r="AA193" s="56">
        <f t="shared" si="37"/>
        <v>150</v>
      </c>
      <c r="AB193" s="78">
        <f t="shared" si="38"/>
        <v>150</v>
      </c>
      <c r="AC193" s="56">
        <f t="shared" si="39"/>
        <v>0</v>
      </c>
      <c r="AD193" s="58">
        <f t="shared" si="42"/>
        <v>450</v>
      </c>
      <c r="AE193" s="59">
        <f t="shared" si="45"/>
        <v>450</v>
      </c>
      <c r="AF193" s="60">
        <f t="shared" si="43"/>
        <v>0</v>
      </c>
      <c r="AG193" s="60">
        <v>0</v>
      </c>
      <c r="AH193" s="60">
        <f t="shared" si="40"/>
        <v>300</v>
      </c>
      <c r="AI193" s="61">
        <f t="shared" si="41"/>
        <v>0.66666666666666663</v>
      </c>
    </row>
    <row r="194" spans="1:35" customFormat="1" ht="15" hidden="1" customHeight="1" x14ac:dyDescent="0.25">
      <c r="A194" s="46" t="s">
        <v>366</v>
      </c>
      <c r="B194" s="47">
        <v>2016</v>
      </c>
      <c r="C194" s="47">
        <v>1</v>
      </c>
      <c r="D194" s="48" t="s">
        <v>53</v>
      </c>
      <c r="E194" s="49">
        <v>42391</v>
      </c>
      <c r="F194" s="49">
        <v>42400</v>
      </c>
      <c r="G194" s="50">
        <f t="shared" ca="1" si="31"/>
        <v>0</v>
      </c>
      <c r="H194" s="46" t="s">
        <v>54</v>
      </c>
      <c r="I194" s="46" t="s">
        <v>140</v>
      </c>
      <c r="J194" s="46" t="s">
        <v>367</v>
      </c>
      <c r="K194" s="51" t="str">
        <f t="shared" ca="1" si="32"/>
        <v>Completed</v>
      </c>
      <c r="L194" s="47" t="s">
        <v>305</v>
      </c>
      <c r="M194" s="47" t="s">
        <v>58</v>
      </c>
      <c r="N194" s="47" t="s">
        <v>306</v>
      </c>
      <c r="O194" s="47" t="s">
        <v>60</v>
      </c>
      <c r="P194" s="47" t="s">
        <v>61</v>
      </c>
      <c r="Q194" s="47" t="s">
        <v>62</v>
      </c>
      <c r="R194" s="52">
        <v>2</v>
      </c>
      <c r="S194" s="52">
        <v>7.5</v>
      </c>
      <c r="T194" s="53">
        <v>267000</v>
      </c>
      <c r="U194" s="53">
        <v>267067</v>
      </c>
      <c r="V194" s="51">
        <f t="shared" si="33"/>
        <v>0</v>
      </c>
      <c r="W194" s="51">
        <f t="shared" si="34"/>
        <v>267000</v>
      </c>
      <c r="X194" s="53">
        <v>1018</v>
      </c>
      <c r="Y194" s="54">
        <f t="shared" si="35"/>
        <v>3.8117775689246519E-3</v>
      </c>
      <c r="Z194" s="55">
        <f t="shared" si="36"/>
        <v>1.9646365422396856</v>
      </c>
      <c r="AA194" s="56">
        <f t="shared" si="37"/>
        <v>534</v>
      </c>
      <c r="AB194" s="78">
        <f t="shared" si="38"/>
        <v>534</v>
      </c>
      <c r="AC194" s="56">
        <f t="shared" si="39"/>
        <v>0</v>
      </c>
      <c r="AD194" s="58">
        <f t="shared" si="42"/>
        <v>2002.5</v>
      </c>
      <c r="AE194" s="59">
        <v>2000</v>
      </c>
      <c r="AF194" s="60">
        <f t="shared" si="43"/>
        <v>-2.5</v>
      </c>
      <c r="AG194" s="60">
        <v>0</v>
      </c>
      <c r="AH194" s="60">
        <f t="shared" si="40"/>
        <v>1466</v>
      </c>
      <c r="AI194" s="61">
        <f t="shared" si="41"/>
        <v>0.73299999999999998</v>
      </c>
    </row>
    <row r="195" spans="1:35" customFormat="1" ht="15" hidden="1" customHeight="1" x14ac:dyDescent="0.25">
      <c r="A195" s="46" t="s">
        <v>368</v>
      </c>
      <c r="B195" s="47">
        <v>2016</v>
      </c>
      <c r="C195" s="47">
        <v>1</v>
      </c>
      <c r="D195" s="48" t="s">
        <v>53</v>
      </c>
      <c r="E195" s="49">
        <v>42391</v>
      </c>
      <c r="F195" s="49">
        <v>42397</v>
      </c>
      <c r="G195" s="50">
        <f t="shared" ca="1" si="31"/>
        <v>0</v>
      </c>
      <c r="H195" s="46" t="s">
        <v>74</v>
      </c>
      <c r="I195" s="46" t="s">
        <v>145</v>
      </c>
      <c r="J195" s="46" t="s">
        <v>369</v>
      </c>
      <c r="K195" s="51" t="str">
        <f t="shared" ca="1" si="32"/>
        <v>Completed</v>
      </c>
      <c r="L195" s="47" t="s">
        <v>77</v>
      </c>
      <c r="M195" s="47" t="s">
        <v>58</v>
      </c>
      <c r="N195" s="47" t="s">
        <v>78</v>
      </c>
      <c r="O195" s="47" t="s">
        <v>60</v>
      </c>
      <c r="P195" s="47" t="s">
        <v>79</v>
      </c>
      <c r="Q195" s="47" t="s">
        <v>79</v>
      </c>
      <c r="R195" s="52">
        <v>1.5</v>
      </c>
      <c r="S195" s="52">
        <v>4.5</v>
      </c>
      <c r="T195" s="53">
        <v>600000</v>
      </c>
      <c r="U195" s="53">
        <v>607533</v>
      </c>
      <c r="V195" s="51">
        <f t="shared" si="33"/>
        <v>0</v>
      </c>
      <c r="W195" s="51">
        <f t="shared" si="34"/>
        <v>600000</v>
      </c>
      <c r="X195" s="53">
        <v>3264</v>
      </c>
      <c r="Y195" s="54">
        <f t="shared" si="35"/>
        <v>5.3725476640775066E-3</v>
      </c>
      <c r="Z195" s="55">
        <f t="shared" si="36"/>
        <v>0.82720588235294112</v>
      </c>
      <c r="AA195" s="56">
        <f t="shared" si="37"/>
        <v>900</v>
      </c>
      <c r="AB195" s="78">
        <v>0</v>
      </c>
      <c r="AC195" s="56">
        <f t="shared" si="39"/>
        <v>-900</v>
      </c>
      <c r="AD195" s="58">
        <f t="shared" si="42"/>
        <v>2700</v>
      </c>
      <c r="AE195" s="59">
        <f>IF((SUMIF($J$7:$J$1048576,J195,$U$7:$U$1048576))&gt;(SUMIF($J$7:$J$1048576,J195,$T$7:$T$1048576)),AD195,(IF(O195="cpv",(U195*S195),(U195*S195/1000))))</f>
        <v>2700</v>
      </c>
      <c r="AF195" s="60">
        <f t="shared" si="43"/>
        <v>0</v>
      </c>
      <c r="AG195" s="60">
        <v>0</v>
      </c>
      <c r="AH195" s="60">
        <f t="shared" si="40"/>
        <v>2700</v>
      </c>
      <c r="AI195" s="61">
        <f t="shared" si="41"/>
        <v>1</v>
      </c>
    </row>
    <row r="196" spans="1:35" customFormat="1" ht="15" hidden="1" customHeight="1" x14ac:dyDescent="0.25">
      <c r="A196" s="46" t="s">
        <v>370</v>
      </c>
      <c r="B196" s="47">
        <v>2016</v>
      </c>
      <c r="C196" s="47">
        <v>1</v>
      </c>
      <c r="D196" s="48" t="s">
        <v>53</v>
      </c>
      <c r="E196" s="49">
        <v>42391</v>
      </c>
      <c r="F196" s="49">
        <v>42397</v>
      </c>
      <c r="G196" s="50">
        <f t="shared" ca="1" si="31"/>
        <v>0</v>
      </c>
      <c r="H196" s="46" t="s">
        <v>74</v>
      </c>
      <c r="I196" s="46" t="s">
        <v>145</v>
      </c>
      <c r="J196" s="46" t="s">
        <v>369</v>
      </c>
      <c r="K196" s="51" t="str">
        <f t="shared" ca="1" si="32"/>
        <v>Completed</v>
      </c>
      <c r="L196" s="47" t="s">
        <v>57</v>
      </c>
      <c r="M196" s="47" t="s">
        <v>58</v>
      </c>
      <c r="N196" s="47" t="s">
        <v>78</v>
      </c>
      <c r="O196" s="47" t="s">
        <v>60</v>
      </c>
      <c r="P196" s="47" t="s">
        <v>79</v>
      </c>
      <c r="Q196" s="47" t="s">
        <v>79</v>
      </c>
      <c r="R196" s="52">
        <v>2.25</v>
      </c>
      <c r="S196" s="52">
        <v>4.5</v>
      </c>
      <c r="T196" s="53">
        <v>500000</v>
      </c>
      <c r="U196" s="53">
        <v>500037</v>
      </c>
      <c r="V196" s="51">
        <f t="shared" si="33"/>
        <v>0</v>
      </c>
      <c r="W196" s="51">
        <f t="shared" si="34"/>
        <v>500000</v>
      </c>
      <c r="X196" s="53">
        <v>4156</v>
      </c>
      <c r="Y196" s="54">
        <f t="shared" si="35"/>
        <v>8.3113849575131432E-3</v>
      </c>
      <c r="Z196" s="55">
        <f t="shared" si="36"/>
        <v>0.54138594802694895</v>
      </c>
      <c r="AA196" s="56">
        <f t="shared" si="37"/>
        <v>1125</v>
      </c>
      <c r="AB196" s="78">
        <f t="shared" si="38"/>
        <v>1125</v>
      </c>
      <c r="AC196" s="56">
        <f t="shared" si="39"/>
        <v>0</v>
      </c>
      <c r="AD196" s="58">
        <f t="shared" si="42"/>
        <v>2250</v>
      </c>
      <c r="AE196" s="59">
        <f>IF((SUMIF($J$7:$J$1048576,J196,$U$7:$U$1048576))&gt;(SUMIF($J$7:$J$1048576,J196,$T$7:$T$1048576)),AD196,(IF(O196="cpv",(U196*S196),(U196*S196/1000))))</f>
        <v>2250</v>
      </c>
      <c r="AF196" s="60">
        <f t="shared" si="43"/>
        <v>0</v>
      </c>
      <c r="AG196" s="60">
        <v>0</v>
      </c>
      <c r="AH196" s="60">
        <f t="shared" si="40"/>
        <v>1125</v>
      </c>
      <c r="AI196" s="61">
        <f t="shared" si="41"/>
        <v>0.5</v>
      </c>
    </row>
    <row r="197" spans="1:35" customFormat="1" ht="15" hidden="1" customHeight="1" x14ac:dyDescent="0.25">
      <c r="A197" s="46" t="s">
        <v>371</v>
      </c>
      <c r="B197" s="47">
        <v>2016</v>
      </c>
      <c r="C197" s="47">
        <v>1</v>
      </c>
      <c r="D197" s="48" t="s">
        <v>53</v>
      </c>
      <c r="E197" s="49">
        <v>42391</v>
      </c>
      <c r="F197" s="49">
        <v>42397</v>
      </c>
      <c r="G197" s="50">
        <f t="shared" ca="1" si="31"/>
        <v>0</v>
      </c>
      <c r="H197" s="46" t="s">
        <v>74</v>
      </c>
      <c r="I197" s="46" t="s">
        <v>145</v>
      </c>
      <c r="J197" s="46" t="s">
        <v>369</v>
      </c>
      <c r="K197" s="51" t="str">
        <f t="shared" ca="1" si="32"/>
        <v>Completed</v>
      </c>
      <c r="L197" s="47" t="s">
        <v>64</v>
      </c>
      <c r="M197" s="47" t="s">
        <v>58</v>
      </c>
      <c r="N197" s="47" t="s">
        <v>78</v>
      </c>
      <c r="O197" s="47" t="s">
        <v>60</v>
      </c>
      <c r="P197" s="47" t="s">
        <v>79</v>
      </c>
      <c r="Q197" s="47" t="s">
        <v>79</v>
      </c>
      <c r="R197" s="52">
        <v>2.5</v>
      </c>
      <c r="S197" s="52">
        <v>4.5</v>
      </c>
      <c r="T197" s="53">
        <v>250000</v>
      </c>
      <c r="U197" s="53">
        <v>250397</v>
      </c>
      <c r="V197" s="51">
        <f t="shared" si="33"/>
        <v>0</v>
      </c>
      <c r="W197" s="51">
        <f t="shared" si="34"/>
        <v>250000</v>
      </c>
      <c r="X197" s="53">
        <v>1824</v>
      </c>
      <c r="Y197" s="54">
        <f t="shared" si="35"/>
        <v>7.2844323214735001E-3</v>
      </c>
      <c r="Z197" s="55">
        <f t="shared" si="36"/>
        <v>0.63048245614035092</v>
      </c>
      <c r="AA197" s="56">
        <f t="shared" si="37"/>
        <v>625</v>
      </c>
      <c r="AB197" s="78">
        <f t="shared" si="38"/>
        <v>625</v>
      </c>
      <c r="AC197" s="56">
        <f t="shared" si="39"/>
        <v>0</v>
      </c>
      <c r="AD197" s="58">
        <f t="shared" si="42"/>
        <v>1125</v>
      </c>
      <c r="AE197" s="59">
        <v>1150</v>
      </c>
      <c r="AF197" s="60">
        <f t="shared" si="43"/>
        <v>25</v>
      </c>
      <c r="AG197" s="60">
        <v>0</v>
      </c>
      <c r="AH197" s="60">
        <f t="shared" si="40"/>
        <v>525</v>
      </c>
      <c r="AI197" s="61">
        <f t="shared" si="41"/>
        <v>0.45652173913043476</v>
      </c>
    </row>
    <row r="198" spans="1:35" customFormat="1" ht="15" hidden="1" customHeight="1" x14ac:dyDescent="0.25">
      <c r="A198" s="46" t="s">
        <v>372</v>
      </c>
      <c r="B198" s="47">
        <v>2016</v>
      </c>
      <c r="C198" s="47">
        <v>1</v>
      </c>
      <c r="D198" s="48" t="s">
        <v>53</v>
      </c>
      <c r="E198" s="49">
        <v>42391</v>
      </c>
      <c r="F198" s="49">
        <v>42397</v>
      </c>
      <c r="G198" s="50">
        <f t="shared" ca="1" si="31"/>
        <v>0</v>
      </c>
      <c r="H198" s="46" t="s">
        <v>74</v>
      </c>
      <c r="I198" s="46" t="s">
        <v>145</v>
      </c>
      <c r="J198" s="46" t="s">
        <v>369</v>
      </c>
      <c r="K198" s="51" t="str">
        <f t="shared" ca="1" si="32"/>
        <v>Completed</v>
      </c>
      <c r="L198" s="47" t="s">
        <v>82</v>
      </c>
      <c r="M198" s="47" t="s">
        <v>58</v>
      </c>
      <c r="N198" s="47" t="s">
        <v>78</v>
      </c>
      <c r="O198" s="47" t="s">
        <v>60</v>
      </c>
      <c r="P198" s="47" t="s">
        <v>79</v>
      </c>
      <c r="Q198" s="47" t="s">
        <v>79</v>
      </c>
      <c r="R198" s="52">
        <v>0.5</v>
      </c>
      <c r="S198" s="52">
        <v>4.5</v>
      </c>
      <c r="T198" s="53">
        <v>200000</v>
      </c>
      <c r="U198" s="53">
        <v>200469</v>
      </c>
      <c r="V198" s="51">
        <f t="shared" si="33"/>
        <v>0</v>
      </c>
      <c r="W198" s="51">
        <f t="shared" si="34"/>
        <v>200000</v>
      </c>
      <c r="X198" s="53">
        <v>1343</v>
      </c>
      <c r="Y198" s="54">
        <f t="shared" si="35"/>
        <v>6.6992901645640968E-3</v>
      </c>
      <c r="Z198" s="55">
        <f t="shared" si="36"/>
        <v>0.67014147431124349</v>
      </c>
      <c r="AA198" s="56">
        <f t="shared" si="37"/>
        <v>100</v>
      </c>
      <c r="AB198" s="78">
        <f t="shared" si="38"/>
        <v>100</v>
      </c>
      <c r="AC198" s="56">
        <f t="shared" si="39"/>
        <v>0</v>
      </c>
      <c r="AD198" s="58">
        <f t="shared" si="42"/>
        <v>900</v>
      </c>
      <c r="AE198" s="59">
        <f>IF((SUMIF($J$7:$J$1048576,J198,$U$7:$U$1048576))&gt;(SUMIF($J$7:$J$1048576,J198,$T$7:$T$1048576)),AD198,(IF(O198="cpv",(U198*S198),(U198*S198/1000))))</f>
        <v>900</v>
      </c>
      <c r="AF198" s="60">
        <f t="shared" si="43"/>
        <v>0</v>
      </c>
      <c r="AG198" s="60">
        <v>0</v>
      </c>
      <c r="AH198" s="60">
        <f t="shared" si="40"/>
        <v>800</v>
      </c>
      <c r="AI198" s="61">
        <f t="shared" si="41"/>
        <v>0.88888888888888884</v>
      </c>
    </row>
    <row r="199" spans="1:35" customFormat="1" ht="15" hidden="1" customHeight="1" x14ac:dyDescent="0.25">
      <c r="A199" s="46" t="s">
        <v>373</v>
      </c>
      <c r="B199" s="47">
        <v>2016</v>
      </c>
      <c r="C199" s="47">
        <v>1</v>
      </c>
      <c r="D199" s="48" t="s">
        <v>53</v>
      </c>
      <c r="E199" s="49">
        <v>42392</v>
      </c>
      <c r="F199" s="49">
        <v>42393</v>
      </c>
      <c r="G199" s="50">
        <f t="shared" ref="G199:G215" ca="1" si="46">IF($N$1&gt;F199,0,(F199-$N$1))</f>
        <v>0</v>
      </c>
      <c r="H199" s="46" t="s">
        <v>74</v>
      </c>
      <c r="I199" s="46" t="s">
        <v>145</v>
      </c>
      <c r="J199" s="46" t="s">
        <v>374</v>
      </c>
      <c r="K199" s="51" t="str">
        <f t="shared" ref="K199:K207" ca="1" si="47">IF(F199=0,$L$3,(IF(G199=0,$L$1,$L$2)))</f>
        <v>Completed</v>
      </c>
      <c r="L199" s="47" t="s">
        <v>77</v>
      </c>
      <c r="M199" s="47" t="s">
        <v>58</v>
      </c>
      <c r="N199" s="47" t="s">
        <v>78</v>
      </c>
      <c r="O199" s="47" t="s">
        <v>60</v>
      </c>
      <c r="P199" s="47" t="s">
        <v>79</v>
      </c>
      <c r="Q199" s="47" t="s">
        <v>79</v>
      </c>
      <c r="R199" s="52">
        <v>1.5</v>
      </c>
      <c r="S199" s="52">
        <v>4.5</v>
      </c>
      <c r="T199" s="53">
        <v>500000</v>
      </c>
      <c r="U199" s="53">
        <v>503126</v>
      </c>
      <c r="V199" s="51">
        <f t="shared" ref="V199:V207" si="48">IF(U199&gt;T199,0,T199-U199)</f>
        <v>0</v>
      </c>
      <c r="W199" s="51">
        <f t="shared" ref="W199:W207" si="49">IF(U199&gt;T199,T199,U199)</f>
        <v>500000</v>
      </c>
      <c r="X199" s="53">
        <v>3282</v>
      </c>
      <c r="Y199" s="54">
        <f t="shared" ref="Y199:Y207" si="50">X199/U199</f>
        <v>6.5232168482646496E-3</v>
      </c>
      <c r="Z199" s="55">
        <f t="shared" ref="Z199:Z207" si="51">AE199/X199</f>
        <v>0.68555758683729429</v>
      </c>
      <c r="AA199" s="56">
        <f t="shared" ref="AA199:AA207" si="52">IF(O199="cpv",(T199*R199),(T199/1000*R199))</f>
        <v>750</v>
      </c>
      <c r="AB199" s="78">
        <v>0</v>
      </c>
      <c r="AC199" s="56">
        <f t="shared" ref="AC199:AC207" si="53">AB199-AA199</f>
        <v>-750</v>
      </c>
      <c r="AD199" s="58">
        <f t="shared" si="42"/>
        <v>2250</v>
      </c>
      <c r="AE199" s="59">
        <f>IF((SUMIF($J$7:$J$1048576,J199,$U$7:$U$1048576))&gt;(SUMIF($J$7:$J$1048576,J199,$T$7:$T$1048576)),AD199,(IF(O199="cpv",(U199*S199),(U199*S199/1000))))</f>
        <v>2250</v>
      </c>
      <c r="AF199" s="60">
        <f t="shared" si="43"/>
        <v>0</v>
      </c>
      <c r="AG199" s="60">
        <v>0</v>
      </c>
      <c r="AH199" s="60">
        <f t="shared" ref="AH199:AH262" si="54">AE199-AB199-AG199</f>
        <v>2250</v>
      </c>
      <c r="AI199" s="61">
        <f t="shared" ref="AI199:AI262" si="55">AH199/AE199</f>
        <v>1</v>
      </c>
    </row>
    <row r="200" spans="1:35" customFormat="1" ht="15" hidden="1" customHeight="1" x14ac:dyDescent="0.25">
      <c r="A200" s="46" t="s">
        <v>375</v>
      </c>
      <c r="B200" s="47">
        <v>2016</v>
      </c>
      <c r="C200" s="47">
        <v>1</v>
      </c>
      <c r="D200" s="48" t="s">
        <v>53</v>
      </c>
      <c r="E200" s="49">
        <v>42392</v>
      </c>
      <c r="F200" s="49">
        <v>42393</v>
      </c>
      <c r="G200" s="50">
        <f t="shared" ca="1" si="46"/>
        <v>0</v>
      </c>
      <c r="H200" s="46" t="s">
        <v>74</v>
      </c>
      <c r="I200" s="46" t="s">
        <v>145</v>
      </c>
      <c r="J200" s="46" t="s">
        <v>374</v>
      </c>
      <c r="K200" s="51" t="str">
        <f t="shared" ca="1" si="47"/>
        <v>Completed</v>
      </c>
      <c r="L200" s="47" t="s">
        <v>376</v>
      </c>
      <c r="M200" s="47" t="s">
        <v>58</v>
      </c>
      <c r="N200" s="47" t="s">
        <v>78</v>
      </c>
      <c r="O200" s="47" t="s">
        <v>60</v>
      </c>
      <c r="P200" s="47" t="s">
        <v>79</v>
      </c>
      <c r="Q200" s="47" t="s">
        <v>79</v>
      </c>
      <c r="R200" s="52">
        <v>2.5</v>
      </c>
      <c r="S200" s="52">
        <v>4.5</v>
      </c>
      <c r="T200" s="53">
        <v>150000</v>
      </c>
      <c r="U200" s="53">
        <v>218927</v>
      </c>
      <c r="V200" s="51">
        <f t="shared" si="48"/>
        <v>0</v>
      </c>
      <c r="W200" s="51">
        <f t="shared" si="49"/>
        <v>150000</v>
      </c>
      <c r="X200" s="53">
        <v>6799</v>
      </c>
      <c r="Y200" s="54">
        <f t="shared" si="50"/>
        <v>3.105601410515834E-2</v>
      </c>
      <c r="Z200" s="55">
        <f t="shared" si="51"/>
        <v>7.3540226503897632E-2</v>
      </c>
      <c r="AA200" s="56">
        <f t="shared" si="52"/>
        <v>375</v>
      </c>
      <c r="AB200" s="78">
        <f t="shared" ref="AB200:AB207" si="56">IF(O200="cpv",(IF(V200&gt;0,U200*R200,AA200)),(IF(V200&gt;0,U200/1000*R200,AA200)))</f>
        <v>375</v>
      </c>
      <c r="AC200" s="56">
        <f t="shared" si="53"/>
        <v>0</v>
      </c>
      <c r="AD200" s="58">
        <f t="shared" ref="AD200:AD215" si="57">IF(O200="cpv",(T200*S200),(T200/1000*S200))</f>
        <v>675</v>
      </c>
      <c r="AE200" s="59">
        <v>500</v>
      </c>
      <c r="AF200" s="60">
        <f t="shared" ref="AF200:AF215" si="58">AE200-AD200</f>
        <v>-175</v>
      </c>
      <c r="AG200" s="60">
        <v>0</v>
      </c>
      <c r="AH200" s="60">
        <f t="shared" si="54"/>
        <v>125</v>
      </c>
      <c r="AI200" s="61">
        <f t="shared" si="55"/>
        <v>0.25</v>
      </c>
    </row>
    <row r="201" spans="1:35" customFormat="1" ht="15" hidden="1" customHeight="1" x14ac:dyDescent="0.25">
      <c r="A201" s="46" t="s">
        <v>377</v>
      </c>
      <c r="B201" s="47">
        <v>2016</v>
      </c>
      <c r="C201" s="47">
        <v>1</v>
      </c>
      <c r="D201" s="48" t="s">
        <v>53</v>
      </c>
      <c r="E201" s="49">
        <v>42392</v>
      </c>
      <c r="F201" s="49">
        <v>42393</v>
      </c>
      <c r="G201" s="50">
        <f t="shared" ca="1" si="46"/>
        <v>0</v>
      </c>
      <c r="H201" s="46" t="s">
        <v>74</v>
      </c>
      <c r="I201" s="46" t="s">
        <v>145</v>
      </c>
      <c r="J201" s="46" t="s">
        <v>374</v>
      </c>
      <c r="K201" s="51" t="str">
        <f t="shared" ca="1" si="47"/>
        <v>Completed</v>
      </c>
      <c r="L201" s="47" t="s">
        <v>82</v>
      </c>
      <c r="M201" s="47" t="s">
        <v>58</v>
      </c>
      <c r="N201" s="47" t="s">
        <v>78</v>
      </c>
      <c r="O201" s="47" t="s">
        <v>60</v>
      </c>
      <c r="P201" s="47" t="s">
        <v>79</v>
      </c>
      <c r="Q201" s="47" t="s">
        <v>79</v>
      </c>
      <c r="R201" s="52">
        <v>0.5</v>
      </c>
      <c r="S201" s="52">
        <v>4.5</v>
      </c>
      <c r="T201" s="53">
        <v>500000</v>
      </c>
      <c r="U201" s="53">
        <v>508618</v>
      </c>
      <c r="V201" s="51">
        <f t="shared" si="48"/>
        <v>0</v>
      </c>
      <c r="W201" s="51">
        <f t="shared" si="49"/>
        <v>500000</v>
      </c>
      <c r="X201" s="53">
        <v>4720</v>
      </c>
      <c r="Y201" s="54">
        <f t="shared" si="50"/>
        <v>9.2800490741578156E-3</v>
      </c>
      <c r="Z201" s="55">
        <f t="shared" si="51"/>
        <v>0.47669491525423729</v>
      </c>
      <c r="AA201" s="56">
        <f t="shared" si="52"/>
        <v>250</v>
      </c>
      <c r="AB201" s="78">
        <f t="shared" si="56"/>
        <v>250</v>
      </c>
      <c r="AC201" s="56">
        <f t="shared" si="53"/>
        <v>0</v>
      </c>
      <c r="AD201" s="58">
        <f t="shared" si="57"/>
        <v>2250</v>
      </c>
      <c r="AE201" s="59">
        <f>IF((SUMIF($J$7:$J$1048576,J201,$U$7:$U$1048576))&gt;(SUMIF($J$7:$J$1048576,J201,$T$7:$T$1048576)),AD201,(IF(O201="cpv",(U201*S201),(U201*S201/1000))))</f>
        <v>2250</v>
      </c>
      <c r="AF201" s="60">
        <f t="shared" si="58"/>
        <v>0</v>
      </c>
      <c r="AG201" s="60">
        <v>0</v>
      </c>
      <c r="AH201" s="60">
        <f t="shared" si="54"/>
        <v>2000</v>
      </c>
      <c r="AI201" s="61">
        <f t="shared" si="55"/>
        <v>0.88888888888888884</v>
      </c>
    </row>
    <row r="202" spans="1:35" customFormat="1" ht="15" hidden="1" customHeight="1" x14ac:dyDescent="0.25">
      <c r="A202" s="46" t="s">
        <v>378</v>
      </c>
      <c r="B202" s="47">
        <v>2016</v>
      </c>
      <c r="C202" s="47">
        <v>1</v>
      </c>
      <c r="D202" s="48" t="s">
        <v>53</v>
      </c>
      <c r="E202" s="49">
        <v>42397</v>
      </c>
      <c r="F202" s="49">
        <v>42400</v>
      </c>
      <c r="G202" s="50">
        <f t="shared" ca="1" si="46"/>
        <v>0</v>
      </c>
      <c r="H202" s="46" t="s">
        <v>74</v>
      </c>
      <c r="I202" s="46" t="s">
        <v>145</v>
      </c>
      <c r="J202" s="46" t="s">
        <v>379</v>
      </c>
      <c r="K202" s="51" t="str">
        <f t="shared" ca="1" si="47"/>
        <v>Completed</v>
      </c>
      <c r="L202" s="47" t="s">
        <v>77</v>
      </c>
      <c r="M202" s="47" t="s">
        <v>58</v>
      </c>
      <c r="N202" s="47" t="s">
        <v>78</v>
      </c>
      <c r="O202" s="47" t="s">
        <v>60</v>
      </c>
      <c r="P202" s="47" t="s">
        <v>79</v>
      </c>
      <c r="Q202" s="47" t="s">
        <v>79</v>
      </c>
      <c r="R202" s="52">
        <v>1.5</v>
      </c>
      <c r="S202" s="52">
        <v>4.5</v>
      </c>
      <c r="T202" s="53">
        <v>500000</v>
      </c>
      <c r="U202" s="53">
        <v>466261</v>
      </c>
      <c r="V202" s="51">
        <f t="shared" si="48"/>
        <v>33739</v>
      </c>
      <c r="W202" s="51">
        <f t="shared" si="49"/>
        <v>466261</v>
      </c>
      <c r="X202" s="53">
        <v>1016</v>
      </c>
      <c r="Y202" s="54">
        <f t="shared" si="50"/>
        <v>2.1790370629325637E-3</v>
      </c>
      <c r="Z202" s="55">
        <f t="shared" si="51"/>
        <v>2.065132381889764</v>
      </c>
      <c r="AA202" s="56">
        <f t="shared" si="52"/>
        <v>750</v>
      </c>
      <c r="AB202" s="78">
        <v>0</v>
      </c>
      <c r="AC202" s="56">
        <f t="shared" si="53"/>
        <v>-750</v>
      </c>
      <c r="AD202" s="58">
        <f t="shared" si="57"/>
        <v>2250</v>
      </c>
      <c r="AE202" s="59">
        <f>IF((SUMIF($J$7:$J$1048576,J202,$U$7:$U$1048576))&gt;(SUMIF($J$7:$J$1048576,J202,$T$7:$T$1048576)),AD202,(IF(O202="cpv",(U202*S202),(U202*S202/1000))))</f>
        <v>2098.1745000000001</v>
      </c>
      <c r="AF202" s="60">
        <f t="shared" si="58"/>
        <v>-151.82549999999992</v>
      </c>
      <c r="AG202" s="60">
        <v>0</v>
      </c>
      <c r="AH202" s="60">
        <f t="shared" si="54"/>
        <v>2098.1745000000001</v>
      </c>
      <c r="AI202" s="61">
        <f t="shared" si="55"/>
        <v>1</v>
      </c>
    </row>
    <row r="203" spans="1:35" customFormat="1" ht="15" hidden="1" customHeight="1" x14ac:dyDescent="0.25">
      <c r="A203" s="46" t="s">
        <v>380</v>
      </c>
      <c r="B203" s="47">
        <v>2016</v>
      </c>
      <c r="C203" s="47">
        <v>1</v>
      </c>
      <c r="D203" s="48" t="s">
        <v>53</v>
      </c>
      <c r="E203" s="49">
        <v>42397</v>
      </c>
      <c r="F203" s="49">
        <v>42400</v>
      </c>
      <c r="G203" s="50">
        <f t="shared" ca="1" si="46"/>
        <v>0</v>
      </c>
      <c r="H203" s="46" t="s">
        <v>74</v>
      </c>
      <c r="I203" s="46" t="s">
        <v>145</v>
      </c>
      <c r="J203" s="46" t="s">
        <v>379</v>
      </c>
      <c r="K203" s="51" t="str">
        <f t="shared" ca="1" si="47"/>
        <v>Completed</v>
      </c>
      <c r="L203" s="47" t="s">
        <v>57</v>
      </c>
      <c r="M203" s="47" t="s">
        <v>58</v>
      </c>
      <c r="N203" s="47" t="s">
        <v>78</v>
      </c>
      <c r="O203" s="47" t="s">
        <v>60</v>
      </c>
      <c r="P203" s="47" t="s">
        <v>79</v>
      </c>
      <c r="Q203" s="47" t="s">
        <v>79</v>
      </c>
      <c r="R203" s="52">
        <v>2.25</v>
      </c>
      <c r="S203" s="52">
        <v>4.5</v>
      </c>
      <c r="T203" s="53">
        <v>250000</v>
      </c>
      <c r="U203" s="53">
        <v>250037</v>
      </c>
      <c r="V203" s="51">
        <f t="shared" si="48"/>
        <v>0</v>
      </c>
      <c r="W203" s="51">
        <f t="shared" si="49"/>
        <v>250000</v>
      </c>
      <c r="X203" s="53"/>
      <c r="Y203" s="54">
        <f t="shared" si="50"/>
        <v>0</v>
      </c>
      <c r="Z203" s="55" t="e">
        <f t="shared" si="51"/>
        <v>#DIV/0!</v>
      </c>
      <c r="AA203" s="56">
        <f t="shared" si="52"/>
        <v>562.5</v>
      </c>
      <c r="AB203" s="78">
        <f t="shared" si="56"/>
        <v>562.5</v>
      </c>
      <c r="AC203" s="56">
        <f t="shared" si="53"/>
        <v>0</v>
      </c>
      <c r="AD203" s="58">
        <f t="shared" si="57"/>
        <v>1125</v>
      </c>
      <c r="AE203" s="59">
        <v>1275</v>
      </c>
      <c r="AF203" s="60">
        <f t="shared" si="58"/>
        <v>150</v>
      </c>
      <c r="AG203" s="60">
        <v>0</v>
      </c>
      <c r="AH203" s="60">
        <f t="shared" si="54"/>
        <v>712.5</v>
      </c>
      <c r="AI203" s="61">
        <f t="shared" si="55"/>
        <v>0.55882352941176472</v>
      </c>
    </row>
    <row r="204" spans="1:35" customFormat="1" ht="15" hidden="1" customHeight="1" x14ac:dyDescent="0.25">
      <c r="A204" s="46" t="s">
        <v>381</v>
      </c>
      <c r="B204" s="47">
        <v>2016</v>
      </c>
      <c r="C204" s="47">
        <v>1</v>
      </c>
      <c r="D204" s="48" t="s">
        <v>53</v>
      </c>
      <c r="E204" s="49">
        <v>42397</v>
      </c>
      <c r="F204" s="49">
        <v>42400</v>
      </c>
      <c r="G204" s="50">
        <f t="shared" ca="1" si="46"/>
        <v>0</v>
      </c>
      <c r="H204" s="46" t="s">
        <v>74</v>
      </c>
      <c r="I204" s="46" t="s">
        <v>145</v>
      </c>
      <c r="J204" s="46" t="s">
        <v>379</v>
      </c>
      <c r="K204" s="51" t="str">
        <f t="shared" ca="1" si="47"/>
        <v>Completed</v>
      </c>
      <c r="L204" s="47" t="s">
        <v>82</v>
      </c>
      <c r="M204" s="47" t="s">
        <v>58</v>
      </c>
      <c r="N204" s="47" t="s">
        <v>78</v>
      </c>
      <c r="O204" s="47" t="s">
        <v>60</v>
      </c>
      <c r="P204" s="47" t="s">
        <v>79</v>
      </c>
      <c r="Q204" s="47" t="s">
        <v>79</v>
      </c>
      <c r="R204" s="52">
        <v>0.5</v>
      </c>
      <c r="S204" s="52">
        <v>4.5</v>
      </c>
      <c r="T204" s="53">
        <v>250000</v>
      </c>
      <c r="U204" s="53">
        <v>250287</v>
      </c>
      <c r="V204" s="51">
        <f t="shared" si="48"/>
        <v>0</v>
      </c>
      <c r="W204" s="51">
        <f t="shared" si="49"/>
        <v>250000</v>
      </c>
      <c r="X204" s="53">
        <v>2834</v>
      </c>
      <c r="Y204" s="54">
        <f t="shared" si="50"/>
        <v>1.1323001194628566E-2</v>
      </c>
      <c r="Z204" s="55">
        <f t="shared" si="51"/>
        <v>0.39742113620324632</v>
      </c>
      <c r="AA204" s="56">
        <f t="shared" si="52"/>
        <v>125</v>
      </c>
      <c r="AB204" s="78">
        <f t="shared" si="56"/>
        <v>125</v>
      </c>
      <c r="AC204" s="56">
        <f t="shared" si="53"/>
        <v>0</v>
      </c>
      <c r="AD204" s="58">
        <f t="shared" si="57"/>
        <v>1125</v>
      </c>
      <c r="AE204" s="59">
        <f>IF((SUMIF($J$7:$J$1048576,J204,$U$7:$U$1048576))&gt;(SUMIF($J$7:$J$1048576,J204,$T$7:$T$1048576)),AD204,(IF(O204="cpv",(U204*S204),(U204*S204/1000))))</f>
        <v>1126.2915</v>
      </c>
      <c r="AF204" s="60">
        <f t="shared" si="58"/>
        <v>1.2915000000000418</v>
      </c>
      <c r="AG204" s="60">
        <v>0</v>
      </c>
      <c r="AH204" s="60">
        <f t="shared" si="54"/>
        <v>1001.2915</v>
      </c>
      <c r="AI204" s="61">
        <f t="shared" si="55"/>
        <v>0.88901629817857986</v>
      </c>
    </row>
    <row r="205" spans="1:35" customFormat="1" ht="15" hidden="1" customHeight="1" x14ac:dyDescent="0.25">
      <c r="A205" s="46" t="s">
        <v>382</v>
      </c>
      <c r="B205" s="47">
        <v>2016</v>
      </c>
      <c r="C205" s="47">
        <v>1</v>
      </c>
      <c r="D205" s="48" t="s">
        <v>53</v>
      </c>
      <c r="E205" s="49">
        <v>42398</v>
      </c>
      <c r="F205" s="49">
        <v>42400</v>
      </c>
      <c r="G205" s="50">
        <f t="shared" ca="1" si="46"/>
        <v>0</v>
      </c>
      <c r="H205" s="46" t="s">
        <v>54</v>
      </c>
      <c r="I205" s="46" t="s">
        <v>115</v>
      </c>
      <c r="J205" s="46" t="s">
        <v>383</v>
      </c>
      <c r="K205" s="51" t="str">
        <f t="shared" ca="1" si="47"/>
        <v>Completed</v>
      </c>
      <c r="L205" s="47" t="s">
        <v>77</v>
      </c>
      <c r="M205" s="47" t="s">
        <v>58</v>
      </c>
      <c r="N205" s="47" t="s">
        <v>78</v>
      </c>
      <c r="O205" s="47" t="s">
        <v>60</v>
      </c>
      <c r="P205" s="47" t="s">
        <v>79</v>
      </c>
      <c r="Q205" s="47" t="s">
        <v>79</v>
      </c>
      <c r="R205" s="52">
        <v>1.5</v>
      </c>
      <c r="S205" s="52">
        <v>4.25</v>
      </c>
      <c r="T205" s="53">
        <v>400000</v>
      </c>
      <c r="U205" s="53">
        <v>371491</v>
      </c>
      <c r="V205" s="51">
        <f t="shared" si="48"/>
        <v>28509</v>
      </c>
      <c r="W205" s="51">
        <f t="shared" si="49"/>
        <v>371491</v>
      </c>
      <c r="X205" s="53">
        <v>1548</v>
      </c>
      <c r="Y205" s="54">
        <f t="shared" si="50"/>
        <v>4.1669919325098047E-3</v>
      </c>
      <c r="Z205" s="55">
        <f t="shared" si="51"/>
        <v>0.69638242894056845</v>
      </c>
      <c r="AA205" s="56">
        <f t="shared" si="52"/>
        <v>600</v>
      </c>
      <c r="AB205" s="78">
        <v>0</v>
      </c>
      <c r="AC205" s="56">
        <f t="shared" si="53"/>
        <v>-600</v>
      </c>
      <c r="AD205" s="58">
        <f t="shared" si="57"/>
        <v>1700</v>
      </c>
      <c r="AE205" s="59">
        <v>1078</v>
      </c>
      <c r="AF205" s="60">
        <f t="shared" si="58"/>
        <v>-622</v>
      </c>
      <c r="AG205" s="60">
        <v>0</v>
      </c>
      <c r="AH205" s="60">
        <f t="shared" si="54"/>
        <v>1078</v>
      </c>
      <c r="AI205" s="61">
        <f t="shared" si="55"/>
        <v>1</v>
      </c>
    </row>
    <row r="206" spans="1:35" customFormat="1" ht="15" hidden="1" customHeight="1" x14ac:dyDescent="0.25">
      <c r="A206" s="46" t="s">
        <v>384</v>
      </c>
      <c r="B206" s="47">
        <v>2016</v>
      </c>
      <c r="C206" s="47">
        <v>1</v>
      </c>
      <c r="D206" s="48" t="s">
        <v>53</v>
      </c>
      <c r="E206" s="49">
        <v>42398</v>
      </c>
      <c r="F206" s="49">
        <v>42400</v>
      </c>
      <c r="G206" s="50">
        <f t="shared" ca="1" si="46"/>
        <v>0</v>
      </c>
      <c r="H206" s="46" t="s">
        <v>54</v>
      </c>
      <c r="I206" s="46" t="s">
        <v>115</v>
      </c>
      <c r="J206" s="46" t="s">
        <v>384</v>
      </c>
      <c r="K206" s="51" t="str">
        <f t="shared" ca="1" si="47"/>
        <v>Completed</v>
      </c>
      <c r="L206" s="47" t="s">
        <v>57</v>
      </c>
      <c r="M206" s="47" t="s">
        <v>58</v>
      </c>
      <c r="N206" s="47" t="s">
        <v>78</v>
      </c>
      <c r="O206" s="47" t="s">
        <v>60</v>
      </c>
      <c r="P206" s="47" t="s">
        <v>79</v>
      </c>
      <c r="Q206" s="47" t="s">
        <v>79</v>
      </c>
      <c r="R206" s="52">
        <v>2.25</v>
      </c>
      <c r="S206" s="52">
        <v>4.25</v>
      </c>
      <c r="T206" s="53">
        <v>300000</v>
      </c>
      <c r="U206" s="53">
        <v>300887</v>
      </c>
      <c r="V206" s="51">
        <f t="shared" si="48"/>
        <v>0</v>
      </c>
      <c r="W206" s="51">
        <f t="shared" si="49"/>
        <v>300000</v>
      </c>
      <c r="X206" s="53"/>
      <c r="Y206" s="54">
        <f t="shared" si="50"/>
        <v>0</v>
      </c>
      <c r="Z206" s="55" t="e">
        <f t="shared" si="51"/>
        <v>#DIV/0!</v>
      </c>
      <c r="AA206" s="56">
        <f t="shared" si="52"/>
        <v>675</v>
      </c>
      <c r="AB206" s="78">
        <f t="shared" si="56"/>
        <v>675</v>
      </c>
      <c r="AC206" s="56">
        <f t="shared" si="53"/>
        <v>0</v>
      </c>
      <c r="AD206" s="58">
        <f t="shared" si="57"/>
        <v>1275</v>
      </c>
      <c r="AE206" s="59">
        <v>808.38</v>
      </c>
      <c r="AF206" s="60">
        <f t="shared" si="58"/>
        <v>-466.62</v>
      </c>
      <c r="AG206" s="60">
        <v>0</v>
      </c>
      <c r="AH206" s="60">
        <f t="shared" si="54"/>
        <v>133.38</v>
      </c>
      <c r="AI206" s="61">
        <f t="shared" si="55"/>
        <v>0.16499665998663995</v>
      </c>
    </row>
    <row r="207" spans="1:35" customFormat="1" ht="15" hidden="1" customHeight="1" x14ac:dyDescent="0.25">
      <c r="A207" s="46" t="s">
        <v>385</v>
      </c>
      <c r="B207" s="47">
        <v>2016</v>
      </c>
      <c r="C207" s="47">
        <v>1</v>
      </c>
      <c r="D207" s="48" t="s">
        <v>53</v>
      </c>
      <c r="E207" s="49">
        <v>42398</v>
      </c>
      <c r="F207" s="49">
        <v>42400</v>
      </c>
      <c r="G207" s="50">
        <f t="shared" ca="1" si="46"/>
        <v>0</v>
      </c>
      <c r="H207" s="46" t="s">
        <v>54</v>
      </c>
      <c r="I207" s="46" t="s">
        <v>115</v>
      </c>
      <c r="J207" s="46" t="s">
        <v>383</v>
      </c>
      <c r="K207" s="51" t="str">
        <f t="shared" ca="1" si="47"/>
        <v>Completed</v>
      </c>
      <c r="L207" s="47" t="s">
        <v>82</v>
      </c>
      <c r="M207" s="47" t="s">
        <v>58</v>
      </c>
      <c r="N207" s="47" t="s">
        <v>78</v>
      </c>
      <c r="O207" s="47" t="s">
        <v>60</v>
      </c>
      <c r="P207" s="47" t="s">
        <v>79</v>
      </c>
      <c r="Q207" s="47" t="s">
        <v>79</v>
      </c>
      <c r="R207" s="52">
        <v>0.5</v>
      </c>
      <c r="S207" s="52">
        <v>4.25</v>
      </c>
      <c r="T207" s="53">
        <v>800000</v>
      </c>
      <c r="U207" s="53">
        <v>699715</v>
      </c>
      <c r="V207" s="51">
        <f t="shared" si="48"/>
        <v>100285</v>
      </c>
      <c r="W207" s="51">
        <f t="shared" si="49"/>
        <v>699715</v>
      </c>
      <c r="X207" s="53">
        <v>5254</v>
      </c>
      <c r="Y207" s="54">
        <f t="shared" si="50"/>
        <v>7.5087714283672636E-3</v>
      </c>
      <c r="Z207" s="55">
        <f t="shared" si="51"/>
        <v>0.24267224971450324</v>
      </c>
      <c r="AA207" s="56">
        <f t="shared" si="52"/>
        <v>400</v>
      </c>
      <c r="AB207" s="78">
        <f t="shared" si="56"/>
        <v>349.85750000000002</v>
      </c>
      <c r="AC207" s="56">
        <f t="shared" si="53"/>
        <v>-50.142499999999984</v>
      </c>
      <c r="AD207" s="58">
        <f t="shared" si="57"/>
        <v>3400</v>
      </c>
      <c r="AE207" s="59">
        <v>1275</v>
      </c>
      <c r="AF207" s="60">
        <f t="shared" si="58"/>
        <v>-2125</v>
      </c>
      <c r="AG207" s="60">
        <v>0</v>
      </c>
      <c r="AH207" s="60">
        <f t="shared" si="54"/>
        <v>925.14249999999993</v>
      </c>
      <c r="AI207" s="61">
        <f t="shared" si="55"/>
        <v>0.72560196078431372</v>
      </c>
    </row>
    <row r="208" spans="1:35" customFormat="1" ht="15" hidden="1" customHeight="1" x14ac:dyDescent="0.25">
      <c r="A208" s="46" t="s">
        <v>386</v>
      </c>
      <c r="B208" s="47">
        <v>2016</v>
      </c>
      <c r="C208" s="47">
        <v>1</v>
      </c>
      <c r="D208" s="48" t="s">
        <v>53</v>
      </c>
      <c r="E208" s="49">
        <v>42398</v>
      </c>
      <c r="F208" s="49">
        <v>42400</v>
      </c>
      <c r="G208" s="50">
        <f t="shared" ca="1" si="46"/>
        <v>0</v>
      </c>
      <c r="H208" s="46" t="s">
        <v>74</v>
      </c>
      <c r="I208" s="46" t="s">
        <v>75</v>
      </c>
      <c r="J208" s="46" t="s">
        <v>387</v>
      </c>
      <c r="K208" s="51" t="str">
        <f t="shared" ref="K208" ca="1" si="59">IF(F208=0,$L$3,(IF(G208=0,$L$1,$L$2)))</f>
        <v>Completed</v>
      </c>
      <c r="L208" s="47" t="s">
        <v>64</v>
      </c>
      <c r="M208" s="47" t="s">
        <v>58</v>
      </c>
      <c r="N208" s="47" t="s">
        <v>78</v>
      </c>
      <c r="O208" s="47" t="s">
        <v>60</v>
      </c>
      <c r="P208" s="47" t="s">
        <v>79</v>
      </c>
      <c r="Q208" s="47" t="s">
        <v>79</v>
      </c>
      <c r="R208" s="52">
        <v>2.5</v>
      </c>
      <c r="S208" s="52">
        <v>4.25</v>
      </c>
      <c r="T208" s="53">
        <v>100000</v>
      </c>
      <c r="U208" s="53">
        <v>100515</v>
      </c>
      <c r="V208" s="51">
        <f t="shared" ref="V208" si="60">IF(U208&gt;T208,0,T208-U208)</f>
        <v>0</v>
      </c>
      <c r="W208" s="51">
        <f t="shared" ref="W208" si="61">IF(U208&gt;T208,T208,U208)</f>
        <v>100000</v>
      </c>
      <c r="X208" s="53">
        <v>913</v>
      </c>
      <c r="Y208" s="54">
        <f t="shared" ref="Y208" si="62">X208/U208</f>
        <v>9.08322140973984E-3</v>
      </c>
      <c r="Z208" s="55">
        <f t="shared" ref="Z208" si="63">AE208/X208</f>
        <v>0.46549835706462211</v>
      </c>
      <c r="AA208" s="56">
        <f t="shared" ref="AA208" si="64">IF(O208="cpv",(T208*R208),(T208/1000*R208))</f>
        <v>250</v>
      </c>
      <c r="AB208" s="78">
        <f t="shared" ref="AB208" si="65">IF(O208="cpv",(IF(V208&gt;0,U208*R208,AA208)),(IF(V208&gt;0,U208/1000*R208,AA208)))</f>
        <v>250</v>
      </c>
      <c r="AC208" s="56">
        <f t="shared" ref="AC208" si="66">AB208-AA208</f>
        <v>0</v>
      </c>
      <c r="AD208" s="58">
        <f t="shared" si="57"/>
        <v>425</v>
      </c>
      <c r="AE208" s="59">
        <f>IF((SUMIF($J$7:$J$1048576,J208,$U$7:$U$1048576))&gt;(SUMIF($J$7:$J$1048576,J208,$T$7:$T$1048576)),AD208,(IF(O208="cpv",(U208*S208),(U208*S208/1000))))</f>
        <v>425</v>
      </c>
      <c r="AF208" s="60">
        <f t="shared" si="58"/>
        <v>0</v>
      </c>
      <c r="AG208" s="60">
        <v>0</v>
      </c>
      <c r="AH208" s="60">
        <f t="shared" si="54"/>
        <v>175</v>
      </c>
      <c r="AI208" s="61">
        <f t="shared" si="55"/>
        <v>0.41176470588235292</v>
      </c>
    </row>
    <row r="209" spans="1:35" customFormat="1" ht="15" hidden="1" customHeight="1" x14ac:dyDescent="0.25">
      <c r="A209" s="46" t="s">
        <v>388</v>
      </c>
      <c r="B209" s="47">
        <v>2016</v>
      </c>
      <c r="C209" s="47">
        <v>1</v>
      </c>
      <c r="D209" s="48" t="s">
        <v>53</v>
      </c>
      <c r="E209" s="49">
        <v>42398</v>
      </c>
      <c r="F209" s="49">
        <v>42400</v>
      </c>
      <c r="G209" s="50">
        <f t="shared" ca="1" si="46"/>
        <v>0</v>
      </c>
      <c r="H209" s="46" t="s">
        <v>74</v>
      </c>
      <c r="I209" s="46" t="s">
        <v>145</v>
      </c>
      <c r="J209" s="46" t="s">
        <v>389</v>
      </c>
      <c r="K209" s="51" t="str">
        <f t="shared" ref="K209" ca="1" si="67">IF(F209=0,$L$3,(IF(G209=0,$L$1,$L$2)))</f>
        <v>Completed</v>
      </c>
      <c r="L209" s="47" t="s">
        <v>77</v>
      </c>
      <c r="M209" s="47" t="s">
        <v>58</v>
      </c>
      <c r="N209" s="47" t="s">
        <v>78</v>
      </c>
      <c r="O209" s="47" t="s">
        <v>60</v>
      </c>
      <c r="P209" s="47" t="s">
        <v>79</v>
      </c>
      <c r="Q209" s="47" t="s">
        <v>79</v>
      </c>
      <c r="R209" s="52">
        <v>1.5</v>
      </c>
      <c r="S209" s="52">
        <v>4.5</v>
      </c>
      <c r="T209" s="53">
        <v>500000</v>
      </c>
      <c r="U209" s="53">
        <v>504102</v>
      </c>
      <c r="V209" s="51">
        <f t="shared" ref="V209" si="68">IF(U209&gt;T209,0,T209-U209)</f>
        <v>0</v>
      </c>
      <c r="W209" s="51">
        <f t="shared" ref="W209" si="69">IF(U209&gt;T209,T209,U209)</f>
        <v>500000</v>
      </c>
      <c r="X209" s="53">
        <v>1836</v>
      </c>
      <c r="Y209" s="54">
        <f t="shared" ref="Y209" si="70">X209/U209</f>
        <v>3.6421200471333181E-3</v>
      </c>
      <c r="Z209" s="55">
        <f t="shared" ref="Z209" si="71">AE209/X209</f>
        <v>1.2254901960784315</v>
      </c>
      <c r="AA209" s="56">
        <f t="shared" ref="AA209" si="72">IF(O209="cpv",(T209*R209),(T209/1000*R209))</f>
        <v>750</v>
      </c>
      <c r="AB209" s="78">
        <v>0</v>
      </c>
      <c r="AC209" s="56">
        <f t="shared" ref="AC209" si="73">AB209-AA209</f>
        <v>-750</v>
      </c>
      <c r="AD209" s="58">
        <f t="shared" si="57"/>
        <v>2250</v>
      </c>
      <c r="AE209" s="59">
        <f>IF((SUMIF($J$7:$J$1048576,J209,$U$7:$U$1048576))&gt;(SUMIF($J$7:$J$1048576,J209,$T$7:$T$1048576)),AD209,(IF(O209="cpv",(U209*S209),(U209*S209/1000))))</f>
        <v>2250</v>
      </c>
      <c r="AF209" s="60">
        <f t="shared" si="58"/>
        <v>0</v>
      </c>
      <c r="AG209" s="60">
        <v>0</v>
      </c>
      <c r="AH209" s="60">
        <f t="shared" si="54"/>
        <v>2250</v>
      </c>
      <c r="AI209" s="61">
        <f t="shared" si="55"/>
        <v>1</v>
      </c>
    </row>
    <row r="210" spans="1:35" customFormat="1" ht="15" hidden="1" customHeight="1" x14ac:dyDescent="0.25">
      <c r="A210" s="46" t="s">
        <v>390</v>
      </c>
      <c r="B210" s="47">
        <v>2016</v>
      </c>
      <c r="C210" s="47">
        <v>1</v>
      </c>
      <c r="D210" s="48" t="s">
        <v>53</v>
      </c>
      <c r="E210" s="49">
        <v>42398</v>
      </c>
      <c r="F210" s="49">
        <v>42400</v>
      </c>
      <c r="G210" s="50">
        <f t="shared" ca="1" si="46"/>
        <v>0</v>
      </c>
      <c r="H210" s="46" t="s">
        <v>74</v>
      </c>
      <c r="I210" s="46" t="s">
        <v>145</v>
      </c>
      <c r="J210" s="46" t="s">
        <v>389</v>
      </c>
      <c r="K210" s="51" t="str">
        <f t="shared" ref="K210:K212" ca="1" si="74">IF(F210=0,$L$3,(IF(G210=0,$L$1,$L$2)))</f>
        <v>Completed</v>
      </c>
      <c r="L210" s="47" t="s">
        <v>64</v>
      </c>
      <c r="M210" s="47" t="s">
        <v>58</v>
      </c>
      <c r="N210" s="47" t="s">
        <v>78</v>
      </c>
      <c r="O210" s="47" t="s">
        <v>60</v>
      </c>
      <c r="P210" s="47" t="s">
        <v>79</v>
      </c>
      <c r="Q210" s="47" t="s">
        <v>79</v>
      </c>
      <c r="R210" s="52">
        <v>2.5</v>
      </c>
      <c r="S210" s="52">
        <v>4.5</v>
      </c>
      <c r="T210" s="53">
        <v>250000</v>
      </c>
      <c r="U210" s="53">
        <v>250397</v>
      </c>
      <c r="V210" s="51">
        <f t="shared" ref="V210:V212" si="75">IF(U210&gt;T210,0,T210-U210)</f>
        <v>0</v>
      </c>
      <c r="W210" s="51">
        <f t="shared" ref="W210:W212" si="76">IF(U210&gt;T210,T210,U210)</f>
        <v>250000</v>
      </c>
      <c r="X210" s="53">
        <v>1824</v>
      </c>
      <c r="Y210" s="54">
        <f t="shared" ref="Y210:Y212" si="77">X210/U210</f>
        <v>7.2844323214735001E-3</v>
      </c>
      <c r="Z210" s="55">
        <f t="shared" ref="Z210:Z212" si="78">AE210/X210</f>
        <v>0.52083333333333337</v>
      </c>
      <c r="AA210" s="56">
        <f t="shared" ref="AA210:AA212" si="79">IF(O210="cpv",(T210*R210),(T210/1000*R210))</f>
        <v>625</v>
      </c>
      <c r="AB210" s="78">
        <f t="shared" ref="AB210:AB212" si="80">IF(O210="cpv",(IF(V210&gt;0,U210*R210,AA210)),(IF(V210&gt;0,U210/1000*R210,AA210)))</f>
        <v>625</v>
      </c>
      <c r="AC210" s="56">
        <f t="shared" ref="AC210:AC212" si="81">AB210-AA210</f>
        <v>0</v>
      </c>
      <c r="AD210" s="58">
        <f t="shared" si="57"/>
        <v>1125</v>
      </c>
      <c r="AE210" s="59">
        <v>950</v>
      </c>
      <c r="AF210" s="60">
        <f t="shared" si="58"/>
        <v>-175</v>
      </c>
      <c r="AG210" s="60">
        <v>0</v>
      </c>
      <c r="AH210" s="60">
        <f t="shared" si="54"/>
        <v>325</v>
      </c>
      <c r="AI210" s="61">
        <f t="shared" si="55"/>
        <v>0.34210526315789475</v>
      </c>
    </row>
    <row r="211" spans="1:35" customFormat="1" ht="15" hidden="1" customHeight="1" x14ac:dyDescent="0.25">
      <c r="A211" s="46" t="s">
        <v>391</v>
      </c>
      <c r="B211" s="47">
        <v>2016</v>
      </c>
      <c r="C211" s="47">
        <v>1</v>
      </c>
      <c r="D211" s="48" t="s">
        <v>53</v>
      </c>
      <c r="E211" s="49">
        <v>42398</v>
      </c>
      <c r="F211" s="49">
        <v>42400</v>
      </c>
      <c r="G211" s="50">
        <f t="shared" ca="1" si="46"/>
        <v>0</v>
      </c>
      <c r="H211" s="46" t="s">
        <v>74</v>
      </c>
      <c r="I211" s="46" t="s">
        <v>145</v>
      </c>
      <c r="J211" s="46" t="s">
        <v>389</v>
      </c>
      <c r="K211" s="51" t="str">
        <f t="shared" ca="1" si="74"/>
        <v>Completed</v>
      </c>
      <c r="L211" s="47" t="s">
        <v>82</v>
      </c>
      <c r="M211" s="47" t="s">
        <v>58</v>
      </c>
      <c r="N211" s="47" t="s">
        <v>78</v>
      </c>
      <c r="O211" s="47" t="s">
        <v>60</v>
      </c>
      <c r="P211" s="47" t="s">
        <v>79</v>
      </c>
      <c r="Q211" s="47" t="s">
        <v>79</v>
      </c>
      <c r="R211" s="52">
        <v>0.5</v>
      </c>
      <c r="S211" s="52">
        <v>4.5</v>
      </c>
      <c r="T211" s="53">
        <v>250000</v>
      </c>
      <c r="U211" s="53">
        <v>246236</v>
      </c>
      <c r="V211" s="51">
        <f t="shared" si="75"/>
        <v>3764</v>
      </c>
      <c r="W211" s="51">
        <f t="shared" si="76"/>
        <v>246236</v>
      </c>
      <c r="X211" s="53">
        <v>1968</v>
      </c>
      <c r="Y211" s="54">
        <f t="shared" si="77"/>
        <v>7.9923325590084311E-3</v>
      </c>
      <c r="Z211" s="55">
        <f t="shared" si="78"/>
        <v>0.57164634146341464</v>
      </c>
      <c r="AA211" s="56">
        <f t="shared" si="79"/>
        <v>125</v>
      </c>
      <c r="AB211" s="78">
        <f t="shared" si="80"/>
        <v>123.11799999999999</v>
      </c>
      <c r="AC211" s="56">
        <f t="shared" si="81"/>
        <v>-1.882000000000005</v>
      </c>
      <c r="AD211" s="58">
        <f t="shared" si="57"/>
        <v>1125</v>
      </c>
      <c r="AE211" s="59">
        <f>IF((SUMIF($J$7:$J$1048576,J211,$U$7:$U$1048576))&gt;(SUMIF($J$7:$J$1048576,J211,$T$7:$T$1048576)),AD211,(IF(O211="cpv",(U211*S211),(U211*S211/1000))))</f>
        <v>1125</v>
      </c>
      <c r="AF211" s="60">
        <f t="shared" si="58"/>
        <v>0</v>
      </c>
      <c r="AG211" s="60">
        <v>0</v>
      </c>
      <c r="AH211" s="60">
        <f t="shared" si="54"/>
        <v>1001.8820000000001</v>
      </c>
      <c r="AI211" s="61">
        <f t="shared" si="55"/>
        <v>0.89056177777777779</v>
      </c>
    </row>
    <row r="212" spans="1:35" customFormat="1" ht="15" hidden="1" customHeight="1" x14ac:dyDescent="0.25">
      <c r="A212" s="46" t="s">
        <v>392</v>
      </c>
      <c r="B212" s="47">
        <v>2016</v>
      </c>
      <c r="C212" s="47">
        <v>1</v>
      </c>
      <c r="D212" s="48" t="s">
        <v>53</v>
      </c>
      <c r="E212" s="49">
        <v>42398</v>
      </c>
      <c r="F212" s="49">
        <v>42400</v>
      </c>
      <c r="G212" s="50">
        <f t="shared" ca="1" si="46"/>
        <v>0</v>
      </c>
      <c r="H212" s="46" t="s">
        <v>74</v>
      </c>
      <c r="I212" s="46" t="s">
        <v>145</v>
      </c>
      <c r="J212" s="46" t="s">
        <v>389</v>
      </c>
      <c r="K212" s="51" t="str">
        <f t="shared" ca="1" si="74"/>
        <v>Completed</v>
      </c>
      <c r="L212" s="47" t="s">
        <v>57</v>
      </c>
      <c r="M212" s="47" t="s">
        <v>58</v>
      </c>
      <c r="N212" s="47" t="s">
        <v>78</v>
      </c>
      <c r="O212" s="47" t="s">
        <v>60</v>
      </c>
      <c r="P212" s="47" t="s">
        <v>79</v>
      </c>
      <c r="Q212" s="47" t="s">
        <v>79</v>
      </c>
      <c r="R212" s="52">
        <v>2.25</v>
      </c>
      <c r="S212" s="52">
        <v>4.5</v>
      </c>
      <c r="T212" s="53">
        <v>150000</v>
      </c>
      <c r="U212" s="53">
        <v>150071</v>
      </c>
      <c r="V212" s="51">
        <f t="shared" si="75"/>
        <v>0</v>
      </c>
      <c r="W212" s="51">
        <f t="shared" si="76"/>
        <v>150000</v>
      </c>
      <c r="X212" s="53">
        <v>2134</v>
      </c>
      <c r="Y212" s="54">
        <f t="shared" si="77"/>
        <v>1.421993589700875E-2</v>
      </c>
      <c r="Z212" s="55">
        <f t="shared" si="78"/>
        <v>0.31630740393626994</v>
      </c>
      <c r="AA212" s="56">
        <f t="shared" si="79"/>
        <v>337.5</v>
      </c>
      <c r="AB212" s="78">
        <f t="shared" si="80"/>
        <v>337.5</v>
      </c>
      <c r="AC212" s="56">
        <f t="shared" si="81"/>
        <v>0</v>
      </c>
      <c r="AD212" s="58">
        <f t="shared" si="57"/>
        <v>675</v>
      </c>
      <c r="AE212" s="59">
        <f>IF((SUMIF($J$7:$J$1048576,J212,$U$7:$U$1048576))&gt;(SUMIF($J$7:$J$1048576,J212,$T$7:$T$1048576)),AD212,(IF(O212="cpv",(U212*S212),(U212*S212/1000))))</f>
        <v>675</v>
      </c>
      <c r="AF212" s="60">
        <f t="shared" si="58"/>
        <v>0</v>
      </c>
      <c r="AG212" s="60">
        <v>0</v>
      </c>
      <c r="AH212" s="60">
        <f t="shared" si="54"/>
        <v>337.5</v>
      </c>
      <c r="AI212" s="61">
        <f t="shared" si="55"/>
        <v>0.5</v>
      </c>
    </row>
    <row r="213" spans="1:35" customFormat="1" ht="15" hidden="1" customHeight="1" x14ac:dyDescent="0.25">
      <c r="A213" s="46" t="s">
        <v>400</v>
      </c>
      <c r="B213" s="47">
        <v>2016</v>
      </c>
      <c r="C213" s="47">
        <v>1</v>
      </c>
      <c r="D213" s="48" t="s">
        <v>53</v>
      </c>
      <c r="E213" s="49">
        <v>42398</v>
      </c>
      <c r="F213" s="49">
        <v>42400</v>
      </c>
      <c r="G213" s="50">
        <f t="shared" ca="1" si="46"/>
        <v>0</v>
      </c>
      <c r="H213" s="46" t="s">
        <v>74</v>
      </c>
      <c r="I213" s="46" t="s">
        <v>151</v>
      </c>
      <c r="J213" s="46" t="s">
        <v>400</v>
      </c>
      <c r="K213" s="51" t="str">
        <f t="shared" ref="K213:K215" ca="1" si="82">IF(F213=0,$L$3,(IF(G213=0,$L$1,$L$2)))</f>
        <v>Completed</v>
      </c>
      <c r="L213" s="47" t="s">
        <v>155</v>
      </c>
      <c r="M213" s="47" t="s">
        <v>58</v>
      </c>
      <c r="N213" s="47" t="s">
        <v>59</v>
      </c>
      <c r="O213" s="47" t="s">
        <v>42</v>
      </c>
      <c r="P213" s="47" t="s">
        <v>61</v>
      </c>
      <c r="Q213" s="47" t="s">
        <v>62</v>
      </c>
      <c r="R213" s="52">
        <v>0.3</v>
      </c>
      <c r="S213" s="52"/>
      <c r="T213" s="53">
        <v>722</v>
      </c>
      <c r="U213" s="53">
        <v>722</v>
      </c>
      <c r="V213" s="51">
        <f t="shared" ref="V213:V215" si="83">IF(U213&gt;T213,0,T213-U213)</f>
        <v>0</v>
      </c>
      <c r="W213" s="51">
        <f t="shared" ref="W213:W215" si="84">IF(U213&gt;T213,T213,U213)</f>
        <v>722</v>
      </c>
      <c r="X213" s="53">
        <v>722</v>
      </c>
      <c r="Y213" s="54">
        <f t="shared" ref="Y213:Y215" si="85">X213/U213</f>
        <v>1</v>
      </c>
      <c r="Z213" s="55">
        <f t="shared" ref="Z213:Z215" si="86">AE213/X213</f>
        <v>0</v>
      </c>
      <c r="AA213" s="56">
        <f t="shared" ref="AA213:AA215" si="87">IF(O213="cpv",(T213*R213),(T213/1000*R213))</f>
        <v>0.21659999999999999</v>
      </c>
      <c r="AB213" s="78">
        <v>216</v>
      </c>
      <c r="AC213" s="56">
        <f t="shared" ref="AC213:AC215" si="88">AB213-AA213</f>
        <v>215.7834</v>
      </c>
      <c r="AD213" s="58">
        <f t="shared" si="57"/>
        <v>0</v>
      </c>
      <c r="AE213" s="59">
        <f>IF((SUMIF($J$7:$J$1048576,J213,$U$7:$U$1048576))&gt;(SUMIF($J$7:$J$1048576,J213,$T$7:$T$1048576)),AD213,(IF(O213="cpv",(U213*S213),(U213*S213/1000))))</f>
        <v>0</v>
      </c>
      <c r="AF213" s="60">
        <f t="shared" si="58"/>
        <v>0</v>
      </c>
      <c r="AG213" s="60">
        <v>0</v>
      </c>
      <c r="AH213" s="60">
        <f t="shared" si="54"/>
        <v>-216</v>
      </c>
      <c r="AI213" s="61" t="e">
        <f t="shared" si="55"/>
        <v>#DIV/0!</v>
      </c>
    </row>
    <row r="214" spans="1:35" customFormat="1" ht="15" customHeight="1" thickBot="1" x14ac:dyDescent="0.3">
      <c r="A214" s="80" t="s">
        <v>401</v>
      </c>
      <c r="B214" s="81">
        <v>2016</v>
      </c>
      <c r="C214" s="81">
        <v>1</v>
      </c>
      <c r="D214" s="82" t="s">
        <v>53</v>
      </c>
      <c r="E214" s="83">
        <v>42398</v>
      </c>
      <c r="F214" s="83">
        <v>42400</v>
      </c>
      <c r="G214" s="84">
        <f t="shared" ca="1" si="46"/>
        <v>0</v>
      </c>
      <c r="H214" s="80" t="s">
        <v>84</v>
      </c>
      <c r="I214" s="96" t="s">
        <v>3407</v>
      </c>
      <c r="J214" s="80" t="s">
        <v>401</v>
      </c>
      <c r="K214" s="85" t="str">
        <f t="shared" ca="1" si="82"/>
        <v>Completed</v>
      </c>
      <c r="L214" s="81" t="s">
        <v>155</v>
      </c>
      <c r="M214" s="81" t="s">
        <v>58</v>
      </c>
      <c r="N214" s="81" t="s">
        <v>59</v>
      </c>
      <c r="O214" s="81" t="s">
        <v>42</v>
      </c>
      <c r="P214" s="81" t="s">
        <v>61</v>
      </c>
      <c r="Q214" s="81" t="s">
        <v>62</v>
      </c>
      <c r="R214" s="86">
        <v>0.3</v>
      </c>
      <c r="S214" s="86"/>
      <c r="T214" s="87">
        <v>3121</v>
      </c>
      <c r="U214" s="87">
        <v>3121</v>
      </c>
      <c r="V214" s="85">
        <f t="shared" si="83"/>
        <v>0</v>
      </c>
      <c r="W214" s="85">
        <f t="shared" si="84"/>
        <v>3121</v>
      </c>
      <c r="X214" s="87">
        <v>3121</v>
      </c>
      <c r="Y214" s="88">
        <f t="shared" si="85"/>
        <v>1</v>
      </c>
      <c r="Z214" s="89">
        <f t="shared" si="86"/>
        <v>0</v>
      </c>
      <c r="AA214" s="90">
        <f t="shared" si="87"/>
        <v>0.93629999999999991</v>
      </c>
      <c r="AB214" s="91">
        <v>936</v>
      </c>
      <c r="AC214" s="90">
        <f t="shared" si="88"/>
        <v>935.06370000000004</v>
      </c>
      <c r="AD214" s="92">
        <f t="shared" si="57"/>
        <v>0</v>
      </c>
      <c r="AE214" s="93">
        <f>IF((SUMIF($J$7:$J$1048576,J214,$U$7:$U$1048576))&gt;(SUMIF($J$7:$J$1048576,J214,$T$7:$T$1048576)),AD214,(IF(O214="cpv",(U214*S214),(U214*S214/1000))))</f>
        <v>0</v>
      </c>
      <c r="AF214" s="94">
        <f t="shared" si="58"/>
        <v>0</v>
      </c>
      <c r="AG214" s="94">
        <v>0</v>
      </c>
      <c r="AH214" s="94">
        <f t="shared" si="54"/>
        <v>-936</v>
      </c>
      <c r="AI214" s="95" t="e">
        <f t="shared" si="55"/>
        <v>#DIV/0!</v>
      </c>
    </row>
    <row r="215" spans="1:35" customFormat="1" ht="15" hidden="1" customHeight="1" x14ac:dyDescent="0.3">
      <c r="A215" s="287" t="s">
        <v>403</v>
      </c>
      <c r="B215" s="111">
        <v>2016</v>
      </c>
      <c r="C215" s="111">
        <v>2</v>
      </c>
      <c r="D215" s="112" t="s">
        <v>53</v>
      </c>
      <c r="E215" s="113">
        <v>42401</v>
      </c>
      <c r="F215" s="113">
        <v>42401</v>
      </c>
      <c r="G215" s="114">
        <f t="shared" ca="1" si="46"/>
        <v>0</v>
      </c>
      <c r="H215" s="115" t="s">
        <v>84</v>
      </c>
      <c r="I215" s="115" t="s">
        <v>170</v>
      </c>
      <c r="J215" s="115" t="s">
        <v>402</v>
      </c>
      <c r="K215" s="116" t="str">
        <f t="shared" ca="1" si="82"/>
        <v>Completed</v>
      </c>
      <c r="L215" s="111" t="s">
        <v>82</v>
      </c>
      <c r="M215" s="111" t="s">
        <v>58</v>
      </c>
      <c r="N215" s="111" t="s">
        <v>173</v>
      </c>
      <c r="O215" s="111" t="s">
        <v>60</v>
      </c>
      <c r="P215" s="111" t="s">
        <v>61</v>
      </c>
      <c r="Q215" s="111" t="s">
        <v>62</v>
      </c>
      <c r="R215" s="117">
        <v>0.1</v>
      </c>
      <c r="S215" s="117">
        <v>1.3</v>
      </c>
      <c r="T215" s="118">
        <v>2900000</v>
      </c>
      <c r="U215" s="118">
        <v>3158447</v>
      </c>
      <c r="V215" s="116">
        <f t="shared" si="83"/>
        <v>0</v>
      </c>
      <c r="W215" s="116">
        <f t="shared" si="84"/>
        <v>2900000</v>
      </c>
      <c r="X215" s="118"/>
      <c r="Y215" s="119">
        <f t="shared" si="85"/>
        <v>0</v>
      </c>
      <c r="Z215" s="120" t="e">
        <f t="shared" si="86"/>
        <v>#DIV/0!</v>
      </c>
      <c r="AA215" s="121">
        <f t="shared" si="87"/>
        <v>290</v>
      </c>
      <c r="AB215" s="122">
        <f t="shared" ref="AB215" si="89">IF(O215="cpv",(IF(V215&gt;0,U215*R215,AA215)),(IF(V215&gt;0,U215/1000*R215,AA215)))</f>
        <v>290</v>
      </c>
      <c r="AC215" s="121">
        <f t="shared" si="88"/>
        <v>0</v>
      </c>
      <c r="AD215" s="123">
        <f t="shared" si="57"/>
        <v>3770</v>
      </c>
      <c r="AE215" s="293">
        <v>0</v>
      </c>
      <c r="AF215" s="124">
        <f t="shared" si="58"/>
        <v>-3770</v>
      </c>
      <c r="AG215" s="124">
        <v>0</v>
      </c>
      <c r="AH215" s="124">
        <f t="shared" si="54"/>
        <v>-290</v>
      </c>
      <c r="AI215" s="125" t="e">
        <f t="shared" si="55"/>
        <v>#DIV/0!</v>
      </c>
    </row>
    <row r="216" spans="1:35" customFormat="1" ht="15.75" hidden="1" customHeight="1" thickBot="1" x14ac:dyDescent="0.3">
      <c r="A216" s="288" t="s">
        <v>404</v>
      </c>
      <c r="B216" s="126">
        <v>2016</v>
      </c>
      <c r="C216" s="126">
        <v>2</v>
      </c>
      <c r="D216" s="127" t="s">
        <v>53</v>
      </c>
      <c r="E216" s="128">
        <v>42401</v>
      </c>
      <c r="F216" s="128">
        <v>42401</v>
      </c>
      <c r="G216" s="129">
        <f t="shared" ref="G216:G217" ca="1" si="90">IF($N$1&gt;F216,0,(F216-$N$1))</f>
        <v>0</v>
      </c>
      <c r="H216" s="130" t="s">
        <v>84</v>
      </c>
      <c r="I216" s="130" t="s">
        <v>170</v>
      </c>
      <c r="J216" s="130" t="s">
        <v>402</v>
      </c>
      <c r="K216" s="131" t="str">
        <f t="shared" ref="K216:K217" ca="1" si="91">IF(F216=0,$L$3,(IF(G216=0,$L$1,$L$2)))</f>
        <v>Completed</v>
      </c>
      <c r="L216" s="126" t="s">
        <v>186</v>
      </c>
      <c r="M216" s="126" t="s">
        <v>58</v>
      </c>
      <c r="N216" s="126" t="s">
        <v>173</v>
      </c>
      <c r="O216" s="126" t="s">
        <v>60</v>
      </c>
      <c r="P216" s="126" t="s">
        <v>61</v>
      </c>
      <c r="Q216" s="126" t="s">
        <v>62</v>
      </c>
      <c r="R216" s="132">
        <v>0.15</v>
      </c>
      <c r="S216" s="132">
        <v>1.3</v>
      </c>
      <c r="T216" s="133">
        <v>2000000</v>
      </c>
      <c r="U216" s="133">
        <v>2133781</v>
      </c>
      <c r="V216" s="131">
        <f t="shared" ref="V216:V217" si="92">IF(U216&gt;T216,0,T216-U216)</f>
        <v>0</v>
      </c>
      <c r="W216" s="131">
        <f t="shared" ref="W216:W217" si="93">IF(U216&gt;T216,T216,U216)</f>
        <v>2000000</v>
      </c>
      <c r="X216" s="133"/>
      <c r="Y216" s="134">
        <f t="shared" ref="Y216:Y217" si="94">X216/U216</f>
        <v>0</v>
      </c>
      <c r="Z216" s="135" t="e">
        <f t="shared" ref="Z216:Z217" si="95">AE216/X216</f>
        <v>#DIV/0!</v>
      </c>
      <c r="AA216" s="136">
        <f t="shared" ref="AA216:AA217" si="96">IF(O216="cpv",(T216*R216),(T216/1000*R216))</f>
        <v>300</v>
      </c>
      <c r="AB216" s="137">
        <f t="shared" ref="AB216:AB217" si="97">IF(O216="cpv",(IF(V216&gt;0,U216*R216,AA216)),(IF(V216&gt;0,U216/1000*R216,AA216)))</f>
        <v>300</v>
      </c>
      <c r="AC216" s="136">
        <f t="shared" ref="AC216:AC217" si="98">AB216-AA216</f>
        <v>0</v>
      </c>
      <c r="AD216" s="138">
        <f t="shared" ref="AD216:AD217" si="99">IF(O216="cpv",(T216*S216),(T216/1000*S216))</f>
        <v>2600</v>
      </c>
      <c r="AE216" s="294">
        <v>0</v>
      </c>
      <c r="AF216" s="139">
        <f t="shared" ref="AF216:AF217" si="100">AE216-AD216</f>
        <v>-2600</v>
      </c>
      <c r="AG216" s="139">
        <v>0</v>
      </c>
      <c r="AH216" s="139">
        <f t="shared" si="54"/>
        <v>-300</v>
      </c>
      <c r="AI216" s="140" t="e">
        <f t="shared" si="55"/>
        <v>#DIV/0!</v>
      </c>
    </row>
    <row r="217" spans="1:35" customFormat="1" ht="15.75" hidden="1" customHeight="1" thickBot="1" x14ac:dyDescent="0.3">
      <c r="A217" s="289" t="s">
        <v>405</v>
      </c>
      <c r="B217" s="141">
        <v>2016</v>
      </c>
      <c r="C217" s="141">
        <v>2</v>
      </c>
      <c r="D217" s="142" t="s">
        <v>53</v>
      </c>
      <c r="E217" s="143">
        <v>42401</v>
      </c>
      <c r="F217" s="143">
        <v>42401</v>
      </c>
      <c r="G217" s="144">
        <f t="shared" ca="1" si="90"/>
        <v>0</v>
      </c>
      <c r="H217" s="145" t="s">
        <v>84</v>
      </c>
      <c r="I217" s="145" t="s">
        <v>170</v>
      </c>
      <c r="J217" s="145" t="s">
        <v>406</v>
      </c>
      <c r="K217" s="146" t="str">
        <f t="shared" ca="1" si="91"/>
        <v>Completed</v>
      </c>
      <c r="L217" s="141" t="s">
        <v>186</v>
      </c>
      <c r="M217" s="141" t="s">
        <v>58</v>
      </c>
      <c r="N217" s="141" t="s">
        <v>59</v>
      </c>
      <c r="O217" s="141" t="s">
        <v>60</v>
      </c>
      <c r="P217" s="141" t="s">
        <v>61</v>
      </c>
      <c r="Q217" s="141" t="s">
        <v>62</v>
      </c>
      <c r="R217" s="132">
        <v>0.15</v>
      </c>
      <c r="S217" s="147">
        <v>0.8</v>
      </c>
      <c r="T217" s="148">
        <v>2000000</v>
      </c>
      <c r="U217" s="148">
        <v>2228991</v>
      </c>
      <c r="V217" s="146">
        <f t="shared" si="92"/>
        <v>0</v>
      </c>
      <c r="W217" s="146">
        <f t="shared" si="93"/>
        <v>2000000</v>
      </c>
      <c r="X217" s="148"/>
      <c r="Y217" s="149">
        <f t="shared" si="94"/>
        <v>0</v>
      </c>
      <c r="Z217" s="150" t="e">
        <f t="shared" si="95"/>
        <v>#DIV/0!</v>
      </c>
      <c r="AA217" s="151">
        <f t="shared" si="96"/>
        <v>300</v>
      </c>
      <c r="AB217" s="152">
        <f t="shared" si="97"/>
        <v>300</v>
      </c>
      <c r="AC217" s="151">
        <f t="shared" si="98"/>
        <v>0</v>
      </c>
      <c r="AD217" s="153">
        <f t="shared" si="99"/>
        <v>1600</v>
      </c>
      <c r="AE217" s="295">
        <v>0</v>
      </c>
      <c r="AF217" s="154">
        <f t="shared" si="100"/>
        <v>-1600</v>
      </c>
      <c r="AG217" s="154">
        <v>0</v>
      </c>
      <c r="AH217" s="154">
        <f t="shared" si="54"/>
        <v>-300</v>
      </c>
      <c r="AI217" s="155" t="e">
        <f t="shared" si="55"/>
        <v>#DIV/0!</v>
      </c>
    </row>
    <row r="218" spans="1:35" customFormat="1" ht="15" hidden="1" customHeight="1" x14ac:dyDescent="0.3">
      <c r="A218" s="287" t="s">
        <v>407</v>
      </c>
      <c r="B218" s="111">
        <v>2016</v>
      </c>
      <c r="C218" s="111">
        <v>2</v>
      </c>
      <c r="D218" s="112" t="s">
        <v>53</v>
      </c>
      <c r="E218" s="113">
        <v>42409</v>
      </c>
      <c r="F218" s="113">
        <v>42414</v>
      </c>
      <c r="G218" s="114">
        <f t="shared" ref="G218:G219" ca="1" si="101">IF($N$1&gt;F218,0,(F218-$N$1))</f>
        <v>0</v>
      </c>
      <c r="H218" s="115" t="s">
        <v>74</v>
      </c>
      <c r="I218" s="115" t="s">
        <v>408</v>
      </c>
      <c r="J218" s="115" t="s">
        <v>409</v>
      </c>
      <c r="K218" s="116" t="str">
        <f t="shared" ref="K218:K219" ca="1" si="102">IF(F218=0,$L$3,(IF(G218=0,$L$1,$L$2)))</f>
        <v>Completed</v>
      </c>
      <c r="L218" s="111" t="s">
        <v>72</v>
      </c>
      <c r="M218" s="111" t="s">
        <v>58</v>
      </c>
      <c r="N218" s="111" t="s">
        <v>108</v>
      </c>
      <c r="O218" s="111" t="s">
        <v>109</v>
      </c>
      <c r="P218" s="111" t="s">
        <v>100</v>
      </c>
      <c r="Q218" s="111" t="s">
        <v>101</v>
      </c>
      <c r="R218" s="117">
        <v>0.02</v>
      </c>
      <c r="S218" s="117">
        <v>3.2500000000000001E-2</v>
      </c>
      <c r="T218" s="118">
        <v>10000</v>
      </c>
      <c r="U218" s="118">
        <v>20399</v>
      </c>
      <c r="V218" s="116">
        <f t="shared" ref="V218:V219" si="103">IF(U218&gt;T218,0,T218-U218)</f>
        <v>0</v>
      </c>
      <c r="W218" s="116">
        <f t="shared" ref="W218:W219" si="104">IF(U218&gt;T218,T218,U218)</f>
        <v>10000</v>
      </c>
      <c r="X218" s="118">
        <v>149</v>
      </c>
      <c r="Y218" s="119">
        <f t="shared" ref="Y218:Y219" si="105">X218/U218</f>
        <v>7.3042796215500756E-3</v>
      </c>
      <c r="Z218" s="120">
        <f t="shared" ref="Z218:Z219" si="106">AE218/X218</f>
        <v>4.4494463087248324</v>
      </c>
      <c r="AA218" s="121">
        <f t="shared" ref="AA218:AA219" si="107">IF(O218="cpv",(T218*R218),(T218/1000*R218))</f>
        <v>200</v>
      </c>
      <c r="AB218" s="122">
        <f t="shared" ref="AB218:AB219" si="108">IF(O218="cpv",(IF(V218&gt;0,U218*R218,AA218)),(IF(V218&gt;0,U218/1000*R218,AA218)))</f>
        <v>200</v>
      </c>
      <c r="AC218" s="121">
        <f t="shared" ref="AC218:AC219" si="109">AB218-AA218</f>
        <v>0</v>
      </c>
      <c r="AD218" s="123">
        <f t="shared" ref="AD218:AD219" si="110">IF(O218="cpv",(T218*S218),(T218/1000*S218))</f>
        <v>325</v>
      </c>
      <c r="AE218" s="293">
        <f>IF((SUMIF($J$7:$J$1048576,J218,$U$7:$U$1048576))&gt;(SUMIF($J$7:$J$1048576,J218,$T$7:$T$1048576)),AD218,(IF(O218="cpv",(U218*S218),(U218*S218/1000))))</f>
        <v>662.96749999999997</v>
      </c>
      <c r="AF218" s="124">
        <f t="shared" ref="AF218:AF219" si="111">AE218-AD218</f>
        <v>337.96749999999997</v>
      </c>
      <c r="AG218" s="124">
        <v>0</v>
      </c>
      <c r="AH218" s="124">
        <f t="shared" si="54"/>
        <v>462.96749999999997</v>
      </c>
      <c r="AI218" s="125">
        <f t="shared" si="55"/>
        <v>0.69832608687454512</v>
      </c>
    </row>
    <row r="219" spans="1:35" customFormat="1" ht="15" hidden="1" customHeight="1" x14ac:dyDescent="0.3">
      <c r="A219" s="290" t="s">
        <v>411</v>
      </c>
      <c r="B219" s="47">
        <v>2016</v>
      </c>
      <c r="C219" s="47">
        <v>2</v>
      </c>
      <c r="D219" s="48" t="s">
        <v>53</v>
      </c>
      <c r="E219" s="49">
        <v>42409</v>
      </c>
      <c r="F219" s="49">
        <v>42414</v>
      </c>
      <c r="G219" s="50">
        <f t="shared" ca="1" si="101"/>
        <v>0</v>
      </c>
      <c r="H219" s="96" t="s">
        <v>74</v>
      </c>
      <c r="I219" s="96" t="s">
        <v>408</v>
      </c>
      <c r="J219" s="96" t="s">
        <v>409</v>
      </c>
      <c r="K219" s="51" t="str">
        <f t="shared" ca="1" si="102"/>
        <v>Completed</v>
      </c>
      <c r="L219" s="47" t="s">
        <v>253</v>
      </c>
      <c r="M219" s="97" t="s">
        <v>58</v>
      </c>
      <c r="N219" s="97" t="s">
        <v>108</v>
      </c>
      <c r="O219" s="97" t="s">
        <v>109</v>
      </c>
      <c r="P219" s="97" t="s">
        <v>100</v>
      </c>
      <c r="Q219" s="97" t="s">
        <v>101</v>
      </c>
      <c r="R219" s="52"/>
      <c r="S219" s="102">
        <v>3.2500000000000001E-2</v>
      </c>
      <c r="T219" s="53">
        <v>10000</v>
      </c>
      <c r="U219" s="53">
        <v>305</v>
      </c>
      <c r="V219" s="51">
        <f t="shared" si="103"/>
        <v>9695</v>
      </c>
      <c r="W219" s="51">
        <f t="shared" si="104"/>
        <v>305</v>
      </c>
      <c r="X219" s="53">
        <v>25</v>
      </c>
      <c r="Y219" s="54">
        <f t="shared" si="105"/>
        <v>8.1967213114754092E-2</v>
      </c>
      <c r="Z219" s="55">
        <f t="shared" si="106"/>
        <v>0.39649999999999996</v>
      </c>
      <c r="AA219" s="56">
        <f t="shared" si="107"/>
        <v>0</v>
      </c>
      <c r="AB219" s="57">
        <f t="shared" si="108"/>
        <v>0</v>
      </c>
      <c r="AC219" s="56">
        <f t="shared" si="109"/>
        <v>0</v>
      </c>
      <c r="AD219" s="58">
        <f t="shared" si="110"/>
        <v>325</v>
      </c>
      <c r="AE219" s="296">
        <f>IF((SUMIF($J$7:$J$1048576,J219,$U$7:$U$1048576))&gt;(SUMIF($J$7:$J$1048576,J219,$T$7:$T$1048576)),AD219,(IF(O219="cpv",(U219*S219),(U219*S219/1000))))</f>
        <v>9.9124999999999996</v>
      </c>
      <c r="AF219" s="60">
        <f t="shared" si="111"/>
        <v>-315.08749999999998</v>
      </c>
      <c r="AG219" s="60">
        <v>0</v>
      </c>
      <c r="AH219" s="60">
        <f t="shared" si="54"/>
        <v>9.9124999999999996</v>
      </c>
      <c r="AI219" s="61">
        <f t="shared" si="55"/>
        <v>1</v>
      </c>
    </row>
    <row r="220" spans="1:35" customFormat="1" ht="15" hidden="1" customHeight="1" x14ac:dyDescent="0.3">
      <c r="A220" s="290" t="s">
        <v>412</v>
      </c>
      <c r="B220" s="47">
        <v>2016</v>
      </c>
      <c r="C220" s="47">
        <v>2</v>
      </c>
      <c r="D220" s="48" t="s">
        <v>53</v>
      </c>
      <c r="E220" s="49">
        <v>42409</v>
      </c>
      <c r="F220" s="49">
        <v>42414</v>
      </c>
      <c r="G220" s="50">
        <f t="shared" ref="G220:G223" ca="1" si="112">IF($N$1&gt;F220,0,(F220-$N$1))</f>
        <v>0</v>
      </c>
      <c r="H220" s="96" t="s">
        <v>74</v>
      </c>
      <c r="I220" s="96" t="s">
        <v>408</v>
      </c>
      <c r="J220" s="96" t="s">
        <v>409</v>
      </c>
      <c r="K220" s="51" t="str">
        <f t="shared" ref="K220:K223" ca="1" si="113">IF(F220=0,$L$3,(IF(G220=0,$L$1,$L$2)))</f>
        <v>Completed</v>
      </c>
      <c r="L220" s="47" t="s">
        <v>77</v>
      </c>
      <c r="M220" s="97" t="s">
        <v>58</v>
      </c>
      <c r="N220" s="97" t="s">
        <v>108</v>
      </c>
      <c r="O220" s="97" t="s">
        <v>109</v>
      </c>
      <c r="P220" s="97" t="s">
        <v>100</v>
      </c>
      <c r="Q220" s="97" t="s">
        <v>101</v>
      </c>
      <c r="R220" s="52">
        <v>0.01</v>
      </c>
      <c r="S220" s="102">
        <v>3.2500000000000001E-2</v>
      </c>
      <c r="T220" s="53">
        <v>100000</v>
      </c>
      <c r="U220" s="53">
        <v>100081</v>
      </c>
      <c r="V220" s="51">
        <f t="shared" ref="V220:V223" si="114">IF(U220&gt;T220,0,T220-U220)</f>
        <v>0</v>
      </c>
      <c r="W220" s="51">
        <f t="shared" ref="W220:W223" si="115">IF(U220&gt;T220,T220,U220)</f>
        <v>100000</v>
      </c>
      <c r="X220" s="53">
        <v>5769</v>
      </c>
      <c r="Y220" s="54">
        <f t="shared" ref="Y220:Y223" si="116">X220/U220</f>
        <v>5.7643308919774983E-2</v>
      </c>
      <c r="Z220" s="55">
        <f t="shared" ref="Z220:Z223" si="117">AE220/X220</f>
        <v>0.33211995146472528</v>
      </c>
      <c r="AA220" s="56">
        <f t="shared" ref="AA220:AA223" si="118">IF(O220="cpv",(T220*R220),(T220/1000*R220))</f>
        <v>1000</v>
      </c>
      <c r="AB220" s="57">
        <v>0</v>
      </c>
      <c r="AC220" s="56">
        <f t="shared" ref="AC220:AC223" si="119">AB220-AA220</f>
        <v>-1000</v>
      </c>
      <c r="AD220" s="58">
        <f t="shared" ref="AD220:AD223" si="120">IF(O220="cpv",(T220*S220),(T220/1000*S220))</f>
        <v>3250</v>
      </c>
      <c r="AE220" s="296">
        <v>1916</v>
      </c>
      <c r="AF220" s="60">
        <f t="shared" ref="AF220:AF223" si="121">AE220-AD220</f>
        <v>-1334</v>
      </c>
      <c r="AG220" s="60">
        <v>0</v>
      </c>
      <c r="AH220" s="60">
        <f t="shared" si="54"/>
        <v>1916</v>
      </c>
      <c r="AI220" s="61">
        <f t="shared" si="55"/>
        <v>1</v>
      </c>
    </row>
    <row r="221" spans="1:35" customFormat="1" ht="15" hidden="1" customHeight="1" x14ac:dyDescent="0.3">
      <c r="A221" s="290" t="s">
        <v>413</v>
      </c>
      <c r="B221" s="47">
        <v>2016</v>
      </c>
      <c r="C221" s="47">
        <v>2</v>
      </c>
      <c r="D221" s="48" t="s">
        <v>53</v>
      </c>
      <c r="E221" s="49">
        <v>42409</v>
      </c>
      <c r="F221" s="49">
        <v>42414</v>
      </c>
      <c r="G221" s="50">
        <f t="shared" ca="1" si="112"/>
        <v>0</v>
      </c>
      <c r="H221" s="96" t="s">
        <v>74</v>
      </c>
      <c r="I221" s="96" t="s">
        <v>408</v>
      </c>
      <c r="J221" s="96" t="s">
        <v>409</v>
      </c>
      <c r="K221" s="51" t="str">
        <f t="shared" ca="1" si="113"/>
        <v>Completed</v>
      </c>
      <c r="L221" s="47" t="s">
        <v>64</v>
      </c>
      <c r="M221" s="97" t="s">
        <v>58</v>
      </c>
      <c r="N221" s="97" t="s">
        <v>108</v>
      </c>
      <c r="O221" s="97" t="s">
        <v>109</v>
      </c>
      <c r="P221" s="97" t="s">
        <v>100</v>
      </c>
      <c r="Q221" s="97" t="s">
        <v>101</v>
      </c>
      <c r="R221" s="52">
        <v>6.0000000000000001E-3</v>
      </c>
      <c r="S221" s="102">
        <v>3.2500000000000001E-2</v>
      </c>
      <c r="T221" s="53">
        <v>50000</v>
      </c>
      <c r="U221" s="53">
        <v>26203</v>
      </c>
      <c r="V221" s="51">
        <f t="shared" si="114"/>
        <v>23797</v>
      </c>
      <c r="W221" s="51">
        <f t="shared" si="115"/>
        <v>26203</v>
      </c>
      <c r="X221" s="53">
        <v>731</v>
      </c>
      <c r="Y221" s="54">
        <f t="shared" si="116"/>
        <v>2.7897568980651072E-2</v>
      </c>
      <c r="Z221" s="55">
        <f t="shared" si="117"/>
        <v>1.1649760601915187</v>
      </c>
      <c r="AA221" s="56">
        <f t="shared" si="118"/>
        <v>300</v>
      </c>
      <c r="AB221" s="57">
        <f t="shared" ref="AB221:AB223" si="122">IF(O221="cpv",(IF(V221&gt;0,U221*R221,AA221)),(IF(V221&gt;0,U221/1000*R221,AA221)))</f>
        <v>157.21799999999999</v>
      </c>
      <c r="AC221" s="56">
        <f t="shared" si="119"/>
        <v>-142.78200000000001</v>
      </c>
      <c r="AD221" s="58">
        <f t="shared" si="120"/>
        <v>1625</v>
      </c>
      <c r="AE221" s="296">
        <f>IF((SUMIF($J$7:$J$1048576,J221,$U$7:$U$1048576))&gt;(SUMIF($J$7:$J$1048576,J221,$T$7:$T$1048576)),AD221,(IF(O221="cpv",(U221*S221),(U221*S221/1000))))</f>
        <v>851.59750000000008</v>
      </c>
      <c r="AF221" s="60">
        <f t="shared" si="121"/>
        <v>-773.40249999999992</v>
      </c>
      <c r="AG221" s="60">
        <v>0</v>
      </c>
      <c r="AH221" s="60">
        <f t="shared" si="54"/>
        <v>694.37950000000012</v>
      </c>
      <c r="AI221" s="61">
        <f t="shared" si="55"/>
        <v>0.81538461538461549</v>
      </c>
    </row>
    <row r="222" spans="1:35" customFormat="1" ht="15" hidden="1" customHeight="1" x14ac:dyDescent="0.3">
      <c r="A222" s="290" t="s">
        <v>414</v>
      </c>
      <c r="B222" s="47">
        <v>2016</v>
      </c>
      <c r="C222" s="47">
        <v>2</v>
      </c>
      <c r="D222" s="48" t="s">
        <v>53</v>
      </c>
      <c r="E222" s="49">
        <v>42409</v>
      </c>
      <c r="F222" s="49">
        <v>42414</v>
      </c>
      <c r="G222" s="50">
        <f t="shared" ca="1" si="112"/>
        <v>0</v>
      </c>
      <c r="H222" s="96" t="s">
        <v>74</v>
      </c>
      <c r="I222" s="96" t="s">
        <v>408</v>
      </c>
      <c r="J222" s="96" t="s">
        <v>409</v>
      </c>
      <c r="K222" s="51" t="str">
        <f t="shared" ca="1" si="113"/>
        <v>Completed</v>
      </c>
      <c r="L222" s="47" t="s">
        <v>133</v>
      </c>
      <c r="M222" s="97" t="s">
        <v>58</v>
      </c>
      <c r="N222" s="97" t="s">
        <v>108</v>
      </c>
      <c r="O222" s="97" t="s">
        <v>109</v>
      </c>
      <c r="P222" s="97" t="s">
        <v>100</v>
      </c>
      <c r="Q222" s="97" t="s">
        <v>101</v>
      </c>
      <c r="R222" s="52">
        <v>5.0000000000000001E-3</v>
      </c>
      <c r="S222" s="102">
        <v>3.2500000000000001E-2</v>
      </c>
      <c r="T222" s="53">
        <v>40000</v>
      </c>
      <c r="U222" s="53">
        <v>41533</v>
      </c>
      <c r="V222" s="51">
        <f t="shared" si="114"/>
        <v>0</v>
      </c>
      <c r="W222" s="51">
        <f t="shared" si="115"/>
        <v>40000</v>
      </c>
      <c r="X222" s="53">
        <v>2501</v>
      </c>
      <c r="Y222" s="54">
        <f t="shared" si="116"/>
        <v>6.0217176702862786E-2</v>
      </c>
      <c r="Z222" s="55">
        <f t="shared" si="117"/>
        <v>0.53971311475409833</v>
      </c>
      <c r="AA222" s="56">
        <f t="shared" si="118"/>
        <v>200</v>
      </c>
      <c r="AB222" s="57">
        <f t="shared" si="122"/>
        <v>200</v>
      </c>
      <c r="AC222" s="56">
        <f t="shared" si="119"/>
        <v>0</v>
      </c>
      <c r="AD222" s="58">
        <f t="shared" si="120"/>
        <v>1300</v>
      </c>
      <c r="AE222" s="296">
        <f>IF((SUMIF($J$7:$J$1048576,J222,$U$7:$U$1048576))&gt;(SUMIF($J$7:$J$1048576,J222,$T$7:$T$1048576)),AD222,(IF(O222="cpv",(U222*S222),(U222*S222/1000))))</f>
        <v>1349.8225</v>
      </c>
      <c r="AF222" s="60">
        <f t="shared" si="121"/>
        <v>49.822499999999991</v>
      </c>
      <c r="AG222" s="60">
        <v>0</v>
      </c>
      <c r="AH222" s="60">
        <f t="shared" si="54"/>
        <v>1149.8225</v>
      </c>
      <c r="AI222" s="61">
        <f t="shared" si="55"/>
        <v>0.85183237055242444</v>
      </c>
    </row>
    <row r="223" spans="1:35" customFormat="1" ht="15.75" hidden="1" customHeight="1" thickBot="1" x14ac:dyDescent="0.3">
      <c r="A223" s="291" t="s">
        <v>415</v>
      </c>
      <c r="B223" s="126">
        <v>2016</v>
      </c>
      <c r="C223" s="126">
        <v>2</v>
      </c>
      <c r="D223" s="127" t="s">
        <v>53</v>
      </c>
      <c r="E223" s="128">
        <v>42409</v>
      </c>
      <c r="F223" s="128">
        <v>42414</v>
      </c>
      <c r="G223" s="129">
        <f t="shared" ca="1" si="112"/>
        <v>0</v>
      </c>
      <c r="H223" s="156" t="s">
        <v>74</v>
      </c>
      <c r="I223" s="156" t="s">
        <v>408</v>
      </c>
      <c r="J223" s="156" t="s">
        <v>409</v>
      </c>
      <c r="K223" s="131" t="str">
        <f t="shared" ca="1" si="113"/>
        <v>Completed</v>
      </c>
      <c r="L223" s="126" t="s">
        <v>410</v>
      </c>
      <c r="M223" s="157" t="s">
        <v>58</v>
      </c>
      <c r="N223" s="157" t="s">
        <v>108</v>
      </c>
      <c r="O223" s="157" t="s">
        <v>109</v>
      </c>
      <c r="P223" s="157" t="s">
        <v>100</v>
      </c>
      <c r="Q223" s="157" t="s">
        <v>101</v>
      </c>
      <c r="R223" s="132">
        <v>0.02</v>
      </c>
      <c r="S223" s="158">
        <v>3.2500000000000001E-2</v>
      </c>
      <c r="T223" s="133">
        <v>5000</v>
      </c>
      <c r="U223" s="133">
        <v>6478</v>
      </c>
      <c r="V223" s="131">
        <f t="shared" si="114"/>
        <v>0</v>
      </c>
      <c r="W223" s="131">
        <f t="shared" si="115"/>
        <v>5000</v>
      </c>
      <c r="X223" s="133">
        <v>73</v>
      </c>
      <c r="Y223" s="134">
        <f t="shared" si="116"/>
        <v>1.1268910157456005E-2</v>
      </c>
      <c r="Z223" s="135">
        <f t="shared" si="117"/>
        <v>2.884041095890411</v>
      </c>
      <c r="AA223" s="136">
        <f t="shared" si="118"/>
        <v>100</v>
      </c>
      <c r="AB223" s="137">
        <f t="shared" si="122"/>
        <v>100</v>
      </c>
      <c r="AC223" s="136">
        <f t="shared" si="119"/>
        <v>0</v>
      </c>
      <c r="AD223" s="138">
        <f t="shared" si="120"/>
        <v>162.5</v>
      </c>
      <c r="AE223" s="294">
        <f>IF((SUMIF($J$7:$J$1048576,J223,$U$7:$U$1048576))&gt;(SUMIF($J$7:$J$1048576,J223,$T$7:$T$1048576)),AD223,(IF(O223="cpv",(U223*S223),(U223*S223/1000))))</f>
        <v>210.535</v>
      </c>
      <c r="AF223" s="139">
        <f t="shared" si="121"/>
        <v>48.034999999999997</v>
      </c>
      <c r="AG223" s="139">
        <v>0</v>
      </c>
      <c r="AH223" s="139">
        <f t="shared" si="54"/>
        <v>110.535</v>
      </c>
      <c r="AI223" s="140">
        <f t="shared" si="55"/>
        <v>0.52501959294179112</v>
      </c>
    </row>
    <row r="224" spans="1:35" customFormat="1" ht="15" hidden="1" customHeight="1" x14ac:dyDescent="0.3">
      <c r="A224" s="287" t="s">
        <v>417</v>
      </c>
      <c r="B224" s="111">
        <v>2016</v>
      </c>
      <c r="C224" s="111">
        <v>2</v>
      </c>
      <c r="D224" s="112" t="s">
        <v>53</v>
      </c>
      <c r="E224" s="113">
        <v>42409</v>
      </c>
      <c r="F224" s="113">
        <v>42414</v>
      </c>
      <c r="G224" s="114">
        <f t="shared" ref="G224:G227" ca="1" si="123">IF($N$1&gt;F224,0,(F224-$N$1))</f>
        <v>0</v>
      </c>
      <c r="H224" s="115" t="s">
        <v>74</v>
      </c>
      <c r="I224" s="115" t="s">
        <v>408</v>
      </c>
      <c r="J224" s="115" t="s">
        <v>416</v>
      </c>
      <c r="K224" s="116" t="str">
        <f t="shared" ref="K224:K227" ca="1" si="124">IF(F224=0,$L$3,(IF(G224=0,$L$1,$L$2)))</f>
        <v>Completed</v>
      </c>
      <c r="L224" s="111" t="s">
        <v>253</v>
      </c>
      <c r="M224" s="111" t="s">
        <v>58</v>
      </c>
      <c r="N224" s="111" t="s">
        <v>59</v>
      </c>
      <c r="O224" s="111" t="s">
        <v>60</v>
      </c>
      <c r="P224" s="111" t="s">
        <v>61</v>
      </c>
      <c r="Q224" s="111" t="s">
        <v>62</v>
      </c>
      <c r="R224" s="117">
        <v>0.5</v>
      </c>
      <c r="S224" s="117">
        <v>0.8</v>
      </c>
      <c r="T224" s="118">
        <v>100000</v>
      </c>
      <c r="U224" s="118">
        <v>0</v>
      </c>
      <c r="V224" s="116">
        <f t="shared" ref="V224:V227" si="125">IF(U224&gt;T224,0,T224-U224)</f>
        <v>100000</v>
      </c>
      <c r="W224" s="116">
        <f t="shared" ref="W224:W227" si="126">IF(U224&gt;T224,T224,U224)</f>
        <v>0</v>
      </c>
      <c r="X224" s="118">
        <v>0</v>
      </c>
      <c r="Y224" s="119" t="e">
        <f t="shared" ref="Y224:Y227" si="127">X224/U224</f>
        <v>#DIV/0!</v>
      </c>
      <c r="Z224" s="120" t="e">
        <f t="shared" ref="Z224:Z227" si="128">AE224/X224</f>
        <v>#DIV/0!</v>
      </c>
      <c r="AA224" s="121">
        <f t="shared" ref="AA224:AA227" si="129">IF(O224="cpv",(T224*R224),(T224/1000*R224))</f>
        <v>50</v>
      </c>
      <c r="AB224" s="122">
        <f t="shared" ref="AB224:AB227" si="130">IF(O224="cpv",(IF(V224&gt;0,U224*R224,AA224)),(IF(V224&gt;0,U224/1000*R224,AA224)))</f>
        <v>0</v>
      </c>
      <c r="AC224" s="121">
        <f t="shared" ref="AC224:AC227" si="131">AB224-AA224</f>
        <v>-50</v>
      </c>
      <c r="AD224" s="123">
        <f t="shared" ref="AD224:AD227" si="132">IF(O224="cpv",(T224*S224),(T224/1000*S224))</f>
        <v>80</v>
      </c>
      <c r="AE224" s="293">
        <f>IF((SUMIF($J$7:$J$1048576,J224,$U$7:$U$1048576))&gt;(SUMIF($J$7:$J$1048576,J224,$T$7:$T$1048576)),AD224,(IF(O224="cpv",(U224*S224),(U224*S224/1000))))</f>
        <v>0</v>
      </c>
      <c r="AF224" s="124">
        <f t="shared" ref="AF224:AF227" si="133">AE224-AD224</f>
        <v>-80</v>
      </c>
      <c r="AG224" s="124">
        <v>0</v>
      </c>
      <c r="AH224" s="124">
        <f t="shared" si="54"/>
        <v>0</v>
      </c>
      <c r="AI224" s="125" t="e">
        <f t="shared" si="55"/>
        <v>#DIV/0!</v>
      </c>
    </row>
    <row r="225" spans="1:35" customFormat="1" ht="15" hidden="1" customHeight="1" thickBot="1" x14ac:dyDescent="0.3">
      <c r="A225" s="290" t="s">
        <v>418</v>
      </c>
      <c r="B225" s="47">
        <v>2016</v>
      </c>
      <c r="C225" s="47">
        <v>2</v>
      </c>
      <c r="D225" s="48" t="s">
        <v>53</v>
      </c>
      <c r="E225" s="99">
        <v>42409</v>
      </c>
      <c r="F225" s="99">
        <v>42414</v>
      </c>
      <c r="G225" s="50">
        <f t="shared" ca="1" si="123"/>
        <v>0</v>
      </c>
      <c r="H225" s="96" t="s">
        <v>74</v>
      </c>
      <c r="I225" s="96" t="s">
        <v>408</v>
      </c>
      <c r="J225" s="96" t="s">
        <v>416</v>
      </c>
      <c r="K225" s="51" t="str">
        <f t="shared" ca="1" si="124"/>
        <v>Completed</v>
      </c>
      <c r="L225" s="47" t="s">
        <v>68</v>
      </c>
      <c r="M225" s="97" t="s">
        <v>58</v>
      </c>
      <c r="N225" s="97" t="s">
        <v>59</v>
      </c>
      <c r="O225" s="97" t="s">
        <v>60</v>
      </c>
      <c r="P225" s="97" t="s">
        <v>61</v>
      </c>
      <c r="Q225" s="97" t="s">
        <v>62</v>
      </c>
      <c r="R225" s="52">
        <v>1</v>
      </c>
      <c r="S225" s="102">
        <v>0.8</v>
      </c>
      <c r="T225" s="53">
        <v>1000000</v>
      </c>
      <c r="U225" s="53">
        <v>279000</v>
      </c>
      <c r="V225" s="51">
        <f t="shared" si="125"/>
        <v>721000</v>
      </c>
      <c r="W225" s="51">
        <f t="shared" si="126"/>
        <v>279000</v>
      </c>
      <c r="X225" s="53"/>
      <c r="Y225" s="54">
        <f t="shared" si="127"/>
        <v>0</v>
      </c>
      <c r="Z225" s="55" t="e">
        <f t="shared" si="128"/>
        <v>#DIV/0!</v>
      </c>
      <c r="AA225" s="56">
        <f t="shared" si="129"/>
        <v>1000</v>
      </c>
      <c r="AB225" s="57">
        <f t="shared" si="130"/>
        <v>279</v>
      </c>
      <c r="AC225" s="56">
        <f t="shared" si="131"/>
        <v>-721</v>
      </c>
      <c r="AD225" s="58">
        <f t="shared" si="132"/>
        <v>800</v>
      </c>
      <c r="AE225" s="296">
        <f>IF((SUMIF($J$7:$J$1048576,J225,$U$7:$U$1048576))&gt;(SUMIF($J$7:$J$1048576,J225,$T$7:$T$1048576)),AD225,(IF(O225="cpv",(U225*S225),(U225*S225/1000))))</f>
        <v>223.2</v>
      </c>
      <c r="AF225" s="60">
        <f t="shared" si="133"/>
        <v>-576.79999999999995</v>
      </c>
      <c r="AG225" s="60">
        <v>0</v>
      </c>
      <c r="AH225" s="60">
        <f t="shared" si="54"/>
        <v>-55.800000000000011</v>
      </c>
      <c r="AI225" s="61">
        <f t="shared" si="55"/>
        <v>-0.25000000000000006</v>
      </c>
    </row>
    <row r="226" spans="1:35" customFormat="1" ht="15" hidden="1" customHeight="1" x14ac:dyDescent="0.3">
      <c r="A226" s="290" t="s">
        <v>419</v>
      </c>
      <c r="B226" s="47">
        <v>2016</v>
      </c>
      <c r="C226" s="47">
        <v>2</v>
      </c>
      <c r="D226" s="48" t="s">
        <v>53</v>
      </c>
      <c r="E226" s="99">
        <v>42409</v>
      </c>
      <c r="F226" s="99">
        <v>42414</v>
      </c>
      <c r="G226" s="50">
        <f t="shared" ca="1" si="123"/>
        <v>0</v>
      </c>
      <c r="H226" s="96" t="s">
        <v>74</v>
      </c>
      <c r="I226" s="96" t="s">
        <v>408</v>
      </c>
      <c r="J226" s="96" t="s">
        <v>416</v>
      </c>
      <c r="K226" s="51" t="str">
        <f t="shared" ca="1" si="124"/>
        <v>Completed</v>
      </c>
      <c r="L226" s="47" t="s">
        <v>82</v>
      </c>
      <c r="M226" s="97" t="s">
        <v>58</v>
      </c>
      <c r="N226" s="97" t="s">
        <v>59</v>
      </c>
      <c r="O226" s="97" t="s">
        <v>60</v>
      </c>
      <c r="P226" s="97" t="s">
        <v>61</v>
      </c>
      <c r="Q226" s="97" t="s">
        <v>62</v>
      </c>
      <c r="R226" s="117">
        <v>0.1</v>
      </c>
      <c r="S226" s="102">
        <v>0.8</v>
      </c>
      <c r="T226" s="53">
        <v>2000000</v>
      </c>
      <c r="U226" s="53">
        <v>2055329</v>
      </c>
      <c r="V226" s="51">
        <f t="shared" si="125"/>
        <v>0</v>
      </c>
      <c r="W226" s="51">
        <f t="shared" si="126"/>
        <v>2000000</v>
      </c>
      <c r="X226" s="53"/>
      <c r="Y226" s="54">
        <f t="shared" si="127"/>
        <v>0</v>
      </c>
      <c r="Z226" s="55" t="e">
        <f t="shared" si="128"/>
        <v>#DIV/0!</v>
      </c>
      <c r="AA226" s="56">
        <f t="shared" si="129"/>
        <v>200</v>
      </c>
      <c r="AB226" s="57">
        <f t="shared" si="130"/>
        <v>200</v>
      </c>
      <c r="AC226" s="56">
        <f t="shared" si="131"/>
        <v>0</v>
      </c>
      <c r="AD226" s="58">
        <f t="shared" si="132"/>
        <v>1600</v>
      </c>
      <c r="AE226" s="296">
        <v>936</v>
      </c>
      <c r="AF226" s="60">
        <f t="shared" si="133"/>
        <v>-664</v>
      </c>
      <c r="AG226" s="60">
        <v>0</v>
      </c>
      <c r="AH226" s="60">
        <f t="shared" si="54"/>
        <v>736</v>
      </c>
      <c r="AI226" s="61">
        <f t="shared" si="55"/>
        <v>0.78632478632478631</v>
      </c>
    </row>
    <row r="227" spans="1:35" customFormat="1" ht="15" hidden="1" customHeight="1" x14ac:dyDescent="0.3">
      <c r="A227" s="290" t="s">
        <v>422</v>
      </c>
      <c r="B227" s="47">
        <v>2016</v>
      </c>
      <c r="C227" s="47">
        <v>2</v>
      </c>
      <c r="D227" s="48" t="s">
        <v>53</v>
      </c>
      <c r="E227" s="99">
        <v>42409</v>
      </c>
      <c r="F227" s="99">
        <v>42414</v>
      </c>
      <c r="G227" s="50">
        <f t="shared" ca="1" si="123"/>
        <v>0</v>
      </c>
      <c r="H227" s="96" t="s">
        <v>74</v>
      </c>
      <c r="I227" s="96" t="s">
        <v>408</v>
      </c>
      <c r="J227" s="96" t="s">
        <v>416</v>
      </c>
      <c r="K227" s="51" t="str">
        <f t="shared" ca="1" si="124"/>
        <v>Completed</v>
      </c>
      <c r="L227" s="47" t="s">
        <v>64</v>
      </c>
      <c r="M227" s="97" t="s">
        <v>58</v>
      </c>
      <c r="N227" s="97" t="s">
        <v>59</v>
      </c>
      <c r="O227" s="97" t="s">
        <v>60</v>
      </c>
      <c r="P227" s="97" t="s">
        <v>61</v>
      </c>
      <c r="Q227" s="97" t="s">
        <v>62</v>
      </c>
      <c r="R227" s="52">
        <v>0.2</v>
      </c>
      <c r="S227" s="102">
        <v>0.8</v>
      </c>
      <c r="T227" s="53">
        <v>2500000</v>
      </c>
      <c r="U227" s="53">
        <v>2506146</v>
      </c>
      <c r="V227" s="51">
        <f t="shared" si="125"/>
        <v>0</v>
      </c>
      <c r="W227" s="51">
        <f t="shared" si="126"/>
        <v>2500000</v>
      </c>
      <c r="X227" s="53">
        <v>1056</v>
      </c>
      <c r="Y227" s="54">
        <f t="shared" si="127"/>
        <v>4.2136411845119956E-4</v>
      </c>
      <c r="Z227" s="55">
        <f t="shared" si="128"/>
        <v>1.8985954545454544</v>
      </c>
      <c r="AA227" s="56">
        <f t="shared" si="129"/>
        <v>500</v>
      </c>
      <c r="AB227" s="57">
        <f t="shared" si="130"/>
        <v>500</v>
      </c>
      <c r="AC227" s="56">
        <f t="shared" si="131"/>
        <v>0</v>
      </c>
      <c r="AD227" s="58">
        <f t="shared" si="132"/>
        <v>2000</v>
      </c>
      <c r="AE227" s="296">
        <f>IF((SUMIF($J$7:$J$1048576,J227,$U$7:$U$1048576))&gt;(SUMIF($J$7:$J$1048576,J227,$T$7:$T$1048576)),AD227,(IF(O227="cpv",(U227*S227),(U227*S227/1000))))</f>
        <v>2004.9168</v>
      </c>
      <c r="AF227" s="60">
        <f t="shared" si="133"/>
        <v>4.9167999999999665</v>
      </c>
      <c r="AG227" s="60">
        <v>0</v>
      </c>
      <c r="AH227" s="60">
        <f t="shared" si="54"/>
        <v>1504.9168</v>
      </c>
      <c r="AI227" s="61">
        <f t="shared" si="55"/>
        <v>0.75061309277272747</v>
      </c>
    </row>
    <row r="228" spans="1:35" customFormat="1" ht="15" hidden="1" customHeight="1" x14ac:dyDescent="0.3">
      <c r="A228" s="290" t="s">
        <v>420</v>
      </c>
      <c r="B228" s="47">
        <v>2016</v>
      </c>
      <c r="C228" s="47">
        <v>2</v>
      </c>
      <c r="D228" s="48" t="s">
        <v>53</v>
      </c>
      <c r="E228" s="99">
        <v>42409</v>
      </c>
      <c r="F228" s="99">
        <v>42414</v>
      </c>
      <c r="G228" s="50">
        <f t="shared" ref="G228:G231" ca="1" si="134">IF($N$1&gt;F228,0,(F228-$N$1))</f>
        <v>0</v>
      </c>
      <c r="H228" s="96" t="s">
        <v>74</v>
      </c>
      <c r="I228" s="96" t="s">
        <v>408</v>
      </c>
      <c r="J228" s="96" t="s">
        <v>416</v>
      </c>
      <c r="K228" s="51" t="str">
        <f t="shared" ref="K228:K231" ca="1" si="135">IF(F228=0,$L$3,(IF(G228=0,$L$1,$L$2)))</f>
        <v>Completed</v>
      </c>
      <c r="L228" s="47" t="s">
        <v>92</v>
      </c>
      <c r="M228" s="97" t="s">
        <v>58</v>
      </c>
      <c r="N228" s="97" t="s">
        <v>59</v>
      </c>
      <c r="O228" s="97" t="s">
        <v>60</v>
      </c>
      <c r="P228" s="97" t="s">
        <v>61</v>
      </c>
      <c r="Q228" s="97" t="s">
        <v>62</v>
      </c>
      <c r="R228" s="52">
        <v>0.1</v>
      </c>
      <c r="S228" s="102">
        <v>0.8</v>
      </c>
      <c r="T228" s="53">
        <v>500000</v>
      </c>
      <c r="U228" s="53">
        <v>507437</v>
      </c>
      <c r="V228" s="51">
        <f t="shared" ref="V228:V231" si="136">IF(U228&gt;T228,0,T228-U228)</f>
        <v>0</v>
      </c>
      <c r="W228" s="51">
        <f t="shared" ref="W228:W231" si="137">IF(U228&gt;T228,T228,U228)</f>
        <v>500000</v>
      </c>
      <c r="X228" s="53"/>
      <c r="Y228" s="54">
        <f t="shared" ref="Y228:Y231" si="138">X228/U228</f>
        <v>0</v>
      </c>
      <c r="Z228" s="55" t="e">
        <f t="shared" ref="Z228:Z231" si="139">AE228/X228</f>
        <v>#DIV/0!</v>
      </c>
      <c r="AA228" s="56">
        <f t="shared" ref="AA228:AA231" si="140">IF(O228="cpv",(T228*R228),(T228/1000*R228))</f>
        <v>50</v>
      </c>
      <c r="AB228" s="57">
        <f t="shared" ref="AB228:AB231" si="141">IF(O228="cpv",(IF(V228&gt;0,U228*R228,AA228)),(IF(V228&gt;0,U228/1000*R228,AA228)))</f>
        <v>50</v>
      </c>
      <c r="AC228" s="56">
        <f t="shared" ref="AC228:AC231" si="142">AB228-AA228</f>
        <v>0</v>
      </c>
      <c r="AD228" s="58">
        <f t="shared" ref="AD228:AD231" si="143">IF(O228="cpv",(T228*S228),(T228/1000*S228))</f>
        <v>400</v>
      </c>
      <c r="AE228" s="296">
        <f>IF((SUMIF($J$7:$J$1048576,J228,$U$7:$U$1048576))&gt;(SUMIF($J$7:$J$1048576,J228,$T$7:$T$1048576)),AD228,(IF(O228="cpv",(U228*S228),(U228*S228/1000))))</f>
        <v>405.94960000000003</v>
      </c>
      <c r="AF228" s="60">
        <f t="shared" ref="AF228:AF231" si="144">AE228-AD228</f>
        <v>5.9496000000000322</v>
      </c>
      <c r="AG228" s="60">
        <v>0</v>
      </c>
      <c r="AH228" s="60">
        <f t="shared" si="54"/>
        <v>355.94960000000003</v>
      </c>
      <c r="AI228" s="61">
        <f t="shared" si="55"/>
        <v>0.87683200081980617</v>
      </c>
    </row>
    <row r="229" spans="1:35" customFormat="1" ht="15.75" hidden="1" customHeight="1" thickBot="1" x14ac:dyDescent="0.3">
      <c r="A229" s="291" t="s">
        <v>421</v>
      </c>
      <c r="B229" s="126">
        <v>2016</v>
      </c>
      <c r="C229" s="126">
        <v>2</v>
      </c>
      <c r="D229" s="127" t="s">
        <v>53</v>
      </c>
      <c r="E229" s="159">
        <v>42409</v>
      </c>
      <c r="F229" s="159">
        <v>42414</v>
      </c>
      <c r="G229" s="129">
        <f t="shared" ca="1" si="134"/>
        <v>0</v>
      </c>
      <c r="H229" s="156" t="s">
        <v>74</v>
      </c>
      <c r="I229" s="156" t="s">
        <v>408</v>
      </c>
      <c r="J229" s="156" t="s">
        <v>416</v>
      </c>
      <c r="K229" s="131" t="str">
        <f t="shared" ca="1" si="135"/>
        <v>Completed</v>
      </c>
      <c r="L229" s="126" t="s">
        <v>89</v>
      </c>
      <c r="M229" s="157" t="s">
        <v>58</v>
      </c>
      <c r="N229" s="157" t="s">
        <v>59</v>
      </c>
      <c r="O229" s="157" t="s">
        <v>60</v>
      </c>
      <c r="P229" s="157" t="s">
        <v>61</v>
      </c>
      <c r="Q229" s="157" t="s">
        <v>62</v>
      </c>
      <c r="R229" s="132">
        <v>0.1</v>
      </c>
      <c r="S229" s="158">
        <v>0.8</v>
      </c>
      <c r="T229" s="133">
        <v>500000</v>
      </c>
      <c r="U229" s="133">
        <v>538291</v>
      </c>
      <c r="V229" s="131">
        <f t="shared" si="136"/>
        <v>0</v>
      </c>
      <c r="W229" s="131">
        <f t="shared" si="137"/>
        <v>500000</v>
      </c>
      <c r="X229" s="133"/>
      <c r="Y229" s="134">
        <f t="shared" si="138"/>
        <v>0</v>
      </c>
      <c r="Z229" s="135" t="e">
        <f t="shared" si="139"/>
        <v>#DIV/0!</v>
      </c>
      <c r="AA229" s="136">
        <f t="shared" si="140"/>
        <v>50</v>
      </c>
      <c r="AB229" s="137">
        <f t="shared" si="141"/>
        <v>50</v>
      </c>
      <c r="AC229" s="136">
        <f t="shared" si="142"/>
        <v>0</v>
      </c>
      <c r="AD229" s="138">
        <f t="shared" si="143"/>
        <v>400</v>
      </c>
      <c r="AE229" s="294">
        <f>IF((SUMIF($J$7:$J$1048576,J229,$U$7:$U$1048576))&gt;(SUMIF($J$7:$J$1048576,J229,$T$7:$T$1048576)),AD229,(IF(O229="cpv",(U229*S229),(U229*S229/1000))))</f>
        <v>430.63280000000003</v>
      </c>
      <c r="AF229" s="139">
        <f t="shared" si="144"/>
        <v>30.632800000000032</v>
      </c>
      <c r="AG229" s="139">
        <v>0</v>
      </c>
      <c r="AH229" s="139">
        <f t="shared" si="54"/>
        <v>380.63280000000003</v>
      </c>
      <c r="AI229" s="140">
        <f t="shared" si="55"/>
        <v>0.88389179830240516</v>
      </c>
    </row>
    <row r="230" spans="1:35" customFormat="1" ht="15" hidden="1" customHeight="1" x14ac:dyDescent="0.3">
      <c r="A230" s="287" t="s">
        <v>423</v>
      </c>
      <c r="B230" s="111">
        <v>2016</v>
      </c>
      <c r="C230" s="111">
        <v>2</v>
      </c>
      <c r="D230" s="112" t="s">
        <v>53</v>
      </c>
      <c r="E230" s="113">
        <v>42409</v>
      </c>
      <c r="F230" s="113">
        <v>42414</v>
      </c>
      <c r="G230" s="114">
        <f t="shared" ca="1" si="134"/>
        <v>0</v>
      </c>
      <c r="H230" s="115" t="s">
        <v>74</v>
      </c>
      <c r="I230" s="115" t="s">
        <v>408</v>
      </c>
      <c r="J230" s="115" t="s">
        <v>424</v>
      </c>
      <c r="K230" s="116" t="str">
        <f t="shared" ca="1" si="135"/>
        <v>Completed</v>
      </c>
      <c r="L230" s="111" t="s">
        <v>253</v>
      </c>
      <c r="M230" s="111" t="s">
        <v>58</v>
      </c>
      <c r="N230" s="111" t="s">
        <v>78</v>
      </c>
      <c r="O230" s="111" t="s">
        <v>60</v>
      </c>
      <c r="P230" s="111" t="s">
        <v>79</v>
      </c>
      <c r="Q230" s="111" t="s">
        <v>79</v>
      </c>
      <c r="R230" s="117">
        <v>2.5</v>
      </c>
      <c r="S230" s="117">
        <v>4</v>
      </c>
      <c r="T230" s="118">
        <v>100000</v>
      </c>
      <c r="U230" s="118">
        <v>44102</v>
      </c>
      <c r="V230" s="116">
        <f t="shared" si="136"/>
        <v>55898</v>
      </c>
      <c r="W230" s="116">
        <f t="shared" si="137"/>
        <v>44102</v>
      </c>
      <c r="X230" s="118">
        <v>4086</v>
      </c>
      <c r="Y230" s="119">
        <f t="shared" si="138"/>
        <v>9.2648859462155911E-2</v>
      </c>
      <c r="Z230" s="120">
        <f t="shared" si="139"/>
        <v>4.3173764072442486E-2</v>
      </c>
      <c r="AA230" s="121">
        <f t="shared" si="140"/>
        <v>250</v>
      </c>
      <c r="AB230" s="122">
        <f t="shared" si="141"/>
        <v>110.255</v>
      </c>
      <c r="AC230" s="121">
        <f t="shared" si="142"/>
        <v>-139.745</v>
      </c>
      <c r="AD230" s="123">
        <f t="shared" si="143"/>
        <v>400</v>
      </c>
      <c r="AE230" s="293">
        <f>IF((SUMIF($J$7:$J$1048576,J230,$U$7:$U$1048576))&gt;(SUMIF($J$7:$J$1048576,J230,$T$7:$T$1048576)),AD230,(IF(O230="cpv",(U230*S230),(U230*S230/1000))))</f>
        <v>176.40799999999999</v>
      </c>
      <c r="AF230" s="124">
        <f t="shared" si="144"/>
        <v>-223.59200000000001</v>
      </c>
      <c r="AG230" s="124">
        <v>0</v>
      </c>
      <c r="AH230" s="124">
        <f t="shared" si="54"/>
        <v>66.152999999999992</v>
      </c>
      <c r="AI230" s="125">
        <f t="shared" si="55"/>
        <v>0.375</v>
      </c>
    </row>
    <row r="231" spans="1:35" customFormat="1" ht="15" hidden="1" customHeight="1" x14ac:dyDescent="0.3">
      <c r="A231" s="290" t="s">
        <v>425</v>
      </c>
      <c r="B231" s="47">
        <v>2016</v>
      </c>
      <c r="C231" s="47">
        <v>2</v>
      </c>
      <c r="D231" s="48" t="s">
        <v>53</v>
      </c>
      <c r="E231" s="49">
        <v>42409</v>
      </c>
      <c r="F231" s="49">
        <v>42414</v>
      </c>
      <c r="G231" s="50">
        <f t="shared" ca="1" si="134"/>
        <v>0</v>
      </c>
      <c r="H231" s="46" t="s">
        <v>74</v>
      </c>
      <c r="I231" s="46" t="s">
        <v>408</v>
      </c>
      <c r="J231" s="96" t="s">
        <v>424</v>
      </c>
      <c r="K231" s="51" t="str">
        <f t="shared" ca="1" si="135"/>
        <v>Completed</v>
      </c>
      <c r="L231" s="47" t="s">
        <v>72</v>
      </c>
      <c r="M231" s="97" t="s">
        <v>58</v>
      </c>
      <c r="N231" s="97" t="s">
        <v>78</v>
      </c>
      <c r="O231" s="97" t="s">
        <v>60</v>
      </c>
      <c r="P231" s="97" t="s">
        <v>79</v>
      </c>
      <c r="Q231" s="97" t="s">
        <v>79</v>
      </c>
      <c r="R231" s="52">
        <v>1.5</v>
      </c>
      <c r="S231" s="102">
        <v>4</v>
      </c>
      <c r="T231" s="53">
        <v>50000</v>
      </c>
      <c r="U231" s="53">
        <v>52856</v>
      </c>
      <c r="V231" s="51">
        <f t="shared" si="136"/>
        <v>0</v>
      </c>
      <c r="W231" s="51">
        <f t="shared" si="137"/>
        <v>50000</v>
      </c>
      <c r="X231" s="53">
        <v>186</v>
      </c>
      <c r="Y231" s="54">
        <f t="shared" si="138"/>
        <v>3.5189950052974118E-3</v>
      </c>
      <c r="Z231" s="55">
        <f t="shared" si="139"/>
        <v>1.1366881720430109</v>
      </c>
      <c r="AA231" s="56">
        <f t="shared" si="140"/>
        <v>75</v>
      </c>
      <c r="AB231" s="57">
        <f t="shared" si="141"/>
        <v>75</v>
      </c>
      <c r="AC231" s="56">
        <f t="shared" si="142"/>
        <v>0</v>
      </c>
      <c r="AD231" s="58">
        <f t="shared" si="143"/>
        <v>200</v>
      </c>
      <c r="AE231" s="296">
        <f>IF((SUMIF($J$7:$J$1048576,J231,$U$7:$U$1048576))&gt;(SUMIF($J$7:$J$1048576,J231,$T$7:$T$1048576)),AD231,(IF(O231="cpv",(U231*S231),(U231*S231/1000))))</f>
        <v>211.42400000000001</v>
      </c>
      <c r="AF231" s="60">
        <f t="shared" si="144"/>
        <v>11.424000000000007</v>
      </c>
      <c r="AG231" s="60">
        <v>0</v>
      </c>
      <c r="AH231" s="60">
        <f t="shared" si="54"/>
        <v>136.42400000000001</v>
      </c>
      <c r="AI231" s="61">
        <f t="shared" si="55"/>
        <v>0.64526260027243831</v>
      </c>
    </row>
    <row r="232" spans="1:35" customFormat="1" ht="15" hidden="1" customHeight="1" x14ac:dyDescent="0.3">
      <c r="A232" s="290" t="s">
        <v>426</v>
      </c>
      <c r="B232" s="47">
        <v>2016</v>
      </c>
      <c r="C232" s="47">
        <v>2</v>
      </c>
      <c r="D232" s="48" t="s">
        <v>53</v>
      </c>
      <c r="E232" s="49">
        <v>42409</v>
      </c>
      <c r="F232" s="49">
        <v>42414</v>
      </c>
      <c r="G232" s="50">
        <f t="shared" ref="G232:G235" ca="1" si="145">IF($N$1&gt;F232,0,(F232-$N$1))</f>
        <v>0</v>
      </c>
      <c r="H232" s="46" t="s">
        <v>74</v>
      </c>
      <c r="I232" s="46" t="s">
        <v>408</v>
      </c>
      <c r="J232" s="96" t="s">
        <v>424</v>
      </c>
      <c r="K232" s="51" t="str">
        <f t="shared" ref="K232:K235" ca="1" si="146">IF(F232=0,$L$3,(IF(G232=0,$L$1,$L$2)))</f>
        <v>Completed</v>
      </c>
      <c r="L232" s="47" t="s">
        <v>77</v>
      </c>
      <c r="M232" s="97" t="s">
        <v>58</v>
      </c>
      <c r="N232" s="97" t="s">
        <v>78</v>
      </c>
      <c r="O232" s="97" t="s">
        <v>60</v>
      </c>
      <c r="P232" s="97" t="s">
        <v>79</v>
      </c>
      <c r="Q232" s="97" t="s">
        <v>79</v>
      </c>
      <c r="R232" s="52">
        <v>1.5</v>
      </c>
      <c r="S232" s="102">
        <v>4</v>
      </c>
      <c r="T232" s="53">
        <v>550000</v>
      </c>
      <c r="U232" s="53">
        <v>556125</v>
      </c>
      <c r="V232" s="51">
        <f t="shared" ref="V232:V235" si="147">IF(U232&gt;T232,0,T232-U232)</f>
        <v>0</v>
      </c>
      <c r="W232" s="51">
        <f t="shared" ref="W232:W235" si="148">IF(U232&gt;T232,T232,U232)</f>
        <v>550000</v>
      </c>
      <c r="X232" s="53">
        <v>3922</v>
      </c>
      <c r="Y232" s="54">
        <f t="shared" ref="Y232:Y235" si="149">X232/U232</f>
        <v>7.0523713193976177E-3</v>
      </c>
      <c r="Z232" s="55">
        <f t="shared" ref="Z232:Z235" si="150">AE232/X232</f>
        <v>0.51121876593574711</v>
      </c>
      <c r="AA232" s="56">
        <f t="shared" ref="AA232:AA235" si="151">IF(O232="cpv",(T232*R232),(T232/1000*R232))</f>
        <v>825</v>
      </c>
      <c r="AB232" s="57">
        <v>0</v>
      </c>
      <c r="AC232" s="56">
        <f t="shared" ref="AC232:AC235" si="152">AB232-AA232</f>
        <v>-825</v>
      </c>
      <c r="AD232" s="58">
        <f t="shared" ref="AD232:AD235" si="153">IF(O232="cpv",(T232*S232),(T232/1000*S232))</f>
        <v>2200</v>
      </c>
      <c r="AE232" s="296">
        <v>2005</v>
      </c>
      <c r="AF232" s="60">
        <f t="shared" ref="AF232:AF235" si="154">AE232-AD232</f>
        <v>-195</v>
      </c>
      <c r="AG232" s="60">
        <v>0</v>
      </c>
      <c r="AH232" s="60">
        <f t="shared" si="54"/>
        <v>2005</v>
      </c>
      <c r="AI232" s="61">
        <f t="shared" si="55"/>
        <v>1</v>
      </c>
    </row>
    <row r="233" spans="1:35" customFormat="1" ht="15" hidden="1" customHeight="1" x14ac:dyDescent="0.3">
      <c r="A233" s="290" t="s">
        <v>427</v>
      </c>
      <c r="B233" s="47">
        <v>2016</v>
      </c>
      <c r="C233" s="47">
        <v>2</v>
      </c>
      <c r="D233" s="48" t="s">
        <v>53</v>
      </c>
      <c r="E233" s="49">
        <v>42409</v>
      </c>
      <c r="F233" s="49">
        <v>42414</v>
      </c>
      <c r="G233" s="50">
        <f t="shared" ca="1" si="145"/>
        <v>0</v>
      </c>
      <c r="H233" s="46" t="s">
        <v>74</v>
      </c>
      <c r="I233" s="46" t="s">
        <v>408</v>
      </c>
      <c r="J233" s="96" t="s">
        <v>424</v>
      </c>
      <c r="K233" s="51" t="str">
        <f t="shared" ca="1" si="146"/>
        <v>Completed</v>
      </c>
      <c r="L233" s="47" t="s">
        <v>82</v>
      </c>
      <c r="M233" s="97" t="s">
        <v>58</v>
      </c>
      <c r="N233" s="97" t="s">
        <v>78</v>
      </c>
      <c r="O233" s="97" t="s">
        <v>60</v>
      </c>
      <c r="P233" s="97" t="s">
        <v>79</v>
      </c>
      <c r="Q233" s="97" t="s">
        <v>79</v>
      </c>
      <c r="R233" s="52">
        <v>0.5</v>
      </c>
      <c r="S233" s="102">
        <v>4</v>
      </c>
      <c r="T233" s="53">
        <v>500000</v>
      </c>
      <c r="U233" s="53">
        <v>501326</v>
      </c>
      <c r="V233" s="51">
        <f t="shared" si="147"/>
        <v>0</v>
      </c>
      <c r="W233" s="51">
        <f t="shared" si="148"/>
        <v>500000</v>
      </c>
      <c r="X233" s="53">
        <v>3921</v>
      </c>
      <c r="Y233" s="54">
        <f t="shared" si="149"/>
        <v>7.8212580237210921E-3</v>
      </c>
      <c r="Z233" s="55">
        <f t="shared" si="150"/>
        <v>0.51142667686814591</v>
      </c>
      <c r="AA233" s="56">
        <f t="shared" si="151"/>
        <v>250</v>
      </c>
      <c r="AB233" s="57">
        <f t="shared" ref="AB233:AB235" si="155">IF(O233="cpv",(IF(V233&gt;0,U233*R233,AA233)),(IF(V233&gt;0,U233/1000*R233,AA233)))</f>
        <v>250</v>
      </c>
      <c r="AC233" s="56">
        <f t="shared" si="152"/>
        <v>0</v>
      </c>
      <c r="AD233" s="58">
        <f t="shared" si="153"/>
        <v>2000</v>
      </c>
      <c r="AE233" s="296">
        <f>IF((SUMIF($J$7:$J$1048576,J233,$U$7:$U$1048576))&gt;(SUMIF($J$7:$J$1048576,J233,$T$7:$T$1048576)),AD233,(IF(O233="cpv",(U233*S233),(U233*S233/1000))))</f>
        <v>2005.3040000000001</v>
      </c>
      <c r="AF233" s="60">
        <f t="shared" si="154"/>
        <v>5.3040000000000873</v>
      </c>
      <c r="AG233" s="60">
        <v>0</v>
      </c>
      <c r="AH233" s="60">
        <f t="shared" si="54"/>
        <v>1755.3040000000001</v>
      </c>
      <c r="AI233" s="61">
        <f t="shared" si="55"/>
        <v>0.87533062318730726</v>
      </c>
    </row>
    <row r="234" spans="1:35" customFormat="1" ht="15.75" hidden="1" customHeight="1" thickBot="1" x14ac:dyDescent="0.3">
      <c r="A234" s="291" t="s">
        <v>428</v>
      </c>
      <c r="B234" s="126">
        <v>2016</v>
      </c>
      <c r="C234" s="126">
        <v>2</v>
      </c>
      <c r="D234" s="127" t="s">
        <v>53</v>
      </c>
      <c r="E234" s="128">
        <v>42409</v>
      </c>
      <c r="F234" s="128">
        <v>42414</v>
      </c>
      <c r="G234" s="129">
        <f t="shared" ca="1" si="145"/>
        <v>0</v>
      </c>
      <c r="H234" s="130" t="s">
        <v>74</v>
      </c>
      <c r="I234" s="130" t="s">
        <v>408</v>
      </c>
      <c r="J234" s="156" t="s">
        <v>424</v>
      </c>
      <c r="K234" s="131" t="str">
        <f t="shared" ca="1" si="146"/>
        <v>Completed</v>
      </c>
      <c r="L234" s="126" t="s">
        <v>64</v>
      </c>
      <c r="M234" s="157" t="s">
        <v>58</v>
      </c>
      <c r="N234" s="157" t="s">
        <v>78</v>
      </c>
      <c r="O234" s="157" t="s">
        <v>60</v>
      </c>
      <c r="P234" s="157" t="s">
        <v>79</v>
      </c>
      <c r="Q234" s="157" t="s">
        <v>79</v>
      </c>
      <c r="R234" s="132">
        <v>2.5</v>
      </c>
      <c r="S234" s="158">
        <v>4</v>
      </c>
      <c r="T234" s="133">
        <v>150000</v>
      </c>
      <c r="U234" s="133">
        <v>150643</v>
      </c>
      <c r="V234" s="131">
        <f t="shared" si="147"/>
        <v>0</v>
      </c>
      <c r="W234" s="131">
        <f t="shared" si="148"/>
        <v>150000</v>
      </c>
      <c r="X234" s="133">
        <v>1055</v>
      </c>
      <c r="Y234" s="134">
        <f t="shared" si="149"/>
        <v>7.0033124672238337E-3</v>
      </c>
      <c r="Z234" s="135">
        <f t="shared" si="150"/>
        <v>0.57115829383886252</v>
      </c>
      <c r="AA234" s="136">
        <f t="shared" si="151"/>
        <v>375</v>
      </c>
      <c r="AB234" s="137">
        <f t="shared" si="155"/>
        <v>375</v>
      </c>
      <c r="AC234" s="136">
        <f t="shared" si="152"/>
        <v>0</v>
      </c>
      <c r="AD234" s="138">
        <f t="shared" si="153"/>
        <v>600</v>
      </c>
      <c r="AE234" s="294">
        <f>IF((SUMIF($J$7:$J$1048576,J234,$U$7:$U$1048576))&gt;(SUMIF($J$7:$J$1048576,J234,$T$7:$T$1048576)),AD234,(IF(O234="cpv",(U234*S234),(U234*S234/1000))))</f>
        <v>602.572</v>
      </c>
      <c r="AF234" s="139">
        <f t="shared" si="154"/>
        <v>2.5720000000000027</v>
      </c>
      <c r="AG234" s="139">
        <v>0</v>
      </c>
      <c r="AH234" s="139">
        <f t="shared" si="54"/>
        <v>227.572</v>
      </c>
      <c r="AI234" s="140">
        <f t="shared" si="55"/>
        <v>0.37766773099314271</v>
      </c>
    </row>
    <row r="235" spans="1:35" customFormat="1" ht="15" hidden="1" customHeight="1" thickBot="1" x14ac:dyDescent="0.3">
      <c r="A235" s="307" t="s">
        <v>429</v>
      </c>
      <c r="B235" s="272">
        <v>2016</v>
      </c>
      <c r="C235" s="272">
        <v>2</v>
      </c>
      <c r="D235" s="273" t="s">
        <v>53</v>
      </c>
      <c r="E235" s="274">
        <v>42401</v>
      </c>
      <c r="F235" s="274">
        <v>42429</v>
      </c>
      <c r="G235" s="275">
        <f t="shared" ca="1" si="145"/>
        <v>0</v>
      </c>
      <c r="H235" s="276" t="s">
        <v>74</v>
      </c>
      <c r="I235" s="276" t="s">
        <v>359</v>
      </c>
      <c r="J235" s="276" t="s">
        <v>430</v>
      </c>
      <c r="K235" s="277" t="str">
        <f t="shared" ca="1" si="146"/>
        <v>Completed</v>
      </c>
      <c r="L235" s="272" t="s">
        <v>253</v>
      </c>
      <c r="M235" s="272" t="s">
        <v>58</v>
      </c>
      <c r="N235" s="272" t="s">
        <v>59</v>
      </c>
      <c r="O235" s="272" t="s">
        <v>60</v>
      </c>
      <c r="P235" s="272" t="s">
        <v>61</v>
      </c>
      <c r="Q235" s="272" t="s">
        <v>62</v>
      </c>
      <c r="R235" s="117">
        <v>0.5</v>
      </c>
      <c r="S235" s="278">
        <v>1.6</v>
      </c>
      <c r="T235" s="279">
        <v>750000</v>
      </c>
      <c r="U235" s="279">
        <v>16804</v>
      </c>
      <c r="V235" s="277">
        <f t="shared" si="147"/>
        <v>733196</v>
      </c>
      <c r="W235" s="277">
        <f t="shared" si="148"/>
        <v>16804</v>
      </c>
      <c r="X235" s="279">
        <v>719</v>
      </c>
      <c r="Y235" s="280">
        <f t="shared" si="149"/>
        <v>4.2787431563913354E-2</v>
      </c>
      <c r="Z235" s="281">
        <f t="shared" si="150"/>
        <v>3.7394158553546594E-2</v>
      </c>
      <c r="AA235" s="282">
        <f t="shared" si="151"/>
        <v>375</v>
      </c>
      <c r="AB235" s="283">
        <f t="shared" si="155"/>
        <v>8.4019999999999992</v>
      </c>
      <c r="AC235" s="282">
        <f t="shared" si="152"/>
        <v>-366.59800000000001</v>
      </c>
      <c r="AD235" s="284">
        <f t="shared" si="153"/>
        <v>1200</v>
      </c>
      <c r="AE235" s="297">
        <f>IF((SUMIF($J$7:$J$1048576,J235,$U$7:$U$1048576))&gt;(SUMIF($J$7:$J$1048576,J235,$T$7:$T$1048576)),AD235,(IF(O235="cpv",(U235*S235),(U235*S235/1000))))</f>
        <v>26.886400000000002</v>
      </c>
      <c r="AF235" s="285">
        <f t="shared" si="154"/>
        <v>-1173.1135999999999</v>
      </c>
      <c r="AG235" s="285">
        <v>0</v>
      </c>
      <c r="AH235" s="285">
        <f t="shared" si="54"/>
        <v>18.484400000000001</v>
      </c>
      <c r="AI235" s="286">
        <f t="shared" si="55"/>
        <v>0.6875</v>
      </c>
    </row>
    <row r="236" spans="1:35" customFormat="1" ht="15" hidden="1" customHeight="1" x14ac:dyDescent="0.3">
      <c r="A236" s="290" t="s">
        <v>429</v>
      </c>
      <c r="B236" s="97">
        <v>2016</v>
      </c>
      <c r="C236" s="97">
        <v>2</v>
      </c>
      <c r="D236" s="98" t="s">
        <v>53</v>
      </c>
      <c r="E236" s="99">
        <v>42401</v>
      </c>
      <c r="F236" s="99">
        <v>42429</v>
      </c>
      <c r="G236" s="100">
        <f t="shared" ref="G236" ca="1" si="156">IF($N$1&gt;F236,0,(F236-$N$1))</f>
        <v>0</v>
      </c>
      <c r="H236" s="96" t="s">
        <v>74</v>
      </c>
      <c r="I236" s="96" t="s">
        <v>359</v>
      </c>
      <c r="J236" s="96" t="s">
        <v>430</v>
      </c>
      <c r="K236" s="101" t="str">
        <f t="shared" ref="K236" ca="1" si="157">IF(F236=0,$L$3,(IF(G236=0,$L$1,$L$2)))</f>
        <v>Completed</v>
      </c>
      <c r="L236" s="97" t="s">
        <v>253</v>
      </c>
      <c r="M236" s="97" t="s">
        <v>58</v>
      </c>
      <c r="N236" s="97" t="s">
        <v>59</v>
      </c>
      <c r="O236" s="97" t="s">
        <v>42</v>
      </c>
      <c r="P236" s="97" t="s">
        <v>61</v>
      </c>
      <c r="Q236" s="97" t="s">
        <v>62</v>
      </c>
      <c r="R236" s="117">
        <v>0.5</v>
      </c>
      <c r="S236" s="102">
        <v>1.6</v>
      </c>
      <c r="T236" s="103">
        <v>5000</v>
      </c>
      <c r="U236" s="103">
        <v>757</v>
      </c>
      <c r="V236" s="101">
        <f t="shared" ref="V236" si="158">IF(U236&gt;T236,0,T236-U236)</f>
        <v>4243</v>
      </c>
      <c r="W236" s="101">
        <f t="shared" ref="W236" si="159">IF(U236&gt;T236,T236,U236)</f>
        <v>757</v>
      </c>
      <c r="X236" s="103"/>
      <c r="Y236" s="104">
        <f t="shared" ref="Y236" si="160">X236/U236</f>
        <v>0</v>
      </c>
      <c r="Z236" s="105" t="e">
        <f t="shared" ref="Z236" si="161">AE236/X236</f>
        <v>#DIV/0!</v>
      </c>
      <c r="AA236" s="106">
        <f t="shared" ref="AA236" si="162">IF(O236="cpv",(T236*R236),(T236/1000*R236))</f>
        <v>2.5</v>
      </c>
      <c r="AB236" s="107">
        <v>151</v>
      </c>
      <c r="AC236" s="106">
        <f t="shared" ref="AC236" si="163">AB236-AA236</f>
        <v>148.5</v>
      </c>
      <c r="AD236" s="108">
        <f t="shared" ref="AD236" si="164">IF(O236="cpv",(T236*S236),(T236/1000*S236))</f>
        <v>8</v>
      </c>
      <c r="AE236" s="298">
        <f>IF((SUMIF($J$7:$J$1048576,J236,$U$7:$U$1048576))&gt;(SUMIF($J$7:$J$1048576,J236,$T$7:$T$1048576)),AD236,(IF(O236="cpv",(U236*S236),(U236*S236/1000))))</f>
        <v>1.2112000000000001</v>
      </c>
      <c r="AF236" s="109">
        <f t="shared" ref="AF236" si="165">AE236-AD236</f>
        <v>-6.7888000000000002</v>
      </c>
      <c r="AG236" s="109">
        <v>0</v>
      </c>
      <c r="AH236" s="109">
        <f t="shared" si="54"/>
        <v>-149.78880000000001</v>
      </c>
      <c r="AI236" s="110">
        <f t="shared" si="55"/>
        <v>-123.66974900924703</v>
      </c>
    </row>
    <row r="237" spans="1:35" customFormat="1" ht="15" hidden="1" customHeight="1" thickBot="1" x14ac:dyDescent="0.3">
      <c r="A237" s="290" t="s">
        <v>431</v>
      </c>
      <c r="B237" s="47">
        <v>2016</v>
      </c>
      <c r="C237" s="47">
        <v>2</v>
      </c>
      <c r="D237" s="48" t="s">
        <v>53</v>
      </c>
      <c r="E237" s="49">
        <v>42401</v>
      </c>
      <c r="F237" s="49">
        <v>42429</v>
      </c>
      <c r="G237" s="50">
        <f t="shared" ref="G237:G239" ca="1" si="166">IF($N$1&gt;F237,0,(F237-$N$1))</f>
        <v>0</v>
      </c>
      <c r="H237" s="96" t="s">
        <v>74</v>
      </c>
      <c r="I237" s="96" t="s">
        <v>359</v>
      </c>
      <c r="J237" s="96" t="s">
        <v>430</v>
      </c>
      <c r="K237" s="51" t="str">
        <f t="shared" ref="K237:K239" ca="1" si="167">IF(F237=0,$L$3,(IF(G237=0,$L$1,$L$2)))</f>
        <v>Completed</v>
      </c>
      <c r="L237" s="47" t="s">
        <v>64</v>
      </c>
      <c r="M237" s="97" t="s">
        <v>58</v>
      </c>
      <c r="N237" s="97" t="s">
        <v>59</v>
      </c>
      <c r="O237" s="97" t="s">
        <v>60</v>
      </c>
      <c r="P237" s="97" t="s">
        <v>61</v>
      </c>
      <c r="Q237" s="97" t="s">
        <v>62</v>
      </c>
      <c r="R237" s="52">
        <v>0.2</v>
      </c>
      <c r="S237" s="102">
        <v>1.6</v>
      </c>
      <c r="T237" s="53">
        <v>400000</v>
      </c>
      <c r="U237" s="53">
        <v>363457</v>
      </c>
      <c r="V237" s="51">
        <f t="shared" ref="V237:V239" si="168">IF(U237&gt;T237,0,T237-U237)</f>
        <v>36543</v>
      </c>
      <c r="W237" s="51">
        <f t="shared" ref="W237:W239" si="169">IF(U237&gt;T237,T237,U237)</f>
        <v>363457</v>
      </c>
      <c r="X237" s="53">
        <v>135</v>
      </c>
      <c r="Y237" s="54">
        <f t="shared" ref="Y237:Y239" si="170">X237/U237</f>
        <v>3.7143320943055163E-4</v>
      </c>
      <c r="Z237" s="55">
        <f t="shared" ref="Z237:Z239" si="171">AE237/X237</f>
        <v>4.3076385185185195</v>
      </c>
      <c r="AA237" s="56">
        <f t="shared" ref="AA237:AA239" si="172">IF(O237="cpv",(T237*R237),(T237/1000*R237))</f>
        <v>80</v>
      </c>
      <c r="AB237" s="57">
        <f t="shared" ref="AB237:AB239" si="173">IF(O237="cpv",(IF(V237&gt;0,U237*R237,AA237)),(IF(V237&gt;0,U237/1000*R237,AA237)))</f>
        <v>72.691400000000002</v>
      </c>
      <c r="AC237" s="56">
        <f t="shared" ref="AC237:AC239" si="174">AB237-AA237</f>
        <v>-7.3085999999999984</v>
      </c>
      <c r="AD237" s="58">
        <f t="shared" ref="AD237:AD239" si="175">IF(O237="cpv",(T237*S237),(T237/1000*S237))</f>
        <v>640</v>
      </c>
      <c r="AE237" s="296">
        <f>IF((SUMIF($J$7:$J$1048576,J237,$U$7:$U$1048576))&gt;(SUMIF($J$7:$J$1048576,J237,$T$7:$T$1048576)),AD237,(IF(O237="cpv",(U237*S237),(U237*S237/1000))))</f>
        <v>581.53120000000013</v>
      </c>
      <c r="AF237" s="60">
        <f t="shared" ref="AF237:AF239" si="176">AE237-AD237</f>
        <v>-58.468799999999874</v>
      </c>
      <c r="AG237" s="60">
        <v>0</v>
      </c>
      <c r="AH237" s="60">
        <f t="shared" si="54"/>
        <v>508.83980000000014</v>
      </c>
      <c r="AI237" s="61">
        <f t="shared" si="55"/>
        <v>0.875</v>
      </c>
    </row>
    <row r="238" spans="1:35" customFormat="1" ht="15" hidden="1" customHeight="1" x14ac:dyDescent="0.3">
      <c r="A238" s="290" t="s">
        <v>432</v>
      </c>
      <c r="B238" s="47">
        <v>2016</v>
      </c>
      <c r="C238" s="47">
        <v>2</v>
      </c>
      <c r="D238" s="48" t="s">
        <v>53</v>
      </c>
      <c r="E238" s="49">
        <v>42401</v>
      </c>
      <c r="F238" s="49">
        <v>42429</v>
      </c>
      <c r="G238" s="50">
        <f t="shared" ca="1" si="166"/>
        <v>0</v>
      </c>
      <c r="H238" s="96" t="s">
        <v>74</v>
      </c>
      <c r="I238" s="96" t="s">
        <v>359</v>
      </c>
      <c r="J238" s="96" t="s">
        <v>430</v>
      </c>
      <c r="K238" s="51" t="str">
        <f t="shared" ca="1" si="167"/>
        <v>Completed</v>
      </c>
      <c r="L238" s="47" t="s">
        <v>82</v>
      </c>
      <c r="M238" s="97" t="s">
        <v>58</v>
      </c>
      <c r="N238" s="97" t="s">
        <v>59</v>
      </c>
      <c r="O238" s="97" t="s">
        <v>60</v>
      </c>
      <c r="P238" s="97" t="s">
        <v>61</v>
      </c>
      <c r="Q238" s="97" t="s">
        <v>62</v>
      </c>
      <c r="R238" s="117">
        <v>0.1</v>
      </c>
      <c r="S238" s="102">
        <v>1.6</v>
      </c>
      <c r="T238" s="53">
        <v>1500000</v>
      </c>
      <c r="U238" s="53">
        <v>1645208</v>
      </c>
      <c r="V238" s="51">
        <f t="shared" si="168"/>
        <v>0</v>
      </c>
      <c r="W238" s="51">
        <f t="shared" si="169"/>
        <v>1500000</v>
      </c>
      <c r="X238" s="53"/>
      <c r="Y238" s="54">
        <f t="shared" si="170"/>
        <v>0</v>
      </c>
      <c r="Z238" s="55" t="e">
        <f t="shared" si="171"/>
        <v>#DIV/0!</v>
      </c>
      <c r="AA238" s="56">
        <f t="shared" si="172"/>
        <v>150</v>
      </c>
      <c r="AB238" s="57">
        <f t="shared" si="173"/>
        <v>150</v>
      </c>
      <c r="AC238" s="56">
        <f t="shared" si="174"/>
        <v>0</v>
      </c>
      <c r="AD238" s="58">
        <f t="shared" si="175"/>
        <v>2400</v>
      </c>
      <c r="AE238" s="296">
        <v>1615</v>
      </c>
      <c r="AF238" s="60">
        <f t="shared" si="176"/>
        <v>-785</v>
      </c>
      <c r="AG238" s="60">
        <v>0</v>
      </c>
      <c r="AH238" s="60">
        <f t="shared" si="54"/>
        <v>1465</v>
      </c>
      <c r="AI238" s="61">
        <f t="shared" si="55"/>
        <v>0.90712074303405577</v>
      </c>
    </row>
    <row r="239" spans="1:35" customFormat="1" ht="15.75" hidden="1" customHeight="1" thickBot="1" x14ac:dyDescent="0.3">
      <c r="A239" s="291" t="s">
        <v>433</v>
      </c>
      <c r="B239" s="126">
        <v>2016</v>
      </c>
      <c r="C239" s="126">
        <v>2</v>
      </c>
      <c r="D239" s="127" t="s">
        <v>53</v>
      </c>
      <c r="E239" s="128">
        <v>42401</v>
      </c>
      <c r="F239" s="128">
        <v>42429</v>
      </c>
      <c r="G239" s="129">
        <f t="shared" ca="1" si="166"/>
        <v>0</v>
      </c>
      <c r="H239" s="156" t="s">
        <v>74</v>
      </c>
      <c r="I239" s="156" t="s">
        <v>359</v>
      </c>
      <c r="J239" s="156" t="s">
        <v>430</v>
      </c>
      <c r="K239" s="131" t="str">
        <f t="shared" ca="1" si="167"/>
        <v>Completed</v>
      </c>
      <c r="L239" s="126" t="s">
        <v>57</v>
      </c>
      <c r="M239" s="157" t="s">
        <v>58</v>
      </c>
      <c r="N239" s="157" t="s">
        <v>59</v>
      </c>
      <c r="O239" s="157" t="s">
        <v>60</v>
      </c>
      <c r="P239" s="157" t="s">
        <v>61</v>
      </c>
      <c r="Q239" s="157" t="s">
        <v>62</v>
      </c>
      <c r="R239" s="132">
        <v>0.5</v>
      </c>
      <c r="S239" s="158">
        <v>1.6</v>
      </c>
      <c r="T239" s="133">
        <v>250000</v>
      </c>
      <c r="U239" s="133">
        <v>250446</v>
      </c>
      <c r="V239" s="131">
        <f t="shared" si="168"/>
        <v>0</v>
      </c>
      <c r="W239" s="131">
        <f t="shared" si="169"/>
        <v>250000</v>
      </c>
      <c r="X239" s="133"/>
      <c r="Y239" s="134">
        <f t="shared" si="170"/>
        <v>0</v>
      </c>
      <c r="Z239" s="135" t="e">
        <f t="shared" si="171"/>
        <v>#DIV/0!</v>
      </c>
      <c r="AA239" s="136">
        <f t="shared" si="172"/>
        <v>125</v>
      </c>
      <c r="AB239" s="137">
        <f t="shared" si="173"/>
        <v>125</v>
      </c>
      <c r="AC239" s="136">
        <f t="shared" si="174"/>
        <v>0</v>
      </c>
      <c r="AD239" s="138">
        <f t="shared" si="175"/>
        <v>400</v>
      </c>
      <c r="AE239" s="294">
        <f>IF((SUMIF($J$7:$J$1048576,J239,$U$7:$U$1048576))&gt;(SUMIF($J$7:$J$1048576,J239,$T$7:$T$1048576)),AD239,(IF(O239="cpv",(U239*S239),(U239*S239/1000))))</f>
        <v>400.71360000000004</v>
      </c>
      <c r="AF239" s="139">
        <f t="shared" si="176"/>
        <v>0.7136000000000422</v>
      </c>
      <c r="AG239" s="139">
        <v>0</v>
      </c>
      <c r="AH239" s="139">
        <f t="shared" si="54"/>
        <v>275.71360000000004</v>
      </c>
      <c r="AI239" s="140">
        <f t="shared" si="55"/>
        <v>0.68805650719117095</v>
      </c>
    </row>
    <row r="240" spans="1:35" customFormat="1" ht="15.75" hidden="1" customHeight="1" thickBot="1" x14ac:dyDescent="0.3">
      <c r="A240" s="308" t="s">
        <v>434</v>
      </c>
      <c r="B240" s="161">
        <v>2016</v>
      </c>
      <c r="C240" s="161">
        <v>2</v>
      </c>
      <c r="D240" s="162" t="s">
        <v>53</v>
      </c>
      <c r="E240" s="163">
        <v>42401</v>
      </c>
      <c r="F240" s="163">
        <v>42429</v>
      </c>
      <c r="G240" s="164">
        <f t="shared" ref="G240:G241" ca="1" si="177">IF($N$1&gt;F240,0,(F240-$N$1))</f>
        <v>0</v>
      </c>
      <c r="H240" s="160" t="s">
        <v>74</v>
      </c>
      <c r="I240" s="160" t="s">
        <v>359</v>
      </c>
      <c r="J240" s="160" t="s">
        <v>435</v>
      </c>
      <c r="K240" s="165" t="str">
        <f t="shared" ref="K240:K241" ca="1" si="178">IF(F240=0,$L$3,(IF(G240=0,$L$1,$L$2)))</f>
        <v>Completed</v>
      </c>
      <c r="L240" s="161" t="s">
        <v>68</v>
      </c>
      <c r="M240" s="161" t="s">
        <v>58</v>
      </c>
      <c r="N240" s="161" t="s">
        <v>86</v>
      </c>
      <c r="O240" s="161" t="s">
        <v>60</v>
      </c>
      <c r="P240" s="161" t="s">
        <v>61</v>
      </c>
      <c r="Q240" s="161" t="s">
        <v>62</v>
      </c>
      <c r="R240" s="166">
        <v>1</v>
      </c>
      <c r="S240" s="166">
        <v>3</v>
      </c>
      <c r="T240" s="167">
        <v>190000</v>
      </c>
      <c r="U240" s="167">
        <v>190947</v>
      </c>
      <c r="V240" s="165">
        <f t="shared" ref="V240:V241" si="179">IF(U240&gt;T240,0,T240-U240)</f>
        <v>0</v>
      </c>
      <c r="W240" s="165">
        <f t="shared" ref="W240:W241" si="180">IF(U240&gt;T240,T240,U240)</f>
        <v>190000</v>
      </c>
      <c r="X240" s="167"/>
      <c r="Y240" s="168">
        <f t="shared" ref="Y240:Y241" si="181">X240/U240</f>
        <v>0</v>
      </c>
      <c r="Z240" s="169" t="e">
        <f t="shared" ref="Z240:Z241" si="182">AE240/X240</f>
        <v>#DIV/0!</v>
      </c>
      <c r="AA240" s="170">
        <f t="shared" ref="AA240:AA241" si="183">IF(O240="cpv",(T240*R240),(T240/1000*R240))</f>
        <v>190</v>
      </c>
      <c r="AB240" s="171">
        <f t="shared" ref="AB240:AB241" si="184">IF(O240="cpv",(IF(V240&gt;0,U240*R240,AA240)),(IF(V240&gt;0,U240/1000*R240,AA240)))</f>
        <v>190</v>
      </c>
      <c r="AC240" s="170">
        <f t="shared" ref="AC240:AC241" si="185">AB240-AA240</f>
        <v>0</v>
      </c>
      <c r="AD240" s="172">
        <f t="shared" ref="AD240:AD241" si="186">IF(O240="cpv",(T240*S240),(T240/1000*S240))</f>
        <v>570</v>
      </c>
      <c r="AE240" s="299">
        <v>555</v>
      </c>
      <c r="AF240" s="173">
        <f t="shared" ref="AF240:AF241" si="187">AE240-AD240</f>
        <v>-15</v>
      </c>
      <c r="AG240" s="173">
        <v>0</v>
      </c>
      <c r="AH240" s="173">
        <f t="shared" si="54"/>
        <v>365</v>
      </c>
      <c r="AI240" s="174">
        <f t="shared" si="55"/>
        <v>0.65765765765765771</v>
      </c>
    </row>
    <row r="241" spans="1:35" customFormat="1" ht="15" hidden="1" customHeight="1" x14ac:dyDescent="0.3">
      <c r="A241" s="309" t="s">
        <v>436</v>
      </c>
      <c r="B241" s="176">
        <v>2016</v>
      </c>
      <c r="C241" s="176">
        <v>2</v>
      </c>
      <c r="D241" s="177" t="s">
        <v>53</v>
      </c>
      <c r="E241" s="178">
        <v>42403</v>
      </c>
      <c r="F241" s="178">
        <v>42404</v>
      </c>
      <c r="G241" s="179">
        <f t="shared" ca="1" si="177"/>
        <v>0</v>
      </c>
      <c r="H241" s="175" t="s">
        <v>74</v>
      </c>
      <c r="I241" s="175" t="s">
        <v>145</v>
      </c>
      <c r="J241" s="175" t="s">
        <v>437</v>
      </c>
      <c r="K241" s="180" t="str">
        <f t="shared" ca="1" si="178"/>
        <v>Completed</v>
      </c>
      <c r="L241" s="176" t="s">
        <v>82</v>
      </c>
      <c r="M241" s="176" t="s">
        <v>58</v>
      </c>
      <c r="N241" s="176" t="s">
        <v>78</v>
      </c>
      <c r="O241" s="176" t="s">
        <v>60</v>
      </c>
      <c r="P241" s="176" t="s">
        <v>79</v>
      </c>
      <c r="Q241" s="176" t="s">
        <v>79</v>
      </c>
      <c r="R241" s="52">
        <v>0.5</v>
      </c>
      <c r="S241" s="181">
        <v>4.5</v>
      </c>
      <c r="T241" s="182">
        <v>250000</v>
      </c>
      <c r="U241" s="182">
        <v>260895</v>
      </c>
      <c r="V241" s="180">
        <f t="shared" si="179"/>
        <v>0</v>
      </c>
      <c r="W241" s="180">
        <f t="shared" si="180"/>
        <v>250000</v>
      </c>
      <c r="X241" s="182">
        <v>1677</v>
      </c>
      <c r="Y241" s="183">
        <f t="shared" si="181"/>
        <v>6.4278732823549707E-3</v>
      </c>
      <c r="Z241" s="184">
        <f t="shared" si="182"/>
        <v>0.67084078711985684</v>
      </c>
      <c r="AA241" s="185">
        <f t="shared" si="183"/>
        <v>125</v>
      </c>
      <c r="AB241" s="186">
        <f t="shared" si="184"/>
        <v>125</v>
      </c>
      <c r="AC241" s="185">
        <f t="shared" si="185"/>
        <v>0</v>
      </c>
      <c r="AD241" s="187">
        <f t="shared" si="186"/>
        <v>1125</v>
      </c>
      <c r="AE241" s="300">
        <f>IF((SUMIF($J$7:$J$1048576,J241,$U$7:$U$1048576))&gt;(SUMIF($J$7:$J$1048576,J241,$T$7:$T$1048576)),AD241,(IF(O241="cpv",(U241*S241),(U241*S241/1000))))</f>
        <v>1125</v>
      </c>
      <c r="AF241" s="188">
        <f t="shared" si="187"/>
        <v>0</v>
      </c>
      <c r="AG241" s="188">
        <v>0</v>
      </c>
      <c r="AH241" s="188">
        <f t="shared" si="54"/>
        <v>1000</v>
      </c>
      <c r="AI241" s="189">
        <f t="shared" si="55"/>
        <v>0.88888888888888884</v>
      </c>
    </row>
    <row r="242" spans="1:35" customFormat="1" ht="15" hidden="1" customHeight="1" x14ac:dyDescent="0.3">
      <c r="A242" s="310" t="s">
        <v>438</v>
      </c>
      <c r="B242" s="191">
        <v>2016</v>
      </c>
      <c r="C242" s="191">
        <v>2</v>
      </c>
      <c r="D242" s="192" t="s">
        <v>53</v>
      </c>
      <c r="E242" s="193">
        <v>42403</v>
      </c>
      <c r="F242" s="193">
        <v>42404</v>
      </c>
      <c r="G242" s="194">
        <f t="shared" ref="G242:G244" ca="1" si="188">IF($N$1&gt;F242,0,(F242-$N$1))</f>
        <v>0</v>
      </c>
      <c r="H242" s="190" t="s">
        <v>74</v>
      </c>
      <c r="I242" s="190" t="s">
        <v>145</v>
      </c>
      <c r="J242" s="190" t="s">
        <v>437</v>
      </c>
      <c r="K242" s="195" t="str">
        <f t="shared" ref="K242:K244" ca="1" si="189">IF(F242=0,$L$3,(IF(G242=0,$L$1,$L$2)))</f>
        <v>Completed</v>
      </c>
      <c r="L242" s="191" t="s">
        <v>57</v>
      </c>
      <c r="M242" s="196" t="s">
        <v>58</v>
      </c>
      <c r="N242" s="196" t="s">
        <v>78</v>
      </c>
      <c r="O242" s="196" t="s">
        <v>60</v>
      </c>
      <c r="P242" s="196" t="s">
        <v>79</v>
      </c>
      <c r="Q242" s="196" t="s">
        <v>79</v>
      </c>
      <c r="R242" s="52">
        <v>2.25</v>
      </c>
      <c r="S242" s="198">
        <v>4.5</v>
      </c>
      <c r="T242" s="199">
        <v>150000</v>
      </c>
      <c r="U242" s="199">
        <v>151148</v>
      </c>
      <c r="V242" s="195">
        <f t="shared" ref="V242:V244" si="190">IF(U242&gt;T242,0,T242-U242)</f>
        <v>0</v>
      </c>
      <c r="W242" s="195">
        <f t="shared" ref="W242:W244" si="191">IF(U242&gt;T242,T242,U242)</f>
        <v>150000</v>
      </c>
      <c r="X242" s="199">
        <v>1013</v>
      </c>
      <c r="Y242" s="200">
        <f t="shared" ref="Y242:Y244" si="192">X242/U242</f>
        <v>6.7020403842591369E-3</v>
      </c>
      <c r="Z242" s="201">
        <f t="shared" ref="Z242:Z244" si="193">AE242/X242</f>
        <v>0.49358341559723595</v>
      </c>
      <c r="AA242" s="202">
        <f t="shared" ref="AA242:AA244" si="194">IF(O242="cpv",(T242*R242),(T242/1000*R242))</f>
        <v>337.5</v>
      </c>
      <c r="AB242" s="203">
        <f t="shared" ref="AB242:AB243" si="195">IF(O242="cpv",(IF(V242&gt;0,U242*R242,AA242)),(IF(V242&gt;0,U242/1000*R242,AA242)))</f>
        <v>337.5</v>
      </c>
      <c r="AC242" s="202">
        <f t="shared" ref="AC242:AC244" si="196">AB242-AA242</f>
        <v>0</v>
      </c>
      <c r="AD242" s="204">
        <f t="shared" ref="AD242:AD244" si="197">IF(O242="cpv",(T242*S242),(T242/1000*S242))</f>
        <v>675</v>
      </c>
      <c r="AE242" s="301">
        <v>500</v>
      </c>
      <c r="AF242" s="205">
        <f t="shared" ref="AF242:AF244" si="198">AE242-AD242</f>
        <v>-175</v>
      </c>
      <c r="AG242" s="205">
        <v>0</v>
      </c>
      <c r="AH242" s="205">
        <f t="shared" si="54"/>
        <v>162.5</v>
      </c>
      <c r="AI242" s="206">
        <f t="shared" si="55"/>
        <v>0.32500000000000001</v>
      </c>
    </row>
    <row r="243" spans="1:35" customFormat="1" ht="15.75" hidden="1" customHeight="1" thickBot="1" x14ac:dyDescent="0.3">
      <c r="A243" s="310" t="s">
        <v>439</v>
      </c>
      <c r="B243" s="191">
        <v>2016</v>
      </c>
      <c r="C243" s="191">
        <v>2</v>
      </c>
      <c r="D243" s="192" t="s">
        <v>53</v>
      </c>
      <c r="E243" s="193">
        <v>42403</v>
      </c>
      <c r="F243" s="193">
        <v>42404</v>
      </c>
      <c r="G243" s="194">
        <f t="shared" ca="1" si="188"/>
        <v>0</v>
      </c>
      <c r="H243" s="190" t="s">
        <v>74</v>
      </c>
      <c r="I243" s="190" t="s">
        <v>145</v>
      </c>
      <c r="J243" s="190" t="s">
        <v>437</v>
      </c>
      <c r="K243" s="195" t="str">
        <f t="shared" ca="1" si="189"/>
        <v>Completed</v>
      </c>
      <c r="L243" s="191" t="s">
        <v>64</v>
      </c>
      <c r="M243" s="196" t="s">
        <v>58</v>
      </c>
      <c r="N243" s="196" t="s">
        <v>78</v>
      </c>
      <c r="O243" s="196" t="s">
        <v>60</v>
      </c>
      <c r="P243" s="196" t="s">
        <v>79</v>
      </c>
      <c r="Q243" s="196" t="s">
        <v>79</v>
      </c>
      <c r="R243" s="132">
        <v>2.5</v>
      </c>
      <c r="S243" s="198">
        <v>4.5</v>
      </c>
      <c r="T243" s="199">
        <v>250000</v>
      </c>
      <c r="U243" s="199">
        <v>252157</v>
      </c>
      <c r="V243" s="195">
        <f t="shared" si="190"/>
        <v>0</v>
      </c>
      <c r="W243" s="195">
        <f t="shared" si="191"/>
        <v>250000</v>
      </c>
      <c r="X243" s="199">
        <v>1696</v>
      </c>
      <c r="Y243" s="200">
        <f t="shared" si="192"/>
        <v>6.725968345118319E-3</v>
      </c>
      <c r="Z243" s="201">
        <f t="shared" si="193"/>
        <v>0.66332547169811318</v>
      </c>
      <c r="AA243" s="202">
        <f t="shared" si="194"/>
        <v>625</v>
      </c>
      <c r="AB243" s="203">
        <f t="shared" si="195"/>
        <v>625</v>
      </c>
      <c r="AC243" s="202">
        <f t="shared" si="196"/>
        <v>0</v>
      </c>
      <c r="AD243" s="204">
        <f t="shared" si="197"/>
        <v>1125</v>
      </c>
      <c r="AE243" s="301">
        <f t="shared" ref="AE243:AE251" si="199">IF((SUMIF($J$7:$J$1048576,J243,$U$7:$U$1048576))&gt;(SUMIF($J$7:$J$1048576,J243,$T$7:$T$1048576)),AD243,(IF(O243="cpv",(U243*S243),(U243*S243/1000))))</f>
        <v>1125</v>
      </c>
      <c r="AF243" s="205">
        <f t="shared" si="198"/>
        <v>0</v>
      </c>
      <c r="AG243" s="205">
        <v>0</v>
      </c>
      <c r="AH243" s="205">
        <f t="shared" si="54"/>
        <v>500</v>
      </c>
      <c r="AI243" s="206">
        <f t="shared" si="55"/>
        <v>0.44444444444444442</v>
      </c>
    </row>
    <row r="244" spans="1:35" customFormat="1" ht="15.75" hidden="1" customHeight="1" thickBot="1" x14ac:dyDescent="0.3">
      <c r="A244" s="311" t="s">
        <v>440</v>
      </c>
      <c r="B244" s="208">
        <v>2016</v>
      </c>
      <c r="C244" s="208">
        <v>2</v>
      </c>
      <c r="D244" s="209" t="s">
        <v>53</v>
      </c>
      <c r="E244" s="210">
        <v>42403</v>
      </c>
      <c r="F244" s="210">
        <v>42404</v>
      </c>
      <c r="G244" s="211">
        <f t="shared" ca="1" si="188"/>
        <v>0</v>
      </c>
      <c r="H244" s="207" t="s">
        <v>74</v>
      </c>
      <c r="I244" s="207" t="s">
        <v>145</v>
      </c>
      <c r="J244" s="207" t="s">
        <v>437</v>
      </c>
      <c r="K244" s="212" t="str">
        <f t="shared" ca="1" si="189"/>
        <v>Completed</v>
      </c>
      <c r="L244" s="208" t="s">
        <v>77</v>
      </c>
      <c r="M244" s="213" t="s">
        <v>58</v>
      </c>
      <c r="N244" s="213" t="s">
        <v>78</v>
      </c>
      <c r="O244" s="213" t="s">
        <v>60</v>
      </c>
      <c r="P244" s="213" t="s">
        <v>79</v>
      </c>
      <c r="Q244" s="213" t="s">
        <v>79</v>
      </c>
      <c r="R244" s="52">
        <v>1.5</v>
      </c>
      <c r="S244" s="215">
        <v>4.5</v>
      </c>
      <c r="T244" s="216">
        <v>500000</v>
      </c>
      <c r="U244" s="216">
        <v>501944</v>
      </c>
      <c r="V244" s="212">
        <f t="shared" si="190"/>
        <v>0</v>
      </c>
      <c r="W244" s="212">
        <f t="shared" si="191"/>
        <v>500000</v>
      </c>
      <c r="X244" s="216">
        <v>1375</v>
      </c>
      <c r="Y244" s="217">
        <f t="shared" si="192"/>
        <v>2.7393494094958802E-3</v>
      </c>
      <c r="Z244" s="218">
        <f t="shared" si="193"/>
        <v>1.6363636363636365</v>
      </c>
      <c r="AA244" s="219">
        <f t="shared" si="194"/>
        <v>750</v>
      </c>
      <c r="AB244" s="57">
        <v>0</v>
      </c>
      <c r="AC244" s="219">
        <f t="shared" si="196"/>
        <v>-750</v>
      </c>
      <c r="AD244" s="221">
        <f t="shared" si="197"/>
        <v>2250</v>
      </c>
      <c r="AE244" s="302">
        <f t="shared" si="199"/>
        <v>2250</v>
      </c>
      <c r="AF244" s="222">
        <f t="shared" si="198"/>
        <v>0</v>
      </c>
      <c r="AG244" s="222">
        <v>0</v>
      </c>
      <c r="AH244" s="222">
        <f t="shared" si="54"/>
        <v>2250</v>
      </c>
      <c r="AI244" s="223">
        <f t="shared" si="55"/>
        <v>1</v>
      </c>
    </row>
    <row r="245" spans="1:35" customFormat="1" ht="15" hidden="1" customHeight="1" x14ac:dyDescent="0.3">
      <c r="A245" s="309" t="s">
        <v>441</v>
      </c>
      <c r="B245" s="176">
        <v>2016</v>
      </c>
      <c r="C245" s="176">
        <v>2</v>
      </c>
      <c r="D245" s="177" t="s">
        <v>53</v>
      </c>
      <c r="E245" s="178">
        <v>42404</v>
      </c>
      <c r="F245" s="178">
        <v>42407</v>
      </c>
      <c r="G245" s="179">
        <f t="shared" ref="G245:G246" ca="1" si="200">IF($N$1&gt;F245,0,(F245-$N$1))</f>
        <v>0</v>
      </c>
      <c r="H245" s="175" t="s">
        <v>74</v>
      </c>
      <c r="I245" s="175" t="s">
        <v>145</v>
      </c>
      <c r="J245" s="175" t="s">
        <v>442</v>
      </c>
      <c r="K245" s="180" t="str">
        <f t="shared" ref="K245:K246" ca="1" si="201">IF(F245=0,$L$3,(IF(G245=0,$L$1,$L$2)))</f>
        <v>Completed</v>
      </c>
      <c r="L245" s="176" t="s">
        <v>82</v>
      </c>
      <c r="M245" s="176" t="s">
        <v>58</v>
      </c>
      <c r="N245" s="176" t="s">
        <v>78</v>
      </c>
      <c r="O245" s="176" t="s">
        <v>60</v>
      </c>
      <c r="P245" s="176" t="s">
        <v>79</v>
      </c>
      <c r="Q245" s="176" t="s">
        <v>79</v>
      </c>
      <c r="R245" s="52">
        <v>0.5</v>
      </c>
      <c r="S245" s="181">
        <v>4.5</v>
      </c>
      <c r="T245" s="182">
        <v>250000</v>
      </c>
      <c r="U245" s="182">
        <v>258779</v>
      </c>
      <c r="V245" s="180">
        <f t="shared" ref="V245:V246" si="202">IF(U245&gt;T245,0,T245-U245)</f>
        <v>0</v>
      </c>
      <c r="W245" s="180">
        <f t="shared" ref="W245:W246" si="203">IF(U245&gt;T245,T245,U245)</f>
        <v>250000</v>
      </c>
      <c r="X245" s="182">
        <v>2932</v>
      </c>
      <c r="Y245" s="183">
        <f t="shared" ref="Y245:Y246" si="204">X245/U245</f>
        <v>1.1330131115739685E-2</v>
      </c>
      <c r="Z245" s="184">
        <f t="shared" ref="Z245:Z246" si="205">AE245/X245</f>
        <v>0.38369713506139153</v>
      </c>
      <c r="AA245" s="185">
        <f t="shared" ref="AA245:AA246" si="206">IF(O245="cpv",(T245*R245),(T245/1000*R245))</f>
        <v>125</v>
      </c>
      <c r="AB245" s="186">
        <f t="shared" ref="AB245" si="207">IF(O245="cpv",(IF(V245&gt;0,U245*R245,AA245)),(IF(V245&gt;0,U245/1000*R245,AA245)))</f>
        <v>125</v>
      </c>
      <c r="AC245" s="185">
        <f t="shared" ref="AC245:AC246" si="208">AB245-AA245</f>
        <v>0</v>
      </c>
      <c r="AD245" s="187">
        <f t="shared" ref="AD245:AD246" si="209">IF(O245="cpv",(T245*S245),(T245/1000*S245))</f>
        <v>1125</v>
      </c>
      <c r="AE245" s="300">
        <f t="shared" si="199"/>
        <v>1125</v>
      </c>
      <c r="AF245" s="188">
        <f t="shared" ref="AF245:AF246" si="210">AE245-AD245</f>
        <v>0</v>
      </c>
      <c r="AG245" s="188">
        <v>0</v>
      </c>
      <c r="AH245" s="188">
        <f t="shared" si="54"/>
        <v>1000</v>
      </c>
      <c r="AI245" s="189">
        <f t="shared" si="55"/>
        <v>0.88888888888888884</v>
      </c>
    </row>
    <row r="246" spans="1:35" customFormat="1" ht="15" hidden="1" customHeight="1" x14ac:dyDescent="0.3">
      <c r="A246" s="310" t="s">
        <v>443</v>
      </c>
      <c r="B246" s="191">
        <v>2016</v>
      </c>
      <c r="C246" s="191">
        <v>2</v>
      </c>
      <c r="D246" s="192" t="s">
        <v>53</v>
      </c>
      <c r="E246" s="193">
        <v>42404</v>
      </c>
      <c r="F246" s="193">
        <v>42407</v>
      </c>
      <c r="G246" s="194">
        <f t="shared" ca="1" si="200"/>
        <v>0</v>
      </c>
      <c r="H246" s="224" t="s">
        <v>74</v>
      </c>
      <c r="I246" s="224" t="s">
        <v>145</v>
      </c>
      <c r="J246" s="190" t="s">
        <v>442</v>
      </c>
      <c r="K246" s="195" t="str">
        <f t="shared" ca="1" si="201"/>
        <v>Completed</v>
      </c>
      <c r="L246" s="196" t="s">
        <v>77</v>
      </c>
      <c r="M246" s="196" t="s">
        <v>58</v>
      </c>
      <c r="N246" s="196" t="s">
        <v>78</v>
      </c>
      <c r="O246" s="196" t="s">
        <v>60</v>
      </c>
      <c r="P246" s="196" t="s">
        <v>79</v>
      </c>
      <c r="Q246" s="196" t="s">
        <v>79</v>
      </c>
      <c r="R246" s="52">
        <v>1.5</v>
      </c>
      <c r="S246" s="198">
        <v>4.5</v>
      </c>
      <c r="T246" s="199">
        <v>500000</v>
      </c>
      <c r="U246" s="199">
        <v>505928</v>
      </c>
      <c r="V246" s="195">
        <f t="shared" si="202"/>
        <v>0</v>
      </c>
      <c r="W246" s="195">
        <f t="shared" si="203"/>
        <v>500000</v>
      </c>
      <c r="X246" s="199">
        <v>4646</v>
      </c>
      <c r="Y246" s="200">
        <f t="shared" si="204"/>
        <v>9.1831248715232208E-3</v>
      </c>
      <c r="Z246" s="201">
        <f t="shared" si="205"/>
        <v>0.48428755919070166</v>
      </c>
      <c r="AA246" s="202">
        <f t="shared" si="206"/>
        <v>750</v>
      </c>
      <c r="AB246" s="57">
        <v>0</v>
      </c>
      <c r="AC246" s="202">
        <f t="shared" si="208"/>
        <v>-750</v>
      </c>
      <c r="AD246" s="204">
        <f t="shared" si="209"/>
        <v>2250</v>
      </c>
      <c r="AE246" s="301">
        <f t="shared" si="199"/>
        <v>2250</v>
      </c>
      <c r="AF246" s="205">
        <f t="shared" si="210"/>
        <v>0</v>
      </c>
      <c r="AG246" s="205">
        <v>0</v>
      </c>
      <c r="AH246" s="205">
        <f t="shared" si="54"/>
        <v>2250</v>
      </c>
      <c r="AI246" s="206">
        <f t="shared" si="55"/>
        <v>1</v>
      </c>
    </row>
    <row r="247" spans="1:35" customFormat="1" ht="15.75" hidden="1" customHeight="1" thickBot="1" x14ac:dyDescent="0.3">
      <c r="A247" s="311" t="s">
        <v>444</v>
      </c>
      <c r="B247" s="208">
        <v>2016</v>
      </c>
      <c r="C247" s="208">
        <v>2</v>
      </c>
      <c r="D247" s="209" t="s">
        <v>53</v>
      </c>
      <c r="E247" s="210">
        <v>42404</v>
      </c>
      <c r="F247" s="210">
        <v>42407</v>
      </c>
      <c r="G247" s="211">
        <f t="shared" ref="G247:G250" ca="1" si="211">IF($N$1&gt;F247,0,(F247-$N$1))</f>
        <v>0</v>
      </c>
      <c r="H247" s="225" t="s">
        <v>74</v>
      </c>
      <c r="I247" s="225" t="s">
        <v>145</v>
      </c>
      <c r="J247" s="207" t="s">
        <v>442</v>
      </c>
      <c r="K247" s="212" t="str">
        <f t="shared" ref="K247:K250" ca="1" si="212">IF(F247=0,$L$3,(IF(G247=0,$L$1,$L$2)))</f>
        <v>Completed</v>
      </c>
      <c r="L247" s="213" t="s">
        <v>64</v>
      </c>
      <c r="M247" s="213" t="s">
        <v>58</v>
      </c>
      <c r="N247" s="213" t="s">
        <v>78</v>
      </c>
      <c r="O247" s="213" t="s">
        <v>60</v>
      </c>
      <c r="P247" s="213" t="s">
        <v>79</v>
      </c>
      <c r="Q247" s="213" t="s">
        <v>79</v>
      </c>
      <c r="R247" s="132">
        <v>2.5</v>
      </c>
      <c r="S247" s="215">
        <v>4.5</v>
      </c>
      <c r="T247" s="216">
        <v>250000</v>
      </c>
      <c r="U247" s="216">
        <v>250943</v>
      </c>
      <c r="V247" s="212">
        <f t="shared" ref="V247:V250" si="213">IF(U247&gt;T247,0,T247-U247)</f>
        <v>0</v>
      </c>
      <c r="W247" s="212">
        <f t="shared" ref="W247:W250" si="214">IF(U247&gt;T247,T247,U247)</f>
        <v>250000</v>
      </c>
      <c r="X247" s="216">
        <v>1941</v>
      </c>
      <c r="Y247" s="217">
        <f t="shared" ref="Y247:Y250" si="215">X247/U247</f>
        <v>7.7348242429555718E-3</v>
      </c>
      <c r="Z247" s="218">
        <f t="shared" ref="Z247:Z250" si="216">AE247/X247</f>
        <v>0.57959814528593512</v>
      </c>
      <c r="AA247" s="219">
        <f t="shared" ref="AA247:AA250" si="217">IF(O247="cpv",(T247*R247),(T247/1000*R247))</f>
        <v>625</v>
      </c>
      <c r="AB247" s="220">
        <f t="shared" ref="AB247:AB250" si="218">IF(O247="cpv",(IF(V247&gt;0,U247*R247,AA247)),(IF(V247&gt;0,U247/1000*R247,AA247)))</f>
        <v>625</v>
      </c>
      <c r="AC247" s="219">
        <f t="shared" ref="AC247:AC250" si="219">AB247-AA247</f>
        <v>0</v>
      </c>
      <c r="AD247" s="221">
        <f t="shared" ref="AD247:AD250" si="220">IF(O247="cpv",(T247*S247),(T247/1000*S247))</f>
        <v>1125</v>
      </c>
      <c r="AE247" s="302">
        <f t="shared" si="199"/>
        <v>1125</v>
      </c>
      <c r="AF247" s="222">
        <f t="shared" ref="AF247:AF250" si="221">AE247-AD247</f>
        <v>0</v>
      </c>
      <c r="AG247" s="222">
        <v>0</v>
      </c>
      <c r="AH247" s="222">
        <f t="shared" si="54"/>
        <v>500</v>
      </c>
      <c r="AI247" s="223">
        <f t="shared" si="55"/>
        <v>0.44444444444444442</v>
      </c>
    </row>
    <row r="248" spans="1:35" customFormat="1" ht="15" hidden="1" customHeight="1" x14ac:dyDescent="0.3">
      <c r="A248" s="309" t="s">
        <v>445</v>
      </c>
      <c r="B248" s="176">
        <v>2016</v>
      </c>
      <c r="C248" s="176">
        <v>2</v>
      </c>
      <c r="D248" s="177" t="s">
        <v>53</v>
      </c>
      <c r="E248" s="178">
        <v>42403</v>
      </c>
      <c r="F248" s="178">
        <v>42429</v>
      </c>
      <c r="G248" s="179">
        <f t="shared" ca="1" si="211"/>
        <v>0</v>
      </c>
      <c r="H248" s="175" t="s">
        <v>74</v>
      </c>
      <c r="I248" s="175" t="s">
        <v>239</v>
      </c>
      <c r="J248" s="175" t="s">
        <v>446</v>
      </c>
      <c r="K248" s="180" t="str">
        <f t="shared" ca="1" si="212"/>
        <v>Completed</v>
      </c>
      <c r="L248" s="176" t="s">
        <v>72</v>
      </c>
      <c r="M248" s="176" t="s">
        <v>58</v>
      </c>
      <c r="N248" s="176" t="s">
        <v>108</v>
      </c>
      <c r="O248" s="176" t="s">
        <v>109</v>
      </c>
      <c r="P248" s="176" t="s">
        <v>100</v>
      </c>
      <c r="Q248" s="176" t="s">
        <v>101</v>
      </c>
      <c r="R248" s="117">
        <v>0.02</v>
      </c>
      <c r="S248" s="181">
        <v>0.03</v>
      </c>
      <c r="T248" s="182">
        <v>5000</v>
      </c>
      <c r="U248" s="182">
        <v>0</v>
      </c>
      <c r="V248" s="180">
        <f t="shared" si="213"/>
        <v>5000</v>
      </c>
      <c r="W248" s="180">
        <f t="shared" si="214"/>
        <v>0</v>
      </c>
      <c r="X248" s="182">
        <v>0</v>
      </c>
      <c r="Y248" s="183" t="e">
        <f t="shared" si="215"/>
        <v>#DIV/0!</v>
      </c>
      <c r="Z248" s="184" t="e">
        <f t="shared" si="216"/>
        <v>#DIV/0!</v>
      </c>
      <c r="AA248" s="185">
        <f t="shared" si="217"/>
        <v>100</v>
      </c>
      <c r="AB248" s="186">
        <f t="shared" si="218"/>
        <v>0</v>
      </c>
      <c r="AC248" s="185">
        <f t="shared" si="219"/>
        <v>-100</v>
      </c>
      <c r="AD248" s="187">
        <f t="shared" si="220"/>
        <v>150</v>
      </c>
      <c r="AE248" s="300">
        <f t="shared" si="199"/>
        <v>0</v>
      </c>
      <c r="AF248" s="188">
        <f t="shared" si="221"/>
        <v>-150</v>
      </c>
      <c r="AG248" s="188">
        <v>0</v>
      </c>
      <c r="AH248" s="188">
        <f t="shared" si="54"/>
        <v>0</v>
      </c>
      <c r="AI248" s="189" t="e">
        <f t="shared" si="55"/>
        <v>#DIV/0!</v>
      </c>
    </row>
    <row r="249" spans="1:35" customFormat="1" ht="15.75" hidden="1" customHeight="1" thickBot="1" x14ac:dyDescent="0.3">
      <c r="A249" s="310" t="s">
        <v>447</v>
      </c>
      <c r="B249" s="191">
        <v>2016</v>
      </c>
      <c r="C249" s="191">
        <v>2</v>
      </c>
      <c r="D249" s="192" t="s">
        <v>53</v>
      </c>
      <c r="E249" s="193">
        <v>42403</v>
      </c>
      <c r="F249" s="226">
        <v>42429</v>
      </c>
      <c r="G249" s="194">
        <f t="shared" ca="1" si="211"/>
        <v>0</v>
      </c>
      <c r="H249" s="190" t="s">
        <v>74</v>
      </c>
      <c r="I249" s="190" t="s">
        <v>239</v>
      </c>
      <c r="J249" s="190" t="s">
        <v>446</v>
      </c>
      <c r="K249" s="195" t="str">
        <f t="shared" ca="1" si="212"/>
        <v>Completed</v>
      </c>
      <c r="L249" s="191" t="s">
        <v>410</v>
      </c>
      <c r="M249" s="191" t="s">
        <v>58</v>
      </c>
      <c r="N249" s="196" t="s">
        <v>108</v>
      </c>
      <c r="O249" s="196" t="s">
        <v>109</v>
      </c>
      <c r="P249" s="196" t="s">
        <v>100</v>
      </c>
      <c r="Q249" s="196" t="s">
        <v>101</v>
      </c>
      <c r="R249" s="132">
        <v>0.02</v>
      </c>
      <c r="S249" s="198">
        <v>0.03</v>
      </c>
      <c r="T249" s="199">
        <v>5000</v>
      </c>
      <c r="U249" s="199">
        <v>0</v>
      </c>
      <c r="V249" s="195">
        <f t="shared" si="213"/>
        <v>5000</v>
      </c>
      <c r="W249" s="195">
        <f t="shared" si="214"/>
        <v>0</v>
      </c>
      <c r="X249" s="199">
        <v>0</v>
      </c>
      <c r="Y249" s="200" t="e">
        <f t="shared" si="215"/>
        <v>#DIV/0!</v>
      </c>
      <c r="Z249" s="201" t="e">
        <f t="shared" si="216"/>
        <v>#DIV/0!</v>
      </c>
      <c r="AA249" s="202">
        <f t="shared" si="217"/>
        <v>100</v>
      </c>
      <c r="AB249" s="203">
        <f t="shared" si="218"/>
        <v>0</v>
      </c>
      <c r="AC249" s="202">
        <f t="shared" si="219"/>
        <v>-100</v>
      </c>
      <c r="AD249" s="204">
        <f t="shared" si="220"/>
        <v>150</v>
      </c>
      <c r="AE249" s="301">
        <f t="shared" si="199"/>
        <v>0</v>
      </c>
      <c r="AF249" s="205">
        <f t="shared" si="221"/>
        <v>-150</v>
      </c>
      <c r="AG249" s="205">
        <v>0</v>
      </c>
      <c r="AH249" s="205">
        <f t="shared" si="54"/>
        <v>0</v>
      </c>
      <c r="AI249" s="206" t="e">
        <f t="shared" si="55"/>
        <v>#DIV/0!</v>
      </c>
    </row>
    <row r="250" spans="1:35" customFormat="1" ht="15" hidden="1" customHeight="1" x14ac:dyDescent="0.3">
      <c r="A250" s="310" t="s">
        <v>448</v>
      </c>
      <c r="B250" s="191">
        <v>2016</v>
      </c>
      <c r="C250" s="191">
        <v>2</v>
      </c>
      <c r="D250" s="192" t="s">
        <v>53</v>
      </c>
      <c r="E250" s="193">
        <v>42403</v>
      </c>
      <c r="F250" s="226">
        <v>42429</v>
      </c>
      <c r="G250" s="194">
        <f t="shared" ca="1" si="211"/>
        <v>0</v>
      </c>
      <c r="H250" s="190" t="s">
        <v>74</v>
      </c>
      <c r="I250" s="190" t="s">
        <v>239</v>
      </c>
      <c r="J250" s="190" t="s">
        <v>446</v>
      </c>
      <c r="K250" s="195" t="str">
        <f t="shared" ca="1" si="212"/>
        <v>Completed</v>
      </c>
      <c r="L250" s="191" t="s">
        <v>64</v>
      </c>
      <c r="M250" s="191" t="s">
        <v>58</v>
      </c>
      <c r="N250" s="196" t="s">
        <v>108</v>
      </c>
      <c r="O250" s="196" t="s">
        <v>109</v>
      </c>
      <c r="P250" s="196" t="s">
        <v>100</v>
      </c>
      <c r="Q250" s="196" t="s">
        <v>101</v>
      </c>
      <c r="R250" s="52">
        <v>6.0000000000000001E-3</v>
      </c>
      <c r="S250" s="198">
        <v>0.03</v>
      </c>
      <c r="T250" s="199">
        <v>15000</v>
      </c>
      <c r="U250" s="199">
        <v>0</v>
      </c>
      <c r="V250" s="195">
        <f t="shared" si="213"/>
        <v>15000</v>
      </c>
      <c r="W250" s="195">
        <f t="shared" si="214"/>
        <v>0</v>
      </c>
      <c r="X250" s="199">
        <v>0</v>
      </c>
      <c r="Y250" s="200" t="e">
        <f t="shared" si="215"/>
        <v>#DIV/0!</v>
      </c>
      <c r="Z250" s="201" t="e">
        <f t="shared" si="216"/>
        <v>#DIV/0!</v>
      </c>
      <c r="AA250" s="202">
        <f t="shared" si="217"/>
        <v>90</v>
      </c>
      <c r="AB250" s="203">
        <f t="shared" si="218"/>
        <v>0</v>
      </c>
      <c r="AC250" s="202">
        <f t="shared" si="219"/>
        <v>-90</v>
      </c>
      <c r="AD250" s="204">
        <f t="shared" si="220"/>
        <v>450</v>
      </c>
      <c r="AE250" s="301">
        <f t="shared" si="199"/>
        <v>0</v>
      </c>
      <c r="AF250" s="205">
        <f t="shared" si="221"/>
        <v>-450</v>
      </c>
      <c r="AG250" s="205">
        <v>0</v>
      </c>
      <c r="AH250" s="205">
        <f t="shared" si="54"/>
        <v>0</v>
      </c>
      <c r="AI250" s="206" t="e">
        <f t="shared" si="55"/>
        <v>#DIV/0!</v>
      </c>
    </row>
    <row r="251" spans="1:35" customFormat="1" ht="15" hidden="1" customHeight="1" x14ac:dyDescent="0.3">
      <c r="A251" s="310" t="s">
        <v>449</v>
      </c>
      <c r="B251" s="191">
        <v>2016</v>
      </c>
      <c r="C251" s="191">
        <v>2</v>
      </c>
      <c r="D251" s="192" t="s">
        <v>53</v>
      </c>
      <c r="E251" s="193">
        <v>42403</v>
      </c>
      <c r="F251" s="226">
        <v>42429</v>
      </c>
      <c r="G251" s="194">
        <f t="shared" ref="G251:G253" ca="1" si="222">IF($N$1&gt;F251,0,(F251-$N$1))</f>
        <v>0</v>
      </c>
      <c r="H251" s="190" t="s">
        <v>74</v>
      </c>
      <c r="I251" s="190" t="s">
        <v>239</v>
      </c>
      <c r="J251" s="190" t="s">
        <v>446</v>
      </c>
      <c r="K251" s="195" t="str">
        <f t="shared" ref="K251:K253" ca="1" si="223">IF(F251=0,$L$3,(IF(G251=0,$L$1,$L$2)))</f>
        <v>Completed</v>
      </c>
      <c r="L251" s="191" t="s">
        <v>253</v>
      </c>
      <c r="M251" s="191" t="s">
        <v>58</v>
      </c>
      <c r="N251" s="196" t="s">
        <v>108</v>
      </c>
      <c r="O251" s="196" t="s">
        <v>109</v>
      </c>
      <c r="P251" s="196" t="s">
        <v>100</v>
      </c>
      <c r="Q251" s="196" t="s">
        <v>101</v>
      </c>
      <c r="R251" s="197"/>
      <c r="S251" s="198">
        <v>0.03</v>
      </c>
      <c r="T251" s="199">
        <v>15000</v>
      </c>
      <c r="U251" s="199">
        <v>278</v>
      </c>
      <c r="V251" s="195">
        <f t="shared" ref="V251:V253" si="224">IF(U251&gt;T251,0,T251-U251)</f>
        <v>14722</v>
      </c>
      <c r="W251" s="195">
        <f t="shared" ref="W251:W253" si="225">IF(U251&gt;T251,T251,U251)</f>
        <v>278</v>
      </c>
      <c r="X251" s="199"/>
      <c r="Y251" s="200">
        <f t="shared" ref="Y251:Y253" si="226">X251/U251</f>
        <v>0</v>
      </c>
      <c r="Z251" s="201" t="e">
        <f t="shared" ref="Z251:Z253" si="227">AE251/X251</f>
        <v>#DIV/0!</v>
      </c>
      <c r="AA251" s="202">
        <f t="shared" ref="AA251:AA253" si="228">IF(O251="cpv",(T251*R251),(T251/1000*R251))</f>
        <v>0</v>
      </c>
      <c r="AB251" s="203">
        <f t="shared" ref="AB251:AB253" si="229">IF(O251="cpv",(IF(V251&gt;0,U251*R251,AA251)),(IF(V251&gt;0,U251/1000*R251,AA251)))</f>
        <v>0</v>
      </c>
      <c r="AC251" s="202">
        <f t="shared" ref="AC251:AC253" si="230">AB251-AA251</f>
        <v>0</v>
      </c>
      <c r="AD251" s="204">
        <f t="shared" ref="AD251:AD253" si="231">IF(O251="cpv",(T251*S251),(T251/1000*S251))</f>
        <v>450</v>
      </c>
      <c r="AE251" s="301">
        <f t="shared" si="199"/>
        <v>8.34</v>
      </c>
      <c r="AF251" s="205">
        <f t="shared" ref="AF251:AF253" si="232">AE251-AD251</f>
        <v>-441.66</v>
      </c>
      <c r="AG251" s="205">
        <v>0</v>
      </c>
      <c r="AH251" s="205">
        <f t="shared" si="54"/>
        <v>8.34</v>
      </c>
      <c r="AI251" s="206">
        <f t="shared" si="55"/>
        <v>1</v>
      </c>
    </row>
    <row r="252" spans="1:35" customFormat="1" ht="15" hidden="1" customHeight="1" x14ac:dyDescent="0.3">
      <c r="A252" s="310" t="s">
        <v>450</v>
      </c>
      <c r="B252" s="191">
        <v>2016</v>
      </c>
      <c r="C252" s="191">
        <v>2</v>
      </c>
      <c r="D252" s="192" t="s">
        <v>53</v>
      </c>
      <c r="E252" s="193">
        <v>42403</v>
      </c>
      <c r="F252" s="226">
        <v>42429</v>
      </c>
      <c r="G252" s="194">
        <f t="shared" ca="1" si="222"/>
        <v>0</v>
      </c>
      <c r="H252" s="190" t="s">
        <v>74</v>
      </c>
      <c r="I252" s="190" t="s">
        <v>239</v>
      </c>
      <c r="J252" s="190" t="s">
        <v>446</v>
      </c>
      <c r="K252" s="195" t="str">
        <f t="shared" ca="1" si="223"/>
        <v>Completed</v>
      </c>
      <c r="L252" s="191" t="s">
        <v>77</v>
      </c>
      <c r="M252" s="191" t="s">
        <v>58</v>
      </c>
      <c r="N252" s="196" t="s">
        <v>108</v>
      </c>
      <c r="O252" s="196" t="s">
        <v>109</v>
      </c>
      <c r="P252" s="196" t="s">
        <v>100</v>
      </c>
      <c r="Q252" s="196" t="s">
        <v>101</v>
      </c>
      <c r="R252" s="52">
        <v>0.01</v>
      </c>
      <c r="S252" s="198">
        <v>0.03</v>
      </c>
      <c r="T252" s="199">
        <v>25000</v>
      </c>
      <c r="U252" s="199">
        <v>35329</v>
      </c>
      <c r="V252" s="195">
        <f t="shared" si="224"/>
        <v>0</v>
      </c>
      <c r="W252" s="195">
        <f t="shared" si="225"/>
        <v>25000</v>
      </c>
      <c r="X252" s="199">
        <v>8400</v>
      </c>
      <c r="Y252" s="200">
        <f t="shared" si="226"/>
        <v>0.23776500891618785</v>
      </c>
      <c r="Z252" s="201">
        <f t="shared" si="227"/>
        <v>0.10714285714285714</v>
      </c>
      <c r="AA252" s="202">
        <f t="shared" si="228"/>
        <v>250</v>
      </c>
      <c r="AB252" s="57">
        <v>0</v>
      </c>
      <c r="AC252" s="202">
        <f t="shared" si="230"/>
        <v>-250</v>
      </c>
      <c r="AD252" s="204">
        <f t="shared" si="231"/>
        <v>750</v>
      </c>
      <c r="AE252" s="301">
        <v>900</v>
      </c>
      <c r="AF252" s="205">
        <f t="shared" si="232"/>
        <v>150</v>
      </c>
      <c r="AG252" s="205">
        <v>0</v>
      </c>
      <c r="AH252" s="205">
        <f t="shared" si="54"/>
        <v>900</v>
      </c>
      <c r="AI252" s="206">
        <f t="shared" si="55"/>
        <v>1</v>
      </c>
    </row>
    <row r="253" spans="1:35" customFormat="1" ht="15.75" hidden="1" customHeight="1" thickBot="1" x14ac:dyDescent="0.3">
      <c r="A253" s="311" t="s">
        <v>451</v>
      </c>
      <c r="B253" s="208">
        <v>2016</v>
      </c>
      <c r="C253" s="208">
        <v>2</v>
      </c>
      <c r="D253" s="209" t="s">
        <v>53</v>
      </c>
      <c r="E253" s="210">
        <v>42403</v>
      </c>
      <c r="F253" s="227">
        <v>42429</v>
      </c>
      <c r="G253" s="211">
        <f t="shared" ca="1" si="222"/>
        <v>0</v>
      </c>
      <c r="H253" s="207" t="s">
        <v>74</v>
      </c>
      <c r="I253" s="207" t="s">
        <v>239</v>
      </c>
      <c r="J253" s="207" t="s">
        <v>446</v>
      </c>
      <c r="K253" s="212" t="str">
        <f t="shared" ca="1" si="223"/>
        <v>Completed</v>
      </c>
      <c r="L253" s="208" t="s">
        <v>92</v>
      </c>
      <c r="M253" s="208" t="s">
        <v>58</v>
      </c>
      <c r="N253" s="213" t="s">
        <v>108</v>
      </c>
      <c r="O253" s="213" t="s">
        <v>109</v>
      </c>
      <c r="P253" s="213" t="s">
        <v>100</v>
      </c>
      <c r="Q253" s="213" t="s">
        <v>101</v>
      </c>
      <c r="R253" s="214">
        <v>1.2E-2</v>
      </c>
      <c r="S253" s="215">
        <v>0.03</v>
      </c>
      <c r="T253" s="216">
        <v>50000</v>
      </c>
      <c r="U253" s="216">
        <v>6076</v>
      </c>
      <c r="V253" s="212">
        <f t="shared" si="224"/>
        <v>43924</v>
      </c>
      <c r="W253" s="212">
        <f t="shared" si="225"/>
        <v>6076</v>
      </c>
      <c r="X253" s="216">
        <v>2151</v>
      </c>
      <c r="Y253" s="217">
        <f t="shared" si="226"/>
        <v>0.35401579986833442</v>
      </c>
      <c r="Z253" s="218">
        <f t="shared" si="227"/>
        <v>4.6490004649000466E-2</v>
      </c>
      <c r="AA253" s="219">
        <f t="shared" si="228"/>
        <v>600</v>
      </c>
      <c r="AB253" s="220">
        <f t="shared" si="229"/>
        <v>72.912000000000006</v>
      </c>
      <c r="AC253" s="219">
        <f t="shared" si="230"/>
        <v>-527.08799999999997</v>
      </c>
      <c r="AD253" s="221">
        <f t="shared" si="231"/>
        <v>1500</v>
      </c>
      <c r="AE253" s="302">
        <v>100</v>
      </c>
      <c r="AF253" s="222">
        <f t="shared" si="232"/>
        <v>-1400</v>
      </c>
      <c r="AG253" s="222">
        <v>0</v>
      </c>
      <c r="AH253" s="222">
        <f t="shared" si="54"/>
        <v>27.087999999999994</v>
      </c>
      <c r="AI253" s="223">
        <f t="shared" si="55"/>
        <v>0.27087999999999995</v>
      </c>
    </row>
    <row r="254" spans="1:35" customFormat="1" ht="15" hidden="1" customHeight="1" x14ac:dyDescent="0.3">
      <c r="A254" s="309" t="s">
        <v>452</v>
      </c>
      <c r="B254" s="176">
        <v>2016</v>
      </c>
      <c r="C254" s="176">
        <v>2</v>
      </c>
      <c r="D254" s="177" t="s">
        <v>53</v>
      </c>
      <c r="E254" s="178">
        <v>42401</v>
      </c>
      <c r="F254" s="178">
        <v>42414</v>
      </c>
      <c r="G254" s="179">
        <f t="shared" ref="G254:G256" ca="1" si="233">IF($N$1&gt;F254,0,(F254-$N$1))</f>
        <v>0</v>
      </c>
      <c r="H254" s="175" t="s">
        <v>74</v>
      </c>
      <c r="I254" s="175" t="s">
        <v>453</v>
      </c>
      <c r="J254" s="175" t="s">
        <v>454</v>
      </c>
      <c r="K254" s="180" t="str">
        <f t="shared" ref="K254:K256" ca="1" si="234">IF(F254=0,$L$3,(IF(G254=0,$L$1,$L$2)))</f>
        <v>Completed</v>
      </c>
      <c r="L254" s="176" t="s">
        <v>77</v>
      </c>
      <c r="M254" s="176" t="s">
        <v>58</v>
      </c>
      <c r="N254" s="176" t="s">
        <v>78</v>
      </c>
      <c r="O254" s="176" t="s">
        <v>60</v>
      </c>
      <c r="P254" s="176" t="s">
        <v>79</v>
      </c>
      <c r="Q254" s="176" t="s">
        <v>79</v>
      </c>
      <c r="R254" s="52">
        <v>1.5</v>
      </c>
      <c r="S254" s="181">
        <v>4.25</v>
      </c>
      <c r="T254" s="182">
        <v>950000</v>
      </c>
      <c r="U254" s="182">
        <v>953098</v>
      </c>
      <c r="V254" s="180">
        <f t="shared" ref="V254:V256" si="235">IF(U254&gt;T254,0,T254-U254)</f>
        <v>0</v>
      </c>
      <c r="W254" s="180">
        <f t="shared" ref="W254:W256" si="236">IF(U254&gt;T254,T254,U254)</f>
        <v>950000</v>
      </c>
      <c r="X254" s="182">
        <v>9723</v>
      </c>
      <c r="Y254" s="183">
        <f t="shared" ref="Y254:Y256" si="237">X254/U254</f>
        <v>1.0201469313753675E-2</v>
      </c>
      <c r="Z254" s="184">
        <f t="shared" ref="Z254:Z256" si="238">AE254/X254</f>
        <v>0.41660665432479688</v>
      </c>
      <c r="AA254" s="185">
        <f t="shared" ref="AA254:AA256" si="239">IF(O254="cpv",(T254*R254),(T254/1000*R254))</f>
        <v>1425</v>
      </c>
      <c r="AB254" s="57">
        <v>0</v>
      </c>
      <c r="AC254" s="185">
        <f t="shared" ref="AC254:AC256" si="240">AB254-AA254</f>
        <v>-1425</v>
      </c>
      <c r="AD254" s="187">
        <f t="shared" ref="AD254:AD256" si="241">IF(O254="cpv",(T254*S254),(T254/1000*S254))</f>
        <v>4037.5</v>
      </c>
      <c r="AE254" s="300">
        <f>IF((SUMIF($J$7:$J$1048576,J254,$U$7:$U$1048576))&gt;(SUMIF($J$7:$J$1048576,J254,$T$7:$T$1048576)),AD254,(IF(O254="cpv",(U254*S254),(U254*S254/1000))))</f>
        <v>4050.6664999999998</v>
      </c>
      <c r="AF254" s="188">
        <f t="shared" ref="AF254:AF256" si="242">AE254-AD254</f>
        <v>13.166499999999814</v>
      </c>
      <c r="AG254" s="188">
        <v>0</v>
      </c>
      <c r="AH254" s="188">
        <f t="shared" si="54"/>
        <v>4050.6664999999998</v>
      </c>
      <c r="AI254" s="189">
        <f t="shared" si="55"/>
        <v>1</v>
      </c>
    </row>
    <row r="255" spans="1:35" customFormat="1" ht="15" hidden="1" customHeight="1" x14ac:dyDescent="0.3">
      <c r="A255" s="310" t="s">
        <v>455</v>
      </c>
      <c r="B255" s="191">
        <v>2016</v>
      </c>
      <c r="C255" s="191">
        <v>2</v>
      </c>
      <c r="D255" s="192" t="s">
        <v>53</v>
      </c>
      <c r="E255" s="193">
        <v>42401</v>
      </c>
      <c r="F255" s="226">
        <v>42414</v>
      </c>
      <c r="G255" s="194">
        <f t="shared" ca="1" si="233"/>
        <v>0</v>
      </c>
      <c r="H255" s="190" t="s">
        <v>74</v>
      </c>
      <c r="I255" s="190" t="s">
        <v>453</v>
      </c>
      <c r="J255" s="190" t="s">
        <v>454</v>
      </c>
      <c r="K255" s="195" t="str">
        <f t="shared" ca="1" si="234"/>
        <v>Completed</v>
      </c>
      <c r="L255" s="191" t="s">
        <v>82</v>
      </c>
      <c r="M255" s="196" t="s">
        <v>58</v>
      </c>
      <c r="N255" s="196" t="s">
        <v>78</v>
      </c>
      <c r="O255" s="196" t="s">
        <v>60</v>
      </c>
      <c r="P255" s="196" t="s">
        <v>79</v>
      </c>
      <c r="Q255" s="196" t="s">
        <v>79</v>
      </c>
      <c r="R255" s="52">
        <v>0.5</v>
      </c>
      <c r="S255" s="198">
        <v>4.25</v>
      </c>
      <c r="T255" s="199">
        <v>500000</v>
      </c>
      <c r="U255" s="199">
        <v>467116</v>
      </c>
      <c r="V255" s="195">
        <f t="shared" si="235"/>
        <v>32884</v>
      </c>
      <c r="W255" s="195">
        <f t="shared" si="236"/>
        <v>467116</v>
      </c>
      <c r="X255" s="199">
        <v>6019</v>
      </c>
      <c r="Y255" s="200">
        <f t="shared" si="237"/>
        <v>1.288545029500167E-2</v>
      </c>
      <c r="Z255" s="201">
        <f t="shared" si="238"/>
        <v>0.329829373650108</v>
      </c>
      <c r="AA255" s="202">
        <f t="shared" si="239"/>
        <v>250</v>
      </c>
      <c r="AB255" s="203">
        <f t="shared" ref="AB255:AB256" si="243">IF(O255="cpv",(IF(V255&gt;0,U255*R255,AA255)),(IF(V255&gt;0,U255/1000*R255,AA255)))</f>
        <v>233.55799999999999</v>
      </c>
      <c r="AC255" s="202">
        <f t="shared" si="240"/>
        <v>-16.442000000000007</v>
      </c>
      <c r="AD255" s="204">
        <f t="shared" si="241"/>
        <v>2125</v>
      </c>
      <c r="AE255" s="301">
        <f>IF((SUMIF($J$7:$J$1048576,J255,$U$7:$U$1048576))&gt;(SUMIF($J$7:$J$1048576,J255,$T$7:$T$1048576)),AD255,(IF(O255="cpv",(U255*S255),(U255*S255/1000))))</f>
        <v>1985.2429999999999</v>
      </c>
      <c r="AF255" s="205">
        <f t="shared" si="242"/>
        <v>-139.75700000000006</v>
      </c>
      <c r="AG255" s="205">
        <v>0</v>
      </c>
      <c r="AH255" s="205">
        <f t="shared" si="54"/>
        <v>1751.6849999999999</v>
      </c>
      <c r="AI255" s="206">
        <f t="shared" si="55"/>
        <v>0.88235294117647056</v>
      </c>
    </row>
    <row r="256" spans="1:35" customFormat="1" ht="15.75" hidden="1" customHeight="1" thickBot="1" x14ac:dyDescent="0.3">
      <c r="A256" s="310" t="s">
        <v>456</v>
      </c>
      <c r="B256" s="191">
        <v>2016</v>
      </c>
      <c r="C256" s="191">
        <v>2</v>
      </c>
      <c r="D256" s="192" t="s">
        <v>53</v>
      </c>
      <c r="E256" s="193">
        <v>42401</v>
      </c>
      <c r="F256" s="226">
        <v>42414</v>
      </c>
      <c r="G256" s="194">
        <f t="shared" ca="1" si="233"/>
        <v>0</v>
      </c>
      <c r="H256" s="190" t="s">
        <v>74</v>
      </c>
      <c r="I256" s="190" t="s">
        <v>453</v>
      </c>
      <c r="J256" s="190" t="s">
        <v>454</v>
      </c>
      <c r="K256" s="195" t="str">
        <f t="shared" ca="1" si="234"/>
        <v>Completed</v>
      </c>
      <c r="L256" s="191" t="s">
        <v>64</v>
      </c>
      <c r="M256" s="196" t="s">
        <v>58</v>
      </c>
      <c r="N256" s="196" t="s">
        <v>78</v>
      </c>
      <c r="O256" s="196" t="s">
        <v>60</v>
      </c>
      <c r="P256" s="196" t="s">
        <v>79</v>
      </c>
      <c r="Q256" s="196" t="s">
        <v>79</v>
      </c>
      <c r="R256" s="132">
        <v>2.5</v>
      </c>
      <c r="S256" s="198">
        <v>4.25</v>
      </c>
      <c r="T256" s="199">
        <v>500000</v>
      </c>
      <c r="U256" s="199">
        <v>500303</v>
      </c>
      <c r="V256" s="195">
        <f t="shared" si="235"/>
        <v>0</v>
      </c>
      <c r="W256" s="195">
        <f t="shared" si="236"/>
        <v>500000</v>
      </c>
      <c r="X256" s="199">
        <v>4950</v>
      </c>
      <c r="Y256" s="200">
        <f t="shared" si="237"/>
        <v>9.8940042334345387E-3</v>
      </c>
      <c r="Z256" s="201">
        <f t="shared" si="238"/>
        <v>0.4295530808080808</v>
      </c>
      <c r="AA256" s="202">
        <f t="shared" si="239"/>
        <v>1250</v>
      </c>
      <c r="AB256" s="203">
        <f t="shared" si="243"/>
        <v>1250</v>
      </c>
      <c r="AC256" s="202">
        <f t="shared" si="240"/>
        <v>0</v>
      </c>
      <c r="AD256" s="204">
        <f t="shared" si="241"/>
        <v>2125</v>
      </c>
      <c r="AE256" s="301">
        <f>IF((SUMIF($J$7:$J$1048576,J256,$U$7:$U$1048576))&gt;(SUMIF($J$7:$J$1048576,J256,$T$7:$T$1048576)),AD256,(IF(O256="cpv",(U256*S256),(U256*S256/1000))))</f>
        <v>2126.28775</v>
      </c>
      <c r="AF256" s="205">
        <f t="shared" si="242"/>
        <v>1.28774999999996</v>
      </c>
      <c r="AG256" s="205">
        <v>0</v>
      </c>
      <c r="AH256" s="205">
        <f t="shared" si="54"/>
        <v>876.28774999999996</v>
      </c>
      <c r="AI256" s="206">
        <f t="shared" si="55"/>
        <v>0.41212096058024128</v>
      </c>
    </row>
    <row r="257" spans="1:35" customFormat="1" ht="15" hidden="1" customHeight="1" thickBot="1" x14ac:dyDescent="0.3">
      <c r="A257" s="310" t="s">
        <v>457</v>
      </c>
      <c r="B257" s="191">
        <v>2016</v>
      </c>
      <c r="C257" s="191">
        <v>2</v>
      </c>
      <c r="D257" s="192" t="s">
        <v>53</v>
      </c>
      <c r="E257" s="193">
        <v>42401</v>
      </c>
      <c r="F257" s="226">
        <v>42414</v>
      </c>
      <c r="G257" s="194">
        <f t="shared" ref="G257:G258" ca="1" si="244">IF($N$1&gt;F257,0,(F257-$N$1))</f>
        <v>0</v>
      </c>
      <c r="H257" s="190" t="s">
        <v>74</v>
      </c>
      <c r="I257" s="190" t="s">
        <v>453</v>
      </c>
      <c r="J257" s="190" t="s">
        <v>454</v>
      </c>
      <c r="K257" s="195" t="str">
        <f t="shared" ref="K257:K258" ca="1" si="245">IF(F257=0,$L$3,(IF(G257=0,$L$1,$L$2)))</f>
        <v>Completed</v>
      </c>
      <c r="L257" s="191" t="s">
        <v>376</v>
      </c>
      <c r="M257" s="196" t="s">
        <v>58</v>
      </c>
      <c r="N257" s="196" t="s">
        <v>78</v>
      </c>
      <c r="O257" s="196" t="s">
        <v>60</v>
      </c>
      <c r="P257" s="196" t="s">
        <v>79</v>
      </c>
      <c r="Q257" s="196" t="s">
        <v>79</v>
      </c>
      <c r="R257" s="197">
        <v>2.5</v>
      </c>
      <c r="S257" s="198">
        <v>4.25</v>
      </c>
      <c r="T257" s="199">
        <v>250000</v>
      </c>
      <c r="U257" s="199">
        <v>242382</v>
      </c>
      <c r="V257" s="195">
        <f t="shared" ref="V257:V258" si="246">IF(U257&gt;T257,0,T257-U257)</f>
        <v>7618</v>
      </c>
      <c r="W257" s="195">
        <f t="shared" ref="W257:W258" si="247">IF(U257&gt;T257,T257,U257)</f>
        <v>242382</v>
      </c>
      <c r="X257" s="199">
        <v>6304</v>
      </c>
      <c r="Y257" s="200">
        <f t="shared" ref="Y257:Y258" si="248">X257/U257</f>
        <v>2.6008531986698682E-2</v>
      </c>
      <c r="Z257" s="201">
        <f t="shared" ref="Z257:Z258" si="249">AE257/X257</f>
        <v>0.16340791560913703</v>
      </c>
      <c r="AA257" s="202">
        <f t="shared" ref="AA257:AA258" si="250">IF(O257="cpv",(T257*R257),(T257/1000*R257))</f>
        <v>625</v>
      </c>
      <c r="AB257" s="203">
        <f t="shared" ref="AB257:AB258" si="251">IF(O257="cpv",(IF(V257&gt;0,U257*R257,AA257)),(IF(V257&gt;0,U257/1000*R257,AA257)))</f>
        <v>605.95500000000004</v>
      </c>
      <c r="AC257" s="202">
        <f t="shared" ref="AC257:AC258" si="252">AB257-AA257</f>
        <v>-19.044999999999959</v>
      </c>
      <c r="AD257" s="204">
        <f t="shared" ref="AD257:AD258" si="253">IF(O257="cpv",(T257*S257),(T257/1000*S257))</f>
        <v>1062.5</v>
      </c>
      <c r="AE257" s="301">
        <f>IF((SUMIF($J$7:$J$1048576,J257,$U$7:$U$1048576))&gt;(SUMIF($J$7:$J$1048576,J257,$T$7:$T$1048576)),AD257,(IF(O257="cpv",(U257*S257),(U257*S257/1000))))</f>
        <v>1030.1234999999999</v>
      </c>
      <c r="AF257" s="205">
        <f t="shared" ref="AF257:AF258" si="254">AE257-AD257</f>
        <v>-32.376500000000078</v>
      </c>
      <c r="AG257" s="205">
        <v>0</v>
      </c>
      <c r="AH257" s="205">
        <f t="shared" si="54"/>
        <v>424.16849999999988</v>
      </c>
      <c r="AI257" s="206">
        <f t="shared" si="55"/>
        <v>0.41176470588235287</v>
      </c>
    </row>
    <row r="258" spans="1:35" customFormat="1" ht="15.75" hidden="1" customHeight="1" thickBot="1" x14ac:dyDescent="0.3">
      <c r="A258" s="311" t="s">
        <v>458</v>
      </c>
      <c r="B258" s="208">
        <v>2016</v>
      </c>
      <c r="C258" s="208">
        <v>2</v>
      </c>
      <c r="D258" s="209" t="s">
        <v>53</v>
      </c>
      <c r="E258" s="210">
        <v>42401</v>
      </c>
      <c r="F258" s="227">
        <v>42414</v>
      </c>
      <c r="G258" s="211">
        <f t="shared" ca="1" si="244"/>
        <v>0</v>
      </c>
      <c r="H258" s="207" t="s">
        <v>74</v>
      </c>
      <c r="I258" s="207" t="s">
        <v>453</v>
      </c>
      <c r="J258" s="207" t="s">
        <v>454</v>
      </c>
      <c r="K258" s="212" t="str">
        <f t="shared" ca="1" si="245"/>
        <v>Completed</v>
      </c>
      <c r="L258" s="208" t="s">
        <v>253</v>
      </c>
      <c r="M258" s="213" t="s">
        <v>58</v>
      </c>
      <c r="N258" s="213" t="s">
        <v>78</v>
      </c>
      <c r="O258" s="213" t="s">
        <v>60</v>
      </c>
      <c r="P258" s="213" t="s">
        <v>79</v>
      </c>
      <c r="Q258" s="213" t="s">
        <v>79</v>
      </c>
      <c r="R258" s="117">
        <v>2.5</v>
      </c>
      <c r="S258" s="214">
        <v>4.25</v>
      </c>
      <c r="T258" s="216">
        <v>200000</v>
      </c>
      <c r="U258" s="216">
        <v>47615</v>
      </c>
      <c r="V258" s="212">
        <f t="shared" si="246"/>
        <v>152385</v>
      </c>
      <c r="W258" s="212">
        <f t="shared" si="247"/>
        <v>47615</v>
      </c>
      <c r="X258" s="216">
        <v>2637</v>
      </c>
      <c r="Y258" s="217">
        <f t="shared" si="248"/>
        <v>5.5381707445132836E-2</v>
      </c>
      <c r="Z258" s="218">
        <f t="shared" si="249"/>
        <v>0.30640879787637465</v>
      </c>
      <c r="AA258" s="219">
        <f t="shared" si="250"/>
        <v>500</v>
      </c>
      <c r="AB258" s="220">
        <f t="shared" si="251"/>
        <v>119.03750000000001</v>
      </c>
      <c r="AC258" s="219">
        <f t="shared" si="252"/>
        <v>-380.96249999999998</v>
      </c>
      <c r="AD258" s="221">
        <f t="shared" si="253"/>
        <v>850</v>
      </c>
      <c r="AE258" s="302">
        <v>808</v>
      </c>
      <c r="AF258" s="222">
        <f t="shared" si="254"/>
        <v>-42</v>
      </c>
      <c r="AG258" s="222">
        <v>0</v>
      </c>
      <c r="AH258" s="222">
        <f t="shared" si="54"/>
        <v>688.96249999999998</v>
      </c>
      <c r="AI258" s="223">
        <f t="shared" si="55"/>
        <v>0.85267636138613856</v>
      </c>
    </row>
    <row r="259" spans="1:35" customFormat="1" ht="15.75" hidden="1" customHeight="1" thickBot="1" x14ac:dyDescent="0.3">
      <c r="A259" s="309" t="s">
        <v>459</v>
      </c>
      <c r="B259" s="176">
        <v>2016</v>
      </c>
      <c r="C259" s="176">
        <v>2</v>
      </c>
      <c r="D259" s="177" t="s">
        <v>53</v>
      </c>
      <c r="E259" s="178">
        <v>42401</v>
      </c>
      <c r="F259" s="178">
        <v>42407</v>
      </c>
      <c r="G259" s="179">
        <f t="shared" ref="G259:G261" ca="1" si="255">IF($N$1&gt;F259,0,(F259-$N$1))</f>
        <v>0</v>
      </c>
      <c r="H259" s="175" t="s">
        <v>74</v>
      </c>
      <c r="I259" s="175" t="s">
        <v>75</v>
      </c>
      <c r="J259" s="175" t="s">
        <v>460</v>
      </c>
      <c r="K259" s="180" t="str">
        <f t="shared" ref="K259:K261" ca="1" si="256">IF(F259=0,$L$3,(IF(G259=0,$L$1,$L$2)))</f>
        <v>Completed</v>
      </c>
      <c r="L259" s="176" t="s">
        <v>64</v>
      </c>
      <c r="M259" s="176" t="s">
        <v>58</v>
      </c>
      <c r="N259" s="176" t="s">
        <v>78</v>
      </c>
      <c r="O259" s="176" t="s">
        <v>60</v>
      </c>
      <c r="P259" s="176" t="s">
        <v>79</v>
      </c>
      <c r="Q259" s="176" t="s">
        <v>79</v>
      </c>
      <c r="R259" s="132">
        <v>2.5</v>
      </c>
      <c r="S259" s="181">
        <v>4.25</v>
      </c>
      <c r="T259" s="182">
        <v>250000</v>
      </c>
      <c r="U259" s="182">
        <v>250620</v>
      </c>
      <c r="V259" s="180">
        <f t="shared" ref="V259:V261" si="257">IF(U259&gt;T259,0,T259-U259)</f>
        <v>0</v>
      </c>
      <c r="W259" s="180">
        <f t="shared" ref="W259:W261" si="258">IF(U259&gt;T259,T259,U259)</f>
        <v>250000</v>
      </c>
      <c r="X259" s="182">
        <v>1906</v>
      </c>
      <c r="Y259" s="183">
        <f t="shared" ref="Y259:Y261" si="259">X259/U259</f>
        <v>7.6051392546484719E-3</v>
      </c>
      <c r="Z259" s="184">
        <f t="shared" ref="Z259:Z261" si="260">AE259/X259</f>
        <v>0.55883263378803782</v>
      </c>
      <c r="AA259" s="185">
        <f t="shared" ref="AA259:AA261" si="261">IF(O259="cpv",(T259*R259),(T259/1000*R259))</f>
        <v>625</v>
      </c>
      <c r="AB259" s="186">
        <f t="shared" ref="AB259:AB261" si="262">IF(O259="cpv",(IF(V259&gt;0,U259*R259,AA259)),(IF(V259&gt;0,U259/1000*R259,AA259)))</f>
        <v>625</v>
      </c>
      <c r="AC259" s="185">
        <f t="shared" ref="AC259:AC261" si="263">AB259-AA259</f>
        <v>0</v>
      </c>
      <c r="AD259" s="187">
        <f t="shared" ref="AD259:AD261" si="264">IF(O259="cpv",(T259*S259),(T259/1000*S259))</f>
        <v>1062.5</v>
      </c>
      <c r="AE259" s="300">
        <f>IF((SUMIF($J$7:$J$1048576,J259,$U$7:$U$1048576))&gt;(SUMIF($J$7:$J$1048576,J259,$T$7:$T$1048576)),AD259,(IF(O259="cpv",(U259*S259),(U259*S259/1000))))</f>
        <v>1065.135</v>
      </c>
      <c r="AF259" s="188">
        <f t="shared" ref="AF259:AF261" si="265">AE259-AD259</f>
        <v>2.6349999999999909</v>
      </c>
      <c r="AG259" s="188">
        <v>0</v>
      </c>
      <c r="AH259" s="188">
        <f t="shared" si="54"/>
        <v>440.13499999999999</v>
      </c>
      <c r="AI259" s="189">
        <f t="shared" si="55"/>
        <v>0.41321992047956363</v>
      </c>
    </row>
    <row r="260" spans="1:35" customFormat="1" ht="15.75" hidden="1" customHeight="1" thickBot="1" x14ac:dyDescent="0.3">
      <c r="A260" s="311" t="s">
        <v>461</v>
      </c>
      <c r="B260" s="208">
        <v>2016</v>
      </c>
      <c r="C260" s="208">
        <v>2</v>
      </c>
      <c r="D260" s="209" t="s">
        <v>53</v>
      </c>
      <c r="E260" s="210">
        <v>42401</v>
      </c>
      <c r="F260" s="227">
        <v>42407</v>
      </c>
      <c r="G260" s="211">
        <f t="shared" ca="1" si="255"/>
        <v>0</v>
      </c>
      <c r="H260" s="225" t="s">
        <v>74</v>
      </c>
      <c r="I260" s="225" t="s">
        <v>75</v>
      </c>
      <c r="J260" s="207" t="s">
        <v>460</v>
      </c>
      <c r="K260" s="212" t="str">
        <f t="shared" ca="1" si="256"/>
        <v>Completed</v>
      </c>
      <c r="L260" s="208" t="s">
        <v>82</v>
      </c>
      <c r="M260" s="208" t="s">
        <v>58</v>
      </c>
      <c r="N260" s="208" t="s">
        <v>78</v>
      </c>
      <c r="O260" s="208" t="s">
        <v>60</v>
      </c>
      <c r="P260" s="208" t="s">
        <v>79</v>
      </c>
      <c r="Q260" s="208" t="s">
        <v>79</v>
      </c>
      <c r="R260" s="52">
        <v>0.5</v>
      </c>
      <c r="S260" s="214">
        <v>4.25</v>
      </c>
      <c r="T260" s="216">
        <v>300000</v>
      </c>
      <c r="U260" s="216">
        <v>297825</v>
      </c>
      <c r="V260" s="212">
        <f t="shared" si="257"/>
        <v>2175</v>
      </c>
      <c r="W260" s="212">
        <f t="shared" si="258"/>
        <v>297825</v>
      </c>
      <c r="X260" s="216">
        <v>2370</v>
      </c>
      <c r="Y260" s="217">
        <f t="shared" si="259"/>
        <v>7.9576932762528332E-3</v>
      </c>
      <c r="Z260" s="218">
        <f t="shared" si="260"/>
        <v>0.44303797468354428</v>
      </c>
      <c r="AA260" s="219">
        <f t="shared" si="261"/>
        <v>150</v>
      </c>
      <c r="AB260" s="220">
        <f t="shared" si="262"/>
        <v>148.91249999999999</v>
      </c>
      <c r="AC260" s="219">
        <f t="shared" si="263"/>
        <v>-1.0875000000000057</v>
      </c>
      <c r="AD260" s="221">
        <f t="shared" si="264"/>
        <v>1275</v>
      </c>
      <c r="AE260" s="302">
        <v>1050</v>
      </c>
      <c r="AF260" s="222">
        <f t="shared" si="265"/>
        <v>-225</v>
      </c>
      <c r="AG260" s="222">
        <v>0</v>
      </c>
      <c r="AH260" s="222">
        <f t="shared" si="54"/>
        <v>901.08749999999998</v>
      </c>
      <c r="AI260" s="223">
        <f t="shared" si="55"/>
        <v>0.85817857142857146</v>
      </c>
    </row>
    <row r="261" spans="1:35" customFormat="1" ht="15.75" hidden="1" customHeight="1" thickBot="1" x14ac:dyDescent="0.3">
      <c r="A261" s="308" t="s">
        <v>462</v>
      </c>
      <c r="B261" s="161">
        <v>2016</v>
      </c>
      <c r="C261" s="161">
        <v>2</v>
      </c>
      <c r="D261" s="162" t="s">
        <v>53</v>
      </c>
      <c r="E261" s="163">
        <v>42407</v>
      </c>
      <c r="F261" s="163">
        <v>42428</v>
      </c>
      <c r="G261" s="164">
        <f t="shared" ca="1" si="255"/>
        <v>0</v>
      </c>
      <c r="H261" s="160" t="s">
        <v>74</v>
      </c>
      <c r="I261" s="160" t="s">
        <v>151</v>
      </c>
      <c r="J261" s="160" t="s">
        <v>463</v>
      </c>
      <c r="K261" s="165" t="str">
        <f t="shared" ca="1" si="256"/>
        <v>Completed</v>
      </c>
      <c r="L261" s="161" t="s">
        <v>98</v>
      </c>
      <c r="M261" s="161" t="s">
        <v>58</v>
      </c>
      <c r="N261" s="161" t="s">
        <v>123</v>
      </c>
      <c r="O261" s="161" t="s">
        <v>109</v>
      </c>
      <c r="P261" s="161" t="s">
        <v>100</v>
      </c>
      <c r="Q261" s="161" t="s">
        <v>101</v>
      </c>
      <c r="R261" s="166">
        <v>3.5000000000000003E-2</v>
      </c>
      <c r="S261" s="166">
        <v>5.5E-2</v>
      </c>
      <c r="T261" s="167">
        <v>182000</v>
      </c>
      <c r="U261" s="167">
        <v>188069</v>
      </c>
      <c r="V261" s="165">
        <f t="shared" si="257"/>
        <v>0</v>
      </c>
      <c r="W261" s="165">
        <f t="shared" si="258"/>
        <v>182000</v>
      </c>
      <c r="X261" s="167">
        <v>12691</v>
      </c>
      <c r="Y261" s="168">
        <f t="shared" si="259"/>
        <v>6.7480552350467113E-2</v>
      </c>
      <c r="Z261" s="169">
        <f t="shared" si="260"/>
        <v>0.7887479316050745</v>
      </c>
      <c r="AA261" s="170">
        <f t="shared" si="261"/>
        <v>6370.0000000000009</v>
      </c>
      <c r="AB261" s="171">
        <f t="shared" si="262"/>
        <v>6370.0000000000009</v>
      </c>
      <c r="AC261" s="170">
        <f t="shared" si="263"/>
        <v>0</v>
      </c>
      <c r="AD261" s="172">
        <f t="shared" si="264"/>
        <v>10010</v>
      </c>
      <c r="AE261" s="296">
        <f>IF((SUMIF($J$7:$J$1048576,J261,$U$7:$U$1048576))&gt;(SUMIF($J$7:$J$1048576,J261,$T$7:$T$1048576)),AD261,(IF(O261="cpv",(U261*S261),(U261*S261/1000))))</f>
        <v>10010</v>
      </c>
      <c r="AF261" s="173">
        <f t="shared" si="265"/>
        <v>0</v>
      </c>
      <c r="AG261" s="173">
        <v>0</v>
      </c>
      <c r="AH261" s="173">
        <f t="shared" si="54"/>
        <v>3639.9999999999991</v>
      </c>
      <c r="AI261" s="174">
        <f t="shared" si="55"/>
        <v>0.36363636363636354</v>
      </c>
    </row>
    <row r="262" spans="1:35" customFormat="1" ht="15" hidden="1" customHeight="1" x14ac:dyDescent="0.3">
      <c r="A262" s="309" t="s">
        <v>464</v>
      </c>
      <c r="B262" s="176">
        <v>2016</v>
      </c>
      <c r="C262" s="176">
        <v>2</v>
      </c>
      <c r="D262" s="177" t="s">
        <v>53</v>
      </c>
      <c r="E262" s="178">
        <v>42405</v>
      </c>
      <c r="F262" s="178">
        <v>42425</v>
      </c>
      <c r="G262" s="179">
        <f t="shared" ref="G262:G263" ca="1" si="266">IF($N$1&gt;F262,0,(F262-$N$1))</f>
        <v>0</v>
      </c>
      <c r="H262" s="175" t="s">
        <v>74</v>
      </c>
      <c r="I262" s="175" t="s">
        <v>465</v>
      </c>
      <c r="J262" s="175" t="s">
        <v>466</v>
      </c>
      <c r="K262" s="180" t="str">
        <f t="shared" ref="K262:K263" ca="1" si="267">IF(F262=0,$L$3,(IF(G262=0,$L$1,$L$2)))</f>
        <v>Completed</v>
      </c>
      <c r="L262" s="176" t="s">
        <v>82</v>
      </c>
      <c r="M262" s="176" t="s">
        <v>58</v>
      </c>
      <c r="N262" s="176" t="s">
        <v>59</v>
      </c>
      <c r="O262" s="176" t="s">
        <v>60</v>
      </c>
      <c r="P262" s="176" t="s">
        <v>61</v>
      </c>
      <c r="Q262" s="176" t="s">
        <v>62</v>
      </c>
      <c r="R262" s="117">
        <v>0.1</v>
      </c>
      <c r="S262" s="181">
        <v>1</v>
      </c>
      <c r="T262" s="182">
        <v>1000000</v>
      </c>
      <c r="U262" s="182">
        <v>1020371</v>
      </c>
      <c r="V262" s="180">
        <f t="shared" ref="V262:V263" si="268">IF(U262&gt;T262,0,T262-U262)</f>
        <v>0</v>
      </c>
      <c r="W262" s="180">
        <f t="shared" ref="W262:W263" si="269">IF(U262&gt;T262,T262,U262)</f>
        <v>1000000</v>
      </c>
      <c r="X262" s="182"/>
      <c r="Y262" s="183">
        <f t="shared" ref="Y262:Y263" si="270">X262/U262</f>
        <v>0</v>
      </c>
      <c r="Z262" s="184" t="e">
        <f t="shared" ref="Z262:Z263" si="271">AE262/X262</f>
        <v>#DIV/0!</v>
      </c>
      <c r="AA262" s="185">
        <f t="shared" ref="AA262:AA263" si="272">IF(O262="cpv",(T262*R262),(T262/1000*R262))</f>
        <v>100</v>
      </c>
      <c r="AB262" s="186">
        <f t="shared" ref="AB262:AB263" si="273">IF(O262="cpv",(IF(V262&gt;0,U262*R262,AA262)),(IF(V262&gt;0,U262/1000*R262,AA262)))</f>
        <v>100</v>
      </c>
      <c r="AC262" s="185">
        <f t="shared" ref="AC262:AC263" si="274">AB262-AA262</f>
        <v>0</v>
      </c>
      <c r="AD262" s="187">
        <f t="shared" ref="AD262:AD263" si="275">IF(O262="cpv",(T262*S262),(T262/1000*S262))</f>
        <v>1000</v>
      </c>
      <c r="AE262" s="300">
        <f>IF((SUMIF($J$7:$J$1048576,J262,$U$7:$U$1048576))&gt;(SUMIF($J$7:$J$1048576,J262,$T$7:$T$1048576)),AD262,(IF(O262="cpv",(U262*S262),(U262*S262))))</f>
        <v>1000</v>
      </c>
      <c r="AF262" s="188">
        <f t="shared" ref="AF262:AF263" si="276">AE262-AD262</f>
        <v>0</v>
      </c>
      <c r="AG262" s="188">
        <v>0</v>
      </c>
      <c r="AH262" s="188">
        <f t="shared" si="54"/>
        <v>900</v>
      </c>
      <c r="AI262" s="189">
        <f t="shared" si="55"/>
        <v>0.9</v>
      </c>
    </row>
    <row r="263" spans="1:35" customFormat="1" ht="15" hidden="1" customHeight="1" x14ac:dyDescent="0.3">
      <c r="A263" s="310" t="s">
        <v>467</v>
      </c>
      <c r="B263" s="191">
        <v>2016</v>
      </c>
      <c r="C263" s="191">
        <v>2</v>
      </c>
      <c r="D263" s="192" t="s">
        <v>53</v>
      </c>
      <c r="E263" s="193">
        <v>42405</v>
      </c>
      <c r="F263" s="226">
        <v>42425</v>
      </c>
      <c r="G263" s="194">
        <f t="shared" ca="1" si="266"/>
        <v>0</v>
      </c>
      <c r="H263" s="190" t="s">
        <v>74</v>
      </c>
      <c r="I263" s="190" t="s">
        <v>465</v>
      </c>
      <c r="J263" s="190" t="s">
        <v>466</v>
      </c>
      <c r="K263" s="195" t="str">
        <f t="shared" ca="1" si="267"/>
        <v>Completed</v>
      </c>
      <c r="L263" s="191" t="s">
        <v>315</v>
      </c>
      <c r="M263" s="196" t="s">
        <v>58</v>
      </c>
      <c r="N263" s="196" t="s">
        <v>59</v>
      </c>
      <c r="O263" s="196" t="s">
        <v>60</v>
      </c>
      <c r="P263" s="196" t="s">
        <v>61</v>
      </c>
      <c r="Q263" s="196" t="s">
        <v>62</v>
      </c>
      <c r="R263" s="197">
        <v>0.17</v>
      </c>
      <c r="S263" s="198">
        <v>1</v>
      </c>
      <c r="T263" s="199">
        <v>1500000</v>
      </c>
      <c r="U263" s="199">
        <v>1500285</v>
      </c>
      <c r="V263" s="195">
        <f t="shared" si="268"/>
        <v>0</v>
      </c>
      <c r="W263" s="195">
        <f t="shared" si="269"/>
        <v>1500000</v>
      </c>
      <c r="X263" s="199">
        <v>344</v>
      </c>
      <c r="Y263" s="200">
        <f t="shared" si="270"/>
        <v>2.2928976827736063E-4</v>
      </c>
      <c r="Z263" s="201">
        <f t="shared" si="271"/>
        <v>3.6337209302325579</v>
      </c>
      <c r="AA263" s="202">
        <f t="shared" si="272"/>
        <v>255.00000000000003</v>
      </c>
      <c r="AB263" s="203">
        <f t="shared" si="273"/>
        <v>255.00000000000003</v>
      </c>
      <c r="AC263" s="202">
        <f t="shared" si="274"/>
        <v>0</v>
      </c>
      <c r="AD263" s="204">
        <f t="shared" si="275"/>
        <v>1500</v>
      </c>
      <c r="AE263" s="301">
        <v>1250</v>
      </c>
      <c r="AF263" s="205">
        <f t="shared" si="276"/>
        <v>-250</v>
      </c>
      <c r="AG263" s="205">
        <v>0</v>
      </c>
      <c r="AH263" s="205">
        <f t="shared" ref="AH263:AH326" si="277">AE263-AB263-AG263</f>
        <v>995</v>
      </c>
      <c r="AI263" s="206">
        <f t="shared" ref="AI263:AI326" si="278">AH263/AE263</f>
        <v>0.79600000000000004</v>
      </c>
    </row>
    <row r="264" spans="1:35" customFormat="1" ht="15.75" hidden="1" customHeight="1" thickBot="1" x14ac:dyDescent="0.3">
      <c r="A264" s="311" t="s">
        <v>705</v>
      </c>
      <c r="B264" s="208">
        <v>2016</v>
      </c>
      <c r="C264" s="208">
        <v>2</v>
      </c>
      <c r="D264" s="209" t="s">
        <v>53</v>
      </c>
      <c r="E264" s="210">
        <v>42405</v>
      </c>
      <c r="F264" s="227">
        <v>42425</v>
      </c>
      <c r="G264" s="211">
        <f t="shared" ref="G264:G266" ca="1" si="279">IF($N$1&gt;F264,0,(F264-$N$1))</f>
        <v>0</v>
      </c>
      <c r="H264" s="207" t="s">
        <v>74</v>
      </c>
      <c r="I264" s="207" t="s">
        <v>465</v>
      </c>
      <c r="J264" s="207" t="s">
        <v>466</v>
      </c>
      <c r="K264" s="212" t="str">
        <f t="shared" ref="K264:K266" ca="1" si="280">IF(F264=0,$L$3,(IF(G264=0,$L$1,$L$2)))</f>
        <v>Completed</v>
      </c>
      <c r="L264" s="208" t="s">
        <v>64</v>
      </c>
      <c r="M264" s="213" t="s">
        <v>58</v>
      </c>
      <c r="N264" s="213" t="s">
        <v>59</v>
      </c>
      <c r="O264" s="213" t="s">
        <v>60</v>
      </c>
      <c r="P264" s="213" t="s">
        <v>61</v>
      </c>
      <c r="Q264" s="213" t="s">
        <v>62</v>
      </c>
      <c r="R264" s="52">
        <v>0.2</v>
      </c>
      <c r="S264" s="215">
        <v>1</v>
      </c>
      <c r="T264" s="216">
        <v>1000000</v>
      </c>
      <c r="U264" s="216">
        <v>1035907</v>
      </c>
      <c r="V264" s="212">
        <f t="shared" ref="V264:V266" si="281">IF(U264&gt;T264,0,T264-U264)</f>
        <v>0</v>
      </c>
      <c r="W264" s="212">
        <f t="shared" ref="W264:W266" si="282">IF(U264&gt;T264,T264,U264)</f>
        <v>1000000</v>
      </c>
      <c r="X264" s="216">
        <v>234</v>
      </c>
      <c r="Y264" s="217">
        <f t="shared" ref="Y264:Y266" si="283">X264/U264</f>
        <v>2.2588900354954643E-4</v>
      </c>
      <c r="Z264" s="218">
        <f t="shared" ref="Z264:Z266" si="284">AE264/X264</f>
        <v>4.2735042735042734</v>
      </c>
      <c r="AA264" s="219">
        <f t="shared" ref="AA264:AA266" si="285">IF(O264="cpv",(T264*R264),(T264/1000*R264))</f>
        <v>200</v>
      </c>
      <c r="AB264" s="220">
        <f t="shared" ref="AB264:AB266" si="286">IF(O264="cpv",(IF(V264&gt;0,U264*R264,AA264)),(IF(V264&gt;0,U264/1000*R264,AA264)))</f>
        <v>200</v>
      </c>
      <c r="AC264" s="219">
        <f t="shared" ref="AC264:AC266" si="287">AB264-AA264</f>
        <v>0</v>
      </c>
      <c r="AD264" s="221">
        <f t="shared" ref="AD264:AD266" si="288">IF(O264="cpv",(T264*S264),(T264/1000*S264))</f>
        <v>1000</v>
      </c>
      <c r="AE264" s="302">
        <f>IF((SUMIF($J$7:$J$1048576,J264,$U$7:$U$1048576))&gt;(SUMIF($J$7:$J$1048576,J264,$T$7:$T$1048576)),AD264,(IF(O264="cpv",(U264*S264),(U264*S264/1000))))</f>
        <v>1000</v>
      </c>
      <c r="AF264" s="222">
        <f t="shared" ref="AF264:AF266" si="289">AE264-AD264</f>
        <v>0</v>
      </c>
      <c r="AG264" s="222">
        <v>0</v>
      </c>
      <c r="AH264" s="222">
        <f t="shared" si="277"/>
        <v>800</v>
      </c>
      <c r="AI264" s="223">
        <f t="shared" si="278"/>
        <v>0.8</v>
      </c>
    </row>
    <row r="265" spans="1:35" customFormat="1" ht="15" hidden="1" customHeight="1" x14ac:dyDescent="0.3">
      <c r="A265" s="309" t="s">
        <v>468</v>
      </c>
      <c r="B265" s="176">
        <v>2016</v>
      </c>
      <c r="C265" s="176">
        <v>2</v>
      </c>
      <c r="D265" s="177" t="s">
        <v>53</v>
      </c>
      <c r="E265" s="178">
        <v>42401</v>
      </c>
      <c r="F265" s="178">
        <v>42429</v>
      </c>
      <c r="G265" s="179">
        <f t="shared" ca="1" si="279"/>
        <v>0</v>
      </c>
      <c r="H265" s="175" t="s">
        <v>84</v>
      </c>
      <c r="I265" s="245" t="s">
        <v>399</v>
      </c>
      <c r="J265" s="175" t="s">
        <v>469</v>
      </c>
      <c r="K265" s="180" t="str">
        <f t="shared" ca="1" si="280"/>
        <v>Completed</v>
      </c>
      <c r="L265" s="176" t="s">
        <v>82</v>
      </c>
      <c r="M265" s="176" t="s">
        <v>58</v>
      </c>
      <c r="N265" s="176" t="s">
        <v>59</v>
      </c>
      <c r="O265" s="176" t="s">
        <v>60</v>
      </c>
      <c r="P265" s="176" t="s">
        <v>61</v>
      </c>
      <c r="Q265" s="176" t="s">
        <v>62</v>
      </c>
      <c r="R265" s="117">
        <v>0.1</v>
      </c>
      <c r="S265" s="181">
        <v>1.4</v>
      </c>
      <c r="T265" s="182">
        <v>1250000</v>
      </c>
      <c r="U265" s="182">
        <v>1260391</v>
      </c>
      <c r="V265" s="180">
        <f t="shared" si="281"/>
        <v>0</v>
      </c>
      <c r="W265" s="180">
        <f t="shared" si="282"/>
        <v>1250000</v>
      </c>
      <c r="X265" s="182"/>
      <c r="Y265" s="183">
        <f t="shared" si="283"/>
        <v>0</v>
      </c>
      <c r="Z265" s="184" t="e">
        <f t="shared" si="284"/>
        <v>#DIV/0!</v>
      </c>
      <c r="AA265" s="185">
        <f t="shared" si="285"/>
        <v>125</v>
      </c>
      <c r="AB265" s="186">
        <f t="shared" si="286"/>
        <v>125</v>
      </c>
      <c r="AC265" s="185">
        <f t="shared" si="287"/>
        <v>0</v>
      </c>
      <c r="AD265" s="187">
        <f t="shared" si="288"/>
        <v>1750</v>
      </c>
      <c r="AE265" s="300">
        <v>1494</v>
      </c>
      <c r="AF265" s="188">
        <f t="shared" si="289"/>
        <v>-256</v>
      </c>
      <c r="AG265" s="188">
        <v>0</v>
      </c>
      <c r="AH265" s="188">
        <f t="shared" si="277"/>
        <v>1369</v>
      </c>
      <c r="AI265" s="189">
        <f t="shared" si="278"/>
        <v>0.91633199464524762</v>
      </c>
    </row>
    <row r="266" spans="1:35" customFormat="1" ht="15" hidden="1" customHeight="1" x14ac:dyDescent="0.3">
      <c r="A266" s="310" t="s">
        <v>470</v>
      </c>
      <c r="B266" s="191">
        <v>2016</v>
      </c>
      <c r="C266" s="191">
        <v>2</v>
      </c>
      <c r="D266" s="192" t="s">
        <v>53</v>
      </c>
      <c r="E266" s="193">
        <v>42401</v>
      </c>
      <c r="F266" s="226">
        <v>42429</v>
      </c>
      <c r="G266" s="194">
        <f t="shared" ca="1" si="279"/>
        <v>0</v>
      </c>
      <c r="H266" s="190" t="s">
        <v>84</v>
      </c>
      <c r="I266" s="224" t="s">
        <v>399</v>
      </c>
      <c r="J266" s="190" t="s">
        <v>469</v>
      </c>
      <c r="K266" s="195" t="str">
        <f t="shared" ca="1" si="280"/>
        <v>Completed</v>
      </c>
      <c r="L266" s="191" t="s">
        <v>64</v>
      </c>
      <c r="M266" s="191" t="s">
        <v>58</v>
      </c>
      <c r="N266" s="196" t="s">
        <v>59</v>
      </c>
      <c r="O266" s="196" t="s">
        <v>60</v>
      </c>
      <c r="P266" s="196" t="s">
        <v>61</v>
      </c>
      <c r="Q266" s="196" t="s">
        <v>62</v>
      </c>
      <c r="R266" s="52">
        <v>0.2</v>
      </c>
      <c r="S266" s="198">
        <v>1.4</v>
      </c>
      <c r="T266" s="199">
        <v>1000000</v>
      </c>
      <c r="U266" s="199">
        <v>813261</v>
      </c>
      <c r="V266" s="195">
        <f t="shared" si="281"/>
        <v>186739</v>
      </c>
      <c r="W266" s="195">
        <f t="shared" si="282"/>
        <v>813261</v>
      </c>
      <c r="X266" s="199">
        <v>439</v>
      </c>
      <c r="Y266" s="200">
        <f t="shared" si="283"/>
        <v>5.3980210535117259E-4</v>
      </c>
      <c r="Z266" s="201">
        <f t="shared" si="284"/>
        <v>2.5935430523917993</v>
      </c>
      <c r="AA266" s="202">
        <f t="shared" si="285"/>
        <v>200</v>
      </c>
      <c r="AB266" s="203">
        <f t="shared" si="286"/>
        <v>162.65219999999999</v>
      </c>
      <c r="AC266" s="202">
        <f t="shared" si="287"/>
        <v>-37.347800000000007</v>
      </c>
      <c r="AD266" s="204">
        <f t="shared" si="288"/>
        <v>1400</v>
      </c>
      <c r="AE266" s="301">
        <f>IF((SUMIF($J$7:$J$1048576,J266,$U$7:$U$1048576))&gt;(SUMIF($J$7:$J$1048576,J266,$T$7:$T$1048576)),AD266,(IF(O266="cpv",(U266*S266),(U266*S266/1000))))</f>
        <v>1138.5654</v>
      </c>
      <c r="AF266" s="205">
        <f t="shared" si="289"/>
        <v>-261.43460000000005</v>
      </c>
      <c r="AG266" s="205">
        <v>0</v>
      </c>
      <c r="AH266" s="205">
        <f t="shared" si="277"/>
        <v>975.91319999999996</v>
      </c>
      <c r="AI266" s="206">
        <f t="shared" si="278"/>
        <v>0.8571428571428571</v>
      </c>
    </row>
    <row r="267" spans="1:35" customFormat="1" ht="15.75" hidden="1" customHeight="1" thickBot="1" x14ac:dyDescent="0.3">
      <c r="A267" s="311" t="s">
        <v>471</v>
      </c>
      <c r="B267" s="208">
        <v>2016</v>
      </c>
      <c r="C267" s="208">
        <v>2</v>
      </c>
      <c r="D267" s="209" t="s">
        <v>53</v>
      </c>
      <c r="E267" s="210">
        <v>42401</v>
      </c>
      <c r="F267" s="227">
        <v>42429</v>
      </c>
      <c r="G267" s="211">
        <f t="shared" ref="G267:G269" ca="1" si="290">IF($N$1&gt;F267,0,(F267-$N$1))</f>
        <v>0</v>
      </c>
      <c r="H267" s="207" t="s">
        <v>84</v>
      </c>
      <c r="I267" s="190" t="s">
        <v>399</v>
      </c>
      <c r="J267" s="207" t="s">
        <v>469</v>
      </c>
      <c r="K267" s="212" t="str">
        <f t="shared" ref="K267:K269" ca="1" si="291">IF(F267=0,$L$3,(IF(G267=0,$L$1,$L$2)))</f>
        <v>Completed</v>
      </c>
      <c r="L267" s="208" t="s">
        <v>57</v>
      </c>
      <c r="M267" s="208" t="s">
        <v>58</v>
      </c>
      <c r="N267" s="213" t="s">
        <v>59</v>
      </c>
      <c r="O267" s="213" t="s">
        <v>60</v>
      </c>
      <c r="P267" s="213" t="s">
        <v>61</v>
      </c>
      <c r="Q267" s="213" t="s">
        <v>62</v>
      </c>
      <c r="R267" s="132">
        <v>0.5</v>
      </c>
      <c r="S267" s="215">
        <v>1.4</v>
      </c>
      <c r="T267" s="216">
        <v>500000</v>
      </c>
      <c r="U267" s="216">
        <v>500051</v>
      </c>
      <c r="V267" s="212">
        <f t="shared" ref="V267:V269" si="292">IF(U267&gt;T267,0,T267-U267)</f>
        <v>0</v>
      </c>
      <c r="W267" s="212">
        <f t="shared" ref="W267:W269" si="293">IF(U267&gt;T267,T267,U267)</f>
        <v>500000</v>
      </c>
      <c r="X267" s="216"/>
      <c r="Y267" s="217">
        <f t="shared" ref="Y267:Y269" si="294">X267/U267</f>
        <v>0</v>
      </c>
      <c r="Z267" s="218" t="e">
        <f t="shared" ref="Z267:Z269" si="295">AE267/X267</f>
        <v>#DIV/0!</v>
      </c>
      <c r="AA267" s="219">
        <f t="shared" ref="AA267:AA269" si="296">IF(O267="cpv",(T267*R267),(T267/1000*R267))</f>
        <v>250</v>
      </c>
      <c r="AB267" s="220">
        <f t="shared" ref="AB267:AB269" si="297">IF(O267="cpv",(IF(V267&gt;0,U267*R267,AA267)),(IF(V267&gt;0,U267/1000*R267,AA267)))</f>
        <v>250</v>
      </c>
      <c r="AC267" s="219">
        <f t="shared" ref="AC267:AC269" si="298">AB267-AA267</f>
        <v>0</v>
      </c>
      <c r="AD267" s="221">
        <f t="shared" ref="AD267:AD269" si="299">IF(O267="cpv",(T267*S267),(T267/1000*S267))</f>
        <v>700</v>
      </c>
      <c r="AE267" s="302">
        <f>IF((SUMIF($J$7:$J$1048576,J267,$U$7:$U$1048576))&gt;(SUMIF($J$7:$J$1048576,J267,$T$7:$T$1048576)),AD267,(IF(O267="cpv",(U267*S267),(U267*S267/1000))))</f>
        <v>700.07139999999993</v>
      </c>
      <c r="AF267" s="222">
        <f t="shared" ref="AF267:AF269" si="300">AE267-AD267</f>
        <v>7.1399999999925967E-2</v>
      </c>
      <c r="AG267" s="222">
        <v>0</v>
      </c>
      <c r="AH267" s="222">
        <f t="shared" si="277"/>
        <v>450.07139999999993</v>
      </c>
      <c r="AI267" s="223">
        <f t="shared" si="278"/>
        <v>0.64289356771323602</v>
      </c>
    </row>
    <row r="268" spans="1:35" customFormat="1" ht="15" hidden="1" customHeight="1" x14ac:dyDescent="0.3">
      <c r="A268" s="309" t="s">
        <v>472</v>
      </c>
      <c r="B268" s="176">
        <v>2016</v>
      </c>
      <c r="C268" s="176">
        <v>2</v>
      </c>
      <c r="D268" s="177" t="s">
        <v>53</v>
      </c>
      <c r="E268" s="178">
        <v>42408</v>
      </c>
      <c r="F268" s="178">
        <v>42429</v>
      </c>
      <c r="G268" s="179">
        <f t="shared" ca="1" si="290"/>
        <v>0</v>
      </c>
      <c r="H268" s="175" t="s">
        <v>84</v>
      </c>
      <c r="I268" s="245" t="s">
        <v>399</v>
      </c>
      <c r="J268" s="175" t="s">
        <v>473</v>
      </c>
      <c r="K268" s="180" t="str">
        <f t="shared" ca="1" si="291"/>
        <v>Completed</v>
      </c>
      <c r="L268" s="176" t="s">
        <v>82</v>
      </c>
      <c r="M268" s="176" t="s">
        <v>58</v>
      </c>
      <c r="N268" s="176" t="s">
        <v>59</v>
      </c>
      <c r="O268" s="176" t="s">
        <v>60</v>
      </c>
      <c r="P268" s="176" t="s">
        <v>61</v>
      </c>
      <c r="Q268" s="176" t="s">
        <v>62</v>
      </c>
      <c r="R268" s="117">
        <v>0.1</v>
      </c>
      <c r="S268" s="181">
        <v>1.5</v>
      </c>
      <c r="T268" s="182">
        <v>1500000</v>
      </c>
      <c r="U268" s="182">
        <v>1678936</v>
      </c>
      <c r="V268" s="180">
        <f t="shared" si="292"/>
        <v>0</v>
      </c>
      <c r="W268" s="180">
        <f t="shared" si="293"/>
        <v>1500000</v>
      </c>
      <c r="X268" s="182"/>
      <c r="Y268" s="183">
        <f t="shared" si="294"/>
        <v>0</v>
      </c>
      <c r="Z268" s="184" t="e">
        <f t="shared" si="295"/>
        <v>#DIV/0!</v>
      </c>
      <c r="AA268" s="185">
        <f t="shared" si="296"/>
        <v>150</v>
      </c>
      <c r="AB268" s="186">
        <f t="shared" si="297"/>
        <v>150</v>
      </c>
      <c r="AC268" s="185">
        <f t="shared" si="298"/>
        <v>0</v>
      </c>
      <c r="AD268" s="187">
        <f t="shared" si="299"/>
        <v>2250</v>
      </c>
      <c r="AE268" s="300">
        <f>IF((SUMIF($J$7:$J$1048576,J268,$U$7:$U$1048576))&gt;(SUMIF($J$7:$J$1048576,J268,$T$7:$T$1048576)),AD268,(IF(O268="cpv",(U268*S268),(U268*S268/1000))))</f>
        <v>2518.404</v>
      </c>
      <c r="AF268" s="188">
        <f t="shared" si="300"/>
        <v>268.404</v>
      </c>
      <c r="AG268" s="188">
        <v>0</v>
      </c>
      <c r="AH268" s="188">
        <f t="shared" si="277"/>
        <v>2368.404</v>
      </c>
      <c r="AI268" s="189">
        <f t="shared" si="278"/>
        <v>0.94043846817269983</v>
      </c>
    </row>
    <row r="269" spans="1:35" customFormat="1" ht="15.75" hidden="1" customHeight="1" thickBot="1" x14ac:dyDescent="0.3">
      <c r="A269" s="310" t="s">
        <v>474</v>
      </c>
      <c r="B269" s="191">
        <v>2016</v>
      </c>
      <c r="C269" s="191">
        <v>2</v>
      </c>
      <c r="D269" s="192" t="s">
        <v>53</v>
      </c>
      <c r="E269" s="193">
        <v>42408</v>
      </c>
      <c r="F269" s="226">
        <v>42429</v>
      </c>
      <c r="G269" s="194">
        <f t="shared" ca="1" si="290"/>
        <v>0</v>
      </c>
      <c r="H269" s="190" t="s">
        <v>84</v>
      </c>
      <c r="I269" s="224" t="s">
        <v>399</v>
      </c>
      <c r="J269" s="190" t="s">
        <v>473</v>
      </c>
      <c r="K269" s="195" t="str">
        <f t="shared" ca="1" si="291"/>
        <v>Completed</v>
      </c>
      <c r="L269" s="191" t="s">
        <v>57</v>
      </c>
      <c r="M269" s="196" t="s">
        <v>58</v>
      </c>
      <c r="N269" s="196" t="s">
        <v>59</v>
      </c>
      <c r="O269" s="196" t="s">
        <v>60</v>
      </c>
      <c r="P269" s="196" t="s">
        <v>61</v>
      </c>
      <c r="Q269" s="196" t="s">
        <v>62</v>
      </c>
      <c r="R269" s="132">
        <v>0.5</v>
      </c>
      <c r="S269" s="198">
        <v>1.5</v>
      </c>
      <c r="T269" s="199">
        <v>500000</v>
      </c>
      <c r="U269" s="199">
        <v>460155</v>
      </c>
      <c r="V269" s="195">
        <f t="shared" si="292"/>
        <v>39845</v>
      </c>
      <c r="W269" s="195">
        <f t="shared" si="293"/>
        <v>460155</v>
      </c>
      <c r="X269" s="199"/>
      <c r="Y269" s="200">
        <f t="shared" si="294"/>
        <v>0</v>
      </c>
      <c r="Z269" s="201" t="e">
        <f t="shared" si="295"/>
        <v>#DIV/0!</v>
      </c>
      <c r="AA269" s="202">
        <f t="shared" si="296"/>
        <v>250</v>
      </c>
      <c r="AB269" s="203">
        <f t="shared" si="297"/>
        <v>230.07749999999999</v>
      </c>
      <c r="AC269" s="202">
        <f t="shared" si="298"/>
        <v>-19.922500000000014</v>
      </c>
      <c r="AD269" s="204">
        <f t="shared" si="299"/>
        <v>750</v>
      </c>
      <c r="AE269" s="301">
        <v>310</v>
      </c>
      <c r="AF269" s="205">
        <f t="shared" si="300"/>
        <v>-440</v>
      </c>
      <c r="AG269" s="205">
        <v>0</v>
      </c>
      <c r="AH269" s="205">
        <f t="shared" si="277"/>
        <v>79.922500000000014</v>
      </c>
      <c r="AI269" s="206">
        <f t="shared" si="278"/>
        <v>0.25781451612903228</v>
      </c>
    </row>
    <row r="270" spans="1:35" customFormat="1" ht="15.75" hidden="1" customHeight="1" thickBot="1" x14ac:dyDescent="0.3">
      <c r="A270" s="311" t="s">
        <v>475</v>
      </c>
      <c r="B270" s="208">
        <v>2016</v>
      </c>
      <c r="C270" s="208">
        <v>2</v>
      </c>
      <c r="D270" s="209" t="s">
        <v>53</v>
      </c>
      <c r="E270" s="210">
        <v>42408</v>
      </c>
      <c r="F270" s="227">
        <v>42429</v>
      </c>
      <c r="G270" s="211">
        <f t="shared" ref="G270:G274" ca="1" si="301">IF($N$1&gt;F270,0,(F270-$N$1))</f>
        <v>0</v>
      </c>
      <c r="H270" s="207" t="s">
        <v>84</v>
      </c>
      <c r="I270" s="190" t="s">
        <v>399</v>
      </c>
      <c r="J270" s="207" t="s">
        <v>473</v>
      </c>
      <c r="K270" s="212" t="str">
        <f t="shared" ref="K270:K274" ca="1" si="302">IF(F270=0,$L$3,(IF(G270=0,$L$1,$L$2)))</f>
        <v>Completed</v>
      </c>
      <c r="L270" s="208" t="s">
        <v>64</v>
      </c>
      <c r="M270" s="213" t="s">
        <v>58</v>
      </c>
      <c r="N270" s="213" t="s">
        <v>59</v>
      </c>
      <c r="O270" s="213" t="s">
        <v>60</v>
      </c>
      <c r="P270" s="213" t="s">
        <v>61</v>
      </c>
      <c r="Q270" s="213" t="s">
        <v>62</v>
      </c>
      <c r="R270" s="52">
        <v>0.2</v>
      </c>
      <c r="S270" s="215">
        <v>1.5</v>
      </c>
      <c r="T270" s="216">
        <v>1500000</v>
      </c>
      <c r="U270" s="216">
        <v>1115167</v>
      </c>
      <c r="V270" s="212">
        <f t="shared" ref="V270:V274" si="303">IF(U270&gt;T270,0,T270-U270)</f>
        <v>384833</v>
      </c>
      <c r="W270" s="212">
        <f t="shared" ref="W270:W274" si="304">IF(U270&gt;T270,T270,U270)</f>
        <v>1115167</v>
      </c>
      <c r="X270" s="216">
        <v>1025</v>
      </c>
      <c r="Y270" s="217">
        <f t="shared" ref="Y270:Y274" si="305">X270/U270</f>
        <v>9.1914484557021508E-4</v>
      </c>
      <c r="Z270" s="218">
        <f t="shared" ref="Z270:Z274" si="306">AE270/X270</f>
        <v>1.6319517073170733</v>
      </c>
      <c r="AA270" s="219">
        <f t="shared" ref="AA270:AA274" si="307">IF(O270="cpv",(T270*R270),(T270/1000*R270))</f>
        <v>300</v>
      </c>
      <c r="AB270" s="220">
        <f t="shared" ref="AB270:AB274" si="308">IF(O270="cpv",(IF(V270&gt;0,U270*R270,AA270)),(IF(V270&gt;0,U270/1000*R270,AA270)))</f>
        <v>223.0334</v>
      </c>
      <c r="AC270" s="219">
        <f t="shared" ref="AC270:AC274" si="309">AB270-AA270</f>
        <v>-76.9666</v>
      </c>
      <c r="AD270" s="221">
        <f t="shared" ref="AD270:AD274" si="310">IF(O270="cpv",(T270*S270),(T270/1000*S270))</f>
        <v>2250</v>
      </c>
      <c r="AE270" s="302">
        <f>IF((SUMIF($J$7:$J$1048576,J270,$U$7:$U$1048576))&gt;(SUMIF($J$7:$J$1048576,J270,$T$7:$T$1048576)),AD270,(IF(O270="cpv",(U270*S270),(U270*S270/1000))))</f>
        <v>1672.7505000000001</v>
      </c>
      <c r="AF270" s="222">
        <f t="shared" ref="AF270:AF274" si="311">AE270-AD270</f>
        <v>-577.2494999999999</v>
      </c>
      <c r="AG270" s="222">
        <v>0</v>
      </c>
      <c r="AH270" s="222">
        <f t="shared" si="277"/>
        <v>1449.7171000000001</v>
      </c>
      <c r="AI270" s="223">
        <f t="shared" si="278"/>
        <v>0.8666666666666667</v>
      </c>
    </row>
    <row r="271" spans="1:35" customFormat="1" ht="15.75" hidden="1" customHeight="1" thickBot="1" x14ac:dyDescent="0.3">
      <c r="A271" s="308" t="s">
        <v>476</v>
      </c>
      <c r="B271" s="161">
        <v>2016</v>
      </c>
      <c r="C271" s="161">
        <v>2</v>
      </c>
      <c r="D271" s="162" t="s">
        <v>53</v>
      </c>
      <c r="E271" s="163">
        <v>42408</v>
      </c>
      <c r="F271" s="163">
        <v>42413</v>
      </c>
      <c r="G271" s="164">
        <f t="shared" ca="1" si="301"/>
        <v>0</v>
      </c>
      <c r="H271" s="160" t="s">
        <v>84</v>
      </c>
      <c r="I271" s="160" t="s">
        <v>477</v>
      </c>
      <c r="J271" s="160" t="s">
        <v>478</v>
      </c>
      <c r="K271" s="165" t="str">
        <f t="shared" ca="1" si="302"/>
        <v>Completed</v>
      </c>
      <c r="L271" s="161" t="s">
        <v>98</v>
      </c>
      <c r="M271" s="161" t="s">
        <v>58</v>
      </c>
      <c r="N271" s="161" t="s">
        <v>99</v>
      </c>
      <c r="O271" s="161" t="s">
        <v>42</v>
      </c>
      <c r="P271" s="161" t="s">
        <v>100</v>
      </c>
      <c r="Q271" s="161" t="s">
        <v>101</v>
      </c>
      <c r="R271" s="166">
        <v>0.45</v>
      </c>
      <c r="S271" s="166">
        <v>0.6</v>
      </c>
      <c r="T271" s="167">
        <v>25000</v>
      </c>
      <c r="U271" s="167">
        <v>28012</v>
      </c>
      <c r="V271" s="165">
        <f t="shared" si="303"/>
        <v>0</v>
      </c>
      <c r="W271" s="165">
        <f t="shared" si="304"/>
        <v>25000</v>
      </c>
      <c r="X271" s="167"/>
      <c r="Y271" s="168">
        <f t="shared" si="305"/>
        <v>0</v>
      </c>
      <c r="Z271" s="169" t="e">
        <f t="shared" si="306"/>
        <v>#DIV/0!</v>
      </c>
      <c r="AA271" s="170">
        <f t="shared" si="307"/>
        <v>11.25</v>
      </c>
      <c r="AB271" s="171">
        <v>11250</v>
      </c>
      <c r="AC271" s="170">
        <f t="shared" si="309"/>
        <v>11238.75</v>
      </c>
      <c r="AD271" s="172">
        <f t="shared" si="310"/>
        <v>15</v>
      </c>
      <c r="AE271" s="299">
        <v>15000</v>
      </c>
      <c r="AF271" s="173">
        <f t="shared" si="311"/>
        <v>14985</v>
      </c>
      <c r="AG271" s="173">
        <v>0</v>
      </c>
      <c r="AH271" s="173">
        <f t="shared" si="277"/>
        <v>3750</v>
      </c>
      <c r="AI271" s="174">
        <f t="shared" si="278"/>
        <v>0.25</v>
      </c>
    </row>
    <row r="272" spans="1:35" customFormat="1" ht="15" hidden="1" customHeight="1" thickBot="1" x14ac:dyDescent="0.3">
      <c r="A272" s="309" t="s">
        <v>479</v>
      </c>
      <c r="B272" s="176">
        <v>2016</v>
      </c>
      <c r="C272" s="176">
        <v>2</v>
      </c>
      <c r="D272" s="177" t="s">
        <v>53</v>
      </c>
      <c r="E272" s="178">
        <v>42410</v>
      </c>
      <c r="F272" s="178">
        <v>42425</v>
      </c>
      <c r="G272" s="179">
        <f t="shared" ca="1" si="301"/>
        <v>0</v>
      </c>
      <c r="H272" s="175" t="s">
        <v>84</v>
      </c>
      <c r="I272" s="175" t="s">
        <v>170</v>
      </c>
      <c r="J272" s="175" t="s">
        <v>480</v>
      </c>
      <c r="K272" s="180" t="str">
        <f t="shared" ca="1" si="302"/>
        <v>Completed</v>
      </c>
      <c r="L272" s="176" t="s">
        <v>64</v>
      </c>
      <c r="M272" s="176" t="s">
        <v>58</v>
      </c>
      <c r="N272" s="176" t="s">
        <v>59</v>
      </c>
      <c r="O272" s="176" t="s">
        <v>60</v>
      </c>
      <c r="P272" s="176" t="s">
        <v>61</v>
      </c>
      <c r="Q272" s="176" t="s">
        <v>62</v>
      </c>
      <c r="R272" s="52">
        <v>0.2</v>
      </c>
      <c r="S272" s="181">
        <v>0.8</v>
      </c>
      <c r="T272" s="182">
        <v>3500000</v>
      </c>
      <c r="U272" s="182">
        <v>2021092</v>
      </c>
      <c r="V272" s="180">
        <f t="shared" si="303"/>
        <v>1478908</v>
      </c>
      <c r="W272" s="180">
        <f t="shared" si="304"/>
        <v>2021092</v>
      </c>
      <c r="X272" s="182">
        <v>570</v>
      </c>
      <c r="Y272" s="183">
        <f t="shared" si="305"/>
        <v>2.8202575637328734E-4</v>
      </c>
      <c r="Z272" s="184">
        <f t="shared" si="306"/>
        <v>0.78421052631578947</v>
      </c>
      <c r="AA272" s="185">
        <f t="shared" si="307"/>
        <v>700</v>
      </c>
      <c r="AB272" s="186">
        <f t="shared" si="308"/>
        <v>404.21840000000003</v>
      </c>
      <c r="AC272" s="185">
        <f t="shared" si="309"/>
        <v>-295.78159999999997</v>
      </c>
      <c r="AD272" s="187">
        <f t="shared" si="310"/>
        <v>2800</v>
      </c>
      <c r="AE272" s="300">
        <v>447</v>
      </c>
      <c r="AF272" s="188">
        <f t="shared" si="311"/>
        <v>-2353</v>
      </c>
      <c r="AG272" s="188">
        <v>0</v>
      </c>
      <c r="AH272" s="188">
        <f t="shared" si="277"/>
        <v>42.781599999999969</v>
      </c>
      <c r="AI272" s="189">
        <f t="shared" si="278"/>
        <v>9.5708277404921632E-2</v>
      </c>
    </row>
    <row r="273" spans="1:35" customFormat="1" ht="15" hidden="1" customHeight="1" x14ac:dyDescent="0.3">
      <c r="A273" s="310" t="s">
        <v>481</v>
      </c>
      <c r="B273" s="191">
        <v>2016</v>
      </c>
      <c r="C273" s="191">
        <v>2</v>
      </c>
      <c r="D273" s="192" t="s">
        <v>53</v>
      </c>
      <c r="E273" s="193">
        <v>42410</v>
      </c>
      <c r="F273" s="226">
        <v>42425</v>
      </c>
      <c r="G273" s="194">
        <f t="shared" ca="1" si="301"/>
        <v>0</v>
      </c>
      <c r="H273" s="190" t="s">
        <v>84</v>
      </c>
      <c r="I273" s="190" t="s">
        <v>170</v>
      </c>
      <c r="J273" s="190" t="s">
        <v>480</v>
      </c>
      <c r="K273" s="195" t="str">
        <f t="shared" ca="1" si="302"/>
        <v>Completed</v>
      </c>
      <c r="L273" s="191" t="s">
        <v>82</v>
      </c>
      <c r="M273" s="196" t="s">
        <v>58</v>
      </c>
      <c r="N273" s="196" t="s">
        <v>59</v>
      </c>
      <c r="O273" s="196" t="s">
        <v>60</v>
      </c>
      <c r="P273" s="196" t="s">
        <v>61</v>
      </c>
      <c r="Q273" s="196" t="s">
        <v>62</v>
      </c>
      <c r="R273" s="117">
        <v>0.1</v>
      </c>
      <c r="S273" s="198">
        <v>0.8</v>
      </c>
      <c r="T273" s="199">
        <v>1500000</v>
      </c>
      <c r="U273" s="199">
        <v>1308959</v>
      </c>
      <c r="V273" s="195">
        <f t="shared" si="303"/>
        <v>191041</v>
      </c>
      <c r="W273" s="195">
        <f t="shared" si="304"/>
        <v>1308959</v>
      </c>
      <c r="X273" s="199"/>
      <c r="Y273" s="200">
        <f t="shared" si="305"/>
        <v>0</v>
      </c>
      <c r="Z273" s="201" t="e">
        <f t="shared" si="306"/>
        <v>#DIV/0!</v>
      </c>
      <c r="AA273" s="202">
        <f t="shared" si="307"/>
        <v>150</v>
      </c>
      <c r="AB273" s="203">
        <f t="shared" si="308"/>
        <v>130.89590000000001</v>
      </c>
      <c r="AC273" s="202">
        <f t="shared" si="309"/>
        <v>-19.104099999999988</v>
      </c>
      <c r="AD273" s="204">
        <f t="shared" si="310"/>
        <v>1200</v>
      </c>
      <c r="AE273" s="301">
        <f t="shared" ref="AE273:AE278" si="312">IF((SUMIF($J$7:$J$1048576,J273,$U$7:$U$1048576))&gt;(SUMIF($J$7:$J$1048576,J273,$T$7:$T$1048576)),AD273,(IF(O273="cpv",(U273*S273),(U273*S273/1000))))</f>
        <v>1047.1672000000001</v>
      </c>
      <c r="AF273" s="205">
        <f t="shared" si="311"/>
        <v>-152.83279999999991</v>
      </c>
      <c r="AG273" s="205">
        <v>0</v>
      </c>
      <c r="AH273" s="205">
        <f t="shared" si="277"/>
        <v>916.27130000000011</v>
      </c>
      <c r="AI273" s="206">
        <f t="shared" si="278"/>
        <v>0.875</v>
      </c>
    </row>
    <row r="274" spans="1:35" customFormat="1" ht="15.75" hidden="1" customHeight="1" thickBot="1" x14ac:dyDescent="0.3">
      <c r="A274" s="310" t="s">
        <v>482</v>
      </c>
      <c r="B274" s="191">
        <v>2016</v>
      </c>
      <c r="C274" s="191">
        <v>2</v>
      </c>
      <c r="D274" s="192" t="s">
        <v>53</v>
      </c>
      <c r="E274" s="193">
        <v>42410</v>
      </c>
      <c r="F274" s="226">
        <v>42425</v>
      </c>
      <c r="G274" s="194">
        <f t="shared" ca="1" si="301"/>
        <v>0</v>
      </c>
      <c r="H274" s="190" t="s">
        <v>84</v>
      </c>
      <c r="I274" s="190" t="s">
        <v>170</v>
      </c>
      <c r="J274" s="190" t="s">
        <v>480</v>
      </c>
      <c r="K274" s="195" t="str">
        <f t="shared" ca="1" si="302"/>
        <v>Completed</v>
      </c>
      <c r="L274" s="191" t="s">
        <v>57</v>
      </c>
      <c r="M274" s="196" t="s">
        <v>58</v>
      </c>
      <c r="N274" s="196" t="s">
        <v>59</v>
      </c>
      <c r="O274" s="196" t="s">
        <v>60</v>
      </c>
      <c r="P274" s="196" t="s">
        <v>61</v>
      </c>
      <c r="Q274" s="196" t="s">
        <v>62</v>
      </c>
      <c r="R274" s="132">
        <v>0.5</v>
      </c>
      <c r="S274" s="198">
        <v>0.8</v>
      </c>
      <c r="T274" s="199">
        <v>1000000</v>
      </c>
      <c r="U274" s="199">
        <v>881787</v>
      </c>
      <c r="V274" s="195">
        <f t="shared" si="303"/>
        <v>118213</v>
      </c>
      <c r="W274" s="195">
        <f t="shared" si="304"/>
        <v>881787</v>
      </c>
      <c r="X274" s="199"/>
      <c r="Y274" s="200">
        <f t="shared" si="305"/>
        <v>0</v>
      </c>
      <c r="Z274" s="201" t="e">
        <f t="shared" si="306"/>
        <v>#DIV/0!</v>
      </c>
      <c r="AA274" s="202">
        <f t="shared" si="307"/>
        <v>500</v>
      </c>
      <c r="AB274" s="203">
        <f t="shared" si="308"/>
        <v>440.89350000000002</v>
      </c>
      <c r="AC274" s="202">
        <f t="shared" si="309"/>
        <v>-59.106499999999983</v>
      </c>
      <c r="AD274" s="204">
        <f t="shared" si="310"/>
        <v>800</v>
      </c>
      <c r="AE274" s="301">
        <f t="shared" si="312"/>
        <v>705.42960000000005</v>
      </c>
      <c r="AF274" s="205">
        <f t="shared" si="311"/>
        <v>-94.57039999999995</v>
      </c>
      <c r="AG274" s="205">
        <v>0</v>
      </c>
      <c r="AH274" s="205">
        <f t="shared" si="277"/>
        <v>264.53610000000003</v>
      </c>
      <c r="AI274" s="206">
        <f t="shared" si="278"/>
        <v>0.375</v>
      </c>
    </row>
    <row r="275" spans="1:35" customFormat="1" ht="15.75" hidden="1" customHeight="1" thickBot="1" x14ac:dyDescent="0.3">
      <c r="A275" s="311" t="s">
        <v>483</v>
      </c>
      <c r="B275" s="208">
        <v>2016</v>
      </c>
      <c r="C275" s="208">
        <v>2</v>
      </c>
      <c r="D275" s="209" t="s">
        <v>53</v>
      </c>
      <c r="E275" s="210">
        <v>42410</v>
      </c>
      <c r="F275" s="227">
        <v>42425</v>
      </c>
      <c r="G275" s="211">
        <f t="shared" ref="G275:G277" ca="1" si="313">IF($N$1&gt;F275,0,(F275-$N$1))</f>
        <v>0</v>
      </c>
      <c r="H275" s="207" t="s">
        <v>84</v>
      </c>
      <c r="I275" s="207" t="s">
        <v>170</v>
      </c>
      <c r="J275" s="207" t="s">
        <v>480</v>
      </c>
      <c r="K275" s="212" t="str">
        <f t="shared" ref="K275:K277" ca="1" si="314">IF(F275=0,$L$3,(IF(G275=0,$L$1,$L$2)))</f>
        <v>Completed</v>
      </c>
      <c r="L275" s="208" t="s">
        <v>315</v>
      </c>
      <c r="M275" s="213" t="s">
        <v>58</v>
      </c>
      <c r="N275" s="213" t="s">
        <v>59</v>
      </c>
      <c r="O275" s="213" t="s">
        <v>60</v>
      </c>
      <c r="P275" s="213" t="s">
        <v>61</v>
      </c>
      <c r="Q275" s="213" t="s">
        <v>62</v>
      </c>
      <c r="R275" s="214">
        <v>0.35</v>
      </c>
      <c r="S275" s="215">
        <v>0.8</v>
      </c>
      <c r="T275" s="216">
        <v>1000000</v>
      </c>
      <c r="U275" s="216">
        <v>1001312</v>
      </c>
      <c r="V275" s="212">
        <f t="shared" ref="V275:V277" si="315">IF(U275&gt;T275,0,T275-U275)</f>
        <v>0</v>
      </c>
      <c r="W275" s="212">
        <f t="shared" ref="W275:W277" si="316">IF(U275&gt;T275,T275,U275)</f>
        <v>1000000</v>
      </c>
      <c r="X275" s="216">
        <v>1114</v>
      </c>
      <c r="Y275" s="217">
        <f t="shared" ref="Y275:Y277" si="317">X275/U275</f>
        <v>1.1125403470646511E-3</v>
      </c>
      <c r="Z275" s="218">
        <f t="shared" ref="Z275:Z277" si="318">AE275/X275</f>
        <v>0.71907504488330343</v>
      </c>
      <c r="AA275" s="219">
        <f t="shared" ref="AA275:AA277" si="319">IF(O275="cpv",(T275*R275),(T275/1000*R275))</f>
        <v>350</v>
      </c>
      <c r="AB275" s="220">
        <f t="shared" ref="AB275:AB277" si="320">IF(O275="cpv",(IF(V275&gt;0,U275*R275,AA275)),(IF(V275&gt;0,U275/1000*R275,AA275)))</f>
        <v>350</v>
      </c>
      <c r="AC275" s="219">
        <f t="shared" ref="AC275:AC277" si="321">AB275-AA275</f>
        <v>0</v>
      </c>
      <c r="AD275" s="221">
        <f t="shared" ref="AD275:AD277" si="322">IF(O275="cpv",(T275*S275),(T275/1000*S275))</f>
        <v>800</v>
      </c>
      <c r="AE275" s="302">
        <f t="shared" si="312"/>
        <v>801.04960000000005</v>
      </c>
      <c r="AF275" s="222">
        <f t="shared" ref="AF275:AF277" si="323">AE275-AD275</f>
        <v>1.0496000000000549</v>
      </c>
      <c r="AG275" s="222">
        <v>0</v>
      </c>
      <c r="AH275" s="222">
        <f t="shared" si="277"/>
        <v>451.04960000000005</v>
      </c>
      <c r="AI275" s="223">
        <f t="shared" si="278"/>
        <v>0.5630732478987569</v>
      </c>
    </row>
    <row r="276" spans="1:35" customFormat="1" ht="15.75" hidden="1" customHeight="1" thickBot="1" x14ac:dyDescent="0.3">
      <c r="A276" s="309" t="s">
        <v>484</v>
      </c>
      <c r="B276" s="176">
        <v>2016</v>
      </c>
      <c r="C276" s="176">
        <v>2</v>
      </c>
      <c r="D276" s="177" t="s">
        <v>53</v>
      </c>
      <c r="E276" s="178">
        <v>42401</v>
      </c>
      <c r="F276" s="178">
        <v>42429</v>
      </c>
      <c r="G276" s="179">
        <f t="shared" ca="1" si="313"/>
        <v>0</v>
      </c>
      <c r="H276" s="175" t="s">
        <v>84</v>
      </c>
      <c r="I276" s="175" t="s">
        <v>170</v>
      </c>
      <c r="J276" s="175" t="s">
        <v>485</v>
      </c>
      <c r="K276" s="180" t="str">
        <f t="shared" ca="1" si="314"/>
        <v>Completed</v>
      </c>
      <c r="L276" s="176" t="s">
        <v>57</v>
      </c>
      <c r="M276" s="176" t="s">
        <v>58</v>
      </c>
      <c r="N276" s="176" t="s">
        <v>173</v>
      </c>
      <c r="O276" s="176" t="s">
        <v>60</v>
      </c>
      <c r="P276" s="176" t="s">
        <v>61</v>
      </c>
      <c r="Q276" s="176" t="s">
        <v>62</v>
      </c>
      <c r="R276" s="132">
        <v>0.5</v>
      </c>
      <c r="S276" s="181">
        <v>1.3</v>
      </c>
      <c r="T276" s="182">
        <v>2000000</v>
      </c>
      <c r="U276" s="182">
        <v>2004509</v>
      </c>
      <c r="V276" s="180">
        <f t="shared" si="315"/>
        <v>0</v>
      </c>
      <c r="W276" s="180">
        <f t="shared" si="316"/>
        <v>2000000</v>
      </c>
      <c r="X276" s="182"/>
      <c r="Y276" s="183">
        <f t="shared" si="317"/>
        <v>0</v>
      </c>
      <c r="Z276" s="184" t="e">
        <f t="shared" si="318"/>
        <v>#DIV/0!</v>
      </c>
      <c r="AA276" s="185">
        <f t="shared" si="319"/>
        <v>1000</v>
      </c>
      <c r="AB276" s="186">
        <f t="shared" si="320"/>
        <v>1000</v>
      </c>
      <c r="AC276" s="185">
        <f t="shared" si="321"/>
        <v>0</v>
      </c>
      <c r="AD276" s="187">
        <f t="shared" si="322"/>
        <v>2600</v>
      </c>
      <c r="AE276" s="300">
        <f t="shared" si="312"/>
        <v>2600</v>
      </c>
      <c r="AF276" s="188">
        <f t="shared" si="323"/>
        <v>0</v>
      </c>
      <c r="AG276" s="188">
        <v>0</v>
      </c>
      <c r="AH276" s="188">
        <f t="shared" si="277"/>
        <v>1600</v>
      </c>
      <c r="AI276" s="189">
        <f t="shared" si="278"/>
        <v>0.61538461538461542</v>
      </c>
    </row>
    <row r="277" spans="1:35" customFormat="1" ht="15.75" hidden="1" customHeight="1" thickBot="1" x14ac:dyDescent="0.3">
      <c r="A277" s="310" t="s">
        <v>486</v>
      </c>
      <c r="B277" s="191">
        <v>2016</v>
      </c>
      <c r="C277" s="191">
        <v>2</v>
      </c>
      <c r="D277" s="192" t="s">
        <v>53</v>
      </c>
      <c r="E277" s="193">
        <v>42401</v>
      </c>
      <c r="F277" s="226">
        <v>42429</v>
      </c>
      <c r="G277" s="194">
        <f t="shared" ca="1" si="313"/>
        <v>0</v>
      </c>
      <c r="H277" s="190" t="s">
        <v>84</v>
      </c>
      <c r="I277" s="190" t="s">
        <v>170</v>
      </c>
      <c r="J277" s="190" t="s">
        <v>485</v>
      </c>
      <c r="K277" s="195" t="str">
        <f t="shared" ca="1" si="314"/>
        <v>Completed</v>
      </c>
      <c r="L277" s="191" t="s">
        <v>186</v>
      </c>
      <c r="M277" s="196" t="s">
        <v>58</v>
      </c>
      <c r="N277" s="196" t="s">
        <v>173</v>
      </c>
      <c r="O277" s="196" t="s">
        <v>60</v>
      </c>
      <c r="P277" s="196" t="s">
        <v>61</v>
      </c>
      <c r="Q277" s="196" t="s">
        <v>62</v>
      </c>
      <c r="R277" s="132">
        <v>0.15</v>
      </c>
      <c r="S277" s="198">
        <v>1.3</v>
      </c>
      <c r="T277" s="199">
        <v>1000000</v>
      </c>
      <c r="U277" s="199">
        <v>1045511</v>
      </c>
      <c r="V277" s="195">
        <f t="shared" si="315"/>
        <v>0</v>
      </c>
      <c r="W277" s="195">
        <f t="shared" si="316"/>
        <v>1000000</v>
      </c>
      <c r="X277" s="199"/>
      <c r="Y277" s="200">
        <f t="shared" si="317"/>
        <v>0</v>
      </c>
      <c r="Z277" s="201" t="e">
        <f t="shared" si="318"/>
        <v>#DIV/0!</v>
      </c>
      <c r="AA277" s="202">
        <f t="shared" si="319"/>
        <v>150</v>
      </c>
      <c r="AB277" s="203">
        <f t="shared" si="320"/>
        <v>150</v>
      </c>
      <c r="AC277" s="202">
        <f t="shared" si="321"/>
        <v>0</v>
      </c>
      <c r="AD277" s="204">
        <f t="shared" si="322"/>
        <v>1300</v>
      </c>
      <c r="AE277" s="301">
        <f t="shared" si="312"/>
        <v>1300</v>
      </c>
      <c r="AF277" s="205">
        <f t="shared" si="323"/>
        <v>0</v>
      </c>
      <c r="AG277" s="205">
        <v>0</v>
      </c>
      <c r="AH277" s="205">
        <f t="shared" si="277"/>
        <v>1150</v>
      </c>
      <c r="AI277" s="206">
        <f t="shared" si="278"/>
        <v>0.88461538461538458</v>
      </c>
    </row>
    <row r="278" spans="1:35" customFormat="1" ht="15" hidden="1" customHeight="1" x14ac:dyDescent="0.3">
      <c r="A278" s="310" t="s">
        <v>487</v>
      </c>
      <c r="B278" s="191">
        <v>2016</v>
      </c>
      <c r="C278" s="191">
        <v>2</v>
      </c>
      <c r="D278" s="192" t="s">
        <v>53</v>
      </c>
      <c r="E278" s="193">
        <v>42401</v>
      </c>
      <c r="F278" s="226">
        <v>42429</v>
      </c>
      <c r="G278" s="194">
        <f t="shared" ref="G278:G279" ca="1" si="324">IF($N$1&gt;F278,0,(F278-$N$1))</f>
        <v>0</v>
      </c>
      <c r="H278" s="190" t="s">
        <v>84</v>
      </c>
      <c r="I278" s="190" t="s">
        <v>170</v>
      </c>
      <c r="J278" s="190" t="s">
        <v>485</v>
      </c>
      <c r="K278" s="195" t="str">
        <f t="shared" ref="K278:K279" ca="1" si="325">IF(F278=0,$L$3,(IF(G278=0,$L$1,$L$2)))</f>
        <v>Completed</v>
      </c>
      <c r="L278" s="191" t="s">
        <v>82</v>
      </c>
      <c r="M278" s="196" t="s">
        <v>58</v>
      </c>
      <c r="N278" s="196" t="s">
        <v>173</v>
      </c>
      <c r="O278" s="196" t="s">
        <v>60</v>
      </c>
      <c r="P278" s="196" t="s">
        <v>61</v>
      </c>
      <c r="Q278" s="196" t="s">
        <v>62</v>
      </c>
      <c r="R278" s="117">
        <v>0.1</v>
      </c>
      <c r="S278" s="198">
        <v>1.3</v>
      </c>
      <c r="T278" s="199">
        <v>2000000</v>
      </c>
      <c r="U278" s="199">
        <v>2093629</v>
      </c>
      <c r="V278" s="195">
        <f t="shared" ref="V278:V279" si="326">IF(U278&gt;T278,0,T278-U278)</f>
        <v>0</v>
      </c>
      <c r="W278" s="195">
        <f t="shared" ref="W278:W279" si="327">IF(U278&gt;T278,T278,U278)</f>
        <v>2000000</v>
      </c>
      <c r="X278" s="199"/>
      <c r="Y278" s="200">
        <f t="shared" ref="Y278:Y279" si="328">X278/U278</f>
        <v>0</v>
      </c>
      <c r="Z278" s="201" t="e">
        <f t="shared" ref="Z278:Z279" si="329">AE278/X278</f>
        <v>#DIV/0!</v>
      </c>
      <c r="AA278" s="202">
        <f t="shared" ref="AA278:AA279" si="330">IF(O278="cpv",(T278*R278),(T278/1000*R278))</f>
        <v>200</v>
      </c>
      <c r="AB278" s="203">
        <f t="shared" ref="AB278:AB279" si="331">IF(O278="cpv",(IF(V278&gt;0,U278*R278,AA278)),(IF(V278&gt;0,U278/1000*R278,AA278)))</f>
        <v>200</v>
      </c>
      <c r="AC278" s="202">
        <f t="shared" ref="AC278:AC279" si="332">AB278-AA278</f>
        <v>0</v>
      </c>
      <c r="AD278" s="204">
        <f t="shared" ref="AD278:AD279" si="333">IF(O278="cpv",(T278*S278),(T278/1000*S278))</f>
        <v>2600</v>
      </c>
      <c r="AE278" s="301">
        <f t="shared" si="312"/>
        <v>2600</v>
      </c>
      <c r="AF278" s="205">
        <f t="shared" ref="AF278:AF279" si="334">AE278-AD278</f>
        <v>0</v>
      </c>
      <c r="AG278" s="205">
        <v>0</v>
      </c>
      <c r="AH278" s="205">
        <f t="shared" si="277"/>
        <v>2400</v>
      </c>
      <c r="AI278" s="206">
        <f t="shared" si="278"/>
        <v>0.92307692307692313</v>
      </c>
    </row>
    <row r="279" spans="1:35" customFormat="1" ht="15" hidden="1" customHeight="1" x14ac:dyDescent="0.3">
      <c r="A279" s="310" t="s">
        <v>488</v>
      </c>
      <c r="B279" s="191">
        <v>2016</v>
      </c>
      <c r="C279" s="191">
        <v>2</v>
      </c>
      <c r="D279" s="192" t="s">
        <v>53</v>
      </c>
      <c r="E279" s="193">
        <v>42401</v>
      </c>
      <c r="F279" s="226">
        <v>42429</v>
      </c>
      <c r="G279" s="194">
        <f t="shared" ca="1" si="324"/>
        <v>0</v>
      </c>
      <c r="H279" s="190" t="s">
        <v>84</v>
      </c>
      <c r="I279" s="190" t="s">
        <v>170</v>
      </c>
      <c r="J279" s="190" t="s">
        <v>485</v>
      </c>
      <c r="K279" s="195" t="str">
        <f t="shared" ca="1" si="325"/>
        <v>Completed</v>
      </c>
      <c r="L279" s="191" t="s">
        <v>64</v>
      </c>
      <c r="M279" s="196" t="s">
        <v>58</v>
      </c>
      <c r="N279" s="196" t="s">
        <v>173</v>
      </c>
      <c r="O279" s="196" t="s">
        <v>60</v>
      </c>
      <c r="P279" s="196" t="s">
        <v>61</v>
      </c>
      <c r="Q279" s="196" t="s">
        <v>62</v>
      </c>
      <c r="R279" s="52">
        <v>0.2</v>
      </c>
      <c r="S279" s="198">
        <v>1.3</v>
      </c>
      <c r="T279" s="199">
        <v>3000000</v>
      </c>
      <c r="U279" s="199">
        <v>3045091</v>
      </c>
      <c r="V279" s="195">
        <f t="shared" si="326"/>
        <v>0</v>
      </c>
      <c r="W279" s="195">
        <f t="shared" si="327"/>
        <v>3000000</v>
      </c>
      <c r="X279" s="199">
        <v>517</v>
      </c>
      <c r="Y279" s="200">
        <f t="shared" si="328"/>
        <v>1.6978146137504592E-4</v>
      </c>
      <c r="Z279" s="201">
        <f t="shared" si="329"/>
        <v>2.5145067698259189</v>
      </c>
      <c r="AA279" s="202">
        <f t="shared" si="330"/>
        <v>600</v>
      </c>
      <c r="AB279" s="203">
        <f t="shared" si="331"/>
        <v>600</v>
      </c>
      <c r="AC279" s="202">
        <f t="shared" si="332"/>
        <v>0</v>
      </c>
      <c r="AD279" s="204">
        <f t="shared" si="333"/>
        <v>3900</v>
      </c>
      <c r="AE279" s="301">
        <v>1300</v>
      </c>
      <c r="AF279" s="205">
        <f t="shared" si="334"/>
        <v>-2600</v>
      </c>
      <c r="AG279" s="205">
        <v>0</v>
      </c>
      <c r="AH279" s="205">
        <f t="shared" si="277"/>
        <v>700</v>
      </c>
      <c r="AI279" s="206">
        <f t="shared" si="278"/>
        <v>0.53846153846153844</v>
      </c>
    </row>
    <row r="280" spans="1:35" customFormat="1" ht="15.75" hidden="1" customHeight="1" thickBot="1" x14ac:dyDescent="0.3">
      <c r="A280" s="311" t="s">
        <v>489</v>
      </c>
      <c r="B280" s="208">
        <v>2016</v>
      </c>
      <c r="C280" s="208">
        <v>2</v>
      </c>
      <c r="D280" s="209" t="s">
        <v>53</v>
      </c>
      <c r="E280" s="210">
        <v>42401</v>
      </c>
      <c r="F280" s="227">
        <v>42429</v>
      </c>
      <c r="G280" s="211">
        <f t="shared" ref="G280:G282" ca="1" si="335">IF($N$1&gt;F280,0,(F280-$N$1))</f>
        <v>0</v>
      </c>
      <c r="H280" s="207" t="s">
        <v>84</v>
      </c>
      <c r="I280" s="207" t="s">
        <v>170</v>
      </c>
      <c r="J280" s="207" t="s">
        <v>485</v>
      </c>
      <c r="K280" s="212" t="str">
        <f t="shared" ref="K280:K282" ca="1" si="336">IF(F280=0,$L$3,(IF(G280=0,$L$1,$L$2)))</f>
        <v>Completed</v>
      </c>
      <c r="L280" s="208" t="s">
        <v>155</v>
      </c>
      <c r="M280" s="213" t="s">
        <v>58</v>
      </c>
      <c r="N280" s="213" t="s">
        <v>173</v>
      </c>
      <c r="O280" s="213" t="s">
        <v>60</v>
      </c>
      <c r="P280" s="213" t="s">
        <v>61</v>
      </c>
      <c r="Q280" s="213" t="s">
        <v>62</v>
      </c>
      <c r="R280" s="214">
        <v>0.3</v>
      </c>
      <c r="S280" s="215">
        <v>1.3</v>
      </c>
      <c r="T280" s="216">
        <v>5000</v>
      </c>
      <c r="U280" s="216">
        <v>5000</v>
      </c>
      <c r="V280" s="212">
        <f t="shared" ref="V280:V282" si="337">IF(U280&gt;T280,0,T280-U280)</f>
        <v>0</v>
      </c>
      <c r="W280" s="212">
        <f t="shared" ref="W280:W282" si="338">IF(U280&gt;T280,T280,U280)</f>
        <v>5000</v>
      </c>
      <c r="X280" s="216">
        <v>0</v>
      </c>
      <c r="Y280" s="217">
        <f t="shared" ref="Y280:Y282" si="339">X280/U280</f>
        <v>0</v>
      </c>
      <c r="Z280" s="218" t="e">
        <f t="shared" ref="Z280" si="340">AE280/X280</f>
        <v>#DIV/0!</v>
      </c>
      <c r="AA280" s="219">
        <f t="shared" ref="AA280:AA282" si="341">IF(O280="cpv",(T280*R280),(T280/1000*R280))</f>
        <v>1.5</v>
      </c>
      <c r="AB280" s="220">
        <v>1500</v>
      </c>
      <c r="AC280" s="219">
        <f t="shared" ref="AC280:AC282" si="342">AB280-AA280</f>
        <v>1498.5</v>
      </c>
      <c r="AD280" s="221">
        <f t="shared" ref="AD280:AD282" si="343">IF(O280="cpv",(T280*S280),(T280/1000*S280))</f>
        <v>6.5</v>
      </c>
      <c r="AE280" s="302">
        <f>IF((SUMIF($J$7:$J$1048576,J280,$U$7:$U$1048576))&gt;(SUMIF($J$7:$J$1048576,J280,$T$7:$T$1048576)),AD280,(IF(O280="cpv",(U280*S280),(U280*S280/1000))))</f>
        <v>6.5</v>
      </c>
      <c r="AF280" s="222">
        <f t="shared" ref="AF280:AF282" si="344">AE280-AD280</f>
        <v>0</v>
      </c>
      <c r="AG280" s="222">
        <v>0</v>
      </c>
      <c r="AH280" s="222">
        <f t="shared" si="277"/>
        <v>-1493.5</v>
      </c>
      <c r="AI280" s="223">
        <f t="shared" si="278"/>
        <v>-229.76923076923077</v>
      </c>
    </row>
    <row r="281" spans="1:35" customFormat="1" ht="15" hidden="1" customHeight="1" thickBot="1" x14ac:dyDescent="0.3">
      <c r="A281" s="309" t="s">
        <v>490</v>
      </c>
      <c r="B281" s="176">
        <v>2016</v>
      </c>
      <c r="C281" s="176">
        <v>2</v>
      </c>
      <c r="D281" s="177" t="s">
        <v>53</v>
      </c>
      <c r="E281" s="178">
        <v>42408</v>
      </c>
      <c r="F281" s="178">
        <v>42427</v>
      </c>
      <c r="G281" s="179">
        <f t="shared" ca="1" si="335"/>
        <v>0</v>
      </c>
      <c r="H281" s="175" t="s">
        <v>54</v>
      </c>
      <c r="I281" s="175" t="s">
        <v>140</v>
      </c>
      <c r="J281" s="175" t="s">
        <v>491</v>
      </c>
      <c r="K281" s="180" t="str">
        <f t="shared" ca="1" si="336"/>
        <v>Completed</v>
      </c>
      <c r="L281" s="176" t="s">
        <v>92</v>
      </c>
      <c r="M281" s="176" t="s">
        <v>58</v>
      </c>
      <c r="N281" s="176" t="s">
        <v>59</v>
      </c>
      <c r="O281" s="176" t="s">
        <v>60</v>
      </c>
      <c r="P281" s="176" t="s">
        <v>61</v>
      </c>
      <c r="Q281" s="176" t="s">
        <v>62</v>
      </c>
      <c r="R281" s="52">
        <v>0.1</v>
      </c>
      <c r="S281" s="181">
        <v>1</v>
      </c>
      <c r="T281" s="182">
        <v>500000</v>
      </c>
      <c r="U281" s="182">
        <v>511512</v>
      </c>
      <c r="V281" s="180">
        <f t="shared" si="337"/>
        <v>0</v>
      </c>
      <c r="W281" s="180">
        <f t="shared" si="338"/>
        <v>500000</v>
      </c>
      <c r="X281" s="182"/>
      <c r="Y281" s="183">
        <f t="shared" si="339"/>
        <v>0</v>
      </c>
      <c r="Z281" s="184" t="e">
        <f>AE281/X281</f>
        <v>#DIV/0!</v>
      </c>
      <c r="AA281" s="185">
        <f t="shared" si="341"/>
        <v>50</v>
      </c>
      <c r="AB281" s="186">
        <f t="shared" ref="AB281:AB282" si="345">IF(O281="cpv",(IF(V281&gt;0,U281*R281,AA281)),(IF(V281&gt;0,U281/1000*R281,AA281)))</f>
        <v>50</v>
      </c>
      <c r="AC281" s="185">
        <f t="shared" si="342"/>
        <v>0</v>
      </c>
      <c r="AD281" s="187">
        <f t="shared" si="343"/>
        <v>500</v>
      </c>
      <c r="AE281" s="300">
        <f>IF((SUMIF($J$7:$J$1048576,J281,$U$7:$U$1048576))&gt;(SUMIF($J$7:$J$1048576,J281,$T$7:$T$1048576)),AD281,(IF(O281="cpv",(U281*S281),(U281*S281/1000))))</f>
        <v>511.512</v>
      </c>
      <c r="AF281" s="188">
        <f t="shared" si="344"/>
        <v>11.512</v>
      </c>
      <c r="AG281" s="188">
        <v>0</v>
      </c>
      <c r="AH281" s="188">
        <f t="shared" si="277"/>
        <v>461.512</v>
      </c>
      <c r="AI281" s="189">
        <f t="shared" si="278"/>
        <v>0.90225058258652779</v>
      </c>
    </row>
    <row r="282" spans="1:35" customFormat="1" ht="15" hidden="1" customHeight="1" thickBot="1" x14ac:dyDescent="0.3">
      <c r="A282" s="310" t="s">
        <v>492</v>
      </c>
      <c r="B282" s="191">
        <v>2016</v>
      </c>
      <c r="C282" s="191">
        <v>2</v>
      </c>
      <c r="D282" s="192" t="s">
        <v>53</v>
      </c>
      <c r="E282" s="193">
        <v>42408</v>
      </c>
      <c r="F282" s="226">
        <v>42427</v>
      </c>
      <c r="G282" s="194">
        <f t="shared" ca="1" si="335"/>
        <v>0</v>
      </c>
      <c r="H282" s="190" t="s">
        <v>54</v>
      </c>
      <c r="I282" s="190" t="s">
        <v>140</v>
      </c>
      <c r="J282" s="190" t="s">
        <v>491</v>
      </c>
      <c r="K282" s="195" t="str">
        <f t="shared" ca="1" si="336"/>
        <v>Completed</v>
      </c>
      <c r="L282" s="191" t="s">
        <v>253</v>
      </c>
      <c r="M282" s="196" t="s">
        <v>58</v>
      </c>
      <c r="N282" s="196" t="s">
        <v>59</v>
      </c>
      <c r="O282" s="196" t="s">
        <v>60</v>
      </c>
      <c r="P282" s="196" t="s">
        <v>61</v>
      </c>
      <c r="Q282" s="196" t="s">
        <v>62</v>
      </c>
      <c r="R282" s="117">
        <v>0.5</v>
      </c>
      <c r="S282" s="198">
        <v>1</v>
      </c>
      <c r="T282" s="199">
        <v>300000</v>
      </c>
      <c r="U282" s="199">
        <v>83583</v>
      </c>
      <c r="V282" s="195">
        <f t="shared" si="337"/>
        <v>216417</v>
      </c>
      <c r="W282" s="195">
        <f t="shared" si="338"/>
        <v>83583</v>
      </c>
      <c r="X282" s="199"/>
      <c r="Y282" s="200">
        <f t="shared" si="339"/>
        <v>0</v>
      </c>
      <c r="Z282" s="201" t="e">
        <f>AE282/X282</f>
        <v>#DIV/0!</v>
      </c>
      <c r="AA282" s="202">
        <f t="shared" si="341"/>
        <v>150</v>
      </c>
      <c r="AB282" s="203">
        <f t="shared" si="345"/>
        <v>41.791499999999999</v>
      </c>
      <c r="AC282" s="202">
        <f t="shared" si="342"/>
        <v>-108.2085</v>
      </c>
      <c r="AD282" s="204">
        <f t="shared" si="343"/>
        <v>300</v>
      </c>
      <c r="AE282" s="301">
        <f>IF((SUMIF($J$7:$J$1048576,J282,$U$7:$U$1048576))&gt;(SUMIF($J$7:$J$1048576,J282,$T$7:$T$1048576)),AD282,(IF(O282="cpv",(U282*S282),(U282*S282/1000))))</f>
        <v>83.582999999999998</v>
      </c>
      <c r="AF282" s="205">
        <f t="shared" si="344"/>
        <v>-216.417</v>
      </c>
      <c r="AG282" s="205">
        <v>0</v>
      </c>
      <c r="AH282" s="205">
        <f t="shared" si="277"/>
        <v>41.791499999999999</v>
      </c>
      <c r="AI282" s="206">
        <f t="shared" si="278"/>
        <v>0.5</v>
      </c>
    </row>
    <row r="283" spans="1:35" customFormat="1" ht="15" hidden="1" customHeight="1" x14ac:dyDescent="0.3">
      <c r="A283" s="310" t="s">
        <v>493</v>
      </c>
      <c r="B283" s="191">
        <v>2016</v>
      </c>
      <c r="C283" s="191">
        <v>2</v>
      </c>
      <c r="D283" s="192" t="s">
        <v>53</v>
      </c>
      <c r="E283" s="193">
        <v>42408</v>
      </c>
      <c r="F283" s="226">
        <v>42427</v>
      </c>
      <c r="G283" s="194">
        <f t="shared" ref="G283:G284" ca="1" si="346">IF($N$1&gt;F283,0,(F283-$N$1))</f>
        <v>0</v>
      </c>
      <c r="H283" s="190" t="s">
        <v>54</v>
      </c>
      <c r="I283" s="190" t="s">
        <v>140</v>
      </c>
      <c r="J283" s="190" t="s">
        <v>491</v>
      </c>
      <c r="K283" s="195" t="str">
        <f t="shared" ref="K283:K284" ca="1" si="347">IF(F283=0,$L$3,(IF(G283=0,$L$1,$L$2)))</f>
        <v>Completed</v>
      </c>
      <c r="L283" s="191" t="s">
        <v>82</v>
      </c>
      <c r="M283" s="196" t="s">
        <v>58</v>
      </c>
      <c r="N283" s="196" t="s">
        <v>59</v>
      </c>
      <c r="O283" s="196" t="s">
        <v>60</v>
      </c>
      <c r="P283" s="196" t="s">
        <v>61</v>
      </c>
      <c r="Q283" s="196" t="s">
        <v>62</v>
      </c>
      <c r="R283" s="117">
        <v>0.1</v>
      </c>
      <c r="S283" s="198">
        <v>1</v>
      </c>
      <c r="T283" s="199">
        <v>1500000</v>
      </c>
      <c r="U283" s="199">
        <v>1646398</v>
      </c>
      <c r="V283" s="195">
        <f t="shared" ref="V283:V284" si="348">IF(U283&gt;T283,0,T283-U283)</f>
        <v>0</v>
      </c>
      <c r="W283" s="195">
        <f t="shared" ref="W283:W284" si="349">IF(U283&gt;T283,T283,U283)</f>
        <v>1500000</v>
      </c>
      <c r="X283" s="199"/>
      <c r="Y283" s="200">
        <f t="shared" ref="Y283:Y284" si="350">X283/U283</f>
        <v>0</v>
      </c>
      <c r="Z283" s="201" t="e">
        <f t="shared" ref="Z283:Z284" si="351">AE283/X283</f>
        <v>#DIV/0!</v>
      </c>
      <c r="AA283" s="202">
        <f t="shared" ref="AA283:AA284" si="352">IF(O283="cpv",(T283*R283),(T283/1000*R283))</f>
        <v>150</v>
      </c>
      <c r="AB283" s="203">
        <f t="shared" ref="AB283:AB284" si="353">IF(O283="cpv",(IF(V283&gt;0,U283*R283,AA283)),(IF(V283&gt;0,U283/1000*R283,AA283)))</f>
        <v>150</v>
      </c>
      <c r="AC283" s="202">
        <f t="shared" ref="AC283:AC284" si="354">AB283-AA283</f>
        <v>0</v>
      </c>
      <c r="AD283" s="204">
        <f t="shared" ref="AD283:AD284" si="355">IF(O283="cpv",(T283*S283),(T283/1000*S283))</f>
        <v>1500</v>
      </c>
      <c r="AE283" s="301">
        <v>1033.01</v>
      </c>
      <c r="AF283" s="205">
        <f t="shared" ref="AF283:AF284" si="356">AE283-AD283</f>
        <v>-466.99</v>
      </c>
      <c r="AG283" s="205">
        <v>0</v>
      </c>
      <c r="AH283" s="205">
        <f t="shared" si="277"/>
        <v>883.01</v>
      </c>
      <c r="AI283" s="206">
        <f t="shared" si="278"/>
        <v>0.85479327402445282</v>
      </c>
    </row>
    <row r="284" spans="1:35" customFormat="1" ht="15.75" hidden="1" customHeight="1" thickBot="1" x14ac:dyDescent="0.3">
      <c r="A284" s="311" t="s">
        <v>494</v>
      </c>
      <c r="B284" s="208">
        <v>2016</v>
      </c>
      <c r="C284" s="208">
        <v>2</v>
      </c>
      <c r="D284" s="209" t="s">
        <v>53</v>
      </c>
      <c r="E284" s="210">
        <v>42408</v>
      </c>
      <c r="F284" s="227">
        <v>42427</v>
      </c>
      <c r="G284" s="211">
        <f t="shared" ca="1" si="346"/>
        <v>0</v>
      </c>
      <c r="H284" s="207" t="s">
        <v>54</v>
      </c>
      <c r="I284" s="207" t="s">
        <v>140</v>
      </c>
      <c r="J284" s="207" t="s">
        <v>491</v>
      </c>
      <c r="K284" s="212" t="str">
        <f t="shared" ca="1" si="347"/>
        <v>Completed</v>
      </c>
      <c r="L284" s="208" t="s">
        <v>64</v>
      </c>
      <c r="M284" s="213" t="s">
        <v>58</v>
      </c>
      <c r="N284" s="213" t="s">
        <v>59</v>
      </c>
      <c r="O284" s="213" t="s">
        <v>60</v>
      </c>
      <c r="P284" s="213" t="s">
        <v>61</v>
      </c>
      <c r="Q284" s="213" t="s">
        <v>62</v>
      </c>
      <c r="R284" s="52">
        <v>0.2</v>
      </c>
      <c r="S284" s="215">
        <v>1</v>
      </c>
      <c r="T284" s="216">
        <v>1000000</v>
      </c>
      <c r="U284" s="216">
        <v>625894</v>
      </c>
      <c r="V284" s="212">
        <f t="shared" si="348"/>
        <v>374106</v>
      </c>
      <c r="W284" s="212">
        <f t="shared" si="349"/>
        <v>625894</v>
      </c>
      <c r="X284" s="216">
        <v>94</v>
      </c>
      <c r="Y284" s="217">
        <f t="shared" si="350"/>
        <v>1.5018517512550047E-4</v>
      </c>
      <c r="Z284" s="218">
        <f t="shared" si="351"/>
        <v>6.6584468085106385</v>
      </c>
      <c r="AA284" s="219">
        <f t="shared" si="352"/>
        <v>200</v>
      </c>
      <c r="AB284" s="220">
        <f t="shared" si="353"/>
        <v>125.17880000000001</v>
      </c>
      <c r="AC284" s="219">
        <f t="shared" si="354"/>
        <v>-74.82119999999999</v>
      </c>
      <c r="AD284" s="221">
        <f t="shared" si="355"/>
        <v>1000</v>
      </c>
      <c r="AE284" s="302">
        <f>IF((SUMIF($J$7:$J$1048576,J284,$U$7:$U$1048576))&gt;(SUMIF($J$7:$J$1048576,J284,$T$7:$T$1048576)),AD284,(IF(O284="cpv",(U284*S284),(U284*S284/1000))))</f>
        <v>625.89400000000001</v>
      </c>
      <c r="AF284" s="222">
        <f t="shared" si="356"/>
        <v>-374.10599999999999</v>
      </c>
      <c r="AG284" s="222">
        <v>0</v>
      </c>
      <c r="AH284" s="222">
        <f t="shared" si="277"/>
        <v>500.71519999999998</v>
      </c>
      <c r="AI284" s="223">
        <f t="shared" si="278"/>
        <v>0.79999999999999993</v>
      </c>
    </row>
    <row r="285" spans="1:35" customFormat="1" ht="15" hidden="1" customHeight="1" x14ac:dyDescent="0.3">
      <c r="A285" s="309" t="s">
        <v>495</v>
      </c>
      <c r="B285" s="176">
        <v>2016</v>
      </c>
      <c r="C285" s="176">
        <v>2</v>
      </c>
      <c r="D285" s="177" t="s">
        <v>53</v>
      </c>
      <c r="E285" s="178">
        <v>42401</v>
      </c>
      <c r="F285" s="178">
        <v>42414</v>
      </c>
      <c r="G285" s="179">
        <f t="shared" ref="G285:G286" ca="1" si="357">IF($N$1&gt;F285,0,(F285-$N$1))</f>
        <v>0</v>
      </c>
      <c r="H285" s="175" t="s">
        <v>54</v>
      </c>
      <c r="I285" s="175" t="s">
        <v>140</v>
      </c>
      <c r="J285" s="175" t="s">
        <v>496</v>
      </c>
      <c r="K285" s="180" t="str">
        <f t="shared" ref="K285:K286" ca="1" si="358">IF(F285=0,$L$3,(IF(G285=0,$L$1,$L$2)))</f>
        <v>Completed</v>
      </c>
      <c r="L285" s="176" t="s">
        <v>82</v>
      </c>
      <c r="M285" s="176" t="s">
        <v>58</v>
      </c>
      <c r="N285" s="176" t="s">
        <v>59</v>
      </c>
      <c r="O285" s="176" t="s">
        <v>60</v>
      </c>
      <c r="P285" s="176" t="s">
        <v>61</v>
      </c>
      <c r="Q285" s="176" t="s">
        <v>62</v>
      </c>
      <c r="R285" s="117">
        <v>0.1</v>
      </c>
      <c r="S285" s="181">
        <v>0.8</v>
      </c>
      <c r="T285" s="182">
        <v>1250000</v>
      </c>
      <c r="U285" s="182">
        <v>1303444</v>
      </c>
      <c r="V285" s="180">
        <f t="shared" ref="V285:V286" si="359">IF(U285&gt;T285,0,T285-U285)</f>
        <v>0</v>
      </c>
      <c r="W285" s="180">
        <f t="shared" ref="W285:W286" si="360">IF(U285&gt;T285,T285,U285)</f>
        <v>1250000</v>
      </c>
      <c r="X285" s="182"/>
      <c r="Y285" s="183">
        <f t="shared" ref="Y285:Y286" si="361">X285/U285</f>
        <v>0</v>
      </c>
      <c r="Z285" s="184" t="e">
        <f t="shared" ref="Z285:Z286" si="362">AE285/X285</f>
        <v>#DIV/0!</v>
      </c>
      <c r="AA285" s="185">
        <f t="shared" ref="AA285:AA286" si="363">IF(O285="cpv",(T285*R285),(T285/1000*R285))</f>
        <v>125</v>
      </c>
      <c r="AB285" s="186">
        <f t="shared" ref="AB285:AB286" si="364">IF(O285="cpv",(IF(V285&gt;0,U285*R285,AA285)),(IF(V285&gt;0,U285/1000*R285,AA285)))</f>
        <v>125</v>
      </c>
      <c r="AC285" s="185">
        <f t="shared" ref="AC285:AC286" si="365">AB285-AA285</f>
        <v>0</v>
      </c>
      <c r="AD285" s="187">
        <f t="shared" ref="AD285:AD286" si="366">IF(O285="cpv",(T285*S285),(T285/1000*S285))</f>
        <v>1000</v>
      </c>
      <c r="AE285" s="300">
        <v>800</v>
      </c>
      <c r="AF285" s="188">
        <f t="shared" ref="AF285:AF286" si="367">AE285-AD285</f>
        <v>-200</v>
      </c>
      <c r="AG285" s="188">
        <v>0</v>
      </c>
      <c r="AH285" s="188">
        <f t="shared" si="277"/>
        <v>675</v>
      </c>
      <c r="AI285" s="189">
        <f t="shared" si="278"/>
        <v>0.84375</v>
      </c>
    </row>
    <row r="286" spans="1:35" customFormat="1" ht="15" hidden="1" customHeight="1" x14ac:dyDescent="0.3">
      <c r="A286" s="310" t="s">
        <v>497</v>
      </c>
      <c r="B286" s="191">
        <v>2016</v>
      </c>
      <c r="C286" s="191">
        <v>2</v>
      </c>
      <c r="D286" s="192" t="s">
        <v>53</v>
      </c>
      <c r="E286" s="193">
        <v>42401</v>
      </c>
      <c r="F286" s="226">
        <v>42414</v>
      </c>
      <c r="G286" s="194">
        <f t="shared" ca="1" si="357"/>
        <v>0</v>
      </c>
      <c r="H286" s="190" t="s">
        <v>54</v>
      </c>
      <c r="I286" s="190" t="s">
        <v>140</v>
      </c>
      <c r="J286" s="190" t="s">
        <v>496</v>
      </c>
      <c r="K286" s="195" t="str">
        <f t="shared" ca="1" si="358"/>
        <v>Completed</v>
      </c>
      <c r="L286" s="191" t="s">
        <v>64</v>
      </c>
      <c r="M286" s="196" t="s">
        <v>58</v>
      </c>
      <c r="N286" s="196" t="s">
        <v>59</v>
      </c>
      <c r="O286" s="196" t="s">
        <v>60</v>
      </c>
      <c r="P286" s="196" t="s">
        <v>61</v>
      </c>
      <c r="Q286" s="196" t="s">
        <v>62</v>
      </c>
      <c r="R286" s="52">
        <v>0.2</v>
      </c>
      <c r="S286" s="198">
        <v>0.8</v>
      </c>
      <c r="T286" s="199">
        <v>1000000</v>
      </c>
      <c r="U286" s="199">
        <v>1026245</v>
      </c>
      <c r="V286" s="195">
        <f t="shared" si="359"/>
        <v>0</v>
      </c>
      <c r="W286" s="195">
        <f t="shared" si="360"/>
        <v>1000000</v>
      </c>
      <c r="X286" s="199">
        <v>297</v>
      </c>
      <c r="Y286" s="200">
        <f t="shared" si="361"/>
        <v>2.8940457687978992E-4</v>
      </c>
      <c r="Z286" s="201">
        <f t="shared" si="362"/>
        <v>2.6936026936026938</v>
      </c>
      <c r="AA286" s="202">
        <f t="shared" si="363"/>
        <v>200</v>
      </c>
      <c r="AB286" s="203">
        <f t="shared" si="364"/>
        <v>200</v>
      </c>
      <c r="AC286" s="202">
        <f t="shared" si="365"/>
        <v>0</v>
      </c>
      <c r="AD286" s="204">
        <f t="shared" si="366"/>
        <v>800</v>
      </c>
      <c r="AE286" s="301">
        <f>IF((SUMIF($J$7:$J$1048576,J286,$U$7:$U$1048576))&gt;(SUMIF($J$7:$J$1048576,J286,$T$7:$T$1048576)),AD286,(IF(O286="cpv",(U286*S286),(U286*S286/1000))))</f>
        <v>800</v>
      </c>
      <c r="AF286" s="205">
        <f t="shared" si="367"/>
        <v>0</v>
      </c>
      <c r="AG286" s="205">
        <v>0</v>
      </c>
      <c r="AH286" s="205">
        <f t="shared" si="277"/>
        <v>600</v>
      </c>
      <c r="AI286" s="206">
        <f t="shared" si="278"/>
        <v>0.75</v>
      </c>
    </row>
    <row r="287" spans="1:35" customFormat="1" ht="15.75" hidden="1" customHeight="1" thickBot="1" x14ac:dyDescent="0.3">
      <c r="A287" s="311" t="s">
        <v>498</v>
      </c>
      <c r="B287" s="208">
        <v>2016</v>
      </c>
      <c r="C287" s="208">
        <v>2</v>
      </c>
      <c r="D287" s="209" t="s">
        <v>53</v>
      </c>
      <c r="E287" s="210">
        <v>42401</v>
      </c>
      <c r="F287" s="227">
        <v>42414</v>
      </c>
      <c r="G287" s="211">
        <f t="shared" ref="G287:G289" ca="1" si="368">IF($N$1&gt;F287,0,(F287-$N$1))</f>
        <v>0</v>
      </c>
      <c r="H287" s="207" t="s">
        <v>54</v>
      </c>
      <c r="I287" s="207" t="s">
        <v>140</v>
      </c>
      <c r="J287" s="207" t="s">
        <v>496</v>
      </c>
      <c r="K287" s="212" t="str">
        <f t="shared" ref="K287:K289" ca="1" si="369">IF(F287=0,$L$3,(IF(G287=0,$L$1,$L$2)))</f>
        <v>Completed</v>
      </c>
      <c r="L287" s="208" t="s">
        <v>499</v>
      </c>
      <c r="M287" s="213" t="s">
        <v>58</v>
      </c>
      <c r="N287" s="213" t="s">
        <v>59</v>
      </c>
      <c r="O287" s="213" t="s">
        <v>60</v>
      </c>
      <c r="P287" s="213" t="s">
        <v>61</v>
      </c>
      <c r="Q287" s="213" t="s">
        <v>62</v>
      </c>
      <c r="R287" s="214">
        <v>0.15</v>
      </c>
      <c r="S287" s="215">
        <v>0.8</v>
      </c>
      <c r="T287" s="216">
        <v>240000</v>
      </c>
      <c r="U287" s="216">
        <v>301573</v>
      </c>
      <c r="V287" s="212">
        <f t="shared" ref="V287:V289" si="370">IF(U287&gt;T287,0,T287-U287)</f>
        <v>0</v>
      </c>
      <c r="W287" s="212">
        <f t="shared" ref="W287:W289" si="371">IF(U287&gt;T287,T287,U287)</f>
        <v>240000</v>
      </c>
      <c r="X287" s="216"/>
      <c r="Y287" s="217">
        <f t="shared" ref="Y287:Y289" si="372">X287/U287</f>
        <v>0</v>
      </c>
      <c r="Z287" s="218" t="e">
        <f t="shared" ref="Z287:Z289" si="373">AE287/X287</f>
        <v>#DIV/0!</v>
      </c>
      <c r="AA287" s="219">
        <f t="shared" ref="AA287:AA289" si="374">IF(O287="cpv",(T287*R287),(T287/1000*R287))</f>
        <v>36</v>
      </c>
      <c r="AB287" s="220">
        <f t="shared" ref="AB287:AB289" si="375">IF(O287="cpv",(IF(V287&gt;0,U287*R287,AA287)),(IF(V287&gt;0,U287/1000*R287,AA287)))</f>
        <v>36</v>
      </c>
      <c r="AC287" s="219">
        <f t="shared" ref="AC287:AC289" si="376">AB287-AA287</f>
        <v>0</v>
      </c>
      <c r="AD287" s="221">
        <f t="shared" ref="AD287:AD289" si="377">IF(O287="cpv",(T287*S287),(T287/1000*S287))</f>
        <v>192</v>
      </c>
      <c r="AE287" s="302">
        <f>IF((SUMIF($J$7:$J$1048576,J287,$U$7:$U$1048576))&gt;(SUMIF($J$7:$J$1048576,J287,$T$7:$T$1048576)),AD287,(IF(O287="cpv",(U287*S287),(U287*S287/1000))))</f>
        <v>192</v>
      </c>
      <c r="AF287" s="222">
        <f t="shared" ref="AF287:AF289" si="378">AE287-AD287</f>
        <v>0</v>
      </c>
      <c r="AG287" s="222">
        <v>0</v>
      </c>
      <c r="AH287" s="222">
        <f t="shared" si="277"/>
        <v>156</v>
      </c>
      <c r="AI287" s="223">
        <f t="shared" si="278"/>
        <v>0.8125</v>
      </c>
    </row>
    <row r="288" spans="1:35" customFormat="1" ht="15.75" hidden="1" customHeight="1" thickBot="1" x14ac:dyDescent="0.3">
      <c r="A288" s="308" t="s">
        <v>500</v>
      </c>
      <c r="B288" s="161">
        <v>2016</v>
      </c>
      <c r="C288" s="161">
        <v>2</v>
      </c>
      <c r="D288" s="162" t="s">
        <v>53</v>
      </c>
      <c r="E288" s="163">
        <v>42408</v>
      </c>
      <c r="F288" s="163">
        <v>42414</v>
      </c>
      <c r="G288" s="164">
        <f t="shared" ca="1" si="368"/>
        <v>0</v>
      </c>
      <c r="H288" s="160" t="s">
        <v>54</v>
      </c>
      <c r="I288" s="160" t="s">
        <v>140</v>
      </c>
      <c r="J288" s="160" t="s">
        <v>501</v>
      </c>
      <c r="K288" s="165" t="str">
        <f t="shared" ca="1" si="369"/>
        <v>Completed</v>
      </c>
      <c r="L288" s="161" t="s">
        <v>68</v>
      </c>
      <c r="M288" s="161" t="s">
        <v>58</v>
      </c>
      <c r="N288" s="161" t="s">
        <v>86</v>
      </c>
      <c r="O288" s="161" t="s">
        <v>60</v>
      </c>
      <c r="P288" s="161" t="s">
        <v>61</v>
      </c>
      <c r="Q288" s="161" t="s">
        <v>62</v>
      </c>
      <c r="R288" s="166">
        <v>1</v>
      </c>
      <c r="S288" s="166">
        <v>3</v>
      </c>
      <c r="T288" s="167">
        <v>1000000</v>
      </c>
      <c r="U288" s="167">
        <v>1001775</v>
      </c>
      <c r="V288" s="165">
        <f t="shared" si="370"/>
        <v>0</v>
      </c>
      <c r="W288" s="165">
        <f t="shared" si="371"/>
        <v>1000000</v>
      </c>
      <c r="X288" s="167"/>
      <c r="Y288" s="168">
        <f t="shared" si="372"/>
        <v>0</v>
      </c>
      <c r="Z288" s="169" t="e">
        <f t="shared" si="373"/>
        <v>#DIV/0!</v>
      </c>
      <c r="AA288" s="170">
        <f t="shared" si="374"/>
        <v>1000</v>
      </c>
      <c r="AB288" s="171">
        <f t="shared" si="375"/>
        <v>1000</v>
      </c>
      <c r="AC288" s="170">
        <f t="shared" si="376"/>
        <v>0</v>
      </c>
      <c r="AD288" s="172">
        <f t="shared" si="377"/>
        <v>3000</v>
      </c>
      <c r="AE288" s="299">
        <v>2500</v>
      </c>
      <c r="AF288" s="173">
        <f t="shared" si="378"/>
        <v>-500</v>
      </c>
      <c r="AG288" s="173">
        <v>0</v>
      </c>
      <c r="AH288" s="173">
        <f t="shared" si="277"/>
        <v>1500</v>
      </c>
      <c r="AI288" s="174">
        <f t="shared" si="278"/>
        <v>0.6</v>
      </c>
    </row>
    <row r="289" spans="1:35" customFormat="1" ht="15" hidden="1" customHeight="1" x14ac:dyDescent="0.3">
      <c r="A289" s="309" t="s">
        <v>502</v>
      </c>
      <c r="B289" s="176">
        <v>2016</v>
      </c>
      <c r="C289" s="176">
        <v>2</v>
      </c>
      <c r="D289" s="177" t="s">
        <v>53</v>
      </c>
      <c r="E289" s="178">
        <v>42408</v>
      </c>
      <c r="F289" s="178">
        <v>42414</v>
      </c>
      <c r="G289" s="179">
        <f t="shared" ca="1" si="368"/>
        <v>0</v>
      </c>
      <c r="H289" s="175" t="s">
        <v>54</v>
      </c>
      <c r="I289" s="175" t="s">
        <v>140</v>
      </c>
      <c r="J289" s="175" t="s">
        <v>503</v>
      </c>
      <c r="K289" s="180" t="str">
        <f t="shared" ca="1" si="369"/>
        <v>Completed</v>
      </c>
      <c r="L289" s="176" t="s">
        <v>72</v>
      </c>
      <c r="M289" s="176" t="s">
        <v>58</v>
      </c>
      <c r="N289" s="176" t="s">
        <v>59</v>
      </c>
      <c r="O289" s="176" t="s">
        <v>60</v>
      </c>
      <c r="P289" s="176" t="s">
        <v>61</v>
      </c>
      <c r="Q289" s="176" t="s">
        <v>62</v>
      </c>
      <c r="R289" s="181">
        <v>0.2</v>
      </c>
      <c r="S289" s="181">
        <v>1</v>
      </c>
      <c r="T289" s="182">
        <v>100000</v>
      </c>
      <c r="U289" s="182">
        <v>301969</v>
      </c>
      <c r="V289" s="180">
        <f t="shared" si="370"/>
        <v>0</v>
      </c>
      <c r="W289" s="180">
        <f t="shared" si="371"/>
        <v>100000</v>
      </c>
      <c r="X289" s="182"/>
      <c r="Y289" s="183">
        <f t="shared" si="372"/>
        <v>0</v>
      </c>
      <c r="Z289" s="184" t="e">
        <f t="shared" si="373"/>
        <v>#DIV/0!</v>
      </c>
      <c r="AA289" s="185">
        <f t="shared" si="374"/>
        <v>20</v>
      </c>
      <c r="AB289" s="186">
        <f t="shared" si="375"/>
        <v>20</v>
      </c>
      <c r="AC289" s="185">
        <f t="shared" si="376"/>
        <v>0</v>
      </c>
      <c r="AD289" s="187">
        <f t="shared" si="377"/>
        <v>100</v>
      </c>
      <c r="AE289" s="300">
        <f>IF((SUMIF($J$7:$J$1048576,J289,$U$7:$U$1048576))&gt;(SUMIF($J$7:$J$1048576,J289,$T$7:$T$1048576)),AD289,(IF(O289="cpv",(U289*S289),(U289*S289/1000))))</f>
        <v>100</v>
      </c>
      <c r="AF289" s="188">
        <f t="shared" si="378"/>
        <v>0</v>
      </c>
      <c r="AG289" s="188">
        <v>0</v>
      </c>
      <c r="AH289" s="188">
        <f t="shared" si="277"/>
        <v>80</v>
      </c>
      <c r="AI289" s="189">
        <f t="shared" si="278"/>
        <v>0.8</v>
      </c>
    </row>
    <row r="290" spans="1:35" customFormat="1" ht="15" hidden="1" customHeight="1" thickBot="1" x14ac:dyDescent="0.3">
      <c r="A290" s="310" t="s">
        <v>504</v>
      </c>
      <c r="B290" s="191">
        <v>2016</v>
      </c>
      <c r="C290" s="191">
        <v>2</v>
      </c>
      <c r="D290" s="192" t="s">
        <v>53</v>
      </c>
      <c r="E290" s="193">
        <v>42408</v>
      </c>
      <c r="F290" s="226">
        <v>42414</v>
      </c>
      <c r="G290" s="194">
        <f t="shared" ref="G290:G291" ca="1" si="379">IF($N$1&gt;F290,0,(F290-$N$1))</f>
        <v>0</v>
      </c>
      <c r="H290" s="190" t="s">
        <v>54</v>
      </c>
      <c r="I290" s="190" t="s">
        <v>140</v>
      </c>
      <c r="J290" s="190" t="s">
        <v>503</v>
      </c>
      <c r="K290" s="195" t="str">
        <f t="shared" ref="K290:K291" ca="1" si="380">IF(F290=0,$L$3,(IF(G290=0,$L$1,$L$2)))</f>
        <v>Completed</v>
      </c>
      <c r="L290" s="191" t="s">
        <v>70</v>
      </c>
      <c r="M290" s="191" t="s">
        <v>58</v>
      </c>
      <c r="N290" s="196" t="s">
        <v>59</v>
      </c>
      <c r="O290" s="196" t="s">
        <v>60</v>
      </c>
      <c r="P290" s="196" t="s">
        <v>61</v>
      </c>
      <c r="Q290" s="196" t="s">
        <v>62</v>
      </c>
      <c r="R290" s="197">
        <v>0.1</v>
      </c>
      <c r="S290" s="198">
        <v>1</v>
      </c>
      <c r="T290" s="199">
        <v>100000</v>
      </c>
      <c r="U290" s="199">
        <v>21028</v>
      </c>
      <c r="V290" s="195">
        <f t="shared" ref="V290:V291" si="381">IF(U290&gt;T290,0,T290-U290)</f>
        <v>78972</v>
      </c>
      <c r="W290" s="195">
        <f t="shared" ref="W290:W291" si="382">IF(U290&gt;T290,T290,U290)</f>
        <v>21028</v>
      </c>
      <c r="X290" s="199"/>
      <c r="Y290" s="200">
        <f t="shared" ref="Y290:Y291" si="383">X290/U290</f>
        <v>0</v>
      </c>
      <c r="Z290" s="201" t="e">
        <f t="shared" ref="Z290:Z291" si="384">AE290/X290</f>
        <v>#DIV/0!</v>
      </c>
      <c r="AA290" s="202">
        <f t="shared" ref="AA290:AA291" si="385">IF(O290="cpv",(T290*R290),(T290/1000*R290))</f>
        <v>10</v>
      </c>
      <c r="AB290" s="203">
        <f t="shared" ref="AB290:AB291" si="386">IF(O290="cpv",(IF(V290&gt;0,U290*R290,AA290)),(IF(V290&gt;0,U290/1000*R290,AA290)))</f>
        <v>2.1027999999999998</v>
      </c>
      <c r="AC290" s="202">
        <f t="shared" ref="AC290:AC291" si="387">AB290-AA290</f>
        <v>-7.8971999999999998</v>
      </c>
      <c r="AD290" s="204">
        <f t="shared" ref="AD290:AD291" si="388">IF(O290="cpv",(T290*S290),(T290/1000*S290))</f>
        <v>100</v>
      </c>
      <c r="AE290" s="301">
        <f>IF((SUMIF($J$7:$J$1048576,J290,$U$7:$U$1048576))&gt;(SUMIF($J$7:$J$1048576,J290,$T$7:$T$1048576)),AD290,(IF(O290="cpv",(U290*S290),(U290*S290/1000))))</f>
        <v>100</v>
      </c>
      <c r="AF290" s="205">
        <f t="shared" ref="AF290:AF291" si="389">AE290-AD290</f>
        <v>0</v>
      </c>
      <c r="AG290" s="205">
        <v>0</v>
      </c>
      <c r="AH290" s="205">
        <f t="shared" si="277"/>
        <v>97.897199999999998</v>
      </c>
      <c r="AI290" s="206">
        <f t="shared" si="278"/>
        <v>0.97897199999999995</v>
      </c>
    </row>
    <row r="291" spans="1:35" customFormat="1" ht="15" hidden="1" customHeight="1" thickBot="1" x14ac:dyDescent="0.3">
      <c r="A291" s="310" t="s">
        <v>505</v>
      </c>
      <c r="B291" s="191">
        <v>2016</v>
      </c>
      <c r="C291" s="191">
        <v>2</v>
      </c>
      <c r="D291" s="192" t="s">
        <v>53</v>
      </c>
      <c r="E291" s="193">
        <v>42408</v>
      </c>
      <c r="F291" s="226">
        <v>42414</v>
      </c>
      <c r="G291" s="194">
        <f t="shared" ca="1" si="379"/>
        <v>0</v>
      </c>
      <c r="H291" s="190" t="s">
        <v>54</v>
      </c>
      <c r="I291" s="190" t="s">
        <v>140</v>
      </c>
      <c r="J291" s="190" t="s">
        <v>503</v>
      </c>
      <c r="K291" s="195" t="str">
        <f t="shared" ca="1" si="380"/>
        <v>Completed</v>
      </c>
      <c r="L291" s="191" t="s">
        <v>253</v>
      </c>
      <c r="M291" s="191" t="s">
        <v>58</v>
      </c>
      <c r="N291" s="196" t="s">
        <v>59</v>
      </c>
      <c r="O291" s="196" t="s">
        <v>60</v>
      </c>
      <c r="P291" s="196" t="s">
        <v>61</v>
      </c>
      <c r="Q291" s="196" t="s">
        <v>62</v>
      </c>
      <c r="R291" s="117">
        <v>0.5</v>
      </c>
      <c r="S291" s="198">
        <v>1</v>
      </c>
      <c r="T291" s="199">
        <v>100000</v>
      </c>
      <c r="U291" s="199">
        <v>32092</v>
      </c>
      <c r="V291" s="195">
        <f t="shared" si="381"/>
        <v>67908</v>
      </c>
      <c r="W291" s="195">
        <f t="shared" si="382"/>
        <v>32092</v>
      </c>
      <c r="X291" s="199"/>
      <c r="Y291" s="200">
        <f t="shared" si="383"/>
        <v>0</v>
      </c>
      <c r="Z291" s="201" t="e">
        <f t="shared" si="384"/>
        <v>#DIV/0!</v>
      </c>
      <c r="AA291" s="202">
        <f t="shared" si="385"/>
        <v>50</v>
      </c>
      <c r="AB291" s="203">
        <f t="shared" si="386"/>
        <v>16.045999999999999</v>
      </c>
      <c r="AC291" s="202">
        <f t="shared" si="387"/>
        <v>-33.954000000000001</v>
      </c>
      <c r="AD291" s="204">
        <f t="shared" si="388"/>
        <v>100</v>
      </c>
      <c r="AE291" s="301">
        <f>IF((SUMIF($J$7:$J$1048576,J291,$U$7:$U$1048576))&gt;(SUMIF($J$7:$J$1048576,J291,$T$7:$T$1048576)),AD291,(IF(O291="cpv",(U291*S291),(U291*S291/1000))))</f>
        <v>100</v>
      </c>
      <c r="AF291" s="205">
        <f t="shared" si="389"/>
        <v>0</v>
      </c>
      <c r="AG291" s="205">
        <v>0</v>
      </c>
      <c r="AH291" s="205">
        <f t="shared" si="277"/>
        <v>83.954000000000008</v>
      </c>
      <c r="AI291" s="206">
        <f t="shared" si="278"/>
        <v>0.83954000000000006</v>
      </c>
    </row>
    <row r="292" spans="1:35" customFormat="1" ht="15" hidden="1" customHeight="1" x14ac:dyDescent="0.3">
      <c r="A292" s="310" t="s">
        <v>506</v>
      </c>
      <c r="B292" s="191">
        <v>2016</v>
      </c>
      <c r="C292" s="191">
        <v>2</v>
      </c>
      <c r="D292" s="192" t="s">
        <v>53</v>
      </c>
      <c r="E292" s="193">
        <v>42408</v>
      </c>
      <c r="F292" s="226">
        <v>42414</v>
      </c>
      <c r="G292" s="194">
        <f t="shared" ref="G292:G293" ca="1" si="390">IF($N$1&gt;F292,0,(F292-$N$1))</f>
        <v>0</v>
      </c>
      <c r="H292" s="190" t="s">
        <v>54</v>
      </c>
      <c r="I292" s="190" t="s">
        <v>140</v>
      </c>
      <c r="J292" s="190" t="s">
        <v>503</v>
      </c>
      <c r="K292" s="195" t="str">
        <f t="shared" ref="K292:K293" ca="1" si="391">IF(F292=0,$L$3,(IF(G292=0,$L$1,$L$2)))</f>
        <v>Completed</v>
      </c>
      <c r="L292" s="191" t="s">
        <v>82</v>
      </c>
      <c r="M292" s="191" t="s">
        <v>58</v>
      </c>
      <c r="N292" s="196" t="s">
        <v>59</v>
      </c>
      <c r="O292" s="196" t="s">
        <v>60</v>
      </c>
      <c r="P292" s="196" t="s">
        <v>61</v>
      </c>
      <c r="Q292" s="196" t="s">
        <v>62</v>
      </c>
      <c r="R292" s="117">
        <v>0.1</v>
      </c>
      <c r="S292" s="198">
        <v>1</v>
      </c>
      <c r="T292" s="199">
        <v>1750000</v>
      </c>
      <c r="U292" s="199">
        <v>1953446</v>
      </c>
      <c r="V292" s="195">
        <f t="shared" ref="V292:V293" si="392">IF(U292&gt;T292,0,T292-U292)</f>
        <v>0</v>
      </c>
      <c r="W292" s="195">
        <f t="shared" ref="W292:W293" si="393">IF(U292&gt;T292,T292,U292)</f>
        <v>1750000</v>
      </c>
      <c r="X292" s="199"/>
      <c r="Y292" s="200">
        <f t="shared" ref="Y292:Y293" si="394">X292/U292</f>
        <v>0</v>
      </c>
      <c r="Z292" s="201" t="e">
        <f t="shared" ref="Z292:Z293" si="395">AE292/X292</f>
        <v>#DIV/0!</v>
      </c>
      <c r="AA292" s="202">
        <f t="shared" ref="AA292:AA293" si="396">IF(O292="cpv",(T292*R292),(T292/1000*R292))</f>
        <v>175</v>
      </c>
      <c r="AB292" s="203">
        <f t="shared" ref="AB292:AB293" si="397">IF(O292="cpv",(IF(V292&gt;0,U292*R292,AA292)),(IF(V292&gt;0,U292/1000*R292,AA292)))</f>
        <v>175</v>
      </c>
      <c r="AC292" s="202">
        <f t="shared" ref="AC292:AC293" si="398">AB292-AA292</f>
        <v>0</v>
      </c>
      <c r="AD292" s="204">
        <f t="shared" ref="AD292:AD293" si="399">IF(O292="cpv",(T292*S292),(T292/1000*S292))</f>
        <v>1750</v>
      </c>
      <c r="AE292" s="301">
        <v>1450</v>
      </c>
      <c r="AF292" s="205">
        <f t="shared" ref="AF292:AF293" si="400">AE292-AD292</f>
        <v>-300</v>
      </c>
      <c r="AG292" s="205">
        <v>0</v>
      </c>
      <c r="AH292" s="205">
        <f t="shared" si="277"/>
        <v>1275</v>
      </c>
      <c r="AI292" s="206">
        <f t="shared" si="278"/>
        <v>0.87931034482758619</v>
      </c>
    </row>
    <row r="293" spans="1:35" customFormat="1" ht="15.75" hidden="1" customHeight="1" thickBot="1" x14ac:dyDescent="0.3">
      <c r="A293" s="311" t="s">
        <v>507</v>
      </c>
      <c r="B293" s="208">
        <v>2016</v>
      </c>
      <c r="C293" s="208">
        <v>2</v>
      </c>
      <c r="D293" s="209" t="s">
        <v>53</v>
      </c>
      <c r="E293" s="210">
        <v>42408</v>
      </c>
      <c r="F293" s="227">
        <v>42414</v>
      </c>
      <c r="G293" s="211">
        <f t="shared" ca="1" si="390"/>
        <v>0</v>
      </c>
      <c r="H293" s="207" t="s">
        <v>54</v>
      </c>
      <c r="I293" s="207" t="s">
        <v>140</v>
      </c>
      <c r="J293" s="207" t="s">
        <v>503</v>
      </c>
      <c r="K293" s="212" t="str">
        <f t="shared" ca="1" si="391"/>
        <v>Completed</v>
      </c>
      <c r="L293" s="208" t="s">
        <v>64</v>
      </c>
      <c r="M293" s="208" t="s">
        <v>58</v>
      </c>
      <c r="N293" s="213" t="s">
        <v>59</v>
      </c>
      <c r="O293" s="213" t="s">
        <v>60</v>
      </c>
      <c r="P293" s="213" t="s">
        <v>61</v>
      </c>
      <c r="Q293" s="213" t="s">
        <v>62</v>
      </c>
      <c r="R293" s="52">
        <v>0.2</v>
      </c>
      <c r="S293" s="215">
        <v>1</v>
      </c>
      <c r="T293" s="216">
        <v>1750000</v>
      </c>
      <c r="U293" s="216">
        <v>1774444</v>
      </c>
      <c r="V293" s="212">
        <f t="shared" si="392"/>
        <v>0</v>
      </c>
      <c r="W293" s="212">
        <f t="shared" si="393"/>
        <v>1750000</v>
      </c>
      <c r="X293" s="216">
        <v>379</v>
      </c>
      <c r="Y293" s="217">
        <f t="shared" si="394"/>
        <v>2.1358803095504846E-4</v>
      </c>
      <c r="Z293" s="218">
        <f t="shared" si="395"/>
        <v>4.6174142480211078</v>
      </c>
      <c r="AA293" s="219">
        <f t="shared" si="396"/>
        <v>350</v>
      </c>
      <c r="AB293" s="220">
        <f t="shared" si="397"/>
        <v>350</v>
      </c>
      <c r="AC293" s="219">
        <f t="shared" si="398"/>
        <v>0</v>
      </c>
      <c r="AD293" s="221">
        <f t="shared" si="399"/>
        <v>1750</v>
      </c>
      <c r="AE293" s="302">
        <f>IF((SUMIF($J$7:$J$1048576,J293,$U$7:$U$1048576))&gt;(SUMIF($J$7:$J$1048576,J293,$T$7:$T$1048576)),AD293,(IF(O293="cpv",(U293*S293),(U293*S293/1000))))</f>
        <v>1750</v>
      </c>
      <c r="AF293" s="222">
        <f t="shared" si="400"/>
        <v>0</v>
      </c>
      <c r="AG293" s="222">
        <v>0</v>
      </c>
      <c r="AH293" s="222">
        <f t="shared" si="277"/>
        <v>1400</v>
      </c>
      <c r="AI293" s="223">
        <f t="shared" si="278"/>
        <v>0.8</v>
      </c>
    </row>
    <row r="294" spans="1:35" customFormat="1" ht="15" hidden="1" customHeight="1" thickBot="1" x14ac:dyDescent="0.3">
      <c r="A294" s="309" t="s">
        <v>508</v>
      </c>
      <c r="B294" s="176">
        <v>2016</v>
      </c>
      <c r="C294" s="176">
        <v>2</v>
      </c>
      <c r="D294" s="177" t="s">
        <v>53</v>
      </c>
      <c r="E294" s="178">
        <v>42408</v>
      </c>
      <c r="F294" s="178">
        <v>42429</v>
      </c>
      <c r="G294" s="179">
        <f t="shared" ref="G294:G296" ca="1" si="401">IF($N$1&gt;F294,0,(F294-$N$1))</f>
        <v>0</v>
      </c>
      <c r="H294" s="175" t="s">
        <v>54</v>
      </c>
      <c r="I294" s="175" t="s">
        <v>129</v>
      </c>
      <c r="J294" s="175" t="s">
        <v>509</v>
      </c>
      <c r="K294" s="180" t="str">
        <f t="shared" ref="K294:K296" ca="1" si="402">IF(F294=0,$L$3,(IF(G294=0,$L$1,$L$2)))</f>
        <v>Completed</v>
      </c>
      <c r="L294" s="176" t="s">
        <v>64</v>
      </c>
      <c r="M294" s="176" t="s">
        <v>58</v>
      </c>
      <c r="N294" s="176" t="s">
        <v>173</v>
      </c>
      <c r="O294" s="176" t="s">
        <v>60</v>
      </c>
      <c r="P294" s="176" t="s">
        <v>61</v>
      </c>
      <c r="Q294" s="176" t="s">
        <v>62</v>
      </c>
      <c r="R294" s="52">
        <v>0.2</v>
      </c>
      <c r="S294" s="181">
        <v>1.4</v>
      </c>
      <c r="T294" s="182">
        <v>1000000</v>
      </c>
      <c r="U294" s="182">
        <v>1015469</v>
      </c>
      <c r="V294" s="180">
        <f t="shared" ref="V294:V296" si="403">IF(U294&gt;T294,0,T294-U294)</f>
        <v>0</v>
      </c>
      <c r="W294" s="180">
        <f t="shared" ref="W294:W296" si="404">IF(U294&gt;T294,T294,U294)</f>
        <v>1000000</v>
      </c>
      <c r="X294" s="182">
        <v>132</v>
      </c>
      <c r="Y294" s="183">
        <f t="shared" ref="Y294:Y296" si="405">X294/U294</f>
        <v>1.2998919710990685E-4</v>
      </c>
      <c r="Z294" s="184">
        <f t="shared" ref="Z294:Z296" si="406">AE294/X294</f>
        <v>10.770125757575755</v>
      </c>
      <c r="AA294" s="185">
        <f t="shared" ref="AA294:AA296" si="407">IF(O294="cpv",(T294*R294),(T294/1000*R294))</f>
        <v>200</v>
      </c>
      <c r="AB294" s="186">
        <f t="shared" ref="AB294:AB296" si="408">IF(O294="cpv",(IF(V294&gt;0,U294*R294,AA294)),(IF(V294&gt;0,U294/1000*R294,AA294)))</f>
        <v>200</v>
      </c>
      <c r="AC294" s="185">
        <f t="shared" ref="AC294:AC296" si="409">AB294-AA294</f>
        <v>0</v>
      </c>
      <c r="AD294" s="187">
        <f t="shared" ref="AD294:AD296" si="410">IF(O294="cpv",(T294*S294),(T294/1000*S294))</f>
        <v>1400</v>
      </c>
      <c r="AE294" s="300">
        <f>IF((SUMIF($J$7:$J$1048576,J294,$U$7:$U$1048576))&gt;(SUMIF($J$7:$J$1048576,J294,$T$7:$T$1048576)),AD294,(IF(O294="cpv",(U294*S294),(U294*S294/1000))))</f>
        <v>1421.6565999999998</v>
      </c>
      <c r="AF294" s="188">
        <f t="shared" ref="AF294:AF296" si="411">AE294-AD294</f>
        <v>21.656599999999798</v>
      </c>
      <c r="AG294" s="188">
        <v>0</v>
      </c>
      <c r="AH294" s="188">
        <f t="shared" si="277"/>
        <v>1221.6565999999998</v>
      </c>
      <c r="AI294" s="189">
        <f t="shared" si="278"/>
        <v>0.859319050746854</v>
      </c>
    </row>
    <row r="295" spans="1:35" customFormat="1" ht="15" hidden="1" customHeight="1" x14ac:dyDescent="0.3">
      <c r="A295" s="310" t="s">
        <v>510</v>
      </c>
      <c r="B295" s="191">
        <v>2016</v>
      </c>
      <c r="C295" s="191">
        <v>2</v>
      </c>
      <c r="D295" s="192" t="s">
        <v>53</v>
      </c>
      <c r="E295" s="193">
        <v>42408</v>
      </c>
      <c r="F295" s="226">
        <v>42429</v>
      </c>
      <c r="G295" s="194">
        <f t="shared" ca="1" si="401"/>
        <v>0</v>
      </c>
      <c r="H295" s="190" t="s">
        <v>54</v>
      </c>
      <c r="I295" s="190" t="s">
        <v>129</v>
      </c>
      <c r="J295" s="190" t="s">
        <v>509</v>
      </c>
      <c r="K295" s="195" t="str">
        <f t="shared" ca="1" si="402"/>
        <v>Completed</v>
      </c>
      <c r="L295" s="191" t="s">
        <v>82</v>
      </c>
      <c r="M295" s="196" t="s">
        <v>58</v>
      </c>
      <c r="N295" s="196" t="s">
        <v>173</v>
      </c>
      <c r="O295" s="196" t="s">
        <v>60</v>
      </c>
      <c r="P295" s="196" t="s">
        <v>61</v>
      </c>
      <c r="Q295" s="196" t="s">
        <v>62</v>
      </c>
      <c r="R295" s="117">
        <v>0.1</v>
      </c>
      <c r="S295" s="198">
        <v>1.4</v>
      </c>
      <c r="T295" s="199">
        <v>1500000</v>
      </c>
      <c r="U295" s="199">
        <v>1159452</v>
      </c>
      <c r="V295" s="195">
        <f t="shared" si="403"/>
        <v>340548</v>
      </c>
      <c r="W295" s="195">
        <f t="shared" si="404"/>
        <v>1159452</v>
      </c>
      <c r="X295" s="199"/>
      <c r="Y295" s="200">
        <f t="shared" si="405"/>
        <v>0</v>
      </c>
      <c r="Z295" s="201" t="e">
        <f t="shared" si="406"/>
        <v>#DIV/0!</v>
      </c>
      <c r="AA295" s="202">
        <f t="shared" si="407"/>
        <v>150</v>
      </c>
      <c r="AB295" s="203">
        <f t="shared" si="408"/>
        <v>115.9452</v>
      </c>
      <c r="AC295" s="202">
        <f t="shared" si="409"/>
        <v>-34.0548</v>
      </c>
      <c r="AD295" s="204">
        <f t="shared" si="410"/>
        <v>2100</v>
      </c>
      <c r="AE295" s="301">
        <v>728</v>
      </c>
      <c r="AF295" s="205">
        <f t="shared" si="411"/>
        <v>-1372</v>
      </c>
      <c r="AG295" s="205">
        <v>0</v>
      </c>
      <c r="AH295" s="205">
        <f t="shared" si="277"/>
        <v>612.0548</v>
      </c>
      <c r="AI295" s="206">
        <f t="shared" si="278"/>
        <v>0.84073461538461536</v>
      </c>
    </row>
    <row r="296" spans="1:35" customFormat="1" ht="15" hidden="1" customHeight="1" x14ac:dyDescent="0.3">
      <c r="A296" s="310" t="s">
        <v>511</v>
      </c>
      <c r="B296" s="191">
        <v>2016</v>
      </c>
      <c r="C296" s="191">
        <v>2</v>
      </c>
      <c r="D296" s="192" t="s">
        <v>53</v>
      </c>
      <c r="E296" s="193">
        <v>42408</v>
      </c>
      <c r="F296" s="226">
        <v>42429</v>
      </c>
      <c r="G296" s="194">
        <f t="shared" ca="1" si="401"/>
        <v>0</v>
      </c>
      <c r="H296" s="190" t="s">
        <v>54</v>
      </c>
      <c r="I296" s="190" t="s">
        <v>129</v>
      </c>
      <c r="J296" s="190" t="s">
        <v>509</v>
      </c>
      <c r="K296" s="195" t="str">
        <f t="shared" ca="1" si="402"/>
        <v>Completed</v>
      </c>
      <c r="L296" s="191" t="s">
        <v>70</v>
      </c>
      <c r="M296" s="196" t="s">
        <v>58</v>
      </c>
      <c r="N296" s="196" t="s">
        <v>173</v>
      </c>
      <c r="O296" s="196" t="s">
        <v>60</v>
      </c>
      <c r="P296" s="196" t="s">
        <v>61</v>
      </c>
      <c r="Q296" s="196" t="s">
        <v>62</v>
      </c>
      <c r="R296" s="197">
        <v>0.1</v>
      </c>
      <c r="S296" s="198">
        <v>1.4</v>
      </c>
      <c r="T296" s="199">
        <v>200000</v>
      </c>
      <c r="U296" s="199">
        <v>97846</v>
      </c>
      <c r="V296" s="195">
        <f t="shared" si="403"/>
        <v>102154</v>
      </c>
      <c r="W296" s="195">
        <f t="shared" si="404"/>
        <v>97846</v>
      </c>
      <c r="X296" s="199"/>
      <c r="Y296" s="200">
        <f t="shared" si="405"/>
        <v>0</v>
      </c>
      <c r="Z296" s="201" t="e">
        <f t="shared" si="406"/>
        <v>#DIV/0!</v>
      </c>
      <c r="AA296" s="202">
        <f t="shared" si="407"/>
        <v>20</v>
      </c>
      <c r="AB296" s="203">
        <f t="shared" si="408"/>
        <v>9.7846000000000011</v>
      </c>
      <c r="AC296" s="202">
        <f t="shared" si="409"/>
        <v>-10.215399999999999</v>
      </c>
      <c r="AD296" s="204">
        <f t="shared" si="410"/>
        <v>280</v>
      </c>
      <c r="AE296" s="301">
        <f>IF((SUMIF($J$7:$J$1048576,J296,$U$7:$U$1048576))&gt;(SUMIF($J$7:$J$1048576,J296,$T$7:$T$1048576)),AD296,(IF(O296="cpv",(U296*S296),(U296*S296/1000))))</f>
        <v>136.98439999999999</v>
      </c>
      <c r="AF296" s="205">
        <f t="shared" si="411"/>
        <v>-143.01560000000001</v>
      </c>
      <c r="AG296" s="205">
        <v>0</v>
      </c>
      <c r="AH296" s="205">
        <f t="shared" si="277"/>
        <v>127.1998</v>
      </c>
      <c r="AI296" s="206">
        <f t="shared" si="278"/>
        <v>0.9285714285714286</v>
      </c>
    </row>
    <row r="297" spans="1:35" customFormat="1" ht="15" hidden="1" customHeight="1" x14ac:dyDescent="0.3">
      <c r="A297" s="310" t="s">
        <v>512</v>
      </c>
      <c r="B297" s="191">
        <v>2016</v>
      </c>
      <c r="C297" s="191">
        <v>2</v>
      </c>
      <c r="D297" s="192" t="s">
        <v>53</v>
      </c>
      <c r="E297" s="193">
        <v>42408</v>
      </c>
      <c r="F297" s="226">
        <v>42429</v>
      </c>
      <c r="G297" s="194">
        <f t="shared" ref="G297:G300" ca="1" si="412">IF($N$1&gt;F297,0,(F297-$N$1))</f>
        <v>0</v>
      </c>
      <c r="H297" s="190" t="s">
        <v>54</v>
      </c>
      <c r="I297" s="190" t="s">
        <v>129</v>
      </c>
      <c r="J297" s="190" t="s">
        <v>509</v>
      </c>
      <c r="K297" s="195" t="str">
        <f t="shared" ref="K297:K300" ca="1" si="413">IF(F297=0,$L$3,(IF(G297=0,$L$1,$L$2)))</f>
        <v>Completed</v>
      </c>
      <c r="L297" s="191" t="s">
        <v>92</v>
      </c>
      <c r="M297" s="196" t="s">
        <v>58</v>
      </c>
      <c r="N297" s="196" t="s">
        <v>173</v>
      </c>
      <c r="O297" s="196" t="s">
        <v>60</v>
      </c>
      <c r="P297" s="196" t="s">
        <v>61</v>
      </c>
      <c r="Q297" s="196" t="s">
        <v>62</v>
      </c>
      <c r="R297" s="52">
        <v>0.1</v>
      </c>
      <c r="S297" s="198">
        <v>1.4</v>
      </c>
      <c r="T297" s="199">
        <v>500000</v>
      </c>
      <c r="U297" s="199">
        <v>502310</v>
      </c>
      <c r="V297" s="195">
        <f t="shared" ref="V297:V300" si="414">IF(U297&gt;T297,0,T297-U297)</f>
        <v>0</v>
      </c>
      <c r="W297" s="195">
        <f t="shared" ref="W297:W300" si="415">IF(U297&gt;T297,T297,U297)</f>
        <v>500000</v>
      </c>
      <c r="X297" s="199"/>
      <c r="Y297" s="200">
        <f t="shared" ref="Y297:Y300" si="416">X297/U297</f>
        <v>0</v>
      </c>
      <c r="Z297" s="201" t="e">
        <f t="shared" ref="Z297:Z300" si="417">AE297/X297</f>
        <v>#DIV/0!</v>
      </c>
      <c r="AA297" s="202">
        <f t="shared" ref="AA297:AA300" si="418">IF(O297="cpv",(T297*R297),(T297/1000*R297))</f>
        <v>50</v>
      </c>
      <c r="AB297" s="203">
        <f t="shared" ref="AB297:AB300" si="419">IF(O297="cpv",(IF(V297&gt;0,U297*R297,AA297)),(IF(V297&gt;0,U297/1000*R297,AA297)))</f>
        <v>50</v>
      </c>
      <c r="AC297" s="202">
        <f t="shared" ref="AC297:AC300" si="420">AB297-AA297</f>
        <v>0</v>
      </c>
      <c r="AD297" s="204">
        <f t="shared" ref="AD297:AD300" si="421">IF(O297="cpv",(T297*S297),(T297/1000*S297))</f>
        <v>700</v>
      </c>
      <c r="AE297" s="301">
        <f>IF((SUMIF($J$7:$J$1048576,J297,$U$7:$U$1048576))&gt;(SUMIF($J$7:$J$1048576,J297,$T$7:$T$1048576)),AD297,(IF(O297="cpv",(U297*S297),(U297*S297/1000))))</f>
        <v>703.23400000000004</v>
      </c>
      <c r="AF297" s="205">
        <f t="shared" ref="AF297:AF300" si="422">AE297-AD297</f>
        <v>3.2340000000000373</v>
      </c>
      <c r="AG297" s="205">
        <v>0</v>
      </c>
      <c r="AH297" s="205">
        <f t="shared" si="277"/>
        <v>653.23400000000004</v>
      </c>
      <c r="AI297" s="206">
        <f t="shared" si="278"/>
        <v>0.92889991098268854</v>
      </c>
    </row>
    <row r="298" spans="1:35" customFormat="1" ht="15" hidden="1" customHeight="1" thickBot="1" x14ac:dyDescent="0.3">
      <c r="A298" s="310" t="s">
        <v>513</v>
      </c>
      <c r="B298" s="191">
        <v>2016</v>
      </c>
      <c r="C298" s="191">
        <v>2</v>
      </c>
      <c r="D298" s="192" t="s">
        <v>53</v>
      </c>
      <c r="E298" s="193">
        <v>42408</v>
      </c>
      <c r="F298" s="226">
        <v>42429</v>
      </c>
      <c r="G298" s="194">
        <f t="shared" ca="1" si="412"/>
        <v>0</v>
      </c>
      <c r="H298" s="190" t="s">
        <v>54</v>
      </c>
      <c r="I298" s="190" t="s">
        <v>129</v>
      </c>
      <c r="J298" s="190" t="s">
        <v>509</v>
      </c>
      <c r="K298" s="195" t="str">
        <f t="shared" ca="1" si="413"/>
        <v>Completed</v>
      </c>
      <c r="L298" s="191" t="s">
        <v>175</v>
      </c>
      <c r="M298" s="196" t="s">
        <v>58</v>
      </c>
      <c r="N298" s="196" t="s">
        <v>173</v>
      </c>
      <c r="O298" s="196" t="s">
        <v>60</v>
      </c>
      <c r="P298" s="196" t="s">
        <v>61</v>
      </c>
      <c r="Q298" s="196" t="s">
        <v>62</v>
      </c>
      <c r="R298" s="197"/>
      <c r="S298" s="198">
        <v>1.4</v>
      </c>
      <c r="T298" s="199">
        <v>250000</v>
      </c>
      <c r="U298" s="199">
        <v>191782</v>
      </c>
      <c r="V298" s="195">
        <f t="shared" si="414"/>
        <v>58218</v>
      </c>
      <c r="W298" s="195">
        <f t="shared" si="415"/>
        <v>191782</v>
      </c>
      <c r="X298" s="199">
        <v>38</v>
      </c>
      <c r="Y298" s="200">
        <f t="shared" si="416"/>
        <v>1.9814163998706864E-4</v>
      </c>
      <c r="Z298" s="201">
        <f t="shared" si="417"/>
        <v>7.0656526315789474</v>
      </c>
      <c r="AA298" s="202">
        <f t="shared" si="418"/>
        <v>0</v>
      </c>
      <c r="AB298" s="203">
        <v>80.599999999999994</v>
      </c>
      <c r="AC298" s="202">
        <f t="shared" si="420"/>
        <v>80.599999999999994</v>
      </c>
      <c r="AD298" s="204">
        <f t="shared" si="421"/>
        <v>350</v>
      </c>
      <c r="AE298" s="301">
        <f>IF((SUMIF($J$7:$J$1048576,J298,$U$7:$U$1048576))&gt;(SUMIF($J$7:$J$1048576,J298,$T$7:$T$1048576)),AD298,(IF(O298="cpv",(U298*S298),(U298*S298/1000))))</f>
        <v>268.4948</v>
      </c>
      <c r="AF298" s="205">
        <f t="shared" si="422"/>
        <v>-81.505200000000002</v>
      </c>
      <c r="AG298" s="205">
        <v>0</v>
      </c>
      <c r="AH298" s="205">
        <f t="shared" si="277"/>
        <v>187.8948</v>
      </c>
      <c r="AI298" s="206">
        <f t="shared" si="278"/>
        <v>0.69980796648575694</v>
      </c>
    </row>
    <row r="299" spans="1:35" customFormat="1" ht="15.75" hidden="1" customHeight="1" thickBot="1" x14ac:dyDescent="0.3">
      <c r="A299" s="311" t="s">
        <v>514</v>
      </c>
      <c r="B299" s="208">
        <v>2016</v>
      </c>
      <c r="C299" s="208">
        <v>2</v>
      </c>
      <c r="D299" s="209" t="s">
        <v>53</v>
      </c>
      <c r="E299" s="210">
        <v>42408</v>
      </c>
      <c r="F299" s="227">
        <v>42429</v>
      </c>
      <c r="G299" s="211">
        <f t="shared" ca="1" si="412"/>
        <v>0</v>
      </c>
      <c r="H299" s="207" t="s">
        <v>54</v>
      </c>
      <c r="I299" s="207" t="s">
        <v>129</v>
      </c>
      <c r="J299" s="207" t="s">
        <v>509</v>
      </c>
      <c r="K299" s="212" t="str">
        <f t="shared" ca="1" si="413"/>
        <v>Completed</v>
      </c>
      <c r="L299" s="208" t="s">
        <v>72</v>
      </c>
      <c r="M299" s="213" t="s">
        <v>58</v>
      </c>
      <c r="N299" s="213" t="s">
        <v>173</v>
      </c>
      <c r="O299" s="213" t="s">
        <v>60</v>
      </c>
      <c r="P299" s="213" t="s">
        <v>61</v>
      </c>
      <c r="Q299" s="213" t="s">
        <v>62</v>
      </c>
      <c r="R299" s="181">
        <v>0.2</v>
      </c>
      <c r="S299" s="215">
        <v>1.4</v>
      </c>
      <c r="T299" s="216">
        <v>250000</v>
      </c>
      <c r="U299" s="216">
        <v>332923</v>
      </c>
      <c r="V299" s="212">
        <f t="shared" si="414"/>
        <v>0</v>
      </c>
      <c r="W299" s="212">
        <f t="shared" si="415"/>
        <v>250000</v>
      </c>
      <c r="X299" s="216"/>
      <c r="Y299" s="217">
        <f t="shared" si="416"/>
        <v>0</v>
      </c>
      <c r="Z299" s="218" t="e">
        <f t="shared" si="417"/>
        <v>#DIV/0!</v>
      </c>
      <c r="AA299" s="219">
        <f t="shared" si="418"/>
        <v>50</v>
      </c>
      <c r="AB299" s="220">
        <f t="shared" si="419"/>
        <v>50</v>
      </c>
      <c r="AC299" s="219">
        <f t="shared" si="420"/>
        <v>0</v>
      </c>
      <c r="AD299" s="221">
        <f t="shared" si="421"/>
        <v>350</v>
      </c>
      <c r="AE299" s="302">
        <f>IF((SUMIF($J$7:$J$1048576,J299,$U$7:$U$1048576))&gt;(SUMIF($J$7:$J$1048576,J299,$T$7:$T$1048576)),AD299,(IF(O299="cpv",(U299*S299),(U299*S299/1000))))</f>
        <v>466.09219999999993</v>
      </c>
      <c r="AF299" s="222">
        <f t="shared" si="422"/>
        <v>116.09219999999993</v>
      </c>
      <c r="AG299" s="222">
        <v>0</v>
      </c>
      <c r="AH299" s="222">
        <f t="shared" si="277"/>
        <v>416.09219999999993</v>
      </c>
      <c r="AI299" s="223">
        <f t="shared" si="278"/>
        <v>0.89272508743978118</v>
      </c>
    </row>
    <row r="300" spans="1:35" customFormat="1" ht="15.75" hidden="1" customHeight="1" thickBot="1" x14ac:dyDescent="0.3">
      <c r="A300" s="308" t="s">
        <v>515</v>
      </c>
      <c r="B300" s="161">
        <v>2016</v>
      </c>
      <c r="C300" s="161">
        <v>2</v>
      </c>
      <c r="D300" s="162" t="s">
        <v>53</v>
      </c>
      <c r="E300" s="163">
        <v>42409</v>
      </c>
      <c r="F300" s="163">
        <v>42429</v>
      </c>
      <c r="G300" s="164">
        <f t="shared" ca="1" si="412"/>
        <v>0</v>
      </c>
      <c r="H300" s="160" t="s">
        <v>54</v>
      </c>
      <c r="I300" s="160" t="s">
        <v>129</v>
      </c>
      <c r="J300" s="160" t="s">
        <v>516</v>
      </c>
      <c r="K300" s="165" t="str">
        <f t="shared" ca="1" si="413"/>
        <v>Completed</v>
      </c>
      <c r="L300" s="161" t="s">
        <v>98</v>
      </c>
      <c r="M300" s="161" t="s">
        <v>58</v>
      </c>
      <c r="N300" s="161" t="s">
        <v>123</v>
      </c>
      <c r="O300" s="161" t="s">
        <v>109</v>
      </c>
      <c r="P300" s="161" t="s">
        <v>100</v>
      </c>
      <c r="Q300" s="161" t="s">
        <v>101</v>
      </c>
      <c r="R300" s="166">
        <v>3.5000000000000003E-2</v>
      </c>
      <c r="S300" s="166">
        <v>0.06</v>
      </c>
      <c r="T300" s="167">
        <v>244000</v>
      </c>
      <c r="U300" s="167">
        <v>244718</v>
      </c>
      <c r="V300" s="165">
        <f t="shared" si="414"/>
        <v>0</v>
      </c>
      <c r="W300" s="165">
        <f t="shared" si="415"/>
        <v>244000</v>
      </c>
      <c r="X300" s="167">
        <v>14105</v>
      </c>
      <c r="Y300" s="168">
        <f t="shared" si="416"/>
        <v>5.7637770821925643E-2</v>
      </c>
      <c r="Z300" s="169">
        <f t="shared" si="417"/>
        <v>1.0375044310528181</v>
      </c>
      <c r="AA300" s="170">
        <f t="shared" si="418"/>
        <v>8540</v>
      </c>
      <c r="AB300" s="171">
        <f t="shared" si="419"/>
        <v>8540</v>
      </c>
      <c r="AC300" s="170">
        <f t="shared" si="420"/>
        <v>0</v>
      </c>
      <c r="AD300" s="172">
        <f t="shared" si="421"/>
        <v>14640</v>
      </c>
      <c r="AE300" s="299">
        <v>14634</v>
      </c>
      <c r="AF300" s="173">
        <f t="shared" si="422"/>
        <v>-6</v>
      </c>
      <c r="AG300" s="173">
        <v>0</v>
      </c>
      <c r="AH300" s="173">
        <f t="shared" si="277"/>
        <v>6094</v>
      </c>
      <c r="AI300" s="174">
        <f t="shared" si="278"/>
        <v>0.41642749760830944</v>
      </c>
    </row>
    <row r="301" spans="1:35" customFormat="1" ht="15" hidden="1" customHeight="1" x14ac:dyDescent="0.3">
      <c r="A301" s="309" t="s">
        <v>517</v>
      </c>
      <c r="B301" s="176">
        <v>2016</v>
      </c>
      <c r="C301" s="176">
        <v>2</v>
      </c>
      <c r="D301" s="177" t="s">
        <v>53</v>
      </c>
      <c r="E301" s="178">
        <v>42408</v>
      </c>
      <c r="F301" s="178">
        <v>42429</v>
      </c>
      <c r="G301" s="179">
        <f t="shared" ref="G301" ca="1" si="423">IF($N$1&gt;F301,0,(F301-$N$1))</f>
        <v>0</v>
      </c>
      <c r="H301" s="175" t="s">
        <v>54</v>
      </c>
      <c r="I301" s="175" t="s">
        <v>129</v>
      </c>
      <c r="J301" s="175" t="s">
        <v>518</v>
      </c>
      <c r="K301" s="180" t="str">
        <f t="shared" ref="K301" ca="1" si="424">IF(F301=0,$L$3,(IF(G301=0,$L$1,$L$2)))</f>
        <v>Completed</v>
      </c>
      <c r="L301" s="176" t="s">
        <v>133</v>
      </c>
      <c r="M301" s="176" t="s">
        <v>58</v>
      </c>
      <c r="N301" s="176" t="s">
        <v>108</v>
      </c>
      <c r="O301" s="176" t="s">
        <v>109</v>
      </c>
      <c r="P301" s="176" t="s">
        <v>100</v>
      </c>
      <c r="Q301" s="176" t="s">
        <v>101</v>
      </c>
      <c r="R301" s="52">
        <v>5.0000000000000001E-3</v>
      </c>
      <c r="S301" s="181">
        <v>3.3000000000000002E-2</v>
      </c>
      <c r="T301" s="182">
        <v>50000</v>
      </c>
      <c r="U301" s="182">
        <v>58500</v>
      </c>
      <c r="V301" s="180">
        <f t="shared" ref="V301" si="425">IF(U301&gt;T301,0,T301-U301)</f>
        <v>0</v>
      </c>
      <c r="W301" s="180">
        <f t="shared" ref="W301" si="426">IF(U301&gt;T301,T301,U301)</f>
        <v>50000</v>
      </c>
      <c r="X301" s="182">
        <v>4450</v>
      </c>
      <c r="Y301" s="183">
        <f t="shared" ref="Y301" si="427">X301/U301</f>
        <v>7.6068376068376062E-2</v>
      </c>
      <c r="Z301" s="184">
        <f t="shared" ref="Z301" si="428">AE301/X301</f>
        <v>0.3707865168539326</v>
      </c>
      <c r="AA301" s="185">
        <f t="shared" ref="AA301" si="429">IF(O301="cpv",(T301*R301),(T301/1000*R301))</f>
        <v>250</v>
      </c>
      <c r="AB301" s="186">
        <f t="shared" ref="AB301" si="430">IF(O301="cpv",(IF(V301&gt;0,U301*R301,AA301)),(IF(V301&gt;0,U301/1000*R301,AA301)))</f>
        <v>250</v>
      </c>
      <c r="AC301" s="185">
        <f t="shared" ref="AC301" si="431">AB301-AA301</f>
        <v>0</v>
      </c>
      <c r="AD301" s="187">
        <f t="shared" ref="AD301" si="432">IF(O301="cpv",(T301*S301),(T301/1000*S301))</f>
        <v>1650</v>
      </c>
      <c r="AE301" s="300">
        <f>IF((SUMIF($J$7:$J$1048576,J301,$U$7:$U$1048576))&gt;(SUMIF($J$7:$J$1048576,J301,$T$7:$T$1048576)),AD301,(IF(O301="cpv",(U301*S301),(U301*S301/1000))))</f>
        <v>1650</v>
      </c>
      <c r="AF301" s="188">
        <f t="shared" ref="AF301" si="433">AE301-AD301</f>
        <v>0</v>
      </c>
      <c r="AG301" s="188">
        <v>0</v>
      </c>
      <c r="AH301" s="188">
        <f t="shared" si="277"/>
        <v>1400</v>
      </c>
      <c r="AI301" s="189">
        <f t="shared" si="278"/>
        <v>0.84848484848484851</v>
      </c>
    </row>
    <row r="302" spans="1:35" customFormat="1" ht="15" hidden="1" customHeight="1" x14ac:dyDescent="0.3">
      <c r="A302" s="310" t="s">
        <v>519</v>
      </c>
      <c r="B302" s="191">
        <v>2016</v>
      </c>
      <c r="C302" s="191">
        <v>2</v>
      </c>
      <c r="D302" s="192" t="s">
        <v>53</v>
      </c>
      <c r="E302" s="193">
        <v>42408</v>
      </c>
      <c r="F302" s="226">
        <v>42429</v>
      </c>
      <c r="G302" s="194">
        <f t="shared" ref="G302:G305" ca="1" si="434">IF($N$1&gt;F302,0,(F302-$N$1))</f>
        <v>0</v>
      </c>
      <c r="H302" s="190" t="s">
        <v>54</v>
      </c>
      <c r="I302" s="190" t="s">
        <v>129</v>
      </c>
      <c r="J302" s="190" t="s">
        <v>518</v>
      </c>
      <c r="K302" s="195" t="str">
        <f t="shared" ref="K302:K305" ca="1" si="435">IF(F302=0,$L$3,(IF(G302=0,$L$1,$L$2)))</f>
        <v>Completed</v>
      </c>
      <c r="L302" s="191" t="s">
        <v>77</v>
      </c>
      <c r="M302" s="196" t="s">
        <v>58</v>
      </c>
      <c r="N302" s="196" t="s">
        <v>108</v>
      </c>
      <c r="O302" s="196" t="s">
        <v>109</v>
      </c>
      <c r="P302" s="196" t="s">
        <v>100</v>
      </c>
      <c r="Q302" s="196" t="s">
        <v>101</v>
      </c>
      <c r="R302" s="52">
        <v>0.01</v>
      </c>
      <c r="S302" s="198">
        <v>3.3000000000000002E-2</v>
      </c>
      <c r="T302" s="199">
        <v>50000</v>
      </c>
      <c r="U302" s="199">
        <v>53016</v>
      </c>
      <c r="V302" s="195">
        <f t="shared" ref="V302:V305" si="436">IF(U302&gt;T302,0,T302-U302)</f>
        <v>0</v>
      </c>
      <c r="W302" s="195">
        <f t="shared" ref="W302:W305" si="437">IF(U302&gt;T302,T302,U302)</f>
        <v>50000</v>
      </c>
      <c r="X302" s="199">
        <v>1618</v>
      </c>
      <c r="Y302" s="200">
        <f t="shared" ref="Y302:Y305" si="438">X302/U302</f>
        <v>3.0519088577033348E-2</v>
      </c>
      <c r="Z302" s="201">
        <f t="shared" ref="Z302:Z305" si="439">AE302/X302</f>
        <v>0.51915945611866499</v>
      </c>
      <c r="AA302" s="202">
        <f t="shared" ref="AA302:AA305" si="440">IF(O302="cpv",(T302*R302),(T302/1000*R302))</f>
        <v>500</v>
      </c>
      <c r="AB302" s="57">
        <v>0</v>
      </c>
      <c r="AC302" s="202">
        <f t="shared" ref="AC302:AC305" si="441">AB302-AA302</f>
        <v>-500</v>
      </c>
      <c r="AD302" s="204">
        <f t="shared" ref="AD302:AD305" si="442">IF(O302="cpv",(T302*S302),(T302/1000*S302))</f>
        <v>1650</v>
      </c>
      <c r="AE302" s="301">
        <v>840</v>
      </c>
      <c r="AF302" s="205">
        <f t="shared" ref="AF302:AF305" si="443">AE302-AD302</f>
        <v>-810</v>
      </c>
      <c r="AG302" s="205">
        <v>0</v>
      </c>
      <c r="AH302" s="205">
        <f t="shared" si="277"/>
        <v>840</v>
      </c>
      <c r="AI302" s="206">
        <f t="shared" si="278"/>
        <v>1</v>
      </c>
    </row>
    <row r="303" spans="1:35" customFormat="1" ht="15" hidden="1" customHeight="1" x14ac:dyDescent="0.3">
      <c r="A303" s="310" t="s">
        <v>520</v>
      </c>
      <c r="B303" s="191">
        <v>2016</v>
      </c>
      <c r="C303" s="191">
        <v>2</v>
      </c>
      <c r="D303" s="192" t="s">
        <v>53</v>
      </c>
      <c r="E303" s="193">
        <v>42408</v>
      </c>
      <c r="F303" s="226">
        <v>42429</v>
      </c>
      <c r="G303" s="194">
        <f t="shared" ca="1" si="434"/>
        <v>0</v>
      </c>
      <c r="H303" s="190" t="s">
        <v>54</v>
      </c>
      <c r="I303" s="190" t="s">
        <v>129</v>
      </c>
      <c r="J303" s="190" t="s">
        <v>518</v>
      </c>
      <c r="K303" s="195" t="str">
        <f t="shared" ca="1" si="435"/>
        <v>Completed</v>
      </c>
      <c r="L303" s="191" t="s">
        <v>64</v>
      </c>
      <c r="M303" s="196" t="s">
        <v>58</v>
      </c>
      <c r="N303" s="196" t="s">
        <v>108</v>
      </c>
      <c r="O303" s="196" t="s">
        <v>109</v>
      </c>
      <c r="P303" s="196" t="s">
        <v>100</v>
      </c>
      <c r="Q303" s="196" t="s">
        <v>101</v>
      </c>
      <c r="R303" s="52">
        <v>6.0000000000000001E-3</v>
      </c>
      <c r="S303" s="198">
        <v>3.3000000000000002E-2</v>
      </c>
      <c r="T303" s="199">
        <v>50000</v>
      </c>
      <c r="U303" s="199">
        <v>48205</v>
      </c>
      <c r="V303" s="195">
        <f t="shared" si="436"/>
        <v>1795</v>
      </c>
      <c r="W303" s="195">
        <f t="shared" si="437"/>
        <v>48205</v>
      </c>
      <c r="X303" s="199">
        <v>656</v>
      </c>
      <c r="Y303" s="200">
        <f t="shared" si="438"/>
        <v>1.3608546831241573E-2</v>
      </c>
      <c r="Z303" s="201">
        <f t="shared" si="439"/>
        <v>2.5152439024390243</v>
      </c>
      <c r="AA303" s="202">
        <f t="shared" si="440"/>
        <v>300</v>
      </c>
      <c r="AB303" s="203">
        <f t="shared" ref="AB303:AB305" si="444">IF(O303="cpv",(IF(V303&gt;0,U303*R303,AA303)),(IF(V303&gt;0,U303/1000*R303,AA303)))</f>
        <v>289.23</v>
      </c>
      <c r="AC303" s="202">
        <f t="shared" si="441"/>
        <v>-10.769999999999982</v>
      </c>
      <c r="AD303" s="204">
        <f t="shared" si="442"/>
        <v>1650</v>
      </c>
      <c r="AE303" s="301">
        <f>IF((SUMIF($J$7:$J$1048576,J303,$U$7:$U$1048576))&gt;(SUMIF($J$7:$J$1048576,J303,$T$7:$T$1048576)),AD303,(IF(O303="cpv",(U303*S303),(U303*S303/1000))))</f>
        <v>1650</v>
      </c>
      <c r="AF303" s="205">
        <f t="shared" si="443"/>
        <v>0</v>
      </c>
      <c r="AG303" s="205">
        <v>0</v>
      </c>
      <c r="AH303" s="205">
        <f t="shared" si="277"/>
        <v>1360.77</v>
      </c>
      <c r="AI303" s="206">
        <f t="shared" si="278"/>
        <v>0.82470909090909095</v>
      </c>
    </row>
    <row r="304" spans="1:35" customFormat="1" ht="15" hidden="1" customHeight="1" thickBot="1" x14ac:dyDescent="0.3">
      <c r="A304" s="310" t="s">
        <v>521</v>
      </c>
      <c r="B304" s="191">
        <v>2016</v>
      </c>
      <c r="C304" s="191">
        <v>2</v>
      </c>
      <c r="D304" s="192" t="s">
        <v>53</v>
      </c>
      <c r="E304" s="193">
        <v>42408</v>
      </c>
      <c r="F304" s="226">
        <v>42429</v>
      </c>
      <c r="G304" s="194">
        <f t="shared" ca="1" si="434"/>
        <v>0</v>
      </c>
      <c r="H304" s="190" t="s">
        <v>54</v>
      </c>
      <c r="I304" s="190" t="s">
        <v>129</v>
      </c>
      <c r="J304" s="190" t="s">
        <v>518</v>
      </c>
      <c r="K304" s="195" t="str">
        <f t="shared" ca="1" si="435"/>
        <v>Completed</v>
      </c>
      <c r="L304" s="191" t="s">
        <v>253</v>
      </c>
      <c r="M304" s="196" t="s">
        <v>58</v>
      </c>
      <c r="N304" s="196" t="s">
        <v>108</v>
      </c>
      <c r="O304" s="196" t="s">
        <v>109</v>
      </c>
      <c r="P304" s="196" t="s">
        <v>100</v>
      </c>
      <c r="Q304" s="196" t="s">
        <v>101</v>
      </c>
      <c r="R304" s="197"/>
      <c r="S304" s="198">
        <v>3.3000000000000002E-2</v>
      </c>
      <c r="T304" s="199">
        <v>10000</v>
      </c>
      <c r="U304" s="199">
        <v>565</v>
      </c>
      <c r="V304" s="195">
        <f t="shared" si="436"/>
        <v>9435</v>
      </c>
      <c r="W304" s="195">
        <f t="shared" si="437"/>
        <v>565</v>
      </c>
      <c r="X304" s="199">
        <v>97</v>
      </c>
      <c r="Y304" s="200">
        <f t="shared" si="438"/>
        <v>0.17168141592920355</v>
      </c>
      <c r="Z304" s="201">
        <f t="shared" si="439"/>
        <v>3.402061855670103</v>
      </c>
      <c r="AA304" s="202">
        <f t="shared" si="440"/>
        <v>0</v>
      </c>
      <c r="AB304" s="203">
        <f t="shared" si="444"/>
        <v>0</v>
      </c>
      <c r="AC304" s="202">
        <f t="shared" si="441"/>
        <v>0</v>
      </c>
      <c r="AD304" s="204">
        <f t="shared" si="442"/>
        <v>330</v>
      </c>
      <c r="AE304" s="301">
        <f>IF((SUMIF($J$7:$J$1048576,J304,$U$7:$U$1048576))&gt;(SUMIF($J$7:$J$1048576,J304,$T$7:$T$1048576)),AD304,(IF(O304="cpv",(U304*S304),(U304*S304/1000))))</f>
        <v>330</v>
      </c>
      <c r="AF304" s="205">
        <f t="shared" si="443"/>
        <v>0</v>
      </c>
      <c r="AG304" s="205">
        <v>0</v>
      </c>
      <c r="AH304" s="205">
        <f t="shared" si="277"/>
        <v>330</v>
      </c>
      <c r="AI304" s="206">
        <f t="shared" si="278"/>
        <v>1</v>
      </c>
    </row>
    <row r="305" spans="1:35" customFormat="1" ht="15.75" hidden="1" customHeight="1" thickBot="1" x14ac:dyDescent="0.3">
      <c r="A305" s="311" t="s">
        <v>522</v>
      </c>
      <c r="B305" s="208">
        <v>2016</v>
      </c>
      <c r="C305" s="208">
        <v>2</v>
      </c>
      <c r="D305" s="209" t="s">
        <v>53</v>
      </c>
      <c r="E305" s="210">
        <v>42408</v>
      </c>
      <c r="F305" s="227">
        <v>42429</v>
      </c>
      <c r="G305" s="211">
        <f t="shared" ca="1" si="434"/>
        <v>0</v>
      </c>
      <c r="H305" s="207" t="s">
        <v>54</v>
      </c>
      <c r="I305" s="207" t="s">
        <v>129</v>
      </c>
      <c r="J305" s="207" t="s">
        <v>518</v>
      </c>
      <c r="K305" s="212" t="str">
        <f t="shared" ca="1" si="435"/>
        <v>Completed</v>
      </c>
      <c r="L305" s="208" t="s">
        <v>72</v>
      </c>
      <c r="M305" s="213" t="s">
        <v>58</v>
      </c>
      <c r="N305" s="213" t="s">
        <v>108</v>
      </c>
      <c r="O305" s="213" t="s">
        <v>109</v>
      </c>
      <c r="P305" s="213" t="s">
        <v>100</v>
      </c>
      <c r="Q305" s="213" t="s">
        <v>101</v>
      </c>
      <c r="R305" s="117">
        <v>0.02</v>
      </c>
      <c r="S305" s="215">
        <v>3.3000000000000002E-2</v>
      </c>
      <c r="T305" s="216">
        <v>10000</v>
      </c>
      <c r="U305" s="216">
        <v>27592</v>
      </c>
      <c r="V305" s="212">
        <f t="shared" si="436"/>
        <v>0</v>
      </c>
      <c r="W305" s="212">
        <f t="shared" si="437"/>
        <v>10000</v>
      </c>
      <c r="X305" s="216">
        <v>197</v>
      </c>
      <c r="Y305" s="217">
        <f t="shared" si="438"/>
        <v>7.1397506523630042E-3</v>
      </c>
      <c r="Z305" s="218">
        <f t="shared" si="439"/>
        <v>1.6751269035532994</v>
      </c>
      <c r="AA305" s="219">
        <f t="shared" si="440"/>
        <v>200</v>
      </c>
      <c r="AB305" s="220">
        <f t="shared" si="444"/>
        <v>200</v>
      </c>
      <c r="AC305" s="219">
        <f t="shared" si="441"/>
        <v>0</v>
      </c>
      <c r="AD305" s="221">
        <f t="shared" si="442"/>
        <v>330</v>
      </c>
      <c r="AE305" s="302">
        <f>IF((SUMIF($J$7:$J$1048576,J305,$U$7:$U$1048576))&gt;(SUMIF($J$7:$J$1048576,J305,$T$7:$T$1048576)),AD305,(IF(O305="cpv",(U305*S305),(U305*S305/1000))))</f>
        <v>330</v>
      </c>
      <c r="AF305" s="222">
        <f t="shared" si="443"/>
        <v>0</v>
      </c>
      <c r="AG305" s="222">
        <v>0</v>
      </c>
      <c r="AH305" s="222">
        <f t="shared" si="277"/>
        <v>130</v>
      </c>
      <c r="AI305" s="223">
        <f t="shared" si="278"/>
        <v>0.39393939393939392</v>
      </c>
    </row>
    <row r="306" spans="1:35" customFormat="1" ht="15" hidden="1" customHeight="1" x14ac:dyDescent="0.3">
      <c r="A306" s="309" t="s">
        <v>523</v>
      </c>
      <c r="B306" s="176">
        <v>2016</v>
      </c>
      <c r="C306" s="176">
        <v>2</v>
      </c>
      <c r="D306" s="177" t="s">
        <v>53</v>
      </c>
      <c r="E306" s="178">
        <v>42408</v>
      </c>
      <c r="F306" s="178">
        <v>42429</v>
      </c>
      <c r="G306" s="179">
        <f t="shared" ref="G306:G307" ca="1" si="445">IF($N$1&gt;F306,0,(F306-$N$1))</f>
        <v>0</v>
      </c>
      <c r="H306" s="175" t="s">
        <v>54</v>
      </c>
      <c r="I306" s="175" t="s">
        <v>524</v>
      </c>
      <c r="J306" s="175" t="s">
        <v>525</v>
      </c>
      <c r="K306" s="180" t="str">
        <f t="shared" ref="K306:K307" ca="1" si="446">IF(F306=0,$L$3,(IF(G306=0,$L$1,$L$2)))</f>
        <v>Completed</v>
      </c>
      <c r="L306" s="176" t="s">
        <v>77</v>
      </c>
      <c r="M306" s="176" t="s">
        <v>58</v>
      </c>
      <c r="N306" s="176" t="s">
        <v>108</v>
      </c>
      <c r="O306" s="176" t="s">
        <v>109</v>
      </c>
      <c r="P306" s="176" t="s">
        <v>100</v>
      </c>
      <c r="Q306" s="176" t="s">
        <v>101</v>
      </c>
      <c r="R306" s="52">
        <v>0.01</v>
      </c>
      <c r="S306" s="181">
        <v>3.3000000000000002E-2</v>
      </c>
      <c r="T306" s="182">
        <v>40000</v>
      </c>
      <c r="U306" s="182">
        <v>41135</v>
      </c>
      <c r="V306" s="180">
        <f t="shared" ref="V306:V307" si="447">IF(U306&gt;T306,0,T306-U306)</f>
        <v>0</v>
      </c>
      <c r="W306" s="180">
        <f t="shared" ref="W306:W307" si="448">IF(U306&gt;T306,T306,U306)</f>
        <v>40000</v>
      </c>
      <c r="X306" s="182">
        <v>1713</v>
      </c>
      <c r="Y306" s="183">
        <f t="shared" ref="Y306:Y307" si="449">X306/U306</f>
        <v>4.1643369393460555E-2</v>
      </c>
      <c r="Z306" s="184">
        <f t="shared" ref="Z306:Z307" si="450">AE306/X306</f>
        <v>0.76240513718622305</v>
      </c>
      <c r="AA306" s="185">
        <f t="shared" ref="AA306:AA307" si="451">IF(O306="cpv",(T306*R306),(T306/1000*R306))</f>
        <v>400</v>
      </c>
      <c r="AB306" s="57">
        <v>0</v>
      </c>
      <c r="AC306" s="185">
        <f t="shared" ref="AC306:AC307" si="452">AB306-AA306</f>
        <v>-400</v>
      </c>
      <c r="AD306" s="187">
        <f t="shared" ref="AD306:AD307" si="453">IF(O306="cpv",(T306*S306),(T306/1000*S306))</f>
        <v>1320</v>
      </c>
      <c r="AE306" s="300">
        <v>1306</v>
      </c>
      <c r="AF306" s="188">
        <f t="shared" ref="AF306:AF307" si="454">AE306-AD306</f>
        <v>-14</v>
      </c>
      <c r="AG306" s="188">
        <v>0</v>
      </c>
      <c r="AH306" s="188">
        <f t="shared" si="277"/>
        <v>1306</v>
      </c>
      <c r="AI306" s="189">
        <f t="shared" si="278"/>
        <v>1</v>
      </c>
    </row>
    <row r="307" spans="1:35" customFormat="1" ht="15.75" hidden="1" customHeight="1" thickBot="1" x14ac:dyDescent="0.3">
      <c r="A307" s="311" t="s">
        <v>526</v>
      </c>
      <c r="B307" s="208">
        <v>2016</v>
      </c>
      <c r="C307" s="208">
        <v>2</v>
      </c>
      <c r="D307" s="209" t="s">
        <v>53</v>
      </c>
      <c r="E307" s="210">
        <v>42408</v>
      </c>
      <c r="F307" s="227">
        <v>42429</v>
      </c>
      <c r="G307" s="211">
        <f t="shared" ca="1" si="445"/>
        <v>0</v>
      </c>
      <c r="H307" s="207" t="s">
        <v>54</v>
      </c>
      <c r="I307" s="207" t="s">
        <v>524</v>
      </c>
      <c r="J307" s="207" t="s">
        <v>525</v>
      </c>
      <c r="K307" s="212" t="str">
        <f t="shared" ca="1" si="446"/>
        <v>Completed</v>
      </c>
      <c r="L307" s="208" t="s">
        <v>64</v>
      </c>
      <c r="M307" s="208" t="s">
        <v>58</v>
      </c>
      <c r="N307" s="208" t="s">
        <v>108</v>
      </c>
      <c r="O307" s="208" t="s">
        <v>109</v>
      </c>
      <c r="P307" s="208" t="s">
        <v>100</v>
      </c>
      <c r="Q307" s="208" t="s">
        <v>101</v>
      </c>
      <c r="R307" s="52">
        <v>6.0000000000000001E-3</v>
      </c>
      <c r="S307" s="214">
        <v>3.3000000000000002E-2</v>
      </c>
      <c r="T307" s="216">
        <v>40000</v>
      </c>
      <c r="U307" s="216">
        <v>33097</v>
      </c>
      <c r="V307" s="212">
        <f t="shared" si="447"/>
        <v>6903</v>
      </c>
      <c r="W307" s="212">
        <f t="shared" si="448"/>
        <v>33097</v>
      </c>
      <c r="X307" s="216">
        <v>484</v>
      </c>
      <c r="Y307" s="217">
        <f t="shared" si="449"/>
        <v>1.4623681904704354E-2</v>
      </c>
      <c r="Z307" s="218">
        <f t="shared" si="450"/>
        <v>2.3615702479338845</v>
      </c>
      <c r="AA307" s="219">
        <f t="shared" si="451"/>
        <v>240</v>
      </c>
      <c r="AB307" s="220">
        <f t="shared" ref="AB307" si="455">IF(O307="cpv",(IF(V307&gt;0,U307*R307,AA307)),(IF(V307&gt;0,U307/1000*R307,AA307)))</f>
        <v>198.58199999999999</v>
      </c>
      <c r="AC307" s="219">
        <f t="shared" si="452"/>
        <v>-41.418000000000006</v>
      </c>
      <c r="AD307" s="221">
        <f t="shared" si="453"/>
        <v>1320</v>
      </c>
      <c r="AE307" s="302">
        <v>1143</v>
      </c>
      <c r="AF307" s="222">
        <f t="shared" si="454"/>
        <v>-177</v>
      </c>
      <c r="AG307" s="222">
        <v>0</v>
      </c>
      <c r="AH307" s="222">
        <f t="shared" si="277"/>
        <v>944.41800000000001</v>
      </c>
      <c r="AI307" s="223">
        <f t="shared" si="278"/>
        <v>0.82626246719160101</v>
      </c>
    </row>
    <row r="308" spans="1:35" customFormat="1" ht="15" hidden="1" customHeight="1" x14ac:dyDescent="0.3">
      <c r="A308" s="309" t="s">
        <v>527</v>
      </c>
      <c r="B308" s="176">
        <v>2016</v>
      </c>
      <c r="C308" s="176">
        <v>2</v>
      </c>
      <c r="D308" s="177" t="s">
        <v>53</v>
      </c>
      <c r="E308" s="178">
        <v>42409</v>
      </c>
      <c r="F308" s="178">
        <v>42429</v>
      </c>
      <c r="G308" s="179">
        <f t="shared" ref="G308:G309" ca="1" si="456">IF($N$1&gt;F308,0,(F308-$N$1))</f>
        <v>0</v>
      </c>
      <c r="H308" s="175" t="s">
        <v>54</v>
      </c>
      <c r="I308" s="175" t="s">
        <v>55</v>
      </c>
      <c r="J308" s="175" t="s">
        <v>528</v>
      </c>
      <c r="K308" s="180" t="str">
        <f t="shared" ref="K308:K309" ca="1" si="457">IF(F308=0,$L$3,(IF(G308=0,$L$1,$L$2)))</f>
        <v>Completed</v>
      </c>
      <c r="L308" s="176" t="s">
        <v>77</v>
      </c>
      <c r="M308" s="176" t="s">
        <v>58</v>
      </c>
      <c r="N308" s="176" t="s">
        <v>108</v>
      </c>
      <c r="O308" s="176" t="s">
        <v>109</v>
      </c>
      <c r="P308" s="176" t="s">
        <v>100</v>
      </c>
      <c r="Q308" s="176" t="s">
        <v>101</v>
      </c>
      <c r="R308" s="52">
        <v>0.01</v>
      </c>
      <c r="S308" s="181">
        <v>3.3000000000000002E-2</v>
      </c>
      <c r="T308" s="182">
        <v>70000</v>
      </c>
      <c r="U308" s="182">
        <v>70488</v>
      </c>
      <c r="V308" s="180">
        <f t="shared" ref="V308:V309" si="458">IF(U308&gt;T308,0,T308-U308)</f>
        <v>0</v>
      </c>
      <c r="W308" s="180">
        <f t="shared" ref="W308:W309" si="459">IF(U308&gt;T308,T308,U308)</f>
        <v>70000</v>
      </c>
      <c r="X308" s="182">
        <v>6096</v>
      </c>
      <c r="Y308" s="183">
        <f t="shared" ref="Y308:Y309" si="460">X308/U308</f>
        <v>8.6482805583929179E-2</v>
      </c>
      <c r="Z308" s="184">
        <f t="shared" ref="Z308:Z309" si="461">AE308/X308</f>
        <v>0.37893700787401574</v>
      </c>
      <c r="AA308" s="185">
        <f t="shared" ref="AA308:AA309" si="462">IF(O308="cpv",(T308*R308),(T308/1000*R308))</f>
        <v>700</v>
      </c>
      <c r="AB308" s="57">
        <v>0</v>
      </c>
      <c r="AC308" s="185">
        <f t="shared" ref="AC308:AC309" si="463">AB308-AA308</f>
        <v>-700</v>
      </c>
      <c r="AD308" s="187">
        <f t="shared" ref="AD308:AD309" si="464">IF(O308="cpv",(T308*S308),(T308/1000*S308))</f>
        <v>2310</v>
      </c>
      <c r="AE308" s="300">
        <f>IF((SUMIF($J$7:$J$1048576,J308,$U$7:$U$1048576))&gt;(SUMIF($J$7:$J$1048576,J308,$T$7:$T$1048576)),AD308,(IF(O308="cpv",(U308*S308),(U308*S308/1000))))</f>
        <v>2310</v>
      </c>
      <c r="AF308" s="188">
        <f t="shared" ref="AF308:AF309" si="465">AE308-AD308</f>
        <v>0</v>
      </c>
      <c r="AG308" s="188">
        <v>0</v>
      </c>
      <c r="AH308" s="188">
        <f t="shared" si="277"/>
        <v>2310</v>
      </c>
      <c r="AI308" s="189">
        <f t="shared" si="278"/>
        <v>1</v>
      </c>
    </row>
    <row r="309" spans="1:35" customFormat="1" ht="15" hidden="1" customHeight="1" x14ac:dyDescent="0.3">
      <c r="A309" s="312" t="s">
        <v>533</v>
      </c>
      <c r="B309" s="191">
        <v>2016</v>
      </c>
      <c r="C309" s="191">
        <v>2</v>
      </c>
      <c r="D309" s="192" t="s">
        <v>53</v>
      </c>
      <c r="E309" s="193">
        <v>42409</v>
      </c>
      <c r="F309" s="226">
        <v>42429</v>
      </c>
      <c r="G309" s="194">
        <f t="shared" ca="1" si="456"/>
        <v>0</v>
      </c>
      <c r="H309" s="224" t="s">
        <v>54</v>
      </c>
      <c r="I309" s="224" t="s">
        <v>55</v>
      </c>
      <c r="J309" s="190" t="s">
        <v>528</v>
      </c>
      <c r="K309" s="195" t="str">
        <f t="shared" ca="1" si="457"/>
        <v>Completed</v>
      </c>
      <c r="L309" s="191" t="s">
        <v>57</v>
      </c>
      <c r="M309" s="196" t="s">
        <v>58</v>
      </c>
      <c r="N309" s="196" t="s">
        <v>108</v>
      </c>
      <c r="O309" s="196" t="s">
        <v>109</v>
      </c>
      <c r="P309" s="196" t="s">
        <v>100</v>
      </c>
      <c r="Q309" s="196" t="s">
        <v>101</v>
      </c>
      <c r="R309" s="52">
        <v>0.01</v>
      </c>
      <c r="S309" s="198">
        <v>3.3000000000000002E-2</v>
      </c>
      <c r="T309" s="199">
        <v>55000</v>
      </c>
      <c r="U309" s="199">
        <v>55072</v>
      </c>
      <c r="V309" s="195">
        <f t="shared" si="458"/>
        <v>0</v>
      </c>
      <c r="W309" s="195">
        <f t="shared" si="459"/>
        <v>55000</v>
      </c>
      <c r="X309" s="199"/>
      <c r="Y309" s="200">
        <f t="shared" si="460"/>
        <v>0</v>
      </c>
      <c r="Z309" s="201" t="e">
        <f t="shared" si="461"/>
        <v>#DIV/0!</v>
      </c>
      <c r="AA309" s="202">
        <f t="shared" si="462"/>
        <v>550</v>
      </c>
      <c r="AB309" s="203">
        <f t="shared" ref="AB309" si="466">IF(O309="cpv",(IF(V309&gt;0,U309*R309,AA309)),(IF(V309&gt;0,U309/1000*R309,AA309)))</f>
        <v>550</v>
      </c>
      <c r="AC309" s="202">
        <f t="shared" si="463"/>
        <v>0</v>
      </c>
      <c r="AD309" s="204">
        <f t="shared" si="464"/>
        <v>1815</v>
      </c>
      <c r="AE309" s="301">
        <v>1030</v>
      </c>
      <c r="AF309" s="205">
        <f t="shared" si="465"/>
        <v>-785</v>
      </c>
      <c r="AG309" s="205">
        <v>0</v>
      </c>
      <c r="AH309" s="205">
        <f t="shared" si="277"/>
        <v>480</v>
      </c>
      <c r="AI309" s="206">
        <f t="shared" si="278"/>
        <v>0.46601941747572817</v>
      </c>
    </row>
    <row r="310" spans="1:35" customFormat="1" ht="15.75" hidden="1" customHeight="1" thickBot="1" x14ac:dyDescent="0.3">
      <c r="A310" s="313" t="s">
        <v>529</v>
      </c>
      <c r="B310" s="208">
        <v>2016</v>
      </c>
      <c r="C310" s="208">
        <v>2</v>
      </c>
      <c r="D310" s="209" t="s">
        <v>53</v>
      </c>
      <c r="E310" s="210">
        <v>42409</v>
      </c>
      <c r="F310" s="227">
        <v>42429</v>
      </c>
      <c r="G310" s="211">
        <f t="shared" ref="G310:G312" ca="1" si="467">IF($N$1&gt;F310,0,(F310-$N$1))</f>
        <v>0</v>
      </c>
      <c r="H310" s="225" t="s">
        <v>54</v>
      </c>
      <c r="I310" s="225" t="s">
        <v>55</v>
      </c>
      <c r="J310" s="207" t="s">
        <v>528</v>
      </c>
      <c r="K310" s="212" t="str">
        <f t="shared" ref="K310:K312" ca="1" si="468">IF(F310=0,$L$3,(IF(G310=0,$L$1,$L$2)))</f>
        <v>Completed</v>
      </c>
      <c r="L310" s="208" t="s">
        <v>410</v>
      </c>
      <c r="M310" s="213" t="s">
        <v>58</v>
      </c>
      <c r="N310" s="213" t="s">
        <v>108</v>
      </c>
      <c r="O310" s="213" t="s">
        <v>109</v>
      </c>
      <c r="P310" s="213" t="s">
        <v>100</v>
      </c>
      <c r="Q310" s="213" t="s">
        <v>101</v>
      </c>
      <c r="R310" s="132">
        <v>0.02</v>
      </c>
      <c r="S310" s="215">
        <v>3.3000000000000002E-2</v>
      </c>
      <c r="T310" s="216">
        <v>20000</v>
      </c>
      <c r="U310" s="216">
        <v>79411</v>
      </c>
      <c r="V310" s="212">
        <f t="shared" ref="V310:V312" si="469">IF(U310&gt;T310,0,T310-U310)</f>
        <v>0</v>
      </c>
      <c r="W310" s="212">
        <f t="shared" ref="W310:W312" si="470">IF(U310&gt;T310,T310,U310)</f>
        <v>20000</v>
      </c>
      <c r="X310" s="216"/>
      <c r="Y310" s="217">
        <f t="shared" ref="Y310:Y312" si="471">X310/U310</f>
        <v>0</v>
      </c>
      <c r="Z310" s="218" t="e">
        <f t="shared" ref="Z310:Z312" si="472">AE310/X310</f>
        <v>#DIV/0!</v>
      </c>
      <c r="AA310" s="219">
        <f t="shared" ref="AA310:AA312" si="473">IF(O310="cpv",(T310*R310),(T310/1000*R310))</f>
        <v>400</v>
      </c>
      <c r="AB310" s="220">
        <f t="shared" ref="AB310:AB311" si="474">IF(O310="cpv",(IF(V310&gt;0,U310*R310,AA310)),(IF(V310&gt;0,U310/1000*R310,AA310)))</f>
        <v>400</v>
      </c>
      <c r="AC310" s="219">
        <f t="shared" ref="AC310:AC312" si="475">AB310-AA310</f>
        <v>0</v>
      </c>
      <c r="AD310" s="221">
        <f t="shared" ref="AD310:AD312" si="476">IF(O310="cpv",(T310*S310),(T310/1000*S310))</f>
        <v>660</v>
      </c>
      <c r="AE310" s="302">
        <f>IF((SUMIF($J$7:$J$1048576,J310,$U$7:$U$1048576))&gt;(SUMIF($J$7:$J$1048576,J310,$T$7:$T$1048576)),AD310,(IF(O310="cpv",(U310*S310),(U310*S310/1000))))</f>
        <v>660</v>
      </c>
      <c r="AF310" s="222">
        <f t="shared" ref="AF310:AF312" si="477">AE310-AD310</f>
        <v>0</v>
      </c>
      <c r="AG310" s="222">
        <v>0</v>
      </c>
      <c r="AH310" s="222">
        <f t="shared" si="277"/>
        <v>260</v>
      </c>
      <c r="AI310" s="223">
        <f t="shared" si="278"/>
        <v>0.39393939393939392</v>
      </c>
    </row>
    <row r="311" spans="1:35" customFormat="1" ht="15.75" hidden="1" customHeight="1" thickBot="1" x14ac:dyDescent="0.3">
      <c r="A311" s="309" t="s">
        <v>530</v>
      </c>
      <c r="B311" s="176">
        <v>2016</v>
      </c>
      <c r="C311" s="176">
        <v>2</v>
      </c>
      <c r="D311" s="177" t="s">
        <v>53</v>
      </c>
      <c r="E311" s="178">
        <v>42409</v>
      </c>
      <c r="F311" s="178">
        <v>42429</v>
      </c>
      <c r="G311" s="179">
        <f t="shared" ca="1" si="467"/>
        <v>0</v>
      </c>
      <c r="H311" s="175" t="s">
        <v>54</v>
      </c>
      <c r="I311" s="175" t="s">
        <v>55</v>
      </c>
      <c r="J311" s="175" t="s">
        <v>531</v>
      </c>
      <c r="K311" s="180" t="str">
        <f t="shared" ca="1" si="468"/>
        <v>Completed</v>
      </c>
      <c r="L311" s="176" t="s">
        <v>92</v>
      </c>
      <c r="M311" s="176" t="s">
        <v>58</v>
      </c>
      <c r="N311" s="176" t="s">
        <v>108</v>
      </c>
      <c r="O311" s="176" t="s">
        <v>109</v>
      </c>
      <c r="P311" s="176" t="s">
        <v>100</v>
      </c>
      <c r="Q311" s="176" t="s">
        <v>101</v>
      </c>
      <c r="R311" s="214">
        <v>1.2E-2</v>
      </c>
      <c r="S311" s="181">
        <v>3.3000000000000002E-2</v>
      </c>
      <c r="T311" s="182">
        <v>85000</v>
      </c>
      <c r="U311" s="182">
        <v>84934</v>
      </c>
      <c r="V311" s="180">
        <f t="shared" si="469"/>
        <v>66</v>
      </c>
      <c r="W311" s="180">
        <f t="shared" si="470"/>
        <v>84934</v>
      </c>
      <c r="X311" s="182">
        <v>33565</v>
      </c>
      <c r="Y311" s="183">
        <f t="shared" si="471"/>
        <v>0.39518920573621868</v>
      </c>
      <c r="Z311" s="184">
        <f t="shared" si="472"/>
        <v>8.3569194100998057E-2</v>
      </c>
      <c r="AA311" s="185">
        <f t="shared" si="473"/>
        <v>1020</v>
      </c>
      <c r="AB311" s="186">
        <f t="shared" si="474"/>
        <v>1019.208</v>
      </c>
      <c r="AC311" s="185">
        <f t="shared" si="475"/>
        <v>-0.79200000000003001</v>
      </c>
      <c r="AD311" s="187">
        <f t="shared" si="476"/>
        <v>2805</v>
      </c>
      <c r="AE311" s="300">
        <f>IF((SUMIF($J$7:$J$1048576,J311,$U$7:$U$1048576))&gt;(SUMIF($J$7:$J$1048576,J311,$T$7:$T$1048576)),AD311,(IF(O311="cpv",(U311*S311),(U311*S311/1000))))</f>
        <v>2805</v>
      </c>
      <c r="AF311" s="188">
        <f t="shared" si="477"/>
        <v>0</v>
      </c>
      <c r="AG311" s="188">
        <v>0</v>
      </c>
      <c r="AH311" s="188">
        <f t="shared" si="277"/>
        <v>1785.7919999999999</v>
      </c>
      <c r="AI311" s="189">
        <f t="shared" si="278"/>
        <v>0.63664598930481275</v>
      </c>
    </row>
    <row r="312" spans="1:35" customFormat="1" ht="15.75" hidden="1" customHeight="1" thickBot="1" x14ac:dyDescent="0.3">
      <c r="A312" s="311" t="s">
        <v>532</v>
      </c>
      <c r="B312" s="208">
        <v>2016</v>
      </c>
      <c r="C312" s="208">
        <v>2</v>
      </c>
      <c r="D312" s="209" t="s">
        <v>53</v>
      </c>
      <c r="E312" s="210">
        <v>42409</v>
      </c>
      <c r="F312" s="227">
        <v>42429</v>
      </c>
      <c r="G312" s="211">
        <f t="shared" ca="1" si="467"/>
        <v>0</v>
      </c>
      <c r="H312" s="225" t="s">
        <v>54</v>
      </c>
      <c r="I312" s="225" t="s">
        <v>55</v>
      </c>
      <c r="J312" s="207" t="s">
        <v>531</v>
      </c>
      <c r="K312" s="212" t="str">
        <f t="shared" ca="1" si="468"/>
        <v>Completed</v>
      </c>
      <c r="L312" s="208" t="s">
        <v>77</v>
      </c>
      <c r="M312" s="208" t="s">
        <v>58</v>
      </c>
      <c r="N312" s="208" t="s">
        <v>108</v>
      </c>
      <c r="O312" s="208" t="s">
        <v>109</v>
      </c>
      <c r="P312" s="208" t="s">
        <v>100</v>
      </c>
      <c r="Q312" s="208" t="s">
        <v>101</v>
      </c>
      <c r="R312" s="52">
        <v>0.01</v>
      </c>
      <c r="S312" s="214">
        <v>3.3000000000000002E-2</v>
      </c>
      <c r="T312" s="216">
        <v>85000</v>
      </c>
      <c r="U312" s="216">
        <v>86621</v>
      </c>
      <c r="V312" s="212">
        <f t="shared" si="469"/>
        <v>0</v>
      </c>
      <c r="W312" s="212">
        <f t="shared" si="470"/>
        <v>85000</v>
      </c>
      <c r="X312" s="216">
        <v>19691</v>
      </c>
      <c r="Y312" s="217">
        <f t="shared" si="471"/>
        <v>0.22732362821948487</v>
      </c>
      <c r="Z312" s="218">
        <f t="shared" si="472"/>
        <v>8.607993499568331E-2</v>
      </c>
      <c r="AA312" s="219">
        <f t="shared" si="473"/>
        <v>850</v>
      </c>
      <c r="AB312" s="57">
        <v>0</v>
      </c>
      <c r="AC312" s="219">
        <f t="shared" si="475"/>
        <v>-850</v>
      </c>
      <c r="AD312" s="221">
        <f t="shared" si="476"/>
        <v>2805</v>
      </c>
      <c r="AE312" s="302">
        <v>1695</v>
      </c>
      <c r="AF312" s="222">
        <f t="shared" si="477"/>
        <v>-1110</v>
      </c>
      <c r="AG312" s="222">
        <v>0</v>
      </c>
      <c r="AH312" s="222">
        <f t="shared" si="277"/>
        <v>1695</v>
      </c>
      <c r="AI312" s="223">
        <f t="shared" si="278"/>
        <v>1</v>
      </c>
    </row>
    <row r="313" spans="1:35" customFormat="1" ht="15" hidden="1" customHeight="1" x14ac:dyDescent="0.3">
      <c r="A313" s="309" t="s">
        <v>534</v>
      </c>
      <c r="B313" s="176">
        <v>2016</v>
      </c>
      <c r="C313" s="176">
        <v>2</v>
      </c>
      <c r="D313" s="177" t="s">
        <v>53</v>
      </c>
      <c r="E313" s="178">
        <v>42409</v>
      </c>
      <c r="F313" s="178">
        <v>42429</v>
      </c>
      <c r="G313" s="179">
        <f t="shared" ref="G313:G315" ca="1" si="478">IF($N$1&gt;F313,0,(F313-$N$1))</f>
        <v>0</v>
      </c>
      <c r="H313" s="175" t="s">
        <v>54</v>
      </c>
      <c r="I313" s="175" t="s">
        <v>55</v>
      </c>
      <c r="J313" s="175" t="s">
        <v>535</v>
      </c>
      <c r="K313" s="180" t="str">
        <f t="shared" ref="K313:K315" ca="1" si="479">IF(F313=0,$L$3,(IF(G313=0,$L$1,$L$2)))</f>
        <v>Completed</v>
      </c>
      <c r="L313" s="176" t="s">
        <v>77</v>
      </c>
      <c r="M313" s="176" t="s">
        <v>58</v>
      </c>
      <c r="N313" s="176" t="s">
        <v>108</v>
      </c>
      <c r="O313" s="176" t="s">
        <v>109</v>
      </c>
      <c r="P313" s="176" t="s">
        <v>100</v>
      </c>
      <c r="Q313" s="176" t="s">
        <v>101</v>
      </c>
      <c r="R313" s="52">
        <v>0.01</v>
      </c>
      <c r="S313" s="181">
        <v>3.3000000000000002E-2</v>
      </c>
      <c r="T313" s="182">
        <v>75000</v>
      </c>
      <c r="U313" s="182">
        <v>75986</v>
      </c>
      <c r="V313" s="180">
        <f t="shared" ref="V313:V315" si="480">IF(U313&gt;T313,0,T313-U313)</f>
        <v>0</v>
      </c>
      <c r="W313" s="180">
        <f t="shared" ref="W313:W315" si="481">IF(U313&gt;T313,T313,U313)</f>
        <v>75000</v>
      </c>
      <c r="X313" s="182">
        <v>8610</v>
      </c>
      <c r="Y313" s="183">
        <f t="shared" ref="Y313:Y315" si="482">X313/U313</f>
        <v>0.11331034664280262</v>
      </c>
      <c r="Z313" s="184">
        <f t="shared" ref="Z313:Z315" si="483">AE313/X313</f>
        <v>0.18246225319396051</v>
      </c>
      <c r="AA313" s="185">
        <f t="shared" ref="AA313:AA315" si="484">IF(O313="cpv",(T313*R313),(T313/1000*R313))</f>
        <v>750</v>
      </c>
      <c r="AB313" s="57">
        <v>0</v>
      </c>
      <c r="AC313" s="185">
        <f t="shared" ref="AC313:AC315" si="485">AB313-AA313</f>
        <v>-750</v>
      </c>
      <c r="AD313" s="187">
        <f t="shared" ref="AD313:AD315" si="486">IF(O313="cpv",(T313*S313),(T313/1000*S313))</f>
        <v>2475</v>
      </c>
      <c r="AE313" s="300">
        <v>1571</v>
      </c>
      <c r="AF313" s="188">
        <f t="shared" ref="AF313:AF315" si="487">AE313-AD313</f>
        <v>-904</v>
      </c>
      <c r="AG313" s="188">
        <v>0</v>
      </c>
      <c r="AH313" s="188">
        <f t="shared" si="277"/>
        <v>1571</v>
      </c>
      <c r="AI313" s="189">
        <f t="shared" si="278"/>
        <v>1</v>
      </c>
    </row>
    <row r="314" spans="1:35" customFormat="1" ht="15.75" hidden="1" customHeight="1" thickBot="1" x14ac:dyDescent="0.3">
      <c r="A314" s="311" t="s">
        <v>536</v>
      </c>
      <c r="B314" s="208">
        <v>2016</v>
      </c>
      <c r="C314" s="208">
        <v>2</v>
      </c>
      <c r="D314" s="209" t="s">
        <v>53</v>
      </c>
      <c r="E314" s="210">
        <v>42409</v>
      </c>
      <c r="F314" s="227">
        <v>42429</v>
      </c>
      <c r="G314" s="211">
        <f t="shared" ca="1" si="478"/>
        <v>0</v>
      </c>
      <c r="H314" s="207" t="s">
        <v>54</v>
      </c>
      <c r="I314" s="207" t="s">
        <v>55</v>
      </c>
      <c r="J314" s="207" t="s">
        <v>535</v>
      </c>
      <c r="K314" s="212" t="str">
        <f t="shared" ca="1" si="479"/>
        <v>Completed</v>
      </c>
      <c r="L314" s="208" t="s">
        <v>92</v>
      </c>
      <c r="M314" s="208" t="s">
        <v>58</v>
      </c>
      <c r="N314" s="208" t="s">
        <v>108</v>
      </c>
      <c r="O314" s="208" t="s">
        <v>109</v>
      </c>
      <c r="P314" s="208" t="s">
        <v>100</v>
      </c>
      <c r="Q314" s="208" t="s">
        <v>101</v>
      </c>
      <c r="R314" s="214">
        <v>1.2E-2</v>
      </c>
      <c r="S314" s="214">
        <v>3.3000000000000002E-2</v>
      </c>
      <c r="T314" s="216">
        <v>50000</v>
      </c>
      <c r="U314" s="216">
        <v>50138</v>
      </c>
      <c r="V314" s="212">
        <f t="shared" si="480"/>
        <v>0</v>
      </c>
      <c r="W314" s="212">
        <f t="shared" si="481"/>
        <v>50000</v>
      </c>
      <c r="X314" s="216">
        <v>13682</v>
      </c>
      <c r="Y314" s="217">
        <f t="shared" si="482"/>
        <v>0.27288683234273403</v>
      </c>
      <c r="Z314" s="218">
        <f t="shared" si="483"/>
        <v>0.12059640403449788</v>
      </c>
      <c r="AA314" s="219">
        <f t="shared" si="484"/>
        <v>600</v>
      </c>
      <c r="AB314" s="220">
        <f t="shared" ref="AB314:AB315" si="488">IF(O314="cpv",(IF(V314&gt;0,U314*R314,AA314)),(IF(V314&gt;0,U314/1000*R314,AA314)))</f>
        <v>600</v>
      </c>
      <c r="AC314" s="219">
        <f t="shared" si="485"/>
        <v>0</v>
      </c>
      <c r="AD314" s="221">
        <f t="shared" si="486"/>
        <v>1650</v>
      </c>
      <c r="AE314" s="302">
        <f>IF((SUMIF($J$7:$J$1048576,J314,$U$7:$U$1048576))&gt;(SUMIF($J$7:$J$1048576,J314,$T$7:$T$1048576)),AD314,(IF(O314="cpv",(U314*S314),(U314*S314/1000))))</f>
        <v>1650</v>
      </c>
      <c r="AF314" s="222">
        <f t="shared" si="487"/>
        <v>0</v>
      </c>
      <c r="AG314" s="222">
        <v>0</v>
      </c>
      <c r="AH314" s="222">
        <f t="shared" si="277"/>
        <v>1050</v>
      </c>
      <c r="AI314" s="223">
        <f t="shared" si="278"/>
        <v>0.63636363636363635</v>
      </c>
    </row>
    <row r="315" spans="1:35" customFormat="1" ht="15.75" hidden="1" customHeight="1" thickBot="1" x14ac:dyDescent="0.3">
      <c r="A315" s="308" t="s">
        <v>537</v>
      </c>
      <c r="B315" s="161">
        <v>2016</v>
      </c>
      <c r="C315" s="161">
        <v>2</v>
      </c>
      <c r="D315" s="162" t="s">
        <v>53</v>
      </c>
      <c r="E315" s="163">
        <v>42409</v>
      </c>
      <c r="F315" s="163">
        <v>42429</v>
      </c>
      <c r="G315" s="164">
        <f t="shared" ca="1" si="478"/>
        <v>0</v>
      </c>
      <c r="H315" s="160" t="s">
        <v>54</v>
      </c>
      <c r="I315" s="160" t="s">
        <v>55</v>
      </c>
      <c r="J315" s="160" t="s">
        <v>538</v>
      </c>
      <c r="K315" s="165" t="str">
        <f t="shared" ca="1" si="479"/>
        <v>Completed</v>
      </c>
      <c r="L315" s="161" t="s">
        <v>98</v>
      </c>
      <c r="M315" s="161" t="s">
        <v>58</v>
      </c>
      <c r="N315" s="161" t="s">
        <v>123</v>
      </c>
      <c r="O315" s="161" t="s">
        <v>109</v>
      </c>
      <c r="P315" s="161" t="s">
        <v>100</v>
      </c>
      <c r="Q315" s="161" t="s">
        <v>101</v>
      </c>
      <c r="R315" s="166">
        <v>3.5000000000000003E-2</v>
      </c>
      <c r="S315" s="166">
        <v>0.06</v>
      </c>
      <c r="T315" s="167">
        <v>400000</v>
      </c>
      <c r="U315" s="167">
        <v>400934</v>
      </c>
      <c r="V315" s="165">
        <f t="shared" si="480"/>
        <v>0</v>
      </c>
      <c r="W315" s="165">
        <f t="shared" si="481"/>
        <v>400000</v>
      </c>
      <c r="X315" s="167">
        <v>14582</v>
      </c>
      <c r="Y315" s="168">
        <f t="shared" si="482"/>
        <v>3.6370075872836923E-2</v>
      </c>
      <c r="Z315" s="169">
        <f t="shared" si="483"/>
        <v>1.6458647647784941</v>
      </c>
      <c r="AA315" s="170">
        <f t="shared" si="484"/>
        <v>14000.000000000002</v>
      </c>
      <c r="AB315" s="171">
        <f t="shared" si="488"/>
        <v>14000.000000000002</v>
      </c>
      <c r="AC315" s="170">
        <f t="shared" si="485"/>
        <v>0</v>
      </c>
      <c r="AD315" s="172">
        <f t="shared" si="486"/>
        <v>24000</v>
      </c>
      <c r="AE315" s="299">
        <f>IF((SUMIF($J$7:$J$1048576,J315,$U$7:$U$1048576))&gt;(SUMIF($J$7:$J$1048576,J315,$T$7:$T$1048576)),AD315,(IF(O315="cpv",(U315*S315),(U315*S315/1000))))</f>
        <v>24000</v>
      </c>
      <c r="AF315" s="173">
        <f t="shared" si="487"/>
        <v>0</v>
      </c>
      <c r="AG315" s="173">
        <v>0</v>
      </c>
      <c r="AH315" s="173">
        <f t="shared" si="277"/>
        <v>9999.9999999999982</v>
      </c>
      <c r="AI315" s="174">
        <f t="shared" si="278"/>
        <v>0.41666666666666657</v>
      </c>
    </row>
    <row r="316" spans="1:35" customFormat="1" ht="15" hidden="1" customHeight="1" x14ac:dyDescent="0.3">
      <c r="A316" s="309" t="s">
        <v>539</v>
      </c>
      <c r="B316" s="176">
        <v>2016</v>
      </c>
      <c r="C316" s="176">
        <v>2</v>
      </c>
      <c r="D316" s="177" t="s">
        <v>53</v>
      </c>
      <c r="E316" s="178">
        <v>42409</v>
      </c>
      <c r="F316" s="178">
        <v>42429</v>
      </c>
      <c r="G316" s="179">
        <f t="shared" ref="G316:G317" ca="1" si="489">IF($N$1&gt;F316,0,(F316-$N$1))</f>
        <v>0</v>
      </c>
      <c r="H316" s="175" t="s">
        <v>54</v>
      </c>
      <c r="I316" s="175" t="s">
        <v>55</v>
      </c>
      <c r="J316" s="175" t="s">
        <v>540</v>
      </c>
      <c r="K316" s="180" t="str">
        <f t="shared" ref="K316:K317" ca="1" si="490">IF(F316=0,$L$3,(IF(G316=0,$L$1,$L$2)))</f>
        <v>Completed</v>
      </c>
      <c r="L316" s="176" t="s">
        <v>57</v>
      </c>
      <c r="M316" s="176" t="s">
        <v>58</v>
      </c>
      <c r="N316" s="176" t="s">
        <v>108</v>
      </c>
      <c r="O316" s="176" t="s">
        <v>109</v>
      </c>
      <c r="P316" s="176" t="s">
        <v>100</v>
      </c>
      <c r="Q316" s="176" t="s">
        <v>101</v>
      </c>
      <c r="R316" s="52">
        <v>0.01</v>
      </c>
      <c r="S316" s="181">
        <v>3.3000000000000002E-2</v>
      </c>
      <c r="T316" s="182">
        <v>35000</v>
      </c>
      <c r="U316" s="182">
        <v>139</v>
      </c>
      <c r="V316" s="180">
        <f t="shared" ref="V316:V317" si="491">IF(U316&gt;T316,0,T316-U316)</f>
        <v>34861</v>
      </c>
      <c r="W316" s="180">
        <f t="shared" ref="W316:W317" si="492">IF(U316&gt;T316,T316,U316)</f>
        <v>139</v>
      </c>
      <c r="X316" s="182"/>
      <c r="Y316" s="183">
        <f t="shared" ref="Y316:Y317" si="493">X316/U316</f>
        <v>0</v>
      </c>
      <c r="Z316" s="184" t="e">
        <f t="shared" ref="Z316:Z317" si="494">AE316/X316</f>
        <v>#DIV/0!</v>
      </c>
      <c r="AA316" s="185">
        <f t="shared" ref="AA316:AA317" si="495">IF(O316="cpv",(T316*R316),(T316/1000*R316))</f>
        <v>350</v>
      </c>
      <c r="AB316" s="186">
        <f t="shared" ref="AB316:AB317" si="496">IF(O316="cpv",(IF(V316&gt;0,U316*R316,AA316)),(IF(V316&gt;0,U316/1000*R316,AA316)))</f>
        <v>1.3900000000000001</v>
      </c>
      <c r="AC316" s="185">
        <f t="shared" ref="AC316:AC317" si="497">AB316-AA316</f>
        <v>-348.61</v>
      </c>
      <c r="AD316" s="187">
        <f t="shared" ref="AD316:AD317" si="498">IF(O316="cpv",(T316*S316),(T316/1000*S316))</f>
        <v>1155</v>
      </c>
      <c r="AE316" s="300">
        <f>IF((SUMIF($J$7:$J$1048576,J316,$U$7:$U$1048576))&gt;(SUMIF($J$7:$J$1048576,J316,$T$7:$T$1048576)),AD316,(IF(O316="cpv",(U316*S316),(U316*S316/1000))))</f>
        <v>4.5870000000000006</v>
      </c>
      <c r="AF316" s="188">
        <f t="shared" ref="AF316:AF317" si="499">AE316-AD316</f>
        <v>-1150.413</v>
      </c>
      <c r="AG316" s="188">
        <v>0</v>
      </c>
      <c r="AH316" s="188">
        <f t="shared" si="277"/>
        <v>3.1970000000000005</v>
      </c>
      <c r="AI316" s="189">
        <f t="shared" si="278"/>
        <v>0.69696969696969702</v>
      </c>
    </row>
    <row r="317" spans="1:35" customFormat="1" ht="15.75" hidden="1" customHeight="1" thickBot="1" x14ac:dyDescent="0.3">
      <c r="A317" s="310" t="s">
        <v>541</v>
      </c>
      <c r="B317" s="191">
        <v>2016</v>
      </c>
      <c r="C317" s="191">
        <v>2</v>
      </c>
      <c r="D317" s="192" t="s">
        <v>53</v>
      </c>
      <c r="E317" s="193">
        <v>42409</v>
      </c>
      <c r="F317" s="226">
        <v>42429</v>
      </c>
      <c r="G317" s="194">
        <f t="shared" ca="1" si="489"/>
        <v>0</v>
      </c>
      <c r="H317" s="224" t="s">
        <v>54</v>
      </c>
      <c r="I317" s="224" t="s">
        <v>55</v>
      </c>
      <c r="J317" s="190" t="s">
        <v>540</v>
      </c>
      <c r="K317" s="195" t="str">
        <f t="shared" ca="1" si="490"/>
        <v>Completed</v>
      </c>
      <c r="L317" s="191" t="s">
        <v>92</v>
      </c>
      <c r="M317" s="191" t="s">
        <v>58</v>
      </c>
      <c r="N317" s="191" t="s">
        <v>108</v>
      </c>
      <c r="O317" s="191" t="s">
        <v>109</v>
      </c>
      <c r="P317" s="191" t="s">
        <v>100</v>
      </c>
      <c r="Q317" s="191" t="s">
        <v>101</v>
      </c>
      <c r="R317" s="214">
        <v>1.2E-2</v>
      </c>
      <c r="S317" s="197">
        <v>3.3000000000000002E-2</v>
      </c>
      <c r="T317" s="199">
        <v>80000</v>
      </c>
      <c r="U317" s="199">
        <v>79945</v>
      </c>
      <c r="V317" s="195">
        <f t="shared" si="491"/>
        <v>55</v>
      </c>
      <c r="W317" s="195">
        <f t="shared" si="492"/>
        <v>79945</v>
      </c>
      <c r="X317" s="199">
        <v>29420</v>
      </c>
      <c r="Y317" s="200">
        <f t="shared" si="493"/>
        <v>0.36800300206391895</v>
      </c>
      <c r="Z317" s="201">
        <f t="shared" si="494"/>
        <v>3.3344663494221619E-2</v>
      </c>
      <c r="AA317" s="202">
        <f t="shared" si="495"/>
        <v>960</v>
      </c>
      <c r="AB317" s="203">
        <f t="shared" si="496"/>
        <v>959.34</v>
      </c>
      <c r="AC317" s="202">
        <f t="shared" si="497"/>
        <v>-0.65999999999996817</v>
      </c>
      <c r="AD317" s="204">
        <f t="shared" si="498"/>
        <v>2640</v>
      </c>
      <c r="AE317" s="301">
        <v>981</v>
      </c>
      <c r="AF317" s="205">
        <f t="shared" si="499"/>
        <v>-1659</v>
      </c>
      <c r="AG317" s="205">
        <v>0</v>
      </c>
      <c r="AH317" s="205">
        <f t="shared" si="277"/>
        <v>21.659999999999968</v>
      </c>
      <c r="AI317" s="206">
        <f t="shared" si="278"/>
        <v>2.2079510703363881E-2</v>
      </c>
    </row>
    <row r="318" spans="1:35" customFormat="1" ht="15.75" hidden="1" customHeight="1" thickBot="1" x14ac:dyDescent="0.3">
      <c r="A318" s="311" t="s">
        <v>542</v>
      </c>
      <c r="B318" s="208">
        <v>2016</v>
      </c>
      <c r="C318" s="208">
        <v>2</v>
      </c>
      <c r="D318" s="209" t="s">
        <v>53</v>
      </c>
      <c r="E318" s="210">
        <v>42409</v>
      </c>
      <c r="F318" s="227">
        <v>42429</v>
      </c>
      <c r="G318" s="211">
        <f t="shared" ref="G318:G320" ca="1" si="500">IF($N$1&gt;F318,0,(F318-$N$1))</f>
        <v>0</v>
      </c>
      <c r="H318" s="225" t="s">
        <v>54</v>
      </c>
      <c r="I318" s="225" t="s">
        <v>55</v>
      </c>
      <c r="J318" s="207" t="s">
        <v>540</v>
      </c>
      <c r="K318" s="212" t="str">
        <f t="shared" ref="K318:K320" ca="1" si="501">IF(F318=0,$L$3,(IF(G318=0,$L$1,$L$2)))</f>
        <v>Completed</v>
      </c>
      <c r="L318" s="208" t="s">
        <v>77</v>
      </c>
      <c r="M318" s="208" t="s">
        <v>58</v>
      </c>
      <c r="N318" s="208" t="s">
        <v>108</v>
      </c>
      <c r="O318" s="208" t="s">
        <v>109</v>
      </c>
      <c r="P318" s="208" t="s">
        <v>100</v>
      </c>
      <c r="Q318" s="208" t="s">
        <v>101</v>
      </c>
      <c r="R318" s="52">
        <v>0.01</v>
      </c>
      <c r="S318" s="214">
        <v>3.3000000000000002E-2</v>
      </c>
      <c r="T318" s="216">
        <v>120000</v>
      </c>
      <c r="U318" s="216">
        <v>121663</v>
      </c>
      <c r="V318" s="212">
        <f t="shared" ref="V318:V320" si="502">IF(U318&gt;T318,0,T318-U318)</f>
        <v>0</v>
      </c>
      <c r="W318" s="212">
        <f t="shared" ref="W318:W320" si="503">IF(U318&gt;T318,T318,U318)</f>
        <v>120000</v>
      </c>
      <c r="X318" s="216">
        <v>18319</v>
      </c>
      <c r="Y318" s="217">
        <f t="shared" ref="Y318:Y320" si="504">X318/U318</f>
        <v>0.15057166106375808</v>
      </c>
      <c r="Z318" s="218">
        <f t="shared" ref="Z318:Z320" si="505">AE318/X318</f>
        <v>0.2191647469840057</v>
      </c>
      <c r="AA318" s="219">
        <f t="shared" ref="AA318:AA320" si="506">IF(O318="cpv",(T318*R318),(T318/1000*R318))</f>
        <v>1200</v>
      </c>
      <c r="AB318" s="57">
        <v>0</v>
      </c>
      <c r="AC318" s="219">
        <f t="shared" ref="AC318:AC320" si="507">AB318-AA318</f>
        <v>-1200</v>
      </c>
      <c r="AD318" s="221">
        <f t="shared" ref="AD318:AD320" si="508">IF(O318="cpv",(T318*S318),(T318/1000*S318))</f>
        <v>3960</v>
      </c>
      <c r="AE318" s="302">
        <f>IF((SUMIF($J$7:$J$1048576,J318,$U$7:$U$1048576))&gt;(SUMIF($J$7:$J$1048576,J318,$T$7:$T$1048576)),AD318,(IF(O318="cpv",(U318*S318),(U318*S318/1000))))</f>
        <v>4014.8790000000004</v>
      </c>
      <c r="AF318" s="222">
        <f t="shared" ref="AF318:AF320" si="509">AE318-AD318</f>
        <v>54.87900000000036</v>
      </c>
      <c r="AG318" s="222">
        <v>0</v>
      </c>
      <c r="AH318" s="222">
        <f t="shared" si="277"/>
        <v>4014.8790000000004</v>
      </c>
      <c r="AI318" s="223">
        <f t="shared" si="278"/>
        <v>1</v>
      </c>
    </row>
    <row r="319" spans="1:35" customFormat="1" ht="15.75" hidden="1" customHeight="1" thickBot="1" x14ac:dyDescent="0.3">
      <c r="A319" s="308" t="s">
        <v>543</v>
      </c>
      <c r="B319" s="161">
        <v>2016</v>
      </c>
      <c r="C319" s="161">
        <v>2</v>
      </c>
      <c r="D319" s="162" t="s">
        <v>53</v>
      </c>
      <c r="E319" s="163">
        <v>42409</v>
      </c>
      <c r="F319" s="163">
        <v>42429</v>
      </c>
      <c r="G319" s="164">
        <f t="shared" ca="1" si="500"/>
        <v>0</v>
      </c>
      <c r="H319" s="160" t="s">
        <v>54</v>
      </c>
      <c r="I319" s="160" t="s">
        <v>55</v>
      </c>
      <c r="J319" s="160" t="s">
        <v>544</v>
      </c>
      <c r="K319" s="165" t="str">
        <f t="shared" ca="1" si="501"/>
        <v>Completed</v>
      </c>
      <c r="L319" s="161" t="s">
        <v>98</v>
      </c>
      <c r="M319" s="161" t="s">
        <v>58</v>
      </c>
      <c r="N319" s="161" t="s">
        <v>123</v>
      </c>
      <c r="O319" s="161" t="s">
        <v>109</v>
      </c>
      <c r="P319" s="161" t="s">
        <v>100</v>
      </c>
      <c r="Q319" s="161" t="s">
        <v>101</v>
      </c>
      <c r="R319" s="166">
        <v>3.5000000000000003E-2</v>
      </c>
      <c r="S319" s="166">
        <v>0.06</v>
      </c>
      <c r="T319" s="167">
        <v>250000</v>
      </c>
      <c r="U319" s="167">
        <v>250622</v>
      </c>
      <c r="V319" s="165">
        <f t="shared" si="502"/>
        <v>0</v>
      </c>
      <c r="W319" s="165">
        <f t="shared" si="503"/>
        <v>250000</v>
      </c>
      <c r="X319" s="167">
        <v>21503</v>
      </c>
      <c r="Y319" s="168">
        <f t="shared" si="504"/>
        <v>8.5798533249275805E-2</v>
      </c>
      <c r="Z319" s="169">
        <f t="shared" si="505"/>
        <v>0.69757708226759052</v>
      </c>
      <c r="AA319" s="170">
        <f t="shared" si="506"/>
        <v>8750</v>
      </c>
      <c r="AB319" s="171">
        <f t="shared" ref="AB319:AB320" si="510">IF(O319="cpv",(IF(V319&gt;0,U319*R319,AA319)),(IF(V319&gt;0,U319/1000*R319,AA319)))</f>
        <v>8750</v>
      </c>
      <c r="AC319" s="170">
        <f t="shared" si="507"/>
        <v>0</v>
      </c>
      <c r="AD319" s="172">
        <f t="shared" si="508"/>
        <v>15000</v>
      </c>
      <c r="AE319" s="299">
        <f>IF((SUMIF($J$7:$J$1048576,J319,$U$7:$U$1048576))&gt;(SUMIF($J$7:$J$1048576,J319,$T$7:$T$1048576)),AD319,(IF(O319="cpv",(U319*S319),(U319*S319/1000))))</f>
        <v>15000</v>
      </c>
      <c r="AF319" s="173">
        <f t="shared" si="509"/>
        <v>0</v>
      </c>
      <c r="AG319" s="173">
        <v>0</v>
      </c>
      <c r="AH319" s="173">
        <f t="shared" si="277"/>
        <v>6250</v>
      </c>
      <c r="AI319" s="174">
        <f t="shared" si="278"/>
        <v>0.41666666666666669</v>
      </c>
    </row>
    <row r="320" spans="1:35" customFormat="1" ht="15" hidden="1" customHeight="1" x14ac:dyDescent="0.3">
      <c r="A320" s="309" t="s">
        <v>545</v>
      </c>
      <c r="B320" s="176">
        <v>2016</v>
      </c>
      <c r="C320" s="176">
        <v>2</v>
      </c>
      <c r="D320" s="177" t="s">
        <v>53</v>
      </c>
      <c r="E320" s="178">
        <v>42405</v>
      </c>
      <c r="F320" s="178">
        <v>42429</v>
      </c>
      <c r="G320" s="179">
        <f t="shared" ca="1" si="500"/>
        <v>0</v>
      </c>
      <c r="H320" s="175" t="s">
        <v>54</v>
      </c>
      <c r="I320" s="175" t="s">
        <v>546</v>
      </c>
      <c r="J320" s="175" t="s">
        <v>547</v>
      </c>
      <c r="K320" s="180" t="str">
        <f t="shared" ca="1" si="501"/>
        <v>Completed</v>
      </c>
      <c r="L320" s="176" t="s">
        <v>72</v>
      </c>
      <c r="M320" s="176" t="s">
        <v>58</v>
      </c>
      <c r="N320" s="176" t="s">
        <v>59</v>
      </c>
      <c r="O320" s="176" t="s">
        <v>60</v>
      </c>
      <c r="P320" s="176" t="s">
        <v>61</v>
      </c>
      <c r="Q320" s="176" t="s">
        <v>62</v>
      </c>
      <c r="R320" s="181">
        <v>0.2</v>
      </c>
      <c r="S320" s="181">
        <v>1.5</v>
      </c>
      <c r="T320" s="182">
        <v>250000</v>
      </c>
      <c r="U320" s="182">
        <v>446954</v>
      </c>
      <c r="V320" s="180">
        <f t="shared" si="502"/>
        <v>0</v>
      </c>
      <c r="W320" s="180">
        <f t="shared" si="503"/>
        <v>250000</v>
      </c>
      <c r="X320" s="182"/>
      <c r="Y320" s="183">
        <f t="shared" si="504"/>
        <v>0</v>
      </c>
      <c r="Z320" s="184" t="e">
        <f t="shared" si="505"/>
        <v>#DIV/0!</v>
      </c>
      <c r="AA320" s="185">
        <f t="shared" si="506"/>
        <v>50</v>
      </c>
      <c r="AB320" s="186">
        <f t="shared" si="510"/>
        <v>50</v>
      </c>
      <c r="AC320" s="185">
        <f t="shared" si="507"/>
        <v>0</v>
      </c>
      <c r="AD320" s="187">
        <f t="shared" si="508"/>
        <v>375</v>
      </c>
      <c r="AE320" s="300">
        <f>IF((SUMIF($J$7:$J$1048576,J320,$U$7:$U$1048576))&gt;(SUMIF($J$7:$J$1048576,J320,$T$7:$T$1048576)),AD320,(IF(O320="cpv",(U320*S320),(U320*S320/1000))))</f>
        <v>670.43100000000004</v>
      </c>
      <c r="AF320" s="188">
        <f t="shared" si="509"/>
        <v>295.43100000000004</v>
      </c>
      <c r="AG320" s="188">
        <v>0</v>
      </c>
      <c r="AH320" s="188">
        <f t="shared" si="277"/>
        <v>620.43100000000004</v>
      </c>
      <c r="AI320" s="189">
        <f t="shared" si="278"/>
        <v>0.925421109704056</v>
      </c>
    </row>
    <row r="321" spans="1:35" customFormat="1" ht="15" hidden="1" customHeight="1" thickBot="1" x14ac:dyDescent="0.3">
      <c r="A321" s="310" t="s">
        <v>548</v>
      </c>
      <c r="B321" s="191">
        <v>2016</v>
      </c>
      <c r="C321" s="191">
        <v>2</v>
      </c>
      <c r="D321" s="192" t="s">
        <v>53</v>
      </c>
      <c r="E321" s="193">
        <v>42405</v>
      </c>
      <c r="F321" s="226">
        <v>42429</v>
      </c>
      <c r="G321" s="194">
        <f t="shared" ref="G321:G322" ca="1" si="511">IF($N$1&gt;F321,0,(F321-$N$1))</f>
        <v>0</v>
      </c>
      <c r="H321" s="190" t="s">
        <v>54</v>
      </c>
      <c r="I321" s="190" t="s">
        <v>546</v>
      </c>
      <c r="J321" s="190" t="s">
        <v>547</v>
      </c>
      <c r="K321" s="195" t="str">
        <f t="shared" ref="K321:K322" ca="1" si="512">IF(F321=0,$L$3,(IF(G321=0,$L$1,$L$2)))</f>
        <v>Completed</v>
      </c>
      <c r="L321" s="191" t="s">
        <v>64</v>
      </c>
      <c r="M321" s="196" t="s">
        <v>58</v>
      </c>
      <c r="N321" s="196" t="s">
        <v>59</v>
      </c>
      <c r="O321" s="196" t="s">
        <v>60</v>
      </c>
      <c r="P321" s="196" t="s">
        <v>61</v>
      </c>
      <c r="Q321" s="196" t="s">
        <v>62</v>
      </c>
      <c r="R321" s="52">
        <v>0.2</v>
      </c>
      <c r="S321" s="198">
        <v>1.5</v>
      </c>
      <c r="T321" s="199">
        <v>750000</v>
      </c>
      <c r="U321" s="199">
        <v>401013</v>
      </c>
      <c r="V321" s="195">
        <f t="shared" ref="V321:V322" si="513">IF(U321&gt;T321,0,T321-U321)</f>
        <v>348987</v>
      </c>
      <c r="W321" s="195">
        <f t="shared" ref="W321:W322" si="514">IF(U321&gt;T321,T321,U321)</f>
        <v>401013</v>
      </c>
      <c r="X321" s="199">
        <v>107</v>
      </c>
      <c r="Y321" s="200">
        <f t="shared" ref="Y321:Y322" si="515">X321/U321</f>
        <v>2.6682426754244873E-4</v>
      </c>
      <c r="Z321" s="201">
        <f t="shared" ref="Z321:Z322" si="516">AE321/X321</f>
        <v>5.6216775700934578</v>
      </c>
      <c r="AA321" s="202">
        <f t="shared" ref="AA321:AA322" si="517">IF(O321="cpv",(T321*R321),(T321/1000*R321))</f>
        <v>150</v>
      </c>
      <c r="AB321" s="203">
        <f t="shared" ref="AB321:AB322" si="518">IF(O321="cpv",(IF(V321&gt;0,U321*R321,AA321)),(IF(V321&gt;0,U321/1000*R321,AA321)))</f>
        <v>80.202600000000004</v>
      </c>
      <c r="AC321" s="202">
        <f t="shared" ref="AC321:AC322" si="519">AB321-AA321</f>
        <v>-69.797399999999996</v>
      </c>
      <c r="AD321" s="204">
        <f t="shared" ref="AD321:AD322" si="520">IF(O321="cpv",(T321*S321),(T321/1000*S321))</f>
        <v>1125</v>
      </c>
      <c r="AE321" s="301">
        <f>IF((SUMIF($J$7:$J$1048576,J321,$U$7:$U$1048576))&gt;(SUMIF($J$7:$J$1048576,J321,$T$7:$T$1048576)),AD321,(IF(O321="cpv",(U321*S321),(U321*S321/1000))))</f>
        <v>601.51949999999999</v>
      </c>
      <c r="AF321" s="205">
        <f t="shared" ref="AF321:AF322" si="521">AE321-AD321</f>
        <v>-523.48050000000001</v>
      </c>
      <c r="AG321" s="205">
        <v>0</v>
      </c>
      <c r="AH321" s="205">
        <f t="shared" si="277"/>
        <v>521.31690000000003</v>
      </c>
      <c r="AI321" s="206">
        <f t="shared" si="278"/>
        <v>0.8666666666666667</v>
      </c>
    </row>
    <row r="322" spans="1:35" customFormat="1" ht="15" hidden="1" customHeight="1" x14ac:dyDescent="0.3">
      <c r="A322" s="310" t="s">
        <v>549</v>
      </c>
      <c r="B322" s="191">
        <v>2016</v>
      </c>
      <c r="C322" s="191">
        <v>2</v>
      </c>
      <c r="D322" s="192" t="s">
        <v>53</v>
      </c>
      <c r="E322" s="193">
        <v>42405</v>
      </c>
      <c r="F322" s="226">
        <v>42429</v>
      </c>
      <c r="G322" s="194">
        <f t="shared" ca="1" si="511"/>
        <v>0</v>
      </c>
      <c r="H322" s="190" t="s">
        <v>54</v>
      </c>
      <c r="I322" s="190" t="s">
        <v>546</v>
      </c>
      <c r="J322" s="190" t="s">
        <v>547</v>
      </c>
      <c r="K322" s="195" t="str">
        <f t="shared" ca="1" si="512"/>
        <v>Completed</v>
      </c>
      <c r="L322" s="191" t="s">
        <v>253</v>
      </c>
      <c r="M322" s="196" t="s">
        <v>58</v>
      </c>
      <c r="N322" s="196" t="s">
        <v>59</v>
      </c>
      <c r="O322" s="196" t="s">
        <v>60</v>
      </c>
      <c r="P322" s="196" t="s">
        <v>61</v>
      </c>
      <c r="Q322" s="196" t="s">
        <v>62</v>
      </c>
      <c r="R322" s="117">
        <v>0.5</v>
      </c>
      <c r="S322" s="198">
        <v>1.5</v>
      </c>
      <c r="T322" s="199">
        <v>250000</v>
      </c>
      <c r="U322" s="199">
        <v>25815</v>
      </c>
      <c r="V322" s="195">
        <f t="shared" si="513"/>
        <v>224185</v>
      </c>
      <c r="W322" s="195">
        <f t="shared" si="514"/>
        <v>25815</v>
      </c>
      <c r="X322" s="199"/>
      <c r="Y322" s="200">
        <f t="shared" si="515"/>
        <v>0</v>
      </c>
      <c r="Z322" s="201" t="e">
        <f t="shared" si="516"/>
        <v>#DIV/0!</v>
      </c>
      <c r="AA322" s="202">
        <f t="shared" si="517"/>
        <v>125</v>
      </c>
      <c r="AB322" s="203">
        <f t="shared" si="518"/>
        <v>12.907500000000001</v>
      </c>
      <c r="AC322" s="202">
        <f t="shared" si="519"/>
        <v>-112.0925</v>
      </c>
      <c r="AD322" s="204">
        <f t="shared" si="520"/>
        <v>375</v>
      </c>
      <c r="AE322" s="301">
        <v>1400</v>
      </c>
      <c r="AF322" s="205">
        <f t="shared" si="521"/>
        <v>1025</v>
      </c>
      <c r="AG322" s="205">
        <v>0</v>
      </c>
      <c r="AH322" s="205">
        <f t="shared" si="277"/>
        <v>1387.0925</v>
      </c>
      <c r="AI322" s="206">
        <f t="shared" si="278"/>
        <v>0.99078035714285717</v>
      </c>
    </row>
    <row r="323" spans="1:35" customFormat="1" ht="15.75" hidden="1" customHeight="1" thickBot="1" x14ac:dyDescent="0.3">
      <c r="A323" s="310" t="s">
        <v>550</v>
      </c>
      <c r="B323" s="191">
        <v>2016</v>
      </c>
      <c r="C323" s="191">
        <v>2</v>
      </c>
      <c r="D323" s="192" t="s">
        <v>53</v>
      </c>
      <c r="E323" s="193">
        <v>42405</v>
      </c>
      <c r="F323" s="226">
        <v>42429</v>
      </c>
      <c r="G323" s="194">
        <f t="shared" ref="G323:G325" ca="1" si="522">IF($N$1&gt;F323,0,(F323-$N$1))</f>
        <v>0</v>
      </c>
      <c r="H323" s="190" t="s">
        <v>54</v>
      </c>
      <c r="I323" s="190" t="s">
        <v>546</v>
      </c>
      <c r="J323" s="190" t="s">
        <v>547</v>
      </c>
      <c r="K323" s="195" t="str">
        <f t="shared" ref="K323:K325" ca="1" si="523">IF(F323=0,$L$3,(IF(G323=0,$L$1,$L$2)))</f>
        <v>Completed</v>
      </c>
      <c r="L323" s="191" t="s">
        <v>186</v>
      </c>
      <c r="M323" s="196" t="s">
        <v>58</v>
      </c>
      <c r="N323" s="196" t="s">
        <v>59</v>
      </c>
      <c r="O323" s="196" t="s">
        <v>60</v>
      </c>
      <c r="P323" s="196" t="s">
        <v>61</v>
      </c>
      <c r="Q323" s="196" t="s">
        <v>62</v>
      </c>
      <c r="R323" s="132">
        <v>0.15</v>
      </c>
      <c r="S323" s="198">
        <v>1.5</v>
      </c>
      <c r="T323" s="199">
        <v>500000</v>
      </c>
      <c r="U323" s="199">
        <v>247834</v>
      </c>
      <c r="V323" s="195">
        <f t="shared" ref="V323:V325" si="524">IF(U323&gt;T323,0,T323-U323)</f>
        <v>252166</v>
      </c>
      <c r="W323" s="195">
        <f t="shared" ref="W323:W325" si="525">IF(U323&gt;T323,T323,U323)</f>
        <v>247834</v>
      </c>
      <c r="X323" s="199"/>
      <c r="Y323" s="200">
        <f t="shared" ref="Y323:Y325" si="526">X323/U323</f>
        <v>0</v>
      </c>
      <c r="Z323" s="201" t="e">
        <f t="shared" ref="Z323:Z325" si="527">AE323/X323</f>
        <v>#DIV/0!</v>
      </c>
      <c r="AA323" s="202">
        <f t="shared" ref="AA323:AA325" si="528">IF(O323="cpv",(T323*R323),(T323/1000*R323))</f>
        <v>75</v>
      </c>
      <c r="AB323" s="203">
        <f t="shared" ref="AB323:AB325" si="529">IF(O323="cpv",(IF(V323&gt;0,U323*R323,AA323)),(IF(V323&gt;0,U323/1000*R323,AA323)))</f>
        <v>37.1751</v>
      </c>
      <c r="AC323" s="202">
        <f t="shared" ref="AC323:AC325" si="530">AB323-AA323</f>
        <v>-37.8249</v>
      </c>
      <c r="AD323" s="204">
        <f t="shared" ref="AD323:AD325" si="531">IF(O323="cpv",(T323*S323),(T323/1000*S323))</f>
        <v>750</v>
      </c>
      <c r="AE323" s="301">
        <f t="shared" ref="AE323:AE329" si="532">IF((SUMIF($J$7:$J$1048576,J323,$U$7:$U$1048576))&gt;(SUMIF($J$7:$J$1048576,J323,$T$7:$T$1048576)),AD323,(IF(O323="cpv",(U323*S323),(U323*S323/1000))))</f>
        <v>371.75099999999998</v>
      </c>
      <c r="AF323" s="205">
        <f t="shared" ref="AF323:AF325" si="533">AE323-AD323</f>
        <v>-378.24900000000002</v>
      </c>
      <c r="AG323" s="205">
        <v>0</v>
      </c>
      <c r="AH323" s="205">
        <f t="shared" si="277"/>
        <v>334.57589999999999</v>
      </c>
      <c r="AI323" s="206">
        <f t="shared" si="278"/>
        <v>0.9</v>
      </c>
    </row>
    <row r="324" spans="1:35" customFormat="1" ht="15" hidden="1" customHeight="1" thickBot="1" x14ac:dyDescent="0.3">
      <c r="A324" s="310" t="s">
        <v>551</v>
      </c>
      <c r="B324" s="191">
        <v>2016</v>
      </c>
      <c r="C324" s="191">
        <v>2</v>
      </c>
      <c r="D324" s="192" t="s">
        <v>53</v>
      </c>
      <c r="E324" s="193">
        <v>42405</v>
      </c>
      <c r="F324" s="226">
        <v>42429</v>
      </c>
      <c r="G324" s="194">
        <f t="shared" ca="1" si="522"/>
        <v>0</v>
      </c>
      <c r="H324" s="190" t="s">
        <v>54</v>
      </c>
      <c r="I324" s="190" t="s">
        <v>546</v>
      </c>
      <c r="J324" s="190" t="s">
        <v>547</v>
      </c>
      <c r="K324" s="195" t="str">
        <f t="shared" ca="1" si="523"/>
        <v>Completed</v>
      </c>
      <c r="L324" s="191" t="s">
        <v>92</v>
      </c>
      <c r="M324" s="196" t="s">
        <v>58</v>
      </c>
      <c r="N324" s="196" t="s">
        <v>59</v>
      </c>
      <c r="O324" s="196" t="s">
        <v>60</v>
      </c>
      <c r="P324" s="196" t="s">
        <v>61</v>
      </c>
      <c r="Q324" s="196" t="s">
        <v>62</v>
      </c>
      <c r="R324" s="52">
        <v>0.1</v>
      </c>
      <c r="S324" s="198">
        <v>1.5</v>
      </c>
      <c r="T324" s="199">
        <v>250000</v>
      </c>
      <c r="U324" s="199">
        <v>107483</v>
      </c>
      <c r="V324" s="195">
        <f t="shared" si="524"/>
        <v>142517</v>
      </c>
      <c r="W324" s="195">
        <f t="shared" si="525"/>
        <v>107483</v>
      </c>
      <c r="X324" s="199"/>
      <c r="Y324" s="200">
        <f t="shared" si="526"/>
        <v>0</v>
      </c>
      <c r="Z324" s="201" t="e">
        <f t="shared" si="527"/>
        <v>#DIV/0!</v>
      </c>
      <c r="AA324" s="202">
        <f t="shared" si="528"/>
        <v>25</v>
      </c>
      <c r="AB324" s="203">
        <f t="shared" si="529"/>
        <v>10.7483</v>
      </c>
      <c r="AC324" s="202">
        <f t="shared" si="530"/>
        <v>-14.2517</v>
      </c>
      <c r="AD324" s="204">
        <f t="shared" si="531"/>
        <v>375</v>
      </c>
      <c r="AE324" s="301">
        <f t="shared" si="532"/>
        <v>161.22450000000001</v>
      </c>
      <c r="AF324" s="205">
        <f t="shared" si="533"/>
        <v>-213.77549999999999</v>
      </c>
      <c r="AG324" s="205">
        <v>0</v>
      </c>
      <c r="AH324" s="205">
        <f t="shared" si="277"/>
        <v>150.47620000000001</v>
      </c>
      <c r="AI324" s="206">
        <f t="shared" si="278"/>
        <v>0.93333333333333335</v>
      </c>
    </row>
    <row r="325" spans="1:35" customFormat="1" ht="15.75" hidden="1" customHeight="1" thickBot="1" x14ac:dyDescent="0.3">
      <c r="A325" s="311" t="s">
        <v>552</v>
      </c>
      <c r="B325" s="208">
        <v>2016</v>
      </c>
      <c r="C325" s="208">
        <v>2</v>
      </c>
      <c r="D325" s="209" t="s">
        <v>53</v>
      </c>
      <c r="E325" s="210">
        <v>42405</v>
      </c>
      <c r="F325" s="227">
        <v>42429</v>
      </c>
      <c r="G325" s="211">
        <f t="shared" ca="1" si="522"/>
        <v>0</v>
      </c>
      <c r="H325" s="207" t="s">
        <v>54</v>
      </c>
      <c r="I325" s="207" t="s">
        <v>546</v>
      </c>
      <c r="J325" s="207" t="s">
        <v>547</v>
      </c>
      <c r="K325" s="212" t="str">
        <f t="shared" ca="1" si="523"/>
        <v>Completed</v>
      </c>
      <c r="L325" s="208" t="s">
        <v>82</v>
      </c>
      <c r="M325" s="213" t="s">
        <v>58</v>
      </c>
      <c r="N325" s="213" t="s">
        <v>59</v>
      </c>
      <c r="O325" s="213" t="s">
        <v>60</v>
      </c>
      <c r="P325" s="213" t="s">
        <v>61</v>
      </c>
      <c r="Q325" s="213" t="s">
        <v>62</v>
      </c>
      <c r="R325" s="117">
        <v>0.1</v>
      </c>
      <c r="S325" s="215">
        <v>1.5</v>
      </c>
      <c r="T325" s="216">
        <v>1250000</v>
      </c>
      <c r="U325" s="216">
        <v>889920</v>
      </c>
      <c r="V325" s="212">
        <f t="shared" si="524"/>
        <v>360080</v>
      </c>
      <c r="W325" s="212">
        <f t="shared" si="525"/>
        <v>889920</v>
      </c>
      <c r="X325" s="216"/>
      <c r="Y325" s="217">
        <f t="shared" si="526"/>
        <v>0</v>
      </c>
      <c r="Z325" s="218" t="e">
        <f t="shared" si="527"/>
        <v>#DIV/0!</v>
      </c>
      <c r="AA325" s="219">
        <f t="shared" si="528"/>
        <v>125</v>
      </c>
      <c r="AB325" s="220">
        <f t="shared" si="529"/>
        <v>88.992000000000004</v>
      </c>
      <c r="AC325" s="219">
        <f t="shared" si="530"/>
        <v>-36.007999999999996</v>
      </c>
      <c r="AD325" s="221">
        <f t="shared" si="531"/>
        <v>1875</v>
      </c>
      <c r="AE325" s="302">
        <f t="shared" si="532"/>
        <v>1334.88</v>
      </c>
      <c r="AF325" s="222">
        <f t="shared" si="533"/>
        <v>-540.11999999999989</v>
      </c>
      <c r="AG325" s="222">
        <v>0</v>
      </c>
      <c r="AH325" s="222">
        <f t="shared" si="277"/>
        <v>1245.8880000000001</v>
      </c>
      <c r="AI325" s="223">
        <f t="shared" si="278"/>
        <v>0.93333333333333335</v>
      </c>
    </row>
    <row r="326" spans="1:35" customFormat="1" ht="15" hidden="1" customHeight="1" x14ac:dyDescent="0.3">
      <c r="A326" s="309" t="s">
        <v>553</v>
      </c>
      <c r="B326" s="176">
        <v>2016</v>
      </c>
      <c r="C326" s="176">
        <v>2</v>
      </c>
      <c r="D326" s="177" t="s">
        <v>53</v>
      </c>
      <c r="E326" s="178">
        <v>42405</v>
      </c>
      <c r="F326" s="178">
        <v>42408</v>
      </c>
      <c r="G326" s="179">
        <f t="shared" ref="G326:G328" ca="1" si="534">IF($N$1&gt;F326,0,(F326-$N$1))</f>
        <v>0</v>
      </c>
      <c r="H326" s="175" t="s">
        <v>54</v>
      </c>
      <c r="I326" s="175" t="s">
        <v>115</v>
      </c>
      <c r="J326" s="175" t="s">
        <v>554</v>
      </c>
      <c r="K326" s="180" t="str">
        <f t="shared" ref="K326:K328" ca="1" si="535">IF(F326=0,$L$3,(IF(G326=0,$L$1,$L$2)))</f>
        <v>Completed</v>
      </c>
      <c r="L326" s="176" t="s">
        <v>77</v>
      </c>
      <c r="M326" s="176" t="s">
        <v>58</v>
      </c>
      <c r="N326" s="176" t="s">
        <v>78</v>
      </c>
      <c r="O326" s="176" t="s">
        <v>60</v>
      </c>
      <c r="P326" s="176" t="s">
        <v>61</v>
      </c>
      <c r="Q326" s="176" t="s">
        <v>79</v>
      </c>
      <c r="R326" s="52">
        <v>1.5</v>
      </c>
      <c r="S326" s="181">
        <v>4.25</v>
      </c>
      <c r="T326" s="182">
        <v>500000</v>
      </c>
      <c r="U326" s="182">
        <v>546361</v>
      </c>
      <c r="V326" s="180">
        <f t="shared" ref="V326:V328" si="536">IF(U326&gt;T326,0,T326-U326)</f>
        <v>0</v>
      </c>
      <c r="W326" s="180">
        <f t="shared" ref="W326:W328" si="537">IF(U326&gt;T326,T326,U326)</f>
        <v>500000</v>
      </c>
      <c r="X326" s="182">
        <v>5220</v>
      </c>
      <c r="Y326" s="183">
        <f t="shared" ref="Y326:Y328" si="538">X326/U326</f>
        <v>9.5541226405252214E-3</v>
      </c>
      <c r="Z326" s="184">
        <f t="shared" ref="Z326:Z328" si="539">AE326/X326</f>
        <v>0.40708812260536398</v>
      </c>
      <c r="AA326" s="185">
        <f t="shared" ref="AA326:AA328" si="540">IF(O326="cpv",(T326*R326),(T326/1000*R326))</f>
        <v>750</v>
      </c>
      <c r="AB326" s="57">
        <v>0</v>
      </c>
      <c r="AC326" s="185">
        <f t="shared" ref="AC326:AC328" si="541">AB326-AA326</f>
        <v>-750</v>
      </c>
      <c r="AD326" s="187">
        <f t="shared" ref="AD326:AD328" si="542">IF(O326="cpv",(T326*S326),(T326/1000*S326))</f>
        <v>2125</v>
      </c>
      <c r="AE326" s="300">
        <f t="shared" si="532"/>
        <v>2125</v>
      </c>
      <c r="AF326" s="188">
        <f t="shared" ref="AF326:AF328" si="543">AE326-AD326</f>
        <v>0</v>
      </c>
      <c r="AG326" s="188">
        <v>0</v>
      </c>
      <c r="AH326" s="188">
        <f t="shared" si="277"/>
        <v>2125</v>
      </c>
      <c r="AI326" s="189">
        <f t="shared" si="278"/>
        <v>1</v>
      </c>
    </row>
    <row r="327" spans="1:35" customFormat="1" ht="15.75" hidden="1" customHeight="1" thickBot="1" x14ac:dyDescent="0.3">
      <c r="A327" s="310" t="s">
        <v>555</v>
      </c>
      <c r="B327" s="191">
        <v>2016</v>
      </c>
      <c r="C327" s="191">
        <v>2</v>
      </c>
      <c r="D327" s="192" t="s">
        <v>53</v>
      </c>
      <c r="E327" s="193">
        <v>42405</v>
      </c>
      <c r="F327" s="226">
        <v>42408</v>
      </c>
      <c r="G327" s="194">
        <f t="shared" ca="1" si="534"/>
        <v>0</v>
      </c>
      <c r="H327" s="190" t="s">
        <v>54</v>
      </c>
      <c r="I327" s="190" t="s">
        <v>115</v>
      </c>
      <c r="J327" s="190" t="s">
        <v>554</v>
      </c>
      <c r="K327" s="195" t="str">
        <f t="shared" ca="1" si="535"/>
        <v>Completed</v>
      </c>
      <c r="L327" s="191" t="s">
        <v>57</v>
      </c>
      <c r="M327" s="191" t="s">
        <v>58</v>
      </c>
      <c r="N327" s="196" t="s">
        <v>78</v>
      </c>
      <c r="O327" s="191" t="s">
        <v>60</v>
      </c>
      <c r="P327" s="191" t="s">
        <v>61</v>
      </c>
      <c r="Q327" s="191" t="s">
        <v>62</v>
      </c>
      <c r="R327" s="132">
        <v>2.25</v>
      </c>
      <c r="S327" s="197">
        <v>4.25</v>
      </c>
      <c r="T327" s="199">
        <v>250000</v>
      </c>
      <c r="U327" s="199">
        <v>257805</v>
      </c>
      <c r="V327" s="195">
        <f t="shared" si="536"/>
        <v>0</v>
      </c>
      <c r="W327" s="195">
        <f t="shared" si="537"/>
        <v>250000</v>
      </c>
      <c r="X327" s="199">
        <v>3815</v>
      </c>
      <c r="Y327" s="200">
        <f t="shared" si="538"/>
        <v>1.4798006245030158E-2</v>
      </c>
      <c r="Z327" s="201">
        <f t="shared" si="539"/>
        <v>0.27850589777195284</v>
      </c>
      <c r="AA327" s="202">
        <f t="shared" si="540"/>
        <v>562.5</v>
      </c>
      <c r="AB327" s="203">
        <f t="shared" ref="AB327:AB328" si="544">IF(O327="cpv",(IF(V327&gt;0,U327*R327,AA327)),(IF(V327&gt;0,U327/1000*R327,AA327)))</f>
        <v>562.5</v>
      </c>
      <c r="AC327" s="202">
        <f t="shared" si="541"/>
        <v>0</v>
      </c>
      <c r="AD327" s="204">
        <f t="shared" si="542"/>
        <v>1062.5</v>
      </c>
      <c r="AE327" s="301">
        <f t="shared" si="532"/>
        <v>1062.5</v>
      </c>
      <c r="AF327" s="205">
        <f t="shared" si="543"/>
        <v>0</v>
      </c>
      <c r="AG327" s="205">
        <v>0</v>
      </c>
      <c r="AH327" s="205">
        <f t="shared" ref="AH327:AH390" si="545">AE327-AB327-AG327</f>
        <v>500</v>
      </c>
      <c r="AI327" s="206">
        <f t="shared" ref="AI327:AI390" si="546">AH327/AE327</f>
        <v>0.47058823529411764</v>
      </c>
    </row>
    <row r="328" spans="1:35" customFormat="1" ht="15.75" hidden="1" customHeight="1" thickBot="1" x14ac:dyDescent="0.3">
      <c r="A328" s="311" t="s">
        <v>556</v>
      </c>
      <c r="B328" s="208">
        <v>2016</v>
      </c>
      <c r="C328" s="208">
        <v>2</v>
      </c>
      <c r="D328" s="209" t="s">
        <v>53</v>
      </c>
      <c r="E328" s="210">
        <v>42405</v>
      </c>
      <c r="F328" s="227">
        <v>42408</v>
      </c>
      <c r="G328" s="211">
        <f t="shared" ca="1" si="534"/>
        <v>0</v>
      </c>
      <c r="H328" s="207" t="s">
        <v>54</v>
      </c>
      <c r="I328" s="207" t="s">
        <v>115</v>
      </c>
      <c r="J328" s="207" t="s">
        <v>554</v>
      </c>
      <c r="K328" s="212" t="str">
        <f t="shared" ca="1" si="535"/>
        <v>Completed</v>
      </c>
      <c r="L328" s="208" t="s">
        <v>64</v>
      </c>
      <c r="M328" s="208" t="s">
        <v>58</v>
      </c>
      <c r="N328" s="213" t="s">
        <v>78</v>
      </c>
      <c r="O328" s="208" t="s">
        <v>60</v>
      </c>
      <c r="P328" s="208" t="s">
        <v>61</v>
      </c>
      <c r="Q328" s="208" t="s">
        <v>62</v>
      </c>
      <c r="R328" s="52">
        <v>2.5</v>
      </c>
      <c r="S328" s="214">
        <v>4.25</v>
      </c>
      <c r="T328" s="216">
        <v>250000</v>
      </c>
      <c r="U328" s="216">
        <v>251056</v>
      </c>
      <c r="V328" s="212">
        <f t="shared" si="536"/>
        <v>0</v>
      </c>
      <c r="W328" s="212">
        <f t="shared" si="537"/>
        <v>250000</v>
      </c>
      <c r="X328" s="216">
        <v>1797</v>
      </c>
      <c r="Y328" s="217">
        <f t="shared" si="538"/>
        <v>7.1577655981135682E-3</v>
      </c>
      <c r="Z328" s="218">
        <f t="shared" si="539"/>
        <v>0.59126321647189761</v>
      </c>
      <c r="AA328" s="219">
        <f t="shared" si="540"/>
        <v>625</v>
      </c>
      <c r="AB328" s="220">
        <f t="shared" si="544"/>
        <v>625</v>
      </c>
      <c r="AC328" s="219">
        <f t="shared" si="541"/>
        <v>0</v>
      </c>
      <c r="AD328" s="221">
        <f t="shared" si="542"/>
        <v>1062.5</v>
      </c>
      <c r="AE328" s="302">
        <f t="shared" si="532"/>
        <v>1062.5</v>
      </c>
      <c r="AF328" s="222">
        <f t="shared" si="543"/>
        <v>0</v>
      </c>
      <c r="AG328" s="222">
        <v>0</v>
      </c>
      <c r="AH328" s="222">
        <f t="shared" si="545"/>
        <v>437.5</v>
      </c>
      <c r="AI328" s="223">
        <f t="shared" si="546"/>
        <v>0.41176470588235292</v>
      </c>
    </row>
    <row r="329" spans="1:35" customFormat="1" ht="15" hidden="1" customHeight="1" x14ac:dyDescent="0.3">
      <c r="A329" s="309" t="s">
        <v>557</v>
      </c>
      <c r="B329" s="176">
        <v>2016</v>
      </c>
      <c r="C329" s="176">
        <v>2</v>
      </c>
      <c r="D329" s="177" t="s">
        <v>53</v>
      </c>
      <c r="E329" s="178">
        <v>42410</v>
      </c>
      <c r="F329" s="178">
        <v>42429</v>
      </c>
      <c r="G329" s="179">
        <f t="shared" ref="G329:G330" ca="1" si="547">IF($N$1&gt;F329,0,(F329-$N$1))</f>
        <v>0</v>
      </c>
      <c r="H329" s="175" t="s">
        <v>54</v>
      </c>
      <c r="I329" s="175" t="s">
        <v>55</v>
      </c>
      <c r="J329" s="175" t="s">
        <v>558</v>
      </c>
      <c r="K329" s="180" t="str">
        <f t="shared" ref="K329:K330" ca="1" si="548">IF(F329=0,$L$3,(IF(G329=0,$L$1,$L$2)))</f>
        <v>Completed</v>
      </c>
      <c r="L329" s="176" t="s">
        <v>77</v>
      </c>
      <c r="M329" s="176" t="s">
        <v>58</v>
      </c>
      <c r="N329" s="176" t="s">
        <v>108</v>
      </c>
      <c r="O329" s="176" t="s">
        <v>109</v>
      </c>
      <c r="P329" s="176" t="s">
        <v>61</v>
      </c>
      <c r="Q329" s="176" t="s">
        <v>101</v>
      </c>
      <c r="R329" s="52">
        <v>0.01</v>
      </c>
      <c r="S329" s="181">
        <v>3.3000000000000002E-2</v>
      </c>
      <c r="T329" s="182">
        <v>70000</v>
      </c>
      <c r="U329" s="182">
        <v>71743</v>
      </c>
      <c r="V329" s="180">
        <f t="shared" ref="V329:V330" si="549">IF(U329&gt;T329,0,T329-U329)</f>
        <v>0</v>
      </c>
      <c r="W329" s="180">
        <f t="shared" ref="W329:W330" si="550">IF(U329&gt;T329,T329,U329)</f>
        <v>70000</v>
      </c>
      <c r="X329" s="182">
        <v>7035</v>
      </c>
      <c r="Y329" s="183">
        <f t="shared" ref="Y329:Y330" si="551">X329/U329</f>
        <v>9.8058347155820083E-2</v>
      </c>
      <c r="Z329" s="184">
        <f t="shared" ref="Z329:Z330" si="552">AE329/X329</f>
        <v>0.32835820895522388</v>
      </c>
      <c r="AA329" s="185">
        <f t="shared" ref="AA329:AA330" si="553">IF(O329="cpv",(T329*R329),(T329/1000*R329))</f>
        <v>700</v>
      </c>
      <c r="AB329" s="57">
        <v>0</v>
      </c>
      <c r="AC329" s="185">
        <f t="shared" ref="AC329:AC330" si="554">AB329-AA329</f>
        <v>-700</v>
      </c>
      <c r="AD329" s="187">
        <f t="shared" ref="AD329:AD330" si="555">IF(O329="cpv",(T329*S329),(T329/1000*S329))</f>
        <v>2310</v>
      </c>
      <c r="AE329" s="300">
        <f t="shared" si="532"/>
        <v>2310</v>
      </c>
      <c r="AF329" s="188">
        <f t="shared" ref="AF329:AF330" si="556">AE329-AD329</f>
        <v>0</v>
      </c>
      <c r="AG329" s="188">
        <v>0</v>
      </c>
      <c r="AH329" s="188">
        <f t="shared" si="545"/>
        <v>2310</v>
      </c>
      <c r="AI329" s="189">
        <f t="shared" si="546"/>
        <v>1</v>
      </c>
    </row>
    <row r="330" spans="1:35" customFormat="1" ht="15.75" hidden="1" customHeight="1" thickBot="1" x14ac:dyDescent="0.3">
      <c r="A330" s="311" t="s">
        <v>559</v>
      </c>
      <c r="B330" s="208">
        <v>2016</v>
      </c>
      <c r="C330" s="208">
        <v>2</v>
      </c>
      <c r="D330" s="209" t="s">
        <v>53</v>
      </c>
      <c r="E330" s="210">
        <v>42410</v>
      </c>
      <c r="F330" s="227">
        <v>42429</v>
      </c>
      <c r="G330" s="211">
        <f t="shared" ca="1" si="547"/>
        <v>0</v>
      </c>
      <c r="H330" s="225" t="s">
        <v>54</v>
      </c>
      <c r="I330" s="225" t="s">
        <v>55</v>
      </c>
      <c r="J330" s="207" t="s">
        <v>558</v>
      </c>
      <c r="K330" s="212" t="str">
        <f t="shared" ca="1" si="548"/>
        <v>Completed</v>
      </c>
      <c r="L330" s="208" t="s">
        <v>92</v>
      </c>
      <c r="M330" s="208" t="s">
        <v>58</v>
      </c>
      <c r="N330" s="208" t="s">
        <v>108</v>
      </c>
      <c r="O330" s="208" t="s">
        <v>109</v>
      </c>
      <c r="P330" s="208" t="s">
        <v>61</v>
      </c>
      <c r="Q330" s="208" t="s">
        <v>62</v>
      </c>
      <c r="R330" s="52">
        <v>1.2E-2</v>
      </c>
      <c r="S330" s="214">
        <v>3.3000000000000002E-2</v>
      </c>
      <c r="T330" s="216">
        <v>70000</v>
      </c>
      <c r="U330" s="216">
        <v>70103</v>
      </c>
      <c r="V330" s="212">
        <f t="shared" si="549"/>
        <v>0</v>
      </c>
      <c r="W330" s="212">
        <f t="shared" si="550"/>
        <v>70000</v>
      </c>
      <c r="X330" s="216">
        <v>16766</v>
      </c>
      <c r="Y330" s="217">
        <f t="shared" si="551"/>
        <v>0.23916237536196738</v>
      </c>
      <c r="Z330" s="218">
        <f t="shared" si="552"/>
        <v>7.0976977215793866E-2</v>
      </c>
      <c r="AA330" s="219">
        <f t="shared" si="553"/>
        <v>840</v>
      </c>
      <c r="AB330" s="220">
        <f t="shared" ref="AB330" si="557">IF(O330="cpv",(IF(V330&gt;0,U330*R330,AA330)),(IF(V330&gt;0,U330/1000*R330,AA330)))</f>
        <v>840</v>
      </c>
      <c r="AC330" s="219">
        <f t="shared" si="554"/>
        <v>0</v>
      </c>
      <c r="AD330" s="221">
        <f t="shared" si="555"/>
        <v>2310</v>
      </c>
      <c r="AE330" s="302">
        <v>1190</v>
      </c>
      <c r="AF330" s="222">
        <f t="shared" si="556"/>
        <v>-1120</v>
      </c>
      <c r="AG330" s="222">
        <v>0</v>
      </c>
      <c r="AH330" s="222">
        <f t="shared" si="545"/>
        <v>350</v>
      </c>
      <c r="AI330" s="223">
        <f t="shared" si="546"/>
        <v>0.29411764705882354</v>
      </c>
    </row>
    <row r="331" spans="1:35" customFormat="1" ht="15.75" hidden="1" customHeight="1" thickBot="1" x14ac:dyDescent="0.3">
      <c r="A331" s="308" t="s">
        <v>560</v>
      </c>
      <c r="B331" s="161">
        <v>2016</v>
      </c>
      <c r="C331" s="161">
        <v>2</v>
      </c>
      <c r="D331" s="162" t="s">
        <v>53</v>
      </c>
      <c r="E331" s="163">
        <v>42410</v>
      </c>
      <c r="F331" s="163">
        <v>42429</v>
      </c>
      <c r="G331" s="164">
        <f t="shared" ref="G331:G332" ca="1" si="558">IF($N$1&gt;F331,0,(F331-$N$1))</f>
        <v>0</v>
      </c>
      <c r="H331" s="160" t="s">
        <v>54</v>
      </c>
      <c r="I331" s="160" t="s">
        <v>55</v>
      </c>
      <c r="J331" s="160" t="s">
        <v>561</v>
      </c>
      <c r="K331" s="165" t="str">
        <f t="shared" ref="K331:K332" ca="1" si="559">IF(F331=0,$L$3,(IF(G331=0,$L$1,$L$2)))</f>
        <v>Completed</v>
      </c>
      <c r="L331" s="161" t="s">
        <v>98</v>
      </c>
      <c r="M331" s="161" t="s">
        <v>58</v>
      </c>
      <c r="N331" s="161" t="s">
        <v>123</v>
      </c>
      <c r="O331" s="161" t="s">
        <v>109</v>
      </c>
      <c r="P331" s="161" t="s">
        <v>100</v>
      </c>
      <c r="Q331" s="161" t="s">
        <v>101</v>
      </c>
      <c r="R331" s="166">
        <v>3.5000000000000003E-2</v>
      </c>
      <c r="S331" s="166">
        <v>0.06</v>
      </c>
      <c r="T331" s="167">
        <v>250000</v>
      </c>
      <c r="U331" s="167">
        <v>250476</v>
      </c>
      <c r="V331" s="165">
        <f t="shared" ref="V331:V332" si="560">IF(U331&gt;T331,0,T331-U331)</f>
        <v>0</v>
      </c>
      <c r="W331" s="165">
        <f t="shared" ref="W331:W332" si="561">IF(U331&gt;T331,T331,U331)</f>
        <v>250000</v>
      </c>
      <c r="X331" s="167">
        <v>12200</v>
      </c>
      <c r="Y331" s="168">
        <f t="shared" ref="Y331:Y332" si="562">X331/U331</f>
        <v>4.8707261374343253E-2</v>
      </c>
      <c r="Z331" s="169">
        <f t="shared" ref="Z331:Z332" si="563">AE331/X331</f>
        <v>1.2295081967213115</v>
      </c>
      <c r="AA331" s="170">
        <f t="shared" ref="AA331:AA332" si="564">IF(O331="cpv",(T331*R331),(T331/1000*R331))</f>
        <v>8750</v>
      </c>
      <c r="AB331" s="171">
        <f t="shared" ref="AB331:AB332" si="565">IF(O331="cpv",(IF(V331&gt;0,U331*R331,AA331)),(IF(V331&gt;0,U331/1000*R331,AA331)))</f>
        <v>8750</v>
      </c>
      <c r="AC331" s="170">
        <f t="shared" ref="AC331:AC332" si="566">AB331-AA331</f>
        <v>0</v>
      </c>
      <c r="AD331" s="172">
        <f t="shared" ref="AD331:AD332" si="567">IF(O331="cpv",(T331*S331),(T331/1000*S331))</f>
        <v>15000</v>
      </c>
      <c r="AE331" s="299">
        <f>IF((SUMIF($J$7:$J$1048576,J331,$U$7:$U$1048576))&gt;(SUMIF($J$7:$J$1048576,J331,$T$7:$T$1048576)),AD331,(IF(O331="cpv",(U331*S331),(U331*S331/1000))))</f>
        <v>15000</v>
      </c>
      <c r="AF331" s="173">
        <f t="shared" ref="AF331:AF332" si="568">AE331-AD331</f>
        <v>0</v>
      </c>
      <c r="AG331" s="173">
        <v>0</v>
      </c>
      <c r="AH331" s="173">
        <f t="shared" si="545"/>
        <v>6250</v>
      </c>
      <c r="AI331" s="174">
        <f t="shared" si="546"/>
        <v>0.41666666666666669</v>
      </c>
    </row>
    <row r="332" spans="1:35" customFormat="1" ht="15" hidden="1" customHeight="1" x14ac:dyDescent="0.3">
      <c r="A332" s="309" t="s">
        <v>562</v>
      </c>
      <c r="B332" s="176">
        <v>2016</v>
      </c>
      <c r="C332" s="176">
        <v>2</v>
      </c>
      <c r="D332" s="177" t="s">
        <v>53</v>
      </c>
      <c r="E332" s="178">
        <v>42410</v>
      </c>
      <c r="F332" s="178">
        <v>42429</v>
      </c>
      <c r="G332" s="179">
        <f t="shared" ca="1" si="558"/>
        <v>0</v>
      </c>
      <c r="H332" s="175" t="s">
        <v>84</v>
      </c>
      <c r="I332" s="175" t="s">
        <v>170</v>
      </c>
      <c r="J332" s="175" t="s">
        <v>563</v>
      </c>
      <c r="K332" s="180" t="str">
        <f t="shared" ca="1" si="559"/>
        <v>Completed</v>
      </c>
      <c r="L332" s="176" t="s">
        <v>64</v>
      </c>
      <c r="M332" s="176" t="s">
        <v>58</v>
      </c>
      <c r="N332" s="176" t="s">
        <v>59</v>
      </c>
      <c r="O332" s="176" t="s">
        <v>60</v>
      </c>
      <c r="P332" s="176" t="s">
        <v>61</v>
      </c>
      <c r="Q332" s="176" t="s">
        <v>62</v>
      </c>
      <c r="R332" s="52">
        <v>0.2</v>
      </c>
      <c r="S332" s="181">
        <v>0.8</v>
      </c>
      <c r="T332" s="182">
        <v>3000000</v>
      </c>
      <c r="U332" s="182">
        <v>3002557</v>
      </c>
      <c r="V332" s="180">
        <f t="shared" si="560"/>
        <v>0</v>
      </c>
      <c r="W332" s="180">
        <f t="shared" si="561"/>
        <v>3000000</v>
      </c>
      <c r="X332" s="182">
        <v>949</v>
      </c>
      <c r="Y332" s="183">
        <f t="shared" si="562"/>
        <v>3.1606394150052771E-4</v>
      </c>
      <c r="Z332" s="184">
        <f t="shared" si="563"/>
        <v>0.48682824025289778</v>
      </c>
      <c r="AA332" s="185">
        <f t="shared" si="564"/>
        <v>600</v>
      </c>
      <c r="AB332" s="186">
        <f t="shared" si="565"/>
        <v>600</v>
      </c>
      <c r="AC332" s="185">
        <f t="shared" si="566"/>
        <v>0</v>
      </c>
      <c r="AD332" s="187">
        <f t="shared" si="567"/>
        <v>2400</v>
      </c>
      <c r="AE332" s="300">
        <v>462</v>
      </c>
      <c r="AF332" s="188">
        <f t="shared" si="568"/>
        <v>-1938</v>
      </c>
      <c r="AG332" s="188">
        <v>0</v>
      </c>
      <c r="AH332" s="188">
        <f t="shared" si="545"/>
        <v>-138</v>
      </c>
      <c r="AI332" s="189">
        <f t="shared" si="546"/>
        <v>-0.29870129870129869</v>
      </c>
    </row>
    <row r="333" spans="1:35" customFormat="1" ht="15.75" hidden="1" customHeight="1" thickBot="1" x14ac:dyDescent="0.3">
      <c r="A333" s="310" t="s">
        <v>564</v>
      </c>
      <c r="B333" s="191">
        <v>2016</v>
      </c>
      <c r="C333" s="191">
        <v>2</v>
      </c>
      <c r="D333" s="192" t="s">
        <v>53</v>
      </c>
      <c r="E333" s="193">
        <v>42410</v>
      </c>
      <c r="F333" s="226">
        <v>42429</v>
      </c>
      <c r="G333" s="194">
        <f t="shared" ref="G333:G335" ca="1" si="569">IF($N$1&gt;F333,0,(F333-$N$1))</f>
        <v>0</v>
      </c>
      <c r="H333" s="190" t="s">
        <v>84</v>
      </c>
      <c r="I333" s="190" t="s">
        <v>170</v>
      </c>
      <c r="J333" s="190" t="s">
        <v>563</v>
      </c>
      <c r="K333" s="195" t="str">
        <f t="shared" ref="K333:K335" ca="1" si="570">IF(F333=0,$L$3,(IF(G333=0,$L$1,$L$2)))</f>
        <v>Completed</v>
      </c>
      <c r="L333" s="191" t="s">
        <v>57</v>
      </c>
      <c r="M333" s="191" t="s">
        <v>58</v>
      </c>
      <c r="N333" s="196" t="s">
        <v>59</v>
      </c>
      <c r="O333" s="196" t="s">
        <v>60</v>
      </c>
      <c r="P333" s="196" t="s">
        <v>61</v>
      </c>
      <c r="Q333" s="196" t="s">
        <v>62</v>
      </c>
      <c r="R333" s="132">
        <v>0.5</v>
      </c>
      <c r="S333" s="198">
        <v>0.8</v>
      </c>
      <c r="T333" s="199">
        <v>2000000</v>
      </c>
      <c r="U333" s="199">
        <v>966248</v>
      </c>
      <c r="V333" s="195">
        <f t="shared" ref="V333:V335" si="571">IF(U333&gt;T333,0,T333-U333)</f>
        <v>1033752</v>
      </c>
      <c r="W333" s="195">
        <f t="shared" ref="W333:W335" si="572">IF(U333&gt;T333,T333,U333)</f>
        <v>966248</v>
      </c>
      <c r="X333" s="199"/>
      <c r="Y333" s="200">
        <f t="shared" ref="Y333:Y335" si="573">X333/U333</f>
        <v>0</v>
      </c>
      <c r="Z333" s="201" t="e">
        <f t="shared" ref="Z333:Z335" si="574">AE333/X333</f>
        <v>#DIV/0!</v>
      </c>
      <c r="AA333" s="202">
        <f t="shared" ref="AA333:AA335" si="575">IF(O333="cpv",(T333*R333),(T333/1000*R333))</f>
        <v>1000</v>
      </c>
      <c r="AB333" s="203">
        <f t="shared" ref="AB333:AB335" si="576">IF(O333="cpv",(IF(V333&gt;0,U333*R333,AA333)),(IF(V333&gt;0,U333/1000*R333,AA333)))</f>
        <v>483.12400000000002</v>
      </c>
      <c r="AC333" s="202">
        <f t="shared" ref="AC333:AC335" si="577">AB333-AA333</f>
        <v>-516.87599999999998</v>
      </c>
      <c r="AD333" s="204">
        <f t="shared" ref="AD333:AD335" si="578">IF(O333="cpv",(T333*S333),(T333/1000*S333))</f>
        <v>1600</v>
      </c>
      <c r="AE333" s="301">
        <f>IF((SUMIF($J$7:$J$1048576,J333,$U$7:$U$1048576))&gt;(SUMIF($J$7:$J$1048576,J333,$T$7:$T$1048576)),AD333,(IF(O333="cpv",(U333*S333),(U333*S333/1000))))</f>
        <v>772.99840000000006</v>
      </c>
      <c r="AF333" s="205">
        <f t="shared" ref="AF333:AF335" si="579">AE333-AD333</f>
        <v>-827.00159999999994</v>
      </c>
      <c r="AG333" s="205">
        <v>0</v>
      </c>
      <c r="AH333" s="205">
        <f t="shared" si="545"/>
        <v>289.87440000000004</v>
      </c>
      <c r="AI333" s="206">
        <f t="shared" si="546"/>
        <v>0.375</v>
      </c>
    </row>
    <row r="334" spans="1:35" customFormat="1" ht="15" hidden="1" customHeight="1" x14ac:dyDescent="0.3">
      <c r="A334" s="310" t="s">
        <v>565</v>
      </c>
      <c r="B334" s="191">
        <v>2016</v>
      </c>
      <c r="C334" s="191">
        <v>2</v>
      </c>
      <c r="D334" s="192" t="s">
        <v>53</v>
      </c>
      <c r="E334" s="193">
        <v>42410</v>
      </c>
      <c r="F334" s="226">
        <v>42429</v>
      </c>
      <c r="G334" s="194">
        <f t="shared" ca="1" si="569"/>
        <v>0</v>
      </c>
      <c r="H334" s="190" t="s">
        <v>84</v>
      </c>
      <c r="I334" s="190" t="s">
        <v>170</v>
      </c>
      <c r="J334" s="190" t="s">
        <v>563</v>
      </c>
      <c r="K334" s="195" t="str">
        <f t="shared" ca="1" si="570"/>
        <v>Completed</v>
      </c>
      <c r="L334" s="191" t="s">
        <v>82</v>
      </c>
      <c r="M334" s="191" t="s">
        <v>58</v>
      </c>
      <c r="N334" s="196" t="s">
        <v>59</v>
      </c>
      <c r="O334" s="196" t="s">
        <v>60</v>
      </c>
      <c r="P334" s="196" t="s">
        <v>61</v>
      </c>
      <c r="Q334" s="196" t="s">
        <v>62</v>
      </c>
      <c r="R334" s="117">
        <v>0.1</v>
      </c>
      <c r="S334" s="198">
        <v>0.8</v>
      </c>
      <c r="T334" s="199">
        <v>500000</v>
      </c>
      <c r="U334" s="199">
        <v>455345</v>
      </c>
      <c r="V334" s="195">
        <f t="shared" si="571"/>
        <v>44655</v>
      </c>
      <c r="W334" s="195">
        <f t="shared" si="572"/>
        <v>455345</v>
      </c>
      <c r="X334" s="199"/>
      <c r="Y334" s="200">
        <f t="shared" si="573"/>
        <v>0</v>
      </c>
      <c r="Z334" s="201" t="e">
        <f t="shared" si="574"/>
        <v>#DIV/0!</v>
      </c>
      <c r="AA334" s="202">
        <f t="shared" si="575"/>
        <v>50</v>
      </c>
      <c r="AB334" s="203">
        <f t="shared" si="576"/>
        <v>45.534500000000008</v>
      </c>
      <c r="AC334" s="202">
        <f t="shared" si="577"/>
        <v>-4.4654999999999916</v>
      </c>
      <c r="AD334" s="204">
        <f t="shared" si="578"/>
        <v>400</v>
      </c>
      <c r="AE334" s="301">
        <f>IF((SUMIF($J$7:$J$1048576,J334,$U$7:$U$1048576))&gt;(SUMIF($J$7:$J$1048576,J334,$T$7:$T$1048576)),AD334,(IF(O334="cpv",(U334*S334),(U334*S334/1000))))</f>
        <v>364.27600000000001</v>
      </c>
      <c r="AF334" s="205">
        <f t="shared" si="579"/>
        <v>-35.72399999999999</v>
      </c>
      <c r="AG334" s="205">
        <v>0</v>
      </c>
      <c r="AH334" s="205">
        <f t="shared" si="545"/>
        <v>318.74149999999997</v>
      </c>
      <c r="AI334" s="206">
        <f t="shared" si="546"/>
        <v>0.87499999999999989</v>
      </c>
    </row>
    <row r="335" spans="1:35" customFormat="1" ht="15.75" hidden="1" customHeight="1" thickBot="1" x14ac:dyDescent="0.3">
      <c r="A335" s="311" t="s">
        <v>566</v>
      </c>
      <c r="B335" s="208">
        <v>2016</v>
      </c>
      <c r="C335" s="208">
        <v>2</v>
      </c>
      <c r="D335" s="209" t="s">
        <v>53</v>
      </c>
      <c r="E335" s="210">
        <v>42410</v>
      </c>
      <c r="F335" s="227">
        <v>42429</v>
      </c>
      <c r="G335" s="211">
        <f t="shared" ca="1" si="569"/>
        <v>0</v>
      </c>
      <c r="H335" s="207" t="s">
        <v>84</v>
      </c>
      <c r="I335" s="207" t="s">
        <v>170</v>
      </c>
      <c r="J335" s="207" t="s">
        <v>563</v>
      </c>
      <c r="K335" s="212" t="str">
        <f t="shared" ca="1" si="570"/>
        <v>Completed</v>
      </c>
      <c r="L335" s="208" t="s">
        <v>315</v>
      </c>
      <c r="M335" s="208" t="s">
        <v>58</v>
      </c>
      <c r="N335" s="213" t="s">
        <v>59</v>
      </c>
      <c r="O335" s="213" t="s">
        <v>60</v>
      </c>
      <c r="P335" s="213" t="s">
        <v>61</v>
      </c>
      <c r="Q335" s="213" t="s">
        <v>62</v>
      </c>
      <c r="R335" s="214">
        <v>0.35</v>
      </c>
      <c r="S335" s="215">
        <v>0.8</v>
      </c>
      <c r="T335" s="216">
        <v>1000000</v>
      </c>
      <c r="U335" s="216">
        <v>1000998</v>
      </c>
      <c r="V335" s="212">
        <f t="shared" si="571"/>
        <v>0</v>
      </c>
      <c r="W335" s="212">
        <f t="shared" si="572"/>
        <v>1000000</v>
      </c>
      <c r="X335" s="216">
        <v>1152</v>
      </c>
      <c r="Y335" s="217">
        <f t="shared" si="573"/>
        <v>1.1508514502526479E-3</v>
      </c>
      <c r="Z335" s="218">
        <f t="shared" si="574"/>
        <v>0.69513749999999996</v>
      </c>
      <c r="AA335" s="219">
        <f t="shared" si="575"/>
        <v>350</v>
      </c>
      <c r="AB335" s="220">
        <f t="shared" si="576"/>
        <v>350</v>
      </c>
      <c r="AC335" s="219">
        <f t="shared" si="577"/>
        <v>0</v>
      </c>
      <c r="AD335" s="221">
        <f t="shared" si="578"/>
        <v>800</v>
      </c>
      <c r="AE335" s="302">
        <f>IF((SUMIF($J$7:$J$1048576,J335,$U$7:$U$1048576))&gt;(SUMIF($J$7:$J$1048576,J335,$T$7:$T$1048576)),AD335,(IF(O335="cpv",(U335*S335),(U335*S335/1000))))</f>
        <v>800.79840000000002</v>
      </c>
      <c r="AF335" s="222">
        <f t="shared" si="579"/>
        <v>0.7984000000000151</v>
      </c>
      <c r="AG335" s="222">
        <v>0</v>
      </c>
      <c r="AH335" s="222">
        <f t="shared" si="545"/>
        <v>450.79840000000002</v>
      </c>
      <c r="AI335" s="223">
        <f t="shared" si="546"/>
        <v>0.56293618968269665</v>
      </c>
    </row>
    <row r="336" spans="1:35" customFormat="1" ht="15.75" hidden="1" customHeight="1" thickBot="1" x14ac:dyDescent="0.3">
      <c r="A336" s="308" t="s">
        <v>567</v>
      </c>
      <c r="B336" s="161">
        <v>2016</v>
      </c>
      <c r="C336" s="161">
        <v>2</v>
      </c>
      <c r="D336" s="162" t="s">
        <v>53</v>
      </c>
      <c r="E336" s="163">
        <v>42410</v>
      </c>
      <c r="F336" s="163">
        <v>42421</v>
      </c>
      <c r="G336" s="164">
        <f t="shared" ref="G336:G337" ca="1" si="580">IF($N$1&gt;F336,0,(F336-$N$1))</f>
        <v>0</v>
      </c>
      <c r="H336" s="160" t="s">
        <v>95</v>
      </c>
      <c r="I336" s="160" t="s">
        <v>103</v>
      </c>
      <c r="J336" s="160" t="s">
        <v>568</v>
      </c>
      <c r="K336" s="165" t="str">
        <f t="shared" ref="K336:K337" ca="1" si="581">IF(F336=0,$L$3,(IF(G336=0,$L$1,$L$2)))</f>
        <v>Completed</v>
      </c>
      <c r="L336" s="161" t="s">
        <v>77</v>
      </c>
      <c r="M336" s="161" t="s">
        <v>58</v>
      </c>
      <c r="N336" s="161" t="s">
        <v>108</v>
      </c>
      <c r="O336" s="161" t="s">
        <v>109</v>
      </c>
      <c r="P336" s="161" t="s">
        <v>100</v>
      </c>
      <c r="Q336" s="161" t="s">
        <v>101</v>
      </c>
      <c r="R336" s="52">
        <v>0.01</v>
      </c>
      <c r="S336" s="166">
        <v>3.3000000000000002E-2</v>
      </c>
      <c r="T336" s="167">
        <v>20000</v>
      </c>
      <c r="U336" s="167">
        <v>21046</v>
      </c>
      <c r="V336" s="165">
        <f t="shared" ref="V336:V337" si="582">IF(U336&gt;T336,0,T336-U336)</f>
        <v>0</v>
      </c>
      <c r="W336" s="165">
        <f t="shared" ref="W336:W337" si="583">IF(U336&gt;T336,T336,U336)</f>
        <v>20000</v>
      </c>
      <c r="X336" s="167">
        <v>3140</v>
      </c>
      <c r="Y336" s="168">
        <f t="shared" ref="Y336:Y337" si="584">X336/U336</f>
        <v>0.14919699705407202</v>
      </c>
      <c r="Z336" s="169">
        <f t="shared" ref="Z336:Z337" si="585">AE336/X336</f>
        <v>0</v>
      </c>
      <c r="AA336" s="170">
        <f t="shared" ref="AA336:AA337" si="586">IF(O336="cpv",(T336*R336),(T336/1000*R336))</f>
        <v>200</v>
      </c>
      <c r="AB336" s="57">
        <v>0</v>
      </c>
      <c r="AC336" s="170">
        <f t="shared" ref="AC336:AC337" si="587">AB336-AA336</f>
        <v>-200</v>
      </c>
      <c r="AD336" s="172">
        <f t="shared" ref="AD336:AD337" si="588">IF(O336="cpv",(T336*S336),(T336/1000*S336))</f>
        <v>660</v>
      </c>
      <c r="AE336" s="299">
        <v>0</v>
      </c>
      <c r="AF336" s="173">
        <f t="shared" ref="AF336:AF337" si="589">AE336-AD336</f>
        <v>-660</v>
      </c>
      <c r="AG336" s="173">
        <v>0</v>
      </c>
      <c r="AH336" s="173">
        <f t="shared" si="545"/>
        <v>0</v>
      </c>
      <c r="AI336" s="174" t="e">
        <f t="shared" si="546"/>
        <v>#DIV/0!</v>
      </c>
    </row>
    <row r="337" spans="1:35" customFormat="1" ht="15" hidden="1" customHeight="1" x14ac:dyDescent="0.3">
      <c r="A337" s="309" t="s">
        <v>569</v>
      </c>
      <c r="B337" s="176">
        <v>2016</v>
      </c>
      <c r="C337" s="176">
        <v>2</v>
      </c>
      <c r="D337" s="177" t="s">
        <v>53</v>
      </c>
      <c r="E337" s="178">
        <v>42410</v>
      </c>
      <c r="F337" s="178">
        <v>42421</v>
      </c>
      <c r="G337" s="179">
        <f t="shared" ca="1" si="580"/>
        <v>0</v>
      </c>
      <c r="H337" s="175" t="s">
        <v>95</v>
      </c>
      <c r="I337" s="175" t="s">
        <v>103</v>
      </c>
      <c r="J337" s="175" t="s">
        <v>570</v>
      </c>
      <c r="K337" s="180" t="str">
        <f t="shared" ca="1" si="581"/>
        <v>Completed</v>
      </c>
      <c r="L337" s="176" t="s">
        <v>77</v>
      </c>
      <c r="M337" s="176" t="s">
        <v>58</v>
      </c>
      <c r="N337" s="176" t="s">
        <v>78</v>
      </c>
      <c r="O337" s="176" t="s">
        <v>60</v>
      </c>
      <c r="P337" s="176" t="s">
        <v>79</v>
      </c>
      <c r="Q337" s="176" t="s">
        <v>79</v>
      </c>
      <c r="R337" s="52">
        <v>1.5</v>
      </c>
      <c r="S337" s="181">
        <v>4.25</v>
      </c>
      <c r="T337" s="182">
        <v>200000</v>
      </c>
      <c r="U337" s="182">
        <v>201133</v>
      </c>
      <c r="V337" s="180">
        <f t="shared" si="582"/>
        <v>0</v>
      </c>
      <c r="W337" s="180">
        <f t="shared" si="583"/>
        <v>200000</v>
      </c>
      <c r="X337" s="182">
        <v>1323</v>
      </c>
      <c r="Y337" s="183">
        <f t="shared" si="584"/>
        <v>6.5777371192196205E-3</v>
      </c>
      <c r="Z337" s="184">
        <f t="shared" si="585"/>
        <v>0</v>
      </c>
      <c r="AA337" s="185">
        <f t="shared" si="586"/>
        <v>300</v>
      </c>
      <c r="AB337" s="57">
        <v>0</v>
      </c>
      <c r="AC337" s="185">
        <f t="shared" si="587"/>
        <v>-300</v>
      </c>
      <c r="AD337" s="187">
        <f t="shared" si="588"/>
        <v>850</v>
      </c>
      <c r="AE337" s="300">
        <v>0</v>
      </c>
      <c r="AF337" s="188">
        <f t="shared" si="589"/>
        <v>-850</v>
      </c>
      <c r="AG337" s="188">
        <v>0</v>
      </c>
      <c r="AH337" s="188">
        <f t="shared" si="545"/>
        <v>0</v>
      </c>
      <c r="AI337" s="189" t="e">
        <f t="shared" si="546"/>
        <v>#DIV/0!</v>
      </c>
    </row>
    <row r="338" spans="1:35" customFormat="1" ht="15.75" hidden="1" customHeight="1" thickBot="1" x14ac:dyDescent="0.3">
      <c r="A338" s="313" t="s">
        <v>571</v>
      </c>
      <c r="B338" s="208">
        <v>2016</v>
      </c>
      <c r="C338" s="208">
        <v>2</v>
      </c>
      <c r="D338" s="209" t="s">
        <v>53</v>
      </c>
      <c r="E338" s="210">
        <v>42410</v>
      </c>
      <c r="F338" s="227">
        <v>42421</v>
      </c>
      <c r="G338" s="211">
        <f t="shared" ref="G338:G340" ca="1" si="590">IF($N$1&gt;F338,0,(F338-$N$1))</f>
        <v>0</v>
      </c>
      <c r="H338" s="225" t="s">
        <v>95</v>
      </c>
      <c r="I338" s="225" t="s">
        <v>103</v>
      </c>
      <c r="J338" s="207" t="s">
        <v>570</v>
      </c>
      <c r="K338" s="212" t="str">
        <f t="shared" ref="K338:K340" ca="1" si="591">IF(F338=0,$L$3,(IF(G338=0,$L$1,$L$2)))</f>
        <v>Completed</v>
      </c>
      <c r="L338" s="208" t="s">
        <v>64</v>
      </c>
      <c r="M338" s="208" t="s">
        <v>58</v>
      </c>
      <c r="N338" s="208" t="s">
        <v>78</v>
      </c>
      <c r="O338" s="208" t="s">
        <v>60</v>
      </c>
      <c r="P338" s="208" t="s">
        <v>79</v>
      </c>
      <c r="Q338" s="208" t="s">
        <v>79</v>
      </c>
      <c r="R338" s="132">
        <v>2.5</v>
      </c>
      <c r="S338" s="214">
        <v>4.25</v>
      </c>
      <c r="T338" s="216">
        <v>85000</v>
      </c>
      <c r="U338" s="216">
        <v>85161</v>
      </c>
      <c r="V338" s="212">
        <f t="shared" ref="V338:V340" si="592">IF(U338&gt;T338,0,T338-U338)</f>
        <v>0</v>
      </c>
      <c r="W338" s="212">
        <f t="shared" ref="W338:W340" si="593">IF(U338&gt;T338,T338,U338)</f>
        <v>85000</v>
      </c>
      <c r="X338" s="216">
        <v>707</v>
      </c>
      <c r="Y338" s="217">
        <f t="shared" ref="Y338:Y340" si="594">X338/U338</f>
        <v>8.3019222414015808E-3</v>
      </c>
      <c r="Z338" s="218">
        <f t="shared" ref="Z338:Z340" si="595">AE338/X338</f>
        <v>0</v>
      </c>
      <c r="AA338" s="219">
        <f t="shared" ref="AA338:AA340" si="596">IF(O338="cpv",(T338*R338),(T338/1000*R338))</f>
        <v>212.5</v>
      </c>
      <c r="AB338" s="220">
        <f t="shared" ref="AB338:AB340" si="597">IF(O338="cpv",(IF(V338&gt;0,U338*R338,AA338)),(IF(V338&gt;0,U338/1000*R338,AA338)))</f>
        <v>212.5</v>
      </c>
      <c r="AC338" s="219">
        <f t="shared" ref="AC338:AC340" si="598">AB338-AA338</f>
        <v>0</v>
      </c>
      <c r="AD338" s="221">
        <f t="shared" ref="AD338:AD340" si="599">IF(O338="cpv",(T338*S338),(T338/1000*S338))</f>
        <v>361.25</v>
      </c>
      <c r="AE338" s="302">
        <v>0</v>
      </c>
      <c r="AF338" s="222">
        <f t="shared" ref="AF338:AF340" si="600">AE338-AD338</f>
        <v>-361.25</v>
      </c>
      <c r="AG338" s="222">
        <v>0</v>
      </c>
      <c r="AH338" s="222">
        <f t="shared" si="545"/>
        <v>-212.5</v>
      </c>
      <c r="AI338" s="223" t="e">
        <f t="shared" si="546"/>
        <v>#DIV/0!</v>
      </c>
    </row>
    <row r="339" spans="1:35" customFormat="1" ht="15" hidden="1" customHeight="1" x14ac:dyDescent="0.3">
      <c r="A339" s="309" t="s">
        <v>572</v>
      </c>
      <c r="B339" s="176">
        <v>2016</v>
      </c>
      <c r="C339" s="176">
        <v>2</v>
      </c>
      <c r="D339" s="177" t="s">
        <v>53</v>
      </c>
      <c r="E339" s="178">
        <v>42411</v>
      </c>
      <c r="F339" s="178">
        <v>42415</v>
      </c>
      <c r="G339" s="179">
        <f t="shared" ca="1" si="590"/>
        <v>0</v>
      </c>
      <c r="H339" s="175" t="s">
        <v>54</v>
      </c>
      <c r="I339" s="175" t="s">
        <v>115</v>
      </c>
      <c r="J339" s="175" t="s">
        <v>573</v>
      </c>
      <c r="K339" s="180" t="str">
        <f t="shared" ca="1" si="591"/>
        <v>Completed</v>
      </c>
      <c r="L339" s="176" t="s">
        <v>77</v>
      </c>
      <c r="M339" s="176" t="s">
        <v>58</v>
      </c>
      <c r="N339" s="176" t="s">
        <v>78</v>
      </c>
      <c r="O339" s="176" t="s">
        <v>60</v>
      </c>
      <c r="P339" s="176" t="s">
        <v>79</v>
      </c>
      <c r="Q339" s="176" t="s">
        <v>79</v>
      </c>
      <c r="R339" s="52">
        <v>1.5</v>
      </c>
      <c r="S339" s="181">
        <v>4.25</v>
      </c>
      <c r="T339" s="182">
        <v>500000</v>
      </c>
      <c r="U339" s="182">
        <v>506724</v>
      </c>
      <c r="V339" s="180">
        <f t="shared" si="592"/>
        <v>0</v>
      </c>
      <c r="W339" s="180">
        <f t="shared" si="593"/>
        <v>500000</v>
      </c>
      <c r="X339" s="182">
        <v>6091</v>
      </c>
      <c r="Y339" s="183">
        <f t="shared" si="594"/>
        <v>1.2020350328778585E-2</v>
      </c>
      <c r="Z339" s="184">
        <f t="shared" si="595"/>
        <v>0.25168281070431786</v>
      </c>
      <c r="AA339" s="185">
        <f t="shared" si="596"/>
        <v>750</v>
      </c>
      <c r="AB339" s="57">
        <v>0</v>
      </c>
      <c r="AC339" s="185">
        <f t="shared" si="598"/>
        <v>-750</v>
      </c>
      <c r="AD339" s="187">
        <f t="shared" si="599"/>
        <v>2125</v>
      </c>
      <c r="AE339" s="300">
        <v>1533</v>
      </c>
      <c r="AF339" s="188">
        <f t="shared" si="600"/>
        <v>-592</v>
      </c>
      <c r="AG339" s="188">
        <v>0</v>
      </c>
      <c r="AH339" s="188">
        <f t="shared" si="545"/>
        <v>1533</v>
      </c>
      <c r="AI339" s="189">
        <f t="shared" si="546"/>
        <v>1</v>
      </c>
    </row>
    <row r="340" spans="1:35" customFormat="1" ht="15" hidden="1" customHeight="1" x14ac:dyDescent="0.3">
      <c r="A340" s="310" t="s">
        <v>574</v>
      </c>
      <c r="B340" s="191">
        <v>2016</v>
      </c>
      <c r="C340" s="191">
        <v>2</v>
      </c>
      <c r="D340" s="192" t="s">
        <v>53</v>
      </c>
      <c r="E340" s="193">
        <v>42411</v>
      </c>
      <c r="F340" s="226">
        <v>42415</v>
      </c>
      <c r="G340" s="194">
        <f t="shared" ca="1" si="590"/>
        <v>0</v>
      </c>
      <c r="H340" s="224" t="s">
        <v>54</v>
      </c>
      <c r="I340" s="190" t="s">
        <v>115</v>
      </c>
      <c r="J340" s="190" t="s">
        <v>573</v>
      </c>
      <c r="K340" s="195" t="str">
        <f t="shared" ca="1" si="591"/>
        <v>Completed</v>
      </c>
      <c r="L340" s="191" t="s">
        <v>376</v>
      </c>
      <c r="M340" s="196" t="s">
        <v>58</v>
      </c>
      <c r="N340" s="196" t="s">
        <v>78</v>
      </c>
      <c r="O340" s="196" t="s">
        <v>60</v>
      </c>
      <c r="P340" s="196" t="s">
        <v>79</v>
      </c>
      <c r="Q340" s="196" t="s">
        <v>79</v>
      </c>
      <c r="R340" s="197">
        <v>2.5</v>
      </c>
      <c r="S340" s="198">
        <v>4.25</v>
      </c>
      <c r="T340" s="199">
        <v>150000</v>
      </c>
      <c r="U340" s="199">
        <v>154391</v>
      </c>
      <c r="V340" s="195">
        <f t="shared" si="592"/>
        <v>0</v>
      </c>
      <c r="W340" s="195">
        <f t="shared" si="593"/>
        <v>150000</v>
      </c>
      <c r="X340" s="199">
        <v>3928</v>
      </c>
      <c r="Y340" s="200">
        <f t="shared" si="594"/>
        <v>2.5441897519933157E-2</v>
      </c>
      <c r="Z340" s="201">
        <f t="shared" si="595"/>
        <v>0.16229633401221996</v>
      </c>
      <c r="AA340" s="202">
        <f t="shared" si="596"/>
        <v>375</v>
      </c>
      <c r="AB340" s="203">
        <f t="shared" si="597"/>
        <v>375</v>
      </c>
      <c r="AC340" s="202">
        <f t="shared" si="598"/>
        <v>0</v>
      </c>
      <c r="AD340" s="204">
        <f t="shared" si="599"/>
        <v>637.5</v>
      </c>
      <c r="AE340" s="301">
        <f>IF((SUMIF($J$7:$J$1048576,J340,$U$7:$U$1048576))&gt;(SUMIF($J$7:$J$1048576,J340,$T$7:$T$1048576)),AD340,(IF(O340="cpv",(U340*S340),(U340*S340/1000))))</f>
        <v>637.5</v>
      </c>
      <c r="AF340" s="205">
        <f t="shared" si="600"/>
        <v>0</v>
      </c>
      <c r="AG340" s="205">
        <v>0</v>
      </c>
      <c r="AH340" s="205">
        <f t="shared" si="545"/>
        <v>262.5</v>
      </c>
      <c r="AI340" s="206">
        <f t="shared" si="546"/>
        <v>0.41176470588235292</v>
      </c>
    </row>
    <row r="341" spans="1:35" customFormat="1" ht="15.75" hidden="1" customHeight="1" thickBot="1" x14ac:dyDescent="0.3">
      <c r="A341" s="311" t="s">
        <v>575</v>
      </c>
      <c r="B341" s="208">
        <v>2016</v>
      </c>
      <c r="C341" s="208">
        <v>2</v>
      </c>
      <c r="D341" s="209" t="s">
        <v>53</v>
      </c>
      <c r="E341" s="210">
        <v>42411</v>
      </c>
      <c r="F341" s="227">
        <v>42415</v>
      </c>
      <c r="G341" s="211">
        <f t="shared" ref="G341:G342" ca="1" si="601">IF($N$1&gt;F341,0,(F341-$N$1))</f>
        <v>0</v>
      </c>
      <c r="H341" s="225" t="s">
        <v>54</v>
      </c>
      <c r="I341" s="207" t="s">
        <v>115</v>
      </c>
      <c r="J341" s="207" t="s">
        <v>573</v>
      </c>
      <c r="K341" s="212" t="str">
        <f t="shared" ref="K341:K342" ca="1" si="602">IF(F341=0,$L$3,(IF(G341=0,$L$1,$L$2)))</f>
        <v>Completed</v>
      </c>
      <c r="L341" s="208" t="s">
        <v>82</v>
      </c>
      <c r="M341" s="213" t="s">
        <v>58</v>
      </c>
      <c r="N341" s="213" t="s">
        <v>78</v>
      </c>
      <c r="O341" s="213" t="s">
        <v>60</v>
      </c>
      <c r="P341" s="213" t="s">
        <v>79</v>
      </c>
      <c r="Q341" s="213" t="s">
        <v>79</v>
      </c>
      <c r="R341" s="52">
        <v>0.5</v>
      </c>
      <c r="S341" s="215">
        <v>4.25</v>
      </c>
      <c r="T341" s="216">
        <v>200000</v>
      </c>
      <c r="U341" s="216">
        <v>203907</v>
      </c>
      <c r="V341" s="212">
        <f t="shared" ref="V341:V342" si="603">IF(U341&gt;T341,0,T341-U341)</f>
        <v>0</v>
      </c>
      <c r="W341" s="212">
        <f t="shared" ref="W341:W342" si="604">IF(U341&gt;T341,T341,U341)</f>
        <v>200000</v>
      </c>
      <c r="X341" s="216">
        <v>2277</v>
      </c>
      <c r="Y341" s="217">
        <f t="shared" ref="Y341:Y342" si="605">X341/U341</f>
        <v>1.1166855478232724E-2</v>
      </c>
      <c r="Z341" s="218">
        <f t="shared" ref="Z341:Z342" si="606">AE341/X341</f>
        <v>0.3732981993851559</v>
      </c>
      <c r="AA341" s="219">
        <f t="shared" ref="AA341:AA342" si="607">IF(O341="cpv",(T341*R341),(T341/1000*R341))</f>
        <v>100</v>
      </c>
      <c r="AB341" s="220">
        <f t="shared" ref="AB341" si="608">IF(O341="cpv",(IF(V341&gt;0,U341*R341,AA341)),(IF(V341&gt;0,U341/1000*R341,AA341)))</f>
        <v>100</v>
      </c>
      <c r="AC341" s="219">
        <f t="shared" ref="AC341:AC342" si="609">AB341-AA341</f>
        <v>0</v>
      </c>
      <c r="AD341" s="221">
        <f t="shared" ref="AD341:AD342" si="610">IF(O341="cpv",(T341*S341),(T341/1000*S341))</f>
        <v>850</v>
      </c>
      <c r="AE341" s="302">
        <f>IF((SUMIF($J$7:$J$1048576,J341,$U$7:$U$1048576))&gt;(SUMIF($J$7:$J$1048576,J341,$T$7:$T$1048576)),AD341,(IF(O341="cpv",(U341*S341),(U341*S341/1000))))</f>
        <v>850</v>
      </c>
      <c r="AF341" s="222">
        <f t="shared" ref="AF341:AF342" si="611">AE341-AD341</f>
        <v>0</v>
      </c>
      <c r="AG341" s="222">
        <v>0</v>
      </c>
      <c r="AH341" s="222">
        <f t="shared" si="545"/>
        <v>750</v>
      </c>
      <c r="AI341" s="223">
        <f t="shared" si="546"/>
        <v>0.88235294117647056</v>
      </c>
    </row>
    <row r="342" spans="1:35" customFormat="1" ht="15" hidden="1" customHeight="1" x14ac:dyDescent="0.3">
      <c r="A342" s="309" t="s">
        <v>576</v>
      </c>
      <c r="B342" s="176">
        <v>2016</v>
      </c>
      <c r="C342" s="176">
        <v>2</v>
      </c>
      <c r="D342" s="177" t="s">
        <v>53</v>
      </c>
      <c r="E342" s="178">
        <v>42416</v>
      </c>
      <c r="F342" s="178">
        <v>42429</v>
      </c>
      <c r="G342" s="179">
        <f t="shared" ca="1" si="601"/>
        <v>0</v>
      </c>
      <c r="H342" s="175" t="s">
        <v>54</v>
      </c>
      <c r="I342" s="175" t="s">
        <v>1015</v>
      </c>
      <c r="J342" s="175" t="s">
        <v>577</v>
      </c>
      <c r="K342" s="180" t="str">
        <f t="shared" ca="1" si="602"/>
        <v>Completed</v>
      </c>
      <c r="L342" s="176" t="s">
        <v>77</v>
      </c>
      <c r="M342" s="176" t="s">
        <v>58</v>
      </c>
      <c r="N342" s="176" t="s">
        <v>108</v>
      </c>
      <c r="O342" s="176" t="s">
        <v>109</v>
      </c>
      <c r="P342" s="176" t="s">
        <v>100</v>
      </c>
      <c r="Q342" s="176" t="s">
        <v>101</v>
      </c>
      <c r="R342" s="52">
        <v>0.01</v>
      </c>
      <c r="S342" s="181">
        <v>0.03</v>
      </c>
      <c r="T342" s="182">
        <v>40000</v>
      </c>
      <c r="U342" s="182">
        <v>70781</v>
      </c>
      <c r="V342" s="180">
        <f t="shared" si="603"/>
        <v>0</v>
      </c>
      <c r="W342" s="180">
        <f t="shared" si="604"/>
        <v>40000</v>
      </c>
      <c r="X342" s="182">
        <v>2429</v>
      </c>
      <c r="Y342" s="183">
        <f t="shared" si="605"/>
        <v>3.4317119000861811E-2</v>
      </c>
      <c r="Z342" s="184">
        <f t="shared" si="606"/>
        <v>0.49403046521202143</v>
      </c>
      <c r="AA342" s="185">
        <f t="shared" si="607"/>
        <v>400</v>
      </c>
      <c r="AB342" s="57">
        <v>0</v>
      </c>
      <c r="AC342" s="185">
        <f t="shared" si="609"/>
        <v>-400</v>
      </c>
      <c r="AD342" s="187">
        <f t="shared" si="610"/>
        <v>1200</v>
      </c>
      <c r="AE342" s="300">
        <f>IF((SUMIF($J$7:$J$1048576,J342,$U$7:$U$1048576))&gt;(SUMIF($J$7:$J$1048576,J342,$T$7:$T$1048576)),AD342,(IF(O342="cpv",(U342*S342),(U342*S342/1000))))</f>
        <v>1200</v>
      </c>
      <c r="AF342" s="188">
        <f t="shared" si="611"/>
        <v>0</v>
      </c>
      <c r="AG342" s="188">
        <v>0</v>
      </c>
      <c r="AH342" s="188">
        <f t="shared" si="545"/>
        <v>1200</v>
      </c>
      <c r="AI342" s="189">
        <f t="shared" si="546"/>
        <v>1</v>
      </c>
    </row>
    <row r="343" spans="1:35" customFormat="1" ht="15.75" hidden="1" customHeight="1" thickBot="1" x14ac:dyDescent="0.3">
      <c r="A343" s="313" t="s">
        <v>578</v>
      </c>
      <c r="B343" s="208">
        <v>2016</v>
      </c>
      <c r="C343" s="208">
        <v>2</v>
      </c>
      <c r="D343" s="209" t="s">
        <v>53</v>
      </c>
      <c r="E343" s="210">
        <v>42416</v>
      </c>
      <c r="F343" s="227">
        <v>42429</v>
      </c>
      <c r="G343" s="211">
        <f t="shared" ref="G343:G344" ca="1" si="612">IF($N$1&gt;F343,0,(F343-$N$1))</f>
        <v>0</v>
      </c>
      <c r="H343" s="225" t="s">
        <v>54</v>
      </c>
      <c r="I343" s="225" t="s">
        <v>1015</v>
      </c>
      <c r="J343" s="207" t="s">
        <v>577</v>
      </c>
      <c r="K343" s="212" t="str">
        <f t="shared" ref="K343:K344" ca="1" si="613">IF(F343=0,$L$3,(IF(G343=0,$L$1,$L$2)))</f>
        <v>Completed</v>
      </c>
      <c r="L343" s="208" t="s">
        <v>133</v>
      </c>
      <c r="M343" s="208" t="s">
        <v>58</v>
      </c>
      <c r="N343" s="208" t="s">
        <v>108</v>
      </c>
      <c r="O343" s="208" t="s">
        <v>109</v>
      </c>
      <c r="P343" s="208" t="s">
        <v>100</v>
      </c>
      <c r="Q343" s="208" t="s">
        <v>101</v>
      </c>
      <c r="R343" s="52">
        <v>5.0000000000000001E-3</v>
      </c>
      <c r="S343" s="215">
        <v>0.03</v>
      </c>
      <c r="T343" s="216">
        <v>30000</v>
      </c>
      <c r="U343" s="216">
        <v>31049</v>
      </c>
      <c r="V343" s="212">
        <f t="shared" ref="V343:V344" si="614">IF(U343&gt;T343,0,T343-U343)</f>
        <v>0</v>
      </c>
      <c r="W343" s="212">
        <f t="shared" ref="W343:W344" si="615">IF(U343&gt;T343,T343,U343)</f>
        <v>30000</v>
      </c>
      <c r="X343" s="216">
        <v>2513</v>
      </c>
      <c r="Y343" s="217">
        <f t="shared" ref="Y343:Y344" si="616">X343/U343</f>
        <v>8.0936584108989018E-2</v>
      </c>
      <c r="Z343" s="218">
        <f t="shared" ref="Z343:Z344" si="617">AE343/X343</f>
        <v>0.35813768404297652</v>
      </c>
      <c r="AA343" s="219">
        <f t="shared" ref="AA343:AA344" si="618">IF(O343="cpv",(T343*R343),(T343/1000*R343))</f>
        <v>150</v>
      </c>
      <c r="AB343" s="220">
        <f t="shared" ref="AB343:AB344" si="619">IF(O343="cpv",(IF(V343&gt;0,U343*R343,AA343)),(IF(V343&gt;0,U343/1000*R343,AA343)))</f>
        <v>150</v>
      </c>
      <c r="AC343" s="219">
        <f t="shared" ref="AC343:AC344" si="620">AB343-AA343</f>
        <v>0</v>
      </c>
      <c r="AD343" s="221">
        <f t="shared" ref="AD343:AD344" si="621">IF(O343="cpv",(T343*S343),(T343/1000*S343))</f>
        <v>900</v>
      </c>
      <c r="AE343" s="302">
        <f>IF((SUMIF($J$7:$J$1048576,J343,$U$7:$U$1048576))&gt;(SUMIF($J$7:$J$1048576,J343,$T$7:$T$1048576)),AD343,(IF(O343="cpv",(U343*S343),(U343*S343/1000))))</f>
        <v>900</v>
      </c>
      <c r="AF343" s="222">
        <f t="shared" ref="AF343:AF344" si="622">AE343-AD343</f>
        <v>0</v>
      </c>
      <c r="AG343" s="222">
        <v>0</v>
      </c>
      <c r="AH343" s="222">
        <f t="shared" si="545"/>
        <v>750</v>
      </c>
      <c r="AI343" s="223">
        <f t="shared" si="546"/>
        <v>0.83333333333333337</v>
      </c>
    </row>
    <row r="344" spans="1:35" customFormat="1" ht="15.75" hidden="1" customHeight="1" thickBot="1" x14ac:dyDescent="0.3">
      <c r="A344" s="309" t="s">
        <v>579</v>
      </c>
      <c r="B344" s="176">
        <v>2016</v>
      </c>
      <c r="C344" s="176">
        <v>2</v>
      </c>
      <c r="D344" s="177" t="s">
        <v>53</v>
      </c>
      <c r="E344" s="178">
        <v>42416</v>
      </c>
      <c r="F344" s="178">
        <v>42429</v>
      </c>
      <c r="G344" s="179">
        <f t="shared" ca="1" si="612"/>
        <v>0</v>
      </c>
      <c r="H344" s="175" t="s">
        <v>54</v>
      </c>
      <c r="I344" s="175" t="s">
        <v>284</v>
      </c>
      <c r="J344" s="175" t="s">
        <v>580</v>
      </c>
      <c r="K344" s="180" t="str">
        <f t="shared" ca="1" si="613"/>
        <v>Completed</v>
      </c>
      <c r="L344" s="176" t="s">
        <v>57</v>
      </c>
      <c r="M344" s="176" t="s">
        <v>58</v>
      </c>
      <c r="N344" s="176" t="s">
        <v>59</v>
      </c>
      <c r="O344" s="176" t="s">
        <v>60</v>
      </c>
      <c r="P344" s="176" t="s">
        <v>61</v>
      </c>
      <c r="Q344" s="176" t="s">
        <v>62</v>
      </c>
      <c r="R344" s="132">
        <v>0.5</v>
      </c>
      <c r="S344" s="181">
        <v>1.3</v>
      </c>
      <c r="T344" s="182">
        <v>1000000</v>
      </c>
      <c r="U344" s="182">
        <v>215747</v>
      </c>
      <c r="V344" s="180">
        <f t="shared" si="614"/>
        <v>784253</v>
      </c>
      <c r="W344" s="180">
        <f t="shared" si="615"/>
        <v>215747</v>
      </c>
      <c r="X344" s="182"/>
      <c r="Y344" s="183">
        <f t="shared" si="616"/>
        <v>0</v>
      </c>
      <c r="Z344" s="184" t="e">
        <f t="shared" si="617"/>
        <v>#DIV/0!</v>
      </c>
      <c r="AA344" s="185">
        <f t="shared" si="618"/>
        <v>500</v>
      </c>
      <c r="AB344" s="186">
        <f t="shared" si="619"/>
        <v>107.87350000000001</v>
      </c>
      <c r="AC344" s="185">
        <f t="shared" si="620"/>
        <v>-392.12649999999996</v>
      </c>
      <c r="AD344" s="187">
        <f t="shared" si="621"/>
        <v>1300</v>
      </c>
      <c r="AE344" s="300">
        <f>IF((SUMIF($J$7:$J$1048576,J344,$U$7:$U$1048576))&gt;(SUMIF($J$7:$J$1048576,J344,$T$7:$T$1048576)),AD344,(IF(O344="cpv",(U344*S344),(U344*S344/1000))))</f>
        <v>280.47110000000004</v>
      </c>
      <c r="AF344" s="188">
        <f t="shared" si="622"/>
        <v>-1019.5289</v>
      </c>
      <c r="AG344" s="188">
        <v>0</v>
      </c>
      <c r="AH344" s="188">
        <f t="shared" si="545"/>
        <v>172.59760000000003</v>
      </c>
      <c r="AI344" s="189">
        <f t="shared" si="546"/>
        <v>0.61538461538461542</v>
      </c>
    </row>
    <row r="345" spans="1:35" customFormat="1" ht="15" hidden="1" customHeight="1" thickBot="1" x14ac:dyDescent="0.3">
      <c r="A345" s="310" t="s">
        <v>581</v>
      </c>
      <c r="B345" s="191">
        <v>2016</v>
      </c>
      <c r="C345" s="191">
        <v>2</v>
      </c>
      <c r="D345" s="192" t="s">
        <v>53</v>
      </c>
      <c r="E345" s="193">
        <v>42416</v>
      </c>
      <c r="F345" s="226">
        <v>42429</v>
      </c>
      <c r="G345" s="194">
        <f t="shared" ref="G345:G346" ca="1" si="623">IF($N$1&gt;F345,0,(F345-$N$1))</f>
        <v>0</v>
      </c>
      <c r="H345" s="190" t="s">
        <v>54</v>
      </c>
      <c r="I345" s="190" t="s">
        <v>284</v>
      </c>
      <c r="J345" s="190" t="s">
        <v>580</v>
      </c>
      <c r="K345" s="195" t="str">
        <f t="shared" ref="K345:K346" ca="1" si="624">IF(F345=0,$L$3,(IF(G345=0,$L$1,$L$2)))</f>
        <v>Completed</v>
      </c>
      <c r="L345" s="191" t="s">
        <v>64</v>
      </c>
      <c r="M345" s="191" t="s">
        <v>58</v>
      </c>
      <c r="N345" s="196" t="s">
        <v>59</v>
      </c>
      <c r="O345" s="196" t="s">
        <v>60</v>
      </c>
      <c r="P345" s="196" t="s">
        <v>61</v>
      </c>
      <c r="Q345" s="196" t="s">
        <v>62</v>
      </c>
      <c r="R345" s="52">
        <v>0.2</v>
      </c>
      <c r="S345" s="198">
        <v>1.3</v>
      </c>
      <c r="T345" s="199">
        <v>1000000</v>
      </c>
      <c r="U345" s="199">
        <v>1001474</v>
      </c>
      <c r="V345" s="195">
        <f t="shared" ref="V345:V346" si="625">IF(U345&gt;T345,0,T345-U345)</f>
        <v>0</v>
      </c>
      <c r="W345" s="195">
        <f t="shared" ref="W345:W346" si="626">IF(U345&gt;T345,T345,U345)</f>
        <v>1000000</v>
      </c>
      <c r="X345" s="199">
        <v>333</v>
      </c>
      <c r="Y345" s="200">
        <f t="shared" ref="Y345:Y346" si="627">X345/U345</f>
        <v>3.3250988043623698E-4</v>
      </c>
      <c r="Z345" s="201">
        <f t="shared" ref="Z345:Z346" si="628">AE345/X345</f>
        <v>2.810810810810811</v>
      </c>
      <c r="AA345" s="202">
        <f t="shared" ref="AA345:AA346" si="629">IF(O345="cpv",(T345*R345),(T345/1000*R345))</f>
        <v>200</v>
      </c>
      <c r="AB345" s="203">
        <f t="shared" ref="AB345:AB346" si="630">IF(O345="cpv",(IF(V345&gt;0,U345*R345,AA345)),(IF(V345&gt;0,U345/1000*R345,AA345)))</f>
        <v>200</v>
      </c>
      <c r="AC345" s="202">
        <f t="shared" ref="AC345:AC346" si="631">AB345-AA345</f>
        <v>0</v>
      </c>
      <c r="AD345" s="204">
        <f t="shared" ref="AD345:AD346" si="632">IF(O345="cpv",(T345*S345),(T345/1000*S345))</f>
        <v>1300</v>
      </c>
      <c r="AE345" s="301">
        <v>936</v>
      </c>
      <c r="AF345" s="205">
        <f t="shared" ref="AF345:AF346" si="633">AE345-AD345</f>
        <v>-364</v>
      </c>
      <c r="AG345" s="205">
        <v>0</v>
      </c>
      <c r="AH345" s="205">
        <f t="shared" si="545"/>
        <v>736</v>
      </c>
      <c r="AI345" s="206">
        <f t="shared" si="546"/>
        <v>0.78632478632478631</v>
      </c>
    </row>
    <row r="346" spans="1:35" customFormat="1" ht="15.75" hidden="1" customHeight="1" thickBot="1" x14ac:dyDescent="0.3">
      <c r="A346" s="311" t="s">
        <v>582</v>
      </c>
      <c r="B346" s="208">
        <v>2016</v>
      </c>
      <c r="C346" s="208">
        <v>2</v>
      </c>
      <c r="D346" s="209" t="s">
        <v>53</v>
      </c>
      <c r="E346" s="210">
        <v>42416</v>
      </c>
      <c r="F346" s="227">
        <v>42429</v>
      </c>
      <c r="G346" s="211">
        <f t="shared" ca="1" si="623"/>
        <v>0</v>
      </c>
      <c r="H346" s="207" t="s">
        <v>54</v>
      </c>
      <c r="I346" s="207" t="s">
        <v>284</v>
      </c>
      <c r="J346" s="207" t="s">
        <v>580</v>
      </c>
      <c r="K346" s="212" t="str">
        <f t="shared" ca="1" si="624"/>
        <v>Completed</v>
      </c>
      <c r="L346" s="208" t="s">
        <v>82</v>
      </c>
      <c r="M346" s="208" t="s">
        <v>58</v>
      </c>
      <c r="N346" s="213" t="s">
        <v>59</v>
      </c>
      <c r="O346" s="213" t="s">
        <v>60</v>
      </c>
      <c r="P346" s="213" t="s">
        <v>61</v>
      </c>
      <c r="Q346" s="213" t="s">
        <v>62</v>
      </c>
      <c r="R346" s="117">
        <v>0.1</v>
      </c>
      <c r="S346" s="215">
        <v>1.3</v>
      </c>
      <c r="T346" s="216">
        <v>700000</v>
      </c>
      <c r="U346" s="216">
        <v>794542</v>
      </c>
      <c r="V346" s="212">
        <f t="shared" si="625"/>
        <v>0</v>
      </c>
      <c r="W346" s="212">
        <f t="shared" si="626"/>
        <v>700000</v>
      </c>
      <c r="X346" s="216"/>
      <c r="Y346" s="217">
        <f t="shared" si="627"/>
        <v>0</v>
      </c>
      <c r="Z346" s="218" t="e">
        <f t="shared" si="628"/>
        <v>#DIV/0!</v>
      </c>
      <c r="AA346" s="219">
        <f t="shared" si="629"/>
        <v>70</v>
      </c>
      <c r="AB346" s="220">
        <f t="shared" si="630"/>
        <v>70</v>
      </c>
      <c r="AC346" s="219">
        <f t="shared" si="631"/>
        <v>0</v>
      </c>
      <c r="AD346" s="221">
        <f t="shared" si="632"/>
        <v>910</v>
      </c>
      <c r="AE346" s="302">
        <f>IF((SUMIF($J$7:$J$1048576,J346,$U$7:$U$1048576))&gt;(SUMIF($J$7:$J$1048576,J346,$T$7:$T$1048576)),AD346,(IF(O346="cpv",(U346*S346),(U346*S346/1000))))</f>
        <v>1032.9046000000001</v>
      </c>
      <c r="AF346" s="222">
        <f t="shared" si="633"/>
        <v>122.90460000000007</v>
      </c>
      <c r="AG346" s="222">
        <v>0</v>
      </c>
      <c r="AH346" s="222">
        <f t="shared" si="545"/>
        <v>962.90460000000007</v>
      </c>
      <c r="AI346" s="223">
        <f t="shared" si="546"/>
        <v>0.93222994650231983</v>
      </c>
    </row>
    <row r="347" spans="1:35" customFormat="1" ht="15.75" hidden="1" customHeight="1" thickBot="1" x14ac:dyDescent="0.3">
      <c r="A347" s="308" t="s">
        <v>583</v>
      </c>
      <c r="B347" s="161">
        <v>2016</v>
      </c>
      <c r="C347" s="161">
        <v>2</v>
      </c>
      <c r="D347" s="162" t="s">
        <v>53</v>
      </c>
      <c r="E347" s="163">
        <v>42416</v>
      </c>
      <c r="F347" s="163">
        <v>42429</v>
      </c>
      <c r="G347" s="164">
        <f t="shared" ref="G347:G349" ca="1" si="634">IF($N$1&gt;F347,0,(F347-$N$1))</f>
        <v>0</v>
      </c>
      <c r="H347" s="160" t="s">
        <v>54</v>
      </c>
      <c r="I347" s="160" t="s">
        <v>129</v>
      </c>
      <c r="J347" s="160" t="s">
        <v>584</v>
      </c>
      <c r="K347" s="165" t="str">
        <f t="shared" ref="K347:K349" ca="1" si="635">IF(F347=0,$L$3,(IF(G347=0,$L$1,$L$2)))</f>
        <v>Completed</v>
      </c>
      <c r="L347" s="161" t="s">
        <v>98</v>
      </c>
      <c r="M347" s="161" t="s">
        <v>58</v>
      </c>
      <c r="N347" s="161" t="s">
        <v>123</v>
      </c>
      <c r="O347" s="161" t="s">
        <v>109</v>
      </c>
      <c r="P347" s="161" t="s">
        <v>100</v>
      </c>
      <c r="Q347" s="161" t="s">
        <v>101</v>
      </c>
      <c r="R347" s="166">
        <v>3.5000000000000003E-2</v>
      </c>
      <c r="S347" s="166">
        <v>0.06</v>
      </c>
      <c r="T347" s="167">
        <v>325000</v>
      </c>
      <c r="U347" s="167">
        <v>326216</v>
      </c>
      <c r="V347" s="165">
        <f t="shared" ref="V347:V349" si="636">IF(U347&gt;T347,0,T347-U347)</f>
        <v>0</v>
      </c>
      <c r="W347" s="165">
        <f t="shared" ref="W347:W349" si="637">IF(U347&gt;T347,T347,U347)</f>
        <v>325000</v>
      </c>
      <c r="X347" s="167">
        <v>27169</v>
      </c>
      <c r="Y347" s="168">
        <f t="shared" ref="Y347:Y349" si="638">X347/U347</f>
        <v>8.3285307894156016E-2</v>
      </c>
      <c r="Z347" s="169">
        <f t="shared" ref="Z347:Z349" si="639">AE347/X347</f>
        <v>0.71772976554160994</v>
      </c>
      <c r="AA347" s="170">
        <f t="shared" ref="AA347:AA349" si="640">IF(O347="cpv",(T347*R347),(T347/1000*R347))</f>
        <v>11375.000000000002</v>
      </c>
      <c r="AB347" s="171">
        <f t="shared" ref="AB347:AB348" si="641">IF(O347="cpv",(IF(V347&gt;0,U347*R347,AA347)),(IF(V347&gt;0,U347/1000*R347,AA347)))</f>
        <v>11375.000000000002</v>
      </c>
      <c r="AC347" s="170">
        <f t="shared" ref="AC347:AC349" si="642">AB347-AA347</f>
        <v>0</v>
      </c>
      <c r="AD347" s="172">
        <f t="shared" ref="AD347:AD349" si="643">IF(O347="cpv",(T347*S347),(T347/1000*S347))</f>
        <v>19500</v>
      </c>
      <c r="AE347" s="299">
        <f>IF((SUMIF($J$7:$J$1048576,J347,$U$7:$U$1048576))&gt;(SUMIF($J$7:$J$1048576,J347,$T$7:$T$1048576)),AD347,(IF(O347="cpv",(U347*S347),(U347*S347/1000))))</f>
        <v>19500</v>
      </c>
      <c r="AF347" s="173">
        <f t="shared" ref="AF347:AF349" si="644">AE347-AD347</f>
        <v>0</v>
      </c>
      <c r="AG347" s="173">
        <v>0</v>
      </c>
      <c r="AH347" s="173">
        <f t="shared" si="545"/>
        <v>8124.9999999999982</v>
      </c>
      <c r="AI347" s="174">
        <f t="shared" si="546"/>
        <v>0.41666666666666657</v>
      </c>
    </row>
    <row r="348" spans="1:35" customFormat="1" ht="15" hidden="1" customHeight="1" x14ac:dyDescent="0.3">
      <c r="A348" s="309" t="s">
        <v>585</v>
      </c>
      <c r="B348" s="176">
        <v>2016</v>
      </c>
      <c r="C348" s="176">
        <v>2</v>
      </c>
      <c r="D348" s="177" t="s">
        <v>53</v>
      </c>
      <c r="E348" s="178">
        <v>42416</v>
      </c>
      <c r="F348" s="178">
        <v>42429</v>
      </c>
      <c r="G348" s="179">
        <f t="shared" ca="1" si="634"/>
        <v>0</v>
      </c>
      <c r="H348" s="175" t="s">
        <v>54</v>
      </c>
      <c r="I348" s="175" t="s">
        <v>129</v>
      </c>
      <c r="J348" s="175" t="s">
        <v>586</v>
      </c>
      <c r="K348" s="180" t="str">
        <f t="shared" ca="1" si="635"/>
        <v>Completed</v>
      </c>
      <c r="L348" s="176" t="s">
        <v>817</v>
      </c>
      <c r="M348" s="176" t="s">
        <v>58</v>
      </c>
      <c r="N348" s="176" t="s">
        <v>587</v>
      </c>
      <c r="O348" s="176" t="s">
        <v>109</v>
      </c>
      <c r="P348" s="176" t="s">
        <v>100</v>
      </c>
      <c r="Q348" s="176" t="s">
        <v>101</v>
      </c>
      <c r="R348" s="181">
        <v>3.7499999999999999E-2</v>
      </c>
      <c r="S348" s="181">
        <v>0.06</v>
      </c>
      <c r="T348" s="182">
        <v>50000</v>
      </c>
      <c r="U348" s="182">
        <v>50301</v>
      </c>
      <c r="V348" s="180">
        <f t="shared" si="636"/>
        <v>0</v>
      </c>
      <c r="W348" s="180">
        <f t="shared" si="637"/>
        <v>50000</v>
      </c>
      <c r="X348" s="182">
        <v>4224</v>
      </c>
      <c r="Y348" s="183">
        <f t="shared" si="638"/>
        <v>8.3974473668515542E-2</v>
      </c>
      <c r="Z348" s="184">
        <f t="shared" si="639"/>
        <v>0.71022727272727271</v>
      </c>
      <c r="AA348" s="185">
        <f t="shared" si="640"/>
        <v>1875</v>
      </c>
      <c r="AB348" s="186">
        <f t="shared" si="641"/>
        <v>1875</v>
      </c>
      <c r="AC348" s="185">
        <f t="shared" si="642"/>
        <v>0</v>
      </c>
      <c r="AD348" s="187">
        <f t="shared" si="643"/>
        <v>3000</v>
      </c>
      <c r="AE348" s="300">
        <f>IF((SUMIF($J$7:$J$1048576,J348,$U$7:$U$1048576))&gt;(SUMIF($J$7:$J$1048576,J348,$T$7:$T$1048576)),AD348,(IF(O348="cpv",(U348*S348),(U348*S348/1000))))</f>
        <v>3000</v>
      </c>
      <c r="AF348" s="188">
        <f t="shared" si="644"/>
        <v>0</v>
      </c>
      <c r="AG348" s="188">
        <v>0</v>
      </c>
      <c r="AH348" s="188">
        <f t="shared" si="545"/>
        <v>1125</v>
      </c>
      <c r="AI348" s="189">
        <f t="shared" si="546"/>
        <v>0.375</v>
      </c>
    </row>
    <row r="349" spans="1:35" customFormat="1" ht="15.75" hidden="1" customHeight="1" thickBot="1" x14ac:dyDescent="0.3">
      <c r="A349" s="311" t="s">
        <v>588</v>
      </c>
      <c r="B349" s="208">
        <v>2016</v>
      </c>
      <c r="C349" s="208">
        <v>2</v>
      </c>
      <c r="D349" s="209" t="s">
        <v>53</v>
      </c>
      <c r="E349" s="210">
        <v>42416</v>
      </c>
      <c r="F349" s="227">
        <v>42429</v>
      </c>
      <c r="G349" s="211">
        <f t="shared" ca="1" si="634"/>
        <v>0</v>
      </c>
      <c r="H349" s="207" t="s">
        <v>54</v>
      </c>
      <c r="I349" s="207" t="s">
        <v>129</v>
      </c>
      <c r="J349" s="207" t="s">
        <v>586</v>
      </c>
      <c r="K349" s="212" t="str">
        <f t="shared" ca="1" si="635"/>
        <v>Completed</v>
      </c>
      <c r="L349" s="208" t="s">
        <v>77</v>
      </c>
      <c r="M349" s="208" t="s">
        <v>58</v>
      </c>
      <c r="N349" s="213" t="s">
        <v>587</v>
      </c>
      <c r="O349" s="213" t="s">
        <v>109</v>
      </c>
      <c r="P349" s="213" t="s">
        <v>100</v>
      </c>
      <c r="Q349" s="213" t="s">
        <v>101</v>
      </c>
      <c r="R349" s="52">
        <v>0.01</v>
      </c>
      <c r="S349" s="215">
        <v>0.06</v>
      </c>
      <c r="T349" s="216">
        <v>35000</v>
      </c>
      <c r="U349" s="216">
        <v>35581</v>
      </c>
      <c r="V349" s="212">
        <f t="shared" si="636"/>
        <v>0</v>
      </c>
      <c r="W349" s="212">
        <f t="shared" si="637"/>
        <v>35000</v>
      </c>
      <c r="X349" s="216">
        <v>1859</v>
      </c>
      <c r="Y349" s="217">
        <f t="shared" si="638"/>
        <v>5.2246985750822067E-2</v>
      </c>
      <c r="Z349" s="218">
        <f t="shared" si="639"/>
        <v>1.0758472296933836</v>
      </c>
      <c r="AA349" s="219">
        <f t="shared" si="640"/>
        <v>350</v>
      </c>
      <c r="AB349" s="57">
        <v>0</v>
      </c>
      <c r="AC349" s="219">
        <f t="shared" si="642"/>
        <v>-350</v>
      </c>
      <c r="AD349" s="221">
        <f t="shared" si="643"/>
        <v>2100</v>
      </c>
      <c r="AE349" s="302">
        <v>2000</v>
      </c>
      <c r="AF349" s="222">
        <f t="shared" si="644"/>
        <v>-100</v>
      </c>
      <c r="AG349" s="222">
        <v>0</v>
      </c>
      <c r="AH349" s="222">
        <f t="shared" si="545"/>
        <v>2000</v>
      </c>
      <c r="AI349" s="223">
        <f t="shared" si="546"/>
        <v>1</v>
      </c>
    </row>
    <row r="350" spans="1:35" customFormat="1" ht="15" hidden="1" customHeight="1" thickBot="1" x14ac:dyDescent="0.3">
      <c r="A350" s="309" t="s">
        <v>589</v>
      </c>
      <c r="B350" s="176">
        <v>2016</v>
      </c>
      <c r="C350" s="176">
        <v>2</v>
      </c>
      <c r="D350" s="177" t="s">
        <v>53</v>
      </c>
      <c r="E350" s="178">
        <v>42416</v>
      </c>
      <c r="F350" s="178">
        <v>42429</v>
      </c>
      <c r="G350" s="179">
        <f t="shared" ref="G350:G351" ca="1" si="645">IF($N$1&gt;F350,0,(F350-$N$1))</f>
        <v>0</v>
      </c>
      <c r="H350" s="175" t="s">
        <v>54</v>
      </c>
      <c r="I350" s="175" t="s">
        <v>55</v>
      </c>
      <c r="J350" s="175" t="s">
        <v>590</v>
      </c>
      <c r="K350" s="180" t="str">
        <f t="shared" ref="K350:K351" ca="1" si="646">IF(F350=0,$L$3,(IF(G350=0,$L$1,$L$2)))</f>
        <v>Completed</v>
      </c>
      <c r="L350" s="176" t="s">
        <v>57</v>
      </c>
      <c r="M350" s="176" t="s">
        <v>58</v>
      </c>
      <c r="N350" s="176" t="s">
        <v>108</v>
      </c>
      <c r="O350" s="176" t="s">
        <v>109</v>
      </c>
      <c r="P350" s="176" t="s">
        <v>100</v>
      </c>
      <c r="Q350" s="176" t="s">
        <v>101</v>
      </c>
      <c r="R350" s="52">
        <v>0.01</v>
      </c>
      <c r="S350" s="181">
        <v>3.3000000000000002E-2</v>
      </c>
      <c r="T350" s="182">
        <v>30000</v>
      </c>
      <c r="U350" s="182">
        <v>30017</v>
      </c>
      <c r="V350" s="180">
        <f t="shared" ref="V350:V351" si="647">IF(U350&gt;T350,0,T350-U350)</f>
        <v>0</v>
      </c>
      <c r="W350" s="180">
        <f t="shared" ref="W350:W351" si="648">IF(U350&gt;T350,T350,U350)</f>
        <v>30000</v>
      </c>
      <c r="X350" s="182"/>
      <c r="Y350" s="183">
        <f t="shared" ref="Y350:Y351" si="649">X350/U350</f>
        <v>0</v>
      </c>
      <c r="Z350" s="184" t="e">
        <f t="shared" ref="Z350:Z351" si="650">AE350/X350</f>
        <v>#DIV/0!</v>
      </c>
      <c r="AA350" s="185">
        <f t="shared" ref="AA350:AA351" si="651">IF(O350="cpv",(T350*R350),(T350/1000*R350))</f>
        <v>300</v>
      </c>
      <c r="AB350" s="186">
        <f t="shared" ref="AB350" si="652">IF(O350="cpv",(IF(V350&gt;0,U350*R350,AA350)),(IF(V350&gt;0,U350/1000*R350,AA350)))</f>
        <v>300</v>
      </c>
      <c r="AC350" s="185">
        <f t="shared" ref="AC350:AC351" si="653">AB350-AA350</f>
        <v>0</v>
      </c>
      <c r="AD350" s="187">
        <f t="shared" ref="AD350:AD351" si="654">IF(O350="cpv",(T350*S350),(T350/1000*S350))</f>
        <v>990</v>
      </c>
      <c r="AE350" s="300">
        <f>IF((SUMIF($J$7:$J$1048576,J350,$U$7:$U$1048576))&gt;(SUMIF($J$7:$J$1048576,J350,$T$7:$T$1048576)),AD350,(IF(O350="cpv",(U350*S350),(U350*S350/1000))))</f>
        <v>990</v>
      </c>
      <c r="AF350" s="188">
        <f t="shared" ref="AF350:AF351" si="655">AE350-AD350</f>
        <v>0</v>
      </c>
      <c r="AG350" s="188">
        <v>0</v>
      </c>
      <c r="AH350" s="188">
        <f t="shared" si="545"/>
        <v>690</v>
      </c>
      <c r="AI350" s="189">
        <f t="shared" si="546"/>
        <v>0.69696969696969702</v>
      </c>
    </row>
    <row r="351" spans="1:35" customFormat="1" ht="15" hidden="1" customHeight="1" x14ac:dyDescent="0.3">
      <c r="A351" s="310" t="s">
        <v>591</v>
      </c>
      <c r="B351" s="191">
        <v>2016</v>
      </c>
      <c r="C351" s="191">
        <v>2</v>
      </c>
      <c r="D351" s="192" t="s">
        <v>53</v>
      </c>
      <c r="E351" s="193">
        <v>42416</v>
      </c>
      <c r="F351" s="226">
        <v>42429</v>
      </c>
      <c r="G351" s="194">
        <f t="shared" ca="1" si="645"/>
        <v>0</v>
      </c>
      <c r="H351" s="190" t="s">
        <v>54</v>
      </c>
      <c r="I351" s="190" t="s">
        <v>55</v>
      </c>
      <c r="J351" s="190" t="s">
        <v>590</v>
      </c>
      <c r="K351" s="195" t="str">
        <f t="shared" ca="1" si="646"/>
        <v>Completed</v>
      </c>
      <c r="L351" s="196" t="s">
        <v>77</v>
      </c>
      <c r="M351" s="196" t="s">
        <v>58</v>
      </c>
      <c r="N351" s="196" t="s">
        <v>108</v>
      </c>
      <c r="O351" s="196" t="s">
        <v>109</v>
      </c>
      <c r="P351" s="196" t="s">
        <v>100</v>
      </c>
      <c r="Q351" s="196" t="s">
        <v>101</v>
      </c>
      <c r="R351" s="52">
        <v>0.01</v>
      </c>
      <c r="S351" s="198">
        <v>3.3000000000000002E-2</v>
      </c>
      <c r="T351" s="199">
        <v>50000</v>
      </c>
      <c r="U351" s="182">
        <v>50425</v>
      </c>
      <c r="V351" s="195">
        <f t="shared" si="647"/>
        <v>0</v>
      </c>
      <c r="W351" s="195">
        <f t="shared" si="648"/>
        <v>50000</v>
      </c>
      <c r="X351" s="182">
        <v>3927</v>
      </c>
      <c r="Y351" s="200">
        <f t="shared" si="649"/>
        <v>7.7878036688150715E-2</v>
      </c>
      <c r="Z351" s="201">
        <f t="shared" si="650"/>
        <v>0.26101349630761395</v>
      </c>
      <c r="AA351" s="202">
        <f t="shared" si="651"/>
        <v>500</v>
      </c>
      <c r="AB351" s="57">
        <v>0</v>
      </c>
      <c r="AC351" s="202">
        <f t="shared" si="653"/>
        <v>-500</v>
      </c>
      <c r="AD351" s="204">
        <f t="shared" si="654"/>
        <v>1650</v>
      </c>
      <c r="AE351" s="301">
        <v>1025</v>
      </c>
      <c r="AF351" s="205">
        <f t="shared" si="655"/>
        <v>-625</v>
      </c>
      <c r="AG351" s="205">
        <v>0</v>
      </c>
      <c r="AH351" s="205">
        <f t="shared" si="545"/>
        <v>1025</v>
      </c>
      <c r="AI351" s="206">
        <f t="shared" si="546"/>
        <v>1</v>
      </c>
    </row>
    <row r="352" spans="1:35" customFormat="1" ht="15.75" hidden="1" customHeight="1" thickBot="1" x14ac:dyDescent="0.3">
      <c r="A352" s="311" t="s">
        <v>592</v>
      </c>
      <c r="B352" s="208">
        <v>2016</v>
      </c>
      <c r="C352" s="208">
        <v>2</v>
      </c>
      <c r="D352" s="209" t="s">
        <v>53</v>
      </c>
      <c r="E352" s="210">
        <v>42416</v>
      </c>
      <c r="F352" s="227">
        <v>42429</v>
      </c>
      <c r="G352" s="211">
        <f t="shared" ref="G352:G355" ca="1" si="656">IF($N$1&gt;F352,0,(F352-$N$1))</f>
        <v>0</v>
      </c>
      <c r="H352" s="207" t="s">
        <v>54</v>
      </c>
      <c r="I352" s="207" t="s">
        <v>55</v>
      </c>
      <c r="J352" s="207" t="s">
        <v>590</v>
      </c>
      <c r="K352" s="212" t="str">
        <f t="shared" ref="K352:K355" ca="1" si="657">IF(F352=0,$L$3,(IF(G352=0,$L$1,$L$2)))</f>
        <v>Completed</v>
      </c>
      <c r="L352" s="213" t="s">
        <v>133</v>
      </c>
      <c r="M352" s="213" t="s">
        <v>58</v>
      </c>
      <c r="N352" s="213" t="s">
        <v>108</v>
      </c>
      <c r="O352" s="213" t="s">
        <v>109</v>
      </c>
      <c r="P352" s="213" t="s">
        <v>100</v>
      </c>
      <c r="Q352" s="213" t="s">
        <v>101</v>
      </c>
      <c r="R352" s="52">
        <v>5.0000000000000001E-3</v>
      </c>
      <c r="S352" s="215">
        <v>3.3000000000000002E-2</v>
      </c>
      <c r="T352" s="216">
        <v>45000</v>
      </c>
      <c r="U352" s="216">
        <v>46047</v>
      </c>
      <c r="V352" s="212">
        <f t="shared" ref="V352:V355" si="658">IF(U352&gt;T352,0,T352-U352)</f>
        <v>0</v>
      </c>
      <c r="W352" s="212">
        <f t="shared" ref="W352:W355" si="659">IF(U352&gt;T352,T352,U352)</f>
        <v>45000</v>
      </c>
      <c r="X352" s="216">
        <v>510</v>
      </c>
      <c r="Y352" s="217">
        <f t="shared" ref="Y352:Y355" si="660">X352/U352</f>
        <v>1.1075640106847352E-2</v>
      </c>
      <c r="Z352" s="218">
        <f t="shared" ref="Z352:Z355" si="661">AE352/X352</f>
        <v>2.9117647058823528</v>
      </c>
      <c r="AA352" s="219">
        <f t="shared" ref="AA352:AA355" si="662">IF(O352="cpv",(T352*R352),(T352/1000*R352))</f>
        <v>225</v>
      </c>
      <c r="AB352" s="220">
        <f t="shared" ref="AB352:AB355" si="663">IF(O352="cpv",(IF(V352&gt;0,U352*R352,AA352)),(IF(V352&gt;0,U352/1000*R352,AA352)))</f>
        <v>225</v>
      </c>
      <c r="AC352" s="219">
        <f t="shared" ref="AC352:AC355" si="664">AB352-AA352</f>
        <v>0</v>
      </c>
      <c r="AD352" s="221">
        <f t="shared" ref="AD352:AD355" si="665">IF(O352="cpv",(T352*S352),(T352/1000*S352))</f>
        <v>1485</v>
      </c>
      <c r="AE352" s="302">
        <f>IF((SUMIF($J$7:$J$1048576,J352,$U$7:$U$1048576))&gt;(SUMIF($J$7:$J$1048576,J352,$T$7:$T$1048576)),AD352,(IF(O352="cpv",(U352*S352),(U352*S352/1000))))</f>
        <v>1485</v>
      </c>
      <c r="AF352" s="222">
        <f t="shared" ref="AF352:AF355" si="666">AE352-AD352</f>
        <v>0</v>
      </c>
      <c r="AG352" s="222">
        <v>0</v>
      </c>
      <c r="AH352" s="222">
        <f t="shared" si="545"/>
        <v>1260</v>
      </c>
      <c r="AI352" s="223">
        <f t="shared" si="546"/>
        <v>0.84848484848484851</v>
      </c>
    </row>
    <row r="353" spans="1:35" customFormat="1" ht="15" hidden="1" customHeight="1" x14ac:dyDescent="0.3">
      <c r="A353" s="309" t="s">
        <v>593</v>
      </c>
      <c r="B353" s="176">
        <v>2016</v>
      </c>
      <c r="C353" s="176">
        <v>2</v>
      </c>
      <c r="D353" s="177" t="s">
        <v>53</v>
      </c>
      <c r="E353" s="178">
        <v>42416</v>
      </c>
      <c r="F353" s="178">
        <v>42426</v>
      </c>
      <c r="G353" s="179">
        <f t="shared" ca="1" si="656"/>
        <v>0</v>
      </c>
      <c r="H353" s="175" t="s">
        <v>54</v>
      </c>
      <c r="I353" s="175" t="s">
        <v>55</v>
      </c>
      <c r="J353" s="175" t="s">
        <v>594</v>
      </c>
      <c r="K353" s="180" t="str">
        <f t="shared" ca="1" si="657"/>
        <v>Completed</v>
      </c>
      <c r="L353" s="176" t="s">
        <v>64</v>
      </c>
      <c r="M353" s="176" t="s">
        <v>58</v>
      </c>
      <c r="N353" s="176" t="s">
        <v>59</v>
      </c>
      <c r="O353" s="176" t="s">
        <v>60</v>
      </c>
      <c r="P353" s="176" t="s">
        <v>61</v>
      </c>
      <c r="Q353" s="176" t="s">
        <v>62</v>
      </c>
      <c r="R353" s="52">
        <v>0.2</v>
      </c>
      <c r="S353" s="181">
        <v>1</v>
      </c>
      <c r="T353" s="182">
        <v>2000000</v>
      </c>
      <c r="U353" s="182">
        <v>2024536</v>
      </c>
      <c r="V353" s="180">
        <f t="shared" si="658"/>
        <v>0</v>
      </c>
      <c r="W353" s="180">
        <f t="shared" si="659"/>
        <v>2000000</v>
      </c>
      <c r="X353" s="182">
        <v>296</v>
      </c>
      <c r="Y353" s="183">
        <f t="shared" si="660"/>
        <v>1.4620634061335535E-4</v>
      </c>
      <c r="Z353" s="184">
        <f t="shared" si="661"/>
        <v>3.4087837837837838</v>
      </c>
      <c r="AA353" s="185">
        <f t="shared" si="662"/>
        <v>400</v>
      </c>
      <c r="AB353" s="186">
        <f t="shared" si="663"/>
        <v>400</v>
      </c>
      <c r="AC353" s="185">
        <f t="shared" si="664"/>
        <v>0</v>
      </c>
      <c r="AD353" s="187">
        <f t="shared" si="665"/>
        <v>2000</v>
      </c>
      <c r="AE353" s="300">
        <v>1009</v>
      </c>
      <c r="AF353" s="188">
        <f t="shared" si="666"/>
        <v>-991</v>
      </c>
      <c r="AG353" s="188">
        <v>0</v>
      </c>
      <c r="AH353" s="188">
        <f t="shared" si="545"/>
        <v>609</v>
      </c>
      <c r="AI353" s="189">
        <f t="shared" si="546"/>
        <v>0.60356788899900893</v>
      </c>
    </row>
    <row r="354" spans="1:35" customFormat="1" ht="15.75" hidden="1" customHeight="1" thickBot="1" x14ac:dyDescent="0.3">
      <c r="A354" s="310" t="s">
        <v>595</v>
      </c>
      <c r="B354" s="191">
        <v>2016</v>
      </c>
      <c r="C354" s="191">
        <v>2</v>
      </c>
      <c r="D354" s="192" t="s">
        <v>53</v>
      </c>
      <c r="E354" s="193">
        <v>42416</v>
      </c>
      <c r="F354" s="226">
        <v>42426</v>
      </c>
      <c r="G354" s="194">
        <f t="shared" ca="1" si="656"/>
        <v>0</v>
      </c>
      <c r="H354" s="190" t="s">
        <v>54</v>
      </c>
      <c r="I354" s="190" t="s">
        <v>55</v>
      </c>
      <c r="J354" s="190" t="s">
        <v>594</v>
      </c>
      <c r="K354" s="195" t="str">
        <f t="shared" ca="1" si="657"/>
        <v>Completed</v>
      </c>
      <c r="L354" s="191" t="s">
        <v>57</v>
      </c>
      <c r="M354" s="196" t="s">
        <v>58</v>
      </c>
      <c r="N354" s="196" t="s">
        <v>59</v>
      </c>
      <c r="O354" s="196" t="s">
        <v>60</v>
      </c>
      <c r="P354" s="196" t="s">
        <v>61</v>
      </c>
      <c r="Q354" s="196" t="s">
        <v>62</v>
      </c>
      <c r="R354" s="132">
        <v>0.5</v>
      </c>
      <c r="S354" s="198">
        <v>1</v>
      </c>
      <c r="T354" s="199">
        <v>1500000</v>
      </c>
      <c r="U354" s="199">
        <v>1266316</v>
      </c>
      <c r="V354" s="195">
        <f t="shared" si="658"/>
        <v>233684</v>
      </c>
      <c r="W354" s="195">
        <f t="shared" si="659"/>
        <v>1266316</v>
      </c>
      <c r="X354" s="199"/>
      <c r="Y354" s="200">
        <f t="shared" si="660"/>
        <v>0</v>
      </c>
      <c r="Z354" s="201" t="e">
        <f t="shared" si="661"/>
        <v>#DIV/0!</v>
      </c>
      <c r="AA354" s="202">
        <f t="shared" si="662"/>
        <v>750</v>
      </c>
      <c r="AB354" s="203">
        <f t="shared" si="663"/>
        <v>633.15800000000002</v>
      </c>
      <c r="AC354" s="202">
        <f t="shared" si="664"/>
        <v>-116.84199999999998</v>
      </c>
      <c r="AD354" s="204">
        <f t="shared" si="665"/>
        <v>1500</v>
      </c>
      <c r="AE354" s="301">
        <v>1000</v>
      </c>
      <c r="AF354" s="205">
        <f t="shared" si="666"/>
        <v>-500</v>
      </c>
      <c r="AG354" s="205">
        <v>0</v>
      </c>
      <c r="AH354" s="205">
        <f t="shared" si="545"/>
        <v>366.84199999999998</v>
      </c>
      <c r="AI354" s="206">
        <f t="shared" si="546"/>
        <v>0.366842</v>
      </c>
    </row>
    <row r="355" spans="1:35" customFormat="1" ht="15" hidden="1" customHeight="1" thickBot="1" x14ac:dyDescent="0.3">
      <c r="A355" s="310" t="s">
        <v>596</v>
      </c>
      <c r="B355" s="191">
        <v>2016</v>
      </c>
      <c r="C355" s="191">
        <v>2</v>
      </c>
      <c r="D355" s="192" t="s">
        <v>53</v>
      </c>
      <c r="E355" s="193">
        <v>42416</v>
      </c>
      <c r="F355" s="226">
        <v>42426</v>
      </c>
      <c r="G355" s="194">
        <f t="shared" ca="1" si="656"/>
        <v>0</v>
      </c>
      <c r="H355" s="190" t="s">
        <v>54</v>
      </c>
      <c r="I355" s="190" t="s">
        <v>55</v>
      </c>
      <c r="J355" s="190" t="s">
        <v>594</v>
      </c>
      <c r="K355" s="195" t="str">
        <f t="shared" ca="1" si="657"/>
        <v>Completed</v>
      </c>
      <c r="L355" s="191" t="s">
        <v>92</v>
      </c>
      <c r="M355" s="196" t="s">
        <v>58</v>
      </c>
      <c r="N355" s="196" t="s">
        <v>59</v>
      </c>
      <c r="O355" s="196" t="s">
        <v>60</v>
      </c>
      <c r="P355" s="196" t="s">
        <v>61</v>
      </c>
      <c r="Q355" s="196" t="s">
        <v>62</v>
      </c>
      <c r="R355" s="52">
        <v>0.1</v>
      </c>
      <c r="S355" s="198">
        <v>1</v>
      </c>
      <c r="T355" s="199">
        <v>500000</v>
      </c>
      <c r="U355" s="199">
        <v>500634</v>
      </c>
      <c r="V355" s="195">
        <f t="shared" si="658"/>
        <v>0</v>
      </c>
      <c r="W355" s="195">
        <f t="shared" si="659"/>
        <v>500000</v>
      </c>
      <c r="X355" s="199"/>
      <c r="Y355" s="200">
        <f t="shared" si="660"/>
        <v>0</v>
      </c>
      <c r="Z355" s="201" t="e">
        <f t="shared" si="661"/>
        <v>#DIV/0!</v>
      </c>
      <c r="AA355" s="202">
        <f t="shared" si="662"/>
        <v>50</v>
      </c>
      <c r="AB355" s="203">
        <f t="shared" si="663"/>
        <v>50</v>
      </c>
      <c r="AC355" s="202">
        <f t="shared" si="664"/>
        <v>0</v>
      </c>
      <c r="AD355" s="204">
        <f t="shared" si="665"/>
        <v>500</v>
      </c>
      <c r="AE355" s="301">
        <f>IF((SUMIF($J$7:$J$1048576,J355,$U$7:$U$1048576))&gt;(SUMIF($J$7:$J$1048576,J355,$T$7:$T$1048576)),AD355,(IF(O355="cpv",(U355*S355),(U355*S355/1000))))</f>
        <v>500.63400000000001</v>
      </c>
      <c r="AF355" s="205">
        <f t="shared" si="666"/>
        <v>0.63400000000001455</v>
      </c>
      <c r="AG355" s="205">
        <v>0</v>
      </c>
      <c r="AH355" s="205">
        <f t="shared" si="545"/>
        <v>450.63400000000001</v>
      </c>
      <c r="AI355" s="206">
        <f t="shared" si="546"/>
        <v>0.90012663942121396</v>
      </c>
    </row>
    <row r="356" spans="1:35" customFormat="1" ht="15.75" hidden="1" customHeight="1" thickBot="1" x14ac:dyDescent="0.3">
      <c r="A356" s="311" t="s">
        <v>597</v>
      </c>
      <c r="B356" s="208">
        <v>2016</v>
      </c>
      <c r="C356" s="208">
        <v>2</v>
      </c>
      <c r="D356" s="209" t="s">
        <v>53</v>
      </c>
      <c r="E356" s="210">
        <v>42416</v>
      </c>
      <c r="F356" s="227">
        <v>42426</v>
      </c>
      <c r="G356" s="211">
        <f t="shared" ref="G356:G357" ca="1" si="667">IF($N$1&gt;F356,0,(F356-$N$1))</f>
        <v>0</v>
      </c>
      <c r="H356" s="207" t="s">
        <v>54</v>
      </c>
      <c r="I356" s="207" t="s">
        <v>55</v>
      </c>
      <c r="J356" s="207" t="s">
        <v>594</v>
      </c>
      <c r="K356" s="212" t="str">
        <f t="shared" ref="K356:K357" ca="1" si="668">IF(F356=0,$L$3,(IF(G356=0,$L$1,$L$2)))</f>
        <v>Completed</v>
      </c>
      <c r="L356" s="208" t="s">
        <v>82</v>
      </c>
      <c r="M356" s="213" t="s">
        <v>58</v>
      </c>
      <c r="N356" s="213" t="s">
        <v>59</v>
      </c>
      <c r="O356" s="213" t="s">
        <v>60</v>
      </c>
      <c r="P356" s="213" t="s">
        <v>61</v>
      </c>
      <c r="Q356" s="213" t="s">
        <v>62</v>
      </c>
      <c r="R356" s="117">
        <v>0.1</v>
      </c>
      <c r="S356" s="215">
        <v>1</v>
      </c>
      <c r="T356" s="216">
        <v>2000000</v>
      </c>
      <c r="U356" s="216">
        <v>2001113</v>
      </c>
      <c r="V356" s="212">
        <f t="shared" ref="V356:V357" si="669">IF(U356&gt;T356,0,T356-U356)</f>
        <v>0</v>
      </c>
      <c r="W356" s="212">
        <f t="shared" ref="W356:W357" si="670">IF(U356&gt;T356,T356,U356)</f>
        <v>2000000</v>
      </c>
      <c r="X356" s="216"/>
      <c r="Y356" s="217">
        <f t="shared" ref="Y356:Y357" si="671">X356/U356</f>
        <v>0</v>
      </c>
      <c r="Z356" s="218" t="e">
        <f t="shared" ref="Z356:Z357" si="672">AE356/X356</f>
        <v>#DIV/0!</v>
      </c>
      <c r="AA356" s="219">
        <f t="shared" ref="AA356:AA357" si="673">IF(O356="cpv",(T356*R356),(T356/1000*R356))</f>
        <v>200</v>
      </c>
      <c r="AB356" s="220">
        <f t="shared" ref="AB356:AB357" si="674">IF(O356="cpv",(IF(V356&gt;0,U356*R356,AA356)),(IF(V356&gt;0,U356/1000*R356,AA356)))</f>
        <v>200</v>
      </c>
      <c r="AC356" s="219">
        <f t="shared" ref="AC356:AC357" si="675">AB356-AA356</f>
        <v>0</v>
      </c>
      <c r="AD356" s="221">
        <f t="shared" ref="AD356:AD357" si="676">IF(O356="cpv",(T356*S356),(T356/1000*S356))</f>
        <v>2000</v>
      </c>
      <c r="AE356" s="302">
        <v>1750</v>
      </c>
      <c r="AF356" s="222">
        <f t="shared" ref="AF356:AF357" si="677">AE356-AD356</f>
        <v>-250</v>
      </c>
      <c r="AG356" s="222">
        <v>0</v>
      </c>
      <c r="AH356" s="222">
        <f t="shared" si="545"/>
        <v>1550</v>
      </c>
      <c r="AI356" s="223">
        <f t="shared" si="546"/>
        <v>0.88571428571428568</v>
      </c>
    </row>
    <row r="357" spans="1:35" customFormat="1" ht="15" hidden="1" customHeight="1" x14ac:dyDescent="0.3">
      <c r="A357" s="309" t="s">
        <v>598</v>
      </c>
      <c r="B357" s="176">
        <v>2016</v>
      </c>
      <c r="C357" s="176">
        <v>2</v>
      </c>
      <c r="D357" s="177" t="s">
        <v>53</v>
      </c>
      <c r="E357" s="178">
        <v>42416</v>
      </c>
      <c r="F357" s="178">
        <v>42429</v>
      </c>
      <c r="G357" s="179">
        <f t="shared" ca="1" si="667"/>
        <v>0</v>
      </c>
      <c r="H357" s="175" t="s">
        <v>95</v>
      </c>
      <c r="I357" s="175" t="s">
        <v>198</v>
      </c>
      <c r="J357" s="175" t="s">
        <v>599</v>
      </c>
      <c r="K357" s="180" t="str">
        <f t="shared" ca="1" si="668"/>
        <v>Completed</v>
      </c>
      <c r="L357" s="176" t="s">
        <v>64</v>
      </c>
      <c r="M357" s="176" t="s">
        <v>58</v>
      </c>
      <c r="N357" s="176" t="s">
        <v>108</v>
      </c>
      <c r="O357" s="176" t="s">
        <v>109</v>
      </c>
      <c r="P357" s="176" t="s">
        <v>100</v>
      </c>
      <c r="Q357" s="176" t="s">
        <v>101</v>
      </c>
      <c r="R357" s="52">
        <v>6.0000000000000001E-3</v>
      </c>
      <c r="S357" s="181">
        <v>3.3000000000000002E-2</v>
      </c>
      <c r="T357" s="182">
        <v>30000</v>
      </c>
      <c r="U357" s="182">
        <v>30055</v>
      </c>
      <c r="V357" s="180">
        <f t="shared" si="669"/>
        <v>0</v>
      </c>
      <c r="W357" s="180">
        <f t="shared" si="670"/>
        <v>30000</v>
      </c>
      <c r="X357" s="182">
        <v>883</v>
      </c>
      <c r="Y357" s="183">
        <f t="shared" si="671"/>
        <v>2.9379470969888539E-2</v>
      </c>
      <c r="Z357" s="184">
        <f t="shared" si="672"/>
        <v>0.78708946772366928</v>
      </c>
      <c r="AA357" s="185">
        <f t="shared" si="673"/>
        <v>180</v>
      </c>
      <c r="AB357" s="186">
        <f t="shared" si="674"/>
        <v>180</v>
      </c>
      <c r="AC357" s="185">
        <f t="shared" si="675"/>
        <v>0</v>
      </c>
      <c r="AD357" s="187">
        <f t="shared" si="676"/>
        <v>990</v>
      </c>
      <c r="AE357" s="300">
        <v>695</v>
      </c>
      <c r="AF357" s="188">
        <f t="shared" si="677"/>
        <v>-295</v>
      </c>
      <c r="AG357" s="188">
        <v>0</v>
      </c>
      <c r="AH357" s="188">
        <f t="shared" si="545"/>
        <v>515</v>
      </c>
      <c r="AI357" s="189">
        <f t="shared" si="546"/>
        <v>0.74100719424460426</v>
      </c>
    </row>
    <row r="358" spans="1:35" customFormat="1" ht="15" hidden="1" customHeight="1" x14ac:dyDescent="0.3">
      <c r="A358" s="310" t="s">
        <v>600</v>
      </c>
      <c r="B358" s="191">
        <v>2016</v>
      </c>
      <c r="C358" s="191">
        <v>2</v>
      </c>
      <c r="D358" s="192" t="s">
        <v>53</v>
      </c>
      <c r="E358" s="193">
        <v>42416</v>
      </c>
      <c r="F358" s="226">
        <v>42429</v>
      </c>
      <c r="G358" s="194">
        <f t="shared" ref="G358:G361" ca="1" si="678">IF($N$1&gt;F358,0,(F358-$N$1))</f>
        <v>0</v>
      </c>
      <c r="H358" s="190" t="s">
        <v>95</v>
      </c>
      <c r="I358" s="190" t="s">
        <v>198</v>
      </c>
      <c r="J358" s="190" t="s">
        <v>599</v>
      </c>
      <c r="K358" s="195" t="str">
        <f t="shared" ref="K358:K361" ca="1" si="679">IF(F358=0,$L$3,(IF(G358=0,$L$1,$L$2)))</f>
        <v>Completed</v>
      </c>
      <c r="L358" s="191" t="s">
        <v>77</v>
      </c>
      <c r="M358" s="196" t="s">
        <v>58</v>
      </c>
      <c r="N358" s="196" t="s">
        <v>108</v>
      </c>
      <c r="O358" s="196" t="s">
        <v>109</v>
      </c>
      <c r="P358" s="196" t="s">
        <v>100</v>
      </c>
      <c r="Q358" s="196" t="s">
        <v>101</v>
      </c>
      <c r="R358" s="52">
        <v>0.01</v>
      </c>
      <c r="S358" s="198">
        <v>3.3000000000000002E-2</v>
      </c>
      <c r="T358" s="199">
        <v>50000</v>
      </c>
      <c r="U358" s="199">
        <v>50589</v>
      </c>
      <c r="V358" s="195">
        <f t="shared" ref="V358:V361" si="680">IF(U358&gt;T358,0,T358-U358)</f>
        <v>0</v>
      </c>
      <c r="W358" s="195">
        <f t="shared" ref="W358:W361" si="681">IF(U358&gt;T358,T358,U358)</f>
        <v>50000</v>
      </c>
      <c r="X358" s="199">
        <v>2602</v>
      </c>
      <c r="Y358" s="200">
        <f t="shared" ref="Y358:Y361" si="682">X358/U358</f>
        <v>5.1434106228626778E-2</v>
      </c>
      <c r="Z358" s="201">
        <f t="shared" ref="Z358:Z361" si="683">AE358/X358</f>
        <v>0.63412759415833975</v>
      </c>
      <c r="AA358" s="202">
        <f t="shared" ref="AA358:AA361" si="684">IF(O358="cpv",(T358*R358),(T358/1000*R358))</f>
        <v>500</v>
      </c>
      <c r="AB358" s="57">
        <v>0</v>
      </c>
      <c r="AC358" s="202">
        <f t="shared" ref="AC358:AC361" si="685">AB358-AA358</f>
        <v>-500</v>
      </c>
      <c r="AD358" s="204">
        <f t="shared" ref="AD358:AD361" si="686">IF(O358="cpv",(T358*S358),(T358/1000*S358))</f>
        <v>1650</v>
      </c>
      <c r="AE358" s="301">
        <f>IF((SUMIF($J$7:$J$1048576,J358,$U$7:$U$1048576))&gt;(SUMIF($J$7:$J$1048576,J358,$T$7:$T$1048576)),AD358,(IF(O358="cpv",(U358*S358),(U358*S358/1000))))</f>
        <v>1650</v>
      </c>
      <c r="AF358" s="205">
        <f t="shared" ref="AF358:AF361" si="687">AE358-AD358</f>
        <v>0</v>
      </c>
      <c r="AG358" s="205">
        <v>0</v>
      </c>
      <c r="AH358" s="205">
        <f t="shared" si="545"/>
        <v>1650</v>
      </c>
      <c r="AI358" s="206">
        <f t="shared" si="546"/>
        <v>1</v>
      </c>
    </row>
    <row r="359" spans="1:35" customFormat="1" ht="15.75" hidden="1" customHeight="1" thickBot="1" x14ac:dyDescent="0.3">
      <c r="A359" s="311" t="s">
        <v>601</v>
      </c>
      <c r="B359" s="208">
        <v>2016</v>
      </c>
      <c r="C359" s="208">
        <v>2</v>
      </c>
      <c r="D359" s="209" t="s">
        <v>53</v>
      </c>
      <c r="E359" s="210">
        <v>42416</v>
      </c>
      <c r="F359" s="227">
        <v>42429</v>
      </c>
      <c r="G359" s="211">
        <f t="shared" ca="1" si="678"/>
        <v>0</v>
      </c>
      <c r="H359" s="207" t="s">
        <v>95</v>
      </c>
      <c r="I359" s="207" t="s">
        <v>198</v>
      </c>
      <c r="J359" s="207" t="s">
        <v>599</v>
      </c>
      <c r="K359" s="212" t="str">
        <f t="shared" ca="1" si="679"/>
        <v>Completed</v>
      </c>
      <c r="L359" s="208" t="s">
        <v>92</v>
      </c>
      <c r="M359" s="213" t="s">
        <v>58</v>
      </c>
      <c r="N359" s="213" t="s">
        <v>108</v>
      </c>
      <c r="O359" s="213" t="s">
        <v>109</v>
      </c>
      <c r="P359" s="213" t="s">
        <v>100</v>
      </c>
      <c r="Q359" s="213" t="s">
        <v>101</v>
      </c>
      <c r="R359" s="214">
        <v>1.2E-2</v>
      </c>
      <c r="S359" s="215">
        <v>3.3000000000000002E-2</v>
      </c>
      <c r="T359" s="216">
        <v>35000</v>
      </c>
      <c r="U359" s="216">
        <v>35136</v>
      </c>
      <c r="V359" s="212">
        <f t="shared" si="680"/>
        <v>0</v>
      </c>
      <c r="W359" s="212">
        <f t="shared" si="681"/>
        <v>35000</v>
      </c>
      <c r="X359" s="216">
        <v>2161</v>
      </c>
      <c r="Y359" s="217">
        <f t="shared" si="682"/>
        <v>6.1503870673952639E-2</v>
      </c>
      <c r="Z359" s="218">
        <f t="shared" si="683"/>
        <v>0.53447478019435446</v>
      </c>
      <c r="AA359" s="219">
        <f t="shared" si="684"/>
        <v>420</v>
      </c>
      <c r="AB359" s="220">
        <f t="shared" ref="AB359:AB361" si="688">IF(O359="cpv",(IF(V359&gt;0,U359*R359,AA359)),(IF(V359&gt;0,U359/1000*R359,AA359)))</f>
        <v>420</v>
      </c>
      <c r="AC359" s="219">
        <f t="shared" si="685"/>
        <v>0</v>
      </c>
      <c r="AD359" s="221">
        <f t="shared" si="686"/>
        <v>1155</v>
      </c>
      <c r="AE359" s="302">
        <f>IF((SUMIF($J$7:$J$1048576,J359,$U$7:$U$1048576))&gt;(SUMIF($J$7:$J$1048576,J359,$T$7:$T$1048576)),AD359,(IF(O359="cpv",(U359*S359),(U359*S359/1000))))</f>
        <v>1155</v>
      </c>
      <c r="AF359" s="222">
        <f t="shared" si="687"/>
        <v>0</v>
      </c>
      <c r="AG359" s="222">
        <v>0</v>
      </c>
      <c r="AH359" s="222">
        <f t="shared" si="545"/>
        <v>735</v>
      </c>
      <c r="AI359" s="223">
        <f t="shared" si="546"/>
        <v>0.63636363636363635</v>
      </c>
    </row>
    <row r="360" spans="1:35" customFormat="1" ht="15" hidden="1" customHeight="1" x14ac:dyDescent="0.3">
      <c r="A360" s="309" t="s">
        <v>602</v>
      </c>
      <c r="B360" s="176">
        <v>2016</v>
      </c>
      <c r="C360" s="176">
        <v>2</v>
      </c>
      <c r="D360" s="177" t="s">
        <v>53</v>
      </c>
      <c r="E360" s="178">
        <v>42416</v>
      </c>
      <c r="F360" s="178">
        <v>42429</v>
      </c>
      <c r="G360" s="179">
        <f t="shared" ca="1" si="678"/>
        <v>0</v>
      </c>
      <c r="H360" s="175" t="s">
        <v>74</v>
      </c>
      <c r="I360" s="175" t="s">
        <v>75</v>
      </c>
      <c r="J360" s="175" t="s">
        <v>605</v>
      </c>
      <c r="K360" s="180" t="str">
        <f t="shared" ca="1" si="679"/>
        <v>Completed</v>
      </c>
      <c r="L360" s="176" t="s">
        <v>77</v>
      </c>
      <c r="M360" s="176" t="s">
        <v>58</v>
      </c>
      <c r="N360" s="176" t="s">
        <v>78</v>
      </c>
      <c r="O360" s="176" t="s">
        <v>60</v>
      </c>
      <c r="P360" s="176" t="s">
        <v>79</v>
      </c>
      <c r="Q360" s="176" t="s">
        <v>79</v>
      </c>
      <c r="R360" s="52">
        <v>1.5</v>
      </c>
      <c r="S360" s="181">
        <v>4.25</v>
      </c>
      <c r="T360" s="182">
        <v>1000000</v>
      </c>
      <c r="U360" s="182">
        <v>1004096</v>
      </c>
      <c r="V360" s="180">
        <f t="shared" si="680"/>
        <v>0</v>
      </c>
      <c r="W360" s="180">
        <f t="shared" si="681"/>
        <v>1000000</v>
      </c>
      <c r="X360" s="182">
        <v>9725</v>
      </c>
      <c r="Y360" s="183">
        <f t="shared" si="682"/>
        <v>9.6853288928548664E-3</v>
      </c>
      <c r="Z360" s="184">
        <f t="shared" si="683"/>
        <v>0.43701799485861181</v>
      </c>
      <c r="AA360" s="185">
        <f t="shared" si="684"/>
        <v>1500</v>
      </c>
      <c r="AB360" s="57">
        <v>0</v>
      </c>
      <c r="AC360" s="185">
        <f t="shared" si="685"/>
        <v>-1500</v>
      </c>
      <c r="AD360" s="187">
        <f t="shared" si="686"/>
        <v>4250</v>
      </c>
      <c r="AE360" s="300">
        <f>IF((SUMIF($J$7:$J$1048576,J360,$U$7:$U$1048576))&gt;(SUMIF($J$7:$J$1048576,J360,$T$7:$T$1048576)),AD360,(IF(O360="cpv",(U360*S360),(U360*S360/1000))))</f>
        <v>4250</v>
      </c>
      <c r="AF360" s="188">
        <f t="shared" si="687"/>
        <v>0</v>
      </c>
      <c r="AG360" s="188">
        <v>0</v>
      </c>
      <c r="AH360" s="188">
        <f t="shared" si="545"/>
        <v>4250</v>
      </c>
      <c r="AI360" s="189">
        <f t="shared" si="546"/>
        <v>1</v>
      </c>
    </row>
    <row r="361" spans="1:35" customFormat="1" ht="15.75" hidden="1" customHeight="1" thickBot="1" x14ac:dyDescent="0.3">
      <c r="A361" s="310" t="s">
        <v>603</v>
      </c>
      <c r="B361" s="191">
        <v>2016</v>
      </c>
      <c r="C361" s="191">
        <v>2</v>
      </c>
      <c r="D361" s="192" t="s">
        <v>53</v>
      </c>
      <c r="E361" s="193">
        <v>42416</v>
      </c>
      <c r="F361" s="226">
        <v>42429</v>
      </c>
      <c r="G361" s="194">
        <f t="shared" ca="1" si="678"/>
        <v>0</v>
      </c>
      <c r="H361" s="224" t="s">
        <v>74</v>
      </c>
      <c r="I361" s="190" t="s">
        <v>75</v>
      </c>
      <c r="J361" s="190" t="s">
        <v>605</v>
      </c>
      <c r="K361" s="195" t="str">
        <f t="shared" ca="1" si="679"/>
        <v>Completed</v>
      </c>
      <c r="L361" s="191" t="s">
        <v>64</v>
      </c>
      <c r="M361" s="196" t="s">
        <v>58</v>
      </c>
      <c r="N361" s="196" t="s">
        <v>78</v>
      </c>
      <c r="O361" s="196" t="s">
        <v>60</v>
      </c>
      <c r="P361" s="196" t="s">
        <v>79</v>
      </c>
      <c r="Q361" s="196" t="s">
        <v>79</v>
      </c>
      <c r="R361" s="132">
        <v>2.5</v>
      </c>
      <c r="S361" s="198">
        <v>4.25</v>
      </c>
      <c r="T361" s="199">
        <v>500000</v>
      </c>
      <c r="U361" s="199">
        <v>3039261</v>
      </c>
      <c r="V361" s="195">
        <f t="shared" si="680"/>
        <v>0</v>
      </c>
      <c r="W361" s="195">
        <f t="shared" si="681"/>
        <v>500000</v>
      </c>
      <c r="X361" s="199">
        <v>52914</v>
      </c>
      <c r="Y361" s="200">
        <f t="shared" si="682"/>
        <v>1.7410153323455933E-2</v>
      </c>
      <c r="Z361" s="201">
        <f t="shared" si="683"/>
        <v>8.7009109120459616E-2</v>
      </c>
      <c r="AA361" s="202">
        <f t="shared" si="684"/>
        <v>1250</v>
      </c>
      <c r="AB361" s="203">
        <f t="shared" si="688"/>
        <v>1250</v>
      </c>
      <c r="AC361" s="202">
        <f t="shared" si="685"/>
        <v>0</v>
      </c>
      <c r="AD361" s="204">
        <f t="shared" si="686"/>
        <v>2125</v>
      </c>
      <c r="AE361" s="301">
        <v>4604</v>
      </c>
      <c r="AF361" s="205">
        <f t="shared" si="687"/>
        <v>2479</v>
      </c>
      <c r="AG361" s="205">
        <v>0</v>
      </c>
      <c r="AH361" s="205">
        <f t="shared" si="545"/>
        <v>3354</v>
      </c>
      <c r="AI361" s="206">
        <f t="shared" si="546"/>
        <v>0.7284969591659427</v>
      </c>
    </row>
    <row r="362" spans="1:35" customFormat="1" ht="15" hidden="1" customHeight="1" x14ac:dyDescent="0.3">
      <c r="A362" s="310" t="s">
        <v>603</v>
      </c>
      <c r="B362" s="191">
        <v>2016</v>
      </c>
      <c r="C362" s="191">
        <v>2</v>
      </c>
      <c r="D362" s="192" t="s">
        <v>53</v>
      </c>
      <c r="E362" s="193">
        <v>42416</v>
      </c>
      <c r="F362" s="226">
        <v>42429</v>
      </c>
      <c r="G362" s="194">
        <f t="shared" ref="G362:G365" ca="1" si="689">IF($N$1&gt;F362,0,(F362-$N$1))</f>
        <v>0</v>
      </c>
      <c r="H362" s="224" t="s">
        <v>74</v>
      </c>
      <c r="I362" s="190" t="s">
        <v>75</v>
      </c>
      <c r="J362" s="190" t="s">
        <v>605</v>
      </c>
      <c r="K362" s="195" t="str">
        <f t="shared" ref="K362:K365" ca="1" si="690">IF(F362=0,$L$3,(IF(G362=0,$L$1,$L$2)))</f>
        <v>Completed</v>
      </c>
      <c r="L362" s="191" t="s">
        <v>253</v>
      </c>
      <c r="M362" s="196" t="s">
        <v>58</v>
      </c>
      <c r="N362" s="196" t="s">
        <v>78</v>
      </c>
      <c r="O362" s="196" t="s">
        <v>42</v>
      </c>
      <c r="P362" s="196" t="s">
        <v>79</v>
      </c>
      <c r="Q362" s="196" t="s">
        <v>79</v>
      </c>
      <c r="R362" s="117">
        <v>0.2</v>
      </c>
      <c r="S362" s="198">
        <v>4.25</v>
      </c>
      <c r="T362" s="199">
        <v>5000</v>
      </c>
      <c r="U362" s="199">
        <v>5002</v>
      </c>
      <c r="V362" s="195">
        <f t="shared" ref="V362:V365" si="691">IF(U362&gt;T362,0,T362-U362)</f>
        <v>0</v>
      </c>
      <c r="W362" s="195">
        <f t="shared" ref="W362:W365" si="692">IF(U362&gt;T362,T362,U362)</f>
        <v>5000</v>
      </c>
      <c r="X362" s="199"/>
      <c r="Y362" s="200">
        <f t="shared" ref="Y362:Y365" si="693">X362/U362</f>
        <v>0</v>
      </c>
      <c r="Z362" s="201" t="e">
        <f t="shared" ref="Z362:Z365" si="694">AE362/X362</f>
        <v>#DIV/0!</v>
      </c>
      <c r="AA362" s="202">
        <f t="shared" ref="AA362:AA365" si="695">IF(O362="cpv",(T362*R362),(T362/1000*R362))</f>
        <v>1</v>
      </c>
      <c r="AB362" s="203">
        <v>1000</v>
      </c>
      <c r="AC362" s="202">
        <f t="shared" ref="AC362:AC365" si="696">AB362-AA362</f>
        <v>999</v>
      </c>
      <c r="AD362" s="204">
        <f t="shared" ref="AD362:AD365" si="697">IF(O362="cpv",(T362*S362),(T362/1000*S362))</f>
        <v>21.25</v>
      </c>
      <c r="AE362" s="301">
        <f>IF((SUMIF($J$7:$J$1048576,J362,$U$7:$U$1048576))&gt;(SUMIF($J$7:$J$1048576,J362,$T$7:$T$1048576)),AD362,(IF(O362="cpv",(U362*S362),(U362*S362/1000))))</f>
        <v>21.25</v>
      </c>
      <c r="AF362" s="205">
        <f t="shared" ref="AF362:AF365" si="698">AE362-AD362</f>
        <v>0</v>
      </c>
      <c r="AG362" s="205">
        <v>0</v>
      </c>
      <c r="AH362" s="205">
        <f t="shared" si="545"/>
        <v>-978.75</v>
      </c>
      <c r="AI362" s="206">
        <f t="shared" si="546"/>
        <v>-46.058823529411768</v>
      </c>
    </row>
    <row r="363" spans="1:35" customFormat="1" ht="15.75" hidden="1" customHeight="1" thickBot="1" x14ac:dyDescent="0.3">
      <c r="A363" s="311" t="s">
        <v>604</v>
      </c>
      <c r="B363" s="208">
        <v>2016</v>
      </c>
      <c r="C363" s="208">
        <v>2</v>
      </c>
      <c r="D363" s="209" t="s">
        <v>53</v>
      </c>
      <c r="E363" s="210">
        <v>42416</v>
      </c>
      <c r="F363" s="227">
        <v>42429</v>
      </c>
      <c r="G363" s="211">
        <f t="shared" ca="1" si="689"/>
        <v>0</v>
      </c>
      <c r="H363" s="225" t="s">
        <v>74</v>
      </c>
      <c r="I363" s="207" t="s">
        <v>75</v>
      </c>
      <c r="J363" s="207" t="s">
        <v>605</v>
      </c>
      <c r="K363" s="212" t="str">
        <f t="shared" ca="1" si="690"/>
        <v>Completed</v>
      </c>
      <c r="L363" s="208" t="s">
        <v>82</v>
      </c>
      <c r="M363" s="213" t="s">
        <v>58</v>
      </c>
      <c r="N363" s="213" t="s">
        <v>78</v>
      </c>
      <c r="O363" s="213" t="s">
        <v>60</v>
      </c>
      <c r="P363" s="213" t="s">
        <v>79</v>
      </c>
      <c r="Q363" s="213" t="s">
        <v>79</v>
      </c>
      <c r="R363" s="52">
        <v>0.5</v>
      </c>
      <c r="S363" s="215">
        <v>4.25</v>
      </c>
      <c r="T363" s="216">
        <v>250000</v>
      </c>
      <c r="U363" s="216">
        <v>250910</v>
      </c>
      <c r="V363" s="212">
        <f t="shared" si="691"/>
        <v>0</v>
      </c>
      <c r="W363" s="212">
        <f t="shared" si="692"/>
        <v>250000</v>
      </c>
      <c r="X363" s="216">
        <v>2721</v>
      </c>
      <c r="Y363" s="217">
        <f t="shared" si="693"/>
        <v>1.0844525925630705E-2</v>
      </c>
      <c r="Z363" s="218">
        <f t="shared" si="694"/>
        <v>2.2050716648291071</v>
      </c>
      <c r="AA363" s="219">
        <f t="shared" si="695"/>
        <v>125</v>
      </c>
      <c r="AB363" s="220">
        <f t="shared" ref="AB363:AB365" si="699">IF(O363="cpv",(IF(V363&gt;0,U363*R363,AA363)),(IF(V363&gt;0,U363/1000*R363,AA363)))</f>
        <v>125</v>
      </c>
      <c r="AC363" s="219">
        <f t="shared" si="696"/>
        <v>0</v>
      </c>
      <c r="AD363" s="221">
        <f t="shared" si="697"/>
        <v>1062.5</v>
      </c>
      <c r="AE363" s="302">
        <v>6000</v>
      </c>
      <c r="AF363" s="222">
        <f t="shared" si="698"/>
        <v>4937.5</v>
      </c>
      <c r="AG363" s="222">
        <v>0</v>
      </c>
      <c r="AH363" s="222">
        <f t="shared" si="545"/>
        <v>5875</v>
      </c>
      <c r="AI363" s="223">
        <f t="shared" si="546"/>
        <v>0.97916666666666663</v>
      </c>
    </row>
    <row r="364" spans="1:35" customFormat="1" ht="15" hidden="1" customHeight="1" x14ac:dyDescent="0.3">
      <c r="A364" s="309" t="s">
        <v>606</v>
      </c>
      <c r="B364" s="176">
        <v>2016</v>
      </c>
      <c r="C364" s="176">
        <v>2</v>
      </c>
      <c r="D364" s="177" t="s">
        <v>53</v>
      </c>
      <c r="E364" s="178">
        <v>42417</v>
      </c>
      <c r="F364" s="178">
        <v>42425</v>
      </c>
      <c r="G364" s="179">
        <f t="shared" ca="1" si="689"/>
        <v>0</v>
      </c>
      <c r="H364" s="175" t="s">
        <v>54</v>
      </c>
      <c r="I364" s="175" t="s">
        <v>284</v>
      </c>
      <c r="J364" s="175" t="s">
        <v>607</v>
      </c>
      <c r="K364" s="180" t="str">
        <f t="shared" ca="1" si="690"/>
        <v>Completed</v>
      </c>
      <c r="L364" s="176" t="s">
        <v>82</v>
      </c>
      <c r="M364" s="176" t="s">
        <v>58</v>
      </c>
      <c r="N364" s="176" t="s">
        <v>59</v>
      </c>
      <c r="O364" s="176" t="s">
        <v>60</v>
      </c>
      <c r="P364" s="176" t="s">
        <v>61</v>
      </c>
      <c r="Q364" s="176" t="s">
        <v>62</v>
      </c>
      <c r="R364" s="117">
        <v>0.1</v>
      </c>
      <c r="S364" s="181">
        <v>1</v>
      </c>
      <c r="T364" s="182">
        <v>2500000</v>
      </c>
      <c r="U364" s="182">
        <v>2509476</v>
      </c>
      <c r="V364" s="180">
        <f t="shared" si="691"/>
        <v>0</v>
      </c>
      <c r="W364" s="180">
        <f t="shared" si="692"/>
        <v>2500000</v>
      </c>
      <c r="X364" s="182"/>
      <c r="Y364" s="183">
        <f t="shared" si="693"/>
        <v>0</v>
      </c>
      <c r="Z364" s="184" t="e">
        <f t="shared" si="694"/>
        <v>#DIV/0!</v>
      </c>
      <c r="AA364" s="185">
        <f t="shared" si="695"/>
        <v>250</v>
      </c>
      <c r="AB364" s="186">
        <f t="shared" si="699"/>
        <v>250</v>
      </c>
      <c r="AC364" s="185">
        <f t="shared" si="696"/>
        <v>0</v>
      </c>
      <c r="AD364" s="187">
        <f t="shared" si="697"/>
        <v>2500</v>
      </c>
      <c r="AE364" s="300">
        <f>IF((SUMIF($J$7:$J$1048576,J364,$U$7:$U$1048576))&gt;(SUMIF($J$7:$J$1048576,J364,$T$7:$T$1048576)),AD364,(IF(O364="cpv",(U364*S364),(U364*S364/1000))))</f>
        <v>2500</v>
      </c>
      <c r="AF364" s="188">
        <f t="shared" si="698"/>
        <v>0</v>
      </c>
      <c r="AG364" s="188">
        <v>0</v>
      </c>
      <c r="AH364" s="188">
        <f t="shared" si="545"/>
        <v>2250</v>
      </c>
      <c r="AI364" s="189">
        <f t="shared" si="546"/>
        <v>0.9</v>
      </c>
    </row>
    <row r="365" spans="1:35" customFormat="1" ht="15" hidden="1" customHeight="1" x14ac:dyDescent="0.3">
      <c r="A365" s="310" t="s">
        <v>609</v>
      </c>
      <c r="B365" s="191">
        <v>2016</v>
      </c>
      <c r="C365" s="191">
        <v>2</v>
      </c>
      <c r="D365" s="192" t="s">
        <v>53</v>
      </c>
      <c r="E365" s="193">
        <v>42417</v>
      </c>
      <c r="F365" s="226">
        <v>42425</v>
      </c>
      <c r="G365" s="194">
        <f t="shared" ca="1" si="689"/>
        <v>0</v>
      </c>
      <c r="H365" s="190" t="s">
        <v>54</v>
      </c>
      <c r="I365" s="190" t="s">
        <v>284</v>
      </c>
      <c r="J365" s="190" t="s">
        <v>607</v>
      </c>
      <c r="K365" s="195" t="str">
        <f t="shared" ca="1" si="690"/>
        <v>Completed</v>
      </c>
      <c r="L365" s="191" t="s">
        <v>64</v>
      </c>
      <c r="M365" s="196" t="s">
        <v>58</v>
      </c>
      <c r="N365" s="196" t="s">
        <v>59</v>
      </c>
      <c r="O365" s="196" t="s">
        <v>60</v>
      </c>
      <c r="P365" s="196" t="s">
        <v>61</v>
      </c>
      <c r="Q365" s="196" t="s">
        <v>62</v>
      </c>
      <c r="R365" s="52">
        <v>0.2</v>
      </c>
      <c r="S365" s="198">
        <v>1</v>
      </c>
      <c r="T365" s="199">
        <v>2500000</v>
      </c>
      <c r="U365" s="199">
        <v>2504663</v>
      </c>
      <c r="V365" s="195">
        <f t="shared" si="691"/>
        <v>0</v>
      </c>
      <c r="W365" s="195">
        <f t="shared" si="692"/>
        <v>2500000</v>
      </c>
      <c r="X365" s="199">
        <v>832</v>
      </c>
      <c r="Y365" s="200">
        <f t="shared" si="693"/>
        <v>3.3218041708605109E-4</v>
      </c>
      <c r="Z365" s="201">
        <f t="shared" si="694"/>
        <v>3.0048076923076925</v>
      </c>
      <c r="AA365" s="202">
        <f t="shared" si="695"/>
        <v>500</v>
      </c>
      <c r="AB365" s="203">
        <f t="shared" si="699"/>
        <v>500</v>
      </c>
      <c r="AC365" s="202">
        <f t="shared" si="696"/>
        <v>0</v>
      </c>
      <c r="AD365" s="204">
        <f t="shared" si="697"/>
        <v>2500</v>
      </c>
      <c r="AE365" s="301">
        <f>IF((SUMIF($J$7:$J$1048576,J365,$U$7:$U$1048576))&gt;(SUMIF($J$7:$J$1048576,J365,$T$7:$T$1048576)),AD365,(IF(O365="cpv",(U365*S365),(U365*S365/1000))))</f>
        <v>2500</v>
      </c>
      <c r="AF365" s="205">
        <f t="shared" si="698"/>
        <v>0</v>
      </c>
      <c r="AG365" s="205">
        <v>0</v>
      </c>
      <c r="AH365" s="205">
        <f t="shared" si="545"/>
        <v>2000</v>
      </c>
      <c r="AI365" s="206">
        <f t="shared" si="546"/>
        <v>0.8</v>
      </c>
    </row>
    <row r="366" spans="1:35" customFormat="1" ht="15" hidden="1" customHeight="1" x14ac:dyDescent="0.3">
      <c r="A366" s="310" t="s">
        <v>608</v>
      </c>
      <c r="B366" s="191">
        <v>2016</v>
      </c>
      <c r="C366" s="191">
        <v>2</v>
      </c>
      <c r="D366" s="192" t="s">
        <v>53</v>
      </c>
      <c r="E366" s="193">
        <v>42417</v>
      </c>
      <c r="F366" s="226">
        <v>42425</v>
      </c>
      <c r="G366" s="194">
        <f t="shared" ref="G366:G368" ca="1" si="700">IF($N$1&gt;F366,0,(F366-$N$1))</f>
        <v>0</v>
      </c>
      <c r="H366" s="190" t="s">
        <v>54</v>
      </c>
      <c r="I366" s="190" t="s">
        <v>284</v>
      </c>
      <c r="J366" s="190" t="s">
        <v>607</v>
      </c>
      <c r="K366" s="195" t="str">
        <f t="shared" ref="K366:K368" ca="1" si="701">IF(F366=0,$L$3,(IF(G366=0,$L$1,$L$2)))</f>
        <v>Completed</v>
      </c>
      <c r="L366" s="191" t="s">
        <v>66</v>
      </c>
      <c r="M366" s="196" t="s">
        <v>58</v>
      </c>
      <c r="N366" s="196" t="s">
        <v>59</v>
      </c>
      <c r="O366" s="196" t="s">
        <v>60</v>
      </c>
      <c r="P366" s="196" t="s">
        <v>61</v>
      </c>
      <c r="Q366" s="196" t="s">
        <v>62</v>
      </c>
      <c r="R366" s="197">
        <v>0.25</v>
      </c>
      <c r="S366" s="198">
        <v>1</v>
      </c>
      <c r="T366" s="199">
        <v>1000000</v>
      </c>
      <c r="U366" s="199">
        <v>1077053</v>
      </c>
      <c r="V366" s="195">
        <f t="shared" ref="V366:V368" si="702">IF(U366&gt;T366,0,T366-U366)</f>
        <v>0</v>
      </c>
      <c r="W366" s="195">
        <f t="shared" ref="W366:W368" si="703">IF(U366&gt;T366,T366,U366)</f>
        <v>1000000</v>
      </c>
      <c r="X366" s="199"/>
      <c r="Y366" s="200">
        <f t="shared" ref="Y366:Y368" si="704">X366/U366</f>
        <v>0</v>
      </c>
      <c r="Z366" s="201" t="e">
        <f t="shared" ref="Z366:Z368" si="705">AE366/X366</f>
        <v>#DIV/0!</v>
      </c>
      <c r="AA366" s="202">
        <f t="shared" ref="AA366:AA368" si="706">IF(O366="cpv",(T366*R366),(T366/1000*R366))</f>
        <v>250</v>
      </c>
      <c r="AB366" s="203">
        <f t="shared" ref="AB366:AB368" si="707">IF(O366="cpv",(IF(V366&gt;0,U366*R366,AA366)),(IF(V366&gt;0,U366/1000*R366,AA366)))</f>
        <v>250</v>
      </c>
      <c r="AC366" s="202">
        <f t="shared" ref="AC366:AC368" si="708">AB366-AA366</f>
        <v>0</v>
      </c>
      <c r="AD366" s="204">
        <f t="shared" ref="AD366:AD368" si="709">IF(O366="cpv",(T366*S366),(T366/1000*S366))</f>
        <v>1000</v>
      </c>
      <c r="AE366" s="301">
        <v>750</v>
      </c>
      <c r="AF366" s="205">
        <f t="shared" ref="AF366:AF368" si="710">AE366-AD366</f>
        <v>-250</v>
      </c>
      <c r="AG366" s="205">
        <v>0</v>
      </c>
      <c r="AH366" s="205">
        <f t="shared" si="545"/>
        <v>500</v>
      </c>
      <c r="AI366" s="206">
        <f t="shared" si="546"/>
        <v>0.66666666666666663</v>
      </c>
    </row>
    <row r="367" spans="1:35" customFormat="1" ht="15" hidden="1" customHeight="1" x14ac:dyDescent="0.3">
      <c r="A367" s="310" t="s">
        <v>610</v>
      </c>
      <c r="B367" s="191">
        <v>2016</v>
      </c>
      <c r="C367" s="191">
        <v>2</v>
      </c>
      <c r="D367" s="192" t="s">
        <v>53</v>
      </c>
      <c r="E367" s="193">
        <v>42417</v>
      </c>
      <c r="F367" s="226">
        <v>42425</v>
      </c>
      <c r="G367" s="194">
        <f t="shared" ca="1" si="700"/>
        <v>0</v>
      </c>
      <c r="H367" s="190" t="s">
        <v>54</v>
      </c>
      <c r="I367" s="190" t="s">
        <v>284</v>
      </c>
      <c r="J367" s="190" t="s">
        <v>607</v>
      </c>
      <c r="K367" s="195" t="str">
        <f t="shared" ca="1" si="701"/>
        <v>Completed</v>
      </c>
      <c r="L367" s="191" t="s">
        <v>68</v>
      </c>
      <c r="M367" s="196" t="s">
        <v>58</v>
      </c>
      <c r="N367" s="196" t="s">
        <v>59</v>
      </c>
      <c r="O367" s="196" t="s">
        <v>60</v>
      </c>
      <c r="P367" s="196" t="s">
        <v>61</v>
      </c>
      <c r="Q367" s="196" t="s">
        <v>62</v>
      </c>
      <c r="R367" s="197">
        <v>1</v>
      </c>
      <c r="S367" s="198">
        <v>1</v>
      </c>
      <c r="T367" s="199">
        <v>1000000</v>
      </c>
      <c r="U367" s="199">
        <v>1001336</v>
      </c>
      <c r="V367" s="195">
        <f t="shared" si="702"/>
        <v>0</v>
      </c>
      <c r="W367" s="195">
        <f t="shared" si="703"/>
        <v>1000000</v>
      </c>
      <c r="X367" s="199"/>
      <c r="Y367" s="200">
        <f t="shared" si="704"/>
        <v>0</v>
      </c>
      <c r="Z367" s="201" t="e">
        <f t="shared" si="705"/>
        <v>#DIV/0!</v>
      </c>
      <c r="AA367" s="202">
        <f t="shared" si="706"/>
        <v>1000</v>
      </c>
      <c r="AB367" s="203">
        <f t="shared" si="707"/>
        <v>1000</v>
      </c>
      <c r="AC367" s="202">
        <f t="shared" si="708"/>
        <v>0</v>
      </c>
      <c r="AD367" s="204">
        <f t="shared" si="709"/>
        <v>1000</v>
      </c>
      <c r="AE367" s="301">
        <f>IF((SUMIF($J$7:$J$1048576,J367,$U$7:$U$1048576))&gt;(SUMIF($J$7:$J$1048576,J367,$T$7:$T$1048576)),AD367,(IF(O367="cpv",(U367*S367),(U367*S367/1000))))</f>
        <v>1000</v>
      </c>
      <c r="AF367" s="205">
        <f t="shared" si="710"/>
        <v>0</v>
      </c>
      <c r="AG367" s="205">
        <v>0</v>
      </c>
      <c r="AH367" s="205">
        <f t="shared" si="545"/>
        <v>0</v>
      </c>
      <c r="AI367" s="206">
        <f t="shared" si="546"/>
        <v>0</v>
      </c>
    </row>
    <row r="368" spans="1:35" customFormat="1" ht="15.75" hidden="1" customHeight="1" thickBot="1" x14ac:dyDescent="0.3">
      <c r="A368" s="311" t="s">
        <v>611</v>
      </c>
      <c r="B368" s="208">
        <v>2016</v>
      </c>
      <c r="C368" s="208">
        <v>2</v>
      </c>
      <c r="D368" s="209" t="s">
        <v>53</v>
      </c>
      <c r="E368" s="210">
        <v>42417</v>
      </c>
      <c r="F368" s="227">
        <v>42425</v>
      </c>
      <c r="G368" s="211">
        <f t="shared" ca="1" si="700"/>
        <v>0</v>
      </c>
      <c r="H368" s="207" t="s">
        <v>54</v>
      </c>
      <c r="I368" s="207" t="s">
        <v>284</v>
      </c>
      <c r="J368" s="207" t="s">
        <v>607</v>
      </c>
      <c r="K368" s="212" t="str">
        <f t="shared" ca="1" si="701"/>
        <v>Completed</v>
      </c>
      <c r="L368" s="208" t="s">
        <v>92</v>
      </c>
      <c r="M368" s="213" t="s">
        <v>58</v>
      </c>
      <c r="N368" s="213" t="s">
        <v>59</v>
      </c>
      <c r="O368" s="213" t="s">
        <v>60</v>
      </c>
      <c r="P368" s="213" t="s">
        <v>61</v>
      </c>
      <c r="Q368" s="213" t="s">
        <v>62</v>
      </c>
      <c r="R368" s="52">
        <v>0.1</v>
      </c>
      <c r="S368" s="215">
        <v>1</v>
      </c>
      <c r="T368" s="216">
        <v>500000</v>
      </c>
      <c r="U368" s="216">
        <v>500668</v>
      </c>
      <c r="V368" s="212">
        <f t="shared" si="702"/>
        <v>0</v>
      </c>
      <c r="W368" s="212">
        <f t="shared" si="703"/>
        <v>500000</v>
      </c>
      <c r="X368" s="216"/>
      <c r="Y368" s="217">
        <f t="shared" si="704"/>
        <v>0</v>
      </c>
      <c r="Z368" s="218" t="e">
        <f t="shared" si="705"/>
        <v>#DIV/0!</v>
      </c>
      <c r="AA368" s="219">
        <f t="shared" si="706"/>
        <v>50</v>
      </c>
      <c r="AB368" s="220">
        <f t="shared" si="707"/>
        <v>50</v>
      </c>
      <c r="AC368" s="219">
        <f t="shared" si="708"/>
        <v>0</v>
      </c>
      <c r="AD368" s="221">
        <f t="shared" si="709"/>
        <v>500</v>
      </c>
      <c r="AE368" s="302">
        <f>IF((SUMIF($J$7:$J$1048576,J368,$U$7:$U$1048576))&gt;(SUMIF($J$7:$J$1048576,J368,$T$7:$T$1048576)),AD368,(IF(O368="cpv",(U368*S368),(U368*S368/1000))))</f>
        <v>500</v>
      </c>
      <c r="AF368" s="222">
        <f t="shared" si="710"/>
        <v>0</v>
      </c>
      <c r="AG368" s="222">
        <v>0</v>
      </c>
      <c r="AH368" s="222">
        <f t="shared" si="545"/>
        <v>450</v>
      </c>
      <c r="AI368" s="223">
        <f t="shared" si="546"/>
        <v>0.9</v>
      </c>
    </row>
    <row r="369" spans="1:35" customFormat="1" ht="15.75" hidden="1" customHeight="1" thickBot="1" x14ac:dyDescent="0.3">
      <c r="A369" s="308" t="s">
        <v>612</v>
      </c>
      <c r="B369" s="161">
        <v>2016</v>
      </c>
      <c r="C369" s="161">
        <v>2</v>
      </c>
      <c r="D369" s="162" t="s">
        <v>53</v>
      </c>
      <c r="E369" s="163">
        <v>42412</v>
      </c>
      <c r="F369" s="163">
        <v>42429</v>
      </c>
      <c r="G369" s="164">
        <f t="shared" ref="G369:G370" ca="1" si="711">IF($N$1&gt;F369,0,(F369-$N$1))</f>
        <v>0</v>
      </c>
      <c r="H369" s="160" t="s">
        <v>54</v>
      </c>
      <c r="I369" s="160" t="s">
        <v>715</v>
      </c>
      <c r="J369" s="160" t="s">
        <v>613</v>
      </c>
      <c r="K369" s="165" t="str">
        <f t="shared" ref="K369:K370" ca="1" si="712">IF(F369=0,$L$3,(IF(G369=0,$L$1,$L$2)))</f>
        <v>Completed</v>
      </c>
      <c r="L369" s="161" t="s">
        <v>82</v>
      </c>
      <c r="M369" s="161" t="s">
        <v>58</v>
      </c>
      <c r="N369" s="161" t="s">
        <v>78</v>
      </c>
      <c r="O369" s="161" t="s">
        <v>60</v>
      </c>
      <c r="P369" s="161" t="s">
        <v>79</v>
      </c>
      <c r="Q369" s="161" t="s">
        <v>79</v>
      </c>
      <c r="R369" s="52">
        <v>0.5</v>
      </c>
      <c r="S369" s="166">
        <v>4.25</v>
      </c>
      <c r="T369" s="167">
        <v>275000</v>
      </c>
      <c r="U369" s="167">
        <v>276596</v>
      </c>
      <c r="V369" s="165">
        <f t="shared" ref="V369:V370" si="713">IF(U369&gt;T369,0,T369-U369)</f>
        <v>0</v>
      </c>
      <c r="W369" s="165">
        <f t="shared" ref="W369:W370" si="714">IF(U369&gt;T369,T369,U369)</f>
        <v>275000</v>
      </c>
      <c r="X369" s="167">
        <v>1986</v>
      </c>
      <c r="Y369" s="168">
        <f t="shared" ref="Y369:Y370" si="715">X369/U369</f>
        <v>7.1801472183256445E-3</v>
      </c>
      <c r="Z369" s="169">
        <f t="shared" ref="Z369:Z370" si="716">AE369/X369</f>
        <v>0.58849446122860016</v>
      </c>
      <c r="AA369" s="170">
        <f t="shared" ref="AA369:AA370" si="717">IF(O369="cpv",(T369*R369),(T369/1000*R369))</f>
        <v>137.5</v>
      </c>
      <c r="AB369" s="171">
        <f t="shared" ref="AB369" si="718">IF(O369="cpv",(IF(V369&gt;0,U369*R369,AA369)),(IF(V369&gt;0,U369/1000*R369,AA369)))</f>
        <v>137.5</v>
      </c>
      <c r="AC369" s="170">
        <f t="shared" ref="AC369:AC370" si="719">AB369-AA369</f>
        <v>0</v>
      </c>
      <c r="AD369" s="172">
        <f t="shared" ref="AD369:AD370" si="720">IF(O369="cpv",(T369*S369),(T369/1000*S369))</f>
        <v>1168.75</v>
      </c>
      <c r="AE369" s="299">
        <f>IF((SUMIF($J$7:$J$1048576,J369,$U$7:$U$1048576))&gt;(SUMIF($J$7:$J$1048576,J369,$T$7:$T$1048576)),AD369,(IF(O369="cpv",(U369*S369),(U369*S369/1000))))</f>
        <v>1168.75</v>
      </c>
      <c r="AF369" s="173">
        <f t="shared" ref="AF369:AF370" si="721">AE369-AD369</f>
        <v>0</v>
      </c>
      <c r="AG369" s="173">
        <v>0</v>
      </c>
      <c r="AH369" s="173">
        <f t="shared" si="545"/>
        <v>1031.25</v>
      </c>
      <c r="AI369" s="174">
        <f t="shared" si="546"/>
        <v>0.88235294117647056</v>
      </c>
    </row>
    <row r="370" spans="1:35" customFormat="1" ht="15" hidden="1" customHeight="1" x14ac:dyDescent="0.3">
      <c r="A370" s="309" t="s">
        <v>614</v>
      </c>
      <c r="B370" s="176">
        <v>2016</v>
      </c>
      <c r="C370" s="176">
        <v>2</v>
      </c>
      <c r="D370" s="177" t="s">
        <v>53</v>
      </c>
      <c r="E370" s="178">
        <v>42418</v>
      </c>
      <c r="F370" s="178">
        <v>42423</v>
      </c>
      <c r="G370" s="179">
        <f t="shared" ca="1" si="711"/>
        <v>0</v>
      </c>
      <c r="H370" s="175" t="s">
        <v>74</v>
      </c>
      <c r="I370" s="175" t="s">
        <v>145</v>
      </c>
      <c r="J370" s="175" t="s">
        <v>615</v>
      </c>
      <c r="K370" s="180" t="str">
        <f t="shared" ca="1" si="712"/>
        <v>Completed</v>
      </c>
      <c r="L370" s="176" t="s">
        <v>77</v>
      </c>
      <c r="M370" s="176" t="s">
        <v>58</v>
      </c>
      <c r="N370" s="176" t="s">
        <v>78</v>
      </c>
      <c r="O370" s="176" t="s">
        <v>60</v>
      </c>
      <c r="P370" s="176" t="s">
        <v>79</v>
      </c>
      <c r="Q370" s="176" t="s">
        <v>79</v>
      </c>
      <c r="R370" s="52">
        <v>1.5</v>
      </c>
      <c r="S370" s="181">
        <v>4.5</v>
      </c>
      <c r="T370" s="182">
        <v>500000</v>
      </c>
      <c r="U370" s="182">
        <v>501669</v>
      </c>
      <c r="V370" s="180">
        <f t="shared" si="713"/>
        <v>0</v>
      </c>
      <c r="W370" s="180">
        <f t="shared" si="714"/>
        <v>500000</v>
      </c>
      <c r="X370" s="182">
        <v>5095</v>
      </c>
      <c r="Y370" s="183">
        <f t="shared" si="715"/>
        <v>1.0156098941732496E-2</v>
      </c>
      <c r="Z370" s="184">
        <f t="shared" si="716"/>
        <v>0.44160942100098133</v>
      </c>
      <c r="AA370" s="185">
        <f t="shared" si="717"/>
        <v>750</v>
      </c>
      <c r="AB370" s="57">
        <v>0</v>
      </c>
      <c r="AC370" s="185">
        <f t="shared" si="719"/>
        <v>-750</v>
      </c>
      <c r="AD370" s="187">
        <f t="shared" si="720"/>
        <v>2250</v>
      </c>
      <c r="AE370" s="300">
        <f>IF((SUMIF($J$7:$J$1048576,J370,$U$7:$U$1048576))&gt;(SUMIF($J$7:$J$1048576,J370,$T$7:$T$1048576)),AD370,(IF(O370="cpv",(U370*S370),(U370*S370/1000))))</f>
        <v>2250</v>
      </c>
      <c r="AF370" s="188">
        <f t="shared" si="721"/>
        <v>0</v>
      </c>
      <c r="AG370" s="188">
        <v>0</v>
      </c>
      <c r="AH370" s="188">
        <f t="shared" si="545"/>
        <v>2250</v>
      </c>
      <c r="AI370" s="189">
        <f t="shared" si="546"/>
        <v>1</v>
      </c>
    </row>
    <row r="371" spans="1:35" customFormat="1" ht="15" hidden="1" customHeight="1" x14ac:dyDescent="0.3">
      <c r="A371" s="310" t="s">
        <v>616</v>
      </c>
      <c r="B371" s="191">
        <v>2016</v>
      </c>
      <c r="C371" s="191">
        <v>2</v>
      </c>
      <c r="D371" s="192" t="s">
        <v>53</v>
      </c>
      <c r="E371" s="193">
        <v>42418</v>
      </c>
      <c r="F371" s="226">
        <v>42423</v>
      </c>
      <c r="G371" s="194">
        <f t="shared" ref="G371:G373" ca="1" si="722">IF($N$1&gt;F371,0,(F371-$N$1))</f>
        <v>0</v>
      </c>
      <c r="H371" s="224" t="s">
        <v>74</v>
      </c>
      <c r="I371" s="190" t="s">
        <v>145</v>
      </c>
      <c r="J371" s="190" t="s">
        <v>615</v>
      </c>
      <c r="K371" s="195" t="str">
        <f t="shared" ref="K371:K373" ca="1" si="723">IF(F371=0,$L$3,(IF(G371=0,$L$1,$L$2)))</f>
        <v>Completed</v>
      </c>
      <c r="L371" s="191" t="s">
        <v>376</v>
      </c>
      <c r="M371" s="196" t="s">
        <v>58</v>
      </c>
      <c r="N371" s="196" t="s">
        <v>78</v>
      </c>
      <c r="O371" s="196" t="s">
        <v>60</v>
      </c>
      <c r="P371" s="196" t="s">
        <v>79</v>
      </c>
      <c r="Q371" s="196" t="s">
        <v>79</v>
      </c>
      <c r="R371" s="197">
        <v>2.5</v>
      </c>
      <c r="S371" s="198">
        <v>4.5</v>
      </c>
      <c r="T371" s="199">
        <v>250000</v>
      </c>
      <c r="U371" s="199">
        <v>265781</v>
      </c>
      <c r="V371" s="195">
        <f t="shared" ref="V371:V373" si="724">IF(U371&gt;T371,0,T371-U371)</f>
        <v>0</v>
      </c>
      <c r="W371" s="195">
        <f t="shared" ref="W371:W373" si="725">IF(U371&gt;T371,T371,U371)</f>
        <v>250000</v>
      </c>
      <c r="X371" s="199">
        <v>9301</v>
      </c>
      <c r="Y371" s="200">
        <f t="shared" ref="Y371:Y373" si="726">X371/U371</f>
        <v>3.4994977067585718E-2</v>
      </c>
      <c r="Z371" s="201">
        <f t="shared" ref="Z371:Z373" si="727">AE371/X371</f>
        <v>0.12633050209654875</v>
      </c>
      <c r="AA371" s="202">
        <f t="shared" ref="AA371:AA373" si="728">IF(O371="cpv",(T371*R371),(T371/1000*R371))</f>
        <v>625</v>
      </c>
      <c r="AB371" s="203">
        <f t="shared" ref="AB371:AB373" si="729">IF(O371="cpv",(IF(V371&gt;0,U371*R371,AA371)),(IF(V371&gt;0,U371/1000*R371,AA371)))</f>
        <v>625</v>
      </c>
      <c r="AC371" s="202">
        <f t="shared" ref="AC371:AC373" si="730">AB371-AA371</f>
        <v>0</v>
      </c>
      <c r="AD371" s="204">
        <f t="shared" ref="AD371:AD373" si="731">IF(O371="cpv",(T371*S371),(T371/1000*S371))</f>
        <v>1125</v>
      </c>
      <c r="AE371" s="301">
        <v>1175</v>
      </c>
      <c r="AF371" s="205">
        <f t="shared" ref="AF371:AF373" si="732">AE371-AD371</f>
        <v>50</v>
      </c>
      <c r="AG371" s="205">
        <v>0</v>
      </c>
      <c r="AH371" s="205">
        <f t="shared" si="545"/>
        <v>550</v>
      </c>
      <c r="AI371" s="206">
        <f t="shared" si="546"/>
        <v>0.46808510638297873</v>
      </c>
    </row>
    <row r="372" spans="1:35" customFormat="1" ht="15.75" hidden="1" customHeight="1" thickBot="1" x14ac:dyDescent="0.3">
      <c r="A372" s="311" t="s">
        <v>617</v>
      </c>
      <c r="B372" s="208">
        <v>2016</v>
      </c>
      <c r="C372" s="208">
        <v>2</v>
      </c>
      <c r="D372" s="209" t="s">
        <v>53</v>
      </c>
      <c r="E372" s="210">
        <v>42418</v>
      </c>
      <c r="F372" s="227">
        <v>42423</v>
      </c>
      <c r="G372" s="211">
        <f t="shared" ca="1" si="722"/>
        <v>0</v>
      </c>
      <c r="H372" s="225" t="s">
        <v>74</v>
      </c>
      <c r="I372" s="207" t="s">
        <v>145</v>
      </c>
      <c r="J372" s="207" t="s">
        <v>615</v>
      </c>
      <c r="K372" s="212" t="str">
        <f t="shared" ca="1" si="723"/>
        <v>Completed</v>
      </c>
      <c r="L372" s="208" t="s">
        <v>57</v>
      </c>
      <c r="M372" s="213" t="s">
        <v>58</v>
      </c>
      <c r="N372" s="213" t="s">
        <v>78</v>
      </c>
      <c r="O372" s="213" t="s">
        <v>60</v>
      </c>
      <c r="P372" s="213" t="s">
        <v>79</v>
      </c>
      <c r="Q372" s="213" t="s">
        <v>79</v>
      </c>
      <c r="R372" s="52">
        <v>2.25</v>
      </c>
      <c r="S372" s="215">
        <v>4.5</v>
      </c>
      <c r="T372" s="216">
        <v>350000</v>
      </c>
      <c r="U372" s="216">
        <v>352356</v>
      </c>
      <c r="V372" s="212">
        <f t="shared" si="724"/>
        <v>0</v>
      </c>
      <c r="W372" s="212">
        <f t="shared" si="725"/>
        <v>350000</v>
      </c>
      <c r="X372" s="216">
        <v>7771</v>
      </c>
      <c r="Y372" s="217">
        <f t="shared" si="726"/>
        <v>2.2054399527750342E-2</v>
      </c>
      <c r="Z372" s="218">
        <f t="shared" si="727"/>
        <v>0.20267661819585639</v>
      </c>
      <c r="AA372" s="219">
        <f t="shared" si="728"/>
        <v>787.5</v>
      </c>
      <c r="AB372" s="220">
        <f t="shared" si="729"/>
        <v>787.5</v>
      </c>
      <c r="AC372" s="219">
        <f t="shared" si="730"/>
        <v>0</v>
      </c>
      <c r="AD372" s="221">
        <f t="shared" si="731"/>
        <v>1575</v>
      </c>
      <c r="AE372" s="302">
        <f>IF((SUMIF($J$7:$J$1048576,J372,$U$7:$U$1048576))&gt;(SUMIF($J$7:$J$1048576,J372,$T$7:$T$1048576)),AD372,(IF(O372="cpv",(U372*S372),(U372*S372/1000))))</f>
        <v>1575</v>
      </c>
      <c r="AF372" s="222">
        <f t="shared" si="732"/>
        <v>0</v>
      </c>
      <c r="AG372" s="222">
        <v>0</v>
      </c>
      <c r="AH372" s="222">
        <f t="shared" si="545"/>
        <v>787.5</v>
      </c>
      <c r="AI372" s="223">
        <f t="shared" si="546"/>
        <v>0.5</v>
      </c>
    </row>
    <row r="373" spans="1:35" customFormat="1" ht="15.75" hidden="1" customHeight="1" thickBot="1" x14ac:dyDescent="0.3">
      <c r="A373" s="309" t="s">
        <v>618</v>
      </c>
      <c r="B373" s="176">
        <v>2016</v>
      </c>
      <c r="C373" s="176">
        <v>2</v>
      </c>
      <c r="D373" s="177" t="s">
        <v>53</v>
      </c>
      <c r="E373" s="178">
        <v>42419</v>
      </c>
      <c r="F373" s="178">
        <v>42429</v>
      </c>
      <c r="G373" s="179">
        <f t="shared" ca="1" si="722"/>
        <v>0</v>
      </c>
      <c r="H373" s="175" t="s">
        <v>74</v>
      </c>
      <c r="I373" s="175" t="s">
        <v>619</v>
      </c>
      <c r="J373" s="175" t="s">
        <v>620</v>
      </c>
      <c r="K373" s="180" t="str">
        <f t="shared" ca="1" si="723"/>
        <v>Completed</v>
      </c>
      <c r="L373" s="176" t="s">
        <v>92</v>
      </c>
      <c r="M373" s="176" t="s">
        <v>58</v>
      </c>
      <c r="N373" s="176" t="s">
        <v>108</v>
      </c>
      <c r="O373" s="176" t="s">
        <v>109</v>
      </c>
      <c r="P373" s="176" t="s">
        <v>100</v>
      </c>
      <c r="Q373" s="176" t="s">
        <v>101</v>
      </c>
      <c r="R373" s="214">
        <v>1.2E-2</v>
      </c>
      <c r="S373" s="181">
        <v>3.5000000000000003E-2</v>
      </c>
      <c r="T373" s="182">
        <v>50000</v>
      </c>
      <c r="U373" s="182">
        <v>0</v>
      </c>
      <c r="V373" s="180">
        <f t="shared" si="724"/>
        <v>50000</v>
      </c>
      <c r="W373" s="180">
        <f t="shared" si="725"/>
        <v>0</v>
      </c>
      <c r="X373" s="182"/>
      <c r="Y373" s="183" t="e">
        <f t="shared" si="726"/>
        <v>#DIV/0!</v>
      </c>
      <c r="Z373" s="184" t="e">
        <f t="shared" si="727"/>
        <v>#DIV/0!</v>
      </c>
      <c r="AA373" s="185">
        <f t="shared" si="728"/>
        <v>600</v>
      </c>
      <c r="AB373" s="186">
        <f t="shared" si="729"/>
        <v>0</v>
      </c>
      <c r="AC373" s="185">
        <f t="shared" si="730"/>
        <v>-600</v>
      </c>
      <c r="AD373" s="187">
        <f t="shared" si="731"/>
        <v>1750.0000000000002</v>
      </c>
      <c r="AE373" s="300">
        <f>IF((SUMIF($J$7:$J$1048576,J373,$U$7:$U$1048576))&gt;(SUMIF($J$7:$J$1048576,J373,$T$7:$T$1048576)),AD373,(IF(O373="cpv",(U373*S373),(U373*S373/1000))))</f>
        <v>0</v>
      </c>
      <c r="AF373" s="188">
        <f t="shared" si="732"/>
        <v>-1750.0000000000002</v>
      </c>
      <c r="AG373" s="188">
        <v>0</v>
      </c>
      <c r="AH373" s="188">
        <f t="shared" si="545"/>
        <v>0</v>
      </c>
      <c r="AI373" s="189" t="e">
        <f t="shared" si="546"/>
        <v>#DIV/0!</v>
      </c>
    </row>
    <row r="374" spans="1:35" customFormat="1" ht="15" hidden="1" customHeight="1" thickBot="1" x14ac:dyDescent="0.3">
      <c r="A374" s="310" t="s">
        <v>621</v>
      </c>
      <c r="B374" s="191">
        <v>2016</v>
      </c>
      <c r="C374" s="191">
        <v>2</v>
      </c>
      <c r="D374" s="192" t="s">
        <v>53</v>
      </c>
      <c r="E374" s="193">
        <v>42419</v>
      </c>
      <c r="F374" s="226">
        <v>42429</v>
      </c>
      <c r="G374" s="194">
        <f t="shared" ref="G374:G375" ca="1" si="733">IF($N$1&gt;F374,0,(F374-$N$1))</f>
        <v>0</v>
      </c>
      <c r="H374" s="190" t="s">
        <v>74</v>
      </c>
      <c r="I374" s="190" t="s">
        <v>619</v>
      </c>
      <c r="J374" s="190" t="s">
        <v>620</v>
      </c>
      <c r="K374" s="195" t="str">
        <f t="shared" ref="K374:K375" ca="1" si="734">IF(F374=0,$L$3,(IF(G374=0,$L$1,$L$2)))</f>
        <v>Completed</v>
      </c>
      <c r="L374" s="191" t="s">
        <v>64</v>
      </c>
      <c r="M374" s="191" t="s">
        <v>58</v>
      </c>
      <c r="N374" s="196" t="s">
        <v>108</v>
      </c>
      <c r="O374" s="176" t="s">
        <v>109</v>
      </c>
      <c r="P374" s="196" t="s">
        <v>100</v>
      </c>
      <c r="Q374" s="196" t="s">
        <v>101</v>
      </c>
      <c r="R374" s="52">
        <v>6.0000000000000001E-3</v>
      </c>
      <c r="S374" s="198">
        <v>3.5000000000000003E-2</v>
      </c>
      <c r="T374" s="199">
        <v>50000</v>
      </c>
      <c r="U374" s="199">
        <v>55111</v>
      </c>
      <c r="V374" s="195">
        <f t="shared" ref="V374:V375" si="735">IF(U374&gt;T374,0,T374-U374)</f>
        <v>0</v>
      </c>
      <c r="W374" s="195">
        <f t="shared" ref="W374:W375" si="736">IF(U374&gt;T374,T374,U374)</f>
        <v>50000</v>
      </c>
      <c r="X374" s="199">
        <v>2170</v>
      </c>
      <c r="Y374" s="200">
        <f t="shared" ref="Y374:Y375" si="737">X374/U374</f>
        <v>3.9375079385240694E-2</v>
      </c>
      <c r="Z374" s="201">
        <f t="shared" ref="Z374:Z375" si="738">AE374/X374</f>
        <v>0.88888709677419364</v>
      </c>
      <c r="AA374" s="202">
        <f t="shared" ref="AA374:AA375" si="739">IF(O374="cpv",(T374*R374),(T374/1000*R374))</f>
        <v>300</v>
      </c>
      <c r="AB374" s="203">
        <f t="shared" ref="AB374" si="740">IF(O374="cpv",(IF(V374&gt;0,U374*R374,AA374)),(IF(V374&gt;0,U374/1000*R374,AA374)))</f>
        <v>300</v>
      </c>
      <c r="AC374" s="202">
        <f t="shared" ref="AC374:AC375" si="741">AB374-AA374</f>
        <v>0</v>
      </c>
      <c r="AD374" s="204">
        <f t="shared" ref="AD374:AD375" si="742">IF(O374="cpv",(T374*S374),(T374/1000*S374))</f>
        <v>1750.0000000000002</v>
      </c>
      <c r="AE374" s="301">
        <f>IF((SUMIF($J$7:$J$1048576,J374,$U$7:$U$1048576))&gt;(SUMIF($J$7:$J$1048576,J374,$T$7:$T$1048576)),AD374,(IF(O374="cpv",(U374*S374),(U374*S374/1000))))</f>
        <v>1928.8850000000002</v>
      </c>
      <c r="AF374" s="205">
        <f t="shared" ref="AF374:AF375" si="743">AE374-AD374</f>
        <v>178.88499999999999</v>
      </c>
      <c r="AG374" s="205">
        <v>0</v>
      </c>
      <c r="AH374" s="205">
        <f t="shared" si="545"/>
        <v>1628.8850000000002</v>
      </c>
      <c r="AI374" s="206">
        <f t="shared" si="546"/>
        <v>0.8444697325138617</v>
      </c>
    </row>
    <row r="375" spans="1:35" customFormat="1" ht="15.75" hidden="1" customHeight="1" thickBot="1" x14ac:dyDescent="0.3">
      <c r="A375" s="311" t="s">
        <v>622</v>
      </c>
      <c r="B375" s="208">
        <v>2016</v>
      </c>
      <c r="C375" s="208">
        <v>2</v>
      </c>
      <c r="D375" s="209" t="s">
        <v>53</v>
      </c>
      <c r="E375" s="210">
        <v>42419</v>
      </c>
      <c r="F375" s="227">
        <v>42429</v>
      </c>
      <c r="G375" s="211">
        <f t="shared" ca="1" si="733"/>
        <v>0</v>
      </c>
      <c r="H375" s="207" t="s">
        <v>74</v>
      </c>
      <c r="I375" s="207" t="s">
        <v>619</v>
      </c>
      <c r="J375" s="207" t="s">
        <v>620</v>
      </c>
      <c r="K375" s="212" t="str">
        <f t="shared" ca="1" si="734"/>
        <v>Completed</v>
      </c>
      <c r="L375" s="208" t="s">
        <v>77</v>
      </c>
      <c r="M375" s="208" t="s">
        <v>58</v>
      </c>
      <c r="N375" s="213" t="s">
        <v>108</v>
      </c>
      <c r="O375" s="176" t="s">
        <v>109</v>
      </c>
      <c r="P375" s="213" t="s">
        <v>100</v>
      </c>
      <c r="Q375" s="213" t="s">
        <v>101</v>
      </c>
      <c r="R375" s="52">
        <v>0.01</v>
      </c>
      <c r="S375" s="215">
        <v>3.5000000000000003E-2</v>
      </c>
      <c r="T375" s="216">
        <v>70000</v>
      </c>
      <c r="U375" s="216">
        <v>70522</v>
      </c>
      <c r="V375" s="212">
        <f t="shared" si="735"/>
        <v>0</v>
      </c>
      <c r="W375" s="212">
        <f t="shared" si="736"/>
        <v>70000</v>
      </c>
      <c r="X375" s="216">
        <v>9120</v>
      </c>
      <c r="Y375" s="217">
        <f t="shared" si="737"/>
        <v>0.12932134653016081</v>
      </c>
      <c r="Z375" s="218">
        <f t="shared" si="738"/>
        <v>0.27064364035087723</v>
      </c>
      <c r="AA375" s="219">
        <f t="shared" si="739"/>
        <v>700</v>
      </c>
      <c r="AB375" s="57">
        <v>0</v>
      </c>
      <c r="AC375" s="219">
        <f t="shared" si="741"/>
        <v>-700</v>
      </c>
      <c r="AD375" s="221">
        <f t="shared" si="742"/>
        <v>2450.0000000000005</v>
      </c>
      <c r="AE375" s="302">
        <f>IF((SUMIF($J$7:$J$1048576,J375,$U$7:$U$1048576))&gt;(SUMIF($J$7:$J$1048576,J375,$T$7:$T$1048576)),AD375,(IF(O375="cpv",(U375*S375),(U375*S375/1000))))</f>
        <v>2468.2700000000004</v>
      </c>
      <c r="AF375" s="222">
        <f t="shared" si="743"/>
        <v>18.269999999999982</v>
      </c>
      <c r="AG375" s="222">
        <v>0</v>
      </c>
      <c r="AH375" s="222">
        <f t="shared" si="545"/>
        <v>2468.2700000000004</v>
      </c>
      <c r="AI375" s="223">
        <f t="shared" si="546"/>
        <v>1</v>
      </c>
    </row>
    <row r="376" spans="1:35" customFormat="1" ht="15.75" hidden="1" customHeight="1" thickBot="1" x14ac:dyDescent="0.3">
      <c r="A376" s="308" t="s">
        <v>623</v>
      </c>
      <c r="B376" s="161">
        <v>2016</v>
      </c>
      <c r="C376" s="161">
        <v>2</v>
      </c>
      <c r="D376" s="162" t="s">
        <v>53</v>
      </c>
      <c r="E376" s="163">
        <v>42419</v>
      </c>
      <c r="F376" s="163">
        <v>42429</v>
      </c>
      <c r="G376" s="164">
        <f t="shared" ref="G376:G377" ca="1" si="744">IF($N$1&gt;F376,0,(F376-$N$1))</f>
        <v>0</v>
      </c>
      <c r="H376" s="160" t="s">
        <v>95</v>
      </c>
      <c r="I376" s="160" t="s">
        <v>624</v>
      </c>
      <c r="J376" s="160" t="s">
        <v>625</v>
      </c>
      <c r="K376" s="165" t="str">
        <f t="shared" ref="K376:K377" ca="1" si="745">IF(F376=0,$L$3,(IF(G376=0,$L$1,$L$2)))</f>
        <v>Completed</v>
      </c>
      <c r="L376" s="161" t="s">
        <v>98</v>
      </c>
      <c r="M376" s="161" t="s">
        <v>58</v>
      </c>
      <c r="N376" s="161" t="s">
        <v>123</v>
      </c>
      <c r="O376" s="161" t="s">
        <v>109</v>
      </c>
      <c r="P376" s="161" t="s">
        <v>100</v>
      </c>
      <c r="Q376" s="161" t="s">
        <v>101</v>
      </c>
      <c r="R376" s="166">
        <v>3.5000000000000003E-2</v>
      </c>
      <c r="S376" s="166">
        <v>0.06</v>
      </c>
      <c r="T376" s="167">
        <v>67000</v>
      </c>
      <c r="U376" s="167">
        <v>67692</v>
      </c>
      <c r="V376" s="165">
        <f t="shared" ref="V376:V377" si="746">IF(U376&gt;T376,0,T376-U376)</f>
        <v>0</v>
      </c>
      <c r="W376" s="165">
        <f t="shared" ref="W376:W377" si="747">IF(U376&gt;T376,T376,U376)</f>
        <v>67000</v>
      </c>
      <c r="X376" s="167">
        <v>5639</v>
      </c>
      <c r="Y376" s="168">
        <f t="shared" ref="Y376:Y377" si="748">X376/U376</f>
        <v>8.3303787744489752E-2</v>
      </c>
      <c r="Z376" s="169">
        <f t="shared" ref="Z376:Z377" si="749">AE376/X376</f>
        <v>0.72016314949459126</v>
      </c>
      <c r="AA376" s="170">
        <f t="shared" ref="AA376:AA377" si="750">IF(O376="cpv",(T376*R376),(T376/1000*R376))</f>
        <v>2345</v>
      </c>
      <c r="AB376" s="171">
        <f t="shared" ref="AB376:AB377" si="751">IF(O376="cpv",(IF(V376&gt;0,U376*R376,AA376)),(IF(V376&gt;0,U376/1000*R376,AA376)))</f>
        <v>2345</v>
      </c>
      <c r="AC376" s="170">
        <f t="shared" ref="AC376:AC377" si="752">AB376-AA376</f>
        <v>0</v>
      </c>
      <c r="AD376" s="172">
        <f t="shared" ref="AD376:AD377" si="753">IF(O376="cpv",(T376*S376),(T376/1000*S376))</f>
        <v>4020</v>
      </c>
      <c r="AE376" s="299">
        <v>4061</v>
      </c>
      <c r="AF376" s="173">
        <f t="shared" ref="AF376:AF377" si="754">AE376-AD376</f>
        <v>41</v>
      </c>
      <c r="AG376" s="173">
        <v>0</v>
      </c>
      <c r="AH376" s="173">
        <f t="shared" si="545"/>
        <v>1716</v>
      </c>
      <c r="AI376" s="174">
        <f t="shared" si="546"/>
        <v>0.42255602068456044</v>
      </c>
    </row>
    <row r="377" spans="1:35" customFormat="1" ht="15" hidden="1" customHeight="1" x14ac:dyDescent="0.3">
      <c r="A377" s="309" t="s">
        <v>626</v>
      </c>
      <c r="B377" s="176">
        <v>2016</v>
      </c>
      <c r="C377" s="176">
        <v>2</v>
      </c>
      <c r="D377" s="177" t="s">
        <v>53</v>
      </c>
      <c r="E377" s="178">
        <v>42419</v>
      </c>
      <c r="F377" s="178">
        <v>42422</v>
      </c>
      <c r="G377" s="179">
        <f t="shared" ca="1" si="744"/>
        <v>0</v>
      </c>
      <c r="H377" s="175" t="s">
        <v>54</v>
      </c>
      <c r="I377" s="175" t="s">
        <v>115</v>
      </c>
      <c r="J377" s="175" t="s">
        <v>627</v>
      </c>
      <c r="K377" s="180" t="str">
        <f t="shared" ca="1" si="745"/>
        <v>Completed</v>
      </c>
      <c r="L377" s="176" t="s">
        <v>57</v>
      </c>
      <c r="M377" s="176" t="s">
        <v>58</v>
      </c>
      <c r="N377" s="176" t="s">
        <v>78</v>
      </c>
      <c r="O377" s="176" t="s">
        <v>60</v>
      </c>
      <c r="P377" s="176" t="s">
        <v>79</v>
      </c>
      <c r="Q377" s="176" t="s">
        <v>79</v>
      </c>
      <c r="R377" s="52">
        <v>2.25</v>
      </c>
      <c r="S377" s="181">
        <v>4.25</v>
      </c>
      <c r="T377" s="182">
        <v>250000</v>
      </c>
      <c r="U377" s="182">
        <v>250830</v>
      </c>
      <c r="V377" s="180">
        <f t="shared" si="746"/>
        <v>0</v>
      </c>
      <c r="W377" s="180">
        <f t="shared" si="747"/>
        <v>250000</v>
      </c>
      <c r="X377" s="182">
        <v>4022</v>
      </c>
      <c r="Y377" s="183">
        <f t="shared" si="748"/>
        <v>1.6034764581589124E-2</v>
      </c>
      <c r="Z377" s="184">
        <f t="shared" si="749"/>
        <v>0.24888115365489807</v>
      </c>
      <c r="AA377" s="185">
        <f t="shared" si="750"/>
        <v>562.5</v>
      </c>
      <c r="AB377" s="186">
        <f t="shared" si="751"/>
        <v>562.5</v>
      </c>
      <c r="AC377" s="185">
        <f t="shared" si="752"/>
        <v>0</v>
      </c>
      <c r="AD377" s="187">
        <f t="shared" si="753"/>
        <v>1062.5</v>
      </c>
      <c r="AE377" s="300">
        <v>1001</v>
      </c>
      <c r="AF377" s="188">
        <f t="shared" si="754"/>
        <v>-61.5</v>
      </c>
      <c r="AG377" s="188">
        <v>0</v>
      </c>
      <c r="AH377" s="188">
        <f t="shared" si="545"/>
        <v>438.5</v>
      </c>
      <c r="AI377" s="189">
        <f t="shared" si="546"/>
        <v>0.43806193806193805</v>
      </c>
    </row>
    <row r="378" spans="1:35" customFormat="1" ht="15" hidden="1" customHeight="1" x14ac:dyDescent="0.3">
      <c r="A378" s="310" t="s">
        <v>628</v>
      </c>
      <c r="B378" s="191">
        <v>2016</v>
      </c>
      <c r="C378" s="191">
        <v>2</v>
      </c>
      <c r="D378" s="192" t="s">
        <v>53</v>
      </c>
      <c r="E378" s="193">
        <v>42419</v>
      </c>
      <c r="F378" s="226">
        <v>42422</v>
      </c>
      <c r="G378" s="194">
        <f t="shared" ref="G378:G379" ca="1" si="755">IF($N$1&gt;F378,0,(F378-$N$1))</f>
        <v>0</v>
      </c>
      <c r="H378" s="190" t="s">
        <v>54</v>
      </c>
      <c r="I378" s="190" t="s">
        <v>115</v>
      </c>
      <c r="J378" s="190" t="s">
        <v>627</v>
      </c>
      <c r="K378" s="195" t="str">
        <f t="shared" ref="K378:K379" ca="1" si="756">IF(F378=0,$L$3,(IF(G378=0,$L$1,$L$2)))</f>
        <v>Completed</v>
      </c>
      <c r="L378" s="191" t="s">
        <v>77</v>
      </c>
      <c r="M378" s="196" t="s">
        <v>58</v>
      </c>
      <c r="N378" s="196" t="s">
        <v>78</v>
      </c>
      <c r="O378" s="196" t="s">
        <v>60</v>
      </c>
      <c r="P378" s="196" t="s">
        <v>79</v>
      </c>
      <c r="Q378" s="196" t="s">
        <v>79</v>
      </c>
      <c r="R378" s="52">
        <v>1.5</v>
      </c>
      <c r="S378" s="198">
        <v>4.25</v>
      </c>
      <c r="T378" s="199">
        <v>250000</v>
      </c>
      <c r="U378" s="199">
        <v>251547</v>
      </c>
      <c r="V378" s="195">
        <f t="shared" ref="V378:V379" si="757">IF(U378&gt;T378,0,T378-U378)</f>
        <v>0</v>
      </c>
      <c r="W378" s="195">
        <f t="shared" ref="W378:W379" si="758">IF(U378&gt;T378,T378,U378)</f>
        <v>250000</v>
      </c>
      <c r="X378" s="199">
        <v>2208</v>
      </c>
      <c r="Y378" s="200">
        <f t="shared" ref="Y378:Y379" si="759">X378/U378</f>
        <v>8.7776836933058239E-3</v>
      </c>
      <c r="Z378" s="201">
        <f t="shared" ref="Z378:Z379" si="760">AE378/X378</f>
        <v>0.48418240489130432</v>
      </c>
      <c r="AA378" s="202">
        <f t="shared" ref="AA378:AA379" si="761">IF(O378="cpv",(T378*R378),(T378/1000*R378))</f>
        <v>375</v>
      </c>
      <c r="AB378" s="57">
        <v>0</v>
      </c>
      <c r="AC378" s="202">
        <f t="shared" ref="AC378:AC379" si="762">AB378-AA378</f>
        <v>-375</v>
      </c>
      <c r="AD378" s="204">
        <f t="shared" ref="AD378:AD379" si="763">IF(O378="cpv",(T378*S378),(T378/1000*S378))</f>
        <v>1062.5</v>
      </c>
      <c r="AE378" s="301">
        <f>IF((SUMIF($J$7:$J$1048576,J378,$U$7:$U$1048576))&gt;(SUMIF($J$7:$J$1048576,J378,$T$7:$T$1048576)),AD378,(IF(O378="cpv",(U378*S378),(U378*S378/1000))))</f>
        <v>1069.07475</v>
      </c>
      <c r="AF378" s="205">
        <f t="shared" ref="AF378:AF379" si="764">AE378-AD378</f>
        <v>6.5747499999999945</v>
      </c>
      <c r="AG378" s="205">
        <v>0</v>
      </c>
      <c r="AH378" s="205">
        <f t="shared" si="545"/>
        <v>1069.07475</v>
      </c>
      <c r="AI378" s="206">
        <f t="shared" si="546"/>
        <v>1</v>
      </c>
    </row>
    <row r="379" spans="1:35" customFormat="1" ht="15.75" hidden="1" customHeight="1" thickBot="1" x14ac:dyDescent="0.3">
      <c r="A379" s="310" t="s">
        <v>629</v>
      </c>
      <c r="B379" s="191">
        <v>2016</v>
      </c>
      <c r="C379" s="191">
        <v>2</v>
      </c>
      <c r="D379" s="192" t="s">
        <v>53</v>
      </c>
      <c r="E379" s="193">
        <v>42419</v>
      </c>
      <c r="F379" s="226">
        <v>42422</v>
      </c>
      <c r="G379" s="194">
        <f t="shared" ca="1" si="755"/>
        <v>0</v>
      </c>
      <c r="H379" s="190" t="s">
        <v>54</v>
      </c>
      <c r="I379" s="190" t="s">
        <v>115</v>
      </c>
      <c r="J379" s="190" t="s">
        <v>627</v>
      </c>
      <c r="K379" s="195" t="str">
        <f t="shared" ca="1" si="756"/>
        <v>Completed</v>
      </c>
      <c r="L379" s="191" t="s">
        <v>64</v>
      </c>
      <c r="M379" s="196" t="s">
        <v>58</v>
      </c>
      <c r="N379" s="196" t="s">
        <v>78</v>
      </c>
      <c r="O379" s="196" t="s">
        <v>60</v>
      </c>
      <c r="P379" s="196" t="s">
        <v>79</v>
      </c>
      <c r="Q379" s="196" t="s">
        <v>79</v>
      </c>
      <c r="R379" s="132">
        <v>2.5</v>
      </c>
      <c r="S379" s="198">
        <v>4.25</v>
      </c>
      <c r="T379" s="199">
        <v>250000</v>
      </c>
      <c r="U379" s="199">
        <v>25175</v>
      </c>
      <c r="V379" s="195">
        <f t="shared" si="757"/>
        <v>224825</v>
      </c>
      <c r="W379" s="195">
        <f t="shared" si="758"/>
        <v>25175</v>
      </c>
      <c r="X379" s="199">
        <v>404</v>
      </c>
      <c r="Y379" s="200">
        <f t="shared" si="759"/>
        <v>1.6047666335650447E-2</v>
      </c>
      <c r="Z379" s="201">
        <f t="shared" si="760"/>
        <v>0.26483601485148517</v>
      </c>
      <c r="AA379" s="202">
        <f t="shared" si="761"/>
        <v>625</v>
      </c>
      <c r="AB379" s="203">
        <f t="shared" ref="AB379" si="765">IF(O379="cpv",(IF(V379&gt;0,U379*R379,AA379)),(IF(V379&gt;0,U379/1000*R379,AA379)))</f>
        <v>62.9375</v>
      </c>
      <c r="AC379" s="202">
        <f t="shared" si="762"/>
        <v>-562.0625</v>
      </c>
      <c r="AD379" s="204">
        <f t="shared" si="763"/>
        <v>1062.5</v>
      </c>
      <c r="AE379" s="301">
        <f>IF((SUMIF($J$7:$J$1048576,J379,$U$7:$U$1048576))&gt;(SUMIF($J$7:$J$1048576,J379,$T$7:$T$1048576)),AD379,(IF(O379="cpv",(U379*S379),(U379*S379/1000))))</f>
        <v>106.99375000000001</v>
      </c>
      <c r="AF379" s="205">
        <f t="shared" si="764"/>
        <v>-955.50625000000002</v>
      </c>
      <c r="AG379" s="205">
        <v>0</v>
      </c>
      <c r="AH379" s="205">
        <f t="shared" si="545"/>
        <v>44.056250000000006</v>
      </c>
      <c r="AI379" s="206">
        <f t="shared" si="546"/>
        <v>0.41176470588235298</v>
      </c>
    </row>
    <row r="380" spans="1:35" customFormat="1" ht="15.75" hidden="1" customHeight="1" thickBot="1" x14ac:dyDescent="0.3">
      <c r="A380" s="311" t="s">
        <v>630</v>
      </c>
      <c r="B380" s="208">
        <v>2016</v>
      </c>
      <c r="C380" s="208">
        <v>2</v>
      </c>
      <c r="D380" s="209" t="s">
        <v>53</v>
      </c>
      <c r="E380" s="210">
        <v>42419</v>
      </c>
      <c r="F380" s="227">
        <v>42422</v>
      </c>
      <c r="G380" s="211">
        <f t="shared" ref="G380:G381" ca="1" si="766">IF($N$1&gt;F380,0,(F380-$N$1))</f>
        <v>0</v>
      </c>
      <c r="H380" s="207" t="s">
        <v>54</v>
      </c>
      <c r="I380" s="207" t="s">
        <v>115</v>
      </c>
      <c r="J380" s="207" t="s">
        <v>627</v>
      </c>
      <c r="K380" s="212" t="str">
        <f t="shared" ref="K380:K381" ca="1" si="767">IF(F380=0,$L$3,(IF(G380=0,$L$1,$L$2)))</f>
        <v>Completed</v>
      </c>
      <c r="L380" s="208" t="s">
        <v>82</v>
      </c>
      <c r="M380" s="213" t="s">
        <v>58</v>
      </c>
      <c r="N380" s="213" t="s">
        <v>78</v>
      </c>
      <c r="O380" s="213" t="s">
        <v>60</v>
      </c>
      <c r="P380" s="213" t="s">
        <v>79</v>
      </c>
      <c r="Q380" s="213" t="s">
        <v>79</v>
      </c>
      <c r="R380" s="52">
        <v>0.5</v>
      </c>
      <c r="S380" s="215">
        <v>4.25</v>
      </c>
      <c r="T380" s="216">
        <v>400000</v>
      </c>
      <c r="U380" s="216">
        <v>385790</v>
      </c>
      <c r="V380" s="212">
        <f t="shared" ref="V380:V381" si="768">IF(U380&gt;T380,0,T380-U380)</f>
        <v>14210</v>
      </c>
      <c r="W380" s="212">
        <f t="shared" ref="W380:W381" si="769">IF(U380&gt;T380,T380,U380)</f>
        <v>385790</v>
      </c>
      <c r="X380" s="216">
        <v>5279</v>
      </c>
      <c r="Y380" s="217">
        <f t="shared" ref="Y380:Y381" si="770">X380/U380</f>
        <v>1.3683610254283418E-2</v>
      </c>
      <c r="Z380" s="218">
        <f t="shared" ref="Z380:Z381" si="771">AE380/X380</f>
        <v>0.31059054745216896</v>
      </c>
      <c r="AA380" s="219">
        <f t="shared" ref="AA380:AA381" si="772">IF(O380="cpv",(T380*R380),(T380/1000*R380))</f>
        <v>200</v>
      </c>
      <c r="AB380" s="220">
        <f t="shared" ref="AB380:AB381" si="773">IF(O380="cpv",(IF(V380&gt;0,U380*R380,AA380)),(IF(V380&gt;0,U380/1000*R380,AA380)))</f>
        <v>192.89500000000001</v>
      </c>
      <c r="AC380" s="219">
        <f t="shared" ref="AC380:AC381" si="774">AB380-AA380</f>
        <v>-7.1049999999999898</v>
      </c>
      <c r="AD380" s="221">
        <f t="shared" ref="AD380:AD381" si="775">IF(O380="cpv",(T380*S380),(T380/1000*S380))</f>
        <v>1700</v>
      </c>
      <c r="AE380" s="302">
        <f>IF((SUMIF($J$7:$J$1048576,J380,$U$7:$U$1048576))&gt;(SUMIF($J$7:$J$1048576,J380,$T$7:$T$1048576)),AD380,(IF(O380="cpv",(U380*S380),(U380*S380/1000))))</f>
        <v>1639.6075000000001</v>
      </c>
      <c r="AF380" s="222">
        <f t="shared" ref="AF380:AF381" si="776">AE380-AD380</f>
        <v>-60.392499999999927</v>
      </c>
      <c r="AG380" s="222">
        <v>0</v>
      </c>
      <c r="AH380" s="222">
        <f t="shared" si="545"/>
        <v>1446.7125000000001</v>
      </c>
      <c r="AI380" s="223">
        <f t="shared" si="546"/>
        <v>0.88235294117647056</v>
      </c>
    </row>
    <row r="381" spans="1:35" customFormat="1" ht="15.75" hidden="1" customHeight="1" thickBot="1" x14ac:dyDescent="0.3">
      <c r="A381" s="308" t="s">
        <v>631</v>
      </c>
      <c r="B381" s="161">
        <v>2016</v>
      </c>
      <c r="C381" s="161">
        <v>2</v>
      </c>
      <c r="D381" s="162" t="s">
        <v>53</v>
      </c>
      <c r="E381" s="163">
        <v>42419</v>
      </c>
      <c r="F381" s="163">
        <v>42429</v>
      </c>
      <c r="G381" s="164">
        <f t="shared" ca="1" si="766"/>
        <v>0</v>
      </c>
      <c r="H381" s="160" t="s">
        <v>54</v>
      </c>
      <c r="I381" s="160" t="s">
        <v>261</v>
      </c>
      <c r="J381" s="160" t="s">
        <v>632</v>
      </c>
      <c r="K381" s="165" t="str">
        <f t="shared" ca="1" si="767"/>
        <v>Completed</v>
      </c>
      <c r="L381" s="161" t="s">
        <v>98</v>
      </c>
      <c r="M381" s="161" t="s">
        <v>58</v>
      </c>
      <c r="N381" s="161" t="s">
        <v>123</v>
      </c>
      <c r="O381" s="161" t="s">
        <v>109</v>
      </c>
      <c r="P381" s="161" t="s">
        <v>100</v>
      </c>
      <c r="Q381" s="161" t="s">
        <v>101</v>
      </c>
      <c r="R381" s="166">
        <v>3.5000000000000003E-2</v>
      </c>
      <c r="S381" s="166">
        <v>0.06</v>
      </c>
      <c r="T381" s="167">
        <v>247436</v>
      </c>
      <c r="U381" s="167">
        <v>247436</v>
      </c>
      <c r="V381" s="165">
        <f t="shared" si="768"/>
        <v>0</v>
      </c>
      <c r="W381" s="165">
        <f t="shared" si="769"/>
        <v>247436</v>
      </c>
      <c r="X381" s="167">
        <v>17314</v>
      </c>
      <c r="Y381" s="168">
        <f t="shared" si="770"/>
        <v>6.9973649751855022E-2</v>
      </c>
      <c r="Z381" s="169">
        <f t="shared" si="771"/>
        <v>0.85746563474644799</v>
      </c>
      <c r="AA381" s="170">
        <f t="shared" si="772"/>
        <v>8660.26</v>
      </c>
      <c r="AB381" s="171">
        <f t="shared" si="773"/>
        <v>8660.26</v>
      </c>
      <c r="AC381" s="170">
        <f t="shared" si="774"/>
        <v>0</v>
      </c>
      <c r="AD381" s="172">
        <f t="shared" si="775"/>
        <v>14846.16</v>
      </c>
      <c r="AE381" s="299">
        <f>IF((SUMIF($J$7:$J$1048576,J381,$U$7:$U$1048576))&gt;(SUMIF($J$7:$J$1048576,J381,$T$7:$T$1048576)),AD381,(IF(O381="cpv",(U381*S381),(U381*S381/1000))))</f>
        <v>14846.16</v>
      </c>
      <c r="AF381" s="173">
        <f t="shared" si="776"/>
        <v>0</v>
      </c>
      <c r="AG381" s="173">
        <v>0</v>
      </c>
      <c r="AH381" s="173">
        <f t="shared" si="545"/>
        <v>6185.9</v>
      </c>
      <c r="AI381" s="174">
        <f t="shared" si="546"/>
        <v>0.41666666666666663</v>
      </c>
    </row>
    <row r="382" spans="1:35" customFormat="1" ht="15.75" hidden="1" customHeight="1" thickBot="1" x14ac:dyDescent="0.3">
      <c r="A382" s="308" t="s">
        <v>633</v>
      </c>
      <c r="B382" s="161">
        <v>2016</v>
      </c>
      <c r="C382" s="161">
        <v>2</v>
      </c>
      <c r="D382" s="162" t="s">
        <v>53</v>
      </c>
      <c r="E382" s="163">
        <v>42419</v>
      </c>
      <c r="F382" s="163">
        <v>42429</v>
      </c>
      <c r="G382" s="164">
        <f t="shared" ref="G382:G383" ca="1" si="777">IF($N$1&gt;F382,0,(F382-$N$1))</f>
        <v>0</v>
      </c>
      <c r="H382" s="160" t="s">
        <v>54</v>
      </c>
      <c r="I382" s="160" t="s">
        <v>329</v>
      </c>
      <c r="J382" s="160" t="s">
        <v>634</v>
      </c>
      <c r="K382" s="165" t="str">
        <f t="shared" ref="K382:K383" ca="1" si="778">IF(F382=0,$L$3,(IF(G382=0,$L$1,$L$2)))</f>
        <v>Completed</v>
      </c>
      <c r="L382" s="161" t="s">
        <v>635</v>
      </c>
      <c r="M382" s="161" t="s">
        <v>58</v>
      </c>
      <c r="N382" s="161" t="s">
        <v>78</v>
      </c>
      <c r="O382" s="161" t="s">
        <v>60</v>
      </c>
      <c r="P382" s="161" t="s">
        <v>636</v>
      </c>
      <c r="Q382" s="161" t="s">
        <v>636</v>
      </c>
      <c r="R382" s="166">
        <v>5</v>
      </c>
      <c r="S382" s="166">
        <v>9</v>
      </c>
      <c r="T382" s="167">
        <v>800000</v>
      </c>
      <c r="U382" s="167">
        <v>2464464</v>
      </c>
      <c r="V382" s="165">
        <f t="shared" ref="V382:V383" si="779">IF(U382&gt;T382,0,T382-U382)</f>
        <v>0</v>
      </c>
      <c r="W382" s="165">
        <f t="shared" ref="W382:W383" si="780">IF(U382&gt;T382,T382,U382)</f>
        <v>800000</v>
      </c>
      <c r="X382" s="167">
        <v>4524</v>
      </c>
      <c r="Y382" s="168">
        <f t="shared" ref="Y382:Y383" si="781">X382/U382</f>
        <v>1.8356932785384571E-3</v>
      </c>
      <c r="Z382" s="169">
        <f t="shared" ref="Z382:Z383" si="782">AE382/X382</f>
        <v>1.5473032714412025</v>
      </c>
      <c r="AA382" s="170">
        <f t="shared" ref="AA382:AA383" si="783">IF(O382="cpv",(T382*R382),(T382/1000*R382))</f>
        <v>4000</v>
      </c>
      <c r="AB382" s="171">
        <f t="shared" ref="AB382:AB383" si="784">IF(O382="cpv",(IF(V382&gt;0,U382*R382,AA382)),(IF(V382&gt;0,U382/1000*R382,AA382)))</f>
        <v>4000</v>
      </c>
      <c r="AC382" s="170">
        <f t="shared" ref="AC382:AC383" si="785">AB382-AA382</f>
        <v>0</v>
      </c>
      <c r="AD382" s="172">
        <f t="shared" ref="AD382:AD383" si="786">IF(O382="cpv",(T382*S382),(T382/1000*S382))</f>
        <v>7200</v>
      </c>
      <c r="AE382" s="299">
        <v>7000</v>
      </c>
      <c r="AF382" s="173">
        <f t="shared" ref="AF382:AF383" si="787">AE382-AD382</f>
        <v>-200</v>
      </c>
      <c r="AG382" s="173">
        <v>0</v>
      </c>
      <c r="AH382" s="173">
        <f t="shared" si="545"/>
        <v>3000</v>
      </c>
      <c r="AI382" s="174">
        <f t="shared" si="546"/>
        <v>0.42857142857142855</v>
      </c>
    </row>
    <row r="383" spans="1:35" customFormat="1" ht="15" hidden="1" customHeight="1" x14ac:dyDescent="0.3">
      <c r="A383" s="309" t="s">
        <v>637</v>
      </c>
      <c r="B383" s="176">
        <v>2016</v>
      </c>
      <c r="C383" s="176">
        <v>2</v>
      </c>
      <c r="D383" s="177" t="s">
        <v>53</v>
      </c>
      <c r="E383" s="178">
        <v>42422</v>
      </c>
      <c r="F383" s="178">
        <v>42429</v>
      </c>
      <c r="G383" s="179">
        <f t="shared" ca="1" si="777"/>
        <v>0</v>
      </c>
      <c r="H383" s="175" t="s">
        <v>84</v>
      </c>
      <c r="I383" s="175" t="s">
        <v>170</v>
      </c>
      <c r="J383" s="175" t="s">
        <v>638</v>
      </c>
      <c r="K383" s="180" t="str">
        <f t="shared" ca="1" si="778"/>
        <v>Completed</v>
      </c>
      <c r="L383" s="176" t="s">
        <v>92</v>
      </c>
      <c r="M383" s="176" t="s">
        <v>58</v>
      </c>
      <c r="N383" s="176" t="s">
        <v>59</v>
      </c>
      <c r="O383" s="176" t="s">
        <v>60</v>
      </c>
      <c r="P383" s="176" t="s">
        <v>61</v>
      </c>
      <c r="Q383" s="176" t="s">
        <v>62</v>
      </c>
      <c r="R383" s="52">
        <v>0.1</v>
      </c>
      <c r="S383" s="181">
        <v>0.8</v>
      </c>
      <c r="T383" s="182">
        <v>1000000</v>
      </c>
      <c r="U383" s="182">
        <v>281585</v>
      </c>
      <c r="V383" s="180">
        <f t="shared" si="779"/>
        <v>718415</v>
      </c>
      <c r="W383" s="180">
        <f t="shared" si="780"/>
        <v>281585</v>
      </c>
      <c r="X383" s="182"/>
      <c r="Y383" s="183">
        <f t="shared" si="781"/>
        <v>0</v>
      </c>
      <c r="Z383" s="184" t="e">
        <f t="shared" si="782"/>
        <v>#DIV/0!</v>
      </c>
      <c r="AA383" s="185">
        <f t="shared" si="783"/>
        <v>100</v>
      </c>
      <c r="AB383" s="186">
        <f t="shared" si="784"/>
        <v>28.1585</v>
      </c>
      <c r="AC383" s="185">
        <f t="shared" si="785"/>
        <v>-71.841499999999996</v>
      </c>
      <c r="AD383" s="187">
        <f t="shared" si="786"/>
        <v>800</v>
      </c>
      <c r="AE383" s="300">
        <f>IF((SUMIF($J$7:$J$1048576,J383,$U$7:$U$1048576))&gt;(SUMIF($J$7:$J$1048576,J383,$T$7:$T$1048576)),AD383,(IF(O383="cpv",(U383*S383),(U383*S383/1000))))</f>
        <v>225.268</v>
      </c>
      <c r="AF383" s="188">
        <f t="shared" si="787"/>
        <v>-574.73199999999997</v>
      </c>
      <c r="AG383" s="188">
        <v>0</v>
      </c>
      <c r="AH383" s="188">
        <f t="shared" si="545"/>
        <v>197.1095</v>
      </c>
      <c r="AI383" s="189">
        <f t="shared" si="546"/>
        <v>0.875</v>
      </c>
    </row>
    <row r="384" spans="1:35" customFormat="1" ht="15" hidden="1" customHeight="1" thickBot="1" x14ac:dyDescent="0.3">
      <c r="A384" s="310" t="s">
        <v>639</v>
      </c>
      <c r="B384" s="191">
        <v>2016</v>
      </c>
      <c r="C384" s="191">
        <v>2</v>
      </c>
      <c r="D384" s="192" t="s">
        <v>53</v>
      </c>
      <c r="E384" s="193">
        <v>42422</v>
      </c>
      <c r="F384" s="226">
        <v>42429</v>
      </c>
      <c r="G384" s="194">
        <f t="shared" ref="G384:G385" ca="1" si="788">IF($N$1&gt;F384,0,(F384-$N$1))</f>
        <v>0</v>
      </c>
      <c r="H384" s="190" t="s">
        <v>84</v>
      </c>
      <c r="I384" s="190" t="s">
        <v>170</v>
      </c>
      <c r="J384" s="190" t="s">
        <v>638</v>
      </c>
      <c r="K384" s="195" t="str">
        <f t="shared" ref="K384:K385" ca="1" si="789">IF(F384=0,$L$3,(IF(G384=0,$L$1,$L$2)))</f>
        <v>Completed</v>
      </c>
      <c r="L384" s="191" t="s">
        <v>64</v>
      </c>
      <c r="M384" s="196" t="s">
        <v>58</v>
      </c>
      <c r="N384" s="196" t="s">
        <v>59</v>
      </c>
      <c r="O384" s="196" t="s">
        <v>60</v>
      </c>
      <c r="P384" s="196" t="s">
        <v>61</v>
      </c>
      <c r="Q384" s="196" t="s">
        <v>62</v>
      </c>
      <c r="R384" s="52">
        <v>0.2</v>
      </c>
      <c r="S384" s="198">
        <v>0.8</v>
      </c>
      <c r="T384" s="199">
        <v>3000000</v>
      </c>
      <c r="U384" s="199">
        <v>3049423</v>
      </c>
      <c r="V384" s="195">
        <f t="shared" ref="V384:V385" si="790">IF(U384&gt;T384,0,T384-U384)</f>
        <v>0</v>
      </c>
      <c r="W384" s="195">
        <f t="shared" ref="W384:W385" si="791">IF(U384&gt;T384,T384,U384)</f>
        <v>3000000</v>
      </c>
      <c r="X384" s="199">
        <v>583</v>
      </c>
      <c r="Y384" s="200">
        <f t="shared" ref="Y384:Y385" si="792">X384/U384</f>
        <v>1.9118370918039249E-4</v>
      </c>
      <c r="Z384" s="201">
        <f t="shared" ref="Z384:Z385" si="793">AE384/X384</f>
        <v>4.1844569468267583</v>
      </c>
      <c r="AA384" s="202">
        <f t="shared" ref="AA384:AA385" si="794">IF(O384="cpv",(T384*R384),(T384/1000*R384))</f>
        <v>600</v>
      </c>
      <c r="AB384" s="203">
        <f t="shared" ref="AB384:AB385" si="795">IF(O384="cpv",(IF(V384&gt;0,U384*R384,AA384)),(IF(V384&gt;0,U384/1000*R384,AA384)))</f>
        <v>600</v>
      </c>
      <c r="AC384" s="202">
        <f t="shared" ref="AC384:AC385" si="796">AB384-AA384</f>
        <v>0</v>
      </c>
      <c r="AD384" s="204">
        <f t="shared" ref="AD384:AD385" si="797">IF(O384="cpv",(T384*S384),(T384/1000*S384))</f>
        <v>2400</v>
      </c>
      <c r="AE384" s="301">
        <f>IF((SUMIF($J$7:$J$1048576,J384,$U$7:$U$1048576))&gt;(SUMIF($J$7:$J$1048576,J384,$T$7:$T$1048576)),AD384,(IF(O384="cpv",(U384*S384),(U384*S384/1000))))</f>
        <v>2439.5383999999999</v>
      </c>
      <c r="AF384" s="205">
        <f t="shared" ref="AF384:AF385" si="798">AE384-AD384</f>
        <v>39.538399999999911</v>
      </c>
      <c r="AG384" s="205">
        <v>0</v>
      </c>
      <c r="AH384" s="205">
        <f t="shared" si="545"/>
        <v>1839.5383999999999</v>
      </c>
      <c r="AI384" s="206">
        <f t="shared" si="546"/>
        <v>0.75405183210069571</v>
      </c>
    </row>
    <row r="385" spans="1:35" customFormat="1" ht="15" hidden="1" customHeight="1" thickBot="1" x14ac:dyDescent="0.3">
      <c r="A385" s="314" t="s">
        <v>640</v>
      </c>
      <c r="B385" s="229">
        <v>2016</v>
      </c>
      <c r="C385" s="229">
        <v>2</v>
      </c>
      <c r="D385" s="230" t="s">
        <v>53</v>
      </c>
      <c r="E385" s="231">
        <v>42422</v>
      </c>
      <c r="F385" s="232">
        <v>42429</v>
      </c>
      <c r="G385" s="233">
        <f t="shared" ca="1" si="788"/>
        <v>0</v>
      </c>
      <c r="H385" s="228" t="s">
        <v>84</v>
      </c>
      <c r="I385" s="228" t="s">
        <v>170</v>
      </c>
      <c r="J385" s="228" t="s">
        <v>638</v>
      </c>
      <c r="K385" s="234" t="str">
        <f t="shared" ca="1" si="789"/>
        <v>Completed</v>
      </c>
      <c r="L385" s="229" t="s">
        <v>82</v>
      </c>
      <c r="M385" s="235" t="s">
        <v>58</v>
      </c>
      <c r="N385" s="235" t="s">
        <v>59</v>
      </c>
      <c r="O385" s="235" t="s">
        <v>60</v>
      </c>
      <c r="P385" s="235" t="s">
        <v>61</v>
      </c>
      <c r="Q385" s="235" t="s">
        <v>62</v>
      </c>
      <c r="R385" s="117">
        <v>0.1</v>
      </c>
      <c r="S385" s="236">
        <v>0.8</v>
      </c>
      <c r="T385" s="237">
        <v>1000000</v>
      </c>
      <c r="U385" s="237">
        <v>512470</v>
      </c>
      <c r="V385" s="234">
        <f t="shared" si="790"/>
        <v>487530</v>
      </c>
      <c r="W385" s="234">
        <f t="shared" si="791"/>
        <v>512470</v>
      </c>
      <c r="X385" s="237"/>
      <c r="Y385" s="238">
        <f t="shared" si="792"/>
        <v>0</v>
      </c>
      <c r="Z385" s="239" t="e">
        <f t="shared" si="793"/>
        <v>#DIV/0!</v>
      </c>
      <c r="AA385" s="240">
        <f t="shared" si="794"/>
        <v>100</v>
      </c>
      <c r="AB385" s="241">
        <f t="shared" si="795"/>
        <v>51.247000000000007</v>
      </c>
      <c r="AC385" s="240">
        <f t="shared" si="796"/>
        <v>-48.752999999999993</v>
      </c>
      <c r="AD385" s="242">
        <f t="shared" si="797"/>
        <v>800</v>
      </c>
      <c r="AE385" s="303">
        <f>IF((SUMIF($J$7:$J$1048576,J385,$U$7:$U$1048576))&gt;(SUMIF($J$7:$J$1048576,J385,$T$7:$T$1048576)),AD385,(IF(O385="cpv",(U385*S385),(U385*S385/1000))))</f>
        <v>409.976</v>
      </c>
      <c r="AF385" s="243">
        <f t="shared" si="798"/>
        <v>-390.024</v>
      </c>
      <c r="AG385" s="243">
        <v>0</v>
      </c>
      <c r="AH385" s="243">
        <f t="shared" si="545"/>
        <v>358.72899999999998</v>
      </c>
      <c r="AI385" s="244">
        <f t="shared" si="546"/>
        <v>0.875</v>
      </c>
    </row>
    <row r="386" spans="1:35" customFormat="1" ht="15.75" hidden="1" customHeight="1" thickBot="1" x14ac:dyDescent="0.3">
      <c r="A386" s="308" t="s">
        <v>641</v>
      </c>
      <c r="B386" s="161">
        <v>2016</v>
      </c>
      <c r="C386" s="161">
        <v>2</v>
      </c>
      <c r="D386" s="162" t="s">
        <v>53</v>
      </c>
      <c r="E386" s="163">
        <v>42422</v>
      </c>
      <c r="F386" s="163">
        <v>42429</v>
      </c>
      <c r="G386" s="164">
        <f t="shared" ref="G386:G388" ca="1" si="799">IF($N$1&gt;F386,0,(F386-$N$1))</f>
        <v>0</v>
      </c>
      <c r="H386" s="160" t="s">
        <v>84</v>
      </c>
      <c r="I386" s="160" t="s">
        <v>170</v>
      </c>
      <c r="J386" s="160" t="s">
        <v>642</v>
      </c>
      <c r="K386" s="165" t="str">
        <f t="shared" ref="K386:K388" ca="1" si="800">IF(F386=0,$L$3,(IF(G386=0,$L$1,$L$2)))</f>
        <v>Completed</v>
      </c>
      <c r="L386" s="161" t="s">
        <v>82</v>
      </c>
      <c r="M386" s="161" t="s">
        <v>58</v>
      </c>
      <c r="N386" s="161" t="s">
        <v>78</v>
      </c>
      <c r="O386" s="161" t="s">
        <v>60</v>
      </c>
      <c r="P386" s="161" t="s">
        <v>79</v>
      </c>
      <c r="Q386" s="161" t="s">
        <v>79</v>
      </c>
      <c r="R386" s="52">
        <v>0.5</v>
      </c>
      <c r="S386" s="166">
        <v>0.8</v>
      </c>
      <c r="T386" s="167">
        <v>1000000</v>
      </c>
      <c r="U386" s="167">
        <v>1000957</v>
      </c>
      <c r="V386" s="165">
        <f t="shared" ref="V386:V388" si="801">IF(U386&gt;T386,0,T386-U386)</f>
        <v>0</v>
      </c>
      <c r="W386" s="165">
        <f t="shared" ref="W386:W388" si="802">IF(U386&gt;T386,T386,U386)</f>
        <v>1000000</v>
      </c>
      <c r="X386" s="167"/>
      <c r="Y386" s="168">
        <f t="shared" ref="Y386:Y388" si="803">X386/U386</f>
        <v>0</v>
      </c>
      <c r="Z386" s="169" t="e">
        <f t="shared" ref="Z386:Z388" si="804">AE386/X386</f>
        <v>#DIV/0!</v>
      </c>
      <c r="AA386" s="170">
        <f t="shared" ref="AA386:AA388" si="805">IF(O386="cpv",(T386*R386),(T386/1000*R386))</f>
        <v>500</v>
      </c>
      <c r="AB386" s="171">
        <f t="shared" ref="AB386:AB388" si="806">IF(O386="cpv",(IF(V386&gt;0,U386*R386,AA386)),(IF(V386&gt;0,U386/1000*R386,AA386)))</f>
        <v>500</v>
      </c>
      <c r="AC386" s="170">
        <f t="shared" ref="AC386:AC388" si="807">AB386-AA386</f>
        <v>0</v>
      </c>
      <c r="AD386" s="172">
        <f t="shared" ref="AD386:AD388" si="808">IF(O386="cpv",(T386*S386),(T386/1000*S386))</f>
        <v>800</v>
      </c>
      <c r="AE386" s="299">
        <v>126</v>
      </c>
      <c r="AF386" s="173">
        <f t="shared" ref="AF386:AF388" si="809">AE386-AD386</f>
        <v>-674</v>
      </c>
      <c r="AG386" s="173">
        <v>0</v>
      </c>
      <c r="AH386" s="173">
        <f t="shared" si="545"/>
        <v>-374</v>
      </c>
      <c r="AI386" s="174">
        <f t="shared" si="546"/>
        <v>-2.9682539682539684</v>
      </c>
    </row>
    <row r="387" spans="1:35" customFormat="1" ht="15" hidden="1" customHeight="1" x14ac:dyDescent="0.3">
      <c r="A387" s="309" t="s">
        <v>643</v>
      </c>
      <c r="B387" s="176">
        <v>2016</v>
      </c>
      <c r="C387" s="176">
        <v>2</v>
      </c>
      <c r="D387" s="177" t="s">
        <v>53</v>
      </c>
      <c r="E387" s="178">
        <v>42423</v>
      </c>
      <c r="F387" s="178">
        <v>42429</v>
      </c>
      <c r="G387" s="179">
        <f t="shared" ca="1" si="799"/>
        <v>0</v>
      </c>
      <c r="H387" s="175" t="s">
        <v>54</v>
      </c>
      <c r="I387" s="175" t="s">
        <v>140</v>
      </c>
      <c r="J387" s="175" t="s">
        <v>644</v>
      </c>
      <c r="K387" s="180" t="str">
        <f t="shared" ca="1" si="800"/>
        <v>Completed</v>
      </c>
      <c r="L387" s="176" t="s">
        <v>82</v>
      </c>
      <c r="M387" s="176" t="s">
        <v>58</v>
      </c>
      <c r="N387" s="176" t="s">
        <v>59</v>
      </c>
      <c r="O387" s="176" t="s">
        <v>60</v>
      </c>
      <c r="P387" s="176" t="s">
        <v>61</v>
      </c>
      <c r="Q387" s="176" t="s">
        <v>62</v>
      </c>
      <c r="R387" s="117">
        <v>0.1</v>
      </c>
      <c r="S387" s="181">
        <v>1</v>
      </c>
      <c r="T387" s="182">
        <v>2000000</v>
      </c>
      <c r="U387" s="182">
        <v>2079606</v>
      </c>
      <c r="V387" s="180">
        <f t="shared" si="801"/>
        <v>0</v>
      </c>
      <c r="W387" s="180">
        <f t="shared" si="802"/>
        <v>2000000</v>
      </c>
      <c r="X387" s="182"/>
      <c r="Y387" s="183">
        <f t="shared" si="803"/>
        <v>0</v>
      </c>
      <c r="Z387" s="184" t="e">
        <f t="shared" si="804"/>
        <v>#DIV/0!</v>
      </c>
      <c r="AA387" s="185">
        <f t="shared" si="805"/>
        <v>200</v>
      </c>
      <c r="AB387" s="186">
        <f t="shared" si="806"/>
        <v>200</v>
      </c>
      <c r="AC387" s="185">
        <f t="shared" si="807"/>
        <v>0</v>
      </c>
      <c r="AD387" s="187">
        <f t="shared" si="808"/>
        <v>2000</v>
      </c>
      <c r="AE387" s="300">
        <v>1000</v>
      </c>
      <c r="AF387" s="188">
        <f t="shared" si="809"/>
        <v>-1000</v>
      </c>
      <c r="AG387" s="188">
        <v>0</v>
      </c>
      <c r="AH387" s="188">
        <f t="shared" si="545"/>
        <v>800</v>
      </c>
      <c r="AI387" s="189">
        <f t="shared" si="546"/>
        <v>0.8</v>
      </c>
    </row>
    <row r="388" spans="1:35" customFormat="1" ht="15" hidden="1" customHeight="1" x14ac:dyDescent="0.3">
      <c r="A388" s="310" t="s">
        <v>647</v>
      </c>
      <c r="B388" s="191">
        <v>2016</v>
      </c>
      <c r="C388" s="191">
        <v>2</v>
      </c>
      <c r="D388" s="192" t="s">
        <v>53</v>
      </c>
      <c r="E388" s="193">
        <v>42423</v>
      </c>
      <c r="F388" s="226">
        <v>42429</v>
      </c>
      <c r="G388" s="194">
        <f t="shared" ca="1" si="799"/>
        <v>0</v>
      </c>
      <c r="H388" s="190" t="s">
        <v>54</v>
      </c>
      <c r="I388" s="190" t="s">
        <v>140</v>
      </c>
      <c r="J388" s="190" t="s">
        <v>644</v>
      </c>
      <c r="K388" s="195" t="str">
        <f t="shared" ca="1" si="800"/>
        <v>Completed</v>
      </c>
      <c r="L388" s="191" t="s">
        <v>64</v>
      </c>
      <c r="M388" s="196" t="s">
        <v>58</v>
      </c>
      <c r="N388" s="196" t="s">
        <v>59</v>
      </c>
      <c r="O388" s="196" t="s">
        <v>60</v>
      </c>
      <c r="P388" s="196" t="s">
        <v>61</v>
      </c>
      <c r="Q388" s="196" t="s">
        <v>62</v>
      </c>
      <c r="R388" s="52">
        <v>0.2</v>
      </c>
      <c r="S388" s="198">
        <v>1</v>
      </c>
      <c r="T388" s="199">
        <v>1000000</v>
      </c>
      <c r="U388" s="199">
        <v>1013120</v>
      </c>
      <c r="V388" s="195">
        <f t="shared" si="801"/>
        <v>0</v>
      </c>
      <c r="W388" s="195">
        <f t="shared" si="802"/>
        <v>1000000</v>
      </c>
      <c r="X388" s="199">
        <v>217</v>
      </c>
      <c r="Y388" s="200">
        <f t="shared" si="803"/>
        <v>2.1418982943777637E-4</v>
      </c>
      <c r="Z388" s="201">
        <f t="shared" si="804"/>
        <v>4.6082949308755756</v>
      </c>
      <c r="AA388" s="202">
        <f t="shared" si="805"/>
        <v>200</v>
      </c>
      <c r="AB388" s="203">
        <f t="shared" si="806"/>
        <v>200</v>
      </c>
      <c r="AC388" s="202">
        <f t="shared" si="807"/>
        <v>0</v>
      </c>
      <c r="AD388" s="204">
        <f t="shared" si="808"/>
        <v>1000</v>
      </c>
      <c r="AE388" s="301">
        <f t="shared" ref="AE388:AE396" si="810">IF((SUMIF($J$7:$J$1048576,J388,$U$7:$U$1048576))&gt;(SUMIF($J$7:$J$1048576,J388,$T$7:$T$1048576)),AD388,(IF(O388="cpv",(U388*S388),(U388*S388/1000))))</f>
        <v>1000</v>
      </c>
      <c r="AF388" s="205">
        <f t="shared" si="809"/>
        <v>0</v>
      </c>
      <c r="AG388" s="205">
        <v>0</v>
      </c>
      <c r="AH388" s="205">
        <f t="shared" si="545"/>
        <v>800</v>
      </c>
      <c r="AI388" s="206">
        <f t="shared" si="546"/>
        <v>0.8</v>
      </c>
    </row>
    <row r="389" spans="1:35" customFormat="1" ht="15" hidden="1" customHeight="1" x14ac:dyDescent="0.3">
      <c r="A389" s="310" t="s">
        <v>645</v>
      </c>
      <c r="B389" s="191">
        <v>2016</v>
      </c>
      <c r="C389" s="191">
        <v>2</v>
      </c>
      <c r="D389" s="192" t="s">
        <v>53</v>
      </c>
      <c r="E389" s="193">
        <v>42423</v>
      </c>
      <c r="F389" s="226">
        <v>42429</v>
      </c>
      <c r="G389" s="194">
        <f t="shared" ref="G389:G390" ca="1" si="811">IF($N$1&gt;F389,0,(F389-$N$1))</f>
        <v>0</v>
      </c>
      <c r="H389" s="190" t="s">
        <v>54</v>
      </c>
      <c r="I389" s="190" t="s">
        <v>140</v>
      </c>
      <c r="J389" s="190" t="s">
        <v>644</v>
      </c>
      <c r="K389" s="195" t="str">
        <f t="shared" ref="K389:K390" ca="1" si="812">IF(F389=0,$L$3,(IF(G389=0,$L$1,$L$2)))</f>
        <v>Completed</v>
      </c>
      <c r="L389" s="191" t="s">
        <v>92</v>
      </c>
      <c r="M389" s="196" t="s">
        <v>58</v>
      </c>
      <c r="N389" s="196" t="s">
        <v>59</v>
      </c>
      <c r="O389" s="196" t="s">
        <v>60</v>
      </c>
      <c r="P389" s="196" t="s">
        <v>61</v>
      </c>
      <c r="Q389" s="196" t="s">
        <v>62</v>
      </c>
      <c r="R389" s="52">
        <v>0.1</v>
      </c>
      <c r="S389" s="198">
        <v>1</v>
      </c>
      <c r="T389" s="199">
        <v>500000</v>
      </c>
      <c r="U389" s="199">
        <v>511944</v>
      </c>
      <c r="V389" s="195">
        <f t="shared" ref="V389:V390" si="813">IF(U389&gt;T389,0,T389-U389)</f>
        <v>0</v>
      </c>
      <c r="W389" s="195">
        <f t="shared" ref="W389:W390" si="814">IF(U389&gt;T389,T389,U389)</f>
        <v>500000</v>
      </c>
      <c r="X389" s="199"/>
      <c r="Y389" s="200">
        <f t="shared" ref="Y389:Y390" si="815">X389/U389</f>
        <v>0</v>
      </c>
      <c r="Z389" s="201" t="e">
        <f t="shared" ref="Z389:Z390" si="816">AE389/X389</f>
        <v>#DIV/0!</v>
      </c>
      <c r="AA389" s="202">
        <f t="shared" ref="AA389:AA390" si="817">IF(O389="cpv",(T389*R389),(T389/1000*R389))</f>
        <v>50</v>
      </c>
      <c r="AB389" s="203">
        <f t="shared" ref="AB389:AB390" si="818">IF(O389="cpv",(IF(V389&gt;0,U389*R389,AA389)),(IF(V389&gt;0,U389/1000*R389,AA389)))</f>
        <v>50</v>
      </c>
      <c r="AC389" s="202">
        <f t="shared" ref="AC389:AC390" si="819">AB389-AA389</f>
        <v>0</v>
      </c>
      <c r="AD389" s="204">
        <f t="shared" ref="AD389:AD390" si="820">IF(O389="cpv",(T389*S389),(T389/1000*S389))</f>
        <v>500</v>
      </c>
      <c r="AE389" s="301">
        <f t="shared" si="810"/>
        <v>500</v>
      </c>
      <c r="AF389" s="205">
        <f t="shared" ref="AF389:AF390" si="821">AE389-AD389</f>
        <v>0</v>
      </c>
      <c r="AG389" s="205">
        <v>0</v>
      </c>
      <c r="AH389" s="205">
        <f t="shared" si="545"/>
        <v>450</v>
      </c>
      <c r="AI389" s="206">
        <f t="shared" si="546"/>
        <v>0.9</v>
      </c>
    </row>
    <row r="390" spans="1:35" customFormat="1" ht="15.75" hidden="1" customHeight="1" thickBot="1" x14ac:dyDescent="0.3">
      <c r="A390" s="311" t="s">
        <v>646</v>
      </c>
      <c r="B390" s="208">
        <v>2016</v>
      </c>
      <c r="C390" s="208">
        <v>2</v>
      </c>
      <c r="D390" s="209" t="s">
        <v>53</v>
      </c>
      <c r="E390" s="210">
        <v>42423</v>
      </c>
      <c r="F390" s="227">
        <v>42429</v>
      </c>
      <c r="G390" s="211">
        <f t="shared" ca="1" si="811"/>
        <v>0</v>
      </c>
      <c r="H390" s="207" t="s">
        <v>54</v>
      </c>
      <c r="I390" s="207" t="s">
        <v>140</v>
      </c>
      <c r="J390" s="207" t="s">
        <v>644</v>
      </c>
      <c r="K390" s="212" t="str">
        <f t="shared" ca="1" si="812"/>
        <v>Completed</v>
      </c>
      <c r="L390" s="208" t="s">
        <v>410</v>
      </c>
      <c r="M390" s="213" t="s">
        <v>58</v>
      </c>
      <c r="N390" s="213" t="s">
        <v>59</v>
      </c>
      <c r="O390" s="213" t="s">
        <v>60</v>
      </c>
      <c r="P390" s="213" t="s">
        <v>61</v>
      </c>
      <c r="Q390" s="213" t="s">
        <v>62</v>
      </c>
      <c r="R390" s="214">
        <v>0.2</v>
      </c>
      <c r="S390" s="215">
        <v>1</v>
      </c>
      <c r="T390" s="216">
        <v>500000</v>
      </c>
      <c r="U390" s="216">
        <v>1074334</v>
      </c>
      <c r="V390" s="212">
        <f t="shared" si="813"/>
        <v>0</v>
      </c>
      <c r="W390" s="212">
        <f t="shared" si="814"/>
        <v>500000</v>
      </c>
      <c r="X390" s="216"/>
      <c r="Y390" s="217">
        <f t="shared" si="815"/>
        <v>0</v>
      </c>
      <c r="Z390" s="218" t="e">
        <f t="shared" si="816"/>
        <v>#DIV/0!</v>
      </c>
      <c r="AA390" s="219">
        <f t="shared" si="817"/>
        <v>100</v>
      </c>
      <c r="AB390" s="220">
        <f t="shared" si="818"/>
        <v>100</v>
      </c>
      <c r="AC390" s="219">
        <f t="shared" si="819"/>
        <v>0</v>
      </c>
      <c r="AD390" s="221">
        <f t="shared" si="820"/>
        <v>500</v>
      </c>
      <c r="AE390" s="302">
        <f t="shared" si="810"/>
        <v>500</v>
      </c>
      <c r="AF390" s="222">
        <f t="shared" si="821"/>
        <v>0</v>
      </c>
      <c r="AG390" s="222">
        <v>0</v>
      </c>
      <c r="AH390" s="222">
        <f t="shared" si="545"/>
        <v>400</v>
      </c>
      <c r="AI390" s="223">
        <f t="shared" si="546"/>
        <v>0.8</v>
      </c>
    </row>
    <row r="391" spans="1:35" customFormat="1" ht="15" hidden="1" customHeight="1" x14ac:dyDescent="0.3">
      <c r="A391" s="309" t="s">
        <v>648</v>
      </c>
      <c r="B391" s="176">
        <v>2016</v>
      </c>
      <c r="C391" s="176">
        <v>2</v>
      </c>
      <c r="D391" s="177" t="s">
        <v>53</v>
      </c>
      <c r="E391" s="178">
        <v>42423</v>
      </c>
      <c r="F391" s="178">
        <v>42429</v>
      </c>
      <c r="G391" s="179">
        <f t="shared" ref="G391:G392" ca="1" si="822">IF($N$1&gt;F391,0,(F391-$N$1))</f>
        <v>0</v>
      </c>
      <c r="H391" s="175" t="s">
        <v>54</v>
      </c>
      <c r="I391" s="175" t="s">
        <v>284</v>
      </c>
      <c r="J391" s="175" t="s">
        <v>649</v>
      </c>
      <c r="K391" s="180" t="str">
        <f t="shared" ref="K391:K392" ca="1" si="823">IF(F391=0,$L$3,(IF(G391=0,$L$1,$L$2)))</f>
        <v>Completed</v>
      </c>
      <c r="L391" s="176" t="s">
        <v>77</v>
      </c>
      <c r="M391" s="176" t="s">
        <v>58</v>
      </c>
      <c r="N391" s="176" t="s">
        <v>108</v>
      </c>
      <c r="O391" s="176" t="s">
        <v>109</v>
      </c>
      <c r="P391" s="176" t="s">
        <v>100</v>
      </c>
      <c r="Q391" s="176" t="s">
        <v>101</v>
      </c>
      <c r="R391" s="52">
        <v>0.01</v>
      </c>
      <c r="S391" s="181">
        <v>3.3000000000000002E-2</v>
      </c>
      <c r="T391" s="182">
        <v>50000</v>
      </c>
      <c r="U391" s="182">
        <v>51125</v>
      </c>
      <c r="V391" s="180">
        <f t="shared" ref="V391:V392" si="824">IF(U391&gt;T391,0,T391-U391)</f>
        <v>0</v>
      </c>
      <c r="W391" s="180">
        <f t="shared" ref="W391:W392" si="825">IF(U391&gt;T391,T391,U391)</f>
        <v>50000</v>
      </c>
      <c r="X391" s="182">
        <v>5121</v>
      </c>
      <c r="Y391" s="183">
        <f t="shared" ref="Y391:Y392" si="826">X391/U391</f>
        <v>0.10016625916870416</v>
      </c>
      <c r="Z391" s="184">
        <f t="shared" ref="Z391:Z392" si="827">AE391/X391</f>
        <v>0.32945225541886353</v>
      </c>
      <c r="AA391" s="185">
        <f t="shared" ref="AA391:AA392" si="828">IF(O391="cpv",(T391*R391),(T391/1000*R391))</f>
        <v>500</v>
      </c>
      <c r="AB391" s="57">
        <v>0</v>
      </c>
      <c r="AC391" s="185">
        <f t="shared" ref="AC391:AC392" si="829">AB391-AA391</f>
        <v>-500</v>
      </c>
      <c r="AD391" s="187">
        <f t="shared" ref="AD391:AD392" si="830">IF(O391="cpv",(T391*S391),(T391/1000*S391))</f>
        <v>1650</v>
      </c>
      <c r="AE391" s="300">
        <f t="shared" si="810"/>
        <v>1687.125</v>
      </c>
      <c r="AF391" s="188">
        <f t="shared" ref="AF391:AF392" si="831">AE391-AD391</f>
        <v>37.125</v>
      </c>
      <c r="AG391" s="188">
        <v>0</v>
      </c>
      <c r="AH391" s="188">
        <f t="shared" ref="AH391:AH425" si="832">AE391-AB391-AG391</f>
        <v>1687.125</v>
      </c>
      <c r="AI391" s="189">
        <f t="shared" ref="AI391:AI436" si="833">AH391/AE391</f>
        <v>1</v>
      </c>
    </row>
    <row r="392" spans="1:35" customFormat="1" ht="15.75" hidden="1" customHeight="1" thickBot="1" x14ac:dyDescent="0.3">
      <c r="A392" s="313" t="s">
        <v>650</v>
      </c>
      <c r="B392" s="208">
        <v>2016</v>
      </c>
      <c r="C392" s="208">
        <v>2</v>
      </c>
      <c r="D392" s="209" t="s">
        <v>53</v>
      </c>
      <c r="E392" s="210">
        <v>42423</v>
      </c>
      <c r="F392" s="227">
        <v>42429</v>
      </c>
      <c r="G392" s="211">
        <f t="shared" ca="1" si="822"/>
        <v>0</v>
      </c>
      <c r="H392" s="225" t="s">
        <v>54</v>
      </c>
      <c r="I392" s="225" t="s">
        <v>284</v>
      </c>
      <c r="J392" s="207" t="s">
        <v>649</v>
      </c>
      <c r="K392" s="212" t="str">
        <f t="shared" ca="1" si="823"/>
        <v>Completed</v>
      </c>
      <c r="L392" s="208" t="s">
        <v>57</v>
      </c>
      <c r="M392" s="208" t="s">
        <v>58</v>
      </c>
      <c r="N392" s="208" t="s">
        <v>108</v>
      </c>
      <c r="O392" s="208" t="s">
        <v>109</v>
      </c>
      <c r="P392" s="208" t="s">
        <v>100</v>
      </c>
      <c r="Q392" s="208" t="s">
        <v>101</v>
      </c>
      <c r="R392" s="52">
        <v>0.01</v>
      </c>
      <c r="S392" s="214">
        <v>3.3000000000000002E-2</v>
      </c>
      <c r="T392" s="216">
        <v>25000</v>
      </c>
      <c r="U392" s="216">
        <v>8</v>
      </c>
      <c r="V392" s="212">
        <f t="shared" si="824"/>
        <v>24992</v>
      </c>
      <c r="W392" s="212">
        <f t="shared" si="825"/>
        <v>8</v>
      </c>
      <c r="X392" s="216"/>
      <c r="Y392" s="217">
        <f t="shared" si="826"/>
        <v>0</v>
      </c>
      <c r="Z392" s="218" t="e">
        <f t="shared" si="827"/>
        <v>#DIV/0!</v>
      </c>
      <c r="AA392" s="219">
        <f t="shared" si="828"/>
        <v>250</v>
      </c>
      <c r="AB392" s="220">
        <f t="shared" ref="AB392" si="834">IF(O392="cpv",(IF(V392&gt;0,U392*R392,AA392)),(IF(V392&gt;0,U392/1000*R392,AA392)))</f>
        <v>0.08</v>
      </c>
      <c r="AC392" s="219">
        <f t="shared" si="829"/>
        <v>-249.92</v>
      </c>
      <c r="AD392" s="221">
        <f t="shared" si="830"/>
        <v>825</v>
      </c>
      <c r="AE392" s="302">
        <f t="shared" si="810"/>
        <v>0.26400000000000001</v>
      </c>
      <c r="AF392" s="222">
        <f t="shared" si="831"/>
        <v>-824.73599999999999</v>
      </c>
      <c r="AG392" s="222">
        <v>0</v>
      </c>
      <c r="AH392" s="222">
        <f t="shared" si="832"/>
        <v>0.184</v>
      </c>
      <c r="AI392" s="223">
        <f t="shared" si="833"/>
        <v>0.69696969696969691</v>
      </c>
    </row>
    <row r="393" spans="1:35" customFormat="1" ht="15" hidden="1" customHeight="1" x14ac:dyDescent="0.3">
      <c r="A393" s="309" t="s">
        <v>651</v>
      </c>
      <c r="B393" s="176">
        <v>2016</v>
      </c>
      <c r="C393" s="176">
        <v>2</v>
      </c>
      <c r="D393" s="177" t="s">
        <v>53</v>
      </c>
      <c r="E393" s="178">
        <v>42423</v>
      </c>
      <c r="F393" s="178">
        <v>42429</v>
      </c>
      <c r="G393" s="179">
        <f t="shared" ref="G393:G395" ca="1" si="835">IF($N$1&gt;F393,0,(F393-$N$1))</f>
        <v>0</v>
      </c>
      <c r="H393" s="175" t="s">
        <v>95</v>
      </c>
      <c r="I393" s="175" t="s">
        <v>624</v>
      </c>
      <c r="J393" s="175" t="s">
        <v>652</v>
      </c>
      <c r="K393" s="180" t="str">
        <f t="shared" ref="K393:K395" ca="1" si="836">IF(F393=0,$L$3,(IF(G393=0,$L$1,$L$2)))</f>
        <v>Completed</v>
      </c>
      <c r="L393" s="176" t="s">
        <v>77</v>
      </c>
      <c r="M393" s="176" t="s">
        <v>58</v>
      </c>
      <c r="N393" s="176" t="s">
        <v>78</v>
      </c>
      <c r="O393" s="176" t="s">
        <v>60</v>
      </c>
      <c r="P393" s="176" t="s">
        <v>79</v>
      </c>
      <c r="Q393" s="176" t="s">
        <v>79</v>
      </c>
      <c r="R393" s="52">
        <v>1.5</v>
      </c>
      <c r="S393" s="181">
        <v>4.25</v>
      </c>
      <c r="T393" s="182">
        <v>300000</v>
      </c>
      <c r="U393" s="182">
        <v>301167</v>
      </c>
      <c r="V393" s="180">
        <f t="shared" ref="V393:V395" si="837">IF(U393&gt;T393,0,T393-U393)</f>
        <v>0</v>
      </c>
      <c r="W393" s="180">
        <f t="shared" ref="W393:W395" si="838">IF(U393&gt;T393,T393,U393)</f>
        <v>300000</v>
      </c>
      <c r="X393" s="182">
        <v>1933</v>
      </c>
      <c r="Y393" s="183">
        <f t="shared" ref="Y393:Y395" si="839">X393/U393</f>
        <v>6.4183658900211511E-3</v>
      </c>
      <c r="Z393" s="184">
        <f t="shared" ref="Z393:Z395" si="840">AE393/X393</f>
        <v>0.66216231246766688</v>
      </c>
      <c r="AA393" s="185">
        <f t="shared" ref="AA393:AA395" si="841">IF(O393="cpv",(T393*R393),(T393/1000*R393))</f>
        <v>450</v>
      </c>
      <c r="AB393" s="57">
        <v>0</v>
      </c>
      <c r="AC393" s="185">
        <f t="shared" ref="AC393:AC395" si="842">AB393-AA393</f>
        <v>-450</v>
      </c>
      <c r="AD393" s="187">
        <f t="shared" ref="AD393:AD395" si="843">IF(O393="cpv",(T393*S393),(T393/1000*S393))</f>
        <v>1275</v>
      </c>
      <c r="AE393" s="300">
        <f t="shared" si="810"/>
        <v>1279.95975</v>
      </c>
      <c r="AF393" s="188">
        <f t="shared" ref="AF393:AF395" si="844">AE393-AD393</f>
        <v>4.9597499999999854</v>
      </c>
      <c r="AG393" s="188">
        <v>0</v>
      </c>
      <c r="AH393" s="188">
        <f t="shared" si="832"/>
        <v>1279.95975</v>
      </c>
      <c r="AI393" s="189">
        <f t="shared" si="833"/>
        <v>1</v>
      </c>
    </row>
    <row r="394" spans="1:35" customFormat="1" ht="15.75" hidden="1" customHeight="1" thickBot="1" x14ac:dyDescent="0.3">
      <c r="A394" s="310" t="s">
        <v>653</v>
      </c>
      <c r="B394" s="191">
        <v>2016</v>
      </c>
      <c r="C394" s="191">
        <v>2</v>
      </c>
      <c r="D394" s="192" t="s">
        <v>53</v>
      </c>
      <c r="E394" s="193">
        <v>42423</v>
      </c>
      <c r="F394" s="226">
        <v>42429</v>
      </c>
      <c r="G394" s="194">
        <f t="shared" ca="1" si="835"/>
        <v>0</v>
      </c>
      <c r="H394" s="190" t="s">
        <v>95</v>
      </c>
      <c r="I394" s="190" t="s">
        <v>624</v>
      </c>
      <c r="J394" s="190" t="s">
        <v>652</v>
      </c>
      <c r="K394" s="195" t="str">
        <f t="shared" ca="1" si="836"/>
        <v>Completed</v>
      </c>
      <c r="L394" s="191" t="s">
        <v>64</v>
      </c>
      <c r="M394" s="191" t="s">
        <v>58</v>
      </c>
      <c r="N394" s="196" t="s">
        <v>78</v>
      </c>
      <c r="O394" s="196" t="s">
        <v>60</v>
      </c>
      <c r="P394" s="196" t="s">
        <v>79</v>
      </c>
      <c r="Q394" s="196" t="s">
        <v>79</v>
      </c>
      <c r="R394" s="132">
        <v>2.5</v>
      </c>
      <c r="S394" s="198">
        <v>4.25</v>
      </c>
      <c r="T394" s="199">
        <v>300000</v>
      </c>
      <c r="U394" s="199">
        <v>300999</v>
      </c>
      <c r="V394" s="195">
        <f t="shared" si="837"/>
        <v>0</v>
      </c>
      <c r="W394" s="195">
        <f t="shared" si="838"/>
        <v>300000</v>
      </c>
      <c r="X394" s="199">
        <v>2872</v>
      </c>
      <c r="Y394" s="200">
        <f t="shared" si="839"/>
        <v>9.5415599387373377E-3</v>
      </c>
      <c r="Z394" s="201">
        <f t="shared" si="840"/>
        <v>0.44541982938718666</v>
      </c>
      <c r="AA394" s="202">
        <f t="shared" si="841"/>
        <v>750</v>
      </c>
      <c r="AB394" s="203">
        <f t="shared" ref="AB394:AB395" si="845">IF(O394="cpv",(IF(V394&gt;0,U394*R394,AA394)),(IF(V394&gt;0,U394/1000*R394,AA394)))</f>
        <v>750</v>
      </c>
      <c r="AC394" s="202">
        <f t="shared" si="842"/>
        <v>0</v>
      </c>
      <c r="AD394" s="204">
        <f t="shared" si="843"/>
        <v>1275</v>
      </c>
      <c r="AE394" s="301">
        <f t="shared" si="810"/>
        <v>1279.24575</v>
      </c>
      <c r="AF394" s="205">
        <f t="shared" si="844"/>
        <v>4.2457500000000437</v>
      </c>
      <c r="AG394" s="205">
        <v>0</v>
      </c>
      <c r="AH394" s="205">
        <f t="shared" si="832"/>
        <v>529.24575000000004</v>
      </c>
      <c r="AI394" s="206">
        <f t="shared" si="833"/>
        <v>0.41371702817851852</v>
      </c>
    </row>
    <row r="395" spans="1:35" customFormat="1" ht="15" hidden="1" customHeight="1" thickBot="1" x14ac:dyDescent="0.3">
      <c r="A395" s="310" t="s">
        <v>654</v>
      </c>
      <c r="B395" s="191">
        <v>2016</v>
      </c>
      <c r="C395" s="191">
        <v>2</v>
      </c>
      <c r="D395" s="192" t="s">
        <v>53</v>
      </c>
      <c r="E395" s="193">
        <v>42423</v>
      </c>
      <c r="F395" s="226">
        <v>42429</v>
      </c>
      <c r="G395" s="194">
        <f t="shared" ca="1" si="835"/>
        <v>0</v>
      </c>
      <c r="H395" s="190" t="s">
        <v>95</v>
      </c>
      <c r="I395" s="190" t="s">
        <v>624</v>
      </c>
      <c r="J395" s="190" t="s">
        <v>652</v>
      </c>
      <c r="K395" s="195" t="str">
        <f t="shared" ca="1" si="836"/>
        <v>Completed</v>
      </c>
      <c r="L395" s="191" t="s">
        <v>82</v>
      </c>
      <c r="M395" s="191" t="s">
        <v>58</v>
      </c>
      <c r="N395" s="196" t="s">
        <v>78</v>
      </c>
      <c r="O395" s="196" t="s">
        <v>60</v>
      </c>
      <c r="P395" s="196" t="s">
        <v>79</v>
      </c>
      <c r="Q395" s="196" t="s">
        <v>79</v>
      </c>
      <c r="R395" s="52">
        <v>0.5</v>
      </c>
      <c r="S395" s="198">
        <v>4.25</v>
      </c>
      <c r="T395" s="199">
        <v>150000</v>
      </c>
      <c r="U395" s="199">
        <v>151489</v>
      </c>
      <c r="V395" s="195">
        <f t="shared" si="837"/>
        <v>0</v>
      </c>
      <c r="W395" s="195">
        <f t="shared" si="838"/>
        <v>150000</v>
      </c>
      <c r="X395" s="199">
        <v>1054</v>
      </c>
      <c r="Y395" s="200">
        <f t="shared" si="839"/>
        <v>6.9576008819122181E-3</v>
      </c>
      <c r="Z395" s="201">
        <f t="shared" si="840"/>
        <v>0.61084274193548393</v>
      </c>
      <c r="AA395" s="202">
        <f t="shared" si="841"/>
        <v>75</v>
      </c>
      <c r="AB395" s="203">
        <f t="shared" si="845"/>
        <v>75</v>
      </c>
      <c r="AC395" s="202">
        <f t="shared" si="842"/>
        <v>0</v>
      </c>
      <c r="AD395" s="204">
        <f t="shared" si="843"/>
        <v>637.5</v>
      </c>
      <c r="AE395" s="301">
        <f t="shared" si="810"/>
        <v>643.82825000000003</v>
      </c>
      <c r="AF395" s="205">
        <f t="shared" si="844"/>
        <v>6.3282500000000255</v>
      </c>
      <c r="AG395" s="205">
        <v>0</v>
      </c>
      <c r="AH395" s="205">
        <f t="shared" si="832"/>
        <v>568.82825000000003</v>
      </c>
      <c r="AI395" s="206">
        <f t="shared" si="833"/>
        <v>0.88350930547083018</v>
      </c>
    </row>
    <row r="396" spans="1:35" customFormat="1" ht="15.75" hidden="1" customHeight="1" thickBot="1" x14ac:dyDescent="0.3">
      <c r="A396" s="311" t="s">
        <v>655</v>
      </c>
      <c r="B396" s="208">
        <v>2016</v>
      </c>
      <c r="C396" s="208">
        <v>2</v>
      </c>
      <c r="D396" s="209" t="s">
        <v>53</v>
      </c>
      <c r="E396" s="210">
        <v>42423</v>
      </c>
      <c r="F396" s="227">
        <v>42429</v>
      </c>
      <c r="G396" s="211">
        <f t="shared" ref="G396:G397" ca="1" si="846">IF($N$1&gt;F396,0,(F396-$N$1))</f>
        <v>0</v>
      </c>
      <c r="H396" s="207" t="s">
        <v>95</v>
      </c>
      <c r="I396" s="207" t="s">
        <v>624</v>
      </c>
      <c r="J396" s="207" t="s">
        <v>652</v>
      </c>
      <c r="K396" s="212" t="str">
        <f t="shared" ref="K396:K397" ca="1" si="847">IF(F396=0,$L$3,(IF(G396=0,$L$1,$L$2)))</f>
        <v>Completed</v>
      </c>
      <c r="L396" s="208" t="s">
        <v>253</v>
      </c>
      <c r="M396" s="208" t="s">
        <v>58</v>
      </c>
      <c r="N396" s="213" t="s">
        <v>78</v>
      </c>
      <c r="O396" s="208" t="s">
        <v>42</v>
      </c>
      <c r="P396" s="213" t="s">
        <v>79</v>
      </c>
      <c r="Q396" s="213" t="s">
        <v>79</v>
      </c>
      <c r="R396" s="117">
        <v>2.5</v>
      </c>
      <c r="S396" s="215">
        <v>4.25</v>
      </c>
      <c r="T396" s="216">
        <v>5000</v>
      </c>
      <c r="U396" s="216">
        <v>0</v>
      </c>
      <c r="V396" s="212">
        <f t="shared" ref="V396:V397" si="848">IF(U396&gt;T396,0,T396-U396)</f>
        <v>5000</v>
      </c>
      <c r="W396" s="212">
        <f t="shared" ref="W396:W397" si="849">IF(U396&gt;T396,T396,U396)</f>
        <v>0</v>
      </c>
      <c r="X396" s="216">
        <v>0</v>
      </c>
      <c r="Y396" s="217" t="e">
        <f t="shared" ref="Y396:Y397" si="850">X396/U396</f>
        <v>#DIV/0!</v>
      </c>
      <c r="Z396" s="218" t="e">
        <f t="shared" ref="Z396:Z397" si="851">AE396/X396</f>
        <v>#DIV/0!</v>
      </c>
      <c r="AA396" s="219">
        <f t="shared" ref="AA396:AA397" si="852">IF(O396="cpv",(T396*R396),(T396/1000*R396))</f>
        <v>12.5</v>
      </c>
      <c r="AB396" s="220">
        <f t="shared" ref="AB396:AB397" si="853">IF(O396="cpv",(IF(V396&gt;0,U396*R396,AA396)),(IF(V396&gt;0,U396/1000*R396,AA396)))</f>
        <v>0</v>
      </c>
      <c r="AC396" s="219">
        <f t="shared" ref="AC396:AC397" si="854">AB396-AA396</f>
        <v>-12.5</v>
      </c>
      <c r="AD396" s="221">
        <f t="shared" ref="AD396:AD397" si="855">IF(O396="cpv",(T396*S396),(T396/1000*S396))</f>
        <v>21.25</v>
      </c>
      <c r="AE396" s="302">
        <f t="shared" si="810"/>
        <v>0</v>
      </c>
      <c r="AF396" s="222">
        <f t="shared" ref="AF396:AF397" si="856">AE396-AD396</f>
        <v>-21.25</v>
      </c>
      <c r="AG396" s="222">
        <v>0</v>
      </c>
      <c r="AH396" s="222">
        <f t="shared" si="832"/>
        <v>0</v>
      </c>
      <c r="AI396" s="223" t="e">
        <f t="shared" si="833"/>
        <v>#DIV/0!</v>
      </c>
    </row>
    <row r="397" spans="1:35" customFormat="1" ht="15.75" hidden="1" customHeight="1" thickBot="1" x14ac:dyDescent="0.3">
      <c r="A397" s="308" t="s">
        <v>656</v>
      </c>
      <c r="B397" s="161">
        <v>2016</v>
      </c>
      <c r="C397" s="161">
        <v>2</v>
      </c>
      <c r="D397" s="162" t="s">
        <v>53</v>
      </c>
      <c r="E397" s="163">
        <v>42423</v>
      </c>
      <c r="F397" s="163">
        <v>42429</v>
      </c>
      <c r="G397" s="164">
        <f t="shared" ca="1" si="846"/>
        <v>0</v>
      </c>
      <c r="H397" s="160" t="s">
        <v>74</v>
      </c>
      <c r="I397" s="160" t="s">
        <v>657</v>
      </c>
      <c r="J397" s="160" t="s">
        <v>658</v>
      </c>
      <c r="K397" s="165" t="str">
        <f t="shared" ca="1" si="847"/>
        <v>Completed</v>
      </c>
      <c r="L397" s="161" t="s">
        <v>82</v>
      </c>
      <c r="M397" s="161" t="s">
        <v>58</v>
      </c>
      <c r="N397" s="161" t="s">
        <v>78</v>
      </c>
      <c r="O397" s="161" t="s">
        <v>60</v>
      </c>
      <c r="P397" s="161" t="s">
        <v>79</v>
      </c>
      <c r="Q397" s="161" t="s">
        <v>79</v>
      </c>
      <c r="R397" s="52">
        <v>0.5</v>
      </c>
      <c r="S397" s="166">
        <v>4</v>
      </c>
      <c r="T397" s="167">
        <v>250000</v>
      </c>
      <c r="U397" s="167">
        <v>250233</v>
      </c>
      <c r="V397" s="165">
        <f t="shared" si="848"/>
        <v>0</v>
      </c>
      <c r="W397" s="165">
        <f t="shared" si="849"/>
        <v>250000</v>
      </c>
      <c r="X397" s="167">
        <v>1601</v>
      </c>
      <c r="Y397" s="168">
        <f t="shared" si="850"/>
        <v>6.3980370294885163E-3</v>
      </c>
      <c r="Z397" s="169">
        <f t="shared" si="851"/>
        <v>0.59990006246096195</v>
      </c>
      <c r="AA397" s="170">
        <f t="shared" si="852"/>
        <v>125</v>
      </c>
      <c r="AB397" s="171">
        <f t="shared" si="853"/>
        <v>125</v>
      </c>
      <c r="AC397" s="170">
        <f t="shared" si="854"/>
        <v>0</v>
      </c>
      <c r="AD397" s="172">
        <f t="shared" si="855"/>
        <v>1000</v>
      </c>
      <c r="AE397" s="299">
        <v>960.44</v>
      </c>
      <c r="AF397" s="173">
        <f t="shared" si="856"/>
        <v>-39.559999999999945</v>
      </c>
      <c r="AG397" s="173">
        <v>0</v>
      </c>
      <c r="AH397" s="173">
        <f t="shared" si="832"/>
        <v>835.44</v>
      </c>
      <c r="AI397" s="174">
        <f t="shared" si="833"/>
        <v>0.86985131814584982</v>
      </c>
    </row>
    <row r="398" spans="1:35" customFormat="1" ht="15" hidden="1" customHeight="1" x14ac:dyDescent="0.3">
      <c r="A398" s="309" t="s">
        <v>659</v>
      </c>
      <c r="B398" s="176">
        <v>2016</v>
      </c>
      <c r="C398" s="176">
        <v>2</v>
      </c>
      <c r="D398" s="177" t="s">
        <v>53</v>
      </c>
      <c r="E398" s="178">
        <v>42423</v>
      </c>
      <c r="F398" s="178">
        <v>42429</v>
      </c>
      <c r="G398" s="179">
        <f t="shared" ref="G398" ca="1" si="857">IF($N$1&gt;F398,0,(F398-$N$1))</f>
        <v>0</v>
      </c>
      <c r="H398" s="175" t="s">
        <v>74</v>
      </c>
      <c r="I398" s="175" t="s">
        <v>657</v>
      </c>
      <c r="J398" s="175" t="s">
        <v>660</v>
      </c>
      <c r="K398" s="180" t="str">
        <f t="shared" ref="K398" ca="1" si="858">IF(F398=0,$L$3,(IF(G398=0,$L$1,$L$2)))</f>
        <v>Completed</v>
      </c>
      <c r="L398" s="176" t="s">
        <v>172</v>
      </c>
      <c r="M398" s="176" t="s">
        <v>58</v>
      </c>
      <c r="N398" s="176" t="s">
        <v>59</v>
      </c>
      <c r="O398" s="176" t="s">
        <v>60</v>
      </c>
      <c r="P398" s="176" t="s">
        <v>61</v>
      </c>
      <c r="Q398" s="176" t="s">
        <v>62</v>
      </c>
      <c r="R398" s="181">
        <v>0.15</v>
      </c>
      <c r="S398" s="181">
        <v>1.6</v>
      </c>
      <c r="T398" s="182">
        <v>500000</v>
      </c>
      <c r="U398" s="182">
        <v>508635</v>
      </c>
      <c r="V398" s="180">
        <f t="shared" ref="V398" si="859">IF(U398&gt;T398,0,T398-U398)</f>
        <v>0</v>
      </c>
      <c r="W398" s="180">
        <f t="shared" ref="W398" si="860">IF(U398&gt;T398,T398,U398)</f>
        <v>500000</v>
      </c>
      <c r="X398" s="182"/>
      <c r="Y398" s="183">
        <f t="shared" ref="Y398" si="861">X398/U398</f>
        <v>0</v>
      </c>
      <c r="Z398" s="184" t="e">
        <f t="shared" ref="Z398" si="862">AE398/X398</f>
        <v>#DIV/0!</v>
      </c>
      <c r="AA398" s="185">
        <f t="shared" ref="AA398" si="863">IF(O398="cpv",(T398*R398),(T398/1000*R398))</f>
        <v>75</v>
      </c>
      <c r="AB398" s="186">
        <f t="shared" ref="AB398" si="864">IF(O398="cpv",(IF(V398&gt;0,U398*R398,AA398)),(IF(V398&gt;0,U398/1000*R398,AA398)))</f>
        <v>75</v>
      </c>
      <c r="AC398" s="185">
        <f t="shared" ref="AC398" si="865">AB398-AA398</f>
        <v>0</v>
      </c>
      <c r="AD398" s="187">
        <f t="shared" ref="AD398" si="866">IF(O398="cpv",(T398*S398),(T398/1000*S398))</f>
        <v>800</v>
      </c>
      <c r="AE398" s="300">
        <f>IF((SUMIF($J$7:$J$1048576,J398,$U$7:$U$1048576))&gt;(SUMIF($J$7:$J$1048576,J398,$T$7:$T$1048576)),AD398,(IF(O398="cpv",(U398*S398),(U398*S398/1000))))</f>
        <v>800</v>
      </c>
      <c r="AF398" s="188">
        <f t="shared" ref="AF398" si="867">AE398-AD398</f>
        <v>0</v>
      </c>
      <c r="AG398" s="188">
        <v>0</v>
      </c>
      <c r="AH398" s="188">
        <f t="shared" si="832"/>
        <v>725</v>
      </c>
      <c r="AI398" s="189">
        <f t="shared" si="833"/>
        <v>0.90625</v>
      </c>
    </row>
    <row r="399" spans="1:35" customFormat="1" ht="15.75" hidden="1" customHeight="1" thickBot="1" x14ac:dyDescent="0.3">
      <c r="A399" s="310" t="s">
        <v>661</v>
      </c>
      <c r="B399" s="191">
        <v>2016</v>
      </c>
      <c r="C399" s="191">
        <v>2</v>
      </c>
      <c r="D399" s="192" t="s">
        <v>53</v>
      </c>
      <c r="E399" s="193">
        <v>42423</v>
      </c>
      <c r="F399" s="226">
        <v>42429</v>
      </c>
      <c r="G399" s="194">
        <f t="shared" ref="G399:G400" ca="1" si="868">IF($N$1&gt;F399,0,(F399-$N$1))</f>
        <v>0</v>
      </c>
      <c r="H399" s="190" t="s">
        <v>74</v>
      </c>
      <c r="I399" s="190" t="s">
        <v>657</v>
      </c>
      <c r="J399" s="190" t="s">
        <v>660</v>
      </c>
      <c r="K399" s="195" t="str">
        <f t="shared" ref="K399:K400" ca="1" si="869">IF(F399=0,$L$3,(IF(G399=0,$L$1,$L$2)))</f>
        <v>Completed</v>
      </c>
      <c r="L399" s="191" t="s">
        <v>155</v>
      </c>
      <c r="M399" s="196" t="s">
        <v>58</v>
      </c>
      <c r="N399" s="196" t="s">
        <v>59</v>
      </c>
      <c r="O399" s="191" t="s">
        <v>42</v>
      </c>
      <c r="P399" s="196" t="s">
        <v>61</v>
      </c>
      <c r="Q399" s="196" t="s">
        <v>62</v>
      </c>
      <c r="R399" s="214">
        <v>0.3</v>
      </c>
      <c r="S399" s="198">
        <v>1.6</v>
      </c>
      <c r="T399" s="199">
        <v>5000</v>
      </c>
      <c r="U399" s="199"/>
      <c r="V399" s="195">
        <f t="shared" ref="V399:V400" si="870">IF(U399&gt;T399,0,T399-U399)</f>
        <v>5000</v>
      </c>
      <c r="W399" s="195">
        <f t="shared" ref="W399:W400" si="871">IF(U399&gt;T399,T399,U399)</f>
        <v>0</v>
      </c>
      <c r="X399" s="199"/>
      <c r="Y399" s="200" t="e">
        <f t="shared" ref="Y399:Y400" si="872">X399/U399</f>
        <v>#DIV/0!</v>
      </c>
      <c r="Z399" s="201" t="e">
        <f t="shared" ref="Z399:Z400" si="873">AE399/X399</f>
        <v>#DIV/0!</v>
      </c>
      <c r="AA399" s="202">
        <f t="shared" ref="AA399:AA400" si="874">IF(O399="cpv",(T399*R399),(T399/1000*R399))</f>
        <v>1.5</v>
      </c>
      <c r="AB399" s="203">
        <f t="shared" ref="AB399:AB400" si="875">IF(O399="cpv",(IF(V399&gt;0,U399*R399,AA399)),(IF(V399&gt;0,U399/1000*R399,AA399)))</f>
        <v>0</v>
      </c>
      <c r="AC399" s="202">
        <f t="shared" ref="AC399:AC400" si="876">AB399-AA399</f>
        <v>-1.5</v>
      </c>
      <c r="AD399" s="204">
        <f t="shared" ref="AD399:AD400" si="877">IF(O399="cpv",(T399*S399),(T399/1000*S399))</f>
        <v>8</v>
      </c>
      <c r="AE399" s="301">
        <v>123</v>
      </c>
      <c r="AF399" s="205">
        <f t="shared" ref="AF399:AF400" si="878">AE399-AD399</f>
        <v>115</v>
      </c>
      <c r="AG399" s="205">
        <v>0</v>
      </c>
      <c r="AH399" s="205">
        <f t="shared" si="832"/>
        <v>123</v>
      </c>
      <c r="AI399" s="206">
        <f t="shared" si="833"/>
        <v>1</v>
      </c>
    </row>
    <row r="400" spans="1:35" customFormat="1" ht="15" hidden="1" customHeight="1" x14ac:dyDescent="0.3">
      <c r="A400" s="310" t="s">
        <v>662</v>
      </c>
      <c r="B400" s="191">
        <v>2016</v>
      </c>
      <c r="C400" s="191">
        <v>2</v>
      </c>
      <c r="D400" s="192" t="s">
        <v>53</v>
      </c>
      <c r="E400" s="193">
        <v>42423</v>
      </c>
      <c r="F400" s="226">
        <v>42429</v>
      </c>
      <c r="G400" s="194">
        <f t="shared" ca="1" si="868"/>
        <v>0</v>
      </c>
      <c r="H400" s="190" t="s">
        <v>74</v>
      </c>
      <c r="I400" s="190" t="s">
        <v>657</v>
      </c>
      <c r="J400" s="190" t="s">
        <v>660</v>
      </c>
      <c r="K400" s="195" t="str">
        <f t="shared" ca="1" si="869"/>
        <v>Completed</v>
      </c>
      <c r="L400" s="191" t="s">
        <v>666</v>
      </c>
      <c r="M400" s="196" t="s">
        <v>58</v>
      </c>
      <c r="N400" s="196" t="s">
        <v>59</v>
      </c>
      <c r="O400" s="191" t="s">
        <v>42</v>
      </c>
      <c r="P400" s="196" t="s">
        <v>61</v>
      </c>
      <c r="Q400" s="196" t="s">
        <v>62</v>
      </c>
      <c r="R400" s="197"/>
      <c r="S400" s="198">
        <v>1.6</v>
      </c>
      <c r="T400" s="199">
        <v>5000</v>
      </c>
      <c r="U400" s="199">
        <v>254</v>
      </c>
      <c r="V400" s="195">
        <f t="shared" si="870"/>
        <v>4746</v>
      </c>
      <c r="W400" s="195">
        <f t="shared" si="871"/>
        <v>254</v>
      </c>
      <c r="X400" s="199"/>
      <c r="Y400" s="200">
        <f t="shared" si="872"/>
        <v>0</v>
      </c>
      <c r="Z400" s="201" t="e">
        <f t="shared" si="873"/>
        <v>#DIV/0!</v>
      </c>
      <c r="AA400" s="202">
        <f t="shared" si="874"/>
        <v>0</v>
      </c>
      <c r="AB400" s="203">
        <f t="shared" si="875"/>
        <v>0</v>
      </c>
      <c r="AC400" s="202">
        <f t="shared" si="876"/>
        <v>0</v>
      </c>
      <c r="AD400" s="204">
        <f t="shared" si="877"/>
        <v>8</v>
      </c>
      <c r="AE400" s="301">
        <v>123</v>
      </c>
      <c r="AF400" s="205">
        <f t="shared" si="878"/>
        <v>115</v>
      </c>
      <c r="AG400" s="205">
        <v>0</v>
      </c>
      <c r="AH400" s="205">
        <f t="shared" si="832"/>
        <v>123</v>
      </c>
      <c r="AI400" s="206">
        <f t="shared" si="833"/>
        <v>1</v>
      </c>
    </row>
    <row r="401" spans="1:35" customFormat="1" ht="15" hidden="1" customHeight="1" thickBot="1" x14ac:dyDescent="0.3">
      <c r="A401" s="310" t="s">
        <v>663</v>
      </c>
      <c r="B401" s="191">
        <v>2016</v>
      </c>
      <c r="C401" s="191">
        <v>2</v>
      </c>
      <c r="D401" s="192" t="s">
        <v>53</v>
      </c>
      <c r="E401" s="193">
        <v>42423</v>
      </c>
      <c r="F401" s="226">
        <v>42429</v>
      </c>
      <c r="G401" s="194">
        <f t="shared" ref="G401:G402" ca="1" si="879">IF($N$1&gt;F401,0,(F401-$N$1))</f>
        <v>0</v>
      </c>
      <c r="H401" s="190" t="s">
        <v>74</v>
      </c>
      <c r="I401" s="190" t="s">
        <v>657</v>
      </c>
      <c r="J401" s="190" t="s">
        <v>660</v>
      </c>
      <c r="K401" s="195" t="str">
        <f t="shared" ref="K401:K402" ca="1" si="880">IF(F401=0,$L$3,(IF(G401=0,$L$1,$L$2)))</f>
        <v>Completed</v>
      </c>
      <c r="L401" s="191" t="s">
        <v>64</v>
      </c>
      <c r="M401" s="196" t="s">
        <v>58</v>
      </c>
      <c r="N401" s="196" t="s">
        <v>59</v>
      </c>
      <c r="O401" s="191" t="s">
        <v>60</v>
      </c>
      <c r="P401" s="196" t="s">
        <v>61</v>
      </c>
      <c r="Q401" s="196" t="s">
        <v>62</v>
      </c>
      <c r="R401" s="52">
        <v>0.2</v>
      </c>
      <c r="S401" s="198">
        <v>1.6</v>
      </c>
      <c r="T401" s="199">
        <v>1000000</v>
      </c>
      <c r="U401" s="199">
        <v>1027978</v>
      </c>
      <c r="V401" s="195">
        <f t="shared" ref="V401:V402" si="881">IF(U401&gt;T401,0,T401-U401)</f>
        <v>0</v>
      </c>
      <c r="W401" s="195">
        <f t="shared" ref="W401:W402" si="882">IF(U401&gt;T401,T401,U401)</f>
        <v>1000000</v>
      </c>
      <c r="X401" s="199">
        <v>109</v>
      </c>
      <c r="Y401" s="200">
        <f t="shared" ref="Y401:Y402" si="883">X401/U401</f>
        <v>1.060333976018942E-4</v>
      </c>
      <c r="Z401" s="201">
        <f t="shared" ref="Z401:Z402" si="884">AE401/X401</f>
        <v>14.678899082568808</v>
      </c>
      <c r="AA401" s="202">
        <f t="shared" ref="AA401:AA402" si="885">IF(O401="cpv",(T401*R401),(T401/1000*R401))</f>
        <v>200</v>
      </c>
      <c r="AB401" s="203">
        <f t="shared" ref="AB401:AB402" si="886">IF(O401="cpv",(IF(V401&gt;0,U401*R401,AA401)),(IF(V401&gt;0,U401/1000*R401,AA401)))</f>
        <v>200</v>
      </c>
      <c r="AC401" s="202">
        <f t="shared" ref="AC401:AC402" si="887">AB401-AA401</f>
        <v>0</v>
      </c>
      <c r="AD401" s="204">
        <f t="shared" ref="AD401:AD402" si="888">IF(O401="cpv",(T401*S401),(T401/1000*S401))</f>
        <v>1600</v>
      </c>
      <c r="AE401" s="301">
        <f>IF((SUMIF($J$7:$J$1048576,J401,$U$7:$U$1048576))&gt;(SUMIF($J$7:$J$1048576,J401,$T$7:$T$1048576)),AD401,(IF(O401="cpv",(U401*S401),(U401*S401/1000))))</f>
        <v>1600</v>
      </c>
      <c r="AF401" s="205">
        <f t="shared" ref="AF401:AF402" si="889">AE401-AD401</f>
        <v>0</v>
      </c>
      <c r="AG401" s="205">
        <v>0</v>
      </c>
      <c r="AH401" s="205">
        <f t="shared" si="832"/>
        <v>1400</v>
      </c>
      <c r="AI401" s="206">
        <f t="shared" si="833"/>
        <v>0.875</v>
      </c>
    </row>
    <row r="402" spans="1:35" customFormat="1" ht="15" hidden="1" customHeight="1" x14ac:dyDescent="0.3">
      <c r="A402" s="310" t="s">
        <v>664</v>
      </c>
      <c r="B402" s="191">
        <v>2016</v>
      </c>
      <c r="C402" s="191">
        <v>2</v>
      </c>
      <c r="D402" s="192" t="s">
        <v>53</v>
      </c>
      <c r="E402" s="193">
        <v>42423</v>
      </c>
      <c r="F402" s="226">
        <v>42429</v>
      </c>
      <c r="G402" s="194">
        <f t="shared" ca="1" si="879"/>
        <v>0</v>
      </c>
      <c r="H402" s="190" t="s">
        <v>74</v>
      </c>
      <c r="I402" s="190" t="s">
        <v>657</v>
      </c>
      <c r="J402" s="190" t="s">
        <v>660</v>
      </c>
      <c r="K402" s="195" t="str">
        <f t="shared" ca="1" si="880"/>
        <v>Completed</v>
      </c>
      <c r="L402" s="191" t="s">
        <v>82</v>
      </c>
      <c r="M402" s="196" t="s">
        <v>58</v>
      </c>
      <c r="N402" s="196" t="s">
        <v>59</v>
      </c>
      <c r="O402" s="191" t="s">
        <v>60</v>
      </c>
      <c r="P402" s="196" t="s">
        <v>61</v>
      </c>
      <c r="Q402" s="196" t="s">
        <v>62</v>
      </c>
      <c r="R402" s="117">
        <v>0.1</v>
      </c>
      <c r="S402" s="198">
        <v>1.6</v>
      </c>
      <c r="T402" s="199">
        <v>1000000</v>
      </c>
      <c r="U402" s="199">
        <v>1117245</v>
      </c>
      <c r="V402" s="195">
        <f t="shared" si="881"/>
        <v>0</v>
      </c>
      <c r="W402" s="195">
        <f t="shared" si="882"/>
        <v>1000000</v>
      </c>
      <c r="X402" s="199"/>
      <c r="Y402" s="200">
        <f t="shared" si="883"/>
        <v>0</v>
      </c>
      <c r="Z402" s="201" t="e">
        <f t="shared" si="884"/>
        <v>#DIV/0!</v>
      </c>
      <c r="AA402" s="202">
        <f t="shared" si="885"/>
        <v>100</v>
      </c>
      <c r="AB402" s="203">
        <f t="shared" si="886"/>
        <v>100</v>
      </c>
      <c r="AC402" s="202">
        <f t="shared" si="887"/>
        <v>0</v>
      </c>
      <c r="AD402" s="204">
        <f t="shared" si="888"/>
        <v>1600</v>
      </c>
      <c r="AE402" s="301">
        <v>600</v>
      </c>
      <c r="AF402" s="205">
        <f t="shared" si="889"/>
        <v>-1000</v>
      </c>
      <c r="AG402" s="205">
        <v>0</v>
      </c>
      <c r="AH402" s="205">
        <f t="shared" si="832"/>
        <v>500</v>
      </c>
      <c r="AI402" s="206">
        <f t="shared" si="833"/>
        <v>0.83333333333333337</v>
      </c>
    </row>
    <row r="403" spans="1:35" customFormat="1" ht="15.75" hidden="1" customHeight="1" thickBot="1" x14ac:dyDescent="0.3">
      <c r="A403" s="311" t="s">
        <v>665</v>
      </c>
      <c r="B403" s="208">
        <v>2016</v>
      </c>
      <c r="C403" s="208">
        <v>2</v>
      </c>
      <c r="D403" s="209" t="s">
        <v>53</v>
      </c>
      <c r="E403" s="210">
        <v>42423</v>
      </c>
      <c r="F403" s="227">
        <v>42429</v>
      </c>
      <c r="G403" s="211">
        <f t="shared" ref="G403:G404" ca="1" si="890">IF($N$1&gt;F403,0,(F403-$N$1))</f>
        <v>0</v>
      </c>
      <c r="H403" s="207" t="s">
        <v>74</v>
      </c>
      <c r="I403" s="207" t="s">
        <v>657</v>
      </c>
      <c r="J403" s="207" t="s">
        <v>660</v>
      </c>
      <c r="K403" s="212" t="str">
        <f t="shared" ref="K403:K404" ca="1" si="891">IF(F403=0,$L$3,(IF(G403=0,$L$1,$L$2)))</f>
        <v>Completed</v>
      </c>
      <c r="L403" s="208" t="s">
        <v>57</v>
      </c>
      <c r="M403" s="213" t="s">
        <v>58</v>
      </c>
      <c r="N403" s="213" t="s">
        <v>59</v>
      </c>
      <c r="O403" s="208" t="s">
        <v>60</v>
      </c>
      <c r="P403" s="213" t="s">
        <v>61</v>
      </c>
      <c r="Q403" s="213" t="s">
        <v>62</v>
      </c>
      <c r="R403" s="132">
        <v>0.5</v>
      </c>
      <c r="S403" s="215">
        <v>1.6</v>
      </c>
      <c r="T403" s="216">
        <v>500000</v>
      </c>
      <c r="U403" s="216">
        <v>500112</v>
      </c>
      <c r="V403" s="212">
        <f t="shared" ref="V403:V404" si="892">IF(U403&gt;T403,0,T403-U403)</f>
        <v>0</v>
      </c>
      <c r="W403" s="212">
        <f t="shared" ref="W403:W404" si="893">IF(U403&gt;T403,T403,U403)</f>
        <v>500000</v>
      </c>
      <c r="X403" s="216"/>
      <c r="Y403" s="217">
        <f t="shared" ref="Y403:Y404" si="894">X403/U403</f>
        <v>0</v>
      </c>
      <c r="Z403" s="218" t="e">
        <f t="shared" ref="Z403:Z404" si="895">AE403/X403</f>
        <v>#DIV/0!</v>
      </c>
      <c r="AA403" s="219">
        <f t="shared" ref="AA403:AA404" si="896">IF(O403="cpv",(T403*R403),(T403/1000*R403))</f>
        <v>250</v>
      </c>
      <c r="AB403" s="220">
        <f t="shared" ref="AB403:AB404" si="897">IF(O403="cpv",(IF(V403&gt;0,U403*R403,AA403)),(IF(V403&gt;0,U403/1000*R403,AA403)))</f>
        <v>250</v>
      </c>
      <c r="AC403" s="219">
        <f t="shared" ref="AC403:AC404" si="898">AB403-AA403</f>
        <v>0</v>
      </c>
      <c r="AD403" s="221">
        <f t="shared" ref="AD403:AD404" si="899">IF(O403="cpv",(T403*S403),(T403/1000*S403))</f>
        <v>800</v>
      </c>
      <c r="AE403" s="302">
        <v>359.12</v>
      </c>
      <c r="AF403" s="222">
        <f t="shared" ref="AF403:AF404" si="900">AE403-AD403</f>
        <v>-440.88</v>
      </c>
      <c r="AG403" s="222">
        <v>0</v>
      </c>
      <c r="AH403" s="222">
        <f t="shared" si="832"/>
        <v>109.12</v>
      </c>
      <c r="AI403" s="223">
        <f t="shared" si="833"/>
        <v>0.30385386500334149</v>
      </c>
    </row>
    <row r="404" spans="1:35" customFormat="1" ht="15" hidden="1" customHeight="1" thickBot="1" x14ac:dyDescent="0.3">
      <c r="A404" s="309" t="s">
        <v>667</v>
      </c>
      <c r="B404" s="176">
        <v>2016</v>
      </c>
      <c r="C404" s="176">
        <v>2</v>
      </c>
      <c r="D404" s="177" t="s">
        <v>53</v>
      </c>
      <c r="E404" s="178">
        <v>42424</v>
      </c>
      <c r="F404" s="178">
        <v>42426</v>
      </c>
      <c r="G404" s="179">
        <f t="shared" ca="1" si="890"/>
        <v>0</v>
      </c>
      <c r="H404" s="175" t="s">
        <v>54</v>
      </c>
      <c r="I404" s="175" t="s">
        <v>140</v>
      </c>
      <c r="J404" s="175" t="s">
        <v>668</v>
      </c>
      <c r="K404" s="180" t="str">
        <f t="shared" ca="1" si="891"/>
        <v>Completed</v>
      </c>
      <c r="L404" s="176" t="s">
        <v>64</v>
      </c>
      <c r="M404" s="176" t="s">
        <v>58</v>
      </c>
      <c r="N404" s="176" t="s">
        <v>59</v>
      </c>
      <c r="O404" s="176" t="s">
        <v>60</v>
      </c>
      <c r="P404" s="176" t="s">
        <v>61</v>
      </c>
      <c r="Q404" s="176" t="s">
        <v>62</v>
      </c>
      <c r="R404" s="52">
        <v>0.2</v>
      </c>
      <c r="S404" s="181">
        <v>1</v>
      </c>
      <c r="T404" s="182">
        <v>1500000</v>
      </c>
      <c r="U404" s="182">
        <v>1510351</v>
      </c>
      <c r="V404" s="180">
        <f t="shared" si="892"/>
        <v>0</v>
      </c>
      <c r="W404" s="180">
        <f t="shared" si="893"/>
        <v>1500000</v>
      </c>
      <c r="X404" s="182">
        <v>181</v>
      </c>
      <c r="Y404" s="183">
        <f t="shared" si="894"/>
        <v>1.1983969289257928E-4</v>
      </c>
      <c r="Z404" s="184">
        <f t="shared" si="895"/>
        <v>8.3444806629834254</v>
      </c>
      <c r="AA404" s="185">
        <f t="shared" si="896"/>
        <v>300</v>
      </c>
      <c r="AB404" s="186">
        <f t="shared" si="897"/>
        <v>300</v>
      </c>
      <c r="AC404" s="185">
        <f t="shared" si="898"/>
        <v>0</v>
      </c>
      <c r="AD404" s="187">
        <f t="shared" si="899"/>
        <v>1500</v>
      </c>
      <c r="AE404" s="300">
        <f>IF((SUMIF($J$7:$J$1048576,J404,$U$7:$U$1048576))&gt;(SUMIF($J$7:$J$1048576,J404,$T$7:$T$1048576)),AD404,(IF(O404="cpv",(U404*S404),(U404*S404/1000))))</f>
        <v>1510.3510000000001</v>
      </c>
      <c r="AF404" s="188">
        <f t="shared" si="900"/>
        <v>10.351000000000113</v>
      </c>
      <c r="AG404" s="188">
        <v>0</v>
      </c>
      <c r="AH404" s="188">
        <f t="shared" si="832"/>
        <v>1210.3510000000001</v>
      </c>
      <c r="AI404" s="189">
        <f t="shared" si="833"/>
        <v>0.80137067476368073</v>
      </c>
    </row>
    <row r="405" spans="1:35" customFormat="1" ht="15" hidden="1" customHeight="1" x14ac:dyDescent="0.3">
      <c r="A405" s="312" t="s">
        <v>669</v>
      </c>
      <c r="B405" s="191">
        <v>2016</v>
      </c>
      <c r="C405" s="191">
        <v>2</v>
      </c>
      <c r="D405" s="192" t="s">
        <v>53</v>
      </c>
      <c r="E405" s="193">
        <v>42424</v>
      </c>
      <c r="F405" s="226">
        <v>42426</v>
      </c>
      <c r="G405" s="194">
        <f t="shared" ref="G405:G407" ca="1" si="901">IF($N$1&gt;F405,0,(F405-$N$1))</f>
        <v>0</v>
      </c>
      <c r="H405" s="224" t="s">
        <v>54</v>
      </c>
      <c r="I405" s="224" t="s">
        <v>140</v>
      </c>
      <c r="J405" s="190" t="s">
        <v>668</v>
      </c>
      <c r="K405" s="195" t="str">
        <f t="shared" ref="K405:K407" ca="1" si="902">IF(F405=0,$L$3,(IF(G405=0,$L$1,$L$2)))</f>
        <v>Completed</v>
      </c>
      <c r="L405" s="191" t="s">
        <v>82</v>
      </c>
      <c r="M405" s="191" t="s">
        <v>58</v>
      </c>
      <c r="N405" s="191" t="s">
        <v>59</v>
      </c>
      <c r="O405" s="191" t="s">
        <v>60</v>
      </c>
      <c r="P405" s="191" t="s">
        <v>61</v>
      </c>
      <c r="Q405" s="191" t="s">
        <v>62</v>
      </c>
      <c r="R405" s="117">
        <v>0.1</v>
      </c>
      <c r="S405" s="197">
        <v>1</v>
      </c>
      <c r="T405" s="199">
        <v>1500000</v>
      </c>
      <c r="U405" s="199">
        <v>1561537</v>
      </c>
      <c r="V405" s="195">
        <f t="shared" ref="V405:V407" si="903">IF(U405&gt;T405,0,T405-U405)</f>
        <v>0</v>
      </c>
      <c r="W405" s="195">
        <f t="shared" ref="W405:W407" si="904">IF(U405&gt;T405,T405,U405)</f>
        <v>1500000</v>
      </c>
      <c r="X405" s="199"/>
      <c r="Y405" s="200">
        <f t="shared" ref="Y405:Y407" si="905">X405/U405</f>
        <v>0</v>
      </c>
      <c r="Z405" s="201" t="e">
        <f t="shared" ref="Z405:Z407" si="906">AE405/X405</f>
        <v>#DIV/0!</v>
      </c>
      <c r="AA405" s="202">
        <f t="shared" ref="AA405:AA407" si="907">IF(O405="cpv",(T405*R405),(T405/1000*R405))</f>
        <v>150</v>
      </c>
      <c r="AB405" s="203">
        <f t="shared" ref="AB405:AB407" si="908">IF(O405="cpv",(IF(V405&gt;0,U405*R405,AA405)),(IF(V405&gt;0,U405/1000*R405,AA405)))</f>
        <v>150</v>
      </c>
      <c r="AC405" s="202">
        <f t="shared" ref="AC405:AC407" si="909">AB405-AA405</f>
        <v>0</v>
      </c>
      <c r="AD405" s="204">
        <f t="shared" ref="AD405:AD407" si="910">IF(O405="cpv",(T405*S405),(T405/1000*S405))</f>
        <v>1500</v>
      </c>
      <c r="AE405" s="301">
        <f>IF((SUMIF($J$7:$J$1048576,J405,$U$7:$U$1048576))&gt;(SUMIF($J$7:$J$1048576,J405,$T$7:$T$1048576)),AD405,(IF(O405="cpv",(U405*S405),(U405*S405/1000))))</f>
        <v>1561.537</v>
      </c>
      <c r="AF405" s="205">
        <f t="shared" ref="AF405:AF407" si="911">AE405-AD405</f>
        <v>61.537000000000035</v>
      </c>
      <c r="AG405" s="205">
        <v>0</v>
      </c>
      <c r="AH405" s="205">
        <f t="shared" si="832"/>
        <v>1411.537</v>
      </c>
      <c r="AI405" s="206">
        <f t="shared" si="833"/>
        <v>0.90394079679187878</v>
      </c>
    </row>
    <row r="406" spans="1:35" customFormat="1" ht="15.75" hidden="1" customHeight="1" thickBot="1" x14ac:dyDescent="0.3">
      <c r="A406" s="313" t="s">
        <v>670</v>
      </c>
      <c r="B406" s="208">
        <v>2016</v>
      </c>
      <c r="C406" s="208">
        <v>2</v>
      </c>
      <c r="D406" s="209" t="s">
        <v>53</v>
      </c>
      <c r="E406" s="210">
        <v>42424</v>
      </c>
      <c r="F406" s="227">
        <v>42426</v>
      </c>
      <c r="G406" s="211">
        <f t="shared" ca="1" si="901"/>
        <v>0</v>
      </c>
      <c r="H406" s="225" t="s">
        <v>54</v>
      </c>
      <c r="I406" s="225" t="s">
        <v>140</v>
      </c>
      <c r="J406" s="207" t="s">
        <v>668</v>
      </c>
      <c r="K406" s="212" t="str">
        <f t="shared" ca="1" si="902"/>
        <v>Completed</v>
      </c>
      <c r="L406" s="208" t="s">
        <v>57</v>
      </c>
      <c r="M406" s="208" t="s">
        <v>58</v>
      </c>
      <c r="N406" s="208" t="s">
        <v>59</v>
      </c>
      <c r="O406" s="208" t="s">
        <v>60</v>
      </c>
      <c r="P406" s="208" t="s">
        <v>61</v>
      </c>
      <c r="Q406" s="208" t="s">
        <v>62</v>
      </c>
      <c r="R406" s="132">
        <v>0.5</v>
      </c>
      <c r="S406" s="214">
        <v>1</v>
      </c>
      <c r="T406" s="216">
        <v>1000000</v>
      </c>
      <c r="U406" s="216">
        <v>384237</v>
      </c>
      <c r="V406" s="212">
        <f t="shared" si="903"/>
        <v>615763</v>
      </c>
      <c r="W406" s="212">
        <f t="shared" si="904"/>
        <v>384237</v>
      </c>
      <c r="X406" s="216"/>
      <c r="Y406" s="217">
        <f t="shared" si="905"/>
        <v>0</v>
      </c>
      <c r="Z406" s="218" t="e">
        <f t="shared" si="906"/>
        <v>#DIV/0!</v>
      </c>
      <c r="AA406" s="219">
        <f t="shared" si="907"/>
        <v>500</v>
      </c>
      <c r="AB406" s="220">
        <f t="shared" si="908"/>
        <v>192.11850000000001</v>
      </c>
      <c r="AC406" s="219">
        <f t="shared" si="909"/>
        <v>-307.88149999999996</v>
      </c>
      <c r="AD406" s="221">
        <f t="shared" si="910"/>
        <v>1000</v>
      </c>
      <c r="AE406" s="302">
        <v>428</v>
      </c>
      <c r="AF406" s="222">
        <f t="shared" si="911"/>
        <v>-572</v>
      </c>
      <c r="AG406" s="222">
        <v>0</v>
      </c>
      <c r="AH406" s="222">
        <f t="shared" si="832"/>
        <v>235.88149999999999</v>
      </c>
      <c r="AI406" s="223">
        <f t="shared" si="833"/>
        <v>0.55112499999999998</v>
      </c>
    </row>
    <row r="407" spans="1:35" customFormat="1" ht="15.75" hidden="1" customHeight="1" thickBot="1" x14ac:dyDescent="0.3">
      <c r="A407" s="308" t="s">
        <v>671</v>
      </c>
      <c r="B407" s="161">
        <v>2016</v>
      </c>
      <c r="C407" s="161">
        <v>2</v>
      </c>
      <c r="D407" s="162" t="s">
        <v>53</v>
      </c>
      <c r="E407" s="163">
        <v>42424</v>
      </c>
      <c r="F407" s="163">
        <v>42429</v>
      </c>
      <c r="G407" s="164">
        <f t="shared" ca="1" si="901"/>
        <v>0</v>
      </c>
      <c r="H407" s="160" t="s">
        <v>54</v>
      </c>
      <c r="I407" s="160" t="s">
        <v>672</v>
      </c>
      <c r="J407" s="160" t="s">
        <v>673</v>
      </c>
      <c r="K407" s="165" t="str">
        <f t="shared" ca="1" si="902"/>
        <v>Completed</v>
      </c>
      <c r="L407" s="161" t="s">
        <v>98</v>
      </c>
      <c r="M407" s="161" t="s">
        <v>58</v>
      </c>
      <c r="N407" s="161" t="s">
        <v>123</v>
      </c>
      <c r="O407" s="161" t="s">
        <v>109</v>
      </c>
      <c r="P407" s="161" t="s">
        <v>100</v>
      </c>
      <c r="Q407" s="161" t="s">
        <v>101</v>
      </c>
      <c r="R407" s="166">
        <v>3.5000000000000003E-2</v>
      </c>
      <c r="S407" s="166">
        <v>0.06</v>
      </c>
      <c r="T407" s="167">
        <v>250000</v>
      </c>
      <c r="U407" s="167">
        <v>254883</v>
      </c>
      <c r="V407" s="165">
        <f t="shared" si="903"/>
        <v>0</v>
      </c>
      <c r="W407" s="165">
        <f t="shared" si="904"/>
        <v>250000</v>
      </c>
      <c r="X407" s="167">
        <v>12548</v>
      </c>
      <c r="Y407" s="168">
        <f t="shared" si="905"/>
        <v>4.9230431217460562E-2</v>
      </c>
      <c r="Z407" s="169">
        <f t="shared" si="906"/>
        <v>1.1954096270321963</v>
      </c>
      <c r="AA407" s="170">
        <f t="shared" si="907"/>
        <v>8750</v>
      </c>
      <c r="AB407" s="171">
        <f t="shared" si="908"/>
        <v>8750</v>
      </c>
      <c r="AC407" s="170">
        <f t="shared" si="909"/>
        <v>0</v>
      </c>
      <c r="AD407" s="172">
        <f t="shared" si="910"/>
        <v>15000</v>
      </c>
      <c r="AE407" s="299">
        <f>IF((SUMIF($J$7:$J$1048576,J407,$U$7:$U$1048576))&gt;(SUMIF($J$7:$J$1048576,J407,$T$7:$T$1048576)),AD407,(IF(O407="cpv",(U407*S407),(U407*S407/1000))))</f>
        <v>15000</v>
      </c>
      <c r="AF407" s="173">
        <f t="shared" si="911"/>
        <v>0</v>
      </c>
      <c r="AG407" s="173">
        <v>0</v>
      </c>
      <c r="AH407" s="173">
        <f t="shared" si="832"/>
        <v>6250</v>
      </c>
      <c r="AI407" s="174">
        <f t="shared" si="833"/>
        <v>0.41666666666666669</v>
      </c>
    </row>
    <row r="408" spans="1:35" customFormat="1" ht="15" hidden="1" customHeight="1" x14ac:dyDescent="0.3">
      <c r="A408" s="315" t="s">
        <v>674</v>
      </c>
      <c r="B408" s="246">
        <v>2016</v>
      </c>
      <c r="C408" s="246">
        <v>2</v>
      </c>
      <c r="D408" s="247" t="s">
        <v>53</v>
      </c>
      <c r="E408" s="248">
        <v>42425</v>
      </c>
      <c r="F408" s="248">
        <v>42429</v>
      </c>
      <c r="G408" s="249">
        <f t="shared" ref="G408:G410" ca="1" si="912">IF($N$1&gt;F408,0,(F408-$N$1))</f>
        <v>0</v>
      </c>
      <c r="H408" s="245" t="s">
        <v>84</v>
      </c>
      <c r="I408" s="245" t="s">
        <v>170</v>
      </c>
      <c r="J408" s="245" t="s">
        <v>675</v>
      </c>
      <c r="K408" s="250" t="str">
        <f t="shared" ref="K408:K410" ca="1" si="913">IF(F408=0,$L$3,(IF(G408=0,$L$1,$L$2)))</f>
        <v>Completed</v>
      </c>
      <c r="L408" s="246" t="s">
        <v>64</v>
      </c>
      <c r="M408" s="246" t="s">
        <v>58</v>
      </c>
      <c r="N408" s="246" t="s">
        <v>59</v>
      </c>
      <c r="O408" s="246" t="s">
        <v>60</v>
      </c>
      <c r="P408" s="246" t="s">
        <v>61</v>
      </c>
      <c r="Q408" s="246" t="s">
        <v>62</v>
      </c>
      <c r="R408" s="52">
        <v>0.2</v>
      </c>
      <c r="S408" s="251">
        <v>0.8</v>
      </c>
      <c r="T408" s="252">
        <v>2000000</v>
      </c>
      <c r="U408" s="252">
        <v>2030708</v>
      </c>
      <c r="V408" s="250">
        <f t="shared" ref="V408:V410" si="914">IF(U408&gt;T408,0,T408-U408)</f>
        <v>0</v>
      </c>
      <c r="W408" s="250">
        <f t="shared" ref="W408:W410" si="915">IF(U408&gt;T408,T408,U408)</f>
        <v>2000000</v>
      </c>
      <c r="X408" s="252"/>
      <c r="Y408" s="253">
        <f t="shared" ref="Y408:Y410" si="916">X408/U408</f>
        <v>0</v>
      </c>
      <c r="Z408" s="254" t="e">
        <f t="shared" ref="Z408:Z410" si="917">AE408/X408</f>
        <v>#DIV/0!</v>
      </c>
      <c r="AA408" s="255">
        <f t="shared" ref="AA408:AA410" si="918">IF(O408="cpv",(T408*R408),(T408/1000*R408))</f>
        <v>400</v>
      </c>
      <c r="AB408" s="256">
        <f t="shared" ref="AB408:AB410" si="919">IF(O408="cpv",(IF(V408&gt;0,U408*R408,AA408)),(IF(V408&gt;0,U408/1000*R408,AA408)))</f>
        <v>400</v>
      </c>
      <c r="AC408" s="255">
        <f t="shared" ref="AC408:AC410" si="920">AB408-AA408</f>
        <v>0</v>
      </c>
      <c r="AD408" s="257">
        <f t="shared" ref="AD408:AD410" si="921">IF(O408="cpv",(T408*S408),(T408/1000*S408))</f>
        <v>1600</v>
      </c>
      <c r="AE408" s="304">
        <v>1200</v>
      </c>
      <c r="AF408" s="258">
        <f t="shared" ref="AF408:AF410" si="922">AE408-AD408</f>
        <v>-400</v>
      </c>
      <c r="AG408" s="258">
        <v>0</v>
      </c>
      <c r="AH408" s="258">
        <f t="shared" si="832"/>
        <v>800</v>
      </c>
      <c r="AI408" s="259">
        <f t="shared" si="833"/>
        <v>0.66666666666666663</v>
      </c>
    </row>
    <row r="409" spans="1:35" customFormat="1" ht="15.75" hidden="1" customHeight="1" thickBot="1" x14ac:dyDescent="0.3">
      <c r="A409" s="311" t="s">
        <v>676</v>
      </c>
      <c r="B409" s="213">
        <v>2016</v>
      </c>
      <c r="C409" s="213">
        <v>2</v>
      </c>
      <c r="D409" s="260" t="s">
        <v>53</v>
      </c>
      <c r="E409" s="210">
        <v>42425</v>
      </c>
      <c r="F409" s="210">
        <v>42429</v>
      </c>
      <c r="G409" s="261">
        <f t="shared" ca="1" si="912"/>
        <v>0</v>
      </c>
      <c r="H409" s="207" t="s">
        <v>84</v>
      </c>
      <c r="I409" s="207" t="s">
        <v>170</v>
      </c>
      <c r="J409" s="207" t="s">
        <v>675</v>
      </c>
      <c r="K409" s="262" t="str">
        <f t="shared" ca="1" si="913"/>
        <v>Completed</v>
      </c>
      <c r="L409" s="213" t="s">
        <v>315</v>
      </c>
      <c r="M409" s="213" t="s">
        <v>58</v>
      </c>
      <c r="N409" s="213" t="s">
        <v>59</v>
      </c>
      <c r="O409" s="213" t="s">
        <v>60</v>
      </c>
      <c r="P409" s="213" t="s">
        <v>61</v>
      </c>
      <c r="Q409" s="213" t="s">
        <v>62</v>
      </c>
      <c r="R409" s="214">
        <v>0.35</v>
      </c>
      <c r="S409" s="215">
        <v>0.8</v>
      </c>
      <c r="T409" s="263">
        <v>1000000</v>
      </c>
      <c r="U409" s="263">
        <v>1718695</v>
      </c>
      <c r="V409" s="262">
        <f t="shared" si="914"/>
        <v>0</v>
      </c>
      <c r="W409" s="262">
        <f t="shared" si="915"/>
        <v>1000000</v>
      </c>
      <c r="X409" s="263">
        <v>1045</v>
      </c>
      <c r="Y409" s="264">
        <f t="shared" si="916"/>
        <v>6.0801945662261191E-4</v>
      </c>
      <c r="Z409" s="265">
        <f t="shared" si="917"/>
        <v>0.76555023923444976</v>
      </c>
      <c r="AA409" s="266">
        <f t="shared" si="918"/>
        <v>350</v>
      </c>
      <c r="AB409" s="267">
        <f t="shared" si="919"/>
        <v>350</v>
      </c>
      <c r="AC409" s="266">
        <f t="shared" si="920"/>
        <v>0</v>
      </c>
      <c r="AD409" s="268">
        <f t="shared" si="921"/>
        <v>800</v>
      </c>
      <c r="AE409" s="305">
        <f>IF((SUMIF($J$7:$J$1048576,J409,$U$7:$U$1048576))&gt;(SUMIF($J$7:$J$1048576,J409,$T$7:$T$1048576)),AD409,(IF(O409="cpv",(U409*S409),(U409*S409/1000))))</f>
        <v>800</v>
      </c>
      <c r="AF409" s="269">
        <f t="shared" si="922"/>
        <v>0</v>
      </c>
      <c r="AG409" s="269">
        <v>0</v>
      </c>
      <c r="AH409" s="269">
        <f t="shared" si="832"/>
        <v>450</v>
      </c>
      <c r="AI409" s="270">
        <f t="shared" si="833"/>
        <v>0.5625</v>
      </c>
    </row>
    <row r="410" spans="1:35" customFormat="1" ht="15" hidden="1" customHeight="1" x14ac:dyDescent="0.3">
      <c r="A410" s="309" t="s">
        <v>677</v>
      </c>
      <c r="B410" s="176">
        <v>2016</v>
      </c>
      <c r="C410" s="176">
        <v>2</v>
      </c>
      <c r="D410" s="177" t="s">
        <v>53</v>
      </c>
      <c r="E410" s="178">
        <v>42425</v>
      </c>
      <c r="F410" s="178">
        <v>42429</v>
      </c>
      <c r="G410" s="179">
        <f t="shared" ca="1" si="912"/>
        <v>0</v>
      </c>
      <c r="H410" s="175" t="s">
        <v>54</v>
      </c>
      <c r="I410" s="175" t="s">
        <v>678</v>
      </c>
      <c r="J410" s="175" t="s">
        <v>680</v>
      </c>
      <c r="K410" s="180" t="str">
        <f t="shared" ca="1" si="913"/>
        <v>Completed</v>
      </c>
      <c r="L410" s="176" t="s">
        <v>82</v>
      </c>
      <c r="M410" s="176" t="s">
        <v>58</v>
      </c>
      <c r="N410" s="176" t="s">
        <v>78</v>
      </c>
      <c r="O410" s="176" t="s">
        <v>60</v>
      </c>
      <c r="P410" s="176" t="s">
        <v>79</v>
      </c>
      <c r="Q410" s="176" t="s">
        <v>79</v>
      </c>
      <c r="R410" s="52">
        <v>0.5</v>
      </c>
      <c r="S410" s="181">
        <v>4.25</v>
      </c>
      <c r="T410" s="182">
        <v>300000</v>
      </c>
      <c r="U410" s="182">
        <v>300944</v>
      </c>
      <c r="V410" s="180">
        <f t="shared" si="914"/>
        <v>0</v>
      </c>
      <c r="W410" s="180">
        <f t="shared" si="915"/>
        <v>300000</v>
      </c>
      <c r="X410" s="182">
        <v>1853</v>
      </c>
      <c r="Y410" s="183">
        <f t="shared" si="916"/>
        <v>6.1572917220479558E-3</v>
      </c>
      <c r="Z410" s="184">
        <f t="shared" si="917"/>
        <v>0.68807339449541283</v>
      </c>
      <c r="AA410" s="185">
        <f t="shared" si="918"/>
        <v>150</v>
      </c>
      <c r="AB410" s="186">
        <f t="shared" si="919"/>
        <v>150</v>
      </c>
      <c r="AC410" s="185">
        <f t="shared" si="920"/>
        <v>0</v>
      </c>
      <c r="AD410" s="187">
        <f t="shared" si="921"/>
        <v>1275</v>
      </c>
      <c r="AE410" s="300">
        <f>IF((SUMIF($J$7:$J$1048576,J410,$U$7:$U$1048576))&gt;(SUMIF($J$7:$J$1048576,J410,$T$7:$T$1048576)),AD410,(IF(O410="cpv",(U410*S410),(U410*S410/1000))))</f>
        <v>1275</v>
      </c>
      <c r="AF410" s="188">
        <f t="shared" si="922"/>
        <v>0</v>
      </c>
      <c r="AG410" s="188">
        <v>0</v>
      </c>
      <c r="AH410" s="188">
        <f t="shared" si="832"/>
        <v>1125</v>
      </c>
      <c r="AI410" s="189">
        <f t="shared" si="833"/>
        <v>0.88235294117647056</v>
      </c>
    </row>
    <row r="411" spans="1:35" customFormat="1" ht="15.75" hidden="1" customHeight="1" thickBot="1" x14ac:dyDescent="0.3">
      <c r="A411" s="311" t="s">
        <v>679</v>
      </c>
      <c r="B411" s="208">
        <v>2016</v>
      </c>
      <c r="C411" s="208">
        <v>2</v>
      </c>
      <c r="D411" s="209" t="s">
        <v>53</v>
      </c>
      <c r="E411" s="210">
        <v>42425</v>
      </c>
      <c r="F411" s="210">
        <v>42429</v>
      </c>
      <c r="G411" s="211">
        <f t="shared" ref="G411:G413" ca="1" si="923">IF($N$1&gt;F411,0,(F411-$N$1))</f>
        <v>0</v>
      </c>
      <c r="H411" s="225" t="s">
        <v>54</v>
      </c>
      <c r="I411" s="225" t="s">
        <v>678</v>
      </c>
      <c r="J411" s="207" t="s">
        <v>680</v>
      </c>
      <c r="K411" s="212" t="str">
        <f t="shared" ref="K411:K413" ca="1" si="924">IF(F411=0,$L$3,(IF(G411=0,$L$1,$L$2)))</f>
        <v>Completed</v>
      </c>
      <c r="L411" s="208" t="s">
        <v>64</v>
      </c>
      <c r="M411" s="208" t="s">
        <v>58</v>
      </c>
      <c r="N411" s="208" t="s">
        <v>78</v>
      </c>
      <c r="O411" s="208" t="s">
        <v>60</v>
      </c>
      <c r="P411" s="208" t="s">
        <v>79</v>
      </c>
      <c r="Q411" s="208" t="s">
        <v>79</v>
      </c>
      <c r="R411" s="132">
        <v>2.5</v>
      </c>
      <c r="S411" s="214">
        <v>4.25</v>
      </c>
      <c r="T411" s="216">
        <v>200000</v>
      </c>
      <c r="U411" s="216">
        <v>251331</v>
      </c>
      <c r="V411" s="212">
        <f t="shared" ref="V411:V413" si="925">IF(U411&gt;T411,0,T411-U411)</f>
        <v>0</v>
      </c>
      <c r="W411" s="212">
        <f t="shared" ref="W411:W413" si="926">IF(U411&gt;T411,T411,U411)</f>
        <v>200000</v>
      </c>
      <c r="X411" s="216">
        <v>2708</v>
      </c>
      <c r="Y411" s="217">
        <f t="shared" ref="Y411:Y413" si="927">X411/U411</f>
        <v>1.0774635838794259E-2</v>
      </c>
      <c r="Z411" s="218">
        <f t="shared" ref="Z411:Z413" si="928">AE411/X411</f>
        <v>0.39586410635155095</v>
      </c>
      <c r="AA411" s="219">
        <f t="shared" ref="AA411:AA413" si="929">IF(O411="cpv",(T411*R411),(T411/1000*R411))</f>
        <v>500</v>
      </c>
      <c r="AB411" s="220">
        <f t="shared" ref="AB411:AB413" si="930">IF(O411="cpv",(IF(V411&gt;0,U411*R411,AA411)),(IF(V411&gt;0,U411/1000*R411,AA411)))</f>
        <v>500</v>
      </c>
      <c r="AC411" s="219">
        <f t="shared" ref="AC411:AC413" si="931">AB411-AA411</f>
        <v>0</v>
      </c>
      <c r="AD411" s="221">
        <f t="shared" ref="AD411:AD413" si="932">IF(O411="cpv",(T411*S411),(T411/1000*S411))</f>
        <v>850</v>
      </c>
      <c r="AE411" s="302">
        <v>1072</v>
      </c>
      <c r="AF411" s="222">
        <f t="shared" ref="AF411:AF413" si="933">AE411-AD411</f>
        <v>222</v>
      </c>
      <c r="AG411" s="222">
        <v>0</v>
      </c>
      <c r="AH411" s="222">
        <f t="shared" si="832"/>
        <v>572</v>
      </c>
      <c r="AI411" s="223">
        <f t="shared" si="833"/>
        <v>0.53358208955223885</v>
      </c>
    </row>
    <row r="412" spans="1:35" customFormat="1" ht="15" hidden="1" customHeight="1" thickBot="1" x14ac:dyDescent="0.3">
      <c r="A412" s="309" t="s">
        <v>681</v>
      </c>
      <c r="B412" s="176">
        <v>2016</v>
      </c>
      <c r="C412" s="176">
        <v>2</v>
      </c>
      <c r="D412" s="177" t="s">
        <v>53</v>
      </c>
      <c r="E412" s="178">
        <v>42425</v>
      </c>
      <c r="F412" s="178">
        <v>42429</v>
      </c>
      <c r="G412" s="179">
        <f t="shared" ca="1" si="923"/>
        <v>0</v>
      </c>
      <c r="H412" s="175" t="s">
        <v>54</v>
      </c>
      <c r="I412" s="175" t="s">
        <v>678</v>
      </c>
      <c r="J412" s="175" t="s">
        <v>684</v>
      </c>
      <c r="K412" s="180" t="str">
        <f t="shared" ca="1" si="924"/>
        <v>Completed</v>
      </c>
      <c r="L412" s="176" t="s">
        <v>77</v>
      </c>
      <c r="M412" s="176" t="s">
        <v>58</v>
      </c>
      <c r="N412" s="176" t="s">
        <v>108</v>
      </c>
      <c r="O412" s="176" t="s">
        <v>109</v>
      </c>
      <c r="P412" s="176" t="s">
        <v>100</v>
      </c>
      <c r="Q412" s="176" t="s">
        <v>101</v>
      </c>
      <c r="R412" s="52">
        <v>0.01</v>
      </c>
      <c r="S412" s="181">
        <v>3.2500000000000001E-2</v>
      </c>
      <c r="T412" s="182">
        <v>30000</v>
      </c>
      <c r="U412" s="182">
        <v>31233</v>
      </c>
      <c r="V412" s="180">
        <f t="shared" si="925"/>
        <v>0</v>
      </c>
      <c r="W412" s="180">
        <f t="shared" si="926"/>
        <v>30000</v>
      </c>
      <c r="X412" s="182">
        <v>1089</v>
      </c>
      <c r="Y412" s="183">
        <f t="shared" si="927"/>
        <v>3.4866967630390933E-2</v>
      </c>
      <c r="Z412" s="184">
        <f t="shared" si="928"/>
        <v>0.93211432506887049</v>
      </c>
      <c r="AA412" s="185">
        <f t="shared" si="929"/>
        <v>300</v>
      </c>
      <c r="AB412" s="57">
        <v>0</v>
      </c>
      <c r="AC412" s="185">
        <f t="shared" si="931"/>
        <v>-300</v>
      </c>
      <c r="AD412" s="187">
        <f t="shared" si="932"/>
        <v>975</v>
      </c>
      <c r="AE412" s="300">
        <f>IF((SUMIF($J$7:$J$1048576,J412,$U$7:$U$1048576))&gt;(SUMIF($J$7:$J$1048576,J412,$T$7:$T$1048576)),AD412,(IF(O412="cpv",(U412*S412),(U412*S412/1000))))</f>
        <v>1015.0725</v>
      </c>
      <c r="AF412" s="188">
        <f t="shared" si="933"/>
        <v>40.072499999999991</v>
      </c>
      <c r="AG412" s="188">
        <v>0</v>
      </c>
      <c r="AH412" s="188">
        <f t="shared" si="832"/>
        <v>1015.0725</v>
      </c>
      <c r="AI412" s="189">
        <f t="shared" si="833"/>
        <v>1</v>
      </c>
    </row>
    <row r="413" spans="1:35" customFormat="1" ht="15.75" hidden="1" customHeight="1" thickBot="1" x14ac:dyDescent="0.3">
      <c r="A413" s="310" t="s">
        <v>682</v>
      </c>
      <c r="B413" s="191">
        <v>2016</v>
      </c>
      <c r="C413" s="191">
        <v>2</v>
      </c>
      <c r="D413" s="192" t="s">
        <v>53</v>
      </c>
      <c r="E413" s="193">
        <v>42425</v>
      </c>
      <c r="F413" s="226">
        <v>42429</v>
      </c>
      <c r="G413" s="194">
        <f t="shared" ca="1" si="923"/>
        <v>0</v>
      </c>
      <c r="H413" s="224" t="s">
        <v>54</v>
      </c>
      <c r="I413" s="224" t="s">
        <v>678</v>
      </c>
      <c r="J413" s="190" t="s">
        <v>684</v>
      </c>
      <c r="K413" s="195" t="str">
        <f t="shared" ca="1" si="924"/>
        <v>Completed</v>
      </c>
      <c r="L413" s="191" t="s">
        <v>92</v>
      </c>
      <c r="M413" s="191" t="s">
        <v>58</v>
      </c>
      <c r="N413" s="196" t="s">
        <v>108</v>
      </c>
      <c r="O413" s="191" t="s">
        <v>109</v>
      </c>
      <c r="P413" s="191" t="s">
        <v>100</v>
      </c>
      <c r="Q413" s="191" t="s">
        <v>101</v>
      </c>
      <c r="R413" s="214">
        <v>1.2E-2</v>
      </c>
      <c r="S413" s="181">
        <v>3.2500000000000001E-2</v>
      </c>
      <c r="T413" s="199">
        <v>25000</v>
      </c>
      <c r="U413" s="199">
        <v>25939</v>
      </c>
      <c r="V413" s="195">
        <f t="shared" si="925"/>
        <v>0</v>
      </c>
      <c r="W413" s="195">
        <f t="shared" si="926"/>
        <v>25000</v>
      </c>
      <c r="X413" s="199">
        <v>1979</v>
      </c>
      <c r="Y413" s="200">
        <f t="shared" si="927"/>
        <v>7.6294382975442387E-2</v>
      </c>
      <c r="Z413" s="201">
        <f t="shared" si="928"/>
        <v>0.42598155634158669</v>
      </c>
      <c r="AA413" s="202">
        <f t="shared" si="929"/>
        <v>300</v>
      </c>
      <c r="AB413" s="203">
        <f t="shared" si="930"/>
        <v>300</v>
      </c>
      <c r="AC413" s="202">
        <f t="shared" si="931"/>
        <v>0</v>
      </c>
      <c r="AD413" s="204">
        <f t="shared" si="932"/>
        <v>812.5</v>
      </c>
      <c r="AE413" s="301">
        <f>IF((SUMIF($J$7:$J$1048576,J413,$U$7:$U$1048576))&gt;(SUMIF($J$7:$J$1048576,J413,$T$7:$T$1048576)),AD413,(IF(O413="cpv",(U413*S413),(U413*S413/1000))))</f>
        <v>843.01750000000004</v>
      </c>
      <c r="AF413" s="205">
        <f t="shared" si="933"/>
        <v>30.517500000000041</v>
      </c>
      <c r="AG413" s="205">
        <v>0</v>
      </c>
      <c r="AH413" s="205">
        <f t="shared" si="832"/>
        <v>543.01750000000004</v>
      </c>
      <c r="AI413" s="206">
        <f t="shared" si="833"/>
        <v>0.64413550133894015</v>
      </c>
    </row>
    <row r="414" spans="1:35" customFormat="1" ht="15.75" hidden="1" customHeight="1" thickBot="1" x14ac:dyDescent="0.3">
      <c r="A414" s="311" t="s">
        <v>683</v>
      </c>
      <c r="B414" s="208">
        <v>2016</v>
      </c>
      <c r="C414" s="208">
        <v>2</v>
      </c>
      <c r="D414" s="209" t="s">
        <v>53</v>
      </c>
      <c r="E414" s="210">
        <v>42425</v>
      </c>
      <c r="F414" s="227">
        <v>42429</v>
      </c>
      <c r="G414" s="211">
        <f t="shared" ref="G414:G415" ca="1" si="934">IF($N$1&gt;F414,0,(F414-$N$1))</f>
        <v>0</v>
      </c>
      <c r="H414" s="225" t="s">
        <v>54</v>
      </c>
      <c r="I414" s="225" t="s">
        <v>678</v>
      </c>
      <c r="J414" s="207" t="s">
        <v>684</v>
      </c>
      <c r="K414" s="212" t="str">
        <f t="shared" ref="K414:K415" ca="1" si="935">IF(F414=0,$L$3,(IF(G414=0,$L$1,$L$2)))</f>
        <v>Completed</v>
      </c>
      <c r="L414" s="208" t="s">
        <v>253</v>
      </c>
      <c r="M414" s="208" t="s">
        <v>58</v>
      </c>
      <c r="N414" s="213" t="s">
        <v>108</v>
      </c>
      <c r="O414" s="208" t="s">
        <v>109</v>
      </c>
      <c r="P414" s="208" t="s">
        <v>100</v>
      </c>
      <c r="Q414" s="208" t="s">
        <v>101</v>
      </c>
      <c r="R414" s="214"/>
      <c r="S414" s="181">
        <v>3.2500000000000001E-2</v>
      </c>
      <c r="T414" s="216">
        <v>5000</v>
      </c>
      <c r="U414" s="216">
        <v>37</v>
      </c>
      <c r="V414" s="212">
        <f t="shared" ref="V414:V415" si="936">IF(U414&gt;T414,0,T414-U414)</f>
        <v>4963</v>
      </c>
      <c r="W414" s="212">
        <f t="shared" ref="W414:W415" si="937">IF(U414&gt;T414,T414,U414)</f>
        <v>37</v>
      </c>
      <c r="X414" s="216"/>
      <c r="Y414" s="217">
        <f t="shared" ref="Y414:Y415" si="938">X414/U414</f>
        <v>0</v>
      </c>
      <c r="Z414" s="218" t="e">
        <f t="shared" ref="Z414:Z415" si="939">AE414/X414</f>
        <v>#DIV/0!</v>
      </c>
      <c r="AA414" s="219">
        <f t="shared" ref="AA414:AA415" si="940">IF(O414="cpv",(T414*R414),(T414/1000*R414))</f>
        <v>0</v>
      </c>
      <c r="AB414" s="220">
        <f t="shared" ref="AB414:AB415" si="941">IF(O414="cpv",(IF(V414&gt;0,U414*R414,AA414)),(IF(V414&gt;0,U414/1000*R414,AA414)))</f>
        <v>0</v>
      </c>
      <c r="AC414" s="219">
        <f t="shared" ref="AC414:AC415" si="942">AB414-AA414</f>
        <v>0</v>
      </c>
      <c r="AD414" s="221">
        <f t="shared" ref="AD414:AD415" si="943">IF(O414="cpv",(T414*S414),(T414/1000*S414))</f>
        <v>162.5</v>
      </c>
      <c r="AE414" s="302">
        <f>IF((SUMIF($J$7:$J$1048576,J414,$U$7:$U$1048576))&gt;(SUMIF($J$7:$J$1048576,J414,$T$7:$T$1048576)),AD414,(IF(O414="cpv",(U414*S414),(U414*S414/1000))))</f>
        <v>1.2025000000000001</v>
      </c>
      <c r="AF414" s="222">
        <f t="shared" ref="AF414:AF415" si="944">AE414-AD414</f>
        <v>-161.29750000000001</v>
      </c>
      <c r="AG414" s="222">
        <v>0</v>
      </c>
      <c r="AH414" s="222">
        <f t="shared" si="832"/>
        <v>1.2025000000000001</v>
      </c>
      <c r="AI414" s="223">
        <f t="shared" si="833"/>
        <v>1</v>
      </c>
    </row>
    <row r="415" spans="1:35" customFormat="1" ht="15.75" hidden="1" customHeight="1" thickBot="1" x14ac:dyDescent="0.3">
      <c r="A415" s="308" t="s">
        <v>685</v>
      </c>
      <c r="B415" s="161">
        <v>2016</v>
      </c>
      <c r="C415" s="161">
        <v>2</v>
      </c>
      <c r="D415" s="162" t="s">
        <v>53</v>
      </c>
      <c r="E415" s="163">
        <v>42425</v>
      </c>
      <c r="F415" s="163">
        <v>42429</v>
      </c>
      <c r="G415" s="164">
        <f t="shared" ca="1" si="934"/>
        <v>0</v>
      </c>
      <c r="H415" s="160" t="s">
        <v>54</v>
      </c>
      <c r="I415" s="160" t="s">
        <v>672</v>
      </c>
      <c r="J415" s="160" t="s">
        <v>686</v>
      </c>
      <c r="K415" s="165" t="str">
        <f t="shared" ca="1" si="935"/>
        <v>Completed</v>
      </c>
      <c r="L415" s="161" t="s">
        <v>305</v>
      </c>
      <c r="M415" s="161" t="s">
        <v>58</v>
      </c>
      <c r="N415" s="161" t="s">
        <v>306</v>
      </c>
      <c r="O415" s="161" t="s">
        <v>60</v>
      </c>
      <c r="P415" s="161" t="s">
        <v>61</v>
      </c>
      <c r="Q415" s="161" t="s">
        <v>62</v>
      </c>
      <c r="R415" s="166">
        <v>2</v>
      </c>
      <c r="S415" s="166">
        <v>5</v>
      </c>
      <c r="T415" s="167">
        <v>148200</v>
      </c>
      <c r="U415" s="167">
        <v>201428</v>
      </c>
      <c r="V415" s="165">
        <f t="shared" si="936"/>
        <v>0</v>
      </c>
      <c r="W415" s="165">
        <f t="shared" si="937"/>
        <v>148200</v>
      </c>
      <c r="X415" s="167">
        <v>528</v>
      </c>
      <c r="Y415" s="168">
        <f t="shared" si="938"/>
        <v>2.6212840320114384E-3</v>
      </c>
      <c r="Z415" s="169">
        <f t="shared" si="939"/>
        <v>1.4034090909090908</v>
      </c>
      <c r="AA415" s="170">
        <f t="shared" si="940"/>
        <v>296.39999999999998</v>
      </c>
      <c r="AB415" s="171">
        <f t="shared" si="941"/>
        <v>296.39999999999998</v>
      </c>
      <c r="AC415" s="170">
        <f t="shared" si="942"/>
        <v>0</v>
      </c>
      <c r="AD415" s="172">
        <f t="shared" si="943"/>
        <v>741</v>
      </c>
      <c r="AE415" s="299">
        <f>IF((SUMIF($J$7:$J$1048576,J415,$U$7:$U$1048576))&gt;(SUMIF($J$7:$J$1048576,J415,$T$7:$T$1048576)),AD415,(IF(O415="cpv",(U415*S415),(U415*S415/1000))))</f>
        <v>741</v>
      </c>
      <c r="AF415" s="173">
        <f t="shared" si="944"/>
        <v>0</v>
      </c>
      <c r="AG415" s="173">
        <v>0</v>
      </c>
      <c r="AH415" s="173">
        <f t="shared" si="832"/>
        <v>444.6</v>
      </c>
      <c r="AI415" s="174">
        <f t="shared" si="833"/>
        <v>0.6</v>
      </c>
    </row>
    <row r="416" spans="1:35" customFormat="1" ht="15" hidden="1" customHeight="1" thickBot="1" x14ac:dyDescent="0.3">
      <c r="A416" s="309" t="s">
        <v>687</v>
      </c>
      <c r="B416" s="176">
        <v>2016</v>
      </c>
      <c r="C416" s="176">
        <v>2</v>
      </c>
      <c r="D416" s="177" t="s">
        <v>53</v>
      </c>
      <c r="E416" s="178">
        <v>42425</v>
      </c>
      <c r="F416" s="178">
        <v>42429</v>
      </c>
      <c r="G416" s="179">
        <f t="shared" ref="G416:G417" ca="1" si="945">IF($N$1&gt;F416,0,(F416-$N$1))</f>
        <v>0</v>
      </c>
      <c r="H416" s="175" t="s">
        <v>54</v>
      </c>
      <c r="I416" s="175" t="s">
        <v>672</v>
      </c>
      <c r="J416" s="175" t="s">
        <v>689</v>
      </c>
      <c r="K416" s="180" t="str">
        <f t="shared" ref="K416:K417" ca="1" si="946">IF(F416=0,$L$3,(IF(G416=0,$L$1,$L$2)))</f>
        <v>Completed</v>
      </c>
      <c r="L416" s="176" t="s">
        <v>172</v>
      </c>
      <c r="M416" s="176" t="s">
        <v>58</v>
      </c>
      <c r="N416" s="176" t="s">
        <v>59</v>
      </c>
      <c r="O416" s="176" t="s">
        <v>60</v>
      </c>
      <c r="P416" s="176" t="s">
        <v>61</v>
      </c>
      <c r="Q416" s="176" t="s">
        <v>62</v>
      </c>
      <c r="R416" s="181">
        <v>0.15</v>
      </c>
      <c r="S416" s="181">
        <v>1</v>
      </c>
      <c r="T416" s="182">
        <v>500000</v>
      </c>
      <c r="U416" s="182">
        <v>438612</v>
      </c>
      <c r="V416" s="180">
        <f t="shared" ref="V416:V417" si="947">IF(U416&gt;T416,0,T416-U416)</f>
        <v>61388</v>
      </c>
      <c r="W416" s="180">
        <f t="shared" ref="W416:W417" si="948">IF(U416&gt;T416,T416,U416)</f>
        <v>438612</v>
      </c>
      <c r="X416" s="182"/>
      <c r="Y416" s="183">
        <f t="shared" ref="Y416:Y417" si="949">X416/U416</f>
        <v>0</v>
      </c>
      <c r="Z416" s="184" t="e">
        <f t="shared" ref="Z416:Z417" si="950">AE416/X416</f>
        <v>#DIV/0!</v>
      </c>
      <c r="AA416" s="185">
        <f t="shared" ref="AA416:AA417" si="951">IF(O416="cpv",(T416*R416),(T416/1000*R416))</f>
        <v>75</v>
      </c>
      <c r="AB416" s="186">
        <f t="shared" ref="AB416:AB417" si="952">IF(O416="cpv",(IF(V416&gt;0,U416*R416,AA416)),(IF(V416&gt;0,U416/1000*R416,AA416)))</f>
        <v>65.791799999999995</v>
      </c>
      <c r="AC416" s="185">
        <f t="shared" ref="AC416:AC417" si="953">AB416-AA416</f>
        <v>-9.208200000000005</v>
      </c>
      <c r="AD416" s="187">
        <f t="shared" ref="AD416:AD417" si="954">IF(O416="cpv",(T416*S416),(T416/1000*S416))</f>
        <v>500</v>
      </c>
      <c r="AE416" s="300">
        <v>247</v>
      </c>
      <c r="AF416" s="188">
        <f t="shared" ref="AF416:AF417" si="955">AE416-AD416</f>
        <v>-253</v>
      </c>
      <c r="AG416" s="188">
        <v>0</v>
      </c>
      <c r="AH416" s="188">
        <f t="shared" si="832"/>
        <v>181.20820000000001</v>
      </c>
      <c r="AI416" s="189">
        <f t="shared" si="833"/>
        <v>0.73363643724696359</v>
      </c>
    </row>
    <row r="417" spans="1:35" customFormat="1" ht="15.75" hidden="1" customHeight="1" thickBot="1" x14ac:dyDescent="0.3">
      <c r="A417" s="311" t="s">
        <v>688</v>
      </c>
      <c r="B417" s="208">
        <v>2016</v>
      </c>
      <c r="C417" s="208">
        <v>2</v>
      </c>
      <c r="D417" s="209" t="s">
        <v>53</v>
      </c>
      <c r="E417" s="210">
        <v>42425</v>
      </c>
      <c r="F417" s="227">
        <v>42429</v>
      </c>
      <c r="G417" s="211">
        <f t="shared" ca="1" si="945"/>
        <v>0</v>
      </c>
      <c r="H417" s="225" t="s">
        <v>54</v>
      </c>
      <c r="I417" s="225" t="s">
        <v>672</v>
      </c>
      <c r="J417" s="207" t="s">
        <v>689</v>
      </c>
      <c r="K417" s="212" t="str">
        <f t="shared" ca="1" si="946"/>
        <v>Completed</v>
      </c>
      <c r="L417" s="208" t="s">
        <v>82</v>
      </c>
      <c r="M417" s="208" t="s">
        <v>58</v>
      </c>
      <c r="N417" s="208" t="s">
        <v>59</v>
      </c>
      <c r="O417" s="208" t="s">
        <v>60</v>
      </c>
      <c r="P417" s="208" t="s">
        <v>61</v>
      </c>
      <c r="Q417" s="208" t="s">
        <v>62</v>
      </c>
      <c r="R417" s="117">
        <v>0.1</v>
      </c>
      <c r="S417" s="214">
        <v>1</v>
      </c>
      <c r="T417" s="216">
        <v>1000000</v>
      </c>
      <c r="U417" s="216">
        <v>1002992</v>
      </c>
      <c r="V417" s="212">
        <f t="shared" si="947"/>
        <v>0</v>
      </c>
      <c r="W417" s="212">
        <f t="shared" si="948"/>
        <v>1000000</v>
      </c>
      <c r="X417" s="216"/>
      <c r="Y417" s="217">
        <f t="shared" si="949"/>
        <v>0</v>
      </c>
      <c r="Z417" s="218" t="e">
        <f t="shared" si="950"/>
        <v>#DIV/0!</v>
      </c>
      <c r="AA417" s="219">
        <f t="shared" si="951"/>
        <v>100</v>
      </c>
      <c r="AB417" s="220">
        <f t="shared" si="952"/>
        <v>100</v>
      </c>
      <c r="AC417" s="219">
        <f t="shared" si="953"/>
        <v>0</v>
      </c>
      <c r="AD417" s="221">
        <f t="shared" si="954"/>
        <v>1000</v>
      </c>
      <c r="AE417" s="302">
        <f>IF((SUMIF($J$7:$J$1048576,J417,$U$7:$U$1048576))&gt;(SUMIF($J$7:$J$1048576,J417,$T$7:$T$1048576)),AD417,(IF(O417="cpv",(U417*S417),(U417*S417/1000))))</f>
        <v>1002.992</v>
      </c>
      <c r="AF417" s="222">
        <f t="shared" si="955"/>
        <v>2.9919999999999618</v>
      </c>
      <c r="AG417" s="222">
        <v>0</v>
      </c>
      <c r="AH417" s="222">
        <f t="shared" si="832"/>
        <v>902.99199999999996</v>
      </c>
      <c r="AI417" s="223">
        <f t="shared" si="833"/>
        <v>0.90029830746406747</v>
      </c>
    </row>
    <row r="418" spans="1:35" customFormat="1" ht="15" hidden="1" customHeight="1" x14ac:dyDescent="0.3">
      <c r="A418" s="309" t="s">
        <v>690</v>
      </c>
      <c r="B418" s="176">
        <v>2016</v>
      </c>
      <c r="C418" s="176">
        <v>2</v>
      </c>
      <c r="D418" s="177" t="s">
        <v>53</v>
      </c>
      <c r="E418" s="178">
        <v>42425</v>
      </c>
      <c r="F418" s="178">
        <v>42429</v>
      </c>
      <c r="G418" s="179">
        <f t="shared" ref="G418:G420" ca="1" si="956">IF($N$1&gt;F418,0,(F418-$N$1))</f>
        <v>0</v>
      </c>
      <c r="H418" s="175" t="s">
        <v>54</v>
      </c>
      <c r="I418" s="175" t="s">
        <v>115</v>
      </c>
      <c r="J418" s="175" t="s">
        <v>691</v>
      </c>
      <c r="K418" s="180" t="str">
        <f t="shared" ref="K418:K420" ca="1" si="957">IF(F418=0,$L$3,(IF(G418=0,$L$1,$L$2)))</f>
        <v>Completed</v>
      </c>
      <c r="L418" s="176" t="s">
        <v>77</v>
      </c>
      <c r="M418" s="176" t="s">
        <v>58</v>
      </c>
      <c r="N418" s="176" t="s">
        <v>78</v>
      </c>
      <c r="O418" s="176" t="s">
        <v>60</v>
      </c>
      <c r="P418" s="176" t="s">
        <v>79</v>
      </c>
      <c r="Q418" s="176" t="s">
        <v>79</v>
      </c>
      <c r="R418" s="52">
        <v>1.5</v>
      </c>
      <c r="S418" s="181">
        <v>4.25</v>
      </c>
      <c r="T418" s="182">
        <v>250000</v>
      </c>
      <c r="U418" s="182">
        <v>251470</v>
      </c>
      <c r="V418" s="180">
        <f t="shared" ref="V418:V420" si="958">IF(U418&gt;T418,0,T418-U418)</f>
        <v>0</v>
      </c>
      <c r="W418" s="180">
        <f t="shared" ref="W418:W420" si="959">IF(U418&gt;T418,T418,U418)</f>
        <v>250000</v>
      </c>
      <c r="X418" s="182">
        <v>2608</v>
      </c>
      <c r="Y418" s="183">
        <f t="shared" ref="Y418:Y420" si="960">X418/U418</f>
        <v>1.0371018411738975E-2</v>
      </c>
      <c r="Z418" s="184">
        <f t="shared" ref="Z418:Z420" si="961">AE418/X418</f>
        <v>0.40979582055214719</v>
      </c>
      <c r="AA418" s="185">
        <f t="shared" ref="AA418:AA420" si="962">IF(O418="cpv",(T418*R418),(T418/1000*R418))</f>
        <v>375</v>
      </c>
      <c r="AB418" s="57">
        <v>0</v>
      </c>
      <c r="AC418" s="185">
        <f t="shared" ref="AC418:AC420" si="963">AB418-AA418</f>
        <v>-375</v>
      </c>
      <c r="AD418" s="187">
        <f t="shared" ref="AD418:AD420" si="964">IF(O418="cpv",(T418*S418),(T418/1000*S418))</f>
        <v>1062.5</v>
      </c>
      <c r="AE418" s="300">
        <f>IF((SUMIF($J$7:$J$1048576,J418,$U$7:$U$1048576))&gt;(SUMIF($J$7:$J$1048576,J418,$T$7:$T$1048576)),AD418,(IF(O418="cpv",(U418*S418),(U418*S418/1000))))</f>
        <v>1068.7474999999999</v>
      </c>
      <c r="AF418" s="188">
        <f t="shared" ref="AF418:AF420" si="965">AE418-AD418</f>
        <v>6.2474999999999454</v>
      </c>
      <c r="AG418" s="188">
        <v>0</v>
      </c>
      <c r="AH418" s="188">
        <f t="shared" si="832"/>
        <v>1068.7474999999999</v>
      </c>
      <c r="AI418" s="189">
        <f t="shared" si="833"/>
        <v>1</v>
      </c>
    </row>
    <row r="419" spans="1:35" customFormat="1" ht="15.75" hidden="1" customHeight="1" thickBot="1" x14ac:dyDescent="0.3">
      <c r="A419" s="310" t="s">
        <v>692</v>
      </c>
      <c r="B419" s="191">
        <v>2016</v>
      </c>
      <c r="C419" s="191">
        <v>2</v>
      </c>
      <c r="D419" s="192" t="s">
        <v>53</v>
      </c>
      <c r="E419" s="193">
        <v>42425</v>
      </c>
      <c r="F419" s="226">
        <v>42429</v>
      </c>
      <c r="G419" s="194">
        <f t="shared" ca="1" si="956"/>
        <v>0</v>
      </c>
      <c r="H419" s="224" t="s">
        <v>54</v>
      </c>
      <c r="I419" s="190" t="s">
        <v>115</v>
      </c>
      <c r="J419" s="190" t="s">
        <v>691</v>
      </c>
      <c r="K419" s="195" t="str">
        <f t="shared" ca="1" si="957"/>
        <v>Completed</v>
      </c>
      <c r="L419" s="191" t="s">
        <v>64</v>
      </c>
      <c r="M419" s="191" t="s">
        <v>58</v>
      </c>
      <c r="N419" s="196" t="s">
        <v>78</v>
      </c>
      <c r="O419" s="196" t="s">
        <v>60</v>
      </c>
      <c r="P419" s="196" t="s">
        <v>79</v>
      </c>
      <c r="Q419" s="196" t="s">
        <v>79</v>
      </c>
      <c r="R419" s="132">
        <v>2.5</v>
      </c>
      <c r="S419" s="198">
        <v>4.25</v>
      </c>
      <c r="T419" s="199">
        <v>250000</v>
      </c>
      <c r="U419" s="199">
        <v>250000</v>
      </c>
      <c r="V419" s="195">
        <f t="shared" si="958"/>
        <v>0</v>
      </c>
      <c r="W419" s="195">
        <f t="shared" si="959"/>
        <v>250000</v>
      </c>
      <c r="X419" s="199">
        <v>536</v>
      </c>
      <c r="Y419" s="200">
        <f t="shared" si="960"/>
        <v>2.1440000000000001E-3</v>
      </c>
      <c r="Z419" s="201">
        <f t="shared" si="961"/>
        <v>0.11753731343283583</v>
      </c>
      <c r="AA419" s="202">
        <f t="shared" si="962"/>
        <v>625</v>
      </c>
      <c r="AB419" s="203">
        <f t="shared" ref="AB419:AB420" si="966">IF(O419="cpv",(IF(V419&gt;0,U419*R419,AA419)),(IF(V419&gt;0,U419/1000*R419,AA419)))</f>
        <v>625</v>
      </c>
      <c r="AC419" s="202">
        <f t="shared" si="963"/>
        <v>0</v>
      </c>
      <c r="AD419" s="204">
        <f t="shared" si="964"/>
        <v>1062.5</v>
      </c>
      <c r="AE419" s="301">
        <v>63</v>
      </c>
      <c r="AF419" s="205">
        <f t="shared" si="965"/>
        <v>-999.5</v>
      </c>
      <c r="AG419" s="205">
        <v>0</v>
      </c>
      <c r="AH419" s="205">
        <f t="shared" si="832"/>
        <v>-562</v>
      </c>
      <c r="AI419" s="206">
        <f t="shared" si="833"/>
        <v>-8.9206349206349209</v>
      </c>
    </row>
    <row r="420" spans="1:35" customFormat="1" ht="15" hidden="1" customHeight="1" x14ac:dyDescent="0.3">
      <c r="A420" s="310" t="s">
        <v>693</v>
      </c>
      <c r="B420" s="191">
        <v>2016</v>
      </c>
      <c r="C420" s="191">
        <v>2</v>
      </c>
      <c r="D420" s="192" t="s">
        <v>53</v>
      </c>
      <c r="E420" s="193">
        <v>42425</v>
      </c>
      <c r="F420" s="226">
        <v>42429</v>
      </c>
      <c r="G420" s="194">
        <f t="shared" ca="1" si="956"/>
        <v>0</v>
      </c>
      <c r="H420" s="224" t="s">
        <v>54</v>
      </c>
      <c r="I420" s="190" t="s">
        <v>115</v>
      </c>
      <c r="J420" s="190" t="s">
        <v>691</v>
      </c>
      <c r="K420" s="195" t="str">
        <f t="shared" ca="1" si="957"/>
        <v>Completed</v>
      </c>
      <c r="L420" s="191" t="s">
        <v>82</v>
      </c>
      <c r="M420" s="191" t="s">
        <v>58</v>
      </c>
      <c r="N420" s="196" t="s">
        <v>78</v>
      </c>
      <c r="O420" s="196" t="s">
        <v>60</v>
      </c>
      <c r="P420" s="196" t="s">
        <v>79</v>
      </c>
      <c r="Q420" s="196" t="s">
        <v>79</v>
      </c>
      <c r="R420" s="52">
        <v>0.5</v>
      </c>
      <c r="S420" s="198">
        <v>4.25</v>
      </c>
      <c r="T420" s="199">
        <v>300000</v>
      </c>
      <c r="U420" s="199">
        <v>289678</v>
      </c>
      <c r="V420" s="195">
        <f t="shared" si="958"/>
        <v>10322</v>
      </c>
      <c r="W420" s="195">
        <f t="shared" si="959"/>
        <v>289678</v>
      </c>
      <c r="X420" s="199">
        <v>1977</v>
      </c>
      <c r="Y420" s="200">
        <f t="shared" si="960"/>
        <v>6.8248192820994343E-3</v>
      </c>
      <c r="Z420" s="201">
        <f t="shared" si="961"/>
        <v>0.62272711178553364</v>
      </c>
      <c r="AA420" s="202">
        <f t="shared" si="962"/>
        <v>150</v>
      </c>
      <c r="AB420" s="203">
        <f t="shared" si="966"/>
        <v>144.839</v>
      </c>
      <c r="AC420" s="202">
        <f t="shared" si="963"/>
        <v>-5.1610000000000014</v>
      </c>
      <c r="AD420" s="204">
        <f t="shared" si="964"/>
        <v>1275</v>
      </c>
      <c r="AE420" s="301">
        <f>IF((SUMIF($J$7:$J$1048576,J420,$U$7:$U$1048576))&gt;(SUMIF($J$7:$J$1048576,J420,$T$7:$T$1048576)),AD420,(IF(O420="cpv",(U420*S420),(U420*S420/1000))))</f>
        <v>1231.1315</v>
      </c>
      <c r="AF420" s="205">
        <f t="shared" si="965"/>
        <v>-43.86850000000004</v>
      </c>
      <c r="AG420" s="205">
        <v>0</v>
      </c>
      <c r="AH420" s="205">
        <f t="shared" si="832"/>
        <v>1086.2925</v>
      </c>
      <c r="AI420" s="206">
        <f t="shared" si="833"/>
        <v>0.88235294117647067</v>
      </c>
    </row>
    <row r="421" spans="1:35" customFormat="1" ht="15.75" hidden="1" customHeight="1" thickBot="1" x14ac:dyDescent="0.3">
      <c r="A421" s="311" t="s">
        <v>694</v>
      </c>
      <c r="B421" s="208">
        <v>2016</v>
      </c>
      <c r="C421" s="208">
        <v>2</v>
      </c>
      <c r="D421" s="209" t="s">
        <v>53</v>
      </c>
      <c r="E421" s="210">
        <v>42425</v>
      </c>
      <c r="F421" s="227">
        <v>42429</v>
      </c>
      <c r="G421" s="211">
        <f t="shared" ref="G421:G422" ca="1" si="967">IF($N$1&gt;F421,0,(F421-$N$1))</f>
        <v>0</v>
      </c>
      <c r="H421" s="225" t="s">
        <v>54</v>
      </c>
      <c r="I421" s="207" t="s">
        <v>115</v>
      </c>
      <c r="J421" s="207" t="s">
        <v>691</v>
      </c>
      <c r="K421" s="212" t="str">
        <f t="shared" ref="K421:K422" ca="1" si="968">IF(F421=0,$L$3,(IF(G421=0,$L$1,$L$2)))</f>
        <v>Completed</v>
      </c>
      <c r="L421" s="208" t="s">
        <v>57</v>
      </c>
      <c r="M421" s="208" t="s">
        <v>58</v>
      </c>
      <c r="N421" s="213" t="s">
        <v>78</v>
      </c>
      <c r="O421" s="213" t="s">
        <v>60</v>
      </c>
      <c r="P421" s="213" t="s">
        <v>79</v>
      </c>
      <c r="Q421" s="213" t="s">
        <v>79</v>
      </c>
      <c r="R421" s="52">
        <v>2.25</v>
      </c>
      <c r="S421" s="215">
        <v>4.25</v>
      </c>
      <c r="T421" s="216">
        <v>250000</v>
      </c>
      <c r="U421" s="216">
        <v>251256</v>
      </c>
      <c r="V421" s="212">
        <f t="shared" ref="V421:V422" si="969">IF(U421&gt;T421,0,T421-U421)</f>
        <v>0</v>
      </c>
      <c r="W421" s="212">
        <f t="shared" ref="W421:W422" si="970">IF(U421&gt;T421,T421,U421)</f>
        <v>250000</v>
      </c>
      <c r="X421" s="216"/>
      <c r="Y421" s="217">
        <f t="shared" ref="Y421:Y422" si="971">X421/U421</f>
        <v>0</v>
      </c>
      <c r="Z421" s="218" t="e">
        <f t="shared" ref="Z421:Z422" si="972">AE421/X421</f>
        <v>#DIV/0!</v>
      </c>
      <c r="AA421" s="219">
        <f t="shared" ref="AA421:AA422" si="973">IF(O421="cpv",(T421*R421),(T421/1000*R421))</f>
        <v>562.5</v>
      </c>
      <c r="AB421" s="220">
        <f t="shared" ref="AB421:AB422" si="974">IF(O421="cpv",(IF(V421&gt;0,U421*R421,AA421)),(IF(V421&gt;0,U421/1000*R421,AA421)))</f>
        <v>562.5</v>
      </c>
      <c r="AC421" s="219">
        <f t="shared" ref="AC421:AC422" si="975">AB421-AA421</f>
        <v>0</v>
      </c>
      <c r="AD421" s="221">
        <f t="shared" ref="AD421:AD422" si="976">IF(O421="cpv",(T421*S421),(T421/1000*S421))</f>
        <v>1062.5</v>
      </c>
      <c r="AE421" s="302">
        <f>IF((SUMIF($J$7:$J$1048576,J421,$U$7:$U$1048576))&gt;(SUMIF($J$7:$J$1048576,J421,$T$7:$T$1048576)),AD421,(IF(O421="cpv",(U421*S421),(U421*S421/1000))))</f>
        <v>1067.838</v>
      </c>
      <c r="AF421" s="222">
        <f t="shared" ref="AF421:AF422" si="977">AE421-AD421</f>
        <v>5.3379999999999654</v>
      </c>
      <c r="AG421" s="222">
        <v>0</v>
      </c>
      <c r="AH421" s="222">
        <f t="shared" si="832"/>
        <v>505.33799999999997</v>
      </c>
      <c r="AI421" s="223">
        <f t="shared" si="833"/>
        <v>0.47323470414051566</v>
      </c>
    </row>
    <row r="422" spans="1:35" customFormat="1" ht="15.75" hidden="1" customHeight="1" thickBot="1" x14ac:dyDescent="0.3">
      <c r="A422" s="309" t="s">
        <v>695</v>
      </c>
      <c r="B422" s="176">
        <v>2016</v>
      </c>
      <c r="C422" s="176">
        <v>2</v>
      </c>
      <c r="D422" s="177" t="s">
        <v>53</v>
      </c>
      <c r="E422" s="178">
        <v>42401</v>
      </c>
      <c r="F422" s="178">
        <v>42414</v>
      </c>
      <c r="G422" s="179">
        <f t="shared" ca="1" si="967"/>
        <v>0</v>
      </c>
      <c r="H422" s="175" t="s">
        <v>54</v>
      </c>
      <c r="I422" s="175" t="s">
        <v>55</v>
      </c>
      <c r="J422" s="175" t="s">
        <v>696</v>
      </c>
      <c r="K422" s="180" t="str">
        <f t="shared" ca="1" si="968"/>
        <v>Completed</v>
      </c>
      <c r="L422" s="176" t="s">
        <v>57</v>
      </c>
      <c r="M422" s="176" t="s">
        <v>58</v>
      </c>
      <c r="N422" s="176" t="s">
        <v>59</v>
      </c>
      <c r="O422" s="176" t="s">
        <v>60</v>
      </c>
      <c r="P422" s="176" t="s">
        <v>61</v>
      </c>
      <c r="Q422" s="176" t="s">
        <v>62</v>
      </c>
      <c r="R422" s="132">
        <v>0.5</v>
      </c>
      <c r="S422" s="181">
        <v>1</v>
      </c>
      <c r="T422" s="182">
        <v>4000000</v>
      </c>
      <c r="U422" s="182">
        <v>4000090</v>
      </c>
      <c r="V422" s="180">
        <f t="shared" si="969"/>
        <v>0</v>
      </c>
      <c r="W422" s="180">
        <f t="shared" si="970"/>
        <v>4000000</v>
      </c>
      <c r="X422" s="182"/>
      <c r="Y422" s="183">
        <f t="shared" si="971"/>
        <v>0</v>
      </c>
      <c r="Z422" s="184" t="e">
        <f t="shared" si="972"/>
        <v>#DIV/0!</v>
      </c>
      <c r="AA422" s="185">
        <f t="shared" si="973"/>
        <v>2000</v>
      </c>
      <c r="AB422" s="186">
        <f t="shared" si="974"/>
        <v>2000</v>
      </c>
      <c r="AC422" s="185">
        <f t="shared" si="975"/>
        <v>0</v>
      </c>
      <c r="AD422" s="187">
        <f t="shared" si="976"/>
        <v>4000</v>
      </c>
      <c r="AE422" s="300">
        <f>IF((SUMIF($J$7:$J$1048576,J422,$U$7:$U$1048576))&gt;(SUMIF($J$7:$J$1048576,J422,$T$7:$T$1048576)),AD422,(IF(O422="cpv",(U422*S422),(U422*S422/1000))))</f>
        <v>4000.09</v>
      </c>
      <c r="AF422" s="188">
        <f t="shared" si="977"/>
        <v>9.0000000000145519E-2</v>
      </c>
      <c r="AG422" s="188">
        <v>0</v>
      </c>
      <c r="AH422" s="188">
        <f t="shared" si="832"/>
        <v>2000.0900000000001</v>
      </c>
      <c r="AI422" s="189">
        <f t="shared" si="833"/>
        <v>0.50001124974688071</v>
      </c>
    </row>
    <row r="423" spans="1:35" customFormat="1" ht="15.75" hidden="1" customHeight="1" thickBot="1" x14ac:dyDescent="0.3">
      <c r="A423" s="310" t="s">
        <v>697</v>
      </c>
      <c r="B423" s="191">
        <v>2016</v>
      </c>
      <c r="C423" s="191">
        <v>2</v>
      </c>
      <c r="D423" s="192" t="s">
        <v>53</v>
      </c>
      <c r="E423" s="193">
        <v>42401</v>
      </c>
      <c r="F423" s="226">
        <v>42414</v>
      </c>
      <c r="G423" s="194">
        <f t="shared" ref="G423:G427" ca="1" si="978">IF($N$1&gt;F423,0,(F423-$N$1))</f>
        <v>0</v>
      </c>
      <c r="H423" s="190" t="s">
        <v>54</v>
      </c>
      <c r="I423" s="190" t="s">
        <v>55</v>
      </c>
      <c r="J423" s="190" t="s">
        <v>696</v>
      </c>
      <c r="K423" s="195" t="str">
        <f t="shared" ref="K423:K427" ca="1" si="979">IF(F423=0,$L$3,(IF(G423=0,$L$1,$L$2)))</f>
        <v>Completed</v>
      </c>
      <c r="L423" s="191" t="s">
        <v>410</v>
      </c>
      <c r="M423" s="196" t="s">
        <v>58</v>
      </c>
      <c r="N423" s="196" t="s">
        <v>59</v>
      </c>
      <c r="O423" s="196" t="s">
        <v>60</v>
      </c>
      <c r="P423" s="196" t="s">
        <v>61</v>
      </c>
      <c r="Q423" s="196" t="s">
        <v>62</v>
      </c>
      <c r="R423" s="214">
        <v>0.2</v>
      </c>
      <c r="S423" s="198">
        <v>1</v>
      </c>
      <c r="T423" s="199">
        <v>200000</v>
      </c>
      <c r="U423" s="199">
        <v>775240</v>
      </c>
      <c r="V423" s="195">
        <f t="shared" ref="V423:V427" si="980">IF(U423&gt;T423,0,T423-U423)</f>
        <v>0</v>
      </c>
      <c r="W423" s="195">
        <f t="shared" ref="W423:W427" si="981">IF(U423&gt;T423,T423,U423)</f>
        <v>200000</v>
      </c>
      <c r="X423" s="199"/>
      <c r="Y423" s="200">
        <f t="shared" ref="Y423:Y427" si="982">X423/U423</f>
        <v>0</v>
      </c>
      <c r="Z423" s="201" t="e">
        <f t="shared" ref="Z423:Z427" si="983">AE423/X423</f>
        <v>#DIV/0!</v>
      </c>
      <c r="AA423" s="202">
        <f t="shared" ref="AA423:AA427" si="984">IF(O423="cpv",(T423*R423),(T423/1000*R423))</f>
        <v>40</v>
      </c>
      <c r="AB423" s="203">
        <f t="shared" ref="AB423:AB427" si="985">IF(O423="cpv",(IF(V423&gt;0,U423*R423,AA423)),(IF(V423&gt;0,U423/1000*R423,AA423)))</f>
        <v>40</v>
      </c>
      <c r="AC423" s="202">
        <f t="shared" ref="AC423:AC427" si="986">AB423-AA423</f>
        <v>0</v>
      </c>
      <c r="AD423" s="204">
        <f t="shared" ref="AD423:AD427" si="987">IF(O423="cpv",(T423*S423),(T423/1000*S423))</f>
        <v>200</v>
      </c>
      <c r="AE423" s="301">
        <f>IF((SUMIF($J$7:$J$1048576,J423,$U$7:$U$1048576))&gt;(SUMIF($J$7:$J$1048576,J423,$T$7:$T$1048576)),AD423,(IF(O423="cpv",(U423*S423),(U423*S423/1000))))</f>
        <v>775.24</v>
      </c>
      <c r="AF423" s="205">
        <f t="shared" ref="AF423:AF427" si="988">AE423-AD423</f>
        <v>575.24</v>
      </c>
      <c r="AG423" s="205">
        <v>0</v>
      </c>
      <c r="AH423" s="205">
        <f t="shared" si="832"/>
        <v>735.24</v>
      </c>
      <c r="AI423" s="206">
        <f t="shared" si="833"/>
        <v>0.94840307517671951</v>
      </c>
    </row>
    <row r="424" spans="1:35" customFormat="1" ht="15" hidden="1" customHeight="1" x14ac:dyDescent="0.3">
      <c r="A424" s="310" t="s">
        <v>698</v>
      </c>
      <c r="B424" s="191">
        <v>2016</v>
      </c>
      <c r="C424" s="191">
        <v>2</v>
      </c>
      <c r="D424" s="192" t="s">
        <v>53</v>
      </c>
      <c r="E424" s="193">
        <v>42401</v>
      </c>
      <c r="F424" s="226">
        <v>42414</v>
      </c>
      <c r="G424" s="194">
        <f t="shared" ca="1" si="978"/>
        <v>0</v>
      </c>
      <c r="H424" s="190" t="s">
        <v>54</v>
      </c>
      <c r="I424" s="190" t="s">
        <v>55</v>
      </c>
      <c r="J424" s="190" t="s">
        <v>696</v>
      </c>
      <c r="K424" s="195" t="str">
        <f t="shared" ca="1" si="979"/>
        <v>Completed</v>
      </c>
      <c r="L424" s="191" t="s">
        <v>64</v>
      </c>
      <c r="M424" s="196" t="s">
        <v>58</v>
      </c>
      <c r="N424" s="196" t="s">
        <v>59</v>
      </c>
      <c r="O424" s="196" t="s">
        <v>60</v>
      </c>
      <c r="P424" s="196" t="s">
        <v>61</v>
      </c>
      <c r="Q424" s="196" t="s">
        <v>62</v>
      </c>
      <c r="R424" s="52">
        <v>0.2</v>
      </c>
      <c r="S424" s="198">
        <v>1</v>
      </c>
      <c r="T424" s="199">
        <v>5000000</v>
      </c>
      <c r="U424" s="199">
        <v>3662656</v>
      </c>
      <c r="V424" s="195">
        <f t="shared" si="980"/>
        <v>1337344</v>
      </c>
      <c r="W424" s="195">
        <f t="shared" si="981"/>
        <v>3662656</v>
      </c>
      <c r="X424" s="199"/>
      <c r="Y424" s="200">
        <f t="shared" si="982"/>
        <v>0</v>
      </c>
      <c r="Z424" s="201" t="e">
        <f t="shared" si="983"/>
        <v>#DIV/0!</v>
      </c>
      <c r="AA424" s="202">
        <f t="shared" si="984"/>
        <v>1000</v>
      </c>
      <c r="AB424" s="203">
        <f t="shared" si="985"/>
        <v>732.53120000000001</v>
      </c>
      <c r="AC424" s="202">
        <f t="shared" si="986"/>
        <v>-267.46879999999999</v>
      </c>
      <c r="AD424" s="204">
        <f t="shared" si="987"/>
        <v>5000</v>
      </c>
      <c r="AE424" s="301">
        <f>IF((SUMIF($J$7:$J$1048576,J424,$U$7:$U$1048576))&gt;(SUMIF($J$7:$J$1048576,J424,$T$7:$T$1048576)),AD424,(IF(O424="cpv",(U424*S424),(U424*S424/1000))))</f>
        <v>3662.6559999999999</v>
      </c>
      <c r="AF424" s="205">
        <f t="shared" si="988"/>
        <v>-1337.3440000000001</v>
      </c>
      <c r="AG424" s="205">
        <v>0</v>
      </c>
      <c r="AH424" s="205">
        <f t="shared" si="832"/>
        <v>2930.1248000000001</v>
      </c>
      <c r="AI424" s="206">
        <f t="shared" si="833"/>
        <v>0.8</v>
      </c>
    </row>
    <row r="425" spans="1:35" customFormat="1" ht="15.75" hidden="1" customHeight="1" thickBot="1" x14ac:dyDescent="0.3">
      <c r="A425" s="311" t="s">
        <v>714</v>
      </c>
      <c r="B425" s="208">
        <v>2016</v>
      </c>
      <c r="C425" s="208">
        <v>2</v>
      </c>
      <c r="D425" s="209" t="s">
        <v>53</v>
      </c>
      <c r="E425" s="210">
        <v>42401</v>
      </c>
      <c r="F425" s="227">
        <v>42414</v>
      </c>
      <c r="G425" s="211">
        <f t="shared" ref="G425" ca="1" si="989">IF($N$1&gt;F425,0,(F425-$N$1))</f>
        <v>0</v>
      </c>
      <c r="H425" s="207" t="s">
        <v>54</v>
      </c>
      <c r="I425" s="207" t="s">
        <v>55</v>
      </c>
      <c r="J425" s="207" t="s">
        <v>696</v>
      </c>
      <c r="K425" s="212" t="str">
        <f t="shared" ref="K425" ca="1" si="990">IF(F425=0,$L$3,(IF(G425=0,$L$1,$L$2)))</f>
        <v>Completed</v>
      </c>
      <c r="L425" s="208" t="s">
        <v>155</v>
      </c>
      <c r="M425" s="213" t="s">
        <v>58</v>
      </c>
      <c r="N425" s="213" t="s">
        <v>59</v>
      </c>
      <c r="O425" s="213" t="s">
        <v>42</v>
      </c>
      <c r="P425" s="213" t="s">
        <v>61</v>
      </c>
      <c r="Q425" s="213" t="s">
        <v>62</v>
      </c>
      <c r="R425" s="197">
        <v>0.3</v>
      </c>
      <c r="S425" s="215">
        <v>1</v>
      </c>
      <c r="T425" s="216">
        <v>7500</v>
      </c>
      <c r="U425" s="216">
        <v>7500</v>
      </c>
      <c r="V425" s="212">
        <f t="shared" ref="V425" si="991">IF(U425&gt;T425,0,T425-U425)</f>
        <v>0</v>
      </c>
      <c r="W425" s="212">
        <f t="shared" ref="W425" si="992">IF(U425&gt;T425,T425,U425)</f>
        <v>7500</v>
      </c>
      <c r="X425" s="216"/>
      <c r="Y425" s="217">
        <f t="shared" ref="Y425" si="993">X425/U425</f>
        <v>0</v>
      </c>
      <c r="Z425" s="218" t="e">
        <f t="shared" ref="Z425" si="994">AE425/X425</f>
        <v>#DIV/0!</v>
      </c>
      <c r="AA425" s="219">
        <f t="shared" ref="AA425" si="995">IF(O425="cpv",(T425*R425),(T425/1000*R425))</f>
        <v>2.25</v>
      </c>
      <c r="AB425" s="220">
        <v>2250</v>
      </c>
      <c r="AC425" s="219">
        <f t="shared" ref="AC425" si="996">AB425-AA425</f>
        <v>2247.75</v>
      </c>
      <c r="AD425" s="221">
        <f t="shared" ref="AD425" si="997">IF(O425="cpv",(T425*S425),(T425/1000*S425))</f>
        <v>7.5</v>
      </c>
      <c r="AE425" s="302">
        <v>0</v>
      </c>
      <c r="AF425" s="222">
        <f t="shared" ref="AF425" si="998">AE425-AD425</f>
        <v>-7.5</v>
      </c>
      <c r="AG425" s="222">
        <v>0</v>
      </c>
      <c r="AH425" s="222">
        <f t="shared" si="832"/>
        <v>-2250</v>
      </c>
      <c r="AI425" s="223" t="e">
        <f t="shared" ref="AI425" si="999">AH425/AE425</f>
        <v>#DIV/0!</v>
      </c>
    </row>
    <row r="426" spans="1:35" customFormat="1" ht="15.75" hidden="1" customHeight="1" thickBot="1" x14ac:dyDescent="0.3">
      <c r="A426" s="311" t="s">
        <v>699</v>
      </c>
      <c r="B426" s="208">
        <v>2016</v>
      </c>
      <c r="C426" s="208">
        <v>2</v>
      </c>
      <c r="D426" s="209" t="s">
        <v>53</v>
      </c>
      <c r="E426" s="210">
        <v>42401</v>
      </c>
      <c r="F426" s="227">
        <v>42414</v>
      </c>
      <c r="G426" s="211">
        <f t="shared" ca="1" si="978"/>
        <v>0</v>
      </c>
      <c r="H426" s="207" t="s">
        <v>54</v>
      </c>
      <c r="I426" s="207" t="s">
        <v>55</v>
      </c>
      <c r="J426" s="207" t="s">
        <v>696</v>
      </c>
      <c r="K426" s="212" t="str">
        <f t="shared" ca="1" si="979"/>
        <v>Completed</v>
      </c>
      <c r="L426" s="208" t="s">
        <v>70</v>
      </c>
      <c r="M426" s="213" t="s">
        <v>58</v>
      </c>
      <c r="N426" s="213" t="s">
        <v>59</v>
      </c>
      <c r="O426" s="213" t="s">
        <v>60</v>
      </c>
      <c r="P426" s="213" t="s">
        <v>61</v>
      </c>
      <c r="Q426" s="213" t="s">
        <v>62</v>
      </c>
      <c r="R426" s="197">
        <v>0.1</v>
      </c>
      <c r="S426" s="215">
        <v>1</v>
      </c>
      <c r="T426" s="216">
        <v>500000</v>
      </c>
      <c r="U426" s="216">
        <v>250161</v>
      </c>
      <c r="V426" s="212">
        <f t="shared" si="980"/>
        <v>249839</v>
      </c>
      <c r="W426" s="212">
        <f t="shared" si="981"/>
        <v>250161</v>
      </c>
      <c r="X426" s="216"/>
      <c r="Y426" s="217">
        <f t="shared" si="982"/>
        <v>0</v>
      </c>
      <c r="Z426" s="218" t="e">
        <f t="shared" si="983"/>
        <v>#DIV/0!</v>
      </c>
      <c r="AA426" s="219">
        <f t="shared" si="984"/>
        <v>50</v>
      </c>
      <c r="AB426" s="220">
        <f t="shared" si="985"/>
        <v>25.016100000000002</v>
      </c>
      <c r="AC426" s="219">
        <f t="shared" si="986"/>
        <v>-24.983899999999998</v>
      </c>
      <c r="AD426" s="221">
        <f t="shared" si="987"/>
        <v>500</v>
      </c>
      <c r="AE426" s="302">
        <f>IF((SUMIF($J$7:$J$1048576,J426,$U$7:$U$1048576))&gt;(SUMIF($J$7:$J$1048576,J426,$T$7:$T$1048576)),AD426,(IF(O426="cpv",(U426*S426),(U426*S426/1000))))</f>
        <v>250.161</v>
      </c>
      <c r="AF426" s="222">
        <f t="shared" si="988"/>
        <v>-249.839</v>
      </c>
      <c r="AG426" s="222">
        <v>0</v>
      </c>
      <c r="AH426" s="222">
        <f t="shared" ref="AH426:AH436" si="1000">AE426-AB426-AG426</f>
        <v>225.14490000000001</v>
      </c>
      <c r="AI426" s="223">
        <f t="shared" si="833"/>
        <v>0.9</v>
      </c>
    </row>
    <row r="427" spans="1:35" customFormat="1" ht="15" hidden="1" customHeight="1" x14ac:dyDescent="0.3">
      <c r="A427" s="309" t="s">
        <v>700</v>
      </c>
      <c r="B427" s="176">
        <v>2016</v>
      </c>
      <c r="C427" s="176">
        <v>2</v>
      </c>
      <c r="D427" s="177" t="s">
        <v>53</v>
      </c>
      <c r="E427" s="178">
        <v>42425</v>
      </c>
      <c r="F427" s="178">
        <v>42429</v>
      </c>
      <c r="G427" s="179">
        <f t="shared" ca="1" si="978"/>
        <v>0</v>
      </c>
      <c r="H427" s="175" t="s">
        <v>74</v>
      </c>
      <c r="I427" s="175" t="s">
        <v>145</v>
      </c>
      <c r="J427" s="175" t="s">
        <v>701</v>
      </c>
      <c r="K427" s="180" t="str">
        <f t="shared" ca="1" si="979"/>
        <v>Completed</v>
      </c>
      <c r="L427" s="176" t="s">
        <v>57</v>
      </c>
      <c r="M427" s="176" t="s">
        <v>58</v>
      </c>
      <c r="N427" s="176" t="s">
        <v>78</v>
      </c>
      <c r="O427" s="176" t="s">
        <v>60</v>
      </c>
      <c r="P427" s="176" t="s">
        <v>79</v>
      </c>
      <c r="Q427" s="176" t="s">
        <v>79</v>
      </c>
      <c r="R427" s="52">
        <v>2.25</v>
      </c>
      <c r="S427" s="181">
        <v>4.5</v>
      </c>
      <c r="T427" s="182">
        <v>250000</v>
      </c>
      <c r="U427" s="182">
        <v>250494</v>
      </c>
      <c r="V427" s="180">
        <f t="shared" si="980"/>
        <v>0</v>
      </c>
      <c r="W427" s="180">
        <f t="shared" si="981"/>
        <v>250000</v>
      </c>
      <c r="X427" s="182">
        <v>3000</v>
      </c>
      <c r="Y427" s="183">
        <f t="shared" si="982"/>
        <v>1.1976334762509281E-2</v>
      </c>
      <c r="Z427" s="184">
        <f t="shared" si="983"/>
        <v>0.37574099999999999</v>
      </c>
      <c r="AA427" s="185">
        <f t="shared" si="984"/>
        <v>562.5</v>
      </c>
      <c r="AB427" s="186">
        <f t="shared" si="985"/>
        <v>562.5</v>
      </c>
      <c r="AC427" s="185">
        <f t="shared" si="986"/>
        <v>0</v>
      </c>
      <c r="AD427" s="187">
        <f t="shared" si="987"/>
        <v>1125</v>
      </c>
      <c r="AE427" s="300">
        <f>IF((SUMIF($J$7:$J$1048576,J427,$U$7:$U$1048576))&gt;(SUMIF($J$7:$J$1048576,J427,$T$7:$T$1048576)),AD427,(IF(O427="cpv",(U427*S427),(U427*S427/1000))))</f>
        <v>1127.223</v>
      </c>
      <c r="AF427" s="188">
        <f t="shared" si="988"/>
        <v>2.2229999999999563</v>
      </c>
      <c r="AG427" s="188">
        <v>0</v>
      </c>
      <c r="AH427" s="188">
        <f t="shared" si="1000"/>
        <v>564.72299999999996</v>
      </c>
      <c r="AI427" s="189">
        <f t="shared" si="833"/>
        <v>0.50098605156211329</v>
      </c>
    </row>
    <row r="428" spans="1:35" customFormat="1" ht="15" hidden="1" customHeight="1" x14ac:dyDescent="0.3">
      <c r="A428" s="310" t="s">
        <v>702</v>
      </c>
      <c r="B428" s="191">
        <v>2016</v>
      </c>
      <c r="C428" s="191">
        <v>2</v>
      </c>
      <c r="D428" s="192" t="s">
        <v>53</v>
      </c>
      <c r="E428" s="193">
        <v>42425</v>
      </c>
      <c r="F428" s="193">
        <v>42429</v>
      </c>
      <c r="G428" s="194">
        <f t="shared" ref="G428" ca="1" si="1001">IF($N$1&gt;F428,0,(F428-$N$1))</f>
        <v>0</v>
      </c>
      <c r="H428" s="190" t="s">
        <v>74</v>
      </c>
      <c r="I428" s="190" t="s">
        <v>145</v>
      </c>
      <c r="J428" s="190" t="s">
        <v>701</v>
      </c>
      <c r="K428" s="195" t="str">
        <f t="shared" ref="K428" ca="1" si="1002">IF(F428=0,$L$3,(IF(G428=0,$L$1,$L$2)))</f>
        <v>Completed</v>
      </c>
      <c r="L428" s="191" t="s">
        <v>77</v>
      </c>
      <c r="M428" s="196" t="s">
        <v>58</v>
      </c>
      <c r="N428" s="196" t="s">
        <v>78</v>
      </c>
      <c r="O428" s="196" t="s">
        <v>60</v>
      </c>
      <c r="P428" s="196" t="s">
        <v>79</v>
      </c>
      <c r="Q428" s="196" t="s">
        <v>79</v>
      </c>
      <c r="R428" s="52">
        <v>1.5</v>
      </c>
      <c r="S428" s="198">
        <v>4.5</v>
      </c>
      <c r="T428" s="199">
        <v>250000</v>
      </c>
      <c r="U428" s="199">
        <v>251505</v>
      </c>
      <c r="V428" s="195">
        <f t="shared" ref="V428" si="1003">IF(U428&gt;T428,0,T428-U428)</f>
        <v>0</v>
      </c>
      <c r="W428" s="195">
        <f t="shared" ref="W428" si="1004">IF(U428&gt;T428,T428,U428)</f>
        <v>250000</v>
      </c>
      <c r="X428" s="199">
        <v>2565</v>
      </c>
      <c r="Y428" s="200">
        <f t="shared" ref="Y428" si="1005">X428/U428</f>
        <v>1.0198604401502952E-2</v>
      </c>
      <c r="Z428" s="201">
        <f t="shared" ref="Z428" si="1006">AE428/X428</f>
        <v>0.44123684210526315</v>
      </c>
      <c r="AA428" s="202">
        <f t="shared" ref="AA428" si="1007">IF(O428="cpv",(T428*R428),(T428/1000*R428))</f>
        <v>375</v>
      </c>
      <c r="AB428" s="57">
        <v>0</v>
      </c>
      <c r="AC428" s="202">
        <f t="shared" ref="AC428" si="1008">AB428-AA428</f>
        <v>-375</v>
      </c>
      <c r="AD428" s="204">
        <f t="shared" ref="AD428" si="1009">IF(O428="cpv",(T428*S428),(T428/1000*S428))</f>
        <v>1125</v>
      </c>
      <c r="AE428" s="301">
        <f>IF((SUMIF($J$7:$J$1048576,J428,$U$7:$U$1048576))&gt;(SUMIF($J$7:$J$1048576,J428,$T$7:$T$1048576)),AD428,(IF(O428="cpv",(U428*S428),(U428*S428/1000))))</f>
        <v>1131.7725</v>
      </c>
      <c r="AF428" s="205">
        <f t="shared" ref="AF428" si="1010">AE428-AD428</f>
        <v>6.7725000000000364</v>
      </c>
      <c r="AG428" s="205">
        <v>0</v>
      </c>
      <c r="AH428" s="205">
        <f t="shared" si="1000"/>
        <v>1131.7725</v>
      </c>
      <c r="AI428" s="206">
        <f t="shared" si="833"/>
        <v>1</v>
      </c>
    </row>
    <row r="429" spans="1:35" customFormat="1" ht="15" hidden="1" customHeight="1" x14ac:dyDescent="0.3">
      <c r="A429" s="310" t="s">
        <v>703</v>
      </c>
      <c r="B429" s="191">
        <v>2016</v>
      </c>
      <c r="C429" s="191">
        <v>2</v>
      </c>
      <c r="D429" s="192" t="s">
        <v>53</v>
      </c>
      <c r="E429" s="193">
        <v>42425</v>
      </c>
      <c r="F429" s="193">
        <v>42429</v>
      </c>
      <c r="G429" s="194">
        <f t="shared" ref="G429:G432" ca="1" si="1011">IF($N$1&gt;F429,0,(F429-$N$1))</f>
        <v>0</v>
      </c>
      <c r="H429" s="190" t="s">
        <v>74</v>
      </c>
      <c r="I429" s="190" t="s">
        <v>145</v>
      </c>
      <c r="J429" s="190" t="s">
        <v>701</v>
      </c>
      <c r="K429" s="195" t="str">
        <f t="shared" ref="K429:K432" ca="1" si="1012">IF(F429=0,$L$3,(IF(G429=0,$L$1,$L$2)))</f>
        <v>Completed</v>
      </c>
      <c r="L429" s="191" t="s">
        <v>82</v>
      </c>
      <c r="M429" s="196" t="s">
        <v>58</v>
      </c>
      <c r="N429" s="196" t="s">
        <v>78</v>
      </c>
      <c r="O429" s="196" t="s">
        <v>60</v>
      </c>
      <c r="P429" s="196" t="s">
        <v>79</v>
      </c>
      <c r="Q429" s="196" t="s">
        <v>79</v>
      </c>
      <c r="R429" s="52">
        <v>0.5</v>
      </c>
      <c r="S429" s="198">
        <v>4.5</v>
      </c>
      <c r="T429" s="199">
        <v>250000</v>
      </c>
      <c r="U429" s="199">
        <v>199274</v>
      </c>
      <c r="V429" s="195">
        <f t="shared" ref="V429:V432" si="1013">IF(U429&gt;T429,0,T429-U429)</f>
        <v>50726</v>
      </c>
      <c r="W429" s="195">
        <f t="shared" ref="W429:W432" si="1014">IF(U429&gt;T429,T429,U429)</f>
        <v>199274</v>
      </c>
      <c r="X429" s="199">
        <v>939</v>
      </c>
      <c r="Y429" s="200">
        <f t="shared" ref="Y429:Y432" si="1015">X429/U429</f>
        <v>4.7121049409355959E-3</v>
      </c>
      <c r="Z429" s="201">
        <f t="shared" ref="Z429:Z432" si="1016">AE429/X429</f>
        <v>0.89030883919062831</v>
      </c>
      <c r="AA429" s="202">
        <f t="shared" ref="AA429:AA432" si="1017">IF(O429="cpv",(T429*R429),(T429/1000*R429))</f>
        <v>125</v>
      </c>
      <c r="AB429" s="203">
        <f t="shared" ref="AB429:AB431" si="1018">IF(O429="cpv",(IF(V429&gt;0,U429*R429,AA429)),(IF(V429&gt;0,U429/1000*R429,AA429)))</f>
        <v>99.637</v>
      </c>
      <c r="AC429" s="202">
        <f t="shared" ref="AC429:AC432" si="1019">AB429-AA429</f>
        <v>-25.363</v>
      </c>
      <c r="AD429" s="204">
        <f t="shared" ref="AD429:AD432" si="1020">IF(O429="cpv",(T429*S429),(T429/1000*S429))</f>
        <v>1125</v>
      </c>
      <c r="AE429" s="301">
        <v>836</v>
      </c>
      <c r="AF429" s="205">
        <f t="shared" ref="AF429:AF432" si="1021">AE429-AD429</f>
        <v>-289</v>
      </c>
      <c r="AG429" s="205">
        <v>0</v>
      </c>
      <c r="AH429" s="205">
        <f t="shared" si="1000"/>
        <v>736.36300000000006</v>
      </c>
      <c r="AI429" s="206">
        <f t="shared" si="833"/>
        <v>0.88081698564593314</v>
      </c>
    </row>
    <row r="430" spans="1:35" customFormat="1" ht="15.75" hidden="1" customHeight="1" thickBot="1" x14ac:dyDescent="0.3">
      <c r="A430" s="311" t="s">
        <v>704</v>
      </c>
      <c r="B430" s="208">
        <v>2016</v>
      </c>
      <c r="C430" s="208">
        <v>2</v>
      </c>
      <c r="D430" s="209" t="s">
        <v>53</v>
      </c>
      <c r="E430" s="210">
        <v>42425</v>
      </c>
      <c r="F430" s="210">
        <v>42429</v>
      </c>
      <c r="G430" s="211">
        <f t="shared" ca="1" si="1011"/>
        <v>0</v>
      </c>
      <c r="H430" s="207" t="s">
        <v>74</v>
      </c>
      <c r="I430" s="207" t="s">
        <v>145</v>
      </c>
      <c r="J430" s="207" t="s">
        <v>701</v>
      </c>
      <c r="K430" s="212" t="str">
        <f t="shared" ca="1" si="1012"/>
        <v>Completed</v>
      </c>
      <c r="L430" s="208" t="s">
        <v>64</v>
      </c>
      <c r="M430" s="213" t="s">
        <v>58</v>
      </c>
      <c r="N430" s="213" t="s">
        <v>78</v>
      </c>
      <c r="O430" s="213" t="s">
        <v>60</v>
      </c>
      <c r="P430" s="213" t="s">
        <v>79</v>
      </c>
      <c r="Q430" s="213" t="s">
        <v>79</v>
      </c>
      <c r="R430" s="132">
        <v>2.5</v>
      </c>
      <c r="S430" s="215">
        <v>4.5</v>
      </c>
      <c r="T430" s="216">
        <v>250000</v>
      </c>
      <c r="U430" s="216">
        <v>201044</v>
      </c>
      <c r="V430" s="212">
        <f t="shared" si="1013"/>
        <v>48956</v>
      </c>
      <c r="W430" s="212">
        <f t="shared" si="1014"/>
        <v>201044</v>
      </c>
      <c r="X430" s="216">
        <v>2985</v>
      </c>
      <c r="Y430" s="217">
        <f t="shared" si="1015"/>
        <v>1.4847496070511928E-2</v>
      </c>
      <c r="Z430" s="218">
        <f t="shared" si="1016"/>
        <v>0.30318257956448913</v>
      </c>
      <c r="AA430" s="219">
        <f t="shared" si="1017"/>
        <v>625</v>
      </c>
      <c r="AB430" s="220">
        <f t="shared" si="1018"/>
        <v>502.61</v>
      </c>
      <c r="AC430" s="219">
        <f t="shared" si="1019"/>
        <v>-122.38999999999999</v>
      </c>
      <c r="AD430" s="221">
        <f t="shared" si="1020"/>
        <v>1125</v>
      </c>
      <c r="AE430" s="302">
        <v>905</v>
      </c>
      <c r="AF430" s="222">
        <f t="shared" si="1021"/>
        <v>-220</v>
      </c>
      <c r="AG430" s="222">
        <v>0</v>
      </c>
      <c r="AH430" s="222">
        <f t="shared" si="1000"/>
        <v>402.39</v>
      </c>
      <c r="AI430" s="223">
        <f t="shared" si="833"/>
        <v>0.44462983425414365</v>
      </c>
    </row>
    <row r="431" spans="1:35" customFormat="1" ht="15.75" hidden="1" customHeight="1" thickBot="1" x14ac:dyDescent="0.3">
      <c r="A431" s="289" t="s">
        <v>706</v>
      </c>
      <c r="B431" s="141">
        <v>2016</v>
      </c>
      <c r="C431" s="141">
        <v>2</v>
      </c>
      <c r="D431" s="142" t="s">
        <v>53</v>
      </c>
      <c r="E431" s="143">
        <v>42429</v>
      </c>
      <c r="F431" s="143">
        <v>42429</v>
      </c>
      <c r="G431" s="144">
        <f t="shared" ca="1" si="1011"/>
        <v>0</v>
      </c>
      <c r="H431" s="145" t="s">
        <v>74</v>
      </c>
      <c r="I431" s="145" t="s">
        <v>453</v>
      </c>
      <c r="J431" s="145" t="s">
        <v>707</v>
      </c>
      <c r="K431" s="146" t="str">
        <f t="shared" ca="1" si="1012"/>
        <v>Completed</v>
      </c>
      <c r="L431" s="141" t="s">
        <v>82</v>
      </c>
      <c r="M431" s="141" t="s">
        <v>58</v>
      </c>
      <c r="N431" s="141" t="s">
        <v>59</v>
      </c>
      <c r="O431" s="141" t="s">
        <v>60</v>
      </c>
      <c r="P431" s="141" t="s">
        <v>61</v>
      </c>
      <c r="Q431" s="141" t="s">
        <v>62</v>
      </c>
      <c r="R431" s="147">
        <v>0.1</v>
      </c>
      <c r="S431" s="147">
        <v>0</v>
      </c>
      <c r="T431" s="148">
        <v>300000</v>
      </c>
      <c r="U431" s="148">
        <v>300000</v>
      </c>
      <c r="V431" s="146">
        <f t="shared" si="1013"/>
        <v>0</v>
      </c>
      <c r="W431" s="146">
        <f t="shared" si="1014"/>
        <v>300000</v>
      </c>
      <c r="X431" s="148"/>
      <c r="Y431" s="149">
        <f t="shared" si="1015"/>
        <v>0</v>
      </c>
      <c r="Z431" s="150" t="e">
        <f t="shared" si="1016"/>
        <v>#DIV/0!</v>
      </c>
      <c r="AA431" s="151">
        <f t="shared" si="1017"/>
        <v>30</v>
      </c>
      <c r="AB431" s="152">
        <f t="shared" si="1018"/>
        <v>30</v>
      </c>
      <c r="AC431" s="151">
        <f t="shared" si="1019"/>
        <v>0</v>
      </c>
      <c r="AD431" s="153">
        <f t="shared" si="1020"/>
        <v>0</v>
      </c>
      <c r="AE431" s="295">
        <f>IF((SUMIF($J$7:$J$1048576,J431,$U$7:$U$1048576))&gt;(SUMIF($J$7:$J$1048576,J431,$T$7:$T$1048576)),AD431,(IF(O431="cpv",(U431*S431),(U431*S431/1000))))</f>
        <v>0</v>
      </c>
      <c r="AF431" s="154">
        <f t="shared" si="1021"/>
        <v>0</v>
      </c>
      <c r="AG431" s="154">
        <v>0</v>
      </c>
      <c r="AH431" s="154">
        <f t="shared" si="1000"/>
        <v>-30</v>
      </c>
      <c r="AI431" s="155" t="e">
        <f t="shared" si="833"/>
        <v>#DIV/0!</v>
      </c>
    </row>
    <row r="432" spans="1:35" customFormat="1" ht="15.75" hidden="1" customHeight="1" thickBot="1" x14ac:dyDescent="0.3">
      <c r="A432" s="308" t="s">
        <v>708</v>
      </c>
      <c r="B432" s="161">
        <v>2016</v>
      </c>
      <c r="C432" s="161">
        <v>2</v>
      </c>
      <c r="D432" s="162" t="s">
        <v>53</v>
      </c>
      <c r="E432" s="163">
        <v>42398</v>
      </c>
      <c r="F432" s="163">
        <v>42400</v>
      </c>
      <c r="G432" s="164">
        <f t="shared" ca="1" si="1011"/>
        <v>0</v>
      </c>
      <c r="H432" s="160" t="s">
        <v>84</v>
      </c>
      <c r="I432" s="160" t="s">
        <v>477</v>
      </c>
      <c r="J432" s="160" t="s">
        <v>709</v>
      </c>
      <c r="K432" s="165" t="str">
        <f t="shared" ca="1" si="1012"/>
        <v>Completed</v>
      </c>
      <c r="L432" s="161" t="s">
        <v>98</v>
      </c>
      <c r="M432" s="161" t="s">
        <v>58</v>
      </c>
      <c r="N432" s="161" t="s">
        <v>99</v>
      </c>
      <c r="O432" s="161" t="s">
        <v>42</v>
      </c>
      <c r="P432" s="161" t="s">
        <v>100</v>
      </c>
      <c r="Q432" s="161" t="s">
        <v>101</v>
      </c>
      <c r="R432" s="166">
        <v>0.45</v>
      </c>
      <c r="S432" s="166">
        <v>0.6</v>
      </c>
      <c r="T432" s="167">
        <v>6250</v>
      </c>
      <c r="U432" s="167">
        <v>6250</v>
      </c>
      <c r="V432" s="165">
        <f t="shared" si="1013"/>
        <v>0</v>
      </c>
      <c r="W432" s="165">
        <f t="shared" si="1014"/>
        <v>6250</v>
      </c>
      <c r="X432" s="167"/>
      <c r="Y432" s="168">
        <f t="shared" si="1015"/>
        <v>0</v>
      </c>
      <c r="Z432" s="169" t="e">
        <f t="shared" si="1016"/>
        <v>#DIV/0!</v>
      </c>
      <c r="AA432" s="170">
        <f t="shared" si="1017"/>
        <v>2.8125</v>
      </c>
      <c r="AB432" s="171">
        <v>2812</v>
      </c>
      <c r="AC432" s="170">
        <f t="shared" si="1019"/>
        <v>2809.1875</v>
      </c>
      <c r="AD432" s="172">
        <f t="shared" si="1020"/>
        <v>3.75</v>
      </c>
      <c r="AE432" s="299">
        <v>4187</v>
      </c>
      <c r="AF432" s="173">
        <f t="shared" si="1021"/>
        <v>4183.25</v>
      </c>
      <c r="AG432" s="173">
        <v>0</v>
      </c>
      <c r="AH432" s="173">
        <f t="shared" si="1000"/>
        <v>1375</v>
      </c>
      <c r="AI432" s="174">
        <f t="shared" si="833"/>
        <v>0.32839742058753285</v>
      </c>
    </row>
    <row r="433" spans="1:35" customFormat="1" ht="15" hidden="1" customHeight="1" thickBot="1" x14ac:dyDescent="0.3">
      <c r="A433" s="323" t="s">
        <v>710</v>
      </c>
      <c r="B433" s="324">
        <v>2016</v>
      </c>
      <c r="C433" s="324">
        <v>2</v>
      </c>
      <c r="D433" s="325" t="s">
        <v>53</v>
      </c>
      <c r="E433" s="326">
        <v>42401</v>
      </c>
      <c r="F433" s="326">
        <v>42405</v>
      </c>
      <c r="G433" s="327">
        <f t="shared" ref="G433" ca="1" si="1022">IF($N$1&gt;F433,0,(F433-$N$1))</f>
        <v>0</v>
      </c>
      <c r="H433" s="328" t="s">
        <v>95</v>
      </c>
      <c r="I433" s="328" t="s">
        <v>353</v>
      </c>
      <c r="J433" s="328" t="s">
        <v>711</v>
      </c>
      <c r="K433" s="329" t="str">
        <f t="shared" ref="K433" ca="1" si="1023">IF(F433=0,$L$3,(IF(G433=0,$L$1,$L$2)))</f>
        <v>Completed</v>
      </c>
      <c r="L433" s="324" t="s">
        <v>68</v>
      </c>
      <c r="M433" s="324" t="s">
        <v>58</v>
      </c>
      <c r="N433" s="324" t="s">
        <v>59</v>
      </c>
      <c r="O433" s="324" t="s">
        <v>60</v>
      </c>
      <c r="P433" s="324" t="s">
        <v>61</v>
      </c>
      <c r="Q433" s="324" t="s">
        <v>62</v>
      </c>
      <c r="R433" s="330">
        <v>1</v>
      </c>
      <c r="S433" s="330">
        <v>0</v>
      </c>
      <c r="T433" s="331">
        <v>500000</v>
      </c>
      <c r="U433" s="331">
        <v>483000</v>
      </c>
      <c r="V433" s="329">
        <f t="shared" ref="V433" si="1024">IF(U433&gt;T433,0,T433-U433)</f>
        <v>17000</v>
      </c>
      <c r="W433" s="329">
        <f t="shared" ref="W433" si="1025">IF(U433&gt;T433,T433,U433)</f>
        <v>483000</v>
      </c>
      <c r="X433" s="331"/>
      <c r="Y433" s="332">
        <f t="shared" ref="Y433" si="1026">X433/U433</f>
        <v>0</v>
      </c>
      <c r="Z433" s="333" t="e">
        <f t="shared" ref="Z433" si="1027">AE433/X433</f>
        <v>#DIV/0!</v>
      </c>
      <c r="AA433" s="334">
        <f t="shared" ref="AA433" si="1028">IF(O433="cpv",(T433*R433),(T433/1000*R433))</f>
        <v>500</v>
      </c>
      <c r="AB433" s="335">
        <f t="shared" ref="AB433" si="1029">IF(O433="cpv",(IF(V433&gt;0,U433*R433,AA433)),(IF(V433&gt;0,U433/1000*R433,AA433)))</f>
        <v>483</v>
      </c>
      <c r="AC433" s="334">
        <f t="shared" ref="AC433" si="1030">AB433-AA433</f>
        <v>-17</v>
      </c>
      <c r="AD433" s="336">
        <f t="shared" ref="AD433" si="1031">IF(O433="cpv",(T433*S433),(T433/1000*S433))</f>
        <v>0</v>
      </c>
      <c r="AE433" s="337">
        <f>IF((SUMIF($J$7:$J$1048576,J433,$U$7:$U$1048576))&gt;(SUMIF($J$7:$J$1048576,J433,$T$7:$T$1048576)),AD433,(IF(O433="cpv",(U433*S433),(U433*S433/1000))))</f>
        <v>0</v>
      </c>
      <c r="AF433" s="338">
        <f t="shared" ref="AF433" si="1032">AE433-AD433</f>
        <v>0</v>
      </c>
      <c r="AG433" s="338">
        <v>0</v>
      </c>
      <c r="AH433" s="338">
        <f t="shared" si="1000"/>
        <v>-483</v>
      </c>
      <c r="AI433" s="339" t="e">
        <f t="shared" si="833"/>
        <v>#DIV/0!</v>
      </c>
    </row>
    <row r="434" spans="1:35" customFormat="1" ht="15" hidden="1" customHeight="1" thickBot="1" x14ac:dyDescent="0.3">
      <c r="A434" s="287" t="s">
        <v>716</v>
      </c>
      <c r="B434" s="111">
        <v>2016</v>
      </c>
      <c r="C434" s="111">
        <v>3</v>
      </c>
      <c r="D434" s="112" t="s">
        <v>53</v>
      </c>
      <c r="E434" s="113">
        <v>42430</v>
      </c>
      <c r="F434" s="113">
        <v>42449</v>
      </c>
      <c r="G434" s="114">
        <f t="shared" ref="G434:G436" ca="1" si="1033">IF($N$1&gt;F434,0,(F434-$N$1))</f>
        <v>0</v>
      </c>
      <c r="H434" s="115" t="s">
        <v>74</v>
      </c>
      <c r="I434" s="115" t="s">
        <v>619</v>
      </c>
      <c r="J434" s="115" t="s">
        <v>717</v>
      </c>
      <c r="K434" s="116" t="str">
        <f t="shared" ref="K434:K436" ca="1" si="1034">IF(F434=0,$L$3,(IF(G434=0,$L$1,$L$2)))</f>
        <v>Completed</v>
      </c>
      <c r="L434" s="111" t="s">
        <v>133</v>
      </c>
      <c r="M434" s="111" t="s">
        <v>58</v>
      </c>
      <c r="N434" s="111" t="s">
        <v>108</v>
      </c>
      <c r="O434" s="111" t="s">
        <v>109</v>
      </c>
      <c r="P434" s="111" t="s">
        <v>100</v>
      </c>
      <c r="Q434" s="111" t="s">
        <v>101</v>
      </c>
      <c r="R434" s="117">
        <v>5.0000000000000001E-3</v>
      </c>
      <c r="S434" s="117">
        <v>3.5000000000000003E-2</v>
      </c>
      <c r="T434" s="118">
        <v>75000</v>
      </c>
      <c r="U434" s="118">
        <v>77698</v>
      </c>
      <c r="V434" s="116">
        <f t="shared" ref="V434:V436" si="1035">IF(U434&gt;T434,0,T434-U434)</f>
        <v>0</v>
      </c>
      <c r="W434" s="116">
        <f t="shared" ref="W434:W436" si="1036">IF(U434&gt;T434,T434,U434)</f>
        <v>75000</v>
      </c>
      <c r="X434" s="118">
        <v>1353</v>
      </c>
      <c r="Y434" s="119">
        <f t="shared" ref="Y434:Y436" si="1037">X434/U434</f>
        <v>1.7413575639012586E-2</v>
      </c>
      <c r="Z434" s="120">
        <f t="shared" ref="Z434:Z436" si="1038">AE434/X434</f>
        <v>1.9312638580931263</v>
      </c>
      <c r="AA434" s="121">
        <f t="shared" ref="AA434:AA436" si="1039">IF(O434="cpv",(T434*R434),(T434/1000*R434))</f>
        <v>375</v>
      </c>
      <c r="AB434" s="122">
        <f t="shared" ref="AB434:AB435" si="1040">IF(O434="cpv",(IF(V434&gt;0,U434*R434,AA434)),(IF(V434&gt;0,U434/1000*R434,AA434)))</f>
        <v>375</v>
      </c>
      <c r="AC434" s="121">
        <f t="shared" ref="AC434:AC436" si="1041">AB434-AA434</f>
        <v>0</v>
      </c>
      <c r="AD434" s="123">
        <f t="shared" ref="AD434:AD436" si="1042">IF(O434="cpv",(T434*S434),(T434/1000*S434))</f>
        <v>2625.0000000000005</v>
      </c>
      <c r="AE434" s="293">
        <v>2613</v>
      </c>
      <c r="AF434" s="124">
        <f t="shared" ref="AF434:AF436" si="1043">AE434-AD434</f>
        <v>-12.000000000000455</v>
      </c>
      <c r="AG434" s="124">
        <v>0</v>
      </c>
      <c r="AH434" s="124">
        <f t="shared" si="1000"/>
        <v>2238</v>
      </c>
      <c r="AI434" s="340">
        <f t="shared" si="833"/>
        <v>0.85648679678530426</v>
      </c>
    </row>
    <row r="435" spans="1:35" customFormat="1" ht="15" hidden="1" customHeight="1" x14ac:dyDescent="0.3">
      <c r="A435" s="290" t="s">
        <v>718</v>
      </c>
      <c r="B435" s="97">
        <v>2016</v>
      </c>
      <c r="C435" s="97">
        <v>3</v>
      </c>
      <c r="D435" s="98" t="s">
        <v>53</v>
      </c>
      <c r="E435" s="99">
        <v>42430</v>
      </c>
      <c r="F435" s="99">
        <v>42449</v>
      </c>
      <c r="G435" s="100">
        <f t="shared" ca="1" si="1033"/>
        <v>0</v>
      </c>
      <c r="H435" s="96" t="s">
        <v>74</v>
      </c>
      <c r="I435" s="96" t="s">
        <v>619</v>
      </c>
      <c r="J435" s="96" t="s">
        <v>717</v>
      </c>
      <c r="K435" s="101" t="str">
        <f t="shared" ca="1" si="1034"/>
        <v>Completed</v>
      </c>
      <c r="L435" s="97" t="s">
        <v>64</v>
      </c>
      <c r="M435" s="97" t="s">
        <v>58</v>
      </c>
      <c r="N435" s="97" t="s">
        <v>108</v>
      </c>
      <c r="O435" s="97" t="s">
        <v>109</v>
      </c>
      <c r="P435" s="97" t="s">
        <v>100</v>
      </c>
      <c r="Q435" s="97" t="s">
        <v>101</v>
      </c>
      <c r="R435" s="117">
        <v>6.0000000000000001E-3</v>
      </c>
      <c r="S435" s="102">
        <v>3.5000000000000003E-2</v>
      </c>
      <c r="T435" s="103">
        <v>100000</v>
      </c>
      <c r="U435" s="103">
        <v>100102</v>
      </c>
      <c r="V435" s="101">
        <f t="shared" si="1035"/>
        <v>0</v>
      </c>
      <c r="W435" s="101">
        <f t="shared" si="1036"/>
        <v>100000</v>
      </c>
      <c r="X435" s="103">
        <v>3685</v>
      </c>
      <c r="Y435" s="104">
        <f t="shared" si="1037"/>
        <v>3.681245129967433E-2</v>
      </c>
      <c r="Z435" s="105">
        <f t="shared" si="1038"/>
        <v>0.949796472184532</v>
      </c>
      <c r="AA435" s="106">
        <f t="shared" si="1039"/>
        <v>600</v>
      </c>
      <c r="AB435" s="107">
        <f t="shared" si="1040"/>
        <v>600</v>
      </c>
      <c r="AC435" s="106">
        <f t="shared" si="1041"/>
        <v>0</v>
      </c>
      <c r="AD435" s="108">
        <f t="shared" si="1042"/>
        <v>3500.0000000000005</v>
      </c>
      <c r="AE435" s="298">
        <f>IF((SUMIF($J$7:$J$1048576,J435,$U$7:$U$1048576))&gt;(SUMIF($J$7:$J$1048576,J435,$T$7:$T$1048576)),AD435,(IF(O435="cpv",(U435*S435),(U435*S435/1000))))</f>
        <v>3500.0000000000005</v>
      </c>
      <c r="AF435" s="109">
        <f t="shared" si="1043"/>
        <v>0</v>
      </c>
      <c r="AG435" s="109">
        <v>0</v>
      </c>
      <c r="AH435" s="109">
        <f t="shared" si="1000"/>
        <v>2900.0000000000005</v>
      </c>
      <c r="AI435" s="341">
        <f t="shared" si="833"/>
        <v>0.82857142857142863</v>
      </c>
    </row>
    <row r="436" spans="1:35" customFormat="1" ht="15" hidden="1" customHeight="1" thickBot="1" x14ac:dyDescent="0.3">
      <c r="A436" s="290" t="s">
        <v>719</v>
      </c>
      <c r="B436" s="97">
        <v>2016</v>
      </c>
      <c r="C436" s="97">
        <v>3</v>
      </c>
      <c r="D436" s="98" t="s">
        <v>53</v>
      </c>
      <c r="E436" s="99">
        <v>42430</v>
      </c>
      <c r="F436" s="99">
        <v>42449</v>
      </c>
      <c r="G436" s="100">
        <f t="shared" ca="1" si="1033"/>
        <v>0</v>
      </c>
      <c r="H436" s="96" t="s">
        <v>74</v>
      </c>
      <c r="I436" s="96" t="s">
        <v>619</v>
      </c>
      <c r="J436" s="96" t="s">
        <v>717</v>
      </c>
      <c r="K436" s="101" t="str">
        <f t="shared" ca="1" si="1034"/>
        <v>Completed</v>
      </c>
      <c r="L436" s="97" t="s">
        <v>77</v>
      </c>
      <c r="M436" s="97" t="s">
        <v>58</v>
      </c>
      <c r="N436" s="97" t="s">
        <v>108</v>
      </c>
      <c r="O436" s="97" t="s">
        <v>109</v>
      </c>
      <c r="P436" s="97" t="s">
        <v>100</v>
      </c>
      <c r="Q436" s="97" t="s">
        <v>101</v>
      </c>
      <c r="R436" s="102">
        <v>0.01</v>
      </c>
      <c r="S436" s="102">
        <v>3.5000000000000003E-2</v>
      </c>
      <c r="T436" s="103">
        <v>100000</v>
      </c>
      <c r="U436" s="103">
        <v>100024</v>
      </c>
      <c r="V436" s="101">
        <f t="shared" si="1035"/>
        <v>0</v>
      </c>
      <c r="W436" s="101">
        <f t="shared" si="1036"/>
        <v>100000</v>
      </c>
      <c r="X436" s="103">
        <v>11837</v>
      </c>
      <c r="Y436" s="104">
        <f t="shared" si="1037"/>
        <v>0.11834159801647605</v>
      </c>
      <c r="Z436" s="105">
        <f t="shared" si="1038"/>
        <v>0.28317985976176396</v>
      </c>
      <c r="AA436" s="106">
        <f t="shared" si="1039"/>
        <v>1000</v>
      </c>
      <c r="AB436" s="107">
        <v>0</v>
      </c>
      <c r="AC436" s="106">
        <f t="shared" si="1041"/>
        <v>-1000</v>
      </c>
      <c r="AD436" s="108">
        <f t="shared" si="1042"/>
        <v>3500.0000000000005</v>
      </c>
      <c r="AE436" s="298">
        <v>3352</v>
      </c>
      <c r="AF436" s="109">
        <f t="shared" si="1043"/>
        <v>-148.00000000000045</v>
      </c>
      <c r="AG436" s="109">
        <v>0</v>
      </c>
      <c r="AH436" s="109">
        <f t="shared" si="1000"/>
        <v>3352</v>
      </c>
      <c r="AI436" s="341">
        <f t="shared" si="833"/>
        <v>1</v>
      </c>
    </row>
    <row r="437" spans="1:35" customFormat="1" ht="15" hidden="1" customHeight="1" thickBot="1" x14ac:dyDescent="0.3">
      <c r="A437" s="290" t="s">
        <v>720</v>
      </c>
      <c r="B437" s="97">
        <v>2016</v>
      </c>
      <c r="C437" s="97">
        <v>3</v>
      </c>
      <c r="D437" s="98" t="s">
        <v>53</v>
      </c>
      <c r="E437" s="99">
        <v>42430</v>
      </c>
      <c r="F437" s="99">
        <v>42449</v>
      </c>
      <c r="G437" s="100">
        <f t="shared" ref="G437:G440" ca="1" si="1044">IF($N$1&gt;F437,0,(F437-$N$1))</f>
        <v>0</v>
      </c>
      <c r="H437" s="96" t="s">
        <v>74</v>
      </c>
      <c r="I437" s="96" t="s">
        <v>619</v>
      </c>
      <c r="J437" s="96" t="s">
        <v>717</v>
      </c>
      <c r="K437" s="101" t="str">
        <f t="shared" ref="K437:K440" ca="1" si="1045">IF(F437=0,$L$3,(IF(G437=0,$L$1,$L$2)))</f>
        <v>Completed</v>
      </c>
      <c r="L437" s="97" t="s">
        <v>57</v>
      </c>
      <c r="M437" s="97" t="s">
        <v>58</v>
      </c>
      <c r="N437" s="97" t="s">
        <v>108</v>
      </c>
      <c r="O437" s="97" t="s">
        <v>109</v>
      </c>
      <c r="P437" s="97" t="s">
        <v>100</v>
      </c>
      <c r="Q437" s="97" t="s">
        <v>101</v>
      </c>
      <c r="R437" s="117">
        <v>1.4999999999999999E-2</v>
      </c>
      <c r="S437" s="102">
        <v>3.5000000000000003E-2</v>
      </c>
      <c r="T437" s="103">
        <v>75000</v>
      </c>
      <c r="U437" s="103">
        <v>75028</v>
      </c>
      <c r="V437" s="101">
        <f t="shared" ref="V437:V440" si="1046">IF(U437&gt;T437,0,T437-U437)</f>
        <v>0</v>
      </c>
      <c r="W437" s="101">
        <f t="shared" ref="W437:W440" si="1047">IF(U437&gt;T437,T437,U437)</f>
        <v>75000</v>
      </c>
      <c r="X437" s="103">
        <v>8349</v>
      </c>
      <c r="Y437" s="104">
        <f t="shared" ref="Y437:Y440" si="1048">X437/U437</f>
        <v>0.11127845604307725</v>
      </c>
      <c r="Z437" s="105">
        <f t="shared" ref="Z437:Z440" si="1049">AE437/X437</f>
        <v>0.31440891124685594</v>
      </c>
      <c r="AA437" s="106">
        <f t="shared" ref="AA437:AA440" si="1050">IF(O437="cpv",(T437*R437),(T437/1000*R437))</f>
        <v>1125</v>
      </c>
      <c r="AB437" s="107">
        <f t="shared" ref="AB437:AB440" si="1051">IF(O437="cpv",(IF(V437&gt;0,U437*R437,AA437)),(IF(V437&gt;0,U437/1000*R437,AA437)))</f>
        <v>1125</v>
      </c>
      <c r="AC437" s="106">
        <f t="shared" ref="AC437:AC440" si="1052">AB437-AA437</f>
        <v>0</v>
      </c>
      <c r="AD437" s="108">
        <f t="shared" ref="AD437:AD440" si="1053">IF(O437="cpv",(T437*S437),(T437/1000*S437))</f>
        <v>2625.0000000000005</v>
      </c>
      <c r="AE437" s="298">
        <f>IF((SUMIF($J$7:$J$1048576,J437,$U$7:$U$1048576))&gt;(SUMIF($J$7:$J$1048576,J437,$T$7:$T$1048576)),AD437,(IF(O437="cpv",(U437*S437),(U437*S437/1000))))</f>
        <v>2625.0000000000005</v>
      </c>
      <c r="AF437" s="109">
        <f t="shared" ref="AF437:AF440" si="1054">AE437-AD437</f>
        <v>0</v>
      </c>
      <c r="AG437" s="109">
        <v>0</v>
      </c>
      <c r="AH437" s="109">
        <f t="shared" ref="AH437:AH440" si="1055">AE437-AB437-AG437</f>
        <v>1500.0000000000005</v>
      </c>
      <c r="AI437" s="341">
        <f t="shared" ref="AI437:AI440" si="1056">AH437/AE437</f>
        <v>0.57142857142857151</v>
      </c>
    </row>
    <row r="438" spans="1:35" customFormat="1" ht="15.75" hidden="1" customHeight="1" thickBot="1" x14ac:dyDescent="0.3">
      <c r="A438" s="291" t="s">
        <v>721</v>
      </c>
      <c r="B438" s="157">
        <v>2016</v>
      </c>
      <c r="C438" s="157">
        <v>3</v>
      </c>
      <c r="D438" s="342" t="s">
        <v>53</v>
      </c>
      <c r="E438" s="159">
        <v>42430</v>
      </c>
      <c r="F438" s="159">
        <v>42449</v>
      </c>
      <c r="G438" s="343">
        <f t="shared" ca="1" si="1044"/>
        <v>0</v>
      </c>
      <c r="H438" s="156" t="s">
        <v>74</v>
      </c>
      <c r="I438" s="156" t="s">
        <v>619</v>
      </c>
      <c r="J438" s="156" t="s">
        <v>717</v>
      </c>
      <c r="K438" s="344" t="str">
        <f t="shared" ca="1" si="1045"/>
        <v>Completed</v>
      </c>
      <c r="L438" s="157" t="s">
        <v>635</v>
      </c>
      <c r="M438" s="157" t="s">
        <v>58</v>
      </c>
      <c r="N438" s="157" t="s">
        <v>108</v>
      </c>
      <c r="O438" s="157" t="s">
        <v>109</v>
      </c>
      <c r="P438" s="157" t="s">
        <v>100</v>
      </c>
      <c r="Q438" s="157" t="s">
        <v>101</v>
      </c>
      <c r="R438" s="117">
        <v>2.2499999999999999E-2</v>
      </c>
      <c r="S438" s="158">
        <v>3.5000000000000003E-2</v>
      </c>
      <c r="T438" s="345">
        <v>100000</v>
      </c>
      <c r="U438" s="345">
        <v>110507</v>
      </c>
      <c r="V438" s="344">
        <f t="shared" si="1046"/>
        <v>0</v>
      </c>
      <c r="W438" s="344">
        <f t="shared" si="1047"/>
        <v>100000</v>
      </c>
      <c r="X438" s="345">
        <v>3531</v>
      </c>
      <c r="Y438" s="346">
        <f t="shared" si="1048"/>
        <v>3.1952726976571623E-2</v>
      </c>
      <c r="Z438" s="347">
        <f t="shared" si="1049"/>
        <v>0.99122061738884182</v>
      </c>
      <c r="AA438" s="348">
        <f t="shared" si="1050"/>
        <v>2250</v>
      </c>
      <c r="AB438" s="349">
        <f t="shared" si="1051"/>
        <v>2250</v>
      </c>
      <c r="AC438" s="348">
        <f t="shared" si="1052"/>
        <v>0</v>
      </c>
      <c r="AD438" s="350">
        <f t="shared" si="1053"/>
        <v>3500.0000000000005</v>
      </c>
      <c r="AE438" s="351">
        <f>IF((SUMIF($J$7:$J$1048576,J438,$U$7:$U$1048576))&gt;(SUMIF($J$7:$J$1048576,J438,$T$7:$T$1048576)),AD438,(IF(O438="cpv",(U438*S438),(U438*S438/1000))))</f>
        <v>3500.0000000000005</v>
      </c>
      <c r="AF438" s="352">
        <f t="shared" si="1054"/>
        <v>0</v>
      </c>
      <c r="AG438" s="352">
        <v>0</v>
      </c>
      <c r="AH438" s="352">
        <f t="shared" si="1055"/>
        <v>1250.0000000000005</v>
      </c>
      <c r="AI438" s="353">
        <f t="shared" si="1056"/>
        <v>0.35714285714285721</v>
      </c>
    </row>
    <row r="439" spans="1:35" customFormat="1" ht="15.75" hidden="1" customHeight="1" thickBot="1" x14ac:dyDescent="0.3">
      <c r="A439" s="289" t="s">
        <v>722</v>
      </c>
      <c r="B439" s="141">
        <v>2016</v>
      </c>
      <c r="C439" s="141">
        <v>3</v>
      </c>
      <c r="D439" s="142" t="s">
        <v>53</v>
      </c>
      <c r="E439" s="143">
        <v>42430</v>
      </c>
      <c r="F439" s="143">
        <v>42447</v>
      </c>
      <c r="G439" s="144">
        <f t="shared" ca="1" si="1044"/>
        <v>0</v>
      </c>
      <c r="H439" s="145" t="s">
        <v>95</v>
      </c>
      <c r="I439" s="145" t="s">
        <v>624</v>
      </c>
      <c r="J439" s="145" t="s">
        <v>723</v>
      </c>
      <c r="K439" s="146" t="str">
        <f t="shared" ca="1" si="1045"/>
        <v>Completed</v>
      </c>
      <c r="L439" s="141" t="s">
        <v>98</v>
      </c>
      <c r="M439" s="141" t="s">
        <v>58</v>
      </c>
      <c r="N439" s="141" t="s">
        <v>123</v>
      </c>
      <c r="O439" s="141" t="s">
        <v>109</v>
      </c>
      <c r="P439" s="141" t="s">
        <v>100</v>
      </c>
      <c r="Q439" s="141" t="s">
        <v>101</v>
      </c>
      <c r="R439" s="117">
        <v>4.2000000000000003E-2</v>
      </c>
      <c r="S439" s="147">
        <v>0.06</v>
      </c>
      <c r="T439" s="148">
        <v>67000</v>
      </c>
      <c r="U439" s="148">
        <v>83720</v>
      </c>
      <c r="V439" s="146">
        <f t="shared" si="1046"/>
        <v>0</v>
      </c>
      <c r="W439" s="146">
        <f t="shared" si="1047"/>
        <v>67000</v>
      </c>
      <c r="X439" s="148">
        <v>4430</v>
      </c>
      <c r="Y439" s="149">
        <f t="shared" si="1048"/>
        <v>5.2914476827520304E-2</v>
      </c>
      <c r="Z439" s="150">
        <f t="shared" si="1049"/>
        <v>0.8889390519187359</v>
      </c>
      <c r="AA439" s="151">
        <f t="shared" si="1050"/>
        <v>2814</v>
      </c>
      <c r="AB439" s="152">
        <f t="shared" si="1051"/>
        <v>2814</v>
      </c>
      <c r="AC439" s="151">
        <f t="shared" si="1052"/>
        <v>0</v>
      </c>
      <c r="AD439" s="153">
        <f t="shared" si="1053"/>
        <v>4020</v>
      </c>
      <c r="AE439" s="295">
        <v>3938</v>
      </c>
      <c r="AF439" s="154">
        <f t="shared" si="1054"/>
        <v>-82</v>
      </c>
      <c r="AG439" s="154">
        <v>0</v>
      </c>
      <c r="AH439" s="154">
        <f t="shared" si="1055"/>
        <v>1124</v>
      </c>
      <c r="AI439" s="354">
        <f t="shared" si="1056"/>
        <v>0.28542407313357032</v>
      </c>
    </row>
    <row r="440" spans="1:35" customFormat="1" ht="15" hidden="1" customHeight="1" thickBot="1" x14ac:dyDescent="0.3">
      <c r="A440" s="287" t="s">
        <v>724</v>
      </c>
      <c r="B440" s="111">
        <v>2016</v>
      </c>
      <c r="C440" s="111">
        <v>3</v>
      </c>
      <c r="D440" s="112" t="s">
        <v>53</v>
      </c>
      <c r="E440" s="113">
        <v>42430</v>
      </c>
      <c r="F440" s="113">
        <v>42447</v>
      </c>
      <c r="G440" s="114">
        <f t="shared" ca="1" si="1044"/>
        <v>0</v>
      </c>
      <c r="H440" s="115" t="s">
        <v>95</v>
      </c>
      <c r="I440" s="115" t="s">
        <v>624</v>
      </c>
      <c r="J440" s="115" t="s">
        <v>729</v>
      </c>
      <c r="K440" s="116" t="str">
        <f t="shared" ca="1" si="1045"/>
        <v>Completed</v>
      </c>
      <c r="L440" s="111" t="s">
        <v>82</v>
      </c>
      <c r="M440" s="111" t="s">
        <v>58</v>
      </c>
      <c r="N440" s="111" t="s">
        <v>78</v>
      </c>
      <c r="O440" s="97" t="s">
        <v>60</v>
      </c>
      <c r="P440" s="111" t="s">
        <v>79</v>
      </c>
      <c r="Q440" s="111" t="s">
        <v>79</v>
      </c>
      <c r="R440" s="117">
        <v>0.5</v>
      </c>
      <c r="S440" s="117">
        <v>4.25</v>
      </c>
      <c r="T440" s="118">
        <v>400000</v>
      </c>
      <c r="U440" s="118">
        <v>399445</v>
      </c>
      <c r="V440" s="116">
        <f t="shared" si="1046"/>
        <v>555</v>
      </c>
      <c r="W440" s="116">
        <f t="shared" si="1047"/>
        <v>399445</v>
      </c>
      <c r="X440" s="118">
        <v>2856</v>
      </c>
      <c r="Y440" s="119">
        <f t="shared" si="1048"/>
        <v>7.149920514714166E-3</v>
      </c>
      <c r="Z440" s="120">
        <f t="shared" si="1049"/>
        <v>0.59441220238095238</v>
      </c>
      <c r="AA440" s="121">
        <f t="shared" si="1050"/>
        <v>200</v>
      </c>
      <c r="AB440" s="122">
        <f t="shared" si="1051"/>
        <v>199.7225</v>
      </c>
      <c r="AC440" s="121">
        <f t="shared" si="1052"/>
        <v>-0.27750000000000341</v>
      </c>
      <c r="AD440" s="123">
        <f t="shared" si="1053"/>
        <v>1700</v>
      </c>
      <c r="AE440" s="293">
        <f>IF((SUMIF($J$7:$J$1048576,J440,$U$7:$U$1048576))&gt;(SUMIF($J$7:$J$1048576,J440,$T$7:$T$1048576)),AD440,(IF(O440="cpv",(U440*S440),(U440*S440/1000))))</f>
        <v>1697.6412499999999</v>
      </c>
      <c r="AF440" s="124">
        <f t="shared" si="1054"/>
        <v>-2.3587500000001</v>
      </c>
      <c r="AG440" s="124">
        <v>0</v>
      </c>
      <c r="AH440" s="124">
        <f t="shared" si="1055"/>
        <v>1497.9187499999998</v>
      </c>
      <c r="AI440" s="340">
        <f t="shared" si="1056"/>
        <v>0.88235294117647056</v>
      </c>
    </row>
    <row r="441" spans="1:35" customFormat="1" ht="15" hidden="1" customHeight="1" thickBot="1" x14ac:dyDescent="0.3">
      <c r="A441" s="290" t="s">
        <v>725</v>
      </c>
      <c r="B441" s="97">
        <v>2016</v>
      </c>
      <c r="C441" s="97">
        <v>3</v>
      </c>
      <c r="D441" s="98" t="s">
        <v>53</v>
      </c>
      <c r="E441" s="99">
        <v>42430</v>
      </c>
      <c r="F441" s="99">
        <v>42447</v>
      </c>
      <c r="G441" s="100">
        <f t="shared" ref="G441:G442" ca="1" si="1057">IF($N$1&gt;F441,0,(F441-$N$1))</f>
        <v>0</v>
      </c>
      <c r="H441" s="96" t="s">
        <v>95</v>
      </c>
      <c r="I441" s="96" t="s">
        <v>624</v>
      </c>
      <c r="J441" s="96" t="s">
        <v>729</v>
      </c>
      <c r="K441" s="101" t="str">
        <f t="shared" ref="K441:K442" ca="1" si="1058">IF(F441=0,$L$3,(IF(G441=0,$L$1,$L$2)))</f>
        <v>Completed</v>
      </c>
      <c r="L441" s="97" t="s">
        <v>64</v>
      </c>
      <c r="M441" s="97" t="s">
        <v>58</v>
      </c>
      <c r="N441" s="97" t="s">
        <v>78</v>
      </c>
      <c r="O441" s="97" t="s">
        <v>60</v>
      </c>
      <c r="P441" s="97" t="s">
        <v>79</v>
      </c>
      <c r="Q441" s="97" t="s">
        <v>79</v>
      </c>
      <c r="R441" s="117">
        <v>2.5</v>
      </c>
      <c r="S441" s="102">
        <v>4.25</v>
      </c>
      <c r="T441" s="103">
        <v>400000</v>
      </c>
      <c r="U441" s="103">
        <v>400078</v>
      </c>
      <c r="V441" s="101">
        <f t="shared" ref="V441:V442" si="1059">IF(U441&gt;T441,0,T441-U441)</f>
        <v>0</v>
      </c>
      <c r="W441" s="101">
        <f t="shared" ref="W441:W442" si="1060">IF(U441&gt;T441,T441,U441)</f>
        <v>400000</v>
      </c>
      <c r="X441" s="103">
        <v>4718</v>
      </c>
      <c r="Y441" s="104">
        <f t="shared" ref="Y441:Y442" si="1061">X441/U441</f>
        <v>1.1792700423417433E-2</v>
      </c>
      <c r="Z441" s="105">
        <f t="shared" ref="Z441:Z442" si="1062">AE441/X441</f>
        <v>0.36039243323442138</v>
      </c>
      <c r="AA441" s="106">
        <f t="shared" ref="AA441:AA442" si="1063">IF(O441="cpv",(T441*R441),(T441/1000*R441))</f>
        <v>1000</v>
      </c>
      <c r="AB441" s="107">
        <f t="shared" ref="AB441" si="1064">IF(O441="cpv",(IF(V441&gt;0,U441*R441,AA441)),(IF(V441&gt;0,U441/1000*R441,AA441)))</f>
        <v>1000</v>
      </c>
      <c r="AC441" s="106">
        <f t="shared" ref="AC441:AC442" si="1065">AB441-AA441</f>
        <v>0</v>
      </c>
      <c r="AD441" s="108">
        <f t="shared" ref="AD441:AD442" si="1066">IF(O441="cpv",(T441*S441),(T441/1000*S441))</f>
        <v>1700</v>
      </c>
      <c r="AE441" s="298">
        <f>IF((SUMIF($J$7:$J$1048576,J441,$U$7:$U$1048576))&gt;(SUMIF($J$7:$J$1048576,J441,$T$7:$T$1048576)),AD441,(IF(O441="cpv",(U441*S441),(U441*S441/1000))))</f>
        <v>1700.3315</v>
      </c>
      <c r="AF441" s="109">
        <f t="shared" ref="AF441:AF442" si="1067">AE441-AD441</f>
        <v>0.33150000000000546</v>
      </c>
      <c r="AG441" s="109">
        <v>0</v>
      </c>
      <c r="AH441" s="109">
        <f t="shared" ref="AH441:AH442" si="1068">AE441-AB441-AG441</f>
        <v>700.33150000000001</v>
      </c>
      <c r="AI441" s="341">
        <f t="shared" ref="AI441:AI442" si="1069">AH441/AE441</f>
        <v>0.41187938940141966</v>
      </c>
    </row>
    <row r="442" spans="1:35" customFormat="1" ht="15" hidden="1" customHeight="1" thickBot="1" x14ac:dyDescent="0.3">
      <c r="A442" s="290" t="s">
        <v>726</v>
      </c>
      <c r="B442" s="97">
        <v>2016</v>
      </c>
      <c r="C442" s="97">
        <v>3</v>
      </c>
      <c r="D442" s="98" t="s">
        <v>53</v>
      </c>
      <c r="E442" s="99">
        <v>42430</v>
      </c>
      <c r="F442" s="99">
        <v>42447</v>
      </c>
      <c r="G442" s="100">
        <f t="shared" ca="1" si="1057"/>
        <v>0</v>
      </c>
      <c r="H442" s="96" t="s">
        <v>95</v>
      </c>
      <c r="I442" s="96" t="s">
        <v>624</v>
      </c>
      <c r="J442" s="96" t="s">
        <v>729</v>
      </c>
      <c r="K442" s="101" t="str">
        <f t="shared" ca="1" si="1058"/>
        <v>Completed</v>
      </c>
      <c r="L442" s="97" t="s">
        <v>77</v>
      </c>
      <c r="M442" s="97" t="s">
        <v>58</v>
      </c>
      <c r="N442" s="97" t="s">
        <v>78</v>
      </c>
      <c r="O442" s="97" t="s">
        <v>60</v>
      </c>
      <c r="P442" s="97" t="s">
        <v>79</v>
      </c>
      <c r="Q442" s="97" t="s">
        <v>79</v>
      </c>
      <c r="R442" s="117">
        <v>1.5</v>
      </c>
      <c r="S442" s="102">
        <v>4.25</v>
      </c>
      <c r="T442" s="103">
        <v>350000</v>
      </c>
      <c r="U442" s="103">
        <v>350321</v>
      </c>
      <c r="V442" s="101">
        <f t="shared" si="1059"/>
        <v>0</v>
      </c>
      <c r="W442" s="101">
        <f t="shared" si="1060"/>
        <v>350000</v>
      </c>
      <c r="X442" s="103">
        <v>3359</v>
      </c>
      <c r="Y442" s="104">
        <f t="shared" si="1061"/>
        <v>9.5883489713719707E-3</v>
      </c>
      <c r="Z442" s="105">
        <f t="shared" si="1062"/>
        <v>0.40964572789520692</v>
      </c>
      <c r="AA442" s="106">
        <f t="shared" si="1063"/>
        <v>525</v>
      </c>
      <c r="AB442" s="107">
        <v>0</v>
      </c>
      <c r="AC442" s="106">
        <f t="shared" si="1065"/>
        <v>-525</v>
      </c>
      <c r="AD442" s="108">
        <f t="shared" si="1066"/>
        <v>1487.5</v>
      </c>
      <c r="AE442" s="298">
        <v>1376</v>
      </c>
      <c r="AF442" s="109">
        <f t="shared" si="1067"/>
        <v>-111.5</v>
      </c>
      <c r="AG442" s="109">
        <v>0</v>
      </c>
      <c r="AH442" s="109">
        <f t="shared" si="1068"/>
        <v>1376</v>
      </c>
      <c r="AI442" s="341">
        <f t="shared" si="1069"/>
        <v>1</v>
      </c>
    </row>
    <row r="443" spans="1:35" customFormat="1" ht="15" hidden="1" customHeight="1" thickBot="1" x14ac:dyDescent="0.3">
      <c r="A443" s="290" t="s">
        <v>727</v>
      </c>
      <c r="B443" s="97">
        <v>2016</v>
      </c>
      <c r="C443" s="97">
        <v>3</v>
      </c>
      <c r="D443" s="98" t="s">
        <v>53</v>
      </c>
      <c r="E443" s="99">
        <v>42430</v>
      </c>
      <c r="F443" s="99">
        <v>42447</v>
      </c>
      <c r="G443" s="100">
        <f t="shared" ref="G443:G447" ca="1" si="1070">IF($N$1&gt;F443,0,(F443-$N$1))</f>
        <v>0</v>
      </c>
      <c r="H443" s="96" t="s">
        <v>95</v>
      </c>
      <c r="I443" s="96" t="s">
        <v>624</v>
      </c>
      <c r="J443" s="96" t="s">
        <v>729</v>
      </c>
      <c r="K443" s="101" t="str">
        <f t="shared" ref="K443:K447" ca="1" si="1071">IF(F443=0,$L$3,(IF(G443=0,$L$1,$L$2)))</f>
        <v>Completed</v>
      </c>
      <c r="L443" s="97" t="s">
        <v>155</v>
      </c>
      <c r="M443" s="97" t="s">
        <v>58</v>
      </c>
      <c r="N443" s="97" t="s">
        <v>78</v>
      </c>
      <c r="O443" s="97" t="s">
        <v>42</v>
      </c>
      <c r="P443" s="97" t="s">
        <v>79</v>
      </c>
      <c r="Q443" s="97" t="s">
        <v>79</v>
      </c>
      <c r="R443" s="117">
        <v>0.3</v>
      </c>
      <c r="S443" s="102">
        <v>4.25</v>
      </c>
      <c r="T443" s="103">
        <v>3333</v>
      </c>
      <c r="U443" s="103">
        <v>3333</v>
      </c>
      <c r="V443" s="101">
        <f t="shared" ref="V443:V447" si="1072">IF(U443&gt;T443,0,T443-U443)</f>
        <v>0</v>
      </c>
      <c r="W443" s="101">
        <f t="shared" ref="W443:W447" si="1073">IF(U443&gt;T443,T443,U443)</f>
        <v>3333</v>
      </c>
      <c r="X443" s="103"/>
      <c r="Y443" s="104">
        <f t="shared" ref="Y443:Y447" si="1074">X443/U443</f>
        <v>0</v>
      </c>
      <c r="Z443" s="105" t="e">
        <f t="shared" ref="Z443:Z447" si="1075">AE443/X443</f>
        <v>#DIV/0!</v>
      </c>
      <c r="AA443" s="106">
        <f t="shared" ref="AA443:AA447" si="1076">IF(O443="cpv",(T443*R443),(T443/1000*R443))</f>
        <v>0.99990000000000001</v>
      </c>
      <c r="AB443" s="107">
        <v>1000</v>
      </c>
      <c r="AC443" s="106">
        <f t="shared" ref="AC443:AC447" si="1077">AB443-AA443</f>
        <v>999.00009999999997</v>
      </c>
      <c r="AD443" s="108">
        <f t="shared" ref="AD443:AD447" si="1078">IF(O443="cpv",(T443*S443),(T443/1000*S443))</f>
        <v>14.16525</v>
      </c>
      <c r="AE443" s="298">
        <f>IF((SUMIF($J$7:$J$1048576,J443,$U$7:$U$1048576))&gt;(SUMIF($J$7:$J$1048576,J443,$T$7:$T$1048576)),AD443,(IF(O443="cpv",(U443*S443),(U443*S443/1000))))</f>
        <v>14.16525</v>
      </c>
      <c r="AF443" s="109">
        <f t="shared" ref="AF443:AF447" si="1079">AE443-AD443</f>
        <v>0</v>
      </c>
      <c r="AG443" s="109">
        <v>0</v>
      </c>
      <c r="AH443" s="109">
        <f t="shared" ref="AH443:AH447" si="1080">AE443-AB443-AG443</f>
        <v>-985.83474999999999</v>
      </c>
      <c r="AI443" s="341">
        <f t="shared" ref="AI443:AI447" si="1081">AH443/AE443</f>
        <v>-69.5952948236</v>
      </c>
    </row>
    <row r="444" spans="1:35" customFormat="1" ht="15.75" hidden="1" customHeight="1" thickBot="1" x14ac:dyDescent="0.3">
      <c r="A444" s="291" t="s">
        <v>728</v>
      </c>
      <c r="B444" s="157">
        <v>2016</v>
      </c>
      <c r="C444" s="157">
        <v>3</v>
      </c>
      <c r="D444" s="342" t="s">
        <v>53</v>
      </c>
      <c r="E444" s="159">
        <v>42430</v>
      </c>
      <c r="F444" s="159">
        <v>42447</v>
      </c>
      <c r="G444" s="343">
        <f t="shared" ca="1" si="1070"/>
        <v>0</v>
      </c>
      <c r="H444" s="156" t="s">
        <v>95</v>
      </c>
      <c r="I444" s="156" t="s">
        <v>624</v>
      </c>
      <c r="J444" s="156" t="s">
        <v>729</v>
      </c>
      <c r="K444" s="344" t="str">
        <f t="shared" ca="1" si="1071"/>
        <v>Completed</v>
      </c>
      <c r="L444" s="157" t="s">
        <v>253</v>
      </c>
      <c r="M444" s="157" t="s">
        <v>58</v>
      </c>
      <c r="N444" s="157" t="s">
        <v>78</v>
      </c>
      <c r="O444" s="97" t="s">
        <v>42</v>
      </c>
      <c r="P444" s="157" t="s">
        <v>79</v>
      </c>
      <c r="Q444" s="157" t="s">
        <v>79</v>
      </c>
      <c r="R444" s="117">
        <v>0.2</v>
      </c>
      <c r="S444" s="158">
        <v>4.25</v>
      </c>
      <c r="T444" s="345">
        <v>3000</v>
      </c>
      <c r="U444" s="345">
        <v>2091</v>
      </c>
      <c r="V444" s="344">
        <f t="shared" si="1072"/>
        <v>909</v>
      </c>
      <c r="W444" s="344">
        <f t="shared" si="1073"/>
        <v>2091</v>
      </c>
      <c r="X444" s="345"/>
      <c r="Y444" s="346">
        <f t="shared" si="1074"/>
        <v>0</v>
      </c>
      <c r="Z444" s="347" t="e">
        <f t="shared" si="1075"/>
        <v>#DIV/0!</v>
      </c>
      <c r="AA444" s="348">
        <f t="shared" si="1076"/>
        <v>0.60000000000000009</v>
      </c>
      <c r="AB444" s="349">
        <v>418</v>
      </c>
      <c r="AC444" s="348">
        <f t="shared" si="1077"/>
        <v>417.4</v>
      </c>
      <c r="AD444" s="350">
        <f t="shared" si="1078"/>
        <v>12.75</v>
      </c>
      <c r="AE444" s="351">
        <f>IF((SUMIF($J$7:$J$1048576,J444,$U$7:$U$1048576))&gt;(SUMIF($J$7:$J$1048576,J444,$T$7:$T$1048576)),AD444,(IF(O444="cpv",(U444*S444),(U444*S444/1000))))</f>
        <v>8.8867499999999993</v>
      </c>
      <c r="AF444" s="352">
        <f t="shared" si="1079"/>
        <v>-3.8632500000000007</v>
      </c>
      <c r="AG444" s="352">
        <v>0</v>
      </c>
      <c r="AH444" s="352">
        <f t="shared" si="1080"/>
        <v>-409.11324999999999</v>
      </c>
      <c r="AI444" s="353">
        <f t="shared" si="1081"/>
        <v>-46.036318114046196</v>
      </c>
    </row>
    <row r="445" spans="1:35" customFormat="1" ht="15" hidden="1" customHeight="1" thickBot="1" x14ac:dyDescent="0.3">
      <c r="A445" s="287" t="s">
        <v>730</v>
      </c>
      <c r="B445" s="111">
        <v>2016</v>
      </c>
      <c r="C445" s="111">
        <v>3</v>
      </c>
      <c r="D445" s="112" t="s">
        <v>53</v>
      </c>
      <c r="E445" s="113">
        <v>42431</v>
      </c>
      <c r="F445" s="113">
        <v>42459</v>
      </c>
      <c r="G445" s="114">
        <f t="shared" ca="1" si="1070"/>
        <v>0</v>
      </c>
      <c r="H445" s="115" t="s">
        <v>84</v>
      </c>
      <c r="I445" s="115" t="s">
        <v>170</v>
      </c>
      <c r="J445" s="115" t="s">
        <v>731</v>
      </c>
      <c r="K445" s="116" t="str">
        <f t="shared" ca="1" si="1071"/>
        <v>Completed</v>
      </c>
      <c r="L445" s="111" t="s">
        <v>64</v>
      </c>
      <c r="M445" s="111" t="s">
        <v>58</v>
      </c>
      <c r="N445" s="111" t="s">
        <v>59</v>
      </c>
      <c r="O445" s="97" t="s">
        <v>60</v>
      </c>
      <c r="P445" s="111" t="s">
        <v>61</v>
      </c>
      <c r="Q445" s="111" t="s">
        <v>62</v>
      </c>
      <c r="R445" s="117">
        <v>0.2</v>
      </c>
      <c r="S445" s="117">
        <v>0.8</v>
      </c>
      <c r="T445" s="118">
        <v>2000000</v>
      </c>
      <c r="U445" s="118">
        <v>841682</v>
      </c>
      <c r="V445" s="116">
        <f t="shared" si="1072"/>
        <v>1158318</v>
      </c>
      <c r="W445" s="116">
        <f t="shared" si="1073"/>
        <v>841682</v>
      </c>
      <c r="X445" s="118">
        <v>216</v>
      </c>
      <c r="Y445" s="119">
        <f t="shared" si="1074"/>
        <v>2.5662898814516645E-4</v>
      </c>
      <c r="Z445" s="120">
        <f t="shared" si="1075"/>
        <v>3.1173407407407412</v>
      </c>
      <c r="AA445" s="121">
        <f t="shared" si="1076"/>
        <v>400</v>
      </c>
      <c r="AB445" s="122">
        <f t="shared" ref="AB445:AB447" si="1082">IF(O445="cpv",(IF(V445&gt;0,U445*R445,AA445)),(IF(V445&gt;0,U445/1000*R445,AA445)))</f>
        <v>168.33640000000003</v>
      </c>
      <c r="AC445" s="121">
        <f t="shared" si="1077"/>
        <v>-231.66359999999997</v>
      </c>
      <c r="AD445" s="123">
        <f t="shared" si="1078"/>
        <v>1600</v>
      </c>
      <c r="AE445" s="293">
        <f>IF((SUMIF($J$7:$J$1048576,J445,$U$7:$U$1048576))&gt;(SUMIF($J$7:$J$1048576,J445,$T$7:$T$1048576)),AD445,(IF(O445="cpv",(U445*S445),(U445*S445/1000))))</f>
        <v>673.3456000000001</v>
      </c>
      <c r="AF445" s="124">
        <f t="shared" si="1079"/>
        <v>-926.6543999999999</v>
      </c>
      <c r="AG445" s="124">
        <v>0</v>
      </c>
      <c r="AH445" s="124">
        <f t="shared" si="1080"/>
        <v>505.00920000000008</v>
      </c>
      <c r="AI445" s="340">
        <f t="shared" si="1081"/>
        <v>0.75</v>
      </c>
    </row>
    <row r="446" spans="1:35" customFormat="1" ht="15" hidden="1" customHeight="1" thickBot="1" x14ac:dyDescent="0.3">
      <c r="A446" s="290" t="s">
        <v>732</v>
      </c>
      <c r="B446" s="97">
        <v>2016</v>
      </c>
      <c r="C446" s="97">
        <v>3</v>
      </c>
      <c r="D446" s="98" t="s">
        <v>53</v>
      </c>
      <c r="E446" s="99">
        <v>42431</v>
      </c>
      <c r="F446" s="99">
        <v>42459</v>
      </c>
      <c r="G446" s="100">
        <f t="shared" ca="1" si="1070"/>
        <v>0</v>
      </c>
      <c r="H446" s="96" t="s">
        <v>84</v>
      </c>
      <c r="I446" s="96" t="s">
        <v>170</v>
      </c>
      <c r="J446" s="96" t="s">
        <v>731</v>
      </c>
      <c r="K446" s="101" t="str">
        <f t="shared" ca="1" si="1071"/>
        <v>Completed</v>
      </c>
      <c r="L446" s="97" t="s">
        <v>57</v>
      </c>
      <c r="M446" s="97" t="s">
        <v>58</v>
      </c>
      <c r="N446" s="97" t="s">
        <v>59</v>
      </c>
      <c r="O446" s="97" t="s">
        <v>60</v>
      </c>
      <c r="P446" s="97" t="s">
        <v>61</v>
      </c>
      <c r="Q446" s="97" t="s">
        <v>62</v>
      </c>
      <c r="R446" s="117">
        <v>0.5</v>
      </c>
      <c r="S446" s="102">
        <v>0.8</v>
      </c>
      <c r="T446" s="103">
        <v>1000000</v>
      </c>
      <c r="U446" s="103">
        <v>431668</v>
      </c>
      <c r="V446" s="101">
        <f t="shared" si="1072"/>
        <v>568332</v>
      </c>
      <c r="W446" s="101">
        <f t="shared" si="1073"/>
        <v>431668</v>
      </c>
      <c r="X446" s="103"/>
      <c r="Y446" s="104">
        <f t="shared" si="1074"/>
        <v>0</v>
      </c>
      <c r="Z446" s="105" t="e">
        <f t="shared" si="1075"/>
        <v>#DIV/0!</v>
      </c>
      <c r="AA446" s="106">
        <f t="shared" si="1076"/>
        <v>500</v>
      </c>
      <c r="AB446" s="107">
        <f t="shared" si="1082"/>
        <v>215.834</v>
      </c>
      <c r="AC446" s="106">
        <f t="shared" si="1077"/>
        <v>-284.166</v>
      </c>
      <c r="AD446" s="108">
        <f t="shared" si="1078"/>
        <v>800</v>
      </c>
      <c r="AE446" s="298">
        <v>599</v>
      </c>
      <c r="AF446" s="109">
        <f t="shared" si="1079"/>
        <v>-201</v>
      </c>
      <c r="AG446" s="109">
        <v>0</v>
      </c>
      <c r="AH446" s="109">
        <f t="shared" si="1080"/>
        <v>383.166</v>
      </c>
      <c r="AI446" s="341">
        <f t="shared" si="1081"/>
        <v>0.63967612687813025</v>
      </c>
    </row>
    <row r="447" spans="1:35" customFormat="1" ht="15.75" hidden="1" customHeight="1" thickBot="1" x14ac:dyDescent="0.3">
      <c r="A447" s="291" t="s">
        <v>733</v>
      </c>
      <c r="B447" s="157">
        <v>2016</v>
      </c>
      <c r="C447" s="157">
        <v>3</v>
      </c>
      <c r="D447" s="342" t="s">
        <v>53</v>
      </c>
      <c r="E447" s="159">
        <v>42431</v>
      </c>
      <c r="F447" s="159">
        <v>42459</v>
      </c>
      <c r="G447" s="343">
        <f t="shared" ca="1" si="1070"/>
        <v>0</v>
      </c>
      <c r="H447" s="156" t="s">
        <v>84</v>
      </c>
      <c r="I447" s="156" t="s">
        <v>170</v>
      </c>
      <c r="J447" s="156" t="s">
        <v>731</v>
      </c>
      <c r="K447" s="344" t="str">
        <f t="shared" ca="1" si="1071"/>
        <v>Completed</v>
      </c>
      <c r="L447" s="157" t="s">
        <v>315</v>
      </c>
      <c r="M447" s="157" t="s">
        <v>58</v>
      </c>
      <c r="N447" s="157" t="s">
        <v>59</v>
      </c>
      <c r="O447" s="97" t="s">
        <v>60</v>
      </c>
      <c r="P447" s="157" t="s">
        <v>61</v>
      </c>
      <c r="Q447" s="157" t="s">
        <v>62</v>
      </c>
      <c r="R447" s="117">
        <v>0.35</v>
      </c>
      <c r="S447" s="158">
        <v>0.8</v>
      </c>
      <c r="T447" s="345">
        <v>1500000</v>
      </c>
      <c r="U447" s="345">
        <v>512945</v>
      </c>
      <c r="V447" s="344">
        <f t="shared" si="1072"/>
        <v>987055</v>
      </c>
      <c r="W447" s="344">
        <f t="shared" si="1073"/>
        <v>512945</v>
      </c>
      <c r="X447" s="345">
        <v>665</v>
      </c>
      <c r="Y447" s="346">
        <f t="shared" si="1074"/>
        <v>1.2964352903332716E-3</v>
      </c>
      <c r="Z447" s="347">
        <f t="shared" si="1075"/>
        <v>0.61707669172932333</v>
      </c>
      <c r="AA447" s="348">
        <f t="shared" si="1076"/>
        <v>525</v>
      </c>
      <c r="AB447" s="349">
        <f t="shared" si="1082"/>
        <v>179.53075000000001</v>
      </c>
      <c r="AC447" s="348">
        <f t="shared" si="1077"/>
        <v>-345.46924999999999</v>
      </c>
      <c r="AD447" s="350">
        <f t="shared" si="1078"/>
        <v>1200</v>
      </c>
      <c r="AE447" s="351">
        <f>IF((SUMIF($J$7:$J$1048576,J447,$U$7:$U$1048576))&gt;(SUMIF($J$7:$J$1048576,J447,$T$7:$T$1048576)),AD447,(IF(O447="cpv",(U447*S447),(U447*S447/1000))))</f>
        <v>410.35599999999999</v>
      </c>
      <c r="AF447" s="352">
        <f t="shared" si="1079"/>
        <v>-789.64400000000001</v>
      </c>
      <c r="AG447" s="352">
        <v>0</v>
      </c>
      <c r="AH447" s="352">
        <f t="shared" si="1080"/>
        <v>230.82524999999998</v>
      </c>
      <c r="AI447" s="353">
        <f t="shared" si="1081"/>
        <v>0.5625</v>
      </c>
    </row>
    <row r="448" spans="1:35" customFormat="1" ht="15" hidden="1" customHeight="1" thickBot="1" x14ac:dyDescent="0.3">
      <c r="A448" s="287" t="s">
        <v>734</v>
      </c>
      <c r="B448" s="111">
        <v>2016</v>
      </c>
      <c r="C448" s="111">
        <v>3</v>
      </c>
      <c r="D448" s="112" t="s">
        <v>53</v>
      </c>
      <c r="E448" s="113">
        <v>42430</v>
      </c>
      <c r="F448" s="113">
        <v>42447</v>
      </c>
      <c r="G448" s="114">
        <f t="shared" ref="G448:G450" ca="1" si="1083">IF($N$1&gt;F448,0,(F448-$N$1))</f>
        <v>0</v>
      </c>
      <c r="H448" s="115" t="s">
        <v>54</v>
      </c>
      <c r="I448" s="115" t="s">
        <v>284</v>
      </c>
      <c r="J448" s="115" t="s">
        <v>737</v>
      </c>
      <c r="K448" s="116" t="str">
        <f t="shared" ref="K448:K450" ca="1" si="1084">IF(F448=0,$L$3,(IF(G448=0,$L$1,$L$2)))</f>
        <v>Completed</v>
      </c>
      <c r="L448" s="111" t="s">
        <v>77</v>
      </c>
      <c r="M448" s="111" t="s">
        <v>58</v>
      </c>
      <c r="N448" s="111" t="s">
        <v>108</v>
      </c>
      <c r="O448" s="111" t="s">
        <v>109</v>
      </c>
      <c r="P448" s="111" t="s">
        <v>100</v>
      </c>
      <c r="Q448" s="111" t="s">
        <v>101</v>
      </c>
      <c r="R448" s="102">
        <v>0.01</v>
      </c>
      <c r="S448" s="117">
        <v>3.3000000000000002E-2</v>
      </c>
      <c r="T448" s="118">
        <v>30000</v>
      </c>
      <c r="U448" s="118">
        <v>30005</v>
      </c>
      <c r="V448" s="116">
        <f t="shared" ref="V448:V450" si="1085">IF(U448&gt;T448,0,T448-U448)</f>
        <v>0</v>
      </c>
      <c r="W448" s="116">
        <f t="shared" ref="W448:W450" si="1086">IF(U448&gt;T448,T448,U448)</f>
        <v>30000</v>
      </c>
      <c r="X448" s="118">
        <v>3633</v>
      </c>
      <c r="Y448" s="119">
        <f t="shared" ref="Y448:Y450" si="1087">X448/U448</f>
        <v>0.121079820029995</v>
      </c>
      <c r="Z448" s="120">
        <f t="shared" ref="Z448:Z450" si="1088">AE448/X448</f>
        <v>0.23424167354803194</v>
      </c>
      <c r="AA448" s="121">
        <f t="shared" ref="AA448:AA450" si="1089">IF(O448="cpv",(T448*R448),(T448/1000*R448))</f>
        <v>300</v>
      </c>
      <c r="AB448" s="107">
        <v>0</v>
      </c>
      <c r="AC448" s="121">
        <f t="shared" ref="AC448:AC450" si="1090">AB448-AA448</f>
        <v>-300</v>
      </c>
      <c r="AD448" s="123">
        <f t="shared" ref="AD448:AD450" si="1091">IF(O448="cpv",(T448*S448),(T448/1000*S448))</f>
        <v>990</v>
      </c>
      <c r="AE448" s="293">
        <v>851</v>
      </c>
      <c r="AF448" s="124">
        <f t="shared" ref="AF448:AF450" si="1092">AE448-AD448</f>
        <v>-139</v>
      </c>
      <c r="AG448" s="124">
        <v>0</v>
      </c>
      <c r="AH448" s="124">
        <f t="shared" ref="AH448:AH450" si="1093">AE448-AB448-AG448</f>
        <v>851</v>
      </c>
      <c r="AI448" s="340">
        <f t="shared" ref="AI448:AI450" si="1094">AH448/AE448</f>
        <v>1</v>
      </c>
    </row>
    <row r="449" spans="1:35" customFormat="1" ht="15" hidden="1" customHeight="1" thickBot="1" x14ac:dyDescent="0.3">
      <c r="A449" s="290" t="s">
        <v>735</v>
      </c>
      <c r="B449" s="97">
        <v>2016</v>
      </c>
      <c r="C449" s="97">
        <v>3</v>
      </c>
      <c r="D449" s="98" t="s">
        <v>53</v>
      </c>
      <c r="E449" s="99">
        <v>42430</v>
      </c>
      <c r="F449" s="99">
        <v>42447</v>
      </c>
      <c r="G449" s="100">
        <f t="shared" ca="1" si="1083"/>
        <v>0</v>
      </c>
      <c r="H449" s="96" t="s">
        <v>54</v>
      </c>
      <c r="I449" s="96" t="s">
        <v>284</v>
      </c>
      <c r="J449" s="96" t="s">
        <v>737</v>
      </c>
      <c r="K449" s="101" t="str">
        <f t="shared" ca="1" si="1084"/>
        <v>Completed</v>
      </c>
      <c r="L449" s="97" t="s">
        <v>133</v>
      </c>
      <c r="M449" s="97" t="s">
        <v>58</v>
      </c>
      <c r="N449" s="97" t="s">
        <v>108</v>
      </c>
      <c r="O449" s="97" t="s">
        <v>109</v>
      </c>
      <c r="P449" s="97" t="s">
        <v>100</v>
      </c>
      <c r="Q449" s="97" t="s">
        <v>101</v>
      </c>
      <c r="R449" s="117">
        <v>5.0000000000000001E-3</v>
      </c>
      <c r="S449" s="102">
        <v>3.3000000000000002E-2</v>
      </c>
      <c r="T449" s="103">
        <v>15000</v>
      </c>
      <c r="U449" s="103">
        <v>16060</v>
      </c>
      <c r="V449" s="101">
        <f t="shared" si="1085"/>
        <v>0</v>
      </c>
      <c r="W449" s="101">
        <f t="shared" si="1086"/>
        <v>15000</v>
      </c>
      <c r="X449" s="103">
        <v>294</v>
      </c>
      <c r="Y449" s="104">
        <f t="shared" si="1087"/>
        <v>1.8306351183063511E-2</v>
      </c>
      <c r="Z449" s="105">
        <f t="shared" si="1088"/>
        <v>1.6836734693877551</v>
      </c>
      <c r="AA449" s="106">
        <f t="shared" si="1089"/>
        <v>75</v>
      </c>
      <c r="AB449" s="107">
        <f t="shared" ref="AB449:AB450" si="1095">IF(O449="cpv",(IF(V449&gt;0,U449*R449,AA449)),(IF(V449&gt;0,U449/1000*R449,AA449)))</f>
        <v>75</v>
      </c>
      <c r="AC449" s="106">
        <f t="shared" si="1090"/>
        <v>0</v>
      </c>
      <c r="AD449" s="108">
        <f t="shared" si="1091"/>
        <v>495</v>
      </c>
      <c r="AE449" s="298">
        <f>IF((SUMIF($J$7:$J$1048576,J449,$U$7:$U$1048576))&gt;(SUMIF($J$7:$J$1048576,J449,$T$7:$T$1048576)),AD449,(IF(O449="cpv",(U449*S449),(U449*S449/1000))))</f>
        <v>495</v>
      </c>
      <c r="AF449" s="109">
        <f t="shared" si="1092"/>
        <v>0</v>
      </c>
      <c r="AG449" s="109">
        <v>0</v>
      </c>
      <c r="AH449" s="109">
        <f t="shared" si="1093"/>
        <v>420</v>
      </c>
      <c r="AI449" s="341">
        <f t="shared" si="1094"/>
        <v>0.84848484848484851</v>
      </c>
    </row>
    <row r="450" spans="1:35" customFormat="1" ht="15.75" hidden="1" customHeight="1" thickBot="1" x14ac:dyDescent="0.3">
      <c r="A450" s="291" t="s">
        <v>736</v>
      </c>
      <c r="B450" s="157">
        <v>2016</v>
      </c>
      <c r="C450" s="157">
        <v>3</v>
      </c>
      <c r="D450" s="342" t="s">
        <v>53</v>
      </c>
      <c r="E450" s="159">
        <v>42430</v>
      </c>
      <c r="F450" s="159">
        <v>42447</v>
      </c>
      <c r="G450" s="343">
        <f t="shared" ca="1" si="1083"/>
        <v>0</v>
      </c>
      <c r="H450" s="156" t="s">
        <v>54</v>
      </c>
      <c r="I450" s="156" t="s">
        <v>284</v>
      </c>
      <c r="J450" s="156" t="s">
        <v>737</v>
      </c>
      <c r="K450" s="344" t="str">
        <f t="shared" ca="1" si="1084"/>
        <v>Completed</v>
      </c>
      <c r="L450" s="157" t="s">
        <v>57</v>
      </c>
      <c r="M450" s="157" t="s">
        <v>58</v>
      </c>
      <c r="N450" s="157" t="s">
        <v>108</v>
      </c>
      <c r="O450" s="157" t="s">
        <v>109</v>
      </c>
      <c r="P450" s="157" t="s">
        <v>100</v>
      </c>
      <c r="Q450" s="157" t="s">
        <v>101</v>
      </c>
      <c r="R450" s="117">
        <v>1.4999999999999999E-2</v>
      </c>
      <c r="S450" s="158">
        <v>3.3000000000000002E-2</v>
      </c>
      <c r="T450" s="345">
        <v>30000</v>
      </c>
      <c r="U450" s="345">
        <v>29813</v>
      </c>
      <c r="V450" s="344">
        <f t="shared" si="1085"/>
        <v>187</v>
      </c>
      <c r="W450" s="344">
        <f t="shared" si="1086"/>
        <v>29813</v>
      </c>
      <c r="X450" s="345">
        <v>3225</v>
      </c>
      <c r="Y450" s="346">
        <f t="shared" si="1087"/>
        <v>0.108174286385134</v>
      </c>
      <c r="Z450" s="347">
        <f t="shared" si="1088"/>
        <v>0.30697674418604654</v>
      </c>
      <c r="AA450" s="348">
        <f t="shared" si="1089"/>
        <v>450</v>
      </c>
      <c r="AB450" s="349">
        <f t="shared" si="1095"/>
        <v>447.19499999999999</v>
      </c>
      <c r="AC450" s="348">
        <f t="shared" si="1090"/>
        <v>-2.8050000000000068</v>
      </c>
      <c r="AD450" s="350">
        <f t="shared" si="1091"/>
        <v>990</v>
      </c>
      <c r="AE450" s="351">
        <f>IF((SUMIF($J$7:$J$1048576,J450,$U$7:$U$1048576))&gt;(SUMIF($J$7:$J$1048576,J450,$T$7:$T$1048576)),AD450,(IF(O450="cpv",(U450*S450),(U450*S450/1000))))</f>
        <v>990</v>
      </c>
      <c r="AF450" s="352">
        <f t="shared" si="1092"/>
        <v>0</v>
      </c>
      <c r="AG450" s="352">
        <v>0</v>
      </c>
      <c r="AH450" s="352">
        <f t="shared" si="1093"/>
        <v>542.80500000000006</v>
      </c>
      <c r="AI450" s="353">
        <f t="shared" si="1094"/>
        <v>0.54828787878787888</v>
      </c>
    </row>
    <row r="451" spans="1:35" customFormat="1" ht="15" hidden="1" customHeight="1" thickBot="1" x14ac:dyDescent="0.3">
      <c r="A451" s="287" t="s">
        <v>739</v>
      </c>
      <c r="B451" s="111">
        <v>2016</v>
      </c>
      <c r="C451" s="111">
        <v>3</v>
      </c>
      <c r="D451" s="112" t="s">
        <v>53</v>
      </c>
      <c r="E451" s="113">
        <v>42430</v>
      </c>
      <c r="F451" s="113">
        <v>42446</v>
      </c>
      <c r="G451" s="114">
        <f t="shared" ref="G451:G454" ca="1" si="1096">IF($N$1&gt;F451,0,(F451-$N$1))</f>
        <v>0</v>
      </c>
      <c r="H451" s="115" t="s">
        <v>74</v>
      </c>
      <c r="I451" s="115" t="s">
        <v>75</v>
      </c>
      <c r="J451" s="115" t="s">
        <v>738</v>
      </c>
      <c r="K451" s="116" t="str">
        <f t="shared" ref="K451:K454" ca="1" si="1097">IF(F451=0,$L$3,(IF(G451=0,$L$1,$L$2)))</f>
        <v>Completed</v>
      </c>
      <c r="L451" s="111" t="s">
        <v>64</v>
      </c>
      <c r="M451" s="111" t="s">
        <v>58</v>
      </c>
      <c r="N451" s="111" t="s">
        <v>78</v>
      </c>
      <c r="O451" s="97" t="s">
        <v>60</v>
      </c>
      <c r="P451" s="111" t="s">
        <v>79</v>
      </c>
      <c r="Q451" s="111" t="s">
        <v>79</v>
      </c>
      <c r="R451" s="117">
        <v>2.5</v>
      </c>
      <c r="S451" s="117">
        <v>4.25</v>
      </c>
      <c r="T451" s="118">
        <v>250000</v>
      </c>
      <c r="U451" s="118">
        <v>202564</v>
      </c>
      <c r="V451" s="116">
        <f t="shared" ref="V451:V454" si="1098">IF(U451&gt;T451,0,T451-U451)</f>
        <v>47436</v>
      </c>
      <c r="W451" s="116">
        <f t="shared" ref="W451:W454" si="1099">IF(U451&gt;T451,T451,U451)</f>
        <v>202564</v>
      </c>
      <c r="X451" s="118">
        <v>2601</v>
      </c>
      <c r="Y451" s="119">
        <f t="shared" ref="Y451:Y454" si="1100">X451/U451</f>
        <v>1.2840386248296835E-2</v>
      </c>
      <c r="Z451" s="120">
        <f t="shared" ref="Z451:Z454" si="1101">AE451/X451</f>
        <v>0.3309869281045752</v>
      </c>
      <c r="AA451" s="121">
        <f t="shared" ref="AA451:AA454" si="1102">IF(O451="cpv",(T451*R451),(T451/1000*R451))</f>
        <v>625</v>
      </c>
      <c r="AB451" s="122">
        <f t="shared" ref="AB451:AB452" si="1103">IF(O451="cpv",(IF(V451&gt;0,U451*R451,AA451)),(IF(V451&gt;0,U451/1000*R451,AA451)))</f>
        <v>506.40999999999997</v>
      </c>
      <c r="AC451" s="121">
        <f t="shared" ref="AC451:AC454" si="1104">AB451-AA451</f>
        <v>-118.59000000000003</v>
      </c>
      <c r="AD451" s="123">
        <f t="shared" ref="AD451:AD454" si="1105">IF(O451="cpv",(T451*S451),(T451/1000*S451))</f>
        <v>1062.5</v>
      </c>
      <c r="AE451" s="293">
        <f>IF((SUMIF($J$7:$J$1048576,J451,$U$7:$U$1048576))&gt;(SUMIF($J$7:$J$1048576,J451,$T$7:$T$1048576)),AD451,(IF(O451="cpv",(U451*S451),(U451*S451/1000))))</f>
        <v>860.89700000000005</v>
      </c>
      <c r="AF451" s="124">
        <f t="shared" ref="AF451:AF454" si="1106">AE451-AD451</f>
        <v>-201.60299999999995</v>
      </c>
      <c r="AG451" s="124">
        <v>0</v>
      </c>
      <c r="AH451" s="124">
        <f t="shared" ref="AH451:AH454" si="1107">AE451-AB451-AG451</f>
        <v>354.48700000000008</v>
      </c>
      <c r="AI451" s="340">
        <f t="shared" ref="AI451:AI454" si="1108">AH451/AE451</f>
        <v>0.41176470588235303</v>
      </c>
    </row>
    <row r="452" spans="1:35" customFormat="1" ht="15" hidden="1" customHeight="1" thickBot="1" x14ac:dyDescent="0.3">
      <c r="A452" s="290" t="s">
        <v>740</v>
      </c>
      <c r="B452" s="97">
        <v>2016</v>
      </c>
      <c r="C452" s="97">
        <v>3</v>
      </c>
      <c r="D452" s="98" t="s">
        <v>53</v>
      </c>
      <c r="E452" s="99">
        <v>42430</v>
      </c>
      <c r="F452" s="99">
        <v>42446</v>
      </c>
      <c r="G452" s="100">
        <f t="shared" ca="1" si="1096"/>
        <v>0</v>
      </c>
      <c r="H452" s="96" t="s">
        <v>74</v>
      </c>
      <c r="I452" s="96" t="s">
        <v>75</v>
      </c>
      <c r="J452" s="96" t="s">
        <v>738</v>
      </c>
      <c r="K452" s="101" t="str">
        <f t="shared" ca="1" si="1097"/>
        <v>Completed</v>
      </c>
      <c r="L452" s="97" t="s">
        <v>376</v>
      </c>
      <c r="M452" s="97" t="s">
        <v>58</v>
      </c>
      <c r="N452" s="97" t="s">
        <v>78</v>
      </c>
      <c r="O452" s="97" t="s">
        <v>60</v>
      </c>
      <c r="P452" s="97" t="s">
        <v>79</v>
      </c>
      <c r="Q452" s="97" t="s">
        <v>79</v>
      </c>
      <c r="R452" s="117">
        <v>2.5</v>
      </c>
      <c r="S452" s="102">
        <v>4.25</v>
      </c>
      <c r="T452" s="103">
        <v>200000</v>
      </c>
      <c r="U452" s="103">
        <v>152453</v>
      </c>
      <c r="V452" s="101">
        <f t="shared" si="1098"/>
        <v>47547</v>
      </c>
      <c r="W452" s="101">
        <f t="shared" si="1099"/>
        <v>152453</v>
      </c>
      <c r="X452" s="103">
        <v>3632</v>
      </c>
      <c r="Y452" s="104">
        <f t="shared" si="1100"/>
        <v>2.3823735839898198E-2</v>
      </c>
      <c r="Z452" s="105">
        <f t="shared" si="1101"/>
        <v>0.178393515969163</v>
      </c>
      <c r="AA452" s="106">
        <f t="shared" si="1102"/>
        <v>500</v>
      </c>
      <c r="AB452" s="107">
        <f t="shared" si="1103"/>
        <v>381.13249999999999</v>
      </c>
      <c r="AC452" s="106">
        <f t="shared" si="1104"/>
        <v>-118.86750000000001</v>
      </c>
      <c r="AD452" s="108">
        <f t="shared" si="1105"/>
        <v>850</v>
      </c>
      <c r="AE452" s="298">
        <f>IF((SUMIF($J$7:$J$1048576,J452,$U$7:$U$1048576))&gt;(SUMIF($J$7:$J$1048576,J452,$T$7:$T$1048576)),AD452,(IF(O452="cpv",(U452*S452),(U452*S452/1000))))</f>
        <v>647.92525000000001</v>
      </c>
      <c r="AF452" s="109">
        <f t="shared" si="1106"/>
        <v>-202.07474999999999</v>
      </c>
      <c r="AG452" s="109">
        <v>0</v>
      </c>
      <c r="AH452" s="109">
        <f t="shared" si="1107"/>
        <v>266.79275000000001</v>
      </c>
      <c r="AI452" s="341">
        <f t="shared" si="1108"/>
        <v>0.41176470588235298</v>
      </c>
    </row>
    <row r="453" spans="1:35" customFormat="1" ht="15.75" hidden="1" customHeight="1" thickBot="1" x14ac:dyDescent="0.3">
      <c r="A453" s="291" t="s">
        <v>741</v>
      </c>
      <c r="B453" s="157">
        <v>2016</v>
      </c>
      <c r="C453" s="157">
        <v>3</v>
      </c>
      <c r="D453" s="342" t="s">
        <v>53</v>
      </c>
      <c r="E453" s="159">
        <v>42430</v>
      </c>
      <c r="F453" s="159">
        <v>42446</v>
      </c>
      <c r="G453" s="343">
        <f t="shared" ca="1" si="1096"/>
        <v>0</v>
      </c>
      <c r="H453" s="156" t="s">
        <v>74</v>
      </c>
      <c r="I453" s="156" t="s">
        <v>75</v>
      </c>
      <c r="J453" s="156" t="s">
        <v>738</v>
      </c>
      <c r="K453" s="344" t="str">
        <f t="shared" ca="1" si="1097"/>
        <v>Completed</v>
      </c>
      <c r="L453" s="157" t="s">
        <v>77</v>
      </c>
      <c r="M453" s="157" t="s">
        <v>58</v>
      </c>
      <c r="N453" s="157" t="s">
        <v>78</v>
      </c>
      <c r="O453" s="157" t="s">
        <v>60</v>
      </c>
      <c r="P453" s="157" t="s">
        <v>79</v>
      </c>
      <c r="Q453" s="157" t="s">
        <v>79</v>
      </c>
      <c r="R453" s="117">
        <v>1.5</v>
      </c>
      <c r="S453" s="158">
        <v>4.25</v>
      </c>
      <c r="T453" s="345">
        <v>250000</v>
      </c>
      <c r="U453" s="345">
        <v>254195</v>
      </c>
      <c r="V453" s="344">
        <f t="shared" si="1098"/>
        <v>0</v>
      </c>
      <c r="W453" s="344">
        <f t="shared" si="1099"/>
        <v>250000</v>
      </c>
      <c r="X453" s="345">
        <v>2009</v>
      </c>
      <c r="Y453" s="346">
        <f t="shared" si="1100"/>
        <v>7.9033812624166484E-3</v>
      </c>
      <c r="Z453" s="347">
        <f t="shared" si="1101"/>
        <v>0.6057740169238427</v>
      </c>
      <c r="AA453" s="348">
        <f t="shared" si="1102"/>
        <v>375</v>
      </c>
      <c r="AB453" s="107">
        <v>0</v>
      </c>
      <c r="AC453" s="348">
        <f t="shared" si="1104"/>
        <v>-375</v>
      </c>
      <c r="AD453" s="350">
        <f t="shared" si="1105"/>
        <v>1062.5</v>
      </c>
      <c r="AE453" s="351">
        <v>1217</v>
      </c>
      <c r="AF453" s="352">
        <f t="shared" si="1106"/>
        <v>154.5</v>
      </c>
      <c r="AG453" s="352">
        <v>0</v>
      </c>
      <c r="AH453" s="352">
        <f t="shared" si="1107"/>
        <v>1217</v>
      </c>
      <c r="AI453" s="353">
        <f t="shared" si="1108"/>
        <v>1</v>
      </c>
    </row>
    <row r="454" spans="1:35" customFormat="1" ht="15" hidden="1" customHeight="1" thickBot="1" x14ac:dyDescent="0.3">
      <c r="A454" s="287" t="s">
        <v>742</v>
      </c>
      <c r="B454" s="111">
        <v>2016</v>
      </c>
      <c r="C454" s="111">
        <v>3</v>
      </c>
      <c r="D454" s="112" t="s">
        <v>53</v>
      </c>
      <c r="E454" s="113">
        <v>42431</v>
      </c>
      <c r="F454" s="113">
        <v>42459</v>
      </c>
      <c r="G454" s="114">
        <f t="shared" ca="1" si="1096"/>
        <v>0</v>
      </c>
      <c r="H454" s="115" t="s">
        <v>74</v>
      </c>
      <c r="I454" s="115" t="s">
        <v>743</v>
      </c>
      <c r="J454" s="115" t="s">
        <v>744</v>
      </c>
      <c r="K454" s="116" t="str">
        <f t="shared" ca="1" si="1097"/>
        <v>Completed</v>
      </c>
      <c r="L454" s="111" t="s">
        <v>253</v>
      </c>
      <c r="M454" s="111" t="s">
        <v>58</v>
      </c>
      <c r="N454" s="111" t="s">
        <v>59</v>
      </c>
      <c r="O454" s="97" t="s">
        <v>42</v>
      </c>
      <c r="P454" s="111" t="s">
        <v>61</v>
      </c>
      <c r="Q454" s="111" t="s">
        <v>62</v>
      </c>
      <c r="R454" s="117">
        <v>0.2</v>
      </c>
      <c r="S454" s="117">
        <v>1.75</v>
      </c>
      <c r="T454" s="118">
        <v>1000</v>
      </c>
      <c r="U454" s="118">
        <v>1074</v>
      </c>
      <c r="V454" s="116">
        <f t="shared" si="1098"/>
        <v>0</v>
      </c>
      <c r="W454" s="116">
        <f t="shared" si="1099"/>
        <v>1000</v>
      </c>
      <c r="X454" s="118"/>
      <c r="Y454" s="119">
        <f t="shared" si="1100"/>
        <v>0</v>
      </c>
      <c r="Z454" s="120" t="e">
        <f t="shared" si="1101"/>
        <v>#DIV/0!</v>
      </c>
      <c r="AA454" s="121">
        <f t="shared" si="1102"/>
        <v>0.2</v>
      </c>
      <c r="AB454" s="122">
        <v>200</v>
      </c>
      <c r="AC454" s="121">
        <f t="shared" si="1104"/>
        <v>199.8</v>
      </c>
      <c r="AD454" s="123">
        <f t="shared" si="1105"/>
        <v>1.75</v>
      </c>
      <c r="AE454" s="293">
        <v>933</v>
      </c>
      <c r="AF454" s="124">
        <f t="shared" si="1106"/>
        <v>931.25</v>
      </c>
      <c r="AG454" s="124">
        <v>0</v>
      </c>
      <c r="AH454" s="124">
        <f t="shared" si="1107"/>
        <v>733</v>
      </c>
      <c r="AI454" s="340">
        <f t="shared" si="1108"/>
        <v>0.78563772775991425</v>
      </c>
    </row>
    <row r="455" spans="1:35" customFormat="1" ht="15" hidden="1" customHeight="1" thickBot="1" x14ac:dyDescent="0.3">
      <c r="A455" s="290" t="s">
        <v>745</v>
      </c>
      <c r="B455" s="97">
        <v>2016</v>
      </c>
      <c r="C455" s="97">
        <v>3</v>
      </c>
      <c r="D455" s="98" t="s">
        <v>53</v>
      </c>
      <c r="E455" s="99">
        <v>42431</v>
      </c>
      <c r="F455" s="99">
        <v>42459</v>
      </c>
      <c r="G455" s="100">
        <f t="shared" ref="G455:G456" ca="1" si="1109">IF($N$1&gt;F455,0,(F455-$N$1))</f>
        <v>0</v>
      </c>
      <c r="H455" s="96" t="s">
        <v>74</v>
      </c>
      <c r="I455" s="96" t="s">
        <v>743</v>
      </c>
      <c r="J455" s="96" t="s">
        <v>744</v>
      </c>
      <c r="K455" s="101" t="str">
        <f t="shared" ref="K455:K456" ca="1" si="1110">IF(F455=0,$L$3,(IF(G455=0,$L$1,$L$2)))</f>
        <v>Completed</v>
      </c>
      <c r="L455" s="97" t="s">
        <v>155</v>
      </c>
      <c r="M455" s="97" t="s">
        <v>58</v>
      </c>
      <c r="N455" s="97" t="s">
        <v>59</v>
      </c>
      <c r="O455" s="97" t="s">
        <v>42</v>
      </c>
      <c r="P455" s="97" t="s">
        <v>61</v>
      </c>
      <c r="Q455" s="97" t="s">
        <v>62</v>
      </c>
      <c r="R455" s="117">
        <v>0.3</v>
      </c>
      <c r="S455" s="102">
        <v>1.75</v>
      </c>
      <c r="T455" s="103">
        <v>6000</v>
      </c>
      <c r="U455" s="103">
        <v>6000</v>
      </c>
      <c r="V455" s="101">
        <f t="shared" ref="V455:V456" si="1111">IF(U455&gt;T455,0,T455-U455)</f>
        <v>0</v>
      </c>
      <c r="W455" s="101">
        <f t="shared" ref="W455:W456" si="1112">IF(U455&gt;T455,T455,U455)</f>
        <v>6000</v>
      </c>
      <c r="X455" s="103"/>
      <c r="Y455" s="104">
        <f t="shared" ref="Y455:Y456" si="1113">X455/U455</f>
        <v>0</v>
      </c>
      <c r="Z455" s="105" t="e">
        <f t="shared" ref="Z455:Z456" si="1114">AE455/X455</f>
        <v>#DIV/0!</v>
      </c>
      <c r="AA455" s="106">
        <f t="shared" ref="AA455:AA456" si="1115">IF(O455="cpv",(T455*R455),(T455/1000*R455))</f>
        <v>1.7999999999999998</v>
      </c>
      <c r="AB455" s="107">
        <v>1800</v>
      </c>
      <c r="AC455" s="106">
        <f t="shared" ref="AC455:AC456" si="1116">AB455-AA455</f>
        <v>1798.2</v>
      </c>
      <c r="AD455" s="108">
        <f t="shared" ref="AD455:AD456" si="1117">IF(O455="cpv",(T455*S455),(T455/1000*S455))</f>
        <v>10.5</v>
      </c>
      <c r="AE455" s="298">
        <v>500</v>
      </c>
      <c r="AF455" s="109">
        <f t="shared" ref="AF455:AF456" si="1118">AE455-AD455</f>
        <v>489.5</v>
      </c>
      <c r="AG455" s="109">
        <v>0</v>
      </c>
      <c r="AH455" s="109">
        <f t="shared" ref="AH455:AH456" si="1119">AE455-AB455-AG455</f>
        <v>-1300</v>
      </c>
      <c r="AI455" s="341">
        <f t="shared" ref="AI455:AI456" si="1120">AH455/AE455</f>
        <v>-2.6</v>
      </c>
    </row>
    <row r="456" spans="1:35" customFormat="1" ht="15" hidden="1" customHeight="1" thickBot="1" x14ac:dyDescent="0.3">
      <c r="A456" s="290" t="s">
        <v>746</v>
      </c>
      <c r="B456" s="97">
        <v>2016</v>
      </c>
      <c r="C456" s="97">
        <v>3</v>
      </c>
      <c r="D456" s="98" t="s">
        <v>53</v>
      </c>
      <c r="E456" s="99">
        <v>42431</v>
      </c>
      <c r="F456" s="99">
        <v>42459</v>
      </c>
      <c r="G456" s="100">
        <f t="shared" ca="1" si="1109"/>
        <v>0</v>
      </c>
      <c r="H456" s="96" t="s">
        <v>74</v>
      </c>
      <c r="I456" s="96" t="s">
        <v>743</v>
      </c>
      <c r="J456" s="96" t="s">
        <v>744</v>
      </c>
      <c r="K456" s="101" t="str">
        <f t="shared" ca="1" si="1110"/>
        <v>Completed</v>
      </c>
      <c r="L456" s="97" t="s">
        <v>82</v>
      </c>
      <c r="M456" s="97" t="s">
        <v>58</v>
      </c>
      <c r="N456" s="97" t="s">
        <v>59</v>
      </c>
      <c r="O456" s="97" t="s">
        <v>60</v>
      </c>
      <c r="P456" s="97" t="s">
        <v>61</v>
      </c>
      <c r="Q456" s="97" t="s">
        <v>62</v>
      </c>
      <c r="R456" s="117">
        <v>0.1</v>
      </c>
      <c r="S456" s="102">
        <v>1.75</v>
      </c>
      <c r="T456" s="103">
        <v>3000000</v>
      </c>
      <c r="U456" s="103">
        <v>3000576</v>
      </c>
      <c r="V456" s="101">
        <f t="shared" si="1111"/>
        <v>0</v>
      </c>
      <c r="W456" s="101">
        <f t="shared" si="1112"/>
        <v>3000000</v>
      </c>
      <c r="X456" s="103">
        <v>3032</v>
      </c>
      <c r="Y456" s="104">
        <f t="shared" si="1113"/>
        <v>1.0104726559167308E-3</v>
      </c>
      <c r="Z456" s="105">
        <f t="shared" si="1114"/>
        <v>0.74241424802110823</v>
      </c>
      <c r="AA456" s="106">
        <f t="shared" si="1115"/>
        <v>300</v>
      </c>
      <c r="AB456" s="107">
        <f t="shared" ref="AB456" si="1121">IF(O456="cpv",(IF(V456&gt;0,U456*R456,AA456)),(IF(V456&gt;0,U456/1000*R456,AA456)))</f>
        <v>300</v>
      </c>
      <c r="AC456" s="106">
        <f t="shared" si="1116"/>
        <v>0</v>
      </c>
      <c r="AD456" s="108">
        <f t="shared" si="1117"/>
        <v>5250</v>
      </c>
      <c r="AE456" s="298">
        <v>2251</v>
      </c>
      <c r="AF456" s="109">
        <f t="shared" si="1118"/>
        <v>-2999</v>
      </c>
      <c r="AG456" s="109">
        <v>0</v>
      </c>
      <c r="AH456" s="109">
        <f t="shared" si="1119"/>
        <v>1951</v>
      </c>
      <c r="AI456" s="341">
        <f t="shared" si="1120"/>
        <v>0.86672589960017765</v>
      </c>
    </row>
    <row r="457" spans="1:35" customFormat="1" ht="15" hidden="1" customHeight="1" thickBot="1" x14ac:dyDescent="0.3">
      <c r="A457" s="290" t="s">
        <v>747</v>
      </c>
      <c r="B457" s="97">
        <v>2016</v>
      </c>
      <c r="C457" s="97">
        <v>3</v>
      </c>
      <c r="D457" s="98" t="s">
        <v>53</v>
      </c>
      <c r="E457" s="99">
        <v>42431</v>
      </c>
      <c r="F457" s="99">
        <v>42459</v>
      </c>
      <c r="G457" s="100">
        <f t="shared" ref="G457:G458" ca="1" si="1122">IF($N$1&gt;F457,0,(F457-$N$1))</f>
        <v>0</v>
      </c>
      <c r="H457" s="96" t="s">
        <v>74</v>
      </c>
      <c r="I457" s="96" t="s">
        <v>743</v>
      </c>
      <c r="J457" s="96" t="s">
        <v>744</v>
      </c>
      <c r="K457" s="101" t="str">
        <f t="shared" ref="K457:K458" ca="1" si="1123">IF(F457=0,$L$3,(IF(G457=0,$L$1,$L$2)))</f>
        <v>Completed</v>
      </c>
      <c r="L457" s="97" t="s">
        <v>68</v>
      </c>
      <c r="M457" s="97" t="s">
        <v>58</v>
      </c>
      <c r="N457" s="97" t="s">
        <v>59</v>
      </c>
      <c r="O457" s="97" t="s">
        <v>60</v>
      </c>
      <c r="P457" s="97" t="s">
        <v>61</v>
      </c>
      <c r="Q457" s="97" t="s">
        <v>62</v>
      </c>
      <c r="R457" s="117">
        <v>1</v>
      </c>
      <c r="S457" s="102">
        <v>3</v>
      </c>
      <c r="T457" s="103">
        <v>500000</v>
      </c>
      <c r="U457" s="103">
        <v>505979</v>
      </c>
      <c r="V457" s="101">
        <f t="shared" ref="V457:V458" si="1124">IF(U457&gt;T457,0,T457-U457)</f>
        <v>0</v>
      </c>
      <c r="W457" s="101">
        <f t="shared" ref="W457:W458" si="1125">IF(U457&gt;T457,T457,U457)</f>
        <v>500000</v>
      </c>
      <c r="X457" s="103"/>
      <c r="Y457" s="104">
        <f t="shared" ref="Y457:Y458" si="1126">X457/U457</f>
        <v>0</v>
      </c>
      <c r="Z457" s="105" t="e">
        <f t="shared" ref="Z457:Z458" si="1127">AE457/X457</f>
        <v>#DIV/0!</v>
      </c>
      <c r="AA457" s="106">
        <f t="shared" ref="AA457:AA458" si="1128">IF(O457="cpv",(T457*R457),(T457/1000*R457))</f>
        <v>500</v>
      </c>
      <c r="AB457" s="107">
        <f t="shared" ref="AB457:AB458" si="1129">IF(O457="cpv",(IF(V457&gt;0,U457*R457,AA457)),(IF(V457&gt;0,U457/1000*R457,AA457)))</f>
        <v>500</v>
      </c>
      <c r="AC457" s="106">
        <f t="shared" ref="AC457:AC458" si="1130">AB457-AA457</f>
        <v>0</v>
      </c>
      <c r="AD457" s="108">
        <f t="shared" ref="AD457:AD458" si="1131">IF(O457="cpv",(T457*S457),(T457/1000*S457))</f>
        <v>1500</v>
      </c>
      <c r="AE457" s="298">
        <f>IF((SUMIF($J$7:$J$1048576,J457,$U$7:$U$1048576))&gt;(SUMIF($J$7:$J$1048576,J457,$T$7:$T$1048576)),AD457,(IF(O457="cpv",(U457*S457),(U457*S457/1000))))</f>
        <v>1517.9369999999999</v>
      </c>
      <c r="AF457" s="109">
        <f t="shared" ref="AF457:AF458" si="1132">AE457-AD457</f>
        <v>17.936999999999898</v>
      </c>
      <c r="AG457" s="109">
        <v>0</v>
      </c>
      <c r="AH457" s="109">
        <f t="shared" ref="AH457:AH458" si="1133">AE457-AB457-AG457</f>
        <v>1017.9369999999999</v>
      </c>
      <c r="AI457" s="341">
        <f t="shared" ref="AI457:AI458" si="1134">AH457/AE457</f>
        <v>0.67060556531661064</v>
      </c>
    </row>
    <row r="458" spans="1:35" s="356" customFormat="1" ht="15" hidden="1" customHeight="1" x14ac:dyDescent="0.3">
      <c r="A458" s="290" t="s">
        <v>748</v>
      </c>
      <c r="B458" s="97">
        <v>2016</v>
      </c>
      <c r="C458" s="97">
        <v>3</v>
      </c>
      <c r="D458" s="98" t="s">
        <v>53</v>
      </c>
      <c r="E458" s="99">
        <v>42431</v>
      </c>
      <c r="F458" s="99">
        <v>42459</v>
      </c>
      <c r="G458" s="100">
        <f t="shared" ca="1" si="1122"/>
        <v>0</v>
      </c>
      <c r="H458" s="96" t="s">
        <v>74</v>
      </c>
      <c r="I458" s="96" t="s">
        <v>743</v>
      </c>
      <c r="J458" s="96" t="s">
        <v>744</v>
      </c>
      <c r="K458" s="101" t="str">
        <f t="shared" ca="1" si="1123"/>
        <v>Completed</v>
      </c>
      <c r="L458" s="97" t="s">
        <v>64</v>
      </c>
      <c r="M458" s="97" t="s">
        <v>58</v>
      </c>
      <c r="N458" s="97" t="s">
        <v>59</v>
      </c>
      <c r="O458" s="97" t="s">
        <v>60</v>
      </c>
      <c r="P458" s="97" t="s">
        <v>61</v>
      </c>
      <c r="Q458" s="97" t="s">
        <v>62</v>
      </c>
      <c r="R458" s="117">
        <v>0.2</v>
      </c>
      <c r="S458" s="102">
        <v>1.75</v>
      </c>
      <c r="T458" s="103">
        <v>2100000</v>
      </c>
      <c r="U458" s="103">
        <v>2027687</v>
      </c>
      <c r="V458" s="101">
        <f t="shared" si="1124"/>
        <v>72313</v>
      </c>
      <c r="W458" s="101">
        <f t="shared" si="1125"/>
        <v>2027687</v>
      </c>
      <c r="X458" s="103">
        <v>867</v>
      </c>
      <c r="Y458" s="104">
        <f t="shared" si="1126"/>
        <v>4.2758078539735175E-4</v>
      </c>
      <c r="Z458" s="105">
        <f t="shared" si="1127"/>
        <v>3.637831603229527</v>
      </c>
      <c r="AA458" s="106">
        <f t="shared" si="1128"/>
        <v>420</v>
      </c>
      <c r="AB458" s="107">
        <f t="shared" si="1129"/>
        <v>405.53739999999999</v>
      </c>
      <c r="AC458" s="106">
        <f t="shared" si="1130"/>
        <v>-14.462600000000009</v>
      </c>
      <c r="AD458" s="108">
        <f t="shared" si="1131"/>
        <v>3675</v>
      </c>
      <c r="AE458" s="298">
        <v>3154</v>
      </c>
      <c r="AF458" s="109">
        <f t="shared" si="1132"/>
        <v>-521</v>
      </c>
      <c r="AG458" s="109">
        <v>0</v>
      </c>
      <c r="AH458" s="109">
        <f t="shared" si="1133"/>
        <v>2748.4625999999998</v>
      </c>
      <c r="AI458" s="341">
        <f t="shared" si="1134"/>
        <v>0.8714212428662016</v>
      </c>
    </row>
    <row r="459" spans="1:35" customFormat="1" ht="15.75" hidden="1" customHeight="1" thickBot="1" x14ac:dyDescent="0.3">
      <c r="A459" s="291" t="s">
        <v>749</v>
      </c>
      <c r="B459" s="157">
        <v>2016</v>
      </c>
      <c r="C459" s="157">
        <v>3</v>
      </c>
      <c r="D459" s="342" t="s">
        <v>53</v>
      </c>
      <c r="E459" s="159">
        <v>42431</v>
      </c>
      <c r="F459" s="159">
        <v>42459</v>
      </c>
      <c r="G459" s="343">
        <f t="shared" ref="G459:G460" ca="1" si="1135">IF($N$1&gt;F459,0,(F459-$N$1))</f>
        <v>0</v>
      </c>
      <c r="H459" s="156" t="s">
        <v>74</v>
      </c>
      <c r="I459" s="156" t="s">
        <v>743</v>
      </c>
      <c r="J459" s="156" t="s">
        <v>744</v>
      </c>
      <c r="K459" s="344" t="str">
        <f t="shared" ref="K459:K460" ca="1" si="1136">IF(F459=0,$L$3,(IF(G459=0,$L$1,$L$2)))</f>
        <v>Completed</v>
      </c>
      <c r="L459" s="157" t="s">
        <v>82</v>
      </c>
      <c r="M459" s="157" t="s">
        <v>58</v>
      </c>
      <c r="N459" s="157" t="s">
        <v>78</v>
      </c>
      <c r="O459" s="97" t="s">
        <v>60</v>
      </c>
      <c r="P459" s="157" t="s">
        <v>61</v>
      </c>
      <c r="Q459" s="157" t="s">
        <v>62</v>
      </c>
      <c r="R459" s="102">
        <v>0.5</v>
      </c>
      <c r="S459" s="158">
        <v>1.75</v>
      </c>
      <c r="T459" s="345">
        <v>1000000</v>
      </c>
      <c r="U459" s="345">
        <v>1000056</v>
      </c>
      <c r="V459" s="344">
        <f t="shared" ref="V459:V460" si="1137">IF(U459&gt;T459,0,T459-U459)</f>
        <v>0</v>
      </c>
      <c r="W459" s="344">
        <f t="shared" ref="W459:W460" si="1138">IF(U459&gt;T459,T459,U459)</f>
        <v>1000000</v>
      </c>
      <c r="X459" s="345">
        <v>10273</v>
      </c>
      <c r="Y459" s="346">
        <f t="shared" ref="Y459:Y460" si="1139">X459/U459</f>
        <v>1.0272424744214324E-2</v>
      </c>
      <c r="Z459" s="347">
        <f t="shared" ref="Z459:Z460" si="1140">AE459/X459</f>
        <v>0.17035899931860216</v>
      </c>
      <c r="AA459" s="348">
        <f t="shared" ref="AA459:AA460" si="1141">IF(O459="cpv",(T459*R459),(T459/1000*R459))</f>
        <v>500</v>
      </c>
      <c r="AB459" s="349">
        <f t="shared" ref="AB459" si="1142">IF(O459="cpv",(IF(V459&gt;0,U459*R459,AA459)),(IF(V459&gt;0,U459/1000*R459,AA459)))</f>
        <v>500</v>
      </c>
      <c r="AC459" s="348">
        <f t="shared" ref="AC459:AC460" si="1143">AB459-AA459</f>
        <v>0</v>
      </c>
      <c r="AD459" s="350">
        <f t="shared" ref="AD459:AD460" si="1144">IF(O459="cpv",(T459*S459),(T459/1000*S459))</f>
        <v>1750</v>
      </c>
      <c r="AE459" s="351">
        <f>IF((SUMIF($J$7:$J$1048576,J459,$U$7:$U$1048576))&gt;(SUMIF($J$7:$J$1048576,J459,$T$7:$T$1048576)),AD459,(IF(O459="cpv",(U459*S459),(U459*S459/1000))))</f>
        <v>1750.098</v>
      </c>
      <c r="AF459" s="352">
        <f t="shared" ref="AF459:AF460" si="1145">AE459-AD459</f>
        <v>9.7999999999956344E-2</v>
      </c>
      <c r="AG459" s="352">
        <v>0</v>
      </c>
      <c r="AH459" s="352">
        <f t="shared" ref="AH459:AH460" si="1146">AE459-AB459-AG459</f>
        <v>1250.098</v>
      </c>
      <c r="AI459" s="353">
        <f t="shared" ref="AI459:AI460" si="1147">AH459/AE459</f>
        <v>0.71430171338976445</v>
      </c>
    </row>
    <row r="460" spans="1:35" customFormat="1" ht="15" hidden="1" customHeight="1" thickBot="1" x14ac:dyDescent="0.3">
      <c r="A460" s="287" t="s">
        <v>750</v>
      </c>
      <c r="B460" s="111">
        <v>2016</v>
      </c>
      <c r="C460" s="111">
        <v>3</v>
      </c>
      <c r="D460" s="112" t="s">
        <v>53</v>
      </c>
      <c r="E460" s="113">
        <v>42433</v>
      </c>
      <c r="F460" s="113">
        <v>42437</v>
      </c>
      <c r="G460" s="114">
        <f t="shared" ca="1" si="1135"/>
        <v>0</v>
      </c>
      <c r="H460" s="115" t="s">
        <v>74</v>
      </c>
      <c r="I460" s="115" t="s">
        <v>145</v>
      </c>
      <c r="J460" s="115" t="s">
        <v>751</v>
      </c>
      <c r="K460" s="116" t="str">
        <f t="shared" ca="1" si="1136"/>
        <v>Completed</v>
      </c>
      <c r="L460" s="111" t="s">
        <v>77</v>
      </c>
      <c r="M460" s="111" t="s">
        <v>58</v>
      </c>
      <c r="N460" s="111" t="s">
        <v>78</v>
      </c>
      <c r="O460" s="111" t="s">
        <v>60</v>
      </c>
      <c r="P460" s="111" t="s">
        <v>61</v>
      </c>
      <c r="Q460" s="111" t="s">
        <v>79</v>
      </c>
      <c r="R460" s="117">
        <v>1.5</v>
      </c>
      <c r="S460" s="117">
        <v>4.5</v>
      </c>
      <c r="T460" s="118">
        <v>300000</v>
      </c>
      <c r="U460" s="118">
        <v>301631</v>
      </c>
      <c r="V460" s="116">
        <f t="shared" si="1137"/>
        <v>0</v>
      </c>
      <c r="W460" s="116">
        <f t="shared" si="1138"/>
        <v>300000</v>
      </c>
      <c r="X460" s="118">
        <v>2938</v>
      </c>
      <c r="Y460" s="119">
        <f t="shared" si="1139"/>
        <v>9.7403781441562712E-3</v>
      </c>
      <c r="Z460" s="120">
        <f t="shared" si="1140"/>
        <v>0.47651463580667119</v>
      </c>
      <c r="AA460" s="121">
        <f t="shared" si="1141"/>
        <v>450</v>
      </c>
      <c r="AB460" s="107">
        <v>0</v>
      </c>
      <c r="AC460" s="121">
        <f t="shared" si="1143"/>
        <v>-450</v>
      </c>
      <c r="AD460" s="123">
        <f t="shared" si="1144"/>
        <v>1350</v>
      </c>
      <c r="AE460" s="293">
        <v>1400</v>
      </c>
      <c r="AF460" s="124">
        <f t="shared" si="1145"/>
        <v>50</v>
      </c>
      <c r="AG460" s="124">
        <v>0</v>
      </c>
      <c r="AH460" s="124">
        <f t="shared" si="1146"/>
        <v>1400</v>
      </c>
      <c r="AI460" s="340">
        <f t="shared" si="1147"/>
        <v>1</v>
      </c>
    </row>
    <row r="461" spans="1:35" customFormat="1" ht="15" hidden="1" customHeight="1" thickBot="1" x14ac:dyDescent="0.3">
      <c r="A461" s="290" t="s">
        <v>752</v>
      </c>
      <c r="B461" s="97">
        <v>2016</v>
      </c>
      <c r="C461" s="97">
        <v>3</v>
      </c>
      <c r="D461" s="98" t="s">
        <v>53</v>
      </c>
      <c r="E461" s="99">
        <v>42433</v>
      </c>
      <c r="F461" s="99">
        <v>42437</v>
      </c>
      <c r="G461" s="100">
        <f t="shared" ref="G461:G462" ca="1" si="1148">IF($N$1&gt;F461,0,(F461-$N$1))</f>
        <v>0</v>
      </c>
      <c r="H461" s="96" t="s">
        <v>74</v>
      </c>
      <c r="I461" s="96" t="s">
        <v>145</v>
      </c>
      <c r="J461" s="96" t="s">
        <v>751</v>
      </c>
      <c r="K461" s="101" t="str">
        <f t="shared" ref="K461:K462" ca="1" si="1149">IF(F461=0,$L$3,(IF(G461=0,$L$1,$L$2)))</f>
        <v>Completed</v>
      </c>
      <c r="L461" s="97" t="s">
        <v>57</v>
      </c>
      <c r="M461" s="97" t="s">
        <v>58</v>
      </c>
      <c r="N461" s="97" t="s">
        <v>78</v>
      </c>
      <c r="O461" s="97" t="s">
        <v>60</v>
      </c>
      <c r="P461" s="97" t="s">
        <v>61</v>
      </c>
      <c r="Q461" s="97" t="s">
        <v>62</v>
      </c>
      <c r="R461" s="117">
        <v>0.5</v>
      </c>
      <c r="S461" s="102">
        <v>4.5</v>
      </c>
      <c r="T461" s="103">
        <v>300000</v>
      </c>
      <c r="U461" s="103">
        <v>301327</v>
      </c>
      <c r="V461" s="101">
        <f t="shared" ref="V461:V462" si="1150">IF(U461&gt;T461,0,T461-U461)</f>
        <v>0</v>
      </c>
      <c r="W461" s="101">
        <f t="shared" ref="W461:W462" si="1151">IF(U461&gt;T461,T461,U461)</f>
        <v>300000</v>
      </c>
      <c r="X461" s="103">
        <v>3141</v>
      </c>
      <c r="Y461" s="104">
        <f t="shared" ref="Y461:Y462" si="1152">X461/U461</f>
        <v>1.0423891652590044E-2</v>
      </c>
      <c r="Z461" s="105">
        <f t="shared" ref="Z461:Z462" si="1153">AE461/X461</f>
        <v>0.42979942693409739</v>
      </c>
      <c r="AA461" s="106">
        <f t="shared" ref="AA461:AA462" si="1154">IF(O461="cpv",(T461*R461),(T461/1000*R461))</f>
        <v>150</v>
      </c>
      <c r="AB461" s="107">
        <f t="shared" ref="AB461:AB462" si="1155">IF(O461="cpv",(IF(V461&gt;0,U461*R461,AA461)),(IF(V461&gt;0,U461/1000*R461,AA461)))</f>
        <v>150</v>
      </c>
      <c r="AC461" s="106">
        <f t="shared" ref="AC461:AC462" si="1156">AB461-AA461</f>
        <v>0</v>
      </c>
      <c r="AD461" s="108">
        <f t="shared" ref="AD461:AD462" si="1157">IF(O461="cpv",(T461*S461),(T461/1000*S461))</f>
        <v>1350</v>
      </c>
      <c r="AE461" s="298">
        <f>IF((SUMIF($J$7:$J$1048576,J461,$U$7:$U$1048576))&gt;(SUMIF($J$7:$J$1048576,J461,$T$7:$T$1048576)),AD461,(IF(O461="cpv",(U461*S461),(U461*S461/1000))))</f>
        <v>1350</v>
      </c>
      <c r="AF461" s="109">
        <f t="shared" ref="AF461:AF462" si="1158">AE461-AD461</f>
        <v>0</v>
      </c>
      <c r="AG461" s="109">
        <v>0</v>
      </c>
      <c r="AH461" s="109">
        <f t="shared" ref="AH461:AH462" si="1159">AE461-AB461-AG461</f>
        <v>1200</v>
      </c>
      <c r="AI461" s="341">
        <f t="shared" ref="AI461:AI462" si="1160">AH461/AE461</f>
        <v>0.88888888888888884</v>
      </c>
    </row>
    <row r="462" spans="1:35" customFormat="1" ht="15" hidden="1" customHeight="1" thickBot="1" x14ac:dyDescent="0.3">
      <c r="A462" s="290" t="s">
        <v>753</v>
      </c>
      <c r="B462" s="97">
        <v>2016</v>
      </c>
      <c r="C462" s="97">
        <v>3</v>
      </c>
      <c r="D462" s="98" t="s">
        <v>53</v>
      </c>
      <c r="E462" s="99">
        <v>42433</v>
      </c>
      <c r="F462" s="99">
        <v>42437</v>
      </c>
      <c r="G462" s="100">
        <f t="shared" ca="1" si="1148"/>
        <v>0</v>
      </c>
      <c r="H462" s="96" t="s">
        <v>74</v>
      </c>
      <c r="I462" s="96" t="s">
        <v>145</v>
      </c>
      <c r="J462" s="96" t="s">
        <v>751</v>
      </c>
      <c r="K462" s="101" t="str">
        <f t="shared" ca="1" si="1149"/>
        <v>Completed</v>
      </c>
      <c r="L462" s="97" t="s">
        <v>64</v>
      </c>
      <c r="M462" s="97" t="s">
        <v>58</v>
      </c>
      <c r="N462" s="97" t="s">
        <v>78</v>
      </c>
      <c r="O462" s="97" t="s">
        <v>60</v>
      </c>
      <c r="P462" s="97" t="s">
        <v>61</v>
      </c>
      <c r="Q462" s="97" t="s">
        <v>62</v>
      </c>
      <c r="R462" s="117">
        <v>0.2</v>
      </c>
      <c r="S462" s="102">
        <v>4.5</v>
      </c>
      <c r="T462" s="103">
        <v>250000</v>
      </c>
      <c r="U462" s="103">
        <v>251212</v>
      </c>
      <c r="V462" s="101">
        <f t="shared" si="1150"/>
        <v>0</v>
      </c>
      <c r="W462" s="101">
        <f t="shared" si="1151"/>
        <v>250000</v>
      </c>
      <c r="X462" s="103">
        <v>3127</v>
      </c>
      <c r="Y462" s="104">
        <f t="shared" si="1152"/>
        <v>1.2447653774501218E-2</v>
      </c>
      <c r="Z462" s="105">
        <f t="shared" si="1153"/>
        <v>0.35976974736168854</v>
      </c>
      <c r="AA462" s="106">
        <f t="shared" si="1154"/>
        <v>50</v>
      </c>
      <c r="AB462" s="107">
        <f t="shared" si="1155"/>
        <v>50</v>
      </c>
      <c r="AC462" s="106">
        <f t="shared" si="1156"/>
        <v>0</v>
      </c>
      <c r="AD462" s="108">
        <f t="shared" si="1157"/>
        <v>1125</v>
      </c>
      <c r="AE462" s="298">
        <f>IF((SUMIF($J$7:$J$1048576,J462,$U$7:$U$1048576))&gt;(SUMIF($J$7:$J$1048576,J462,$T$7:$T$1048576)),AD462,(IF(O462="cpv",(U462*S462),(U462*S462/1000))))</f>
        <v>1125</v>
      </c>
      <c r="AF462" s="109">
        <f t="shared" si="1158"/>
        <v>0</v>
      </c>
      <c r="AG462" s="109">
        <v>0</v>
      </c>
      <c r="AH462" s="109">
        <f t="shared" si="1159"/>
        <v>1075</v>
      </c>
      <c r="AI462" s="341">
        <f t="shared" si="1160"/>
        <v>0.9555555555555556</v>
      </c>
    </row>
    <row r="463" spans="1:35" customFormat="1" ht="15.75" hidden="1" customHeight="1" thickBot="1" x14ac:dyDescent="0.3">
      <c r="A463" s="291" t="s">
        <v>754</v>
      </c>
      <c r="B463" s="157">
        <v>2016</v>
      </c>
      <c r="C463" s="157">
        <v>3</v>
      </c>
      <c r="D463" s="342" t="s">
        <v>53</v>
      </c>
      <c r="E463" s="159">
        <v>42433</v>
      </c>
      <c r="F463" s="159">
        <v>42437</v>
      </c>
      <c r="G463" s="343">
        <f t="shared" ref="G463:G464" ca="1" si="1161">IF($N$1&gt;F463,0,(F463-$N$1))</f>
        <v>0</v>
      </c>
      <c r="H463" s="156" t="s">
        <v>74</v>
      </c>
      <c r="I463" s="156" t="s">
        <v>145</v>
      </c>
      <c r="J463" s="156" t="s">
        <v>751</v>
      </c>
      <c r="K463" s="344" t="str">
        <f t="shared" ref="K463:K464" ca="1" si="1162">IF(F463=0,$L$3,(IF(G463=0,$L$1,$L$2)))</f>
        <v>Completed</v>
      </c>
      <c r="L463" s="157" t="s">
        <v>82</v>
      </c>
      <c r="M463" s="157" t="s">
        <v>58</v>
      </c>
      <c r="N463" s="157" t="s">
        <v>78</v>
      </c>
      <c r="O463" s="97" t="s">
        <v>60</v>
      </c>
      <c r="P463" s="157" t="s">
        <v>61</v>
      </c>
      <c r="Q463" s="157" t="s">
        <v>62</v>
      </c>
      <c r="R463" s="117">
        <v>0.5</v>
      </c>
      <c r="S463" s="158">
        <v>4.5</v>
      </c>
      <c r="T463" s="345">
        <v>250000</v>
      </c>
      <c r="U463" s="345">
        <v>250056</v>
      </c>
      <c r="V463" s="344">
        <f t="shared" ref="V463:V464" si="1163">IF(U463&gt;T463,0,T463-U463)</f>
        <v>0</v>
      </c>
      <c r="W463" s="344">
        <f t="shared" ref="W463:W464" si="1164">IF(U463&gt;T463,T463,U463)</f>
        <v>250000</v>
      </c>
      <c r="X463" s="345">
        <v>1389</v>
      </c>
      <c r="Y463" s="346">
        <f t="shared" ref="Y463:Y464" si="1165">X463/U463</f>
        <v>5.5547557347154237E-3</v>
      </c>
      <c r="Z463" s="347">
        <f t="shared" ref="Z463:Z464" si="1166">AE463/X463</f>
        <v>0.80993520518358531</v>
      </c>
      <c r="AA463" s="348">
        <f t="shared" ref="AA463:AA464" si="1167">IF(O463="cpv",(T463*R463),(T463/1000*R463))</f>
        <v>125</v>
      </c>
      <c r="AB463" s="349">
        <f t="shared" ref="AB463" si="1168">IF(O463="cpv",(IF(V463&gt;0,U463*R463,AA463)),(IF(V463&gt;0,U463/1000*R463,AA463)))</f>
        <v>125</v>
      </c>
      <c r="AC463" s="348">
        <f t="shared" ref="AC463:AC464" si="1169">AB463-AA463</f>
        <v>0</v>
      </c>
      <c r="AD463" s="350">
        <f t="shared" ref="AD463:AD464" si="1170">IF(O463="cpv",(T463*S463),(T463/1000*S463))</f>
        <v>1125</v>
      </c>
      <c r="AE463" s="351">
        <f>IF((SUMIF($J$7:$J$1048576,J463,$U$7:$U$1048576))&gt;(SUMIF($J$7:$J$1048576,J463,$T$7:$T$1048576)),AD463,(IF(O463="cpv",(U463*S463),(U463*S463/1000))))</f>
        <v>1125</v>
      </c>
      <c r="AF463" s="352">
        <f t="shared" ref="AF463:AF464" si="1171">AE463-AD463</f>
        <v>0</v>
      </c>
      <c r="AG463" s="352">
        <v>0</v>
      </c>
      <c r="AH463" s="352">
        <f t="shared" ref="AH463:AH464" si="1172">AE463-AB463-AG463</f>
        <v>1000</v>
      </c>
      <c r="AI463" s="353">
        <f t="shared" ref="AI463:AI464" si="1173">AH463/AE463</f>
        <v>0.88888888888888884</v>
      </c>
    </row>
    <row r="464" spans="1:35" customFormat="1" ht="15" hidden="1" customHeight="1" thickBot="1" x14ac:dyDescent="0.3">
      <c r="A464" s="287" t="s">
        <v>755</v>
      </c>
      <c r="B464" s="111">
        <v>2016</v>
      </c>
      <c r="C464" s="111">
        <v>3</v>
      </c>
      <c r="D464" s="112" t="s">
        <v>53</v>
      </c>
      <c r="E464" s="113">
        <v>42430</v>
      </c>
      <c r="F464" s="113">
        <v>42459</v>
      </c>
      <c r="G464" s="114">
        <f t="shared" ca="1" si="1161"/>
        <v>0</v>
      </c>
      <c r="H464" s="115" t="s">
        <v>74</v>
      </c>
      <c r="I464" s="115" t="s">
        <v>657</v>
      </c>
      <c r="J464" s="115" t="s">
        <v>763</v>
      </c>
      <c r="K464" s="116" t="str">
        <f t="shared" ca="1" si="1162"/>
        <v>Completed</v>
      </c>
      <c r="L464" s="111" t="s">
        <v>666</v>
      </c>
      <c r="M464" s="111" t="s">
        <v>58</v>
      </c>
      <c r="N464" s="111" t="s">
        <v>59</v>
      </c>
      <c r="O464" s="97" t="s">
        <v>42</v>
      </c>
      <c r="P464" s="111" t="s">
        <v>61</v>
      </c>
      <c r="Q464" s="111" t="s">
        <v>62</v>
      </c>
      <c r="R464" s="117">
        <v>0.3</v>
      </c>
      <c r="S464" s="117">
        <v>1.6</v>
      </c>
      <c r="T464" s="118">
        <v>5000</v>
      </c>
      <c r="U464" s="118">
        <v>5007</v>
      </c>
      <c r="V464" s="116">
        <f t="shared" si="1163"/>
        <v>0</v>
      </c>
      <c r="W464" s="116">
        <f t="shared" si="1164"/>
        <v>5000</v>
      </c>
      <c r="X464" s="118"/>
      <c r="Y464" s="119">
        <f t="shared" si="1165"/>
        <v>0</v>
      </c>
      <c r="Z464" s="120" t="e">
        <f t="shared" si="1166"/>
        <v>#DIV/0!</v>
      </c>
      <c r="AA464" s="121">
        <f t="shared" si="1167"/>
        <v>1.5</v>
      </c>
      <c r="AB464" s="122">
        <v>1500</v>
      </c>
      <c r="AC464" s="121">
        <f t="shared" si="1169"/>
        <v>1498.5</v>
      </c>
      <c r="AD464" s="123">
        <f t="shared" si="1170"/>
        <v>8</v>
      </c>
      <c r="AE464" s="293">
        <v>800</v>
      </c>
      <c r="AF464" s="124">
        <f t="shared" si="1171"/>
        <v>792</v>
      </c>
      <c r="AG464" s="124">
        <v>0</v>
      </c>
      <c r="AH464" s="124">
        <f t="shared" si="1172"/>
        <v>-700</v>
      </c>
      <c r="AI464" s="340">
        <f t="shared" si="1173"/>
        <v>-0.875</v>
      </c>
    </row>
    <row r="465" spans="1:35" customFormat="1" ht="15" hidden="1" customHeight="1" thickBot="1" x14ac:dyDescent="0.3">
      <c r="A465" s="290" t="s">
        <v>756</v>
      </c>
      <c r="B465" s="97">
        <v>2016</v>
      </c>
      <c r="C465" s="97">
        <v>3</v>
      </c>
      <c r="D465" s="98" t="s">
        <v>53</v>
      </c>
      <c r="E465" s="99">
        <v>42430</v>
      </c>
      <c r="F465" s="99">
        <v>42459</v>
      </c>
      <c r="G465" s="100">
        <f t="shared" ref="G465:G466" ca="1" si="1174">IF($N$1&gt;F465,0,(F465-$N$1))</f>
        <v>0</v>
      </c>
      <c r="H465" s="96" t="s">
        <v>74</v>
      </c>
      <c r="I465" s="96" t="s">
        <v>657</v>
      </c>
      <c r="J465" s="96" t="s">
        <v>763</v>
      </c>
      <c r="K465" s="101" t="str">
        <f t="shared" ref="K465:K466" ca="1" si="1175">IF(F465=0,$L$3,(IF(G465=0,$L$1,$L$2)))</f>
        <v>Completed</v>
      </c>
      <c r="L465" s="97" t="s">
        <v>155</v>
      </c>
      <c r="M465" s="97" t="s">
        <v>58</v>
      </c>
      <c r="N465" s="97" t="s">
        <v>59</v>
      </c>
      <c r="O465" s="97" t="s">
        <v>42</v>
      </c>
      <c r="P465" s="97" t="s">
        <v>61</v>
      </c>
      <c r="Q465" s="97" t="s">
        <v>62</v>
      </c>
      <c r="R465" s="117">
        <v>0.4</v>
      </c>
      <c r="S465" s="102">
        <v>1.6</v>
      </c>
      <c r="T465" s="103">
        <v>5000</v>
      </c>
      <c r="U465" s="103">
        <v>4481</v>
      </c>
      <c r="V465" s="101">
        <f t="shared" ref="V465:V466" si="1176">IF(U465&gt;T465,0,T465-U465)</f>
        <v>519</v>
      </c>
      <c r="W465" s="101">
        <f t="shared" ref="W465:W466" si="1177">IF(U465&gt;T465,T465,U465)</f>
        <v>4481</v>
      </c>
      <c r="X465" s="103"/>
      <c r="Y465" s="104">
        <f t="shared" ref="Y465:Y466" si="1178">X465/U465</f>
        <v>0</v>
      </c>
      <c r="Z465" s="105" t="e">
        <f t="shared" ref="Z465:Z466" si="1179">AE465/X465</f>
        <v>#DIV/0!</v>
      </c>
      <c r="AA465" s="106">
        <f t="shared" ref="AA465:AA466" si="1180">IF(O465="cpv",(T465*R465),(T465/1000*R465))</f>
        <v>2</v>
      </c>
      <c r="AB465" s="107">
        <v>1763</v>
      </c>
      <c r="AC465" s="106">
        <f t="shared" ref="AC465:AC466" si="1181">AB465-AA465</f>
        <v>1761</v>
      </c>
      <c r="AD465" s="108">
        <f t="shared" ref="AD465:AD466" si="1182">IF(O465="cpv",(T465*S465),(T465/1000*S465))</f>
        <v>8</v>
      </c>
      <c r="AE465" s="298">
        <v>800</v>
      </c>
      <c r="AF465" s="109">
        <f t="shared" ref="AF465:AF466" si="1183">AE465-AD465</f>
        <v>792</v>
      </c>
      <c r="AG465" s="109">
        <v>0</v>
      </c>
      <c r="AH465" s="109">
        <f t="shared" ref="AH465:AH466" si="1184">AE465-AB465-AG465</f>
        <v>-963</v>
      </c>
      <c r="AI465" s="341">
        <f t="shared" ref="AI465:AI466" si="1185">AH465/AE465</f>
        <v>-1.2037500000000001</v>
      </c>
    </row>
    <row r="466" spans="1:35" customFormat="1" ht="15" hidden="1" customHeight="1" thickBot="1" x14ac:dyDescent="0.3">
      <c r="A466" s="290" t="s">
        <v>757</v>
      </c>
      <c r="B466" s="97">
        <v>2016</v>
      </c>
      <c r="C466" s="97">
        <v>3</v>
      </c>
      <c r="D466" s="98" t="s">
        <v>53</v>
      </c>
      <c r="E466" s="99">
        <v>42430</v>
      </c>
      <c r="F466" s="99">
        <v>42459</v>
      </c>
      <c r="G466" s="100">
        <f t="shared" ca="1" si="1174"/>
        <v>0</v>
      </c>
      <c r="H466" s="96" t="s">
        <v>74</v>
      </c>
      <c r="I466" s="96" t="s">
        <v>657</v>
      </c>
      <c r="J466" s="96" t="s">
        <v>763</v>
      </c>
      <c r="K466" s="101" t="str">
        <f t="shared" ca="1" si="1175"/>
        <v>Completed</v>
      </c>
      <c r="L466" s="97" t="s">
        <v>82</v>
      </c>
      <c r="M466" s="97" t="s">
        <v>58</v>
      </c>
      <c r="N466" s="97" t="s">
        <v>59</v>
      </c>
      <c r="O466" s="97" t="s">
        <v>60</v>
      </c>
      <c r="P466" s="97" t="s">
        <v>61</v>
      </c>
      <c r="Q466" s="97" t="s">
        <v>62</v>
      </c>
      <c r="R466" s="117">
        <v>0.1</v>
      </c>
      <c r="S466" s="102">
        <v>1.6</v>
      </c>
      <c r="T466" s="103">
        <v>5500000</v>
      </c>
      <c r="U466" s="103">
        <v>5582539</v>
      </c>
      <c r="V466" s="101">
        <f t="shared" si="1176"/>
        <v>0</v>
      </c>
      <c r="W466" s="101">
        <f t="shared" si="1177"/>
        <v>5500000</v>
      </c>
      <c r="X466" s="103"/>
      <c r="Y466" s="104">
        <f t="shared" si="1178"/>
        <v>0</v>
      </c>
      <c r="Z466" s="105" t="e">
        <f t="shared" si="1179"/>
        <v>#DIV/0!</v>
      </c>
      <c r="AA466" s="106">
        <f t="shared" si="1180"/>
        <v>550</v>
      </c>
      <c r="AB466" s="107">
        <f t="shared" ref="AB466" si="1186">IF(O466="cpv",(IF(V466&gt;0,U466*R466,AA466)),(IF(V466&gt;0,U466/1000*R466,AA466)))</f>
        <v>550</v>
      </c>
      <c r="AC466" s="106">
        <f t="shared" si="1181"/>
        <v>0</v>
      </c>
      <c r="AD466" s="108">
        <f t="shared" si="1182"/>
        <v>8800</v>
      </c>
      <c r="AE466" s="298">
        <v>4395</v>
      </c>
      <c r="AF466" s="109">
        <f t="shared" si="1183"/>
        <v>-4405</v>
      </c>
      <c r="AG466" s="109">
        <v>0</v>
      </c>
      <c r="AH466" s="109">
        <f t="shared" si="1184"/>
        <v>3845</v>
      </c>
      <c r="AI466" s="341">
        <f t="shared" si="1185"/>
        <v>0.8748577929465301</v>
      </c>
    </row>
    <row r="467" spans="1:35" customFormat="1" ht="15" hidden="1" customHeight="1" thickBot="1" x14ac:dyDescent="0.3">
      <c r="A467" s="290" t="s">
        <v>758</v>
      </c>
      <c r="B467" s="97">
        <v>2016</v>
      </c>
      <c r="C467" s="97">
        <v>3</v>
      </c>
      <c r="D467" s="98" t="s">
        <v>53</v>
      </c>
      <c r="E467" s="99">
        <v>42430</v>
      </c>
      <c r="F467" s="99">
        <v>42459</v>
      </c>
      <c r="G467" s="100">
        <f t="shared" ref="G467:G470" ca="1" si="1187">IF($N$1&gt;F467,0,(F467-$N$1))</f>
        <v>0</v>
      </c>
      <c r="H467" s="96" t="s">
        <v>74</v>
      </c>
      <c r="I467" s="96" t="s">
        <v>657</v>
      </c>
      <c r="J467" s="96" t="s">
        <v>763</v>
      </c>
      <c r="K467" s="101" t="str">
        <f t="shared" ref="K467:K470" ca="1" si="1188">IF(F467=0,$L$3,(IF(G467=0,$L$1,$L$2)))</f>
        <v>Completed</v>
      </c>
      <c r="L467" s="97" t="s">
        <v>66</v>
      </c>
      <c r="M467" s="97" t="s">
        <v>58</v>
      </c>
      <c r="N467" s="97" t="s">
        <v>59</v>
      </c>
      <c r="O467" s="97" t="s">
        <v>60</v>
      </c>
      <c r="P467" s="97" t="s">
        <v>61</v>
      </c>
      <c r="Q467" s="97" t="s">
        <v>62</v>
      </c>
      <c r="R467" s="117">
        <v>0.25</v>
      </c>
      <c r="S467" s="102">
        <v>1.6</v>
      </c>
      <c r="T467" s="103">
        <v>1500000</v>
      </c>
      <c r="U467" s="103">
        <v>1414274</v>
      </c>
      <c r="V467" s="101">
        <f t="shared" ref="V467:V470" si="1189">IF(U467&gt;T467,0,T467-U467)</f>
        <v>85726</v>
      </c>
      <c r="W467" s="101">
        <f t="shared" ref="W467:W470" si="1190">IF(U467&gt;T467,T467,U467)</f>
        <v>1414274</v>
      </c>
      <c r="X467" s="103"/>
      <c r="Y467" s="104">
        <f t="shared" ref="Y467:Y470" si="1191">X467/U467</f>
        <v>0</v>
      </c>
      <c r="Z467" s="105" t="e">
        <f t="shared" ref="Z467:Z470" si="1192">AE467/X467</f>
        <v>#DIV/0!</v>
      </c>
      <c r="AA467" s="106">
        <f t="shared" ref="AA467:AA470" si="1193">IF(O467="cpv",(T467*R467),(T467/1000*R467))</f>
        <v>375</v>
      </c>
      <c r="AB467" s="107">
        <f t="shared" ref="AB467:AB470" si="1194">IF(O467="cpv",(IF(V467&gt;0,U467*R467,AA467)),(IF(V467&gt;0,U467/1000*R467,AA467)))</f>
        <v>353.56849999999997</v>
      </c>
      <c r="AC467" s="106">
        <f t="shared" ref="AC467:AC470" si="1195">AB467-AA467</f>
        <v>-21.431500000000028</v>
      </c>
      <c r="AD467" s="108">
        <f t="shared" ref="AD467:AD470" si="1196">IF(O467="cpv",(T467*S467),(T467/1000*S467))</f>
        <v>2400</v>
      </c>
      <c r="AE467" s="298">
        <f>IF((SUMIF($J$7:$J$1048576,J467,$U$7:$U$1048576))&gt;(SUMIF($J$7:$J$1048576,J467,$T$7:$T$1048576)),AD467,(IF(O467="cpv",(U467*S467),(U467*S467/1000))))</f>
        <v>2400</v>
      </c>
      <c r="AF467" s="109">
        <f t="shared" ref="AF467:AF470" si="1197">AE467-AD467</f>
        <v>0</v>
      </c>
      <c r="AG467" s="109">
        <v>0</v>
      </c>
      <c r="AH467" s="109">
        <f t="shared" ref="AH467:AH470" si="1198">AE467-AB467-AG467</f>
        <v>2046.4315000000001</v>
      </c>
      <c r="AI467" s="341">
        <f t="shared" ref="AI467:AI470" si="1199">AH467/AE467</f>
        <v>0.85267979166666674</v>
      </c>
    </row>
    <row r="468" spans="1:35" customFormat="1" ht="15" hidden="1" customHeight="1" thickBot="1" x14ac:dyDescent="0.3">
      <c r="A468" s="290" t="s">
        <v>759</v>
      </c>
      <c r="B468" s="97">
        <v>2016</v>
      </c>
      <c r="C468" s="97">
        <v>3</v>
      </c>
      <c r="D468" s="98" t="s">
        <v>53</v>
      </c>
      <c r="E468" s="99">
        <v>42430</v>
      </c>
      <c r="F468" s="99">
        <v>42459</v>
      </c>
      <c r="G468" s="100">
        <f t="shared" ca="1" si="1187"/>
        <v>0</v>
      </c>
      <c r="H468" s="96" t="s">
        <v>74</v>
      </c>
      <c r="I468" s="96" t="s">
        <v>657</v>
      </c>
      <c r="J468" s="96" t="s">
        <v>763</v>
      </c>
      <c r="K468" s="101" t="str">
        <f t="shared" ca="1" si="1188"/>
        <v>Completed</v>
      </c>
      <c r="L468" s="97" t="s">
        <v>89</v>
      </c>
      <c r="M468" s="97" t="s">
        <v>58</v>
      </c>
      <c r="N468" s="97" t="s">
        <v>59</v>
      </c>
      <c r="O468" s="97" t="s">
        <v>60</v>
      </c>
      <c r="P468" s="97" t="s">
        <v>61</v>
      </c>
      <c r="Q468" s="97" t="s">
        <v>62</v>
      </c>
      <c r="R468" s="117">
        <v>0.1</v>
      </c>
      <c r="S468" s="102">
        <v>1.6</v>
      </c>
      <c r="T468" s="103">
        <v>500000</v>
      </c>
      <c r="U468" s="103">
        <v>517276</v>
      </c>
      <c r="V468" s="101">
        <f t="shared" si="1189"/>
        <v>0</v>
      </c>
      <c r="W468" s="101">
        <f t="shared" si="1190"/>
        <v>500000</v>
      </c>
      <c r="X468" s="103"/>
      <c r="Y468" s="104">
        <f t="shared" si="1191"/>
        <v>0</v>
      </c>
      <c r="Z468" s="105" t="e">
        <f t="shared" si="1192"/>
        <v>#DIV/0!</v>
      </c>
      <c r="AA468" s="106">
        <f t="shared" si="1193"/>
        <v>50</v>
      </c>
      <c r="AB468" s="107">
        <f t="shared" si="1194"/>
        <v>50</v>
      </c>
      <c r="AC468" s="106">
        <f t="shared" si="1195"/>
        <v>0</v>
      </c>
      <c r="AD468" s="108">
        <f t="shared" si="1196"/>
        <v>800</v>
      </c>
      <c r="AE468" s="298">
        <f>IF((SUMIF($J$7:$J$1048576,J468,$U$7:$U$1048576))&gt;(SUMIF($J$7:$J$1048576,J468,$T$7:$T$1048576)),AD468,(IF(O468="cpv",(U468*S468),(U468*S468/1000))))</f>
        <v>800</v>
      </c>
      <c r="AF468" s="109">
        <f t="shared" si="1197"/>
        <v>0</v>
      </c>
      <c r="AG468" s="109">
        <v>0</v>
      </c>
      <c r="AH468" s="109">
        <f t="shared" si="1198"/>
        <v>750</v>
      </c>
      <c r="AI468" s="341">
        <f t="shared" si="1199"/>
        <v>0.9375</v>
      </c>
    </row>
    <row r="469" spans="1:35" customFormat="1" ht="15" hidden="1" customHeight="1" thickBot="1" x14ac:dyDescent="0.3">
      <c r="A469" s="290" t="s">
        <v>760</v>
      </c>
      <c r="B469" s="97">
        <v>2016</v>
      </c>
      <c r="C469" s="97">
        <v>3</v>
      </c>
      <c r="D469" s="98" t="s">
        <v>53</v>
      </c>
      <c r="E469" s="99">
        <v>42430</v>
      </c>
      <c r="F469" s="99">
        <v>42459</v>
      </c>
      <c r="G469" s="100">
        <f t="shared" ca="1" si="1187"/>
        <v>0</v>
      </c>
      <c r="H469" s="96" t="s">
        <v>74</v>
      </c>
      <c r="I469" s="96" t="s">
        <v>657</v>
      </c>
      <c r="J469" s="96" t="s">
        <v>763</v>
      </c>
      <c r="K469" s="101" t="str">
        <f t="shared" ca="1" si="1188"/>
        <v>Completed</v>
      </c>
      <c r="L469" s="97" t="s">
        <v>499</v>
      </c>
      <c r="M469" s="97" t="s">
        <v>58</v>
      </c>
      <c r="N469" s="97" t="s">
        <v>59</v>
      </c>
      <c r="O469" s="97" t="s">
        <v>60</v>
      </c>
      <c r="P469" s="97" t="s">
        <v>61</v>
      </c>
      <c r="Q469" s="97" t="s">
        <v>62</v>
      </c>
      <c r="R469" s="117">
        <v>0.15</v>
      </c>
      <c r="S469" s="102">
        <v>1.6</v>
      </c>
      <c r="T469" s="103">
        <v>500000</v>
      </c>
      <c r="U469" s="103">
        <v>551631</v>
      </c>
      <c r="V469" s="101">
        <f t="shared" si="1189"/>
        <v>0</v>
      </c>
      <c r="W469" s="101">
        <f t="shared" si="1190"/>
        <v>500000</v>
      </c>
      <c r="X469" s="103"/>
      <c r="Y469" s="104">
        <f t="shared" si="1191"/>
        <v>0</v>
      </c>
      <c r="Z469" s="105" t="e">
        <f t="shared" si="1192"/>
        <v>#DIV/0!</v>
      </c>
      <c r="AA469" s="106">
        <f t="shared" si="1193"/>
        <v>75</v>
      </c>
      <c r="AB469" s="107">
        <f t="shared" si="1194"/>
        <v>75</v>
      </c>
      <c r="AC469" s="106">
        <f t="shared" si="1195"/>
        <v>0</v>
      </c>
      <c r="AD469" s="108">
        <f t="shared" si="1196"/>
        <v>800</v>
      </c>
      <c r="AE469" s="298">
        <f>IF((SUMIF($J$7:$J$1048576,J469,$U$7:$U$1048576))&gt;(SUMIF($J$7:$J$1048576,J469,$T$7:$T$1048576)),AD469,(IF(O469="cpv",(U469*S469),(U469*S469/1000))))</f>
        <v>800</v>
      </c>
      <c r="AF469" s="109">
        <f t="shared" si="1197"/>
        <v>0</v>
      </c>
      <c r="AG469" s="109">
        <v>0</v>
      </c>
      <c r="AH469" s="109">
        <f t="shared" si="1198"/>
        <v>725</v>
      </c>
      <c r="AI469" s="341">
        <f t="shared" si="1199"/>
        <v>0.90625</v>
      </c>
    </row>
    <row r="470" spans="1:35" customFormat="1" ht="15" hidden="1" customHeight="1" thickBot="1" x14ac:dyDescent="0.3">
      <c r="A470" s="290" t="s">
        <v>761</v>
      </c>
      <c r="B470" s="97">
        <v>2016</v>
      </c>
      <c r="C470" s="97">
        <v>3</v>
      </c>
      <c r="D470" s="98" t="s">
        <v>53</v>
      </c>
      <c r="E470" s="99">
        <v>42430</v>
      </c>
      <c r="F470" s="99">
        <v>42459</v>
      </c>
      <c r="G470" s="100">
        <f t="shared" ca="1" si="1187"/>
        <v>0</v>
      </c>
      <c r="H470" s="96" t="s">
        <v>74</v>
      </c>
      <c r="I470" s="96" t="s">
        <v>657</v>
      </c>
      <c r="J470" s="96" t="s">
        <v>763</v>
      </c>
      <c r="K470" s="101" t="str">
        <f t="shared" ca="1" si="1188"/>
        <v>Completed</v>
      </c>
      <c r="L470" s="97" t="s">
        <v>92</v>
      </c>
      <c r="M470" s="97" t="s">
        <v>58</v>
      </c>
      <c r="N470" s="97" t="s">
        <v>59</v>
      </c>
      <c r="O470" s="97" t="s">
        <v>60</v>
      </c>
      <c r="P470" s="97" t="s">
        <v>61</v>
      </c>
      <c r="Q470" s="97" t="s">
        <v>62</v>
      </c>
      <c r="R470" s="117">
        <v>0.1</v>
      </c>
      <c r="S470" s="102">
        <v>1.6</v>
      </c>
      <c r="T470" s="103">
        <v>500000</v>
      </c>
      <c r="U470" s="103">
        <v>500431</v>
      </c>
      <c r="V470" s="101">
        <f t="shared" si="1189"/>
        <v>0</v>
      </c>
      <c r="W470" s="101">
        <f t="shared" si="1190"/>
        <v>500000</v>
      </c>
      <c r="X470" s="103"/>
      <c r="Y470" s="104">
        <f t="shared" si="1191"/>
        <v>0</v>
      </c>
      <c r="Z470" s="105" t="e">
        <f t="shared" si="1192"/>
        <v>#DIV/0!</v>
      </c>
      <c r="AA470" s="106">
        <f t="shared" si="1193"/>
        <v>50</v>
      </c>
      <c r="AB470" s="107">
        <f t="shared" si="1194"/>
        <v>50</v>
      </c>
      <c r="AC470" s="106">
        <f t="shared" si="1195"/>
        <v>0</v>
      </c>
      <c r="AD470" s="108">
        <f t="shared" si="1196"/>
        <v>800</v>
      </c>
      <c r="AE470" s="298">
        <f>IF((SUMIF($J$7:$J$1048576,J470,$U$7:$U$1048576))&gt;(SUMIF($J$7:$J$1048576,J470,$T$7:$T$1048576)),AD470,(IF(O470="cpv",(U470*S470),(U470*S470/1000))))</f>
        <v>800</v>
      </c>
      <c r="AF470" s="109">
        <f t="shared" si="1197"/>
        <v>0</v>
      </c>
      <c r="AG470" s="109">
        <v>0</v>
      </c>
      <c r="AH470" s="109">
        <f t="shared" si="1198"/>
        <v>750</v>
      </c>
      <c r="AI470" s="341">
        <f t="shared" si="1199"/>
        <v>0.9375</v>
      </c>
    </row>
    <row r="471" spans="1:35" customFormat="1" ht="15" hidden="1" customHeight="1" thickBot="1" x14ac:dyDescent="0.3">
      <c r="A471" s="290" t="s">
        <v>1013</v>
      </c>
      <c r="B471" s="97">
        <v>2016</v>
      </c>
      <c r="C471" s="97">
        <v>3</v>
      </c>
      <c r="D471" s="98" t="s">
        <v>53</v>
      </c>
      <c r="E471" s="99">
        <v>42430</v>
      </c>
      <c r="F471" s="99">
        <v>42459</v>
      </c>
      <c r="G471" s="100">
        <f t="shared" ref="G471:G474" ca="1" si="1200">IF($N$1&gt;F471,0,(F471-$N$1))</f>
        <v>0</v>
      </c>
      <c r="H471" s="96" t="s">
        <v>74</v>
      </c>
      <c r="I471" s="96" t="s">
        <v>657</v>
      </c>
      <c r="J471" s="96" t="s">
        <v>763</v>
      </c>
      <c r="K471" s="101" t="str">
        <f t="shared" ref="K471:K474" ca="1" si="1201">IF(F471=0,$L$3,(IF(G471=0,$L$1,$L$2)))</f>
        <v>Completed</v>
      </c>
      <c r="L471" s="97" t="s">
        <v>64</v>
      </c>
      <c r="M471" s="97" t="s">
        <v>58</v>
      </c>
      <c r="N471" s="97" t="s">
        <v>59</v>
      </c>
      <c r="O471" s="97" t="s">
        <v>60</v>
      </c>
      <c r="P471" s="97" t="s">
        <v>61</v>
      </c>
      <c r="Q471" s="97" t="s">
        <v>62</v>
      </c>
      <c r="R471" s="117">
        <v>0.2</v>
      </c>
      <c r="S471" s="102">
        <v>1.6</v>
      </c>
      <c r="T471" s="103">
        <v>3000000</v>
      </c>
      <c r="U471" s="103">
        <v>2981058</v>
      </c>
      <c r="V471" s="101">
        <f t="shared" ref="V471:V474" si="1202">IF(U471&gt;T471,0,T471-U471)</f>
        <v>18942</v>
      </c>
      <c r="W471" s="101">
        <f t="shared" ref="W471:W474" si="1203">IF(U471&gt;T471,T471,U471)</f>
        <v>2981058</v>
      </c>
      <c r="X471" s="103">
        <v>583</v>
      </c>
      <c r="Y471" s="104">
        <f t="shared" ref="Y471:Y474" si="1204">X471/U471</f>
        <v>1.955681506364519E-4</v>
      </c>
      <c r="Z471" s="105">
        <f t="shared" ref="Z471:Z474" si="1205">AE471/X471</f>
        <v>6.8610634648370494</v>
      </c>
      <c r="AA471" s="106">
        <f t="shared" ref="AA471:AA474" si="1206">IF(O471="cpv",(T471*R471),(T471/1000*R471))</f>
        <v>600</v>
      </c>
      <c r="AB471" s="107">
        <f t="shared" ref="AB471:AB474" si="1207">IF(O471="cpv",(IF(V471&gt;0,U471*R471,AA471)),(IF(V471&gt;0,U471/1000*R471,AA471)))</f>
        <v>596.21159999999998</v>
      </c>
      <c r="AC471" s="106">
        <f t="shared" ref="AC471:AC474" si="1208">AB471-AA471</f>
        <v>-3.7884000000000242</v>
      </c>
      <c r="AD471" s="108">
        <f t="shared" ref="AD471:AD474" si="1209">IF(O471="cpv",(T471*S471),(T471/1000*S471))</f>
        <v>4800</v>
      </c>
      <c r="AE471" s="298">
        <v>4000</v>
      </c>
      <c r="AF471" s="109">
        <f t="shared" ref="AF471:AF474" si="1210">AE471-AD471</f>
        <v>-800</v>
      </c>
      <c r="AG471" s="109">
        <v>0</v>
      </c>
      <c r="AH471" s="109">
        <f t="shared" ref="AH471:AH474" si="1211">AE471-AB471-AG471</f>
        <v>3403.7883999999999</v>
      </c>
      <c r="AI471" s="341">
        <f t="shared" ref="AI471:AI474" si="1212">AH471/AE471</f>
        <v>0.85094709999999996</v>
      </c>
    </row>
    <row r="472" spans="1:35" customFormat="1" ht="15.75" hidden="1" customHeight="1" thickBot="1" x14ac:dyDescent="0.3">
      <c r="A472" s="291" t="s">
        <v>762</v>
      </c>
      <c r="B472" s="157">
        <v>2016</v>
      </c>
      <c r="C472" s="157">
        <v>3</v>
      </c>
      <c r="D472" s="342" t="s">
        <v>53</v>
      </c>
      <c r="E472" s="159">
        <v>42430</v>
      </c>
      <c r="F472" s="159">
        <v>42459</v>
      </c>
      <c r="G472" s="343">
        <f t="shared" ca="1" si="1200"/>
        <v>0</v>
      </c>
      <c r="H472" s="156" t="s">
        <v>74</v>
      </c>
      <c r="I472" s="156" t="s">
        <v>657</v>
      </c>
      <c r="J472" s="156" t="s">
        <v>763</v>
      </c>
      <c r="K472" s="344" t="str">
        <f t="shared" ca="1" si="1201"/>
        <v>Completed</v>
      </c>
      <c r="L472" s="157" t="s">
        <v>172</v>
      </c>
      <c r="M472" s="157" t="s">
        <v>58</v>
      </c>
      <c r="N472" s="157" t="s">
        <v>59</v>
      </c>
      <c r="O472" s="97" t="s">
        <v>60</v>
      </c>
      <c r="P472" s="157" t="s">
        <v>61</v>
      </c>
      <c r="Q472" s="157" t="s">
        <v>62</v>
      </c>
      <c r="R472" s="117">
        <v>0.15</v>
      </c>
      <c r="S472" s="158">
        <v>1.6</v>
      </c>
      <c r="T472" s="345">
        <v>1000000</v>
      </c>
      <c r="U472" s="345">
        <v>1273667</v>
      </c>
      <c r="V472" s="344">
        <f t="shared" si="1202"/>
        <v>0</v>
      </c>
      <c r="W472" s="344">
        <f t="shared" si="1203"/>
        <v>1000000</v>
      </c>
      <c r="X472" s="345"/>
      <c r="Y472" s="346">
        <f t="shared" si="1204"/>
        <v>0</v>
      </c>
      <c r="Z472" s="347" t="e">
        <f t="shared" si="1205"/>
        <v>#DIV/0!</v>
      </c>
      <c r="AA472" s="348">
        <f t="shared" si="1206"/>
        <v>150</v>
      </c>
      <c r="AB472" s="349">
        <f t="shared" si="1207"/>
        <v>150</v>
      </c>
      <c r="AC472" s="348">
        <f t="shared" si="1208"/>
        <v>0</v>
      </c>
      <c r="AD472" s="350">
        <f t="shared" si="1209"/>
        <v>1600</v>
      </c>
      <c r="AE472" s="351">
        <f>IF((SUMIF($J$7:$J$1048576,J472,$U$7:$U$1048576))&gt;(SUMIF($J$7:$J$1048576,J472,$T$7:$T$1048576)),AD472,(IF(O472="cpv",(U472*S472),(U472*S472/1000))))</f>
        <v>1600</v>
      </c>
      <c r="AF472" s="352">
        <f t="shared" si="1210"/>
        <v>0</v>
      </c>
      <c r="AG472" s="352">
        <v>0</v>
      </c>
      <c r="AH472" s="352">
        <f t="shared" si="1211"/>
        <v>1450</v>
      </c>
      <c r="AI472" s="353">
        <f t="shared" si="1212"/>
        <v>0.90625</v>
      </c>
    </row>
    <row r="473" spans="1:35" customFormat="1" ht="15" hidden="1" customHeight="1" thickBot="1" x14ac:dyDescent="0.3">
      <c r="A473" s="287" t="s">
        <v>764</v>
      </c>
      <c r="B473" s="111">
        <v>2016</v>
      </c>
      <c r="C473" s="111">
        <v>3</v>
      </c>
      <c r="D473" s="112" t="s">
        <v>53</v>
      </c>
      <c r="E473" s="113">
        <v>42430</v>
      </c>
      <c r="F473" s="113">
        <v>42459</v>
      </c>
      <c r="G473" s="114">
        <f t="shared" ca="1" si="1200"/>
        <v>0</v>
      </c>
      <c r="H473" s="115" t="s">
        <v>74</v>
      </c>
      <c r="I473" s="115" t="s">
        <v>657</v>
      </c>
      <c r="J473" s="115" t="s">
        <v>766</v>
      </c>
      <c r="K473" s="116" t="str">
        <f t="shared" ca="1" si="1201"/>
        <v>Completed</v>
      </c>
      <c r="L473" s="111" t="s">
        <v>82</v>
      </c>
      <c r="M473" s="111" t="s">
        <v>58</v>
      </c>
      <c r="N473" s="111" t="s">
        <v>78</v>
      </c>
      <c r="O473" s="97" t="s">
        <v>60</v>
      </c>
      <c r="P473" s="111" t="s">
        <v>79</v>
      </c>
      <c r="Q473" s="111" t="s">
        <v>79</v>
      </c>
      <c r="R473" s="117">
        <v>0.5</v>
      </c>
      <c r="S473" s="117">
        <v>4</v>
      </c>
      <c r="T473" s="118">
        <v>800000</v>
      </c>
      <c r="U473" s="118">
        <v>803156</v>
      </c>
      <c r="V473" s="116">
        <f t="shared" si="1202"/>
        <v>0</v>
      </c>
      <c r="W473" s="116">
        <f t="shared" si="1203"/>
        <v>800000</v>
      </c>
      <c r="X473" s="118">
        <v>4330</v>
      </c>
      <c r="Y473" s="119">
        <f t="shared" si="1204"/>
        <v>5.3912315913720371E-3</v>
      </c>
      <c r="Z473" s="120">
        <f t="shared" si="1205"/>
        <v>0.61778290993071594</v>
      </c>
      <c r="AA473" s="121">
        <f t="shared" si="1206"/>
        <v>400</v>
      </c>
      <c r="AB473" s="122">
        <f t="shared" si="1207"/>
        <v>400</v>
      </c>
      <c r="AC473" s="121">
        <f t="shared" si="1208"/>
        <v>0</v>
      </c>
      <c r="AD473" s="123">
        <f t="shared" si="1209"/>
        <v>3200</v>
      </c>
      <c r="AE473" s="293">
        <v>2675</v>
      </c>
      <c r="AF473" s="124">
        <f t="shared" si="1210"/>
        <v>-525</v>
      </c>
      <c r="AG473" s="124">
        <v>0</v>
      </c>
      <c r="AH473" s="124">
        <f t="shared" si="1211"/>
        <v>2275</v>
      </c>
      <c r="AI473" s="340">
        <f t="shared" si="1212"/>
        <v>0.85046728971962615</v>
      </c>
    </row>
    <row r="474" spans="1:35" customFormat="1" ht="15.75" hidden="1" customHeight="1" thickBot="1" x14ac:dyDescent="0.3">
      <c r="A474" s="291" t="s">
        <v>765</v>
      </c>
      <c r="B474" s="157">
        <v>2016</v>
      </c>
      <c r="C474" s="157">
        <v>3</v>
      </c>
      <c r="D474" s="342" t="s">
        <v>53</v>
      </c>
      <c r="E474" s="159">
        <v>42430</v>
      </c>
      <c r="F474" s="159">
        <v>42459</v>
      </c>
      <c r="G474" s="343">
        <f t="shared" ca="1" si="1200"/>
        <v>0</v>
      </c>
      <c r="H474" s="156" t="s">
        <v>74</v>
      </c>
      <c r="I474" s="156" t="s">
        <v>657</v>
      </c>
      <c r="J474" s="156" t="s">
        <v>766</v>
      </c>
      <c r="K474" s="344" t="str">
        <f t="shared" ca="1" si="1201"/>
        <v>Completed</v>
      </c>
      <c r="L474" s="157" t="s">
        <v>64</v>
      </c>
      <c r="M474" s="157" t="s">
        <v>58</v>
      </c>
      <c r="N474" s="157" t="s">
        <v>78</v>
      </c>
      <c r="O474" s="97" t="s">
        <v>60</v>
      </c>
      <c r="P474" s="157" t="s">
        <v>79</v>
      </c>
      <c r="Q474" s="157" t="s">
        <v>79</v>
      </c>
      <c r="R474" s="117">
        <v>2.5</v>
      </c>
      <c r="S474" s="158">
        <v>4</v>
      </c>
      <c r="T474" s="345">
        <v>500000</v>
      </c>
      <c r="U474" s="345">
        <v>341283</v>
      </c>
      <c r="V474" s="344">
        <f t="shared" si="1202"/>
        <v>158717</v>
      </c>
      <c r="W474" s="344">
        <f t="shared" si="1203"/>
        <v>341283</v>
      </c>
      <c r="X474" s="345">
        <v>4065</v>
      </c>
      <c r="Y474" s="346">
        <f t="shared" si="1204"/>
        <v>1.1910936085301641E-2</v>
      </c>
      <c r="Z474" s="347">
        <f t="shared" si="1205"/>
        <v>0.33582583025830259</v>
      </c>
      <c r="AA474" s="348">
        <f t="shared" si="1206"/>
        <v>1250</v>
      </c>
      <c r="AB474" s="349">
        <f t="shared" si="1207"/>
        <v>853.20749999999998</v>
      </c>
      <c r="AC474" s="348">
        <f t="shared" si="1208"/>
        <v>-396.79250000000002</v>
      </c>
      <c r="AD474" s="350">
        <f t="shared" si="1209"/>
        <v>2000</v>
      </c>
      <c r="AE474" s="351">
        <f>IF((SUMIF($J$7:$J$1048576,J474,$U$7:$U$1048576))&gt;(SUMIF($J$7:$J$1048576,J474,$T$7:$T$1048576)),AD474,(IF(O474="cpv",(U474*S474),(U474*S474/1000))))</f>
        <v>1365.1320000000001</v>
      </c>
      <c r="AF474" s="352">
        <f t="shared" si="1210"/>
        <v>-634.86799999999994</v>
      </c>
      <c r="AG474" s="352">
        <v>0</v>
      </c>
      <c r="AH474" s="352">
        <f t="shared" si="1211"/>
        <v>511.92450000000008</v>
      </c>
      <c r="AI474" s="353">
        <f t="shared" si="1212"/>
        <v>0.37500000000000006</v>
      </c>
    </row>
    <row r="475" spans="1:35" customFormat="1" ht="15.75" hidden="1" customHeight="1" thickBot="1" x14ac:dyDescent="0.3">
      <c r="A475" s="289" t="s">
        <v>767</v>
      </c>
      <c r="B475" s="141">
        <v>2016</v>
      </c>
      <c r="C475" s="141">
        <v>3</v>
      </c>
      <c r="D475" s="142" t="s">
        <v>53</v>
      </c>
      <c r="E475" s="143">
        <v>42430</v>
      </c>
      <c r="F475" s="143">
        <v>42435</v>
      </c>
      <c r="G475" s="144">
        <f t="shared" ref="G475:G476" ca="1" si="1213">IF($N$1&gt;F475,0,(F475-$N$1))</f>
        <v>0</v>
      </c>
      <c r="H475" s="145" t="s">
        <v>54</v>
      </c>
      <c r="I475" s="145" t="s">
        <v>140</v>
      </c>
      <c r="J475" s="145" t="s">
        <v>768</v>
      </c>
      <c r="K475" s="146" t="str">
        <f t="shared" ref="K475:K476" ca="1" si="1214">IF(F475=0,$L$3,(IF(G475=0,$L$1,$L$2)))</f>
        <v>Completed</v>
      </c>
      <c r="L475" s="141" t="s">
        <v>82</v>
      </c>
      <c r="M475" s="141" t="s">
        <v>58</v>
      </c>
      <c r="N475" s="141" t="s">
        <v>59</v>
      </c>
      <c r="O475" s="97" t="s">
        <v>60</v>
      </c>
      <c r="P475" s="141" t="s">
        <v>61</v>
      </c>
      <c r="Q475" s="141" t="s">
        <v>62</v>
      </c>
      <c r="R475" s="117">
        <v>0.1</v>
      </c>
      <c r="S475" s="147">
        <v>1</v>
      </c>
      <c r="T475" s="148">
        <v>1000000</v>
      </c>
      <c r="U475" s="148">
        <v>1121124</v>
      </c>
      <c r="V475" s="146">
        <f t="shared" ref="V475:V476" si="1215">IF(U475&gt;T475,0,T475-U475)</f>
        <v>0</v>
      </c>
      <c r="W475" s="146">
        <f t="shared" ref="W475:W476" si="1216">IF(U475&gt;T475,T475,U475)</f>
        <v>1000000</v>
      </c>
      <c r="X475" s="148"/>
      <c r="Y475" s="149">
        <f t="shared" ref="Y475:Y476" si="1217">X475/U475</f>
        <v>0</v>
      </c>
      <c r="Z475" s="150" t="e">
        <f t="shared" ref="Z475:Z476" si="1218">AE475/X475</f>
        <v>#DIV/0!</v>
      </c>
      <c r="AA475" s="151">
        <f t="shared" ref="AA475:AA476" si="1219">IF(O475="cpv",(T475*R475),(T475/1000*R475))</f>
        <v>100</v>
      </c>
      <c r="AB475" s="152">
        <f t="shared" ref="AB475:AB476" si="1220">IF(O475="cpv",(IF(V475&gt;0,U475*R475,AA475)),(IF(V475&gt;0,U475/1000*R475,AA475)))</f>
        <v>100</v>
      </c>
      <c r="AC475" s="151">
        <f t="shared" ref="AC475:AC476" si="1221">AB475-AA475</f>
        <v>0</v>
      </c>
      <c r="AD475" s="153">
        <f t="shared" ref="AD475:AD476" si="1222">IF(O475="cpv",(T475*S475),(T475/1000*S475))</f>
        <v>1000</v>
      </c>
      <c r="AE475" s="295">
        <v>0</v>
      </c>
      <c r="AF475" s="154">
        <f t="shared" ref="AF475:AF476" si="1223">AE475-AD475</f>
        <v>-1000</v>
      </c>
      <c r="AG475" s="154">
        <v>0</v>
      </c>
      <c r="AH475" s="154">
        <f t="shared" ref="AH475:AH476" si="1224">AE475-AB475-AG475</f>
        <v>-100</v>
      </c>
      <c r="AI475" s="354" t="e">
        <f t="shared" ref="AI475:AI476" si="1225">AH475/AE475</f>
        <v>#DIV/0!</v>
      </c>
    </row>
    <row r="476" spans="1:35" customFormat="1" ht="15" hidden="1" customHeight="1" thickBot="1" x14ac:dyDescent="0.3">
      <c r="A476" s="287" t="s">
        <v>769</v>
      </c>
      <c r="B476" s="111">
        <v>2016</v>
      </c>
      <c r="C476" s="111">
        <v>3</v>
      </c>
      <c r="D476" s="112" t="s">
        <v>53</v>
      </c>
      <c r="E476" s="113">
        <v>42430</v>
      </c>
      <c r="F476" s="113">
        <v>42459</v>
      </c>
      <c r="G476" s="114">
        <f t="shared" ca="1" si="1213"/>
        <v>0</v>
      </c>
      <c r="H476" s="115" t="s">
        <v>54</v>
      </c>
      <c r="I476" s="115" t="s">
        <v>140</v>
      </c>
      <c r="J476" s="115" t="s">
        <v>770</v>
      </c>
      <c r="K476" s="116" t="str">
        <f t="shared" ca="1" si="1214"/>
        <v>Completed</v>
      </c>
      <c r="L476" s="111" t="s">
        <v>172</v>
      </c>
      <c r="M476" s="111" t="s">
        <v>58</v>
      </c>
      <c r="N476" s="111" t="s">
        <v>59</v>
      </c>
      <c r="O476" s="97" t="s">
        <v>60</v>
      </c>
      <c r="P476" s="111" t="s">
        <v>61</v>
      </c>
      <c r="Q476" s="111" t="s">
        <v>62</v>
      </c>
      <c r="R476" s="117">
        <v>0.15</v>
      </c>
      <c r="S476" s="117">
        <v>1</v>
      </c>
      <c r="T476" s="118">
        <v>500000</v>
      </c>
      <c r="U476" s="118">
        <v>583195</v>
      </c>
      <c r="V476" s="116">
        <f t="shared" si="1215"/>
        <v>0</v>
      </c>
      <c r="W476" s="116">
        <f t="shared" si="1216"/>
        <v>500000</v>
      </c>
      <c r="X476" s="118"/>
      <c r="Y476" s="119">
        <f t="shared" si="1217"/>
        <v>0</v>
      </c>
      <c r="Z476" s="120" t="e">
        <f t="shared" si="1218"/>
        <v>#DIV/0!</v>
      </c>
      <c r="AA476" s="121">
        <f t="shared" si="1219"/>
        <v>75</v>
      </c>
      <c r="AB476" s="122">
        <f t="shared" si="1220"/>
        <v>75</v>
      </c>
      <c r="AC476" s="121">
        <f t="shared" si="1221"/>
        <v>0</v>
      </c>
      <c r="AD476" s="123">
        <f t="shared" si="1222"/>
        <v>500</v>
      </c>
      <c r="AE476" s="293">
        <f>IF((SUMIF($J$7:$J$1048576,J476,$U$7:$U$1048576))&gt;(SUMIF($J$7:$J$1048576,J476,$T$7:$T$1048576)),AD476,(IF(O476="cpv",(U476*S476),(U476*S476/1000))))</f>
        <v>500</v>
      </c>
      <c r="AF476" s="124">
        <f t="shared" si="1223"/>
        <v>0</v>
      </c>
      <c r="AG476" s="124">
        <v>0</v>
      </c>
      <c r="AH476" s="124">
        <f t="shared" si="1224"/>
        <v>425</v>
      </c>
      <c r="AI476" s="340">
        <f t="shared" si="1225"/>
        <v>0.85</v>
      </c>
    </row>
    <row r="477" spans="1:35" customFormat="1" ht="15" hidden="1" customHeight="1" thickBot="1" x14ac:dyDescent="0.3">
      <c r="A477" s="290" t="s">
        <v>771</v>
      </c>
      <c r="B477" s="97">
        <v>2016</v>
      </c>
      <c r="C477" s="97">
        <v>3</v>
      </c>
      <c r="D477" s="98" t="s">
        <v>53</v>
      </c>
      <c r="E477" s="99">
        <v>42430</v>
      </c>
      <c r="F477" s="99">
        <v>42459</v>
      </c>
      <c r="G477" s="100">
        <f t="shared" ref="G477:G479" ca="1" si="1226">IF($N$1&gt;F477,0,(F477-$N$1))</f>
        <v>0</v>
      </c>
      <c r="H477" s="96" t="s">
        <v>54</v>
      </c>
      <c r="I477" s="96" t="s">
        <v>140</v>
      </c>
      <c r="J477" s="96" t="s">
        <v>770</v>
      </c>
      <c r="K477" s="101" t="str">
        <f t="shared" ref="K477:K479" ca="1" si="1227">IF(F477=0,$L$3,(IF(G477=0,$L$1,$L$2)))</f>
        <v>Completed</v>
      </c>
      <c r="L477" s="97" t="s">
        <v>64</v>
      </c>
      <c r="M477" s="97" t="s">
        <v>58</v>
      </c>
      <c r="N477" s="97" t="s">
        <v>59</v>
      </c>
      <c r="O477" s="97" t="s">
        <v>60</v>
      </c>
      <c r="P477" s="97" t="s">
        <v>61</v>
      </c>
      <c r="Q477" s="97" t="s">
        <v>62</v>
      </c>
      <c r="R477" s="117">
        <v>0.2</v>
      </c>
      <c r="S477" s="102">
        <v>1</v>
      </c>
      <c r="T477" s="103">
        <v>1000000</v>
      </c>
      <c r="U477" s="103">
        <v>1000782</v>
      </c>
      <c r="V477" s="101">
        <f t="shared" ref="V477:V479" si="1228">IF(U477&gt;T477,0,T477-U477)</f>
        <v>0</v>
      </c>
      <c r="W477" s="101">
        <f t="shared" ref="W477:W479" si="1229">IF(U477&gt;T477,T477,U477)</f>
        <v>1000000</v>
      </c>
      <c r="X477" s="103">
        <v>175</v>
      </c>
      <c r="Y477" s="104">
        <f t="shared" ref="Y477:Y479" si="1230">X477/U477</f>
        <v>1.7486325693307834E-4</v>
      </c>
      <c r="Z477" s="105">
        <f t="shared" ref="Z477:Z479" si="1231">AE477/X477</f>
        <v>2.8571428571428572</v>
      </c>
      <c r="AA477" s="106">
        <f t="shared" ref="AA477:AA479" si="1232">IF(O477="cpv",(T477*R477),(T477/1000*R477))</f>
        <v>200</v>
      </c>
      <c r="AB477" s="107">
        <f t="shared" ref="AB477:AB479" si="1233">IF(O477="cpv",(IF(V477&gt;0,U477*R477,AA477)),(IF(V477&gt;0,U477/1000*R477,AA477)))</f>
        <v>200</v>
      </c>
      <c r="AC477" s="106">
        <f t="shared" ref="AC477:AC479" si="1234">AB477-AA477</f>
        <v>0</v>
      </c>
      <c r="AD477" s="108">
        <f t="shared" ref="AD477:AD479" si="1235">IF(O477="cpv",(T477*S477),(T477/1000*S477))</f>
        <v>1000</v>
      </c>
      <c r="AE477" s="298">
        <v>500</v>
      </c>
      <c r="AF477" s="109">
        <f t="shared" ref="AF477:AF479" si="1236">AE477-AD477</f>
        <v>-500</v>
      </c>
      <c r="AG477" s="109">
        <v>0</v>
      </c>
      <c r="AH477" s="109">
        <f t="shared" ref="AH477:AH479" si="1237">AE477-AB477-AG477</f>
        <v>300</v>
      </c>
      <c r="AI477" s="341">
        <f t="shared" ref="AI477:AI479" si="1238">AH477/AE477</f>
        <v>0.6</v>
      </c>
    </row>
    <row r="478" spans="1:35" customFormat="1" ht="15.75" hidden="1" customHeight="1" thickBot="1" x14ac:dyDescent="0.3">
      <c r="A478" s="291" t="s">
        <v>772</v>
      </c>
      <c r="B478" s="157">
        <v>2016</v>
      </c>
      <c r="C478" s="157">
        <v>3</v>
      </c>
      <c r="D478" s="342" t="s">
        <v>53</v>
      </c>
      <c r="E478" s="159">
        <v>42430</v>
      </c>
      <c r="F478" s="159">
        <v>42459</v>
      </c>
      <c r="G478" s="343">
        <f t="shared" ca="1" si="1226"/>
        <v>0</v>
      </c>
      <c r="H478" s="156" t="s">
        <v>54</v>
      </c>
      <c r="I478" s="156" t="s">
        <v>140</v>
      </c>
      <c r="J478" s="156" t="s">
        <v>770</v>
      </c>
      <c r="K478" s="344" t="str">
        <f t="shared" ca="1" si="1227"/>
        <v>Completed</v>
      </c>
      <c r="L478" s="157" t="s">
        <v>82</v>
      </c>
      <c r="M478" s="157" t="s">
        <v>58</v>
      </c>
      <c r="N478" s="157" t="s">
        <v>59</v>
      </c>
      <c r="O478" s="97" t="s">
        <v>60</v>
      </c>
      <c r="P478" s="157" t="s">
        <v>61</v>
      </c>
      <c r="Q478" s="157" t="s">
        <v>62</v>
      </c>
      <c r="R478" s="117">
        <v>0.1</v>
      </c>
      <c r="S478" s="158">
        <v>1</v>
      </c>
      <c r="T478" s="345">
        <v>1000000</v>
      </c>
      <c r="U478" s="345">
        <v>1013988</v>
      </c>
      <c r="V478" s="344">
        <f t="shared" si="1228"/>
        <v>0</v>
      </c>
      <c r="W478" s="344">
        <f t="shared" si="1229"/>
        <v>1000000</v>
      </c>
      <c r="X478" s="345"/>
      <c r="Y478" s="346">
        <f t="shared" si="1230"/>
        <v>0</v>
      </c>
      <c r="Z478" s="347" t="e">
        <f t="shared" si="1231"/>
        <v>#DIV/0!</v>
      </c>
      <c r="AA478" s="348">
        <f t="shared" si="1232"/>
        <v>100</v>
      </c>
      <c r="AB478" s="349">
        <f t="shared" si="1233"/>
        <v>100</v>
      </c>
      <c r="AC478" s="348">
        <f t="shared" si="1234"/>
        <v>0</v>
      </c>
      <c r="AD478" s="350">
        <f t="shared" si="1235"/>
        <v>1000</v>
      </c>
      <c r="AE478" s="351">
        <f>IF((SUMIF($J$7:$J$1048576,J478,$U$7:$U$1048576))&gt;(SUMIF($J$7:$J$1048576,J478,$T$7:$T$1048576)),AD478,(IF(O478="cpv",(U478*S478),(U478*S478/1000))))</f>
        <v>1000</v>
      </c>
      <c r="AF478" s="352">
        <f t="shared" si="1236"/>
        <v>0</v>
      </c>
      <c r="AG478" s="352">
        <v>0</v>
      </c>
      <c r="AH478" s="352">
        <f t="shared" si="1237"/>
        <v>900</v>
      </c>
      <c r="AI478" s="353">
        <f t="shared" si="1238"/>
        <v>0.9</v>
      </c>
    </row>
    <row r="479" spans="1:35" customFormat="1" ht="15" hidden="1" customHeight="1" thickBot="1" x14ac:dyDescent="0.3">
      <c r="A479" s="287" t="s">
        <v>773</v>
      </c>
      <c r="B479" s="111">
        <v>2016</v>
      </c>
      <c r="C479" s="111">
        <v>3</v>
      </c>
      <c r="D479" s="112" t="s">
        <v>53</v>
      </c>
      <c r="E479" s="113">
        <v>42430</v>
      </c>
      <c r="F479" s="113">
        <v>42435</v>
      </c>
      <c r="G479" s="114">
        <f t="shared" ca="1" si="1226"/>
        <v>0</v>
      </c>
      <c r="H479" s="115" t="s">
        <v>54</v>
      </c>
      <c r="I479" s="115" t="s">
        <v>678</v>
      </c>
      <c r="J479" s="115" t="s">
        <v>775</v>
      </c>
      <c r="K479" s="116" t="str">
        <f t="shared" ca="1" si="1227"/>
        <v>Completed</v>
      </c>
      <c r="L479" s="111" t="s">
        <v>72</v>
      </c>
      <c r="M479" s="111" t="s">
        <v>58</v>
      </c>
      <c r="N479" s="111" t="s">
        <v>108</v>
      </c>
      <c r="O479" s="111" t="s">
        <v>109</v>
      </c>
      <c r="P479" s="111" t="s">
        <v>100</v>
      </c>
      <c r="Q479" s="111" t="s">
        <v>101</v>
      </c>
      <c r="R479" s="117">
        <v>0.02</v>
      </c>
      <c r="S479" s="117">
        <v>3.2500000000000001E-2</v>
      </c>
      <c r="T479" s="118">
        <v>12000</v>
      </c>
      <c r="U479" s="118">
        <v>17508</v>
      </c>
      <c r="V479" s="116">
        <f t="shared" si="1228"/>
        <v>0</v>
      </c>
      <c r="W479" s="116">
        <f t="shared" si="1229"/>
        <v>12000</v>
      </c>
      <c r="X479" s="118">
        <v>81</v>
      </c>
      <c r="Y479" s="119">
        <f t="shared" si="1230"/>
        <v>4.6264564770390681E-3</v>
      </c>
      <c r="Z479" s="120">
        <f t="shared" si="1231"/>
        <v>4.8148148148148149</v>
      </c>
      <c r="AA479" s="121">
        <f t="shared" si="1232"/>
        <v>240</v>
      </c>
      <c r="AB479" s="122">
        <f t="shared" si="1233"/>
        <v>240</v>
      </c>
      <c r="AC479" s="121">
        <f t="shared" si="1234"/>
        <v>0</v>
      </c>
      <c r="AD479" s="123">
        <f t="shared" si="1235"/>
        <v>390</v>
      </c>
      <c r="AE479" s="293">
        <f>IF((SUMIF($J$7:$J$1048576,J479,$U$7:$U$1048576))&gt;(SUMIF($J$7:$J$1048576,J479,$T$7:$T$1048576)),AD479,(IF(O479="cpv",(U479*S479),(U479*S479/1000))))</f>
        <v>390</v>
      </c>
      <c r="AF479" s="124">
        <f t="shared" si="1236"/>
        <v>0</v>
      </c>
      <c r="AG479" s="124">
        <v>0</v>
      </c>
      <c r="AH479" s="124">
        <f t="shared" si="1237"/>
        <v>150</v>
      </c>
      <c r="AI479" s="340">
        <f t="shared" si="1238"/>
        <v>0.38461538461538464</v>
      </c>
    </row>
    <row r="480" spans="1:35" customFormat="1" ht="15.75" hidden="1" customHeight="1" thickBot="1" x14ac:dyDescent="0.3">
      <c r="A480" s="291" t="s">
        <v>774</v>
      </c>
      <c r="B480" s="157">
        <v>2016</v>
      </c>
      <c r="C480" s="157">
        <v>3</v>
      </c>
      <c r="D480" s="342" t="s">
        <v>53</v>
      </c>
      <c r="E480" s="159">
        <v>42430</v>
      </c>
      <c r="F480" s="159">
        <v>42435</v>
      </c>
      <c r="G480" s="343">
        <f t="shared" ref="G480:G483" ca="1" si="1239">IF($N$1&gt;F480,0,(F480-$N$1))</f>
        <v>0</v>
      </c>
      <c r="H480" s="156" t="s">
        <v>54</v>
      </c>
      <c r="I480" s="156" t="s">
        <v>678</v>
      </c>
      <c r="J480" s="156" t="s">
        <v>775</v>
      </c>
      <c r="K480" s="344" t="str">
        <f t="shared" ref="K480:K483" ca="1" si="1240">IF(F480=0,$L$3,(IF(G480=0,$L$1,$L$2)))</f>
        <v>Completed</v>
      </c>
      <c r="L480" s="157" t="s">
        <v>133</v>
      </c>
      <c r="M480" s="157" t="s">
        <v>58</v>
      </c>
      <c r="N480" s="157" t="s">
        <v>108</v>
      </c>
      <c r="O480" s="157" t="s">
        <v>109</v>
      </c>
      <c r="P480" s="157" t="s">
        <v>100</v>
      </c>
      <c r="Q480" s="157" t="s">
        <v>101</v>
      </c>
      <c r="R480" s="117">
        <v>5.0000000000000001E-3</v>
      </c>
      <c r="S480" s="158">
        <v>3.2500000000000001E-2</v>
      </c>
      <c r="T480" s="345">
        <v>40000</v>
      </c>
      <c r="U480" s="345">
        <v>42294</v>
      </c>
      <c r="V480" s="344">
        <f t="shared" ref="V480:V483" si="1241">IF(U480&gt;T480,0,T480-U480)</f>
        <v>0</v>
      </c>
      <c r="W480" s="344">
        <f t="shared" ref="W480:W483" si="1242">IF(U480&gt;T480,T480,U480)</f>
        <v>40000</v>
      </c>
      <c r="X480" s="345">
        <v>616</v>
      </c>
      <c r="Y480" s="346">
        <f t="shared" ref="Y480:Y483" si="1243">X480/U480</f>
        <v>1.4564713670969877E-2</v>
      </c>
      <c r="Z480" s="347">
        <f t="shared" ref="Z480:Z483" si="1244">AE480/X480</f>
        <v>2.029220779220779</v>
      </c>
      <c r="AA480" s="348">
        <f t="shared" ref="AA480:AA483" si="1245">IF(O480="cpv",(T480*R480),(T480/1000*R480))</f>
        <v>200</v>
      </c>
      <c r="AB480" s="349">
        <f t="shared" ref="AB480:AB482" si="1246">IF(O480="cpv",(IF(V480&gt;0,U480*R480,AA480)),(IF(V480&gt;0,U480/1000*R480,AA480)))</f>
        <v>200</v>
      </c>
      <c r="AC480" s="348">
        <f t="shared" ref="AC480:AC483" si="1247">AB480-AA480</f>
        <v>0</v>
      </c>
      <c r="AD480" s="350">
        <f t="shared" ref="AD480:AD483" si="1248">IF(O480="cpv",(T480*S480),(T480/1000*S480))</f>
        <v>1300</v>
      </c>
      <c r="AE480" s="351">
        <v>1250</v>
      </c>
      <c r="AF480" s="352">
        <f t="shared" ref="AF480:AF483" si="1249">AE480-AD480</f>
        <v>-50</v>
      </c>
      <c r="AG480" s="352">
        <v>0</v>
      </c>
      <c r="AH480" s="352">
        <f t="shared" ref="AH480:AH483" si="1250">AE480-AB480-AG480</f>
        <v>1050</v>
      </c>
      <c r="AI480" s="353">
        <f t="shared" ref="AI480:AI483" si="1251">AH480/AE480</f>
        <v>0.84</v>
      </c>
    </row>
    <row r="481" spans="1:35" customFormat="1" ht="15" hidden="1" customHeight="1" thickBot="1" x14ac:dyDescent="0.3">
      <c r="A481" s="287" t="s">
        <v>776</v>
      </c>
      <c r="B481" s="111">
        <v>2016</v>
      </c>
      <c r="C481" s="111">
        <v>3</v>
      </c>
      <c r="D481" s="112" t="s">
        <v>53</v>
      </c>
      <c r="E481" s="113">
        <v>42430</v>
      </c>
      <c r="F481" s="113">
        <v>42435</v>
      </c>
      <c r="G481" s="114">
        <f t="shared" ca="1" si="1239"/>
        <v>0</v>
      </c>
      <c r="H481" s="115" t="s">
        <v>54</v>
      </c>
      <c r="I481" s="115" t="s">
        <v>678</v>
      </c>
      <c r="J481" s="276" t="s">
        <v>778</v>
      </c>
      <c r="K481" s="116" t="str">
        <f t="shared" ca="1" si="1240"/>
        <v>Completed</v>
      </c>
      <c r="L481" s="111" t="s">
        <v>376</v>
      </c>
      <c r="M481" s="111" t="s">
        <v>58</v>
      </c>
      <c r="N481" s="111" t="s">
        <v>78</v>
      </c>
      <c r="O481" s="97" t="s">
        <v>60</v>
      </c>
      <c r="P481" s="111" t="s">
        <v>79</v>
      </c>
      <c r="Q481" s="111" t="s">
        <v>79</v>
      </c>
      <c r="R481" s="117">
        <v>2.5</v>
      </c>
      <c r="S481" s="117">
        <v>4.25</v>
      </c>
      <c r="T481" s="118">
        <v>130000</v>
      </c>
      <c r="U481" s="118">
        <v>136301</v>
      </c>
      <c r="V481" s="116">
        <f t="shared" si="1241"/>
        <v>0</v>
      </c>
      <c r="W481" s="116">
        <f t="shared" si="1242"/>
        <v>130000</v>
      </c>
      <c r="X481" s="118">
        <v>2658</v>
      </c>
      <c r="Y481" s="119">
        <f t="shared" si="1243"/>
        <v>1.9500957439784007E-2</v>
      </c>
      <c r="Z481" s="120">
        <f t="shared" si="1244"/>
        <v>0.15425131677953349</v>
      </c>
      <c r="AA481" s="121">
        <f t="shared" si="1245"/>
        <v>325</v>
      </c>
      <c r="AB481" s="122">
        <f t="shared" si="1246"/>
        <v>325</v>
      </c>
      <c r="AC481" s="121">
        <f t="shared" si="1247"/>
        <v>0</v>
      </c>
      <c r="AD481" s="123">
        <f t="shared" si="1248"/>
        <v>552.5</v>
      </c>
      <c r="AE481" s="293">
        <v>410</v>
      </c>
      <c r="AF481" s="124">
        <f t="shared" si="1249"/>
        <v>-142.5</v>
      </c>
      <c r="AG481" s="124">
        <v>0</v>
      </c>
      <c r="AH481" s="124">
        <f t="shared" si="1250"/>
        <v>85</v>
      </c>
      <c r="AI481" s="340">
        <f t="shared" si="1251"/>
        <v>0.2073170731707317</v>
      </c>
    </row>
    <row r="482" spans="1:35" customFormat="1" ht="15" hidden="1" customHeight="1" thickBot="1" x14ac:dyDescent="0.3">
      <c r="A482" s="290" t="s">
        <v>777</v>
      </c>
      <c r="B482" s="97">
        <v>2016</v>
      </c>
      <c r="C482" s="97">
        <v>3</v>
      </c>
      <c r="D482" s="98" t="s">
        <v>53</v>
      </c>
      <c r="E482" s="99">
        <v>42430</v>
      </c>
      <c r="F482" s="99">
        <v>42435</v>
      </c>
      <c r="G482" s="100">
        <f t="shared" ca="1" si="1239"/>
        <v>0</v>
      </c>
      <c r="H482" s="96" t="s">
        <v>54</v>
      </c>
      <c r="I482" s="96" t="s">
        <v>678</v>
      </c>
      <c r="J482" s="355" t="s">
        <v>778</v>
      </c>
      <c r="K482" s="101" t="str">
        <f t="shared" ca="1" si="1240"/>
        <v>Completed</v>
      </c>
      <c r="L482" s="97" t="s">
        <v>82</v>
      </c>
      <c r="M482" s="97" t="s">
        <v>58</v>
      </c>
      <c r="N482" s="97" t="s">
        <v>78</v>
      </c>
      <c r="O482" s="97" t="s">
        <v>60</v>
      </c>
      <c r="P482" s="97" t="s">
        <v>79</v>
      </c>
      <c r="Q482" s="97" t="s">
        <v>79</v>
      </c>
      <c r="R482" s="117">
        <v>0.5</v>
      </c>
      <c r="S482" s="102">
        <v>4.25</v>
      </c>
      <c r="T482" s="103">
        <v>150000</v>
      </c>
      <c r="U482" s="103">
        <v>174055</v>
      </c>
      <c r="V482" s="101">
        <f t="shared" si="1241"/>
        <v>0</v>
      </c>
      <c r="W482" s="101">
        <f t="shared" si="1242"/>
        <v>150000</v>
      </c>
      <c r="X482" s="103"/>
      <c r="Y482" s="104">
        <f t="shared" si="1243"/>
        <v>0</v>
      </c>
      <c r="Z482" s="105" t="e">
        <f t="shared" si="1244"/>
        <v>#DIV/0!</v>
      </c>
      <c r="AA482" s="106">
        <f t="shared" si="1245"/>
        <v>75</v>
      </c>
      <c r="AB482" s="107">
        <f t="shared" si="1246"/>
        <v>75</v>
      </c>
      <c r="AC482" s="106">
        <f t="shared" si="1247"/>
        <v>0</v>
      </c>
      <c r="AD482" s="108">
        <f t="shared" si="1248"/>
        <v>637.5</v>
      </c>
      <c r="AE482" s="298">
        <f>IF((SUMIF($J$7:$J$1048576,J482,$U$7:$U$1048576))&gt;(SUMIF($J$7:$J$1048576,J482,$T$7:$T$1048576)),AD482,(IF(O482="cpv",(U482*S482),(U482*S482/1000))))</f>
        <v>637.5</v>
      </c>
      <c r="AF482" s="109">
        <f t="shared" si="1249"/>
        <v>0</v>
      </c>
      <c r="AG482" s="109">
        <v>0</v>
      </c>
      <c r="AH482" s="109">
        <f t="shared" si="1250"/>
        <v>562.5</v>
      </c>
      <c r="AI482" s="341">
        <f t="shared" si="1251"/>
        <v>0.88235294117647056</v>
      </c>
    </row>
    <row r="483" spans="1:35" customFormat="1" ht="15.75" hidden="1" customHeight="1" thickBot="1" x14ac:dyDescent="0.3">
      <c r="A483" s="291" t="s">
        <v>779</v>
      </c>
      <c r="B483" s="157">
        <v>2016</v>
      </c>
      <c r="C483" s="157">
        <v>3</v>
      </c>
      <c r="D483" s="342" t="s">
        <v>53</v>
      </c>
      <c r="E483" s="159">
        <v>42430</v>
      </c>
      <c r="F483" s="159">
        <v>42435</v>
      </c>
      <c r="G483" s="343">
        <f t="shared" ca="1" si="1239"/>
        <v>0</v>
      </c>
      <c r="H483" s="156" t="s">
        <v>54</v>
      </c>
      <c r="I483" s="156" t="s">
        <v>678</v>
      </c>
      <c r="J483" s="156" t="s">
        <v>778</v>
      </c>
      <c r="K483" s="344" t="str">
        <f t="shared" ca="1" si="1240"/>
        <v>Completed</v>
      </c>
      <c r="L483" s="157" t="s">
        <v>77</v>
      </c>
      <c r="M483" s="157" t="s">
        <v>58</v>
      </c>
      <c r="N483" s="157" t="s">
        <v>78</v>
      </c>
      <c r="O483" s="157" t="s">
        <v>60</v>
      </c>
      <c r="P483" s="157" t="s">
        <v>79</v>
      </c>
      <c r="Q483" s="157" t="s">
        <v>79</v>
      </c>
      <c r="R483" s="117">
        <v>1.5</v>
      </c>
      <c r="S483" s="158">
        <v>4.25</v>
      </c>
      <c r="T483" s="345">
        <v>25000</v>
      </c>
      <c r="U483" s="345">
        <v>26147</v>
      </c>
      <c r="V483" s="344">
        <f t="shared" si="1241"/>
        <v>0</v>
      </c>
      <c r="W483" s="344">
        <f t="shared" si="1242"/>
        <v>25000</v>
      </c>
      <c r="X483" s="345">
        <v>549</v>
      </c>
      <c r="Y483" s="346">
        <f t="shared" si="1243"/>
        <v>2.0996672658431179E-2</v>
      </c>
      <c r="Z483" s="347">
        <f t="shared" si="1244"/>
        <v>0.1935336976320583</v>
      </c>
      <c r="AA483" s="348">
        <f t="shared" si="1245"/>
        <v>37.5</v>
      </c>
      <c r="AB483" s="107">
        <v>0</v>
      </c>
      <c r="AC483" s="348">
        <f t="shared" si="1247"/>
        <v>-37.5</v>
      </c>
      <c r="AD483" s="350">
        <f t="shared" si="1248"/>
        <v>106.25</v>
      </c>
      <c r="AE483" s="351">
        <f>IF((SUMIF($J$7:$J$1048576,J483,$U$7:$U$1048576))&gt;(SUMIF($J$7:$J$1048576,J483,$T$7:$T$1048576)),AD483,(IF(O483="cpv",(U483*S483),(U483*S483/1000))))</f>
        <v>106.25</v>
      </c>
      <c r="AF483" s="352">
        <f t="shared" si="1249"/>
        <v>0</v>
      </c>
      <c r="AG483" s="352">
        <v>0</v>
      </c>
      <c r="AH483" s="352">
        <f t="shared" si="1250"/>
        <v>106.25</v>
      </c>
      <c r="AI483" s="353">
        <f t="shared" si="1251"/>
        <v>1</v>
      </c>
    </row>
    <row r="484" spans="1:35" customFormat="1" ht="15" hidden="1" customHeight="1" thickBot="1" x14ac:dyDescent="0.3">
      <c r="A484" s="287" t="s">
        <v>780</v>
      </c>
      <c r="B484" s="111">
        <v>2016</v>
      </c>
      <c r="C484" s="111">
        <v>3</v>
      </c>
      <c r="D484" s="112" t="s">
        <v>53</v>
      </c>
      <c r="E484" s="113">
        <v>42430</v>
      </c>
      <c r="F484" s="113">
        <v>42459</v>
      </c>
      <c r="G484" s="114">
        <f t="shared" ref="G484:G486" ca="1" si="1252">IF($N$1&gt;F484,0,(F484-$N$1))</f>
        <v>0</v>
      </c>
      <c r="H484" s="115" t="s">
        <v>54</v>
      </c>
      <c r="I484" s="115" t="s">
        <v>715</v>
      </c>
      <c r="J484" s="115" t="s">
        <v>781</v>
      </c>
      <c r="K484" s="116" t="str">
        <f t="shared" ref="K484:K486" ca="1" si="1253">IF(F484=0,$L$3,(IF(G484=0,$L$1,$L$2)))</f>
        <v>Completed</v>
      </c>
      <c r="L484" s="111" t="s">
        <v>82</v>
      </c>
      <c r="M484" s="111" t="s">
        <v>58</v>
      </c>
      <c r="N484" s="111" t="s">
        <v>78</v>
      </c>
      <c r="O484" s="97" t="s">
        <v>60</v>
      </c>
      <c r="P484" s="111" t="s">
        <v>79</v>
      </c>
      <c r="Q484" s="111" t="s">
        <v>79</v>
      </c>
      <c r="R484" s="117">
        <v>0.5</v>
      </c>
      <c r="S484" s="117">
        <v>4.25</v>
      </c>
      <c r="T484" s="118">
        <v>100000</v>
      </c>
      <c r="U484" s="118">
        <v>100757</v>
      </c>
      <c r="V484" s="116">
        <f t="shared" ref="V484:V486" si="1254">IF(U484&gt;T484,0,T484-U484)</f>
        <v>0</v>
      </c>
      <c r="W484" s="116">
        <f t="shared" ref="W484:W486" si="1255">IF(U484&gt;T484,T484,U484)</f>
        <v>100000</v>
      </c>
      <c r="X484" s="118">
        <v>548</v>
      </c>
      <c r="Y484" s="119">
        <f t="shared" ref="Y484:Y486" si="1256">X484/U484</f>
        <v>5.4388280714987546E-3</v>
      </c>
      <c r="Z484" s="120">
        <f t="shared" ref="Z484:Z486" si="1257">AE484/X484</f>
        <v>0.73357664233576647</v>
      </c>
      <c r="AA484" s="121">
        <f t="shared" ref="AA484:AA486" si="1258">IF(O484="cpv",(T484*R484),(T484/1000*R484))</f>
        <v>50</v>
      </c>
      <c r="AB484" s="122">
        <f t="shared" ref="AB484:AB486" si="1259">IF(O484="cpv",(IF(V484&gt;0,U484*R484,AA484)),(IF(V484&gt;0,U484/1000*R484,AA484)))</f>
        <v>50</v>
      </c>
      <c r="AC484" s="121">
        <f t="shared" ref="AC484:AC486" si="1260">AB484-AA484</f>
        <v>0</v>
      </c>
      <c r="AD484" s="123">
        <f t="shared" ref="AD484:AD486" si="1261">IF(O484="cpv",(T484*S484),(T484/1000*S484))</f>
        <v>425</v>
      </c>
      <c r="AE484" s="293">
        <v>402</v>
      </c>
      <c r="AF484" s="124">
        <f t="shared" ref="AF484:AF486" si="1262">AE484-AD484</f>
        <v>-23</v>
      </c>
      <c r="AG484" s="124">
        <v>0</v>
      </c>
      <c r="AH484" s="124">
        <f t="shared" ref="AH484:AH486" si="1263">AE484-AB484-AG484</f>
        <v>352</v>
      </c>
      <c r="AI484" s="340">
        <f t="shared" ref="AI484:AI486" si="1264">AH484/AE484</f>
        <v>0.87562189054726369</v>
      </c>
    </row>
    <row r="485" spans="1:35" customFormat="1" ht="15" hidden="1" customHeight="1" thickBot="1" x14ac:dyDescent="0.3">
      <c r="A485" s="290" t="s">
        <v>782</v>
      </c>
      <c r="B485" s="97">
        <v>2016</v>
      </c>
      <c r="C485" s="97">
        <v>3</v>
      </c>
      <c r="D485" s="98" t="s">
        <v>53</v>
      </c>
      <c r="E485" s="99">
        <v>42430</v>
      </c>
      <c r="F485" s="99">
        <v>42459</v>
      </c>
      <c r="G485" s="100">
        <f t="shared" ca="1" si="1252"/>
        <v>0</v>
      </c>
      <c r="H485" s="96" t="s">
        <v>54</v>
      </c>
      <c r="I485" s="96" t="s">
        <v>715</v>
      </c>
      <c r="J485" s="96" t="s">
        <v>781</v>
      </c>
      <c r="K485" s="101" t="str">
        <f t="shared" ca="1" si="1253"/>
        <v>Completed</v>
      </c>
      <c r="L485" s="97" t="s">
        <v>77</v>
      </c>
      <c r="M485" s="97" t="s">
        <v>58</v>
      </c>
      <c r="N485" s="97" t="s">
        <v>78</v>
      </c>
      <c r="O485" s="97" t="s">
        <v>60</v>
      </c>
      <c r="P485" s="97" t="s">
        <v>79</v>
      </c>
      <c r="Q485" s="97" t="s">
        <v>79</v>
      </c>
      <c r="R485" s="117">
        <v>1.5</v>
      </c>
      <c r="S485" s="102">
        <v>4.25</v>
      </c>
      <c r="T485" s="103">
        <v>130000</v>
      </c>
      <c r="U485" s="103">
        <v>130151</v>
      </c>
      <c r="V485" s="101">
        <f t="shared" si="1254"/>
        <v>0</v>
      </c>
      <c r="W485" s="101">
        <f t="shared" si="1255"/>
        <v>130000</v>
      </c>
      <c r="X485" s="103">
        <v>181</v>
      </c>
      <c r="Y485" s="104">
        <f t="shared" si="1256"/>
        <v>1.3906923496554003E-3</v>
      </c>
      <c r="Z485" s="105">
        <f t="shared" si="1257"/>
        <v>3.0524861878453038</v>
      </c>
      <c r="AA485" s="106">
        <f t="shared" si="1258"/>
        <v>195</v>
      </c>
      <c r="AB485" s="107">
        <v>0</v>
      </c>
      <c r="AC485" s="106">
        <f t="shared" si="1260"/>
        <v>-195</v>
      </c>
      <c r="AD485" s="108">
        <f t="shared" si="1261"/>
        <v>552.5</v>
      </c>
      <c r="AE485" s="298">
        <f>IF((SUMIF($J$7:$J$1048576,J485,$U$7:$U$1048576))&gt;(SUMIF($J$7:$J$1048576,J485,$T$7:$T$1048576)),AD485,(IF(O485="cpv",(U485*S485),(U485*S485/1000))))</f>
        <v>552.5</v>
      </c>
      <c r="AF485" s="109">
        <f t="shared" si="1262"/>
        <v>0</v>
      </c>
      <c r="AG485" s="109">
        <v>0</v>
      </c>
      <c r="AH485" s="109">
        <f t="shared" si="1263"/>
        <v>552.5</v>
      </c>
      <c r="AI485" s="341">
        <f t="shared" si="1264"/>
        <v>1</v>
      </c>
    </row>
    <row r="486" spans="1:35" customFormat="1" ht="15.75" hidden="1" customHeight="1" thickBot="1" x14ac:dyDescent="0.3">
      <c r="A486" s="291" t="s">
        <v>783</v>
      </c>
      <c r="B486" s="157">
        <v>2016</v>
      </c>
      <c r="C486" s="157">
        <v>3</v>
      </c>
      <c r="D486" s="342" t="s">
        <v>53</v>
      </c>
      <c r="E486" s="159">
        <v>42430</v>
      </c>
      <c r="F486" s="159">
        <v>42459</v>
      </c>
      <c r="G486" s="343">
        <f t="shared" ca="1" si="1252"/>
        <v>0</v>
      </c>
      <c r="H486" s="156" t="s">
        <v>54</v>
      </c>
      <c r="I486" s="156" t="s">
        <v>715</v>
      </c>
      <c r="J486" s="156" t="s">
        <v>781</v>
      </c>
      <c r="K486" s="344" t="str">
        <f t="shared" ca="1" si="1253"/>
        <v>Completed</v>
      </c>
      <c r="L486" s="157" t="s">
        <v>64</v>
      </c>
      <c r="M486" s="157" t="s">
        <v>58</v>
      </c>
      <c r="N486" s="157" t="s">
        <v>78</v>
      </c>
      <c r="O486" s="97" t="s">
        <v>60</v>
      </c>
      <c r="P486" s="157" t="s">
        <v>79</v>
      </c>
      <c r="Q486" s="157" t="s">
        <v>79</v>
      </c>
      <c r="R486" s="117">
        <v>2.5</v>
      </c>
      <c r="S486" s="158">
        <v>4.25</v>
      </c>
      <c r="T486" s="345">
        <v>50000</v>
      </c>
      <c r="U486" s="345">
        <v>50086</v>
      </c>
      <c r="V486" s="344">
        <f t="shared" si="1254"/>
        <v>0</v>
      </c>
      <c r="W486" s="344">
        <f t="shared" si="1255"/>
        <v>50000</v>
      </c>
      <c r="X486" s="345">
        <v>571</v>
      </c>
      <c r="Y486" s="346">
        <f t="shared" si="1256"/>
        <v>1.1400391326917702E-2</v>
      </c>
      <c r="Z486" s="347">
        <f t="shared" si="1257"/>
        <v>0.37215411558669004</v>
      </c>
      <c r="AA486" s="348">
        <f t="shared" si="1258"/>
        <v>125</v>
      </c>
      <c r="AB486" s="349">
        <f t="shared" si="1259"/>
        <v>125</v>
      </c>
      <c r="AC486" s="348">
        <f t="shared" si="1260"/>
        <v>0</v>
      </c>
      <c r="AD486" s="350">
        <f t="shared" si="1261"/>
        <v>212.5</v>
      </c>
      <c r="AE486" s="351">
        <f>IF((SUMIF($J$7:$J$1048576,J486,$U$7:$U$1048576))&gt;(SUMIF($J$7:$J$1048576,J486,$T$7:$T$1048576)),AD486,(IF(O486="cpv",(U486*S486),(U486*S486/1000))))</f>
        <v>212.5</v>
      </c>
      <c r="AF486" s="352">
        <f t="shared" si="1262"/>
        <v>0</v>
      </c>
      <c r="AG486" s="352">
        <v>0</v>
      </c>
      <c r="AH486" s="352">
        <f t="shared" si="1263"/>
        <v>87.5</v>
      </c>
      <c r="AI486" s="353">
        <f t="shared" si="1264"/>
        <v>0.41176470588235292</v>
      </c>
    </row>
    <row r="487" spans="1:35" customFormat="1" ht="15.75" hidden="1" customHeight="1" thickBot="1" x14ac:dyDescent="0.3">
      <c r="A487" s="289" t="s">
        <v>784</v>
      </c>
      <c r="B487" s="141">
        <v>2016</v>
      </c>
      <c r="C487" s="141">
        <v>3</v>
      </c>
      <c r="D487" s="142" t="s">
        <v>53</v>
      </c>
      <c r="E487" s="143">
        <v>42430</v>
      </c>
      <c r="F487" s="143">
        <v>42447</v>
      </c>
      <c r="G487" s="144">
        <f t="shared" ref="G487:G488" ca="1" si="1265">IF($N$1&gt;F487,0,(F487-$N$1))</f>
        <v>0</v>
      </c>
      <c r="H487" s="145" t="s">
        <v>54</v>
      </c>
      <c r="I487" s="145" t="s">
        <v>261</v>
      </c>
      <c r="J487" s="145" t="s">
        <v>785</v>
      </c>
      <c r="K487" s="146" t="str">
        <f t="shared" ref="K487:K488" ca="1" si="1266">IF(F487=0,$L$3,(IF(G487=0,$L$1,$L$2)))</f>
        <v>Completed</v>
      </c>
      <c r="L487" s="141" t="s">
        <v>98</v>
      </c>
      <c r="M487" s="141" t="s">
        <v>58</v>
      </c>
      <c r="N487" s="141" t="s">
        <v>123</v>
      </c>
      <c r="O487" s="141" t="s">
        <v>109</v>
      </c>
      <c r="P487" s="141" t="s">
        <v>100</v>
      </c>
      <c r="Q487" s="141" t="s">
        <v>101</v>
      </c>
      <c r="R487" s="117">
        <v>4.2000000000000003E-2</v>
      </c>
      <c r="S487" s="147">
        <v>0.06</v>
      </c>
      <c r="T487" s="148">
        <v>86000</v>
      </c>
      <c r="U487" s="148">
        <v>73832</v>
      </c>
      <c r="V487" s="146">
        <f t="shared" ref="V487:V488" si="1267">IF(U487&gt;T487,0,T487-U487)</f>
        <v>12168</v>
      </c>
      <c r="W487" s="146">
        <f t="shared" ref="W487:W488" si="1268">IF(U487&gt;T487,T487,U487)</f>
        <v>73832</v>
      </c>
      <c r="X487" s="148">
        <v>5419</v>
      </c>
      <c r="Y487" s="149">
        <f t="shared" ref="Y487:Y488" si="1269">X487/U487</f>
        <v>7.3396359302199593E-2</v>
      </c>
      <c r="Z487" s="150">
        <f t="shared" ref="Z487:Z488" si="1270">AE487/X487</f>
        <v>0.817479239712124</v>
      </c>
      <c r="AA487" s="151">
        <f t="shared" ref="AA487:AA488" si="1271">IF(O487="cpv",(T487*R487),(T487/1000*R487))</f>
        <v>3612</v>
      </c>
      <c r="AB487" s="152">
        <f t="shared" ref="AB487" si="1272">IF(O487="cpv",(IF(V487&gt;0,U487*R487,AA487)),(IF(V487&gt;0,U487/1000*R487,AA487)))</f>
        <v>3100.9440000000004</v>
      </c>
      <c r="AC487" s="151">
        <f t="shared" ref="AC487:AC488" si="1273">AB487-AA487</f>
        <v>-511.05599999999959</v>
      </c>
      <c r="AD487" s="153">
        <f t="shared" ref="AD487:AD488" si="1274">IF(O487="cpv",(T487*S487),(T487/1000*S487))</f>
        <v>5160</v>
      </c>
      <c r="AE487" s="295">
        <f>IF((SUMIF($J$7:$J$1048576,J487,$U$7:$U$1048576))&gt;(SUMIF($J$7:$J$1048576,J487,$T$7:$T$1048576)),AD487,(IF(O487="cpv",(U487*S487),(U487*S487/1000))))</f>
        <v>4429.92</v>
      </c>
      <c r="AF487" s="154">
        <f t="shared" ref="AF487:AF488" si="1275">AE487-AD487</f>
        <v>-730.07999999999993</v>
      </c>
      <c r="AG487" s="154">
        <v>0</v>
      </c>
      <c r="AH487" s="154">
        <f t="shared" ref="AH487:AH488" si="1276">AE487-AB487-AG487</f>
        <v>1328.9759999999997</v>
      </c>
      <c r="AI487" s="354">
        <f t="shared" ref="AI487:AI488" si="1277">AH487/AE487</f>
        <v>0.29999999999999993</v>
      </c>
    </row>
    <row r="488" spans="1:35" customFormat="1" ht="15.75" hidden="1" customHeight="1" thickBot="1" x14ac:dyDescent="0.3">
      <c r="A488" s="289" t="s">
        <v>786</v>
      </c>
      <c r="B488" s="141">
        <v>2016</v>
      </c>
      <c r="C488" s="141">
        <v>3</v>
      </c>
      <c r="D488" s="142" t="s">
        <v>53</v>
      </c>
      <c r="E488" s="143">
        <v>42430</v>
      </c>
      <c r="F488" s="143">
        <v>42459</v>
      </c>
      <c r="G488" s="144">
        <f t="shared" ca="1" si="1265"/>
        <v>0</v>
      </c>
      <c r="H488" s="145" t="s">
        <v>54</v>
      </c>
      <c r="I488" s="145" t="s">
        <v>140</v>
      </c>
      <c r="J488" s="145" t="s">
        <v>787</v>
      </c>
      <c r="K488" s="146" t="str">
        <f t="shared" ca="1" si="1266"/>
        <v>Completed</v>
      </c>
      <c r="L488" s="141" t="s">
        <v>175</v>
      </c>
      <c r="M488" s="141" t="s">
        <v>58</v>
      </c>
      <c r="N488" s="141" t="s">
        <v>59</v>
      </c>
      <c r="O488" s="97" t="s">
        <v>60</v>
      </c>
      <c r="P488" s="141" t="s">
        <v>61</v>
      </c>
      <c r="Q488" s="141" t="s">
        <v>62</v>
      </c>
      <c r="R488" s="117">
        <v>1.5</v>
      </c>
      <c r="S488" s="147">
        <v>100</v>
      </c>
      <c r="T488" s="148">
        <v>104800</v>
      </c>
      <c r="U488" s="148">
        <v>75192</v>
      </c>
      <c r="V488" s="146">
        <f t="shared" si="1267"/>
        <v>29608</v>
      </c>
      <c r="W488" s="146">
        <f t="shared" si="1268"/>
        <v>75192</v>
      </c>
      <c r="X488" s="148">
        <v>9</v>
      </c>
      <c r="Y488" s="149">
        <f t="shared" si="1269"/>
        <v>1.1969358442387488E-4</v>
      </c>
      <c r="Z488" s="150">
        <f t="shared" si="1270"/>
        <v>804.44444444444446</v>
      </c>
      <c r="AA488" s="151">
        <f t="shared" si="1271"/>
        <v>157.19999999999999</v>
      </c>
      <c r="AB488" s="152">
        <v>829.88</v>
      </c>
      <c r="AC488" s="151">
        <f t="shared" si="1273"/>
        <v>672.68000000000006</v>
      </c>
      <c r="AD488" s="153">
        <f t="shared" si="1274"/>
        <v>10480</v>
      </c>
      <c r="AE488" s="295">
        <v>7240</v>
      </c>
      <c r="AF488" s="154">
        <f t="shared" si="1275"/>
        <v>-3240</v>
      </c>
      <c r="AG488" s="154">
        <v>0</v>
      </c>
      <c r="AH488" s="154">
        <f t="shared" si="1276"/>
        <v>6410.12</v>
      </c>
      <c r="AI488" s="354">
        <f t="shared" si="1277"/>
        <v>0.8853756906077348</v>
      </c>
    </row>
    <row r="489" spans="1:35" customFormat="1" ht="15" hidden="1" customHeight="1" thickBot="1" x14ac:dyDescent="0.3">
      <c r="A489" s="287" t="s">
        <v>788</v>
      </c>
      <c r="B489" s="111">
        <v>2016</v>
      </c>
      <c r="C489" s="111">
        <v>3</v>
      </c>
      <c r="D489" s="112" t="s">
        <v>53</v>
      </c>
      <c r="E489" s="113">
        <v>42430</v>
      </c>
      <c r="F489" s="113">
        <v>42459</v>
      </c>
      <c r="G489" s="114">
        <f t="shared" ref="G489:G490" ca="1" si="1278">IF($N$1&gt;F489,0,(F489-$N$1))</f>
        <v>0</v>
      </c>
      <c r="H489" s="115" t="s">
        <v>54</v>
      </c>
      <c r="I489" s="115" t="s">
        <v>792</v>
      </c>
      <c r="J489" s="115" t="s">
        <v>793</v>
      </c>
      <c r="K489" s="116" t="str">
        <f ca="1">IF(F489=0,$L$3,(IF(G489=0,$L$1,$L$2)))</f>
        <v>Completed</v>
      </c>
      <c r="L489" s="111" t="s">
        <v>82</v>
      </c>
      <c r="M489" s="111" t="s">
        <v>58</v>
      </c>
      <c r="N489" s="111" t="s">
        <v>59</v>
      </c>
      <c r="O489" s="97" t="s">
        <v>60</v>
      </c>
      <c r="P489" s="111" t="s">
        <v>61</v>
      </c>
      <c r="Q489" s="111" t="s">
        <v>62</v>
      </c>
      <c r="R489" s="117">
        <v>0.1</v>
      </c>
      <c r="S489" s="117">
        <v>1</v>
      </c>
      <c r="T489" s="118">
        <v>1000000</v>
      </c>
      <c r="U489" s="118">
        <v>1006575</v>
      </c>
      <c r="V489" s="116">
        <f t="shared" ref="V489:V490" si="1279">IF(U489&gt;T489,0,T489-U489)</f>
        <v>0</v>
      </c>
      <c r="W489" s="116">
        <f t="shared" ref="W489:W490" si="1280">IF(U489&gt;T489,T489,U489)</f>
        <v>1000000</v>
      </c>
      <c r="X489" s="118"/>
      <c r="Y489" s="119">
        <f t="shared" ref="Y489:Y490" si="1281">X489/U489</f>
        <v>0</v>
      </c>
      <c r="Z489" s="120" t="e">
        <f t="shared" ref="Z489:Z490" si="1282">AE489/X489</f>
        <v>#DIV/0!</v>
      </c>
      <c r="AA489" s="121">
        <f t="shared" ref="AA489:AA490" si="1283">IF(O489="cpv",(T489*R489),(T489/1000*R489))</f>
        <v>100</v>
      </c>
      <c r="AB489" s="122">
        <f t="shared" ref="AB489:AB490" si="1284">IF(O489="cpv",(IF(V489&gt;0,U489*R489,AA489)),(IF(V489&gt;0,U489/1000*R489,AA489)))</f>
        <v>100</v>
      </c>
      <c r="AC489" s="121">
        <f t="shared" ref="AC489:AC490" si="1285">AB489-AA489</f>
        <v>0</v>
      </c>
      <c r="AD489" s="123">
        <f t="shared" ref="AD489:AD490" si="1286">IF(O489="cpv",(T489*S489),(T489/1000*S489))</f>
        <v>1000</v>
      </c>
      <c r="AE489" s="293">
        <f>IF((SUMIF($J$7:$J$1048576,J489,$U$7:$U$1048576))&gt;(SUMIF($J$7:$J$1048576,J489,$T$7:$T$1048576)),AD489,(IF(O489="cpv",(U489*S489),(U489*S489/1000))))</f>
        <v>1000</v>
      </c>
      <c r="AF489" s="124">
        <f t="shared" ref="AF489:AF490" si="1287">AE489-AD489</f>
        <v>0</v>
      </c>
      <c r="AG489" s="124">
        <v>0</v>
      </c>
      <c r="AH489" s="124">
        <f t="shared" ref="AH489:AH490" si="1288">AE489-AB489-AG489</f>
        <v>900</v>
      </c>
      <c r="AI489" s="340">
        <f t="shared" ref="AI489:AI490" si="1289">AH489/AE489</f>
        <v>0.9</v>
      </c>
    </row>
    <row r="490" spans="1:35" customFormat="1" ht="15" hidden="1" customHeight="1" thickBot="1" x14ac:dyDescent="0.3">
      <c r="A490" s="290" t="s">
        <v>789</v>
      </c>
      <c r="B490" s="97">
        <v>2016</v>
      </c>
      <c r="C490" s="97">
        <v>3</v>
      </c>
      <c r="D490" s="98" t="s">
        <v>53</v>
      </c>
      <c r="E490" s="99">
        <v>42430</v>
      </c>
      <c r="F490" s="99">
        <v>42459</v>
      </c>
      <c r="G490" s="100">
        <f t="shared" ca="1" si="1278"/>
        <v>0</v>
      </c>
      <c r="H490" s="96" t="s">
        <v>54</v>
      </c>
      <c r="I490" s="96" t="s">
        <v>792</v>
      </c>
      <c r="J490" s="96" t="s">
        <v>793</v>
      </c>
      <c r="K490" s="101" t="str">
        <f t="shared" ref="K490" ca="1" si="1290">IF(F490=0,$L$3,(IF(G490=0,$L$1,$L$2)))</f>
        <v>Completed</v>
      </c>
      <c r="L490" s="97" t="s">
        <v>315</v>
      </c>
      <c r="M490" s="97" t="s">
        <v>58</v>
      </c>
      <c r="N490" s="97" t="s">
        <v>59</v>
      </c>
      <c r="O490" s="97" t="s">
        <v>60</v>
      </c>
      <c r="P490" s="97" t="s">
        <v>61</v>
      </c>
      <c r="Q490" s="97" t="s">
        <v>62</v>
      </c>
      <c r="R490" s="117">
        <v>0.17</v>
      </c>
      <c r="S490" s="102">
        <v>1</v>
      </c>
      <c r="T490" s="103">
        <v>1000000</v>
      </c>
      <c r="U490" s="103">
        <v>1000299</v>
      </c>
      <c r="V490" s="101">
        <f t="shared" si="1279"/>
        <v>0</v>
      </c>
      <c r="W490" s="101">
        <f t="shared" si="1280"/>
        <v>1000000</v>
      </c>
      <c r="X490" s="103">
        <v>798</v>
      </c>
      <c r="Y490" s="104">
        <f t="shared" si="1281"/>
        <v>7.9776146932067317E-4</v>
      </c>
      <c r="Z490" s="105">
        <f t="shared" si="1282"/>
        <v>1.2531328320802004</v>
      </c>
      <c r="AA490" s="106">
        <f t="shared" si="1283"/>
        <v>170</v>
      </c>
      <c r="AB490" s="107">
        <f t="shared" si="1284"/>
        <v>170</v>
      </c>
      <c r="AC490" s="106">
        <f t="shared" si="1285"/>
        <v>0</v>
      </c>
      <c r="AD490" s="108">
        <f t="shared" si="1286"/>
        <v>1000</v>
      </c>
      <c r="AE490" s="298">
        <f>IF((SUMIF($J$7:$J$1048576,J490,$U$7:$U$1048576))&gt;(SUMIF($J$7:$J$1048576,J490,$T$7:$T$1048576)),AD490,(IF(O490="cpv",(U490*S490),(U490*S490/1000))))</f>
        <v>1000</v>
      </c>
      <c r="AF490" s="109">
        <f t="shared" si="1287"/>
        <v>0</v>
      </c>
      <c r="AG490" s="109">
        <v>0</v>
      </c>
      <c r="AH490" s="109">
        <f t="shared" si="1288"/>
        <v>830</v>
      </c>
      <c r="AI490" s="341">
        <f t="shared" si="1289"/>
        <v>0.83</v>
      </c>
    </row>
    <row r="491" spans="1:35" customFormat="1" ht="15" hidden="1" customHeight="1" thickBot="1" x14ac:dyDescent="0.3">
      <c r="A491" s="290" t="s">
        <v>790</v>
      </c>
      <c r="B491" s="97">
        <v>2016</v>
      </c>
      <c r="C491" s="97">
        <v>3</v>
      </c>
      <c r="D491" s="98" t="s">
        <v>53</v>
      </c>
      <c r="E491" s="99">
        <v>42430</v>
      </c>
      <c r="F491" s="99">
        <v>42459</v>
      </c>
      <c r="G491" s="100">
        <f t="shared" ref="G491:G492" ca="1" si="1291">IF($N$1&gt;F491,0,(F491-$N$1))</f>
        <v>0</v>
      </c>
      <c r="H491" s="96" t="s">
        <v>54</v>
      </c>
      <c r="I491" s="96" t="s">
        <v>792</v>
      </c>
      <c r="J491" s="96" t="s">
        <v>793</v>
      </c>
      <c r="K491" s="101" t="str">
        <f t="shared" ref="K491:K492" ca="1" si="1292">IF(F491=0,$L$3,(IF(G491=0,$L$1,$L$2)))</f>
        <v>Completed</v>
      </c>
      <c r="L491" s="97" t="s">
        <v>64</v>
      </c>
      <c r="M491" s="97" t="s">
        <v>58</v>
      </c>
      <c r="N491" s="97" t="s">
        <v>59</v>
      </c>
      <c r="O491" s="97" t="s">
        <v>60</v>
      </c>
      <c r="P491" s="97" t="s">
        <v>61</v>
      </c>
      <c r="Q491" s="97" t="s">
        <v>62</v>
      </c>
      <c r="R491" s="117">
        <v>0.2</v>
      </c>
      <c r="S491" s="102">
        <v>1</v>
      </c>
      <c r="T491" s="103">
        <v>1500000</v>
      </c>
      <c r="U491" s="103">
        <v>1501154</v>
      </c>
      <c r="V491" s="101">
        <f t="shared" ref="V491:V492" si="1293">IF(U491&gt;T491,0,T491-U491)</f>
        <v>0</v>
      </c>
      <c r="W491" s="101">
        <f t="shared" ref="W491:W492" si="1294">IF(U491&gt;T491,T491,U491)</f>
        <v>1500000</v>
      </c>
      <c r="X491" s="103">
        <v>103</v>
      </c>
      <c r="Y491" s="104">
        <f t="shared" ref="Y491:Y492" si="1295">X491/U491</f>
        <v>6.8613879721867308E-5</v>
      </c>
      <c r="Z491" s="105">
        <f t="shared" ref="Z491:Z492" si="1296">AE491/X491</f>
        <v>9.7087378640776691</v>
      </c>
      <c r="AA491" s="106">
        <f t="shared" ref="AA491:AA492" si="1297">IF(O491="cpv",(T491*R491),(T491/1000*R491))</f>
        <v>300</v>
      </c>
      <c r="AB491" s="107">
        <f t="shared" ref="AB491:AB492" si="1298">IF(O491="cpv",(IF(V491&gt;0,U491*R491,AA491)),(IF(V491&gt;0,U491/1000*R491,AA491)))</f>
        <v>300</v>
      </c>
      <c r="AC491" s="106">
        <f t="shared" ref="AC491:AC492" si="1299">AB491-AA491</f>
        <v>0</v>
      </c>
      <c r="AD491" s="108">
        <f t="shared" ref="AD491:AD492" si="1300">IF(O491="cpv",(T491*S491),(T491/1000*S491))</f>
        <v>1500</v>
      </c>
      <c r="AE491" s="298">
        <v>1000</v>
      </c>
      <c r="AF491" s="109">
        <f t="shared" ref="AF491:AF492" si="1301">AE491-AD491</f>
        <v>-500</v>
      </c>
      <c r="AG491" s="109">
        <v>0</v>
      </c>
      <c r="AH491" s="109">
        <f t="shared" ref="AH491:AH492" si="1302">AE491-AB491-AG491</f>
        <v>700</v>
      </c>
      <c r="AI491" s="341">
        <f t="shared" ref="AI491:AI492" si="1303">AH491/AE491</f>
        <v>0.7</v>
      </c>
    </row>
    <row r="492" spans="1:35" customFormat="1" ht="15.75" hidden="1" customHeight="1" thickBot="1" x14ac:dyDescent="0.3">
      <c r="A492" s="291" t="s">
        <v>791</v>
      </c>
      <c r="B492" s="157">
        <v>2016</v>
      </c>
      <c r="C492" s="157">
        <v>3</v>
      </c>
      <c r="D492" s="342" t="s">
        <v>53</v>
      </c>
      <c r="E492" s="159">
        <v>42430</v>
      </c>
      <c r="F492" s="159">
        <v>42459</v>
      </c>
      <c r="G492" s="343">
        <f t="shared" ca="1" si="1291"/>
        <v>0</v>
      </c>
      <c r="H492" s="156" t="s">
        <v>54</v>
      </c>
      <c r="I492" s="156" t="s">
        <v>792</v>
      </c>
      <c r="J492" s="156" t="s">
        <v>793</v>
      </c>
      <c r="K492" s="344" t="str">
        <f t="shared" ca="1" si="1292"/>
        <v>Completed</v>
      </c>
      <c r="L492" s="157" t="s">
        <v>172</v>
      </c>
      <c r="M492" s="157" t="s">
        <v>58</v>
      </c>
      <c r="N492" s="157" t="s">
        <v>59</v>
      </c>
      <c r="O492" s="97" t="s">
        <v>60</v>
      </c>
      <c r="P492" s="157" t="s">
        <v>61</v>
      </c>
      <c r="Q492" s="157" t="s">
        <v>62</v>
      </c>
      <c r="R492" s="117">
        <v>0.15</v>
      </c>
      <c r="S492" s="158">
        <v>1</v>
      </c>
      <c r="T492" s="345">
        <v>1000000</v>
      </c>
      <c r="U492" s="345">
        <v>1101741</v>
      </c>
      <c r="V492" s="344">
        <f t="shared" si="1293"/>
        <v>0</v>
      </c>
      <c r="W492" s="344">
        <f t="shared" si="1294"/>
        <v>1000000</v>
      </c>
      <c r="X492" s="345"/>
      <c r="Y492" s="346">
        <f t="shared" si="1295"/>
        <v>0</v>
      </c>
      <c r="Z492" s="347" t="e">
        <f t="shared" si="1296"/>
        <v>#DIV/0!</v>
      </c>
      <c r="AA492" s="348">
        <f t="shared" si="1297"/>
        <v>150</v>
      </c>
      <c r="AB492" s="349">
        <f t="shared" si="1298"/>
        <v>150</v>
      </c>
      <c r="AC492" s="348">
        <f t="shared" si="1299"/>
        <v>0</v>
      </c>
      <c r="AD492" s="350">
        <f t="shared" si="1300"/>
        <v>1000</v>
      </c>
      <c r="AE492" s="351">
        <f t="shared" ref="AE492:AE498" si="1304">IF((SUMIF($J$7:$J$1048576,J492,$U$7:$U$1048576))&gt;(SUMIF($J$7:$J$1048576,J492,$T$7:$T$1048576)),AD492,(IF(O492="cpv",(U492*S492),(U492*S492/1000))))</f>
        <v>1000</v>
      </c>
      <c r="AF492" s="352">
        <f t="shared" si="1301"/>
        <v>0</v>
      </c>
      <c r="AG492" s="352">
        <v>0</v>
      </c>
      <c r="AH492" s="352">
        <f t="shared" si="1302"/>
        <v>850</v>
      </c>
      <c r="AI492" s="353">
        <f t="shared" si="1303"/>
        <v>0.85</v>
      </c>
    </row>
    <row r="493" spans="1:35" customFormat="1" ht="15" hidden="1" customHeight="1" thickBot="1" x14ac:dyDescent="0.3">
      <c r="A493" s="287" t="s">
        <v>794</v>
      </c>
      <c r="B493" s="111">
        <v>2016</v>
      </c>
      <c r="C493" s="111">
        <v>3</v>
      </c>
      <c r="D493" s="112" t="s">
        <v>53</v>
      </c>
      <c r="E493" s="113">
        <v>42436</v>
      </c>
      <c r="F493" s="113">
        <v>42443</v>
      </c>
      <c r="G493" s="114">
        <f t="shared" ref="G493:G494" ca="1" si="1305">IF($N$1&gt;F493,0,(F493-$N$1))</f>
        <v>0</v>
      </c>
      <c r="H493" s="115" t="s">
        <v>54</v>
      </c>
      <c r="I493" s="115" t="s">
        <v>672</v>
      </c>
      <c r="J493" s="115" t="s">
        <v>797</v>
      </c>
      <c r="K493" s="116" t="str">
        <f t="shared" ref="K493:K494" ca="1" si="1306">IF(F493=0,$L$3,(IF(G493=0,$L$1,$L$2)))</f>
        <v>Completed</v>
      </c>
      <c r="L493" s="111" t="s">
        <v>172</v>
      </c>
      <c r="M493" s="111" t="s">
        <v>58</v>
      </c>
      <c r="N493" s="111" t="s">
        <v>59</v>
      </c>
      <c r="O493" s="97" t="s">
        <v>60</v>
      </c>
      <c r="P493" s="111" t="s">
        <v>61</v>
      </c>
      <c r="Q493" s="111" t="s">
        <v>62</v>
      </c>
      <c r="R493" s="117">
        <v>0.15</v>
      </c>
      <c r="S493" s="117">
        <v>1</v>
      </c>
      <c r="T493" s="118">
        <v>1000000</v>
      </c>
      <c r="U493" s="118">
        <v>1056786</v>
      </c>
      <c r="V493" s="116">
        <f t="shared" ref="V493:V494" si="1307">IF(U493&gt;T493,0,T493-U493)</f>
        <v>0</v>
      </c>
      <c r="W493" s="116">
        <f t="shared" ref="W493:W494" si="1308">IF(U493&gt;T493,T493,U493)</f>
        <v>1000000</v>
      </c>
      <c r="X493" s="118"/>
      <c r="Y493" s="119">
        <f t="shared" ref="Y493:Y494" si="1309">X493/U493</f>
        <v>0</v>
      </c>
      <c r="Z493" s="120" t="e">
        <f t="shared" ref="Z493:Z494" si="1310">AE493/X493</f>
        <v>#DIV/0!</v>
      </c>
      <c r="AA493" s="121">
        <f t="shared" ref="AA493:AA494" si="1311">IF(O493="cpv",(T493*R493),(T493/1000*R493))</f>
        <v>150</v>
      </c>
      <c r="AB493" s="122">
        <f t="shared" ref="AB493:AB494" si="1312">IF(O493="cpv",(IF(V493&gt;0,U493*R493,AA493)),(IF(V493&gt;0,U493/1000*R493,AA493)))</f>
        <v>150</v>
      </c>
      <c r="AC493" s="121">
        <f t="shared" ref="AC493:AC494" si="1313">AB493-AA493</f>
        <v>0</v>
      </c>
      <c r="AD493" s="123">
        <f t="shared" ref="AD493:AD494" si="1314">IF(O493="cpv",(T493*S493),(T493/1000*S493))</f>
        <v>1000</v>
      </c>
      <c r="AE493" s="293">
        <f t="shared" si="1304"/>
        <v>1056.7860000000001</v>
      </c>
      <c r="AF493" s="124">
        <f t="shared" ref="AF493:AF494" si="1315">AE493-AD493</f>
        <v>56.786000000000058</v>
      </c>
      <c r="AG493" s="124">
        <v>0</v>
      </c>
      <c r="AH493" s="124">
        <f t="shared" ref="AH493:AH494" si="1316">AE493-AB493-AG493</f>
        <v>906.78600000000006</v>
      </c>
      <c r="AI493" s="340">
        <f t="shared" ref="AI493:AI494" si="1317">AH493/AE493</f>
        <v>0.85806019383299936</v>
      </c>
    </row>
    <row r="494" spans="1:35" customFormat="1" ht="15" hidden="1" customHeight="1" thickBot="1" x14ac:dyDescent="0.3">
      <c r="A494" s="290" t="s">
        <v>795</v>
      </c>
      <c r="B494" s="97">
        <v>2016</v>
      </c>
      <c r="C494" s="97">
        <v>3</v>
      </c>
      <c r="D494" s="98" t="s">
        <v>53</v>
      </c>
      <c r="E494" s="99">
        <v>42436</v>
      </c>
      <c r="F494" s="99">
        <v>42443</v>
      </c>
      <c r="G494" s="100">
        <f t="shared" ca="1" si="1305"/>
        <v>0</v>
      </c>
      <c r="H494" s="96" t="s">
        <v>54</v>
      </c>
      <c r="I494" s="96" t="s">
        <v>672</v>
      </c>
      <c r="J494" s="96" t="s">
        <v>797</v>
      </c>
      <c r="K494" s="101" t="str">
        <f t="shared" ca="1" si="1306"/>
        <v>Completed</v>
      </c>
      <c r="L494" s="97" t="s">
        <v>64</v>
      </c>
      <c r="M494" s="97" t="s">
        <v>58</v>
      </c>
      <c r="N494" s="97" t="s">
        <v>59</v>
      </c>
      <c r="O494" s="97" t="s">
        <v>60</v>
      </c>
      <c r="P494" s="97" t="s">
        <v>61</v>
      </c>
      <c r="Q494" s="97" t="s">
        <v>62</v>
      </c>
      <c r="R494" s="117">
        <v>0.2</v>
      </c>
      <c r="S494" s="102">
        <v>1</v>
      </c>
      <c r="T494" s="103">
        <v>1500000</v>
      </c>
      <c r="U494" s="103">
        <v>915884</v>
      </c>
      <c r="V494" s="101">
        <f t="shared" si="1307"/>
        <v>584116</v>
      </c>
      <c r="W494" s="101">
        <f t="shared" si="1308"/>
        <v>915884</v>
      </c>
      <c r="X494" s="103">
        <v>247</v>
      </c>
      <c r="Y494" s="104">
        <f t="shared" si="1309"/>
        <v>2.6968480724633251E-4</v>
      </c>
      <c r="Z494" s="105">
        <f t="shared" si="1310"/>
        <v>3.7080323886639674</v>
      </c>
      <c r="AA494" s="106">
        <f t="shared" si="1311"/>
        <v>300</v>
      </c>
      <c r="AB494" s="107">
        <f t="shared" si="1312"/>
        <v>183.17680000000001</v>
      </c>
      <c r="AC494" s="106">
        <f t="shared" si="1313"/>
        <v>-116.82319999999999</v>
      </c>
      <c r="AD494" s="108">
        <f t="shared" si="1314"/>
        <v>1500</v>
      </c>
      <c r="AE494" s="298">
        <f t="shared" si="1304"/>
        <v>915.88400000000001</v>
      </c>
      <c r="AF494" s="109">
        <f t="shared" si="1315"/>
        <v>-584.11599999999999</v>
      </c>
      <c r="AG494" s="109">
        <v>0</v>
      </c>
      <c r="AH494" s="109">
        <f t="shared" si="1316"/>
        <v>732.70720000000006</v>
      </c>
      <c r="AI494" s="341">
        <f t="shared" si="1317"/>
        <v>0.8</v>
      </c>
    </row>
    <row r="495" spans="1:35" customFormat="1" ht="15.75" hidden="1" customHeight="1" thickBot="1" x14ac:dyDescent="0.3">
      <c r="A495" s="291" t="s">
        <v>796</v>
      </c>
      <c r="B495" s="157">
        <v>2016</v>
      </c>
      <c r="C495" s="157">
        <v>3</v>
      </c>
      <c r="D495" s="342" t="s">
        <v>53</v>
      </c>
      <c r="E495" s="159">
        <v>42436</v>
      </c>
      <c r="F495" s="159">
        <v>42443</v>
      </c>
      <c r="G495" s="343">
        <f t="shared" ref="G495:G496" ca="1" si="1318">IF($N$1&gt;F495,0,(F495-$N$1))</f>
        <v>0</v>
      </c>
      <c r="H495" s="156" t="s">
        <v>54</v>
      </c>
      <c r="I495" s="156" t="s">
        <v>672</v>
      </c>
      <c r="J495" s="156" t="s">
        <v>797</v>
      </c>
      <c r="K495" s="344" t="str">
        <f t="shared" ref="K495:K496" ca="1" si="1319">IF(F495=0,$L$3,(IF(G495=0,$L$1,$L$2)))</f>
        <v>Completed</v>
      </c>
      <c r="L495" s="157" t="s">
        <v>82</v>
      </c>
      <c r="M495" s="157" t="s">
        <v>58</v>
      </c>
      <c r="N495" s="157" t="s">
        <v>59</v>
      </c>
      <c r="O495" s="97" t="s">
        <v>60</v>
      </c>
      <c r="P495" s="157" t="s">
        <v>61</v>
      </c>
      <c r="Q495" s="157" t="s">
        <v>62</v>
      </c>
      <c r="R495" s="117">
        <v>0.1</v>
      </c>
      <c r="S495" s="158">
        <v>1</v>
      </c>
      <c r="T495" s="345">
        <v>1500000</v>
      </c>
      <c r="U495" s="345">
        <v>1056196</v>
      </c>
      <c r="V495" s="344">
        <f t="shared" ref="V495:V496" si="1320">IF(U495&gt;T495,0,T495-U495)</f>
        <v>443804</v>
      </c>
      <c r="W495" s="344">
        <f t="shared" ref="W495:W496" si="1321">IF(U495&gt;T495,T495,U495)</f>
        <v>1056196</v>
      </c>
      <c r="X495" s="345"/>
      <c r="Y495" s="346">
        <f t="shared" ref="Y495:Y496" si="1322">X495/U495</f>
        <v>0</v>
      </c>
      <c r="Z495" s="347" t="e">
        <f t="shared" ref="Z495:Z496" si="1323">AE495/X495</f>
        <v>#DIV/0!</v>
      </c>
      <c r="AA495" s="348">
        <f t="shared" ref="AA495:AA496" si="1324">IF(O495="cpv",(T495*R495),(T495/1000*R495))</f>
        <v>150</v>
      </c>
      <c r="AB495" s="349">
        <f t="shared" ref="AB495:AB496" si="1325">IF(O495="cpv",(IF(V495&gt;0,U495*R495,AA495)),(IF(V495&gt;0,U495/1000*R495,AA495)))</f>
        <v>105.61959999999999</v>
      </c>
      <c r="AC495" s="348">
        <f t="shared" ref="AC495:AC496" si="1326">AB495-AA495</f>
        <v>-44.380400000000009</v>
      </c>
      <c r="AD495" s="350">
        <f t="shared" ref="AD495:AD496" si="1327">IF(O495="cpv",(T495*S495),(T495/1000*S495))</f>
        <v>1500</v>
      </c>
      <c r="AE495" s="351">
        <f t="shared" si="1304"/>
        <v>1056.1959999999999</v>
      </c>
      <c r="AF495" s="352">
        <f t="shared" ref="AF495:AF496" si="1328">AE495-AD495</f>
        <v>-443.80400000000009</v>
      </c>
      <c r="AG495" s="352">
        <v>0</v>
      </c>
      <c r="AH495" s="352">
        <f t="shared" ref="AH495:AH496" si="1329">AE495-AB495-AG495</f>
        <v>950.57639999999992</v>
      </c>
      <c r="AI495" s="353">
        <f t="shared" ref="AI495:AI496" si="1330">AH495/AE495</f>
        <v>0.9</v>
      </c>
    </row>
    <row r="496" spans="1:35" customFormat="1" ht="15.75" hidden="1" customHeight="1" thickBot="1" x14ac:dyDescent="0.3">
      <c r="A496" s="289" t="s">
        <v>798</v>
      </c>
      <c r="B496" s="141">
        <v>2016</v>
      </c>
      <c r="C496" s="141">
        <v>3</v>
      </c>
      <c r="D496" s="142" t="s">
        <v>53</v>
      </c>
      <c r="E496" s="143">
        <v>42436</v>
      </c>
      <c r="F496" s="143">
        <v>42443</v>
      </c>
      <c r="G496" s="144">
        <f t="shared" ca="1" si="1318"/>
        <v>0</v>
      </c>
      <c r="H496" s="145" t="s">
        <v>54</v>
      </c>
      <c r="I496" s="145" t="s">
        <v>672</v>
      </c>
      <c r="J496" s="145" t="s">
        <v>799</v>
      </c>
      <c r="K496" s="146" t="str">
        <f t="shared" ca="1" si="1319"/>
        <v>Completed</v>
      </c>
      <c r="L496" s="141" t="s">
        <v>305</v>
      </c>
      <c r="M496" s="141" t="s">
        <v>58</v>
      </c>
      <c r="N496" s="141" t="s">
        <v>306</v>
      </c>
      <c r="O496" s="97" t="s">
        <v>60</v>
      </c>
      <c r="P496" s="141" t="s">
        <v>61</v>
      </c>
      <c r="Q496" s="141" t="s">
        <v>62</v>
      </c>
      <c r="R496" s="117">
        <v>2</v>
      </c>
      <c r="S496" s="147">
        <v>5</v>
      </c>
      <c r="T496" s="148">
        <v>200000</v>
      </c>
      <c r="U496" s="148">
        <v>147987</v>
      </c>
      <c r="V496" s="146">
        <f t="shared" si="1320"/>
        <v>52013</v>
      </c>
      <c r="W496" s="146">
        <f t="shared" si="1321"/>
        <v>147987</v>
      </c>
      <c r="X496" s="148">
        <v>348</v>
      </c>
      <c r="Y496" s="149">
        <f t="shared" si="1322"/>
        <v>2.3515579071134627E-3</v>
      </c>
      <c r="Z496" s="150">
        <f t="shared" si="1323"/>
        <v>2.1262499999999998</v>
      </c>
      <c r="AA496" s="151">
        <f t="shared" si="1324"/>
        <v>400</v>
      </c>
      <c r="AB496" s="152">
        <f t="shared" si="1325"/>
        <v>295.97399999999999</v>
      </c>
      <c r="AC496" s="151">
        <f t="shared" si="1326"/>
        <v>-104.02600000000001</v>
      </c>
      <c r="AD496" s="153">
        <f t="shared" si="1327"/>
        <v>1000</v>
      </c>
      <c r="AE496" s="295">
        <f t="shared" si="1304"/>
        <v>739.93499999999995</v>
      </c>
      <c r="AF496" s="154">
        <f t="shared" si="1328"/>
        <v>-260.06500000000005</v>
      </c>
      <c r="AG496" s="154">
        <v>0</v>
      </c>
      <c r="AH496" s="154">
        <f t="shared" si="1329"/>
        <v>443.96099999999996</v>
      </c>
      <c r="AI496" s="354">
        <f t="shared" si="1330"/>
        <v>0.6</v>
      </c>
    </row>
    <row r="497" spans="1:35" customFormat="1" ht="15" hidden="1" customHeight="1" thickBot="1" x14ac:dyDescent="0.3">
      <c r="A497" s="287" t="s">
        <v>800</v>
      </c>
      <c r="B497" s="111">
        <v>2016</v>
      </c>
      <c r="C497" s="111">
        <v>3</v>
      </c>
      <c r="D497" s="112" t="s">
        <v>53</v>
      </c>
      <c r="E497" s="113">
        <v>42433</v>
      </c>
      <c r="F497" s="113">
        <v>42437</v>
      </c>
      <c r="G497" s="114">
        <f t="shared" ref="G497:G500" ca="1" si="1331">IF($N$1&gt;F497,0,(F497-$N$1))</f>
        <v>0</v>
      </c>
      <c r="H497" s="115" t="s">
        <v>54</v>
      </c>
      <c r="I497" s="115" t="s">
        <v>115</v>
      </c>
      <c r="J497" s="115" t="s">
        <v>801</v>
      </c>
      <c r="K497" s="116" t="str">
        <f t="shared" ref="K497:K500" ca="1" si="1332">IF(F497=0,$L$3,(IF(G497=0,$L$1,$L$2)))</f>
        <v>Completed</v>
      </c>
      <c r="L497" s="111" t="s">
        <v>77</v>
      </c>
      <c r="M497" s="111" t="s">
        <v>58</v>
      </c>
      <c r="N497" s="111" t="s">
        <v>78</v>
      </c>
      <c r="O497" s="111" t="s">
        <v>60</v>
      </c>
      <c r="P497" s="111" t="s">
        <v>79</v>
      </c>
      <c r="Q497" s="111" t="s">
        <v>79</v>
      </c>
      <c r="R497" s="117">
        <v>1.5</v>
      </c>
      <c r="S497" s="117">
        <v>4.25</v>
      </c>
      <c r="T497" s="118">
        <v>300000</v>
      </c>
      <c r="U497" s="118">
        <v>300609</v>
      </c>
      <c r="V497" s="116">
        <f t="shared" ref="V497:V500" si="1333">IF(U497&gt;T497,0,T497-U497)</f>
        <v>0</v>
      </c>
      <c r="W497" s="116">
        <f t="shared" ref="W497:W500" si="1334">IF(U497&gt;T497,T497,U497)</f>
        <v>300000</v>
      </c>
      <c r="X497" s="118">
        <v>3068</v>
      </c>
      <c r="Y497" s="119">
        <f t="shared" ref="Y497:Y500" si="1335">X497/U497</f>
        <v>1.0205948591026881E-2</v>
      </c>
      <c r="Z497" s="120">
        <f t="shared" ref="Z497:Z500" si="1336">AE497/X497</f>
        <v>0.4155801825293351</v>
      </c>
      <c r="AA497" s="121">
        <f t="shared" ref="AA497:AA500" si="1337">IF(O497="cpv",(T497*R497),(T497/1000*R497))</f>
        <v>450</v>
      </c>
      <c r="AB497" s="107">
        <v>0</v>
      </c>
      <c r="AC497" s="121">
        <f t="shared" ref="AC497:AC500" si="1338">AB497-AA497</f>
        <v>-450</v>
      </c>
      <c r="AD497" s="123">
        <f t="shared" ref="AD497:AD500" si="1339">IF(O497="cpv",(T497*S497),(T497/1000*S497))</f>
        <v>1275</v>
      </c>
      <c r="AE497" s="293">
        <f t="shared" si="1304"/>
        <v>1275</v>
      </c>
      <c r="AF497" s="124">
        <f t="shared" ref="AF497:AF500" si="1340">AE497-AD497</f>
        <v>0</v>
      </c>
      <c r="AG497" s="124">
        <v>0</v>
      </c>
      <c r="AH497" s="124">
        <f t="shared" ref="AH497:AH500" si="1341">AE497-AB497-AG497</f>
        <v>1275</v>
      </c>
      <c r="AI497" s="340">
        <f t="shared" ref="AI497:AI500" si="1342">AH497/AE497</f>
        <v>1</v>
      </c>
    </row>
    <row r="498" spans="1:35" customFormat="1" ht="15" hidden="1" customHeight="1" thickBot="1" x14ac:dyDescent="0.3">
      <c r="A498" s="290" t="s">
        <v>802</v>
      </c>
      <c r="B498" s="97">
        <v>2016</v>
      </c>
      <c r="C498" s="97">
        <v>3</v>
      </c>
      <c r="D498" s="98" t="s">
        <v>53</v>
      </c>
      <c r="E498" s="99">
        <v>42433</v>
      </c>
      <c r="F498" s="99">
        <v>42437</v>
      </c>
      <c r="G498" s="100">
        <f t="shared" ca="1" si="1331"/>
        <v>0</v>
      </c>
      <c r="H498" s="96" t="s">
        <v>54</v>
      </c>
      <c r="I498" s="96" t="s">
        <v>115</v>
      </c>
      <c r="J498" s="96" t="s">
        <v>801</v>
      </c>
      <c r="K498" s="101" t="str">
        <f t="shared" ca="1" si="1332"/>
        <v>Completed</v>
      </c>
      <c r="L498" s="97" t="s">
        <v>82</v>
      </c>
      <c r="M498" s="97" t="s">
        <v>58</v>
      </c>
      <c r="N498" s="97" t="s">
        <v>78</v>
      </c>
      <c r="O498" s="97" t="s">
        <v>60</v>
      </c>
      <c r="P498" s="97" t="s">
        <v>79</v>
      </c>
      <c r="Q498" s="97" t="s">
        <v>79</v>
      </c>
      <c r="R498" s="117">
        <v>0.5</v>
      </c>
      <c r="S498" s="102">
        <v>4.25</v>
      </c>
      <c r="T498" s="103">
        <v>300000</v>
      </c>
      <c r="U498" s="103">
        <v>302655</v>
      </c>
      <c r="V498" s="101">
        <f t="shared" si="1333"/>
        <v>0</v>
      </c>
      <c r="W498" s="101">
        <f t="shared" si="1334"/>
        <v>300000</v>
      </c>
      <c r="X498" s="103">
        <v>2200</v>
      </c>
      <c r="Y498" s="104">
        <f t="shared" si="1335"/>
        <v>7.2690026597941552E-3</v>
      </c>
      <c r="Z498" s="105">
        <f t="shared" si="1336"/>
        <v>0.57954545454545459</v>
      </c>
      <c r="AA498" s="106">
        <f t="shared" si="1337"/>
        <v>150</v>
      </c>
      <c r="AB498" s="107">
        <f t="shared" ref="AB498:AB499" si="1343">IF(O498="cpv",(IF(V498&gt;0,U498*R498,AA498)),(IF(V498&gt;0,U498/1000*R498,AA498)))</f>
        <v>150</v>
      </c>
      <c r="AC498" s="106">
        <f t="shared" si="1338"/>
        <v>0</v>
      </c>
      <c r="AD498" s="108">
        <f t="shared" si="1339"/>
        <v>1275</v>
      </c>
      <c r="AE498" s="298">
        <f t="shared" si="1304"/>
        <v>1275</v>
      </c>
      <c r="AF498" s="109">
        <f t="shared" si="1340"/>
        <v>0</v>
      </c>
      <c r="AG498" s="109">
        <v>0</v>
      </c>
      <c r="AH498" s="109">
        <f t="shared" si="1341"/>
        <v>1125</v>
      </c>
      <c r="AI498" s="341">
        <f t="shared" si="1342"/>
        <v>0.88235294117647056</v>
      </c>
    </row>
    <row r="499" spans="1:35" customFormat="1" ht="15.75" hidden="1" customHeight="1" thickBot="1" x14ac:dyDescent="0.3">
      <c r="A499" s="291" t="s">
        <v>803</v>
      </c>
      <c r="B499" s="157">
        <v>2016</v>
      </c>
      <c r="C499" s="157">
        <v>3</v>
      </c>
      <c r="D499" s="342" t="s">
        <v>53</v>
      </c>
      <c r="E499" s="159">
        <v>42433</v>
      </c>
      <c r="F499" s="159">
        <v>42437</v>
      </c>
      <c r="G499" s="343">
        <f t="shared" ca="1" si="1331"/>
        <v>0</v>
      </c>
      <c r="H499" s="156" t="s">
        <v>54</v>
      </c>
      <c r="I499" s="156" t="s">
        <v>115</v>
      </c>
      <c r="J499" s="156" t="s">
        <v>801</v>
      </c>
      <c r="K499" s="344" t="str">
        <f t="shared" ca="1" si="1332"/>
        <v>Completed</v>
      </c>
      <c r="L499" s="157" t="s">
        <v>64</v>
      </c>
      <c r="M499" s="157" t="s">
        <v>58</v>
      </c>
      <c r="N499" s="157" t="s">
        <v>78</v>
      </c>
      <c r="O499" s="97" t="s">
        <v>60</v>
      </c>
      <c r="P499" s="157" t="s">
        <v>79</v>
      </c>
      <c r="Q499" s="157" t="s">
        <v>79</v>
      </c>
      <c r="R499" s="117">
        <v>2.5</v>
      </c>
      <c r="S499" s="158">
        <v>4.25</v>
      </c>
      <c r="T499" s="345">
        <v>250000</v>
      </c>
      <c r="U499" s="345">
        <v>259909</v>
      </c>
      <c r="V499" s="344">
        <f t="shared" si="1333"/>
        <v>0</v>
      </c>
      <c r="W499" s="344">
        <f t="shared" si="1334"/>
        <v>250000</v>
      </c>
      <c r="X499" s="345">
        <v>3940</v>
      </c>
      <c r="Y499" s="346">
        <f t="shared" si="1335"/>
        <v>1.5159151856996102E-2</v>
      </c>
      <c r="Z499" s="347">
        <f t="shared" si="1336"/>
        <v>0.24111675126903553</v>
      </c>
      <c r="AA499" s="348">
        <f t="shared" si="1337"/>
        <v>625</v>
      </c>
      <c r="AB499" s="349">
        <f t="shared" si="1343"/>
        <v>625</v>
      </c>
      <c r="AC499" s="348">
        <f t="shared" si="1338"/>
        <v>0</v>
      </c>
      <c r="AD499" s="350">
        <f t="shared" si="1339"/>
        <v>1062.5</v>
      </c>
      <c r="AE499" s="351">
        <v>950</v>
      </c>
      <c r="AF499" s="352">
        <f t="shared" si="1340"/>
        <v>-112.5</v>
      </c>
      <c r="AG499" s="352">
        <v>0</v>
      </c>
      <c r="AH499" s="352">
        <f t="shared" si="1341"/>
        <v>325</v>
      </c>
      <c r="AI499" s="353">
        <f t="shared" si="1342"/>
        <v>0.34210526315789475</v>
      </c>
    </row>
    <row r="500" spans="1:35" customFormat="1" ht="15" hidden="1" customHeight="1" thickBot="1" x14ac:dyDescent="0.3">
      <c r="A500" s="287" t="s">
        <v>804</v>
      </c>
      <c r="B500" s="111">
        <v>2016</v>
      </c>
      <c r="C500" s="111">
        <v>3</v>
      </c>
      <c r="D500" s="112" t="s">
        <v>53</v>
      </c>
      <c r="E500" s="113">
        <v>42436</v>
      </c>
      <c r="F500" s="113">
        <v>42459</v>
      </c>
      <c r="G500" s="114">
        <f t="shared" ca="1" si="1331"/>
        <v>0</v>
      </c>
      <c r="H500" s="115" t="s">
        <v>74</v>
      </c>
      <c r="I500" s="115" t="s">
        <v>239</v>
      </c>
      <c r="J500" s="115" t="s">
        <v>816</v>
      </c>
      <c r="K500" s="116" t="str">
        <f t="shared" ca="1" si="1332"/>
        <v>Completed</v>
      </c>
      <c r="L500" s="111" t="s">
        <v>186</v>
      </c>
      <c r="M500" s="111" t="s">
        <v>58</v>
      </c>
      <c r="N500" s="111" t="s">
        <v>108</v>
      </c>
      <c r="O500" s="111" t="s">
        <v>109</v>
      </c>
      <c r="P500" s="111" t="s">
        <v>100</v>
      </c>
      <c r="Q500" s="111" t="s">
        <v>101</v>
      </c>
      <c r="R500" s="117">
        <v>0.02</v>
      </c>
      <c r="S500" s="117">
        <v>0.03</v>
      </c>
      <c r="T500" s="118">
        <v>50000</v>
      </c>
      <c r="U500" s="118">
        <v>21637</v>
      </c>
      <c r="V500" s="116">
        <f t="shared" si="1333"/>
        <v>28363</v>
      </c>
      <c r="W500" s="116">
        <f t="shared" si="1334"/>
        <v>21637</v>
      </c>
      <c r="X500" s="118">
        <v>2981</v>
      </c>
      <c r="Y500" s="119">
        <f t="shared" si="1335"/>
        <v>0.13777325876970006</v>
      </c>
      <c r="Z500" s="120">
        <f t="shared" si="1336"/>
        <v>0.21774907749077491</v>
      </c>
      <c r="AA500" s="121">
        <f t="shared" si="1337"/>
        <v>1000</v>
      </c>
      <c r="AB500" s="122">
        <v>251.02</v>
      </c>
      <c r="AC500" s="121">
        <f t="shared" si="1338"/>
        <v>-748.98</v>
      </c>
      <c r="AD500" s="123">
        <f t="shared" si="1339"/>
        <v>1500</v>
      </c>
      <c r="AE500" s="293">
        <f>IF((SUMIF($J$7:$J$1048576,J500,$U$7:$U$1048576))&gt;(SUMIF($J$7:$J$1048576,J500,$T$7:$T$1048576)),AD500,(IF(O500="cpv",(U500*S500),(U500*S500/1000))))</f>
        <v>649.11</v>
      </c>
      <c r="AF500" s="124">
        <f t="shared" si="1340"/>
        <v>-850.89</v>
      </c>
      <c r="AG500" s="124">
        <v>0</v>
      </c>
      <c r="AH500" s="124">
        <f t="shared" si="1341"/>
        <v>398.09000000000003</v>
      </c>
      <c r="AI500" s="340">
        <f t="shared" si="1342"/>
        <v>0.61328588374851722</v>
      </c>
    </row>
    <row r="501" spans="1:35" customFormat="1" ht="15" hidden="1" customHeight="1" thickBot="1" x14ac:dyDescent="0.3">
      <c r="A501" s="290" t="s">
        <v>805</v>
      </c>
      <c r="B501" s="97">
        <v>2016</v>
      </c>
      <c r="C501" s="97">
        <v>3</v>
      </c>
      <c r="D501" s="98" t="s">
        <v>53</v>
      </c>
      <c r="E501" s="99">
        <v>42436</v>
      </c>
      <c r="F501" s="99">
        <v>42459</v>
      </c>
      <c r="G501" s="100">
        <f t="shared" ref="G501:G503" ca="1" si="1344">IF($N$1&gt;F501,0,(F501-$N$1))</f>
        <v>0</v>
      </c>
      <c r="H501" s="96" t="s">
        <v>74</v>
      </c>
      <c r="I501" s="96" t="s">
        <v>239</v>
      </c>
      <c r="J501" s="96" t="s">
        <v>816</v>
      </c>
      <c r="K501" s="101" t="str">
        <f t="shared" ref="K501:K503" ca="1" si="1345">IF(F501=0,$L$3,(IF(G501=0,$L$1,$L$2)))</f>
        <v>Completed</v>
      </c>
      <c r="L501" s="97" t="s">
        <v>410</v>
      </c>
      <c r="M501" s="97" t="s">
        <v>58</v>
      </c>
      <c r="N501" s="97" t="s">
        <v>108</v>
      </c>
      <c r="O501" s="97" t="s">
        <v>109</v>
      </c>
      <c r="P501" s="97" t="s">
        <v>100</v>
      </c>
      <c r="Q501" s="97" t="s">
        <v>101</v>
      </c>
      <c r="R501" s="117">
        <v>0.02</v>
      </c>
      <c r="S501" s="102">
        <v>0.03</v>
      </c>
      <c r="T501" s="103">
        <v>25000</v>
      </c>
      <c r="U501" s="103">
        <v>21632</v>
      </c>
      <c r="V501" s="101">
        <f t="shared" ref="V501:V503" si="1346">IF(U501&gt;T501,0,T501-U501)</f>
        <v>3368</v>
      </c>
      <c r="W501" s="101">
        <f t="shared" ref="W501:W503" si="1347">IF(U501&gt;T501,T501,U501)</f>
        <v>21632</v>
      </c>
      <c r="X501" s="103"/>
      <c r="Y501" s="104">
        <f t="shared" ref="Y501:Y503" si="1348">X501/U501</f>
        <v>0</v>
      </c>
      <c r="Z501" s="105" t="e">
        <f t="shared" ref="Z501:Z503" si="1349">AE501/X501</f>
        <v>#DIV/0!</v>
      </c>
      <c r="AA501" s="106">
        <f t="shared" ref="AA501:AA503" si="1350">IF(O501="cpv",(T501*R501),(T501/1000*R501))</f>
        <v>500</v>
      </c>
      <c r="AB501" s="107">
        <f t="shared" ref="AB501:AB503" si="1351">IF(O501="cpv",(IF(V501&gt;0,U501*R501,AA501)),(IF(V501&gt;0,U501/1000*R501,AA501)))</f>
        <v>432.64</v>
      </c>
      <c r="AC501" s="106">
        <f t="shared" ref="AC501:AC503" si="1352">AB501-AA501</f>
        <v>-67.360000000000014</v>
      </c>
      <c r="AD501" s="108">
        <f t="shared" ref="AD501:AD503" si="1353">IF(O501="cpv",(T501*S501),(T501/1000*S501))</f>
        <v>750</v>
      </c>
      <c r="AE501" s="298">
        <f>IF((SUMIF($J$7:$J$1048576,J501,$U$7:$U$1048576))&gt;(SUMIF($J$7:$J$1048576,J501,$T$7:$T$1048576)),AD501,(IF(O501="cpv",(U501*S501),(U501*S501/1000))))</f>
        <v>648.95999999999992</v>
      </c>
      <c r="AF501" s="109">
        <f t="shared" ref="AF501:AF503" si="1354">AE501-AD501</f>
        <v>-101.04000000000008</v>
      </c>
      <c r="AG501" s="109">
        <v>0</v>
      </c>
      <c r="AH501" s="109">
        <f t="shared" ref="AH501:AH503" si="1355">AE501-AB501-AG501</f>
        <v>216.31999999999994</v>
      </c>
      <c r="AI501" s="341">
        <f t="shared" ref="AI501:AI503" si="1356">AH501/AE501</f>
        <v>0.33333333333333326</v>
      </c>
    </row>
    <row r="502" spans="1:35" customFormat="1" ht="15" hidden="1" customHeight="1" thickBot="1" x14ac:dyDescent="0.3">
      <c r="A502" s="290" t="s">
        <v>806</v>
      </c>
      <c r="B502" s="97">
        <v>2016</v>
      </c>
      <c r="C502" s="97">
        <v>3</v>
      </c>
      <c r="D502" s="98" t="s">
        <v>53</v>
      </c>
      <c r="E502" s="99">
        <v>42436</v>
      </c>
      <c r="F502" s="99">
        <v>42459</v>
      </c>
      <c r="G502" s="100">
        <f t="shared" ca="1" si="1344"/>
        <v>0</v>
      </c>
      <c r="H502" s="96" t="s">
        <v>74</v>
      </c>
      <c r="I502" s="96" t="s">
        <v>239</v>
      </c>
      <c r="J502" s="96" t="s">
        <v>816</v>
      </c>
      <c r="K502" s="101" t="str">
        <f t="shared" ca="1" si="1345"/>
        <v>Completed</v>
      </c>
      <c r="L502" s="97" t="s">
        <v>72</v>
      </c>
      <c r="M502" s="97" t="s">
        <v>58</v>
      </c>
      <c r="N502" s="97" t="s">
        <v>108</v>
      </c>
      <c r="O502" s="97" t="s">
        <v>109</v>
      </c>
      <c r="P502" s="97" t="s">
        <v>100</v>
      </c>
      <c r="Q502" s="97" t="s">
        <v>101</v>
      </c>
      <c r="R502" s="117">
        <v>0.02</v>
      </c>
      <c r="S502" s="102">
        <v>0.03</v>
      </c>
      <c r="T502" s="103">
        <v>50000</v>
      </c>
      <c r="U502" s="103">
        <v>43405</v>
      </c>
      <c r="V502" s="101">
        <f t="shared" si="1346"/>
        <v>6595</v>
      </c>
      <c r="W502" s="101">
        <f t="shared" si="1347"/>
        <v>43405</v>
      </c>
      <c r="X502" s="103">
        <v>108</v>
      </c>
      <c r="Y502" s="104">
        <f t="shared" si="1348"/>
        <v>2.4881926045386476E-3</v>
      </c>
      <c r="Z502" s="105">
        <f t="shared" si="1349"/>
        <v>12.056944444444444</v>
      </c>
      <c r="AA502" s="106">
        <f t="shared" si="1350"/>
        <v>1000</v>
      </c>
      <c r="AB502" s="107">
        <f t="shared" si="1351"/>
        <v>868.1</v>
      </c>
      <c r="AC502" s="106">
        <f t="shared" si="1352"/>
        <v>-131.89999999999998</v>
      </c>
      <c r="AD502" s="108">
        <f t="shared" si="1353"/>
        <v>1500</v>
      </c>
      <c r="AE502" s="298">
        <f>IF((SUMIF($J$7:$J$1048576,J502,$U$7:$U$1048576))&gt;(SUMIF($J$7:$J$1048576,J502,$T$7:$T$1048576)),AD502,(IF(O502="cpv",(U502*S502),(U502*S502/1000))))</f>
        <v>1302.1499999999999</v>
      </c>
      <c r="AF502" s="109">
        <f t="shared" si="1354"/>
        <v>-197.85000000000014</v>
      </c>
      <c r="AG502" s="109">
        <v>0</v>
      </c>
      <c r="AH502" s="109">
        <f t="shared" si="1355"/>
        <v>434.04999999999984</v>
      </c>
      <c r="AI502" s="341">
        <f t="shared" si="1356"/>
        <v>0.33333333333333326</v>
      </c>
    </row>
    <row r="503" spans="1:35" customFormat="1" ht="15" hidden="1" customHeight="1" thickBot="1" x14ac:dyDescent="0.3">
      <c r="A503" s="290" t="s">
        <v>807</v>
      </c>
      <c r="B503" s="97">
        <v>2016</v>
      </c>
      <c r="C503" s="97">
        <v>3</v>
      </c>
      <c r="D503" s="98" t="s">
        <v>53</v>
      </c>
      <c r="E503" s="99">
        <v>42436</v>
      </c>
      <c r="F503" s="99">
        <v>42459</v>
      </c>
      <c r="G503" s="100">
        <f t="shared" ca="1" si="1344"/>
        <v>0</v>
      </c>
      <c r="H503" s="96" t="s">
        <v>74</v>
      </c>
      <c r="I503" s="96" t="s">
        <v>239</v>
      </c>
      <c r="J503" s="96" t="s">
        <v>816</v>
      </c>
      <c r="K503" s="101" t="str">
        <f t="shared" ca="1" si="1345"/>
        <v>Completed</v>
      </c>
      <c r="L503" s="97" t="s">
        <v>92</v>
      </c>
      <c r="M503" s="97" t="s">
        <v>58</v>
      </c>
      <c r="N503" s="97" t="s">
        <v>108</v>
      </c>
      <c r="O503" s="97" t="s">
        <v>109</v>
      </c>
      <c r="P503" s="97" t="s">
        <v>100</v>
      </c>
      <c r="Q503" s="97" t="s">
        <v>101</v>
      </c>
      <c r="R503" s="117">
        <v>1.2E-2</v>
      </c>
      <c r="S503" s="102">
        <v>0.03</v>
      </c>
      <c r="T503" s="103">
        <v>50000</v>
      </c>
      <c r="U503" s="103">
        <v>0</v>
      </c>
      <c r="V503" s="101">
        <f t="shared" si="1346"/>
        <v>50000</v>
      </c>
      <c r="W503" s="101">
        <f t="shared" si="1347"/>
        <v>0</v>
      </c>
      <c r="X503" s="103">
        <v>0</v>
      </c>
      <c r="Y503" s="104" t="e">
        <f t="shared" si="1348"/>
        <v>#DIV/0!</v>
      </c>
      <c r="Z503" s="105" t="e">
        <f t="shared" si="1349"/>
        <v>#DIV/0!</v>
      </c>
      <c r="AA503" s="106">
        <f t="shared" si="1350"/>
        <v>600</v>
      </c>
      <c r="AB503" s="107">
        <f t="shared" si="1351"/>
        <v>0</v>
      </c>
      <c r="AC503" s="106">
        <f t="shared" si="1352"/>
        <v>-600</v>
      </c>
      <c r="AD503" s="108">
        <f t="shared" si="1353"/>
        <v>1500</v>
      </c>
      <c r="AE503" s="298">
        <f>IF((SUMIF($J$7:$J$1048576,J503,$U$7:$U$1048576))&gt;(SUMIF($J$7:$J$1048576,J503,$T$7:$T$1048576)),AD503,(IF(O503="cpv",(U503*S503),(U503*S503/1000))))</f>
        <v>0</v>
      </c>
      <c r="AF503" s="109">
        <f t="shared" si="1354"/>
        <v>-1500</v>
      </c>
      <c r="AG503" s="109">
        <v>0</v>
      </c>
      <c r="AH503" s="109">
        <f t="shared" si="1355"/>
        <v>0</v>
      </c>
      <c r="AI503" s="341" t="e">
        <f t="shared" si="1356"/>
        <v>#DIV/0!</v>
      </c>
    </row>
    <row r="504" spans="1:35" customFormat="1" ht="15" hidden="1" customHeight="1" thickBot="1" x14ac:dyDescent="0.3">
      <c r="A504" s="290" t="s">
        <v>808</v>
      </c>
      <c r="B504" s="97">
        <v>2016</v>
      </c>
      <c r="C504" s="97">
        <v>3</v>
      </c>
      <c r="D504" s="98" t="s">
        <v>53</v>
      </c>
      <c r="E504" s="99">
        <v>42436</v>
      </c>
      <c r="F504" s="99">
        <v>42459</v>
      </c>
      <c r="G504" s="100">
        <f t="shared" ref="G504:G505" ca="1" si="1357">IF($N$1&gt;F504,0,(F504-$N$1))</f>
        <v>0</v>
      </c>
      <c r="H504" s="96" t="s">
        <v>74</v>
      </c>
      <c r="I504" s="96" t="s">
        <v>239</v>
      </c>
      <c r="J504" s="96" t="s">
        <v>816</v>
      </c>
      <c r="K504" s="101" t="str">
        <f t="shared" ref="K504:K505" ca="1" si="1358">IF(F504=0,$L$3,(IF(G504=0,$L$1,$L$2)))</f>
        <v>Completed</v>
      </c>
      <c r="L504" s="97" t="s">
        <v>817</v>
      </c>
      <c r="M504" s="97" t="s">
        <v>58</v>
      </c>
      <c r="N504" s="97" t="s">
        <v>108</v>
      </c>
      <c r="O504" s="97" t="s">
        <v>109</v>
      </c>
      <c r="P504" s="97" t="s">
        <v>100</v>
      </c>
      <c r="Q504" s="97" t="s">
        <v>101</v>
      </c>
      <c r="R504" s="117">
        <v>3.9E-2</v>
      </c>
      <c r="S504" s="102">
        <v>0.03</v>
      </c>
      <c r="T504" s="103">
        <v>150000</v>
      </c>
      <c r="U504" s="103">
        <v>136009</v>
      </c>
      <c r="V504" s="101">
        <f t="shared" ref="V504:V505" si="1359">IF(U504&gt;T504,0,T504-U504)</f>
        <v>13991</v>
      </c>
      <c r="W504" s="101">
        <f t="shared" ref="W504:W505" si="1360">IF(U504&gt;T504,T504,U504)</f>
        <v>136009</v>
      </c>
      <c r="X504" s="103">
        <v>6032</v>
      </c>
      <c r="Y504" s="104">
        <f t="shared" ref="Y504:Y505" si="1361">X504/U504</f>
        <v>4.4350006249586425E-2</v>
      </c>
      <c r="Z504" s="105">
        <f t="shared" ref="Z504:Z505" si="1362">AE504/X504</f>
        <v>0.50116047745358094</v>
      </c>
      <c r="AA504" s="106">
        <f t="shared" ref="AA504:AA505" si="1363">IF(O504="cpv",(T504*R504),(T504/1000*R504))</f>
        <v>5850</v>
      </c>
      <c r="AB504" s="107">
        <f t="shared" ref="AB504:AB505" si="1364">IF(O504="cpv",(IF(V504&gt;0,U504*R504,AA504)),(IF(V504&gt;0,U504/1000*R504,AA504)))</f>
        <v>5304.3509999999997</v>
      </c>
      <c r="AC504" s="106">
        <f t="shared" ref="AC504:AC505" si="1365">AB504-AA504</f>
        <v>-545.64900000000034</v>
      </c>
      <c r="AD504" s="108">
        <f t="shared" ref="AD504:AD505" si="1366">IF(O504="cpv",(T504*S504),(T504/1000*S504))</f>
        <v>4500</v>
      </c>
      <c r="AE504" s="298">
        <v>3023</v>
      </c>
      <c r="AF504" s="109">
        <f t="shared" ref="AF504:AF505" si="1367">AE504-AD504</f>
        <v>-1477</v>
      </c>
      <c r="AG504" s="109">
        <v>0</v>
      </c>
      <c r="AH504" s="109">
        <f t="shared" ref="AH504:AH505" si="1368">AE504-AB504-AG504</f>
        <v>-2281.3509999999997</v>
      </c>
      <c r="AI504" s="341">
        <f t="shared" ref="AI504:AI505" si="1369">AH504/AE504</f>
        <v>-0.75466457161759826</v>
      </c>
    </row>
    <row r="505" spans="1:35" customFormat="1" ht="15" hidden="1" customHeight="1" thickBot="1" x14ac:dyDescent="0.3">
      <c r="A505" s="290" t="s">
        <v>809</v>
      </c>
      <c r="B505" s="97">
        <v>2016</v>
      </c>
      <c r="C505" s="97">
        <v>3</v>
      </c>
      <c r="D505" s="98" t="s">
        <v>53</v>
      </c>
      <c r="E505" s="99">
        <v>42436</v>
      </c>
      <c r="F505" s="99">
        <v>42459</v>
      </c>
      <c r="G505" s="100">
        <f t="shared" ca="1" si="1357"/>
        <v>0</v>
      </c>
      <c r="H505" s="96" t="s">
        <v>74</v>
      </c>
      <c r="I505" s="96" t="s">
        <v>239</v>
      </c>
      <c r="J505" s="96" t="s">
        <v>816</v>
      </c>
      <c r="K505" s="101" t="str">
        <f t="shared" ca="1" si="1358"/>
        <v>Completed</v>
      </c>
      <c r="L505" s="97" t="s">
        <v>64</v>
      </c>
      <c r="M505" s="97" t="s">
        <v>58</v>
      </c>
      <c r="N505" s="97" t="s">
        <v>108</v>
      </c>
      <c r="O505" s="97" t="s">
        <v>109</v>
      </c>
      <c r="P505" s="97" t="s">
        <v>100</v>
      </c>
      <c r="Q505" s="97" t="s">
        <v>101</v>
      </c>
      <c r="R505" s="117">
        <v>6.0000000000000001E-3</v>
      </c>
      <c r="S505" s="102">
        <v>0.03</v>
      </c>
      <c r="T505" s="103">
        <v>75000</v>
      </c>
      <c r="U505" s="103">
        <v>28211</v>
      </c>
      <c r="V505" s="101">
        <f t="shared" si="1359"/>
        <v>46789</v>
      </c>
      <c r="W505" s="101">
        <f t="shared" si="1360"/>
        <v>28211</v>
      </c>
      <c r="X505" s="103">
        <v>1142</v>
      </c>
      <c r="Y505" s="104">
        <f t="shared" si="1361"/>
        <v>4.0480663570947505E-2</v>
      </c>
      <c r="Z505" s="105">
        <f t="shared" si="1362"/>
        <v>0.74109457092819608</v>
      </c>
      <c r="AA505" s="106">
        <f t="shared" si="1363"/>
        <v>450</v>
      </c>
      <c r="AB505" s="107">
        <f t="shared" si="1364"/>
        <v>169.26599999999999</v>
      </c>
      <c r="AC505" s="106">
        <f t="shared" si="1365"/>
        <v>-280.73400000000004</v>
      </c>
      <c r="AD505" s="108">
        <f t="shared" si="1366"/>
        <v>2250</v>
      </c>
      <c r="AE505" s="298">
        <f t="shared" ref="AE505:AE510" si="1370">IF((SUMIF($J$7:$J$1048576,J505,$U$7:$U$1048576))&gt;(SUMIF($J$7:$J$1048576,J505,$T$7:$T$1048576)),AD505,(IF(O505="cpv",(U505*S505),(U505*S505/1000))))</f>
        <v>846.32999999999993</v>
      </c>
      <c r="AF505" s="109">
        <f t="shared" si="1367"/>
        <v>-1403.67</v>
      </c>
      <c r="AG505" s="109">
        <v>0</v>
      </c>
      <c r="AH505" s="109">
        <f t="shared" si="1368"/>
        <v>677.06399999999996</v>
      </c>
      <c r="AI505" s="341">
        <f t="shared" si="1369"/>
        <v>0.8</v>
      </c>
    </row>
    <row r="506" spans="1:35" customFormat="1" ht="15" hidden="1" customHeight="1" thickBot="1" x14ac:dyDescent="0.3">
      <c r="A506" s="290" t="s">
        <v>810</v>
      </c>
      <c r="B506" s="97">
        <v>2016</v>
      </c>
      <c r="C506" s="97">
        <v>3</v>
      </c>
      <c r="D506" s="98" t="s">
        <v>53</v>
      </c>
      <c r="E506" s="99">
        <v>42436</v>
      </c>
      <c r="F506" s="99">
        <v>42459</v>
      </c>
      <c r="G506" s="100">
        <f t="shared" ref="G506:G508" ca="1" si="1371">IF($N$1&gt;F506,0,(F506-$N$1))</f>
        <v>0</v>
      </c>
      <c r="H506" s="96" t="s">
        <v>74</v>
      </c>
      <c r="I506" s="96" t="s">
        <v>239</v>
      </c>
      <c r="J506" s="96" t="s">
        <v>816</v>
      </c>
      <c r="K506" s="101" t="str">
        <f t="shared" ref="K506:K508" ca="1" si="1372">IF(F506=0,$L$3,(IF(G506=0,$L$1,$L$2)))</f>
        <v>Completed</v>
      </c>
      <c r="L506" s="97" t="s">
        <v>133</v>
      </c>
      <c r="M506" s="97" t="s">
        <v>58</v>
      </c>
      <c r="N506" s="97" t="s">
        <v>108</v>
      </c>
      <c r="O506" s="97" t="s">
        <v>109</v>
      </c>
      <c r="P506" s="97" t="s">
        <v>100</v>
      </c>
      <c r="Q506" s="97" t="s">
        <v>101</v>
      </c>
      <c r="R506" s="117">
        <v>5.0000000000000001E-3</v>
      </c>
      <c r="S506" s="102">
        <v>0.03</v>
      </c>
      <c r="T506" s="103">
        <v>75000</v>
      </c>
      <c r="U506" s="103">
        <v>73371</v>
      </c>
      <c r="V506" s="101">
        <f t="shared" ref="V506:V508" si="1373">IF(U506&gt;T506,0,T506-U506)</f>
        <v>1629</v>
      </c>
      <c r="W506" s="101">
        <f t="shared" ref="W506:W508" si="1374">IF(U506&gt;T506,T506,U506)</f>
        <v>73371</v>
      </c>
      <c r="X506" s="103">
        <v>1308</v>
      </c>
      <c r="Y506" s="104">
        <f t="shared" ref="Y506:Y508" si="1375">X506/U506</f>
        <v>1.7827206934619946E-2</v>
      </c>
      <c r="Z506" s="105">
        <f t="shared" ref="Z506:Z508" si="1376">AE506/X506</f>
        <v>1.6828211009174312</v>
      </c>
      <c r="AA506" s="106">
        <f t="shared" ref="AA506:AA508" si="1377">IF(O506="cpv",(T506*R506),(T506/1000*R506))</f>
        <v>375</v>
      </c>
      <c r="AB506" s="107">
        <f t="shared" ref="AB506:AB508" si="1378">IF(O506="cpv",(IF(V506&gt;0,U506*R506,AA506)),(IF(V506&gt;0,U506/1000*R506,AA506)))</f>
        <v>366.85500000000002</v>
      </c>
      <c r="AC506" s="106">
        <f t="shared" ref="AC506:AC508" si="1379">AB506-AA506</f>
        <v>-8.1449999999999818</v>
      </c>
      <c r="AD506" s="108">
        <f t="shared" ref="AD506:AD508" si="1380">IF(O506="cpv",(T506*S506),(T506/1000*S506))</f>
        <v>2250</v>
      </c>
      <c r="AE506" s="298">
        <f t="shared" si="1370"/>
        <v>2201.13</v>
      </c>
      <c r="AF506" s="109">
        <f t="shared" ref="AF506:AF508" si="1381">AE506-AD506</f>
        <v>-48.869999999999891</v>
      </c>
      <c r="AG506" s="109">
        <v>0</v>
      </c>
      <c r="AH506" s="109">
        <f t="shared" ref="AH506:AH508" si="1382">AE506-AB506-AG506</f>
        <v>1834.2750000000001</v>
      </c>
      <c r="AI506" s="341">
        <f t="shared" ref="AI506:AI508" si="1383">AH506/AE506</f>
        <v>0.83333333333333337</v>
      </c>
    </row>
    <row r="507" spans="1:35" customFormat="1" ht="15" hidden="1" customHeight="1" thickBot="1" x14ac:dyDescent="0.3">
      <c r="A507" s="290" t="s">
        <v>811</v>
      </c>
      <c r="B507" s="97">
        <v>2016</v>
      </c>
      <c r="C507" s="97">
        <v>3</v>
      </c>
      <c r="D507" s="98" t="s">
        <v>53</v>
      </c>
      <c r="E507" s="99">
        <v>42436</v>
      </c>
      <c r="F507" s="99">
        <v>42459</v>
      </c>
      <c r="G507" s="100">
        <f t="shared" ca="1" si="1371"/>
        <v>0</v>
      </c>
      <c r="H507" s="96" t="s">
        <v>74</v>
      </c>
      <c r="I507" s="96" t="s">
        <v>239</v>
      </c>
      <c r="J507" s="96" t="s">
        <v>816</v>
      </c>
      <c r="K507" s="101" t="str">
        <f t="shared" ca="1" si="1372"/>
        <v>Completed</v>
      </c>
      <c r="L507" s="97" t="s">
        <v>253</v>
      </c>
      <c r="M507" s="97" t="s">
        <v>58</v>
      </c>
      <c r="N507" s="97" t="s">
        <v>108</v>
      </c>
      <c r="O507" s="97" t="s">
        <v>109</v>
      </c>
      <c r="P507" s="97" t="s">
        <v>100</v>
      </c>
      <c r="Q507" s="97" t="s">
        <v>101</v>
      </c>
      <c r="R507" s="117">
        <v>1.4999999999999999E-2</v>
      </c>
      <c r="S507" s="102">
        <v>0.03</v>
      </c>
      <c r="T507" s="103">
        <v>50000</v>
      </c>
      <c r="U507" s="103">
        <v>1486</v>
      </c>
      <c r="V507" s="101">
        <f t="shared" si="1373"/>
        <v>48514</v>
      </c>
      <c r="W507" s="101">
        <f t="shared" si="1374"/>
        <v>1486</v>
      </c>
      <c r="X507" s="103">
        <v>141</v>
      </c>
      <c r="Y507" s="104">
        <f t="shared" si="1375"/>
        <v>9.4885598923283979E-2</v>
      </c>
      <c r="Z507" s="105">
        <f t="shared" si="1376"/>
        <v>0.31617021276595741</v>
      </c>
      <c r="AA507" s="106">
        <f t="shared" si="1377"/>
        <v>750</v>
      </c>
      <c r="AB507" s="107">
        <f t="shared" si="1378"/>
        <v>22.29</v>
      </c>
      <c r="AC507" s="106">
        <f t="shared" si="1379"/>
        <v>-727.71</v>
      </c>
      <c r="AD507" s="108">
        <f t="shared" si="1380"/>
        <v>1500</v>
      </c>
      <c r="AE507" s="298">
        <f t="shared" si="1370"/>
        <v>44.58</v>
      </c>
      <c r="AF507" s="109">
        <f t="shared" si="1381"/>
        <v>-1455.42</v>
      </c>
      <c r="AG507" s="109">
        <v>0</v>
      </c>
      <c r="AH507" s="109">
        <f t="shared" si="1382"/>
        <v>22.29</v>
      </c>
      <c r="AI507" s="341">
        <f t="shared" si="1383"/>
        <v>0.5</v>
      </c>
    </row>
    <row r="508" spans="1:35" customFormat="1" ht="15" hidden="1" customHeight="1" thickBot="1" x14ac:dyDescent="0.3">
      <c r="A508" s="290" t="s">
        <v>812</v>
      </c>
      <c r="B508" s="97">
        <v>2016</v>
      </c>
      <c r="C508" s="97">
        <v>3</v>
      </c>
      <c r="D508" s="98" t="s">
        <v>53</v>
      </c>
      <c r="E508" s="99">
        <v>42436</v>
      </c>
      <c r="F508" s="99">
        <v>42459</v>
      </c>
      <c r="G508" s="100">
        <f t="shared" ca="1" si="1371"/>
        <v>0</v>
      </c>
      <c r="H508" s="96" t="s">
        <v>74</v>
      </c>
      <c r="I508" s="96" t="s">
        <v>239</v>
      </c>
      <c r="J508" s="96" t="s">
        <v>816</v>
      </c>
      <c r="K508" s="101" t="str">
        <f t="shared" ca="1" si="1372"/>
        <v>Completed</v>
      </c>
      <c r="L508" s="97" t="s">
        <v>340</v>
      </c>
      <c r="M508" s="97" t="s">
        <v>58</v>
      </c>
      <c r="N508" s="97" t="s">
        <v>108</v>
      </c>
      <c r="O508" s="97" t="s">
        <v>109</v>
      </c>
      <c r="P508" s="97" t="s">
        <v>100</v>
      </c>
      <c r="Q508" s="97" t="s">
        <v>101</v>
      </c>
      <c r="R508" s="117">
        <v>0.01</v>
      </c>
      <c r="S508" s="102">
        <v>0.03</v>
      </c>
      <c r="T508" s="103">
        <v>25000</v>
      </c>
      <c r="U508" s="103">
        <v>9933</v>
      </c>
      <c r="V508" s="101">
        <f t="shared" si="1373"/>
        <v>15067</v>
      </c>
      <c r="W508" s="101">
        <f t="shared" si="1374"/>
        <v>9933</v>
      </c>
      <c r="X508" s="103">
        <v>1192</v>
      </c>
      <c r="Y508" s="104">
        <f t="shared" si="1375"/>
        <v>0.12000402698077117</v>
      </c>
      <c r="Z508" s="105">
        <f t="shared" si="1376"/>
        <v>0.24999161073825504</v>
      </c>
      <c r="AA508" s="106">
        <f t="shared" si="1377"/>
        <v>250</v>
      </c>
      <c r="AB508" s="107">
        <f t="shared" si="1378"/>
        <v>99.33</v>
      </c>
      <c r="AC508" s="106">
        <f t="shared" si="1379"/>
        <v>-150.67000000000002</v>
      </c>
      <c r="AD508" s="108">
        <f t="shared" si="1380"/>
        <v>750</v>
      </c>
      <c r="AE508" s="298">
        <f t="shared" si="1370"/>
        <v>297.99</v>
      </c>
      <c r="AF508" s="109">
        <f t="shared" si="1381"/>
        <v>-452.01</v>
      </c>
      <c r="AG508" s="109">
        <v>0</v>
      </c>
      <c r="AH508" s="109">
        <f t="shared" si="1382"/>
        <v>198.66000000000003</v>
      </c>
      <c r="AI508" s="341">
        <f t="shared" si="1383"/>
        <v>0.66666666666666674</v>
      </c>
    </row>
    <row r="509" spans="1:35" customFormat="1" ht="15" hidden="1" customHeight="1" x14ac:dyDescent="0.3">
      <c r="A509" s="290" t="s">
        <v>813</v>
      </c>
      <c r="B509" s="97">
        <v>2016</v>
      </c>
      <c r="C509" s="97">
        <v>3</v>
      </c>
      <c r="D509" s="98" t="s">
        <v>53</v>
      </c>
      <c r="E509" s="99">
        <v>42436</v>
      </c>
      <c r="F509" s="99">
        <v>42459</v>
      </c>
      <c r="G509" s="100">
        <f t="shared" ref="G509:G512" ca="1" si="1384">IF($N$1&gt;F509,0,(F509-$N$1))</f>
        <v>0</v>
      </c>
      <c r="H509" s="96" t="s">
        <v>74</v>
      </c>
      <c r="I509" s="96" t="s">
        <v>239</v>
      </c>
      <c r="J509" s="96" t="s">
        <v>816</v>
      </c>
      <c r="K509" s="101" t="str">
        <f t="shared" ref="K509:K512" ca="1" si="1385">IF(F509=0,$L$3,(IF(G509=0,$L$1,$L$2)))</f>
        <v>Completed</v>
      </c>
      <c r="L509" s="97" t="s">
        <v>172</v>
      </c>
      <c r="M509" s="97" t="s">
        <v>58</v>
      </c>
      <c r="N509" s="97" t="s">
        <v>108</v>
      </c>
      <c r="O509" s="97" t="s">
        <v>109</v>
      </c>
      <c r="P509" s="97" t="s">
        <v>100</v>
      </c>
      <c r="Q509" s="97" t="s">
        <v>101</v>
      </c>
      <c r="R509" s="117">
        <v>0.01</v>
      </c>
      <c r="S509" s="102">
        <v>0.03</v>
      </c>
      <c r="T509" s="103">
        <v>30000</v>
      </c>
      <c r="U509" s="103">
        <v>14829</v>
      </c>
      <c r="V509" s="101">
        <f t="shared" ref="V509:V512" si="1386">IF(U509&gt;T509,0,T509-U509)</f>
        <v>15171</v>
      </c>
      <c r="W509" s="101">
        <f t="shared" ref="W509:W512" si="1387">IF(U509&gt;T509,T509,U509)</f>
        <v>14829</v>
      </c>
      <c r="X509" s="103"/>
      <c r="Y509" s="104">
        <f t="shared" ref="Y509:Y512" si="1388">X509/U509</f>
        <v>0</v>
      </c>
      <c r="Z509" s="105" t="e">
        <f t="shared" ref="Z509:Z512" si="1389">AE509/X509</f>
        <v>#DIV/0!</v>
      </c>
      <c r="AA509" s="106">
        <f t="shared" ref="AA509:AA512" si="1390">IF(O509="cpv",(T509*R509),(T509/1000*R509))</f>
        <v>300</v>
      </c>
      <c r="AB509" s="107">
        <f t="shared" ref="AB509" si="1391">IF(O509="cpv",(IF(V509&gt;0,U509*R509,AA509)),(IF(V509&gt;0,U509/1000*R509,AA509)))</f>
        <v>148.29</v>
      </c>
      <c r="AC509" s="106">
        <f t="shared" ref="AC509:AC512" si="1392">AB509-AA509</f>
        <v>-151.71</v>
      </c>
      <c r="AD509" s="108">
        <f t="shared" ref="AD509:AD512" si="1393">IF(O509="cpv",(T509*S509),(T509/1000*S509))</f>
        <v>900</v>
      </c>
      <c r="AE509" s="298">
        <f t="shared" si="1370"/>
        <v>444.87</v>
      </c>
      <c r="AF509" s="109">
        <f t="shared" ref="AF509:AF512" si="1394">AE509-AD509</f>
        <v>-455.13</v>
      </c>
      <c r="AG509" s="109">
        <v>0</v>
      </c>
      <c r="AH509" s="109">
        <f t="shared" ref="AH509:AH512" si="1395">AE509-AB509-AG509</f>
        <v>296.58000000000004</v>
      </c>
      <c r="AI509" s="341">
        <f t="shared" ref="AI509:AI512" si="1396">AH509/AE509</f>
        <v>0.66666666666666674</v>
      </c>
    </row>
    <row r="510" spans="1:35" customFormat="1" ht="15" hidden="1" customHeight="1" thickBot="1" x14ac:dyDescent="0.3">
      <c r="A510" s="290" t="s">
        <v>814</v>
      </c>
      <c r="B510" s="97">
        <v>2016</v>
      </c>
      <c r="C510" s="97">
        <v>3</v>
      </c>
      <c r="D510" s="98" t="s">
        <v>53</v>
      </c>
      <c r="E510" s="99">
        <v>42436</v>
      </c>
      <c r="F510" s="99">
        <v>42459</v>
      </c>
      <c r="G510" s="100">
        <f t="shared" ca="1" si="1384"/>
        <v>0</v>
      </c>
      <c r="H510" s="96" t="s">
        <v>74</v>
      </c>
      <c r="I510" s="96" t="s">
        <v>239</v>
      </c>
      <c r="J510" s="96" t="s">
        <v>816</v>
      </c>
      <c r="K510" s="101" t="str">
        <f t="shared" ca="1" si="1385"/>
        <v>Completed</v>
      </c>
      <c r="L510" s="97" t="s">
        <v>77</v>
      </c>
      <c r="M510" s="97" t="s">
        <v>58</v>
      </c>
      <c r="N510" s="97" t="s">
        <v>108</v>
      </c>
      <c r="O510" s="97" t="s">
        <v>109</v>
      </c>
      <c r="P510" s="97" t="s">
        <v>100</v>
      </c>
      <c r="Q510" s="97" t="s">
        <v>101</v>
      </c>
      <c r="R510" s="102">
        <v>0.01</v>
      </c>
      <c r="S510" s="102">
        <v>0.03</v>
      </c>
      <c r="T510" s="103">
        <v>50000</v>
      </c>
      <c r="U510" s="103">
        <v>30072</v>
      </c>
      <c r="V510" s="101">
        <f t="shared" si="1386"/>
        <v>19928</v>
      </c>
      <c r="W510" s="101">
        <f t="shared" si="1387"/>
        <v>30072</v>
      </c>
      <c r="X510" s="103">
        <v>3122</v>
      </c>
      <c r="Y510" s="104">
        <f t="shared" si="1388"/>
        <v>0.10381750465549348</v>
      </c>
      <c r="Z510" s="105">
        <f t="shared" si="1389"/>
        <v>0.28896860986547085</v>
      </c>
      <c r="AA510" s="106">
        <f t="shared" si="1390"/>
        <v>500</v>
      </c>
      <c r="AB510" s="107">
        <v>0</v>
      </c>
      <c r="AC510" s="106">
        <f t="shared" si="1392"/>
        <v>-500</v>
      </c>
      <c r="AD510" s="108">
        <f t="shared" si="1393"/>
        <v>1500</v>
      </c>
      <c r="AE510" s="298">
        <f t="shared" si="1370"/>
        <v>902.16</v>
      </c>
      <c r="AF510" s="109">
        <f t="shared" si="1394"/>
        <v>-597.84</v>
      </c>
      <c r="AG510" s="109">
        <v>0</v>
      </c>
      <c r="AH510" s="109">
        <f t="shared" si="1395"/>
        <v>902.16</v>
      </c>
      <c r="AI510" s="341">
        <f t="shared" si="1396"/>
        <v>1</v>
      </c>
    </row>
    <row r="511" spans="1:35" customFormat="1" ht="15.75" hidden="1" customHeight="1" thickBot="1" x14ac:dyDescent="0.3">
      <c r="A511" s="291" t="s">
        <v>815</v>
      </c>
      <c r="B511" s="157">
        <v>2016</v>
      </c>
      <c r="C511" s="157">
        <v>3</v>
      </c>
      <c r="D511" s="342" t="s">
        <v>53</v>
      </c>
      <c r="E511" s="159">
        <v>42436</v>
      </c>
      <c r="F511" s="159">
        <v>42459</v>
      </c>
      <c r="G511" s="343">
        <f t="shared" ca="1" si="1384"/>
        <v>0</v>
      </c>
      <c r="H511" s="156" t="s">
        <v>74</v>
      </c>
      <c r="I511" s="156" t="s">
        <v>239</v>
      </c>
      <c r="J511" s="156" t="s">
        <v>816</v>
      </c>
      <c r="K511" s="344" t="str">
        <f t="shared" ca="1" si="1385"/>
        <v>Completed</v>
      </c>
      <c r="L511" s="157" t="s">
        <v>315</v>
      </c>
      <c r="M511" s="157" t="s">
        <v>58</v>
      </c>
      <c r="N511" s="157" t="s">
        <v>108</v>
      </c>
      <c r="O511" s="157" t="s">
        <v>109</v>
      </c>
      <c r="P511" s="157" t="s">
        <v>100</v>
      </c>
      <c r="Q511" s="157" t="s">
        <v>101</v>
      </c>
      <c r="R511" s="117">
        <v>1.4999999999999999E-2</v>
      </c>
      <c r="S511" s="158">
        <v>0.03</v>
      </c>
      <c r="T511" s="345">
        <v>150000</v>
      </c>
      <c r="U511" s="345">
        <v>20000</v>
      </c>
      <c r="V511" s="344">
        <f t="shared" si="1386"/>
        <v>130000</v>
      </c>
      <c r="W511" s="344">
        <f t="shared" si="1387"/>
        <v>20000</v>
      </c>
      <c r="X511" s="345">
        <v>0</v>
      </c>
      <c r="Y511" s="346">
        <f t="shared" si="1388"/>
        <v>0</v>
      </c>
      <c r="Z511" s="347" t="e">
        <f t="shared" si="1389"/>
        <v>#DIV/0!</v>
      </c>
      <c r="AA511" s="348">
        <f t="shared" si="1390"/>
        <v>2250</v>
      </c>
      <c r="AB511" s="349">
        <v>0</v>
      </c>
      <c r="AC511" s="348">
        <f t="shared" si="1392"/>
        <v>-2250</v>
      </c>
      <c r="AD511" s="350">
        <f t="shared" si="1393"/>
        <v>4500</v>
      </c>
      <c r="AE511" s="351">
        <v>534</v>
      </c>
      <c r="AF511" s="352">
        <f t="shared" si="1394"/>
        <v>-3966</v>
      </c>
      <c r="AG511" s="352">
        <v>0</v>
      </c>
      <c r="AH511" s="352">
        <f t="shared" si="1395"/>
        <v>534</v>
      </c>
      <c r="AI511" s="353">
        <f t="shared" si="1396"/>
        <v>1</v>
      </c>
    </row>
    <row r="512" spans="1:35" customFormat="1" ht="15" hidden="1" customHeight="1" x14ac:dyDescent="0.3">
      <c r="A512" s="287" t="s">
        <v>818</v>
      </c>
      <c r="B512" s="111">
        <v>2016</v>
      </c>
      <c r="C512" s="111">
        <v>3</v>
      </c>
      <c r="D512" s="112" t="s">
        <v>53</v>
      </c>
      <c r="E512" s="113">
        <v>42430</v>
      </c>
      <c r="F512" s="113">
        <v>42456</v>
      </c>
      <c r="G512" s="114">
        <f t="shared" ca="1" si="1384"/>
        <v>0</v>
      </c>
      <c r="H512" s="115" t="s">
        <v>74</v>
      </c>
      <c r="I512" s="115" t="s">
        <v>819</v>
      </c>
      <c r="J512" s="115" t="s">
        <v>820</v>
      </c>
      <c r="K512" s="116" t="str">
        <f t="shared" ca="1" si="1385"/>
        <v>Completed</v>
      </c>
      <c r="L512" s="111" t="s">
        <v>133</v>
      </c>
      <c r="M512" s="111" t="s">
        <v>58</v>
      </c>
      <c r="N512" s="111" t="s">
        <v>108</v>
      </c>
      <c r="O512" s="111" t="s">
        <v>109</v>
      </c>
      <c r="P512" s="111" t="s">
        <v>100</v>
      </c>
      <c r="Q512" s="111" t="s">
        <v>101</v>
      </c>
      <c r="R512" s="117">
        <v>5.0000000000000001E-3</v>
      </c>
      <c r="S512" s="117">
        <v>0.04</v>
      </c>
      <c r="T512" s="118">
        <v>100000</v>
      </c>
      <c r="U512" s="118">
        <v>99148</v>
      </c>
      <c r="V512" s="116">
        <f t="shared" si="1386"/>
        <v>852</v>
      </c>
      <c r="W512" s="116">
        <f t="shared" si="1387"/>
        <v>99148</v>
      </c>
      <c r="X512" s="118">
        <v>834</v>
      </c>
      <c r="Y512" s="119">
        <f t="shared" si="1388"/>
        <v>8.4116674063016896E-3</v>
      </c>
      <c r="Z512" s="120">
        <f t="shared" si="1389"/>
        <v>4.1546762589928061</v>
      </c>
      <c r="AA512" s="121">
        <f t="shared" si="1390"/>
        <v>500</v>
      </c>
      <c r="AB512" s="122">
        <v>500</v>
      </c>
      <c r="AC512" s="121">
        <f t="shared" si="1392"/>
        <v>0</v>
      </c>
      <c r="AD512" s="123">
        <f t="shared" si="1393"/>
        <v>4000</v>
      </c>
      <c r="AE512" s="293">
        <v>3465</v>
      </c>
      <c r="AF512" s="124">
        <f t="shared" si="1394"/>
        <v>-535</v>
      </c>
      <c r="AG512" s="124">
        <v>0</v>
      </c>
      <c r="AH512" s="124">
        <f t="shared" si="1395"/>
        <v>2965</v>
      </c>
      <c r="AI512" s="340">
        <f t="shared" si="1396"/>
        <v>0.85569985569985574</v>
      </c>
    </row>
    <row r="513" spans="1:35" customFormat="1" ht="15" hidden="1" customHeight="1" thickBot="1" x14ac:dyDescent="0.3">
      <c r="A513" s="290" t="s">
        <v>821</v>
      </c>
      <c r="B513" s="97">
        <v>2016</v>
      </c>
      <c r="C513" s="97">
        <v>3</v>
      </c>
      <c r="D513" s="98" t="s">
        <v>53</v>
      </c>
      <c r="E513" s="99">
        <v>42430</v>
      </c>
      <c r="F513" s="99">
        <v>42456</v>
      </c>
      <c r="G513" s="100">
        <f t="shared" ref="G513:G515" ca="1" si="1397">IF($N$1&gt;F513,0,(F513-$N$1))</f>
        <v>0</v>
      </c>
      <c r="H513" s="96" t="s">
        <v>74</v>
      </c>
      <c r="I513" s="96" t="s">
        <v>819</v>
      </c>
      <c r="J513" s="96" t="s">
        <v>820</v>
      </c>
      <c r="K513" s="101" t="str">
        <f t="shared" ref="K513:K515" ca="1" si="1398">IF(F513=0,$L$3,(IF(G513=0,$L$1,$L$2)))</f>
        <v>Completed</v>
      </c>
      <c r="L513" s="97" t="s">
        <v>77</v>
      </c>
      <c r="M513" s="97" t="s">
        <v>58</v>
      </c>
      <c r="N513" s="97" t="s">
        <v>108</v>
      </c>
      <c r="O513" s="97" t="s">
        <v>109</v>
      </c>
      <c r="P513" s="97" t="s">
        <v>100</v>
      </c>
      <c r="Q513" s="97" t="s">
        <v>101</v>
      </c>
      <c r="R513" s="102">
        <v>0.01</v>
      </c>
      <c r="S513" s="102">
        <v>0.04</v>
      </c>
      <c r="T513" s="103">
        <v>50000</v>
      </c>
      <c r="U513" s="103">
        <v>50009</v>
      </c>
      <c r="V513" s="101">
        <f t="shared" ref="V513:V515" si="1399">IF(U513&gt;T513,0,T513-U513)</f>
        <v>0</v>
      </c>
      <c r="W513" s="101">
        <f t="shared" ref="W513:W515" si="1400">IF(U513&gt;T513,T513,U513)</f>
        <v>50000</v>
      </c>
      <c r="X513" s="103">
        <v>5528</v>
      </c>
      <c r="Y513" s="104">
        <f t="shared" ref="Y513:Y515" si="1401">X513/U513</f>
        <v>0.11054010278149932</v>
      </c>
      <c r="Z513" s="105">
        <f t="shared" ref="Z513:Z515" si="1402">AE513/X513</f>
        <v>0.36185962373371927</v>
      </c>
      <c r="AA513" s="106">
        <f t="shared" ref="AA513:AA515" si="1403">IF(O513="cpv",(T513*R513),(T513/1000*R513))</f>
        <v>500</v>
      </c>
      <c r="AB513" s="107">
        <v>0</v>
      </c>
      <c r="AC513" s="106">
        <f t="shared" ref="AC513:AC515" si="1404">AB513-AA513</f>
        <v>-500</v>
      </c>
      <c r="AD513" s="108">
        <f t="shared" ref="AD513:AD515" si="1405">IF(O513="cpv",(T513*S513),(T513/1000*S513))</f>
        <v>2000</v>
      </c>
      <c r="AE513" s="298">
        <f>IF((SUMIF($J$7:$J$1048576,J513,$U$7:$U$1048576))&gt;(SUMIF($J$7:$J$1048576,J513,$T$7:$T$1048576)),AD513,(IF(O513="cpv",(U513*S513),(U513*S513/1000))))</f>
        <v>2000.3600000000001</v>
      </c>
      <c r="AF513" s="109">
        <f t="shared" ref="AF513:AF515" si="1406">AE513-AD513</f>
        <v>0.36000000000012733</v>
      </c>
      <c r="AG513" s="109">
        <v>0</v>
      </c>
      <c r="AH513" s="109">
        <f t="shared" ref="AH513:AH515" si="1407">AE513-AB513-AG513</f>
        <v>2000.3600000000001</v>
      </c>
      <c r="AI513" s="341">
        <f t="shared" ref="AI513:AI515" si="1408">AH513/AE513</f>
        <v>1</v>
      </c>
    </row>
    <row r="514" spans="1:35" customFormat="1" ht="15" hidden="1" customHeight="1" thickBot="1" x14ac:dyDescent="0.3">
      <c r="A514" s="290" t="s">
        <v>822</v>
      </c>
      <c r="B514" s="97">
        <v>2016</v>
      </c>
      <c r="C514" s="97">
        <v>3</v>
      </c>
      <c r="D514" s="98" t="s">
        <v>53</v>
      </c>
      <c r="E514" s="99">
        <v>42430</v>
      </c>
      <c r="F514" s="99">
        <v>42456</v>
      </c>
      <c r="G514" s="100">
        <f t="shared" ca="1" si="1397"/>
        <v>0</v>
      </c>
      <c r="H514" s="96" t="s">
        <v>74</v>
      </c>
      <c r="I514" s="96" t="s">
        <v>819</v>
      </c>
      <c r="J514" s="96" t="s">
        <v>820</v>
      </c>
      <c r="K514" s="101" t="str">
        <f t="shared" ca="1" si="1398"/>
        <v>Completed</v>
      </c>
      <c r="L514" s="97" t="s">
        <v>410</v>
      </c>
      <c r="M514" s="97" t="s">
        <v>58</v>
      </c>
      <c r="N514" s="97" t="s">
        <v>108</v>
      </c>
      <c r="O514" s="97" t="s">
        <v>109</v>
      </c>
      <c r="P514" s="97" t="s">
        <v>100</v>
      </c>
      <c r="Q514" s="97" t="s">
        <v>101</v>
      </c>
      <c r="R514" s="117">
        <v>0.02</v>
      </c>
      <c r="S514" s="102">
        <v>0.04</v>
      </c>
      <c r="T514" s="103">
        <v>20000</v>
      </c>
      <c r="U514" s="103">
        <v>20415</v>
      </c>
      <c r="V514" s="101">
        <f t="shared" si="1399"/>
        <v>0</v>
      </c>
      <c r="W514" s="101">
        <f t="shared" si="1400"/>
        <v>20000</v>
      </c>
      <c r="X514" s="103"/>
      <c r="Y514" s="104">
        <f t="shared" si="1401"/>
        <v>0</v>
      </c>
      <c r="Z514" s="105" t="e">
        <f t="shared" si="1402"/>
        <v>#DIV/0!</v>
      </c>
      <c r="AA514" s="106">
        <f t="shared" si="1403"/>
        <v>400</v>
      </c>
      <c r="AB514" s="107">
        <f t="shared" ref="AB514:AB515" si="1409">IF(O514="cpv",(IF(V514&gt;0,U514*R514,AA514)),(IF(V514&gt;0,U514/1000*R514,AA514)))</f>
        <v>400</v>
      </c>
      <c r="AC514" s="106">
        <f t="shared" si="1404"/>
        <v>0</v>
      </c>
      <c r="AD514" s="108">
        <f t="shared" si="1405"/>
        <v>800</v>
      </c>
      <c r="AE514" s="298">
        <f>IF((SUMIF($J$7:$J$1048576,J514,$U$7:$U$1048576))&gt;(SUMIF($J$7:$J$1048576,J514,$T$7:$T$1048576)),AD514,(IF(O514="cpv",(U514*S514),(U514*S514/1000))))</f>
        <v>816.6</v>
      </c>
      <c r="AF514" s="109">
        <f t="shared" si="1406"/>
        <v>16.600000000000023</v>
      </c>
      <c r="AG514" s="109">
        <v>0</v>
      </c>
      <c r="AH514" s="109">
        <f t="shared" si="1407"/>
        <v>416.6</v>
      </c>
      <c r="AI514" s="341">
        <f t="shared" si="1408"/>
        <v>0.51016409502816562</v>
      </c>
    </row>
    <row r="515" spans="1:35" customFormat="1" ht="15.75" hidden="1" customHeight="1" thickBot="1" x14ac:dyDescent="0.3">
      <c r="A515" s="291" t="s">
        <v>823</v>
      </c>
      <c r="B515" s="157">
        <v>2016</v>
      </c>
      <c r="C515" s="157">
        <v>3</v>
      </c>
      <c r="D515" s="342" t="s">
        <v>53</v>
      </c>
      <c r="E515" s="159">
        <v>42430</v>
      </c>
      <c r="F515" s="159">
        <v>42456</v>
      </c>
      <c r="G515" s="343">
        <f t="shared" ca="1" si="1397"/>
        <v>0</v>
      </c>
      <c r="H515" s="156" t="s">
        <v>74</v>
      </c>
      <c r="I515" s="156" t="s">
        <v>819</v>
      </c>
      <c r="J515" s="156" t="s">
        <v>820</v>
      </c>
      <c r="K515" s="344" t="str">
        <f t="shared" ca="1" si="1398"/>
        <v>Completed</v>
      </c>
      <c r="L515" s="157" t="s">
        <v>92</v>
      </c>
      <c r="M515" s="157" t="s">
        <v>58</v>
      </c>
      <c r="N515" s="157" t="s">
        <v>108</v>
      </c>
      <c r="O515" s="157" t="s">
        <v>109</v>
      </c>
      <c r="P515" s="157" t="s">
        <v>100</v>
      </c>
      <c r="Q515" s="157" t="s">
        <v>101</v>
      </c>
      <c r="R515" s="117">
        <v>1.2E-2</v>
      </c>
      <c r="S515" s="158">
        <v>0.04</v>
      </c>
      <c r="T515" s="345">
        <v>40000</v>
      </c>
      <c r="U515" s="345">
        <v>0</v>
      </c>
      <c r="V515" s="344">
        <f t="shared" si="1399"/>
        <v>40000</v>
      </c>
      <c r="W515" s="344">
        <f t="shared" si="1400"/>
        <v>0</v>
      </c>
      <c r="X515" s="345">
        <v>0</v>
      </c>
      <c r="Y515" s="346" t="e">
        <f t="shared" si="1401"/>
        <v>#DIV/0!</v>
      </c>
      <c r="Z515" s="347" t="e">
        <f t="shared" si="1402"/>
        <v>#DIV/0!</v>
      </c>
      <c r="AA515" s="348">
        <f t="shared" si="1403"/>
        <v>480</v>
      </c>
      <c r="AB515" s="349">
        <f t="shared" si="1409"/>
        <v>0</v>
      </c>
      <c r="AC515" s="348">
        <f t="shared" si="1404"/>
        <v>-480</v>
      </c>
      <c r="AD515" s="350">
        <f t="shared" si="1405"/>
        <v>1600</v>
      </c>
      <c r="AE515" s="351">
        <f>IF((SUMIF($J$7:$J$1048576,J515,$U$7:$U$1048576))&gt;(SUMIF($J$7:$J$1048576,J515,$T$7:$T$1048576)),AD515,(IF(O515="cpv",(U515*S515),(U515*S515/1000))))</f>
        <v>0</v>
      </c>
      <c r="AF515" s="352">
        <f t="shared" si="1406"/>
        <v>-1600</v>
      </c>
      <c r="AG515" s="352">
        <v>0</v>
      </c>
      <c r="AH515" s="352">
        <f t="shared" si="1407"/>
        <v>0</v>
      </c>
      <c r="AI515" s="353" t="e">
        <f t="shared" si="1408"/>
        <v>#DIV/0!</v>
      </c>
    </row>
    <row r="516" spans="1:35" customFormat="1" ht="15" hidden="1" customHeight="1" thickBot="1" x14ac:dyDescent="0.3">
      <c r="A516" s="287" t="s">
        <v>824</v>
      </c>
      <c r="B516" s="111">
        <v>2016</v>
      </c>
      <c r="C516" s="111">
        <v>3</v>
      </c>
      <c r="D516" s="112" t="s">
        <v>53</v>
      </c>
      <c r="E516" s="113">
        <v>42432</v>
      </c>
      <c r="F516" s="113">
        <v>42459</v>
      </c>
      <c r="G516" s="114">
        <f t="shared" ref="G516:G518" ca="1" si="1410">IF($N$1&gt;F516,0,(F516-$N$1))</f>
        <v>0</v>
      </c>
      <c r="H516" s="115" t="s">
        <v>74</v>
      </c>
      <c r="I516" s="115" t="s">
        <v>825</v>
      </c>
      <c r="J516" s="115" t="s">
        <v>826</v>
      </c>
      <c r="K516" s="116" t="str">
        <f t="shared" ref="K516:K518" ca="1" si="1411">IF(F516=0,$L$3,(IF(G516=0,$L$1,$L$2)))</f>
        <v>Completed</v>
      </c>
      <c r="L516" s="111" t="s">
        <v>82</v>
      </c>
      <c r="M516" s="111" t="s">
        <v>58</v>
      </c>
      <c r="N516" s="111" t="s">
        <v>173</v>
      </c>
      <c r="O516" s="97" t="s">
        <v>60</v>
      </c>
      <c r="P516" s="111" t="s">
        <v>61</v>
      </c>
      <c r="Q516" s="111" t="s">
        <v>62</v>
      </c>
      <c r="R516" s="117">
        <v>0.1</v>
      </c>
      <c r="S516" s="117">
        <v>1.8</v>
      </c>
      <c r="T516" s="118">
        <v>2500000</v>
      </c>
      <c r="U516" s="118">
        <v>2513732</v>
      </c>
      <c r="V516" s="116">
        <f t="shared" ref="V516:V518" si="1412">IF(U516&gt;T516,0,T516-U516)</f>
        <v>0</v>
      </c>
      <c r="W516" s="116">
        <f t="shared" ref="W516:W518" si="1413">IF(U516&gt;T516,T516,U516)</f>
        <v>2500000</v>
      </c>
      <c r="X516" s="118">
        <v>1558</v>
      </c>
      <c r="Y516" s="119">
        <f t="shared" ref="Y516:Y518" si="1414">X516/U516</f>
        <v>6.1979558680082042E-4</v>
      </c>
      <c r="Z516" s="120">
        <f t="shared" ref="Z516:Z518" si="1415">AE516/X516</f>
        <v>1.7329910141206675</v>
      </c>
      <c r="AA516" s="121">
        <f t="shared" ref="AA516:AA518" si="1416">IF(O516="cpv",(T516*R516),(T516/1000*R516))</f>
        <v>250</v>
      </c>
      <c r="AB516" s="122">
        <f t="shared" ref="AB516:AB517" si="1417">IF(O516="cpv",(IF(V516&gt;0,U516*R516,AA516)),(IF(V516&gt;0,U516/1000*R516,AA516)))</f>
        <v>250</v>
      </c>
      <c r="AC516" s="121">
        <f t="shared" ref="AC516:AC518" si="1418">AB516-AA516</f>
        <v>0</v>
      </c>
      <c r="AD516" s="123">
        <f t="shared" ref="AD516:AD518" si="1419">IF(O516="cpv",(T516*S516),(T516/1000*S516))</f>
        <v>4500</v>
      </c>
      <c r="AE516" s="293">
        <v>2700</v>
      </c>
      <c r="AF516" s="124">
        <f t="shared" ref="AF516:AF518" si="1420">AE516-AD516</f>
        <v>-1800</v>
      </c>
      <c r="AG516" s="124">
        <v>0</v>
      </c>
      <c r="AH516" s="124">
        <f t="shared" ref="AH516:AH518" si="1421">AE516-AB516-AG516</f>
        <v>2450</v>
      </c>
      <c r="AI516" s="340">
        <f t="shared" ref="AI516:AI518" si="1422">AH516/AE516</f>
        <v>0.90740740740740744</v>
      </c>
    </row>
    <row r="517" spans="1:35" customFormat="1" ht="15" hidden="1" customHeight="1" thickBot="1" x14ac:dyDescent="0.3">
      <c r="A517" s="290" t="s">
        <v>827</v>
      </c>
      <c r="B517" s="97">
        <v>2016</v>
      </c>
      <c r="C517" s="97">
        <v>3</v>
      </c>
      <c r="D517" s="98" t="s">
        <v>53</v>
      </c>
      <c r="E517" s="99">
        <v>42432</v>
      </c>
      <c r="F517" s="99">
        <v>42459</v>
      </c>
      <c r="G517" s="100">
        <f t="shared" ca="1" si="1410"/>
        <v>0</v>
      </c>
      <c r="H517" s="96" t="s">
        <v>74</v>
      </c>
      <c r="I517" s="96" t="s">
        <v>825</v>
      </c>
      <c r="J517" s="96" t="s">
        <v>826</v>
      </c>
      <c r="K517" s="101" t="str">
        <f t="shared" ca="1" si="1411"/>
        <v>Completed</v>
      </c>
      <c r="L517" s="97" t="s">
        <v>499</v>
      </c>
      <c r="M517" s="97" t="s">
        <v>58</v>
      </c>
      <c r="N517" s="97" t="s">
        <v>173</v>
      </c>
      <c r="O517" s="97" t="s">
        <v>60</v>
      </c>
      <c r="P517" s="97" t="s">
        <v>61</v>
      </c>
      <c r="Q517" s="97" t="s">
        <v>62</v>
      </c>
      <c r="R517" s="117">
        <v>0.15</v>
      </c>
      <c r="S517" s="102">
        <v>1.8</v>
      </c>
      <c r="T517" s="103">
        <v>500000</v>
      </c>
      <c r="U517" s="103">
        <v>551380</v>
      </c>
      <c r="V517" s="101">
        <f t="shared" si="1412"/>
        <v>0</v>
      </c>
      <c r="W517" s="101">
        <f t="shared" si="1413"/>
        <v>500000</v>
      </c>
      <c r="X517" s="103"/>
      <c r="Y517" s="104">
        <f t="shared" si="1414"/>
        <v>0</v>
      </c>
      <c r="Z517" s="105" t="e">
        <f t="shared" si="1415"/>
        <v>#DIV/0!</v>
      </c>
      <c r="AA517" s="106">
        <f t="shared" si="1416"/>
        <v>75</v>
      </c>
      <c r="AB517" s="107">
        <f t="shared" si="1417"/>
        <v>75</v>
      </c>
      <c r="AC517" s="106">
        <f t="shared" si="1418"/>
        <v>0</v>
      </c>
      <c r="AD517" s="108">
        <f t="shared" si="1419"/>
        <v>900</v>
      </c>
      <c r="AE517" s="298">
        <f>IF((SUMIF($J$7:$J$1048576,J517,$U$7:$U$1048576))&gt;(SUMIF($J$7:$J$1048576,J517,$T$7:$T$1048576)),AD517,(IF(O517="cpv",(U517*S517),(U517*S517/1000))))</f>
        <v>900</v>
      </c>
      <c r="AF517" s="109">
        <f t="shared" si="1420"/>
        <v>0</v>
      </c>
      <c r="AG517" s="109">
        <v>0</v>
      </c>
      <c r="AH517" s="109">
        <f t="shared" si="1421"/>
        <v>825</v>
      </c>
      <c r="AI517" s="341">
        <f t="shared" si="1422"/>
        <v>0.91666666666666663</v>
      </c>
    </row>
    <row r="518" spans="1:35" customFormat="1" ht="15" hidden="1" customHeight="1" thickBot="1" x14ac:dyDescent="0.3">
      <c r="A518" s="290" t="s">
        <v>828</v>
      </c>
      <c r="B518" s="97">
        <v>2016</v>
      </c>
      <c r="C518" s="97">
        <v>3</v>
      </c>
      <c r="D518" s="98" t="s">
        <v>53</v>
      </c>
      <c r="E518" s="99">
        <v>42432</v>
      </c>
      <c r="F518" s="99">
        <v>42459</v>
      </c>
      <c r="G518" s="100">
        <f t="shared" ca="1" si="1410"/>
        <v>0</v>
      </c>
      <c r="H518" s="96" t="s">
        <v>74</v>
      </c>
      <c r="I518" s="96" t="s">
        <v>825</v>
      </c>
      <c r="J518" s="96" t="s">
        <v>826</v>
      </c>
      <c r="K518" s="101" t="str">
        <f t="shared" ca="1" si="1411"/>
        <v>Completed</v>
      </c>
      <c r="L518" s="97" t="s">
        <v>666</v>
      </c>
      <c r="M518" s="97" t="s">
        <v>58</v>
      </c>
      <c r="N518" s="97" t="s">
        <v>173</v>
      </c>
      <c r="O518" s="97" t="s">
        <v>42</v>
      </c>
      <c r="P518" s="97" t="s">
        <v>61</v>
      </c>
      <c r="Q518" s="97" t="s">
        <v>62</v>
      </c>
      <c r="R518" s="117">
        <v>0.3</v>
      </c>
      <c r="S518" s="102">
        <v>1.8</v>
      </c>
      <c r="T518" s="103">
        <v>3000</v>
      </c>
      <c r="U518" s="103">
        <v>3006</v>
      </c>
      <c r="V518" s="101">
        <f t="shared" si="1412"/>
        <v>0</v>
      </c>
      <c r="W518" s="101">
        <f t="shared" si="1413"/>
        <v>3000</v>
      </c>
      <c r="X518" s="103"/>
      <c r="Y518" s="104">
        <f t="shared" si="1414"/>
        <v>0</v>
      </c>
      <c r="Z518" s="105" t="e">
        <f t="shared" si="1415"/>
        <v>#DIV/0!</v>
      </c>
      <c r="AA518" s="106">
        <f t="shared" si="1416"/>
        <v>0.89999999999999991</v>
      </c>
      <c r="AB518" s="107">
        <v>900</v>
      </c>
      <c r="AC518" s="106">
        <f t="shared" si="1418"/>
        <v>899.1</v>
      </c>
      <c r="AD518" s="108">
        <f t="shared" si="1419"/>
        <v>5.4</v>
      </c>
      <c r="AE518" s="298">
        <v>1000</v>
      </c>
      <c r="AF518" s="109">
        <f t="shared" si="1420"/>
        <v>994.6</v>
      </c>
      <c r="AG518" s="109">
        <v>0</v>
      </c>
      <c r="AH518" s="109">
        <f t="shared" si="1421"/>
        <v>100</v>
      </c>
      <c r="AI518" s="341">
        <f t="shared" si="1422"/>
        <v>0.1</v>
      </c>
    </row>
    <row r="519" spans="1:35" customFormat="1" ht="15" hidden="1" customHeight="1" thickBot="1" x14ac:dyDescent="0.3">
      <c r="A519" s="290" t="s">
        <v>829</v>
      </c>
      <c r="B519" s="97">
        <v>2016</v>
      </c>
      <c r="C519" s="97">
        <v>3</v>
      </c>
      <c r="D519" s="98" t="s">
        <v>53</v>
      </c>
      <c r="E519" s="99">
        <v>42432</v>
      </c>
      <c r="F519" s="99">
        <v>42459</v>
      </c>
      <c r="G519" s="100">
        <f t="shared" ref="G519:G521" ca="1" si="1423">IF($N$1&gt;F519,0,(F519-$N$1))</f>
        <v>0</v>
      </c>
      <c r="H519" s="96" t="s">
        <v>74</v>
      </c>
      <c r="I519" s="96" t="s">
        <v>825</v>
      </c>
      <c r="J519" s="96" t="s">
        <v>826</v>
      </c>
      <c r="K519" s="101" t="str">
        <f t="shared" ref="K519:K521" ca="1" si="1424">IF(F519=0,$L$3,(IF(G519=0,$L$1,$L$2)))</f>
        <v>Completed</v>
      </c>
      <c r="L519" s="97" t="s">
        <v>64</v>
      </c>
      <c r="M519" s="97" t="s">
        <v>58</v>
      </c>
      <c r="N519" s="97" t="s">
        <v>173</v>
      </c>
      <c r="O519" s="97" t="s">
        <v>60</v>
      </c>
      <c r="P519" s="97" t="s">
        <v>61</v>
      </c>
      <c r="Q519" s="97" t="s">
        <v>62</v>
      </c>
      <c r="R519" s="117">
        <v>0.2</v>
      </c>
      <c r="S519" s="102">
        <v>1.8</v>
      </c>
      <c r="T519" s="103">
        <v>2000000</v>
      </c>
      <c r="U519" s="103">
        <v>2001546</v>
      </c>
      <c r="V519" s="101">
        <f t="shared" ref="V519:V521" si="1425">IF(U519&gt;T519,0,T519-U519)</f>
        <v>0</v>
      </c>
      <c r="W519" s="101">
        <f t="shared" ref="W519:W521" si="1426">IF(U519&gt;T519,T519,U519)</f>
        <v>2000000</v>
      </c>
      <c r="X519" s="103">
        <v>1512</v>
      </c>
      <c r="Y519" s="104">
        <f t="shared" ref="Y519:Y521" si="1427">X519/U519</f>
        <v>7.5541606338300497E-4</v>
      </c>
      <c r="Z519" s="105">
        <f t="shared" ref="Z519:Z521" si="1428">AE519/X519</f>
        <v>2.3809523809523809</v>
      </c>
      <c r="AA519" s="106">
        <f t="shared" ref="AA519:AA521" si="1429">IF(O519="cpv",(T519*R519),(T519/1000*R519))</f>
        <v>400</v>
      </c>
      <c r="AB519" s="107">
        <f t="shared" ref="AB519:AB520" si="1430">IF(O519="cpv",(IF(V519&gt;0,U519*R519,AA519)),(IF(V519&gt;0,U519/1000*R519,AA519)))</f>
        <v>400</v>
      </c>
      <c r="AC519" s="106">
        <f t="shared" ref="AC519:AC521" si="1431">AB519-AA519</f>
        <v>0</v>
      </c>
      <c r="AD519" s="108">
        <f t="shared" ref="AD519:AD521" si="1432">IF(O519="cpv",(T519*S519),(T519/1000*S519))</f>
        <v>3600</v>
      </c>
      <c r="AE519" s="298">
        <f>IF((SUMIF($J$7:$J$1048576,J519,$U$7:$U$1048576))&gt;(SUMIF($J$7:$J$1048576,J519,$T$7:$T$1048576)),AD519,(IF(O519="cpv",(U519*S519),(U519*S519/1000))))</f>
        <v>3600</v>
      </c>
      <c r="AF519" s="109">
        <f t="shared" ref="AF519:AF521" si="1433">AE519-AD519</f>
        <v>0</v>
      </c>
      <c r="AG519" s="109">
        <v>0</v>
      </c>
      <c r="AH519" s="109">
        <f t="shared" ref="AH519:AH521" si="1434">AE519-AB519-AG519</f>
        <v>3200</v>
      </c>
      <c r="AI519" s="341">
        <f t="shared" ref="AI519:AI521" si="1435">AH519/AE519</f>
        <v>0.88888888888888884</v>
      </c>
    </row>
    <row r="520" spans="1:35" customFormat="1" ht="15.75" hidden="1" customHeight="1" thickBot="1" x14ac:dyDescent="0.3">
      <c r="A520" s="291" t="s">
        <v>830</v>
      </c>
      <c r="B520" s="157">
        <v>2016</v>
      </c>
      <c r="C520" s="157">
        <v>3</v>
      </c>
      <c r="D520" s="342" t="s">
        <v>53</v>
      </c>
      <c r="E520" s="159">
        <v>42432</v>
      </c>
      <c r="F520" s="159">
        <v>42459</v>
      </c>
      <c r="G520" s="343">
        <f t="shared" ca="1" si="1423"/>
        <v>0</v>
      </c>
      <c r="H520" s="156" t="s">
        <v>74</v>
      </c>
      <c r="I520" s="156" t="s">
        <v>825</v>
      </c>
      <c r="J520" s="156" t="s">
        <v>826</v>
      </c>
      <c r="K520" s="344" t="str">
        <f t="shared" ca="1" si="1424"/>
        <v>Completed</v>
      </c>
      <c r="L520" s="157" t="s">
        <v>186</v>
      </c>
      <c r="M520" s="157" t="s">
        <v>58</v>
      </c>
      <c r="N520" s="157" t="s">
        <v>173</v>
      </c>
      <c r="O520" s="97" t="s">
        <v>60</v>
      </c>
      <c r="P520" s="157" t="s">
        <v>61</v>
      </c>
      <c r="Q520" s="157" t="s">
        <v>62</v>
      </c>
      <c r="R520" s="117">
        <v>0.15</v>
      </c>
      <c r="S520" s="158">
        <v>1.8</v>
      </c>
      <c r="T520" s="345">
        <v>1000000</v>
      </c>
      <c r="U520" s="345">
        <v>1101620</v>
      </c>
      <c r="V520" s="344">
        <f t="shared" si="1425"/>
        <v>0</v>
      </c>
      <c r="W520" s="344">
        <f t="shared" si="1426"/>
        <v>1000000</v>
      </c>
      <c r="X520" s="345">
        <v>788</v>
      </c>
      <c r="Y520" s="346">
        <f t="shared" si="1427"/>
        <v>7.153101795537481E-4</v>
      </c>
      <c r="Z520" s="347">
        <f t="shared" si="1428"/>
        <v>2.2842639593908629</v>
      </c>
      <c r="AA520" s="348">
        <f t="shared" si="1429"/>
        <v>150</v>
      </c>
      <c r="AB520" s="349">
        <f t="shared" si="1430"/>
        <v>150</v>
      </c>
      <c r="AC520" s="348">
        <f t="shared" si="1431"/>
        <v>0</v>
      </c>
      <c r="AD520" s="350">
        <f t="shared" si="1432"/>
        <v>1800</v>
      </c>
      <c r="AE520" s="351">
        <f>IF((SUMIF($J$7:$J$1048576,J520,$U$7:$U$1048576))&gt;(SUMIF($J$7:$J$1048576,J520,$T$7:$T$1048576)),AD520,(IF(O520="cpv",(U520*S520),(U520*S520/1000))))</f>
        <v>1800</v>
      </c>
      <c r="AF520" s="352">
        <f t="shared" si="1433"/>
        <v>0</v>
      </c>
      <c r="AG520" s="352">
        <v>0</v>
      </c>
      <c r="AH520" s="352">
        <f t="shared" si="1434"/>
        <v>1650</v>
      </c>
      <c r="AI520" s="353">
        <f t="shared" si="1435"/>
        <v>0.91666666666666663</v>
      </c>
    </row>
    <row r="521" spans="1:35" customFormat="1" ht="15" hidden="1" customHeight="1" thickBot="1" x14ac:dyDescent="0.3">
      <c r="A521" s="287" t="s">
        <v>831</v>
      </c>
      <c r="B521" s="111">
        <v>2016</v>
      </c>
      <c r="C521" s="111">
        <v>3</v>
      </c>
      <c r="D521" s="112" t="s">
        <v>53</v>
      </c>
      <c r="E521" s="113">
        <v>42433</v>
      </c>
      <c r="F521" s="113">
        <v>42434</v>
      </c>
      <c r="G521" s="114">
        <f t="shared" ca="1" si="1423"/>
        <v>0</v>
      </c>
      <c r="H521" s="115" t="s">
        <v>84</v>
      </c>
      <c r="I521" s="115" t="s">
        <v>832</v>
      </c>
      <c r="J521" s="115" t="s">
        <v>833</v>
      </c>
      <c r="K521" s="116" t="str">
        <f t="shared" ca="1" si="1424"/>
        <v>Completed</v>
      </c>
      <c r="L521" s="111" t="s">
        <v>77</v>
      </c>
      <c r="M521" s="111" t="s">
        <v>58</v>
      </c>
      <c r="N521" s="111" t="s">
        <v>108</v>
      </c>
      <c r="O521" s="111" t="s">
        <v>109</v>
      </c>
      <c r="P521" s="111" t="s">
        <v>100</v>
      </c>
      <c r="Q521" s="111" t="s">
        <v>101</v>
      </c>
      <c r="R521" s="102">
        <v>0.01</v>
      </c>
      <c r="S521" s="117">
        <v>3.3000000000000002E-2</v>
      </c>
      <c r="T521" s="118">
        <v>70000</v>
      </c>
      <c r="U521" s="118">
        <v>70320</v>
      </c>
      <c r="V521" s="116">
        <f t="shared" si="1425"/>
        <v>0</v>
      </c>
      <c r="W521" s="116">
        <f t="shared" si="1426"/>
        <v>70000</v>
      </c>
      <c r="X521" s="118">
        <v>2904</v>
      </c>
      <c r="Y521" s="119">
        <f t="shared" si="1427"/>
        <v>4.1296928327645054E-2</v>
      </c>
      <c r="Z521" s="120">
        <f t="shared" si="1428"/>
        <v>0.79909090909090907</v>
      </c>
      <c r="AA521" s="121">
        <f t="shared" si="1429"/>
        <v>700</v>
      </c>
      <c r="AB521" s="107">
        <v>0</v>
      </c>
      <c r="AC521" s="121">
        <f t="shared" si="1431"/>
        <v>-700</v>
      </c>
      <c r="AD521" s="123">
        <f t="shared" si="1432"/>
        <v>2310</v>
      </c>
      <c r="AE521" s="293">
        <f>IF((SUMIF($J$7:$J$1048576,J521,$U$7:$U$1048576))&gt;(SUMIF($J$7:$J$1048576,J521,$T$7:$T$1048576)),AD521,(IF(O521="cpv",(U521*S521),(U521*S521/1000))))</f>
        <v>2320.56</v>
      </c>
      <c r="AF521" s="124">
        <f t="shared" si="1433"/>
        <v>10.559999999999945</v>
      </c>
      <c r="AG521" s="124">
        <v>0</v>
      </c>
      <c r="AH521" s="124">
        <f t="shared" si="1434"/>
        <v>2320.56</v>
      </c>
      <c r="AI521" s="340">
        <f t="shared" si="1435"/>
        <v>1</v>
      </c>
    </row>
    <row r="522" spans="1:35" customFormat="1" ht="15" hidden="1" customHeight="1" thickBot="1" x14ac:dyDescent="0.3">
      <c r="A522" s="290" t="s">
        <v>834</v>
      </c>
      <c r="B522" s="97">
        <v>2016</v>
      </c>
      <c r="C522" s="97">
        <v>3</v>
      </c>
      <c r="D522" s="98" t="s">
        <v>53</v>
      </c>
      <c r="E522" s="99">
        <v>42433</v>
      </c>
      <c r="F522" s="99">
        <v>42434</v>
      </c>
      <c r="G522" s="100">
        <f t="shared" ref="G522:G524" ca="1" si="1436">IF($N$1&gt;F522,0,(F522-$N$1))</f>
        <v>0</v>
      </c>
      <c r="H522" s="96" t="s">
        <v>84</v>
      </c>
      <c r="I522" s="96" t="s">
        <v>832</v>
      </c>
      <c r="J522" s="96" t="s">
        <v>833</v>
      </c>
      <c r="K522" s="101" t="str">
        <f t="shared" ref="K522:K524" ca="1" si="1437">IF(F522=0,$L$3,(IF(G522=0,$L$1,$L$2)))</f>
        <v>Completed</v>
      </c>
      <c r="L522" s="97" t="s">
        <v>133</v>
      </c>
      <c r="M522" s="97" t="s">
        <v>58</v>
      </c>
      <c r="N522" s="97" t="s">
        <v>108</v>
      </c>
      <c r="O522" s="97" t="s">
        <v>109</v>
      </c>
      <c r="P522" s="97" t="s">
        <v>100</v>
      </c>
      <c r="Q522" s="97" t="s">
        <v>101</v>
      </c>
      <c r="R522" s="117">
        <v>5.0000000000000001E-3</v>
      </c>
      <c r="S522" s="102">
        <v>3.3000000000000002E-2</v>
      </c>
      <c r="T522" s="103">
        <v>100000</v>
      </c>
      <c r="U522" s="103">
        <v>102728</v>
      </c>
      <c r="V522" s="101">
        <f t="shared" ref="V522:V524" si="1438">IF(U522&gt;T522,0,T522-U522)</f>
        <v>0</v>
      </c>
      <c r="W522" s="101">
        <f t="shared" ref="W522:W524" si="1439">IF(U522&gt;T522,T522,U522)</f>
        <v>100000</v>
      </c>
      <c r="X522" s="103">
        <v>2318</v>
      </c>
      <c r="Y522" s="104">
        <f t="shared" ref="Y522:Y524" si="1440">X522/U522</f>
        <v>2.2564442021649405E-2</v>
      </c>
      <c r="Z522" s="105">
        <f t="shared" ref="Z522:Z524" si="1441">AE522/X522</f>
        <v>0.93701466781708365</v>
      </c>
      <c r="AA522" s="106">
        <f t="shared" ref="AA522:AA524" si="1442">IF(O522="cpv",(T522*R522),(T522/1000*R522))</f>
        <v>500</v>
      </c>
      <c r="AB522" s="107">
        <f t="shared" ref="AB522:AB524" si="1443">IF(O522="cpv",(IF(V522&gt;0,U522*R522,AA522)),(IF(V522&gt;0,U522/1000*R522,AA522)))</f>
        <v>500</v>
      </c>
      <c r="AC522" s="106">
        <f t="shared" ref="AC522:AC524" si="1444">AB522-AA522</f>
        <v>0</v>
      </c>
      <c r="AD522" s="108">
        <f t="shared" ref="AD522:AD524" si="1445">IF(O522="cpv",(T522*S522),(T522/1000*S522))</f>
        <v>3300</v>
      </c>
      <c r="AE522" s="298">
        <v>2172</v>
      </c>
      <c r="AF522" s="109">
        <f t="shared" ref="AF522:AF524" si="1446">AE522-AD522</f>
        <v>-1128</v>
      </c>
      <c r="AG522" s="109">
        <v>0</v>
      </c>
      <c r="AH522" s="109">
        <f t="shared" ref="AH522:AH524" si="1447">AE522-AB522-AG522</f>
        <v>1672</v>
      </c>
      <c r="AI522" s="341">
        <f t="shared" ref="AI522:AI524" si="1448">AH522/AE522</f>
        <v>0.76979742173112342</v>
      </c>
    </row>
    <row r="523" spans="1:35" customFormat="1" ht="15" hidden="1" customHeight="1" thickBot="1" x14ac:dyDescent="0.3">
      <c r="A523" s="290" t="s">
        <v>835</v>
      </c>
      <c r="B523" s="97">
        <v>2016</v>
      </c>
      <c r="C523" s="97">
        <v>3</v>
      </c>
      <c r="D523" s="98" t="s">
        <v>53</v>
      </c>
      <c r="E523" s="99">
        <v>42433</v>
      </c>
      <c r="F523" s="99">
        <v>42434</v>
      </c>
      <c r="G523" s="100">
        <f t="shared" ca="1" si="1436"/>
        <v>0</v>
      </c>
      <c r="H523" s="96" t="s">
        <v>84</v>
      </c>
      <c r="I523" s="96" t="s">
        <v>832</v>
      </c>
      <c r="J523" s="96" t="s">
        <v>833</v>
      </c>
      <c r="K523" s="101" t="str">
        <f t="shared" ca="1" si="1437"/>
        <v>Completed</v>
      </c>
      <c r="L523" s="97" t="s">
        <v>340</v>
      </c>
      <c r="M523" s="97" t="s">
        <v>58</v>
      </c>
      <c r="N523" s="97" t="s">
        <v>108</v>
      </c>
      <c r="O523" s="97" t="s">
        <v>109</v>
      </c>
      <c r="P523" s="97" t="s">
        <v>100</v>
      </c>
      <c r="Q523" s="97" t="s">
        <v>101</v>
      </c>
      <c r="R523" s="117">
        <v>0.01</v>
      </c>
      <c r="S523" s="102">
        <v>3.3000000000000002E-2</v>
      </c>
      <c r="T523" s="103">
        <v>30000</v>
      </c>
      <c r="U523" s="103">
        <v>30632</v>
      </c>
      <c r="V523" s="101">
        <f t="shared" si="1438"/>
        <v>0</v>
      </c>
      <c r="W523" s="101">
        <f t="shared" si="1439"/>
        <v>30000</v>
      </c>
      <c r="X523" s="103">
        <v>1175</v>
      </c>
      <c r="Y523" s="104">
        <f t="shared" si="1440"/>
        <v>3.8358579263515276E-2</v>
      </c>
      <c r="Z523" s="105">
        <f t="shared" si="1441"/>
        <v>0.86030297872340422</v>
      </c>
      <c r="AA523" s="106">
        <f t="shared" si="1442"/>
        <v>300</v>
      </c>
      <c r="AB523" s="107">
        <f t="shared" si="1443"/>
        <v>300</v>
      </c>
      <c r="AC523" s="106">
        <f t="shared" si="1444"/>
        <v>0</v>
      </c>
      <c r="AD523" s="108">
        <f t="shared" si="1445"/>
        <v>990</v>
      </c>
      <c r="AE523" s="298">
        <f>IF((SUMIF($J$7:$J$1048576,J523,$U$7:$U$1048576))&gt;(SUMIF($J$7:$J$1048576,J523,$T$7:$T$1048576)),AD523,(IF(O523="cpv",(U523*S523),(U523*S523/1000))))</f>
        <v>1010.856</v>
      </c>
      <c r="AF523" s="109">
        <f t="shared" si="1446"/>
        <v>20.855999999999995</v>
      </c>
      <c r="AG523" s="109">
        <v>0</v>
      </c>
      <c r="AH523" s="109">
        <f t="shared" si="1447"/>
        <v>710.85599999999999</v>
      </c>
      <c r="AI523" s="341">
        <f t="shared" si="1448"/>
        <v>0.70322182387995913</v>
      </c>
    </row>
    <row r="524" spans="1:35" customFormat="1" ht="15" hidden="1" customHeight="1" thickBot="1" x14ac:dyDescent="0.3">
      <c r="A524" s="290" t="s">
        <v>836</v>
      </c>
      <c r="B524" s="97">
        <v>2016</v>
      </c>
      <c r="C524" s="97">
        <v>3</v>
      </c>
      <c r="D524" s="98" t="s">
        <v>53</v>
      </c>
      <c r="E524" s="99">
        <v>42433</v>
      </c>
      <c r="F524" s="99">
        <v>42434</v>
      </c>
      <c r="G524" s="100">
        <f t="shared" ca="1" si="1436"/>
        <v>0</v>
      </c>
      <c r="H524" s="96" t="s">
        <v>84</v>
      </c>
      <c r="I524" s="96" t="s">
        <v>832</v>
      </c>
      <c r="J524" s="96" t="s">
        <v>833</v>
      </c>
      <c r="K524" s="101" t="str">
        <f t="shared" ca="1" si="1437"/>
        <v>Completed</v>
      </c>
      <c r="L524" s="97" t="s">
        <v>253</v>
      </c>
      <c r="M524" s="97" t="s">
        <v>58</v>
      </c>
      <c r="N524" s="97" t="s">
        <v>108</v>
      </c>
      <c r="O524" s="97" t="s">
        <v>109</v>
      </c>
      <c r="P524" s="97" t="s">
        <v>100</v>
      </c>
      <c r="Q524" s="97" t="s">
        <v>101</v>
      </c>
      <c r="R524" s="117">
        <v>1.4999999999999999E-2</v>
      </c>
      <c r="S524" s="102">
        <v>3.3000000000000002E-2</v>
      </c>
      <c r="T524" s="103">
        <v>50000</v>
      </c>
      <c r="U524" s="103">
        <v>2542</v>
      </c>
      <c r="V524" s="101">
        <f t="shared" si="1438"/>
        <v>47458</v>
      </c>
      <c r="W524" s="101">
        <f t="shared" si="1439"/>
        <v>2542</v>
      </c>
      <c r="X524" s="103">
        <v>397</v>
      </c>
      <c r="Y524" s="104">
        <f t="shared" si="1440"/>
        <v>0.15617623918174667</v>
      </c>
      <c r="Z524" s="105">
        <f t="shared" si="1441"/>
        <v>0.21129974811083127</v>
      </c>
      <c r="AA524" s="106">
        <f t="shared" si="1442"/>
        <v>750</v>
      </c>
      <c r="AB524" s="107">
        <f t="shared" si="1443"/>
        <v>38.129999999999995</v>
      </c>
      <c r="AC524" s="106">
        <f t="shared" si="1444"/>
        <v>-711.87</v>
      </c>
      <c r="AD524" s="108">
        <f t="shared" si="1445"/>
        <v>1650</v>
      </c>
      <c r="AE524" s="298">
        <f>IF((SUMIF($J$7:$J$1048576,J524,$U$7:$U$1048576))&gt;(SUMIF($J$7:$J$1048576,J524,$T$7:$T$1048576)),AD524,(IF(O524="cpv",(U524*S524),(U524*S524/1000))))</f>
        <v>83.88600000000001</v>
      </c>
      <c r="AF524" s="109">
        <f t="shared" si="1446"/>
        <v>-1566.114</v>
      </c>
      <c r="AG524" s="109">
        <v>0</v>
      </c>
      <c r="AH524" s="109">
        <f t="shared" si="1447"/>
        <v>45.756000000000014</v>
      </c>
      <c r="AI524" s="341">
        <f t="shared" si="1448"/>
        <v>0.54545454545454553</v>
      </c>
    </row>
    <row r="525" spans="1:35" customFormat="1" ht="15" hidden="1" customHeight="1" thickBot="1" x14ac:dyDescent="0.3">
      <c r="A525" s="290" t="s">
        <v>837</v>
      </c>
      <c r="B525" s="97">
        <v>2016</v>
      </c>
      <c r="C525" s="97">
        <v>3</v>
      </c>
      <c r="D525" s="98" t="s">
        <v>53</v>
      </c>
      <c r="E525" s="99">
        <v>42433</v>
      </c>
      <c r="F525" s="99">
        <v>42434</v>
      </c>
      <c r="G525" s="100">
        <f t="shared" ref="G525:G527" ca="1" si="1449">IF($N$1&gt;F525,0,(F525-$N$1))</f>
        <v>0</v>
      </c>
      <c r="H525" s="96" t="s">
        <v>84</v>
      </c>
      <c r="I525" s="96" t="s">
        <v>832</v>
      </c>
      <c r="J525" s="96" t="s">
        <v>833</v>
      </c>
      <c r="K525" s="101" t="str">
        <f t="shared" ref="K525:K527" ca="1" si="1450">IF(F525=0,$L$3,(IF(G525=0,$L$1,$L$2)))</f>
        <v>Completed</v>
      </c>
      <c r="L525" s="97" t="s">
        <v>817</v>
      </c>
      <c r="M525" s="97" t="s">
        <v>58</v>
      </c>
      <c r="N525" s="97" t="s">
        <v>108</v>
      </c>
      <c r="O525" s="97" t="s">
        <v>109</v>
      </c>
      <c r="P525" s="97" t="s">
        <v>100</v>
      </c>
      <c r="Q525" s="97" t="s">
        <v>101</v>
      </c>
      <c r="R525" s="117">
        <v>2.75E-2</v>
      </c>
      <c r="S525" s="102">
        <v>3.3000000000000002E-2</v>
      </c>
      <c r="T525" s="103">
        <v>30000</v>
      </c>
      <c r="U525" s="103">
        <v>51191</v>
      </c>
      <c r="V525" s="101">
        <f t="shared" ref="V525:V527" si="1451">IF(U525&gt;T525,0,T525-U525)</f>
        <v>0</v>
      </c>
      <c r="W525" s="101">
        <f t="shared" ref="W525:W527" si="1452">IF(U525&gt;T525,T525,U525)</f>
        <v>30000</v>
      </c>
      <c r="X525" s="103">
        <v>3044</v>
      </c>
      <c r="Y525" s="104">
        <f t="shared" ref="Y525:Y527" si="1453">X525/U525</f>
        <v>5.9463577581996836E-2</v>
      </c>
      <c r="Z525" s="105">
        <f t="shared" ref="Z525:Z527" si="1454">AE525/X525</f>
        <v>0.55496156373193173</v>
      </c>
      <c r="AA525" s="106">
        <f t="shared" ref="AA525:AA527" si="1455">IF(O525="cpv",(T525*R525),(T525/1000*R525))</f>
        <v>825</v>
      </c>
      <c r="AB525" s="107">
        <f t="shared" ref="AB525:AB527" si="1456">IF(O525="cpv",(IF(V525&gt;0,U525*R525,AA525)),(IF(V525&gt;0,U525/1000*R525,AA525)))</f>
        <v>825</v>
      </c>
      <c r="AC525" s="106">
        <f t="shared" ref="AC525:AC527" si="1457">AB525-AA525</f>
        <v>0</v>
      </c>
      <c r="AD525" s="108">
        <f t="shared" ref="AD525:AD527" si="1458">IF(O525="cpv",(T525*S525),(T525/1000*S525))</f>
        <v>990</v>
      </c>
      <c r="AE525" s="298">
        <f>IF((SUMIF($J$7:$J$1048576,J525,$U$7:$U$1048576))&gt;(SUMIF($J$7:$J$1048576,J525,$T$7:$T$1048576)),AD525,(IF(O525="cpv",(U525*S525),(U525*S525/1000))))</f>
        <v>1689.3030000000001</v>
      </c>
      <c r="AF525" s="109">
        <f t="shared" ref="AF525:AF527" si="1459">AE525-AD525</f>
        <v>699.30300000000011</v>
      </c>
      <c r="AG525" s="109">
        <v>0</v>
      </c>
      <c r="AH525" s="109">
        <f t="shared" ref="AH525:AH527" si="1460">AE525-AB525-AG525</f>
        <v>864.30300000000011</v>
      </c>
      <c r="AI525" s="341">
        <f t="shared" ref="AI525:AI527" si="1461">AH525/AE525</f>
        <v>0.51163290422144525</v>
      </c>
    </row>
    <row r="526" spans="1:35" customFormat="1" ht="15.75" hidden="1" customHeight="1" thickBot="1" x14ac:dyDescent="0.3">
      <c r="A526" s="291" t="s">
        <v>838</v>
      </c>
      <c r="B526" s="157">
        <v>2016</v>
      </c>
      <c r="C526" s="157">
        <v>3</v>
      </c>
      <c r="D526" s="342" t="s">
        <v>53</v>
      </c>
      <c r="E526" s="159">
        <v>42430</v>
      </c>
      <c r="F526" s="159">
        <v>42449</v>
      </c>
      <c r="G526" s="343">
        <f t="shared" ca="1" si="1449"/>
        <v>0</v>
      </c>
      <c r="H526" s="156" t="s">
        <v>84</v>
      </c>
      <c r="I526" s="156" t="s">
        <v>832</v>
      </c>
      <c r="J526" s="130" t="s">
        <v>833</v>
      </c>
      <c r="K526" s="344" t="str">
        <f t="shared" ca="1" si="1450"/>
        <v>Completed</v>
      </c>
      <c r="L526" s="157" t="s">
        <v>57</v>
      </c>
      <c r="M526" s="157" t="s">
        <v>58</v>
      </c>
      <c r="N526" s="157" t="s">
        <v>108</v>
      </c>
      <c r="O526" s="157" t="s">
        <v>109</v>
      </c>
      <c r="P526" s="157" t="s">
        <v>100</v>
      </c>
      <c r="Q526" s="157" t="s">
        <v>101</v>
      </c>
      <c r="R526" s="117">
        <v>1.4999999999999999E-2</v>
      </c>
      <c r="S526" s="158">
        <v>3.3000000000000002E-2</v>
      </c>
      <c r="T526" s="345">
        <v>100000</v>
      </c>
      <c r="U526" s="345">
        <v>82531</v>
      </c>
      <c r="V526" s="344">
        <f t="shared" si="1451"/>
        <v>17469</v>
      </c>
      <c r="W526" s="344">
        <f t="shared" si="1452"/>
        <v>82531</v>
      </c>
      <c r="X526" s="345"/>
      <c r="Y526" s="346">
        <f t="shared" si="1453"/>
        <v>0</v>
      </c>
      <c r="Z526" s="347" t="e">
        <f t="shared" si="1454"/>
        <v>#DIV/0!</v>
      </c>
      <c r="AA526" s="348">
        <f t="shared" si="1455"/>
        <v>1500</v>
      </c>
      <c r="AB526" s="349">
        <f t="shared" si="1456"/>
        <v>1237.9649999999999</v>
      </c>
      <c r="AC526" s="348">
        <f t="shared" si="1457"/>
        <v>-262.03500000000008</v>
      </c>
      <c r="AD526" s="350">
        <f t="shared" si="1458"/>
        <v>3300</v>
      </c>
      <c r="AE526" s="351">
        <f>IF((SUMIF($J$7:$J$1048576,J526,$U$7:$U$1048576))&gt;(SUMIF($J$7:$J$1048576,J526,$T$7:$T$1048576)),AD526,(IF(O526="cpv",(U526*S526),(U526*S526/1000))))</f>
        <v>2723.5230000000001</v>
      </c>
      <c r="AF526" s="352">
        <f t="shared" si="1459"/>
        <v>-576.47699999999986</v>
      </c>
      <c r="AG526" s="352">
        <v>0</v>
      </c>
      <c r="AH526" s="352">
        <f t="shared" si="1460"/>
        <v>1485.5580000000002</v>
      </c>
      <c r="AI526" s="353">
        <f t="shared" si="1461"/>
        <v>0.54545454545454553</v>
      </c>
    </row>
    <row r="527" spans="1:35" customFormat="1" ht="15" hidden="1" customHeight="1" thickBot="1" x14ac:dyDescent="0.3">
      <c r="A527" s="287" t="s">
        <v>839</v>
      </c>
      <c r="B527" s="111">
        <v>2016</v>
      </c>
      <c r="C527" s="111">
        <v>3</v>
      </c>
      <c r="D527" s="112" t="s">
        <v>53</v>
      </c>
      <c r="E527" s="113">
        <v>42431</v>
      </c>
      <c r="F527" s="113">
        <v>42459</v>
      </c>
      <c r="G527" s="114">
        <f t="shared" ca="1" si="1449"/>
        <v>0</v>
      </c>
      <c r="H527" s="115" t="s">
        <v>84</v>
      </c>
      <c r="I527" s="115" t="s">
        <v>170</v>
      </c>
      <c r="J527" s="115" t="s">
        <v>842</v>
      </c>
      <c r="K527" s="116" t="str">
        <f t="shared" ca="1" si="1450"/>
        <v>Completed</v>
      </c>
      <c r="L527" s="111" t="s">
        <v>817</v>
      </c>
      <c r="M527" s="111" t="s">
        <v>58</v>
      </c>
      <c r="N527" s="111" t="s">
        <v>108</v>
      </c>
      <c r="O527" s="111" t="s">
        <v>109</v>
      </c>
      <c r="P527" s="111" t="s">
        <v>100</v>
      </c>
      <c r="Q527" s="111" t="s">
        <v>101</v>
      </c>
      <c r="R527" s="117">
        <v>0.03</v>
      </c>
      <c r="S527" s="117">
        <v>3.5000000000000003E-2</v>
      </c>
      <c r="T527" s="118">
        <v>50000</v>
      </c>
      <c r="U527" s="118">
        <v>32031</v>
      </c>
      <c r="V527" s="116">
        <f t="shared" si="1451"/>
        <v>17969</v>
      </c>
      <c r="W527" s="116">
        <f t="shared" si="1452"/>
        <v>32031</v>
      </c>
      <c r="X527" s="118">
        <v>851</v>
      </c>
      <c r="Y527" s="119">
        <f t="shared" si="1453"/>
        <v>2.6568012238144298E-2</v>
      </c>
      <c r="Z527" s="120">
        <f t="shared" si="1454"/>
        <v>1.317373678025852</v>
      </c>
      <c r="AA527" s="121">
        <f t="shared" si="1455"/>
        <v>1500</v>
      </c>
      <c r="AB527" s="122">
        <f t="shared" si="1456"/>
        <v>960.93</v>
      </c>
      <c r="AC527" s="121">
        <f t="shared" si="1457"/>
        <v>-539.07000000000005</v>
      </c>
      <c r="AD527" s="123">
        <f t="shared" si="1458"/>
        <v>1750.0000000000002</v>
      </c>
      <c r="AE527" s="293">
        <f>IF((SUMIF($J$7:$J$1048576,J527,$U$7:$U$1048576))&gt;(SUMIF($J$7:$J$1048576,J527,$T$7:$T$1048576)),AD527,(IF(O527="cpv",(U527*S527),(U527*S527/1000))))</f>
        <v>1121.085</v>
      </c>
      <c r="AF527" s="124">
        <f t="shared" si="1459"/>
        <v>-628.91500000000019</v>
      </c>
      <c r="AG527" s="124">
        <v>0</v>
      </c>
      <c r="AH527" s="124">
        <f t="shared" si="1460"/>
        <v>160.15500000000009</v>
      </c>
      <c r="AI527" s="340">
        <f t="shared" si="1461"/>
        <v>0.14285714285714293</v>
      </c>
    </row>
    <row r="528" spans="1:35" customFormat="1" ht="15" hidden="1" customHeight="1" thickBot="1" x14ac:dyDescent="0.3">
      <c r="A528" s="290" t="s">
        <v>840</v>
      </c>
      <c r="B528" s="97">
        <v>2016</v>
      </c>
      <c r="C528" s="97">
        <v>3</v>
      </c>
      <c r="D528" s="98" t="s">
        <v>53</v>
      </c>
      <c r="E528" s="99">
        <v>42431</v>
      </c>
      <c r="F528" s="99">
        <v>42459</v>
      </c>
      <c r="G528" s="100">
        <f t="shared" ref="G528:G530" ca="1" si="1462">IF($N$1&gt;F528,0,(F528-$N$1))</f>
        <v>0</v>
      </c>
      <c r="H528" s="96" t="s">
        <v>84</v>
      </c>
      <c r="I528" s="96" t="s">
        <v>170</v>
      </c>
      <c r="J528" s="96" t="s">
        <v>842</v>
      </c>
      <c r="K528" s="101" t="str">
        <f t="shared" ref="K528:K530" ca="1" si="1463">IF(F528=0,$L$3,(IF(G528=0,$L$1,$L$2)))</f>
        <v>Completed</v>
      </c>
      <c r="L528" s="97" t="s">
        <v>635</v>
      </c>
      <c r="M528" s="97" t="s">
        <v>58</v>
      </c>
      <c r="N528" s="97" t="s">
        <v>108</v>
      </c>
      <c r="O528" s="97" t="s">
        <v>109</v>
      </c>
      <c r="P528" s="97" t="s">
        <v>100</v>
      </c>
      <c r="Q528" s="97" t="s">
        <v>101</v>
      </c>
      <c r="R528" s="117">
        <v>2.2499999999999999E-2</v>
      </c>
      <c r="S528" s="102">
        <v>3.5000000000000003E-2</v>
      </c>
      <c r="T528" s="103">
        <v>100000</v>
      </c>
      <c r="U528" s="103">
        <v>92376</v>
      </c>
      <c r="V528" s="101">
        <f t="shared" ref="V528:V530" si="1464">IF(U528&gt;T528,0,T528-U528)</f>
        <v>7624</v>
      </c>
      <c r="W528" s="101">
        <f t="shared" ref="W528:W530" si="1465">IF(U528&gt;T528,T528,U528)</f>
        <v>92376</v>
      </c>
      <c r="X528" s="103">
        <v>3840</v>
      </c>
      <c r="Y528" s="104">
        <f t="shared" ref="Y528:Y530" si="1466">X528/U528</f>
        <v>4.1569238763315149E-2</v>
      </c>
      <c r="Z528" s="105">
        <f t="shared" ref="Z528:Z530" si="1467">AE528/X528</f>
        <v>0.53437500000000004</v>
      </c>
      <c r="AA528" s="106">
        <f t="shared" ref="AA528:AA530" si="1468">IF(O528="cpv",(T528*R528),(T528/1000*R528))</f>
        <v>2250</v>
      </c>
      <c r="AB528" s="107">
        <f t="shared" ref="AB528:AB530" si="1469">IF(O528="cpv",(IF(V528&gt;0,U528*R528,AA528)),(IF(V528&gt;0,U528/1000*R528,AA528)))</f>
        <v>2078.46</v>
      </c>
      <c r="AC528" s="106">
        <f t="shared" ref="AC528:AC530" si="1470">AB528-AA528</f>
        <v>-171.53999999999996</v>
      </c>
      <c r="AD528" s="108">
        <f t="shared" ref="AD528:AD530" si="1471">IF(O528="cpv",(T528*S528),(T528/1000*S528))</f>
        <v>3500.0000000000005</v>
      </c>
      <c r="AE528" s="298">
        <v>2052</v>
      </c>
      <c r="AF528" s="109">
        <f t="shared" ref="AF528:AF530" si="1472">AE528-AD528</f>
        <v>-1448.0000000000005</v>
      </c>
      <c r="AG528" s="109">
        <v>0</v>
      </c>
      <c r="AH528" s="109">
        <f t="shared" ref="AH528:AH530" si="1473">AE528-AB528-AG528</f>
        <v>-26.460000000000036</v>
      </c>
      <c r="AI528" s="341">
        <f t="shared" ref="AI528:AI530" si="1474">AH528/AE528</f>
        <v>-1.2894736842105282E-2</v>
      </c>
    </row>
    <row r="529" spans="1:35" customFormat="1" ht="15.75" hidden="1" customHeight="1" thickBot="1" x14ac:dyDescent="0.3">
      <c r="A529" s="291" t="s">
        <v>841</v>
      </c>
      <c r="B529" s="157">
        <v>2016</v>
      </c>
      <c r="C529" s="157">
        <v>3</v>
      </c>
      <c r="D529" s="342" t="s">
        <v>53</v>
      </c>
      <c r="E529" s="159">
        <v>42431</v>
      </c>
      <c r="F529" s="159">
        <v>42459</v>
      </c>
      <c r="G529" s="343">
        <f t="shared" ca="1" si="1462"/>
        <v>0</v>
      </c>
      <c r="H529" s="156" t="s">
        <v>84</v>
      </c>
      <c r="I529" s="156" t="s">
        <v>170</v>
      </c>
      <c r="J529" s="156" t="s">
        <v>842</v>
      </c>
      <c r="K529" s="344" t="str">
        <f t="shared" ca="1" si="1463"/>
        <v>Completed</v>
      </c>
      <c r="L529" s="157" t="s">
        <v>77</v>
      </c>
      <c r="M529" s="157" t="s">
        <v>58</v>
      </c>
      <c r="N529" s="157" t="s">
        <v>108</v>
      </c>
      <c r="O529" s="157" t="s">
        <v>109</v>
      </c>
      <c r="P529" s="157" t="s">
        <v>100</v>
      </c>
      <c r="Q529" s="157" t="s">
        <v>101</v>
      </c>
      <c r="R529" s="117">
        <v>0.01</v>
      </c>
      <c r="S529" s="158">
        <v>3.5000000000000003E-2</v>
      </c>
      <c r="T529" s="345">
        <v>50000</v>
      </c>
      <c r="U529" s="345">
        <v>40029</v>
      </c>
      <c r="V529" s="344">
        <f t="shared" si="1464"/>
        <v>9971</v>
      </c>
      <c r="W529" s="344">
        <f t="shared" si="1465"/>
        <v>40029</v>
      </c>
      <c r="X529" s="345">
        <v>6355</v>
      </c>
      <c r="Y529" s="346">
        <f t="shared" si="1466"/>
        <v>0.15875989907317195</v>
      </c>
      <c r="Z529" s="347">
        <f t="shared" si="1467"/>
        <v>0.22045869394177814</v>
      </c>
      <c r="AA529" s="348">
        <f t="shared" si="1468"/>
        <v>500</v>
      </c>
      <c r="AB529" s="349">
        <v>0</v>
      </c>
      <c r="AC529" s="348">
        <f t="shared" si="1470"/>
        <v>-500</v>
      </c>
      <c r="AD529" s="350">
        <f t="shared" si="1471"/>
        <v>1750.0000000000002</v>
      </c>
      <c r="AE529" s="351">
        <f>IF((SUMIF($J$7:$J$1048576,J529,$U$7:$U$1048576))&gt;(SUMIF($J$7:$J$1048576,J529,$T$7:$T$1048576)),AD529,(IF(O529="cpv",(U529*S529),(U529*S529/1000))))</f>
        <v>1401.0150000000001</v>
      </c>
      <c r="AF529" s="352">
        <f t="shared" si="1472"/>
        <v>-348.98500000000013</v>
      </c>
      <c r="AG529" s="352">
        <v>0</v>
      </c>
      <c r="AH529" s="352">
        <f t="shared" si="1473"/>
        <v>1401.0150000000001</v>
      </c>
      <c r="AI529" s="353">
        <f t="shared" si="1474"/>
        <v>1</v>
      </c>
    </row>
    <row r="530" spans="1:35" customFormat="1" ht="15" hidden="1" customHeight="1" thickBot="1" x14ac:dyDescent="0.3">
      <c r="A530" s="287" t="s">
        <v>843</v>
      </c>
      <c r="B530" s="111">
        <v>2016</v>
      </c>
      <c r="C530" s="111">
        <v>3</v>
      </c>
      <c r="D530" s="112" t="s">
        <v>53</v>
      </c>
      <c r="E530" s="113">
        <v>42437</v>
      </c>
      <c r="F530" s="113">
        <v>42457</v>
      </c>
      <c r="G530" s="114">
        <f t="shared" ca="1" si="1462"/>
        <v>0</v>
      </c>
      <c r="H530" s="115" t="s">
        <v>84</v>
      </c>
      <c r="I530" s="115" t="s">
        <v>170</v>
      </c>
      <c r="J530" s="115" t="s">
        <v>847</v>
      </c>
      <c r="K530" s="116" t="str">
        <f t="shared" ca="1" si="1463"/>
        <v>Completed</v>
      </c>
      <c r="L530" s="111" t="s">
        <v>64</v>
      </c>
      <c r="M530" s="111" t="s">
        <v>58</v>
      </c>
      <c r="N530" s="111" t="s">
        <v>59</v>
      </c>
      <c r="O530" s="97" t="s">
        <v>60</v>
      </c>
      <c r="P530" s="111" t="s">
        <v>61</v>
      </c>
      <c r="Q530" s="111" t="s">
        <v>62</v>
      </c>
      <c r="R530" s="117">
        <v>0.2</v>
      </c>
      <c r="S530" s="117">
        <v>0.8</v>
      </c>
      <c r="T530" s="118">
        <v>4000000</v>
      </c>
      <c r="U530" s="118">
        <v>3512958</v>
      </c>
      <c r="V530" s="116">
        <f t="shared" si="1464"/>
        <v>487042</v>
      </c>
      <c r="W530" s="116">
        <f t="shared" si="1465"/>
        <v>3512958</v>
      </c>
      <c r="X530" s="118">
        <v>1657</v>
      </c>
      <c r="Y530" s="119">
        <f t="shared" si="1466"/>
        <v>4.7168226890273099E-4</v>
      </c>
      <c r="Z530" s="120">
        <f t="shared" si="1467"/>
        <v>1.3065781532890766</v>
      </c>
      <c r="AA530" s="121">
        <f t="shared" si="1468"/>
        <v>800</v>
      </c>
      <c r="AB530" s="122">
        <f t="shared" si="1469"/>
        <v>702.59160000000008</v>
      </c>
      <c r="AC530" s="121">
        <f t="shared" si="1470"/>
        <v>-97.408399999999915</v>
      </c>
      <c r="AD530" s="123">
        <f t="shared" si="1471"/>
        <v>3200</v>
      </c>
      <c r="AE530" s="293">
        <v>2165</v>
      </c>
      <c r="AF530" s="124">
        <f t="shared" si="1472"/>
        <v>-1035</v>
      </c>
      <c r="AG530" s="124">
        <v>0</v>
      </c>
      <c r="AH530" s="124">
        <f t="shared" si="1473"/>
        <v>1462.4083999999998</v>
      </c>
      <c r="AI530" s="340">
        <f t="shared" si="1474"/>
        <v>0.6754773210161662</v>
      </c>
    </row>
    <row r="531" spans="1:35" customFormat="1" ht="15" hidden="1" customHeight="1" thickBot="1" x14ac:dyDescent="0.3">
      <c r="A531" s="290" t="s">
        <v>844</v>
      </c>
      <c r="B531" s="97">
        <v>2016</v>
      </c>
      <c r="C531" s="97">
        <v>3</v>
      </c>
      <c r="D531" s="98" t="s">
        <v>53</v>
      </c>
      <c r="E531" s="99">
        <v>42437</v>
      </c>
      <c r="F531" s="99">
        <v>42457</v>
      </c>
      <c r="G531" s="100">
        <f t="shared" ref="G531:G532" ca="1" si="1475">IF($N$1&gt;F531,0,(F531-$N$1))</f>
        <v>0</v>
      </c>
      <c r="H531" s="96" t="s">
        <v>84</v>
      </c>
      <c r="I531" s="96" t="s">
        <v>170</v>
      </c>
      <c r="J531" s="96" t="s">
        <v>847</v>
      </c>
      <c r="K531" s="101" t="str">
        <f t="shared" ref="K531:K532" ca="1" si="1476">IF(F531=0,$L$3,(IF(G531=0,$L$1,$L$2)))</f>
        <v>Completed</v>
      </c>
      <c r="L531" s="97" t="s">
        <v>57</v>
      </c>
      <c r="M531" s="97" t="s">
        <v>58</v>
      </c>
      <c r="N531" s="97" t="s">
        <v>59</v>
      </c>
      <c r="O531" s="97" t="s">
        <v>60</v>
      </c>
      <c r="P531" s="97" t="s">
        <v>61</v>
      </c>
      <c r="Q531" s="97" t="s">
        <v>62</v>
      </c>
      <c r="R531" s="117">
        <v>0.5</v>
      </c>
      <c r="S531" s="102">
        <v>0.8</v>
      </c>
      <c r="T531" s="103">
        <v>3000000</v>
      </c>
      <c r="U531" s="103">
        <v>1922488</v>
      </c>
      <c r="V531" s="101">
        <f t="shared" ref="V531:V532" si="1477">IF(U531&gt;T531,0,T531-U531)</f>
        <v>1077512</v>
      </c>
      <c r="W531" s="101">
        <f t="shared" ref="W531:W532" si="1478">IF(U531&gt;T531,T531,U531)</f>
        <v>1922488</v>
      </c>
      <c r="X531" s="103"/>
      <c r="Y531" s="104">
        <f t="shared" ref="Y531:Y532" si="1479">X531/U531</f>
        <v>0</v>
      </c>
      <c r="Z531" s="105" t="e">
        <f t="shared" ref="Z531:Z532" si="1480">AE531/X531</f>
        <v>#DIV/0!</v>
      </c>
      <c r="AA531" s="106">
        <f t="shared" ref="AA531:AA532" si="1481">IF(O531="cpv",(T531*R531),(T531/1000*R531))</f>
        <v>1500</v>
      </c>
      <c r="AB531" s="107">
        <v>194</v>
      </c>
      <c r="AC531" s="106">
        <f t="shared" ref="AC531:AC532" si="1482">AB531-AA531</f>
        <v>-1306</v>
      </c>
      <c r="AD531" s="108">
        <f t="shared" ref="AD531:AD532" si="1483">IF(O531="cpv",(T531*S531),(T531/1000*S531))</f>
        <v>2400</v>
      </c>
      <c r="AE531" s="298">
        <f>IF((SUMIF($J$7:$J$1048576,J531,$U$7:$U$1048576))&gt;(SUMIF($J$7:$J$1048576,J531,$T$7:$T$1048576)),AD531,(IF(O531="cpv",(U531*S531),(U531*S531/1000))))</f>
        <v>1537.9904000000001</v>
      </c>
      <c r="AF531" s="109">
        <f t="shared" ref="AF531:AF532" si="1484">AE531-AD531</f>
        <v>-862.00959999999986</v>
      </c>
      <c r="AG531" s="109">
        <v>0</v>
      </c>
      <c r="AH531" s="109">
        <f t="shared" ref="AH531:AH532" si="1485">AE531-AB531-AG531</f>
        <v>1343.9904000000001</v>
      </c>
      <c r="AI531" s="341">
        <f t="shared" ref="AI531:AI532" si="1486">AH531/AE531</f>
        <v>0.87386137130634889</v>
      </c>
    </row>
    <row r="532" spans="1:35" customFormat="1" ht="15" hidden="1" customHeight="1" thickBot="1" x14ac:dyDescent="0.3">
      <c r="A532" s="290" t="s">
        <v>845</v>
      </c>
      <c r="B532" s="97">
        <v>2016</v>
      </c>
      <c r="C532" s="97">
        <v>3</v>
      </c>
      <c r="D532" s="98" t="s">
        <v>53</v>
      </c>
      <c r="E532" s="99">
        <v>42437</v>
      </c>
      <c r="F532" s="99">
        <v>42457</v>
      </c>
      <c r="G532" s="100">
        <f t="shared" ca="1" si="1475"/>
        <v>0</v>
      </c>
      <c r="H532" s="96" t="s">
        <v>84</v>
      </c>
      <c r="I532" s="96" t="s">
        <v>170</v>
      </c>
      <c r="J532" s="96" t="s">
        <v>847</v>
      </c>
      <c r="K532" s="101" t="str">
        <f t="shared" ca="1" si="1476"/>
        <v>Completed</v>
      </c>
      <c r="L532" s="97" t="s">
        <v>315</v>
      </c>
      <c r="M532" s="97" t="s">
        <v>58</v>
      </c>
      <c r="N532" s="97" t="s">
        <v>59</v>
      </c>
      <c r="O532" s="97" t="s">
        <v>60</v>
      </c>
      <c r="P532" s="97" t="s">
        <v>61</v>
      </c>
      <c r="Q532" s="97" t="s">
        <v>62</v>
      </c>
      <c r="R532" s="117">
        <v>0.35</v>
      </c>
      <c r="S532" s="102">
        <v>0.8</v>
      </c>
      <c r="T532" s="103">
        <v>3000000</v>
      </c>
      <c r="U532" s="103">
        <v>980860</v>
      </c>
      <c r="V532" s="101">
        <f t="shared" si="1477"/>
        <v>2019140</v>
      </c>
      <c r="W532" s="101">
        <f t="shared" si="1478"/>
        <v>980860</v>
      </c>
      <c r="X532" s="103">
        <v>1273</v>
      </c>
      <c r="Y532" s="104">
        <f t="shared" si="1479"/>
        <v>1.2978406704320699E-3</v>
      </c>
      <c r="Z532" s="105">
        <f t="shared" si="1480"/>
        <v>0.61640848389630798</v>
      </c>
      <c r="AA532" s="106">
        <f t="shared" si="1481"/>
        <v>1050</v>
      </c>
      <c r="AB532" s="107">
        <f t="shared" ref="AB532" si="1487">IF(O532="cpv",(IF(V532&gt;0,U532*R532,AA532)),(IF(V532&gt;0,U532/1000*R532,AA532)))</f>
        <v>343.30099999999999</v>
      </c>
      <c r="AC532" s="106">
        <f t="shared" si="1482"/>
        <v>-706.69900000000007</v>
      </c>
      <c r="AD532" s="108">
        <f t="shared" si="1483"/>
        <v>2400</v>
      </c>
      <c r="AE532" s="298">
        <f>IF((SUMIF($J$7:$J$1048576,J532,$U$7:$U$1048576))&gt;(SUMIF($J$7:$J$1048576,J532,$T$7:$T$1048576)),AD532,(IF(O532="cpv",(U532*S532),(U532*S532/1000))))</f>
        <v>784.68799999999999</v>
      </c>
      <c r="AF532" s="109">
        <f t="shared" si="1484"/>
        <v>-1615.3119999999999</v>
      </c>
      <c r="AG532" s="109">
        <v>0</v>
      </c>
      <c r="AH532" s="109">
        <f t="shared" si="1485"/>
        <v>441.387</v>
      </c>
      <c r="AI532" s="341">
        <f t="shared" si="1486"/>
        <v>0.5625</v>
      </c>
    </row>
    <row r="533" spans="1:35" customFormat="1" ht="15.75" hidden="1" customHeight="1" thickBot="1" x14ac:dyDescent="0.3">
      <c r="A533" s="291" t="s">
        <v>846</v>
      </c>
      <c r="B533" s="157">
        <v>2016</v>
      </c>
      <c r="C533" s="157">
        <v>3</v>
      </c>
      <c r="D533" s="342" t="s">
        <v>53</v>
      </c>
      <c r="E533" s="159">
        <v>42437</v>
      </c>
      <c r="F533" s="159">
        <v>42457</v>
      </c>
      <c r="G533" s="343">
        <f t="shared" ref="G533:G535" ca="1" si="1488">IF($N$1&gt;F533,0,(F533-$N$1))</f>
        <v>0</v>
      </c>
      <c r="H533" s="156" t="s">
        <v>84</v>
      </c>
      <c r="I533" s="156" t="s">
        <v>170</v>
      </c>
      <c r="J533" s="156" t="s">
        <v>847</v>
      </c>
      <c r="K533" s="344" t="str">
        <f t="shared" ref="K533:K535" ca="1" si="1489">IF(F533=0,$L$3,(IF(G533=0,$L$1,$L$2)))</f>
        <v>Completed</v>
      </c>
      <c r="L533" s="157" t="s">
        <v>82</v>
      </c>
      <c r="M533" s="157" t="s">
        <v>58</v>
      </c>
      <c r="N533" s="157" t="s">
        <v>59</v>
      </c>
      <c r="O533" s="97" t="s">
        <v>60</v>
      </c>
      <c r="P533" s="157" t="s">
        <v>61</v>
      </c>
      <c r="Q533" s="157" t="s">
        <v>62</v>
      </c>
      <c r="R533" s="117">
        <v>0.1</v>
      </c>
      <c r="S533" s="158">
        <v>0.8</v>
      </c>
      <c r="T533" s="345">
        <v>1000000</v>
      </c>
      <c r="U533" s="345">
        <v>1024925</v>
      </c>
      <c r="V533" s="344">
        <f t="shared" ref="V533:V535" si="1490">IF(U533&gt;T533,0,T533-U533)</f>
        <v>0</v>
      </c>
      <c r="W533" s="344">
        <f t="shared" ref="W533:W535" si="1491">IF(U533&gt;T533,T533,U533)</f>
        <v>1000000</v>
      </c>
      <c r="X533" s="345"/>
      <c r="Y533" s="346">
        <f t="shared" ref="Y533:Y535" si="1492">X533/U533</f>
        <v>0</v>
      </c>
      <c r="Z533" s="347" t="e">
        <f t="shared" ref="Z533:Z535" si="1493">AE533/X533</f>
        <v>#DIV/0!</v>
      </c>
      <c r="AA533" s="348">
        <f t="shared" ref="AA533:AA535" si="1494">IF(O533="cpv",(T533*R533),(T533/1000*R533))</f>
        <v>100</v>
      </c>
      <c r="AB533" s="349">
        <f t="shared" ref="AB533:AB535" si="1495">IF(O533="cpv",(IF(V533&gt;0,U533*R533,AA533)),(IF(V533&gt;0,U533/1000*R533,AA533)))</f>
        <v>100</v>
      </c>
      <c r="AC533" s="348">
        <f t="shared" ref="AC533:AC535" si="1496">AB533-AA533</f>
        <v>0</v>
      </c>
      <c r="AD533" s="350">
        <f t="shared" ref="AD533:AD535" si="1497">IF(O533="cpv",(T533*S533),(T533/1000*S533))</f>
        <v>800</v>
      </c>
      <c r="AE533" s="351">
        <f>IF((SUMIF($J$7:$J$1048576,J533,$U$7:$U$1048576))&gt;(SUMIF($J$7:$J$1048576,J533,$T$7:$T$1048576)),AD533,(IF(O533="cpv",(U533*S533),(U533*S533/1000))))</f>
        <v>819.94</v>
      </c>
      <c r="AF533" s="352">
        <f t="shared" ref="AF533:AF535" si="1498">AE533-AD533</f>
        <v>19.940000000000055</v>
      </c>
      <c r="AG533" s="352">
        <v>0</v>
      </c>
      <c r="AH533" s="352">
        <f t="shared" ref="AH533:AH535" si="1499">AE533-AB533-AG533</f>
        <v>719.94</v>
      </c>
      <c r="AI533" s="353">
        <f t="shared" ref="AI533:AI535" si="1500">AH533/AE533</f>
        <v>0.87803985657487138</v>
      </c>
    </row>
    <row r="534" spans="1:35" customFormat="1" ht="15" hidden="1" customHeight="1" thickBot="1" x14ac:dyDescent="0.3">
      <c r="A534" s="287" t="s">
        <v>848</v>
      </c>
      <c r="B534" s="111">
        <v>2016</v>
      </c>
      <c r="C534" s="111">
        <v>3</v>
      </c>
      <c r="D534" s="112" t="s">
        <v>53</v>
      </c>
      <c r="E534" s="113">
        <v>42430</v>
      </c>
      <c r="F534" s="113">
        <v>42459</v>
      </c>
      <c r="G534" s="114">
        <f t="shared" ca="1" si="1488"/>
        <v>0</v>
      </c>
      <c r="H534" s="115" t="s">
        <v>84</v>
      </c>
      <c r="I534" s="115" t="s">
        <v>170</v>
      </c>
      <c r="J534" s="115" t="s">
        <v>853</v>
      </c>
      <c r="K534" s="116" t="str">
        <f t="shared" ca="1" si="1489"/>
        <v>Completed</v>
      </c>
      <c r="L534" s="111" t="s">
        <v>64</v>
      </c>
      <c r="M534" s="111" t="s">
        <v>58</v>
      </c>
      <c r="N534" s="111" t="s">
        <v>173</v>
      </c>
      <c r="O534" s="97" t="s">
        <v>60</v>
      </c>
      <c r="P534" s="111" t="s">
        <v>61</v>
      </c>
      <c r="Q534" s="111" t="s">
        <v>62</v>
      </c>
      <c r="R534" s="117">
        <v>0.2</v>
      </c>
      <c r="S534" s="117">
        <v>1.3</v>
      </c>
      <c r="T534" s="118">
        <v>2000000</v>
      </c>
      <c r="U534" s="118">
        <v>1586203</v>
      </c>
      <c r="V534" s="116">
        <f t="shared" si="1490"/>
        <v>413797</v>
      </c>
      <c r="W534" s="116">
        <f t="shared" si="1491"/>
        <v>1586203</v>
      </c>
      <c r="X534" s="118">
        <v>377</v>
      </c>
      <c r="Y534" s="119">
        <f t="shared" si="1492"/>
        <v>2.3767449689604672E-4</v>
      </c>
      <c r="Z534" s="120">
        <f t="shared" si="1493"/>
        <v>3.0557029177718831</v>
      </c>
      <c r="AA534" s="121">
        <f t="shared" si="1494"/>
        <v>400</v>
      </c>
      <c r="AB534" s="122">
        <f t="shared" si="1495"/>
        <v>317.24060000000003</v>
      </c>
      <c r="AC534" s="121">
        <f t="shared" si="1496"/>
        <v>-82.759399999999971</v>
      </c>
      <c r="AD534" s="123">
        <f t="shared" si="1497"/>
        <v>2600</v>
      </c>
      <c r="AE534" s="293">
        <v>1152</v>
      </c>
      <c r="AF534" s="124">
        <f t="shared" si="1498"/>
        <v>-1448</v>
      </c>
      <c r="AG534" s="124">
        <v>0</v>
      </c>
      <c r="AH534" s="124">
        <f t="shared" si="1499"/>
        <v>834.75939999999991</v>
      </c>
      <c r="AI534" s="340">
        <f t="shared" si="1500"/>
        <v>0.72461753472222212</v>
      </c>
    </row>
    <row r="535" spans="1:35" customFormat="1" ht="15" hidden="1" customHeight="1" thickBot="1" x14ac:dyDescent="0.3">
      <c r="A535" s="290" t="s">
        <v>849</v>
      </c>
      <c r="B535" s="97">
        <v>2016</v>
      </c>
      <c r="C535" s="97">
        <v>3</v>
      </c>
      <c r="D535" s="98" t="s">
        <v>53</v>
      </c>
      <c r="E535" s="99">
        <v>42430</v>
      </c>
      <c r="F535" s="99">
        <v>42459</v>
      </c>
      <c r="G535" s="100">
        <f t="shared" ca="1" si="1488"/>
        <v>0</v>
      </c>
      <c r="H535" s="96" t="s">
        <v>84</v>
      </c>
      <c r="I535" s="96" t="s">
        <v>170</v>
      </c>
      <c r="J535" s="96" t="s">
        <v>853</v>
      </c>
      <c r="K535" s="101" t="str">
        <f t="shared" ca="1" si="1489"/>
        <v>Completed</v>
      </c>
      <c r="L535" s="97" t="s">
        <v>82</v>
      </c>
      <c r="M535" s="97" t="s">
        <v>58</v>
      </c>
      <c r="N535" s="97" t="s">
        <v>173</v>
      </c>
      <c r="O535" s="97" t="s">
        <v>60</v>
      </c>
      <c r="P535" s="97" t="s">
        <v>61</v>
      </c>
      <c r="Q535" s="97" t="s">
        <v>62</v>
      </c>
      <c r="R535" s="117">
        <v>0.1</v>
      </c>
      <c r="S535" s="102">
        <v>1.3</v>
      </c>
      <c r="T535" s="103">
        <v>1000000</v>
      </c>
      <c r="U535" s="103">
        <v>1004794</v>
      </c>
      <c r="V535" s="101">
        <f t="shared" si="1490"/>
        <v>0</v>
      </c>
      <c r="W535" s="101">
        <f t="shared" si="1491"/>
        <v>1000000</v>
      </c>
      <c r="X535" s="103"/>
      <c r="Y535" s="104">
        <f t="shared" si="1492"/>
        <v>0</v>
      </c>
      <c r="Z535" s="105" t="e">
        <f t="shared" si="1493"/>
        <v>#DIV/0!</v>
      </c>
      <c r="AA535" s="106">
        <f t="shared" si="1494"/>
        <v>100</v>
      </c>
      <c r="AB535" s="107">
        <f t="shared" si="1495"/>
        <v>100</v>
      </c>
      <c r="AC535" s="106">
        <f t="shared" si="1496"/>
        <v>0</v>
      </c>
      <c r="AD535" s="108">
        <f t="shared" si="1497"/>
        <v>1300</v>
      </c>
      <c r="AE535" s="298">
        <f t="shared" ref="AE535:AE540" si="1501">IF((SUMIF($J$7:$J$1048576,J535,$U$7:$U$1048576))&gt;(SUMIF($J$7:$J$1048576,J535,$T$7:$T$1048576)),AD535,(IF(O535="cpv",(U535*S535),(U535*S535/1000))))</f>
        <v>1306.2321999999999</v>
      </c>
      <c r="AF535" s="109">
        <f t="shared" si="1498"/>
        <v>6.2321999999999207</v>
      </c>
      <c r="AG535" s="109">
        <v>0</v>
      </c>
      <c r="AH535" s="109">
        <f t="shared" si="1499"/>
        <v>1206.2321999999999</v>
      </c>
      <c r="AI535" s="341">
        <f t="shared" si="1500"/>
        <v>0.92344393286277893</v>
      </c>
    </row>
    <row r="536" spans="1:35" customFormat="1" ht="15" hidden="1" customHeight="1" thickBot="1" x14ac:dyDescent="0.3">
      <c r="A536" s="290" t="s">
        <v>850</v>
      </c>
      <c r="B536" s="97">
        <v>2016</v>
      </c>
      <c r="C536" s="97">
        <v>3</v>
      </c>
      <c r="D536" s="98" t="s">
        <v>53</v>
      </c>
      <c r="E536" s="99">
        <v>42430</v>
      </c>
      <c r="F536" s="99">
        <v>42459</v>
      </c>
      <c r="G536" s="100">
        <f t="shared" ref="G536:G538" ca="1" si="1502">IF($N$1&gt;F536,0,(F536-$N$1))</f>
        <v>0</v>
      </c>
      <c r="H536" s="96" t="s">
        <v>84</v>
      </c>
      <c r="I536" s="96" t="s">
        <v>170</v>
      </c>
      <c r="J536" s="96" t="s">
        <v>853</v>
      </c>
      <c r="K536" s="101" t="str">
        <f t="shared" ref="K536:K538" ca="1" si="1503">IF(F536=0,$L$3,(IF(G536=0,$L$1,$L$2)))</f>
        <v>Completed</v>
      </c>
      <c r="L536" s="97" t="s">
        <v>70</v>
      </c>
      <c r="M536" s="97" t="s">
        <v>58</v>
      </c>
      <c r="N536" s="97" t="s">
        <v>173</v>
      </c>
      <c r="O536" s="97" t="s">
        <v>60</v>
      </c>
      <c r="P536" s="97" t="s">
        <v>61</v>
      </c>
      <c r="Q536" s="97" t="s">
        <v>62</v>
      </c>
      <c r="R536" s="117">
        <v>0.1</v>
      </c>
      <c r="S536" s="102">
        <v>1.3</v>
      </c>
      <c r="T536" s="103">
        <v>200000</v>
      </c>
      <c r="U536" s="103">
        <v>72290</v>
      </c>
      <c r="V536" s="101">
        <f t="shared" ref="V536:V538" si="1504">IF(U536&gt;T536,0,T536-U536)</f>
        <v>127710</v>
      </c>
      <c r="W536" s="101">
        <f t="shared" ref="W536:W538" si="1505">IF(U536&gt;T536,T536,U536)</f>
        <v>72290</v>
      </c>
      <c r="X536" s="103"/>
      <c r="Y536" s="104">
        <f t="shared" ref="Y536:Y538" si="1506">X536/U536</f>
        <v>0</v>
      </c>
      <c r="Z536" s="105" t="e">
        <f t="shared" ref="Z536:Z538" si="1507">AE536/X536</f>
        <v>#DIV/0!</v>
      </c>
      <c r="AA536" s="106">
        <f t="shared" ref="AA536:AA538" si="1508">IF(O536="cpv",(T536*R536),(T536/1000*R536))</f>
        <v>20</v>
      </c>
      <c r="AB536" s="107">
        <f t="shared" ref="AB536:AB538" si="1509">IF(O536="cpv",(IF(V536&gt;0,U536*R536,AA536)),(IF(V536&gt;0,U536/1000*R536,AA536)))</f>
        <v>7.229000000000001</v>
      </c>
      <c r="AC536" s="106">
        <f t="shared" ref="AC536:AC538" si="1510">AB536-AA536</f>
        <v>-12.770999999999999</v>
      </c>
      <c r="AD536" s="108">
        <f t="shared" ref="AD536:AD538" si="1511">IF(O536="cpv",(T536*S536),(T536/1000*S536))</f>
        <v>260</v>
      </c>
      <c r="AE536" s="298">
        <f t="shared" si="1501"/>
        <v>93.977000000000004</v>
      </c>
      <c r="AF536" s="109">
        <f t="shared" ref="AF536:AF538" si="1512">AE536-AD536</f>
        <v>-166.023</v>
      </c>
      <c r="AG536" s="109">
        <v>0</v>
      </c>
      <c r="AH536" s="109">
        <f t="shared" ref="AH536:AH538" si="1513">AE536-AB536-AG536</f>
        <v>86.748000000000005</v>
      </c>
      <c r="AI536" s="341">
        <f t="shared" ref="AI536:AI538" si="1514">AH536/AE536</f>
        <v>0.92307692307692313</v>
      </c>
    </row>
    <row r="537" spans="1:35" customFormat="1" ht="15" hidden="1" customHeight="1" thickBot="1" x14ac:dyDescent="0.3">
      <c r="A537" s="290" t="s">
        <v>851</v>
      </c>
      <c r="B537" s="97">
        <v>2016</v>
      </c>
      <c r="C537" s="97">
        <v>3</v>
      </c>
      <c r="D537" s="98" t="s">
        <v>53</v>
      </c>
      <c r="E537" s="99">
        <v>42430</v>
      </c>
      <c r="F537" s="99">
        <v>42459</v>
      </c>
      <c r="G537" s="100">
        <f t="shared" ca="1" si="1502"/>
        <v>0</v>
      </c>
      <c r="H537" s="96" t="s">
        <v>84</v>
      </c>
      <c r="I537" s="96" t="s">
        <v>170</v>
      </c>
      <c r="J537" s="96" t="s">
        <v>853</v>
      </c>
      <c r="K537" s="101" t="str">
        <f t="shared" ca="1" si="1503"/>
        <v>Completed</v>
      </c>
      <c r="L537" s="97" t="s">
        <v>410</v>
      </c>
      <c r="M537" s="97" t="s">
        <v>58</v>
      </c>
      <c r="N537" s="97" t="s">
        <v>173</v>
      </c>
      <c r="O537" s="97" t="s">
        <v>60</v>
      </c>
      <c r="P537" s="97" t="s">
        <v>61</v>
      </c>
      <c r="Q537" s="97" t="s">
        <v>62</v>
      </c>
      <c r="R537" s="117">
        <v>0.2</v>
      </c>
      <c r="S537" s="102">
        <v>1.3</v>
      </c>
      <c r="T537" s="103">
        <v>250000</v>
      </c>
      <c r="U537" s="103">
        <v>332152</v>
      </c>
      <c r="V537" s="101">
        <f t="shared" si="1504"/>
        <v>0</v>
      </c>
      <c r="W537" s="101">
        <f t="shared" si="1505"/>
        <v>250000</v>
      </c>
      <c r="X537" s="103"/>
      <c r="Y537" s="104">
        <f t="shared" si="1506"/>
        <v>0</v>
      </c>
      <c r="Z537" s="105" t="e">
        <f t="shared" si="1507"/>
        <v>#DIV/0!</v>
      </c>
      <c r="AA537" s="106">
        <f t="shared" si="1508"/>
        <v>50</v>
      </c>
      <c r="AB537" s="107">
        <f t="shared" si="1509"/>
        <v>50</v>
      </c>
      <c r="AC537" s="106">
        <f t="shared" si="1510"/>
        <v>0</v>
      </c>
      <c r="AD537" s="108">
        <f t="shared" si="1511"/>
        <v>325</v>
      </c>
      <c r="AE537" s="298">
        <f t="shared" si="1501"/>
        <v>431.79760000000005</v>
      </c>
      <c r="AF537" s="109">
        <f t="shared" si="1512"/>
        <v>106.79760000000005</v>
      </c>
      <c r="AG537" s="109">
        <v>0</v>
      </c>
      <c r="AH537" s="109">
        <f t="shared" si="1513"/>
        <v>381.79760000000005</v>
      </c>
      <c r="AI537" s="341">
        <f t="shared" si="1514"/>
        <v>0.88420500716076234</v>
      </c>
    </row>
    <row r="538" spans="1:35" s="356" customFormat="1" ht="15" hidden="1" customHeight="1" x14ac:dyDescent="0.3">
      <c r="A538" s="290" t="s">
        <v>852</v>
      </c>
      <c r="B538" s="97">
        <v>2016</v>
      </c>
      <c r="C538" s="97">
        <v>3</v>
      </c>
      <c r="D538" s="98" t="s">
        <v>53</v>
      </c>
      <c r="E538" s="99">
        <v>42430</v>
      </c>
      <c r="F538" s="99">
        <v>42459</v>
      </c>
      <c r="G538" s="100">
        <f t="shared" ca="1" si="1502"/>
        <v>0</v>
      </c>
      <c r="H538" s="96" t="s">
        <v>84</v>
      </c>
      <c r="I538" s="96" t="s">
        <v>170</v>
      </c>
      <c r="J538" s="96" t="s">
        <v>853</v>
      </c>
      <c r="K538" s="101" t="str">
        <f t="shared" ca="1" si="1503"/>
        <v>Completed</v>
      </c>
      <c r="L538" s="97" t="s">
        <v>57</v>
      </c>
      <c r="M538" s="97" t="s">
        <v>58</v>
      </c>
      <c r="N538" s="97" t="s">
        <v>173</v>
      </c>
      <c r="O538" s="97" t="s">
        <v>60</v>
      </c>
      <c r="P538" s="97" t="s">
        <v>61</v>
      </c>
      <c r="Q538" s="97" t="s">
        <v>62</v>
      </c>
      <c r="R538" s="117">
        <v>0.5</v>
      </c>
      <c r="S538" s="102">
        <v>1.3</v>
      </c>
      <c r="T538" s="103">
        <v>1000000</v>
      </c>
      <c r="U538" s="103">
        <v>710538</v>
      </c>
      <c r="V538" s="101">
        <f t="shared" si="1504"/>
        <v>289462</v>
      </c>
      <c r="W538" s="101">
        <f t="shared" si="1505"/>
        <v>710538</v>
      </c>
      <c r="X538" s="103"/>
      <c r="Y538" s="104">
        <f t="shared" si="1506"/>
        <v>0</v>
      </c>
      <c r="Z538" s="105" t="e">
        <f t="shared" si="1507"/>
        <v>#DIV/0!</v>
      </c>
      <c r="AA538" s="106">
        <f t="shared" si="1508"/>
        <v>500</v>
      </c>
      <c r="AB538" s="107">
        <f t="shared" si="1509"/>
        <v>355.26900000000001</v>
      </c>
      <c r="AC538" s="106">
        <f t="shared" si="1510"/>
        <v>-144.73099999999999</v>
      </c>
      <c r="AD538" s="108">
        <f t="shared" si="1511"/>
        <v>1300</v>
      </c>
      <c r="AE538" s="298">
        <f t="shared" si="1501"/>
        <v>923.69939999999997</v>
      </c>
      <c r="AF538" s="109">
        <f t="shared" si="1512"/>
        <v>-376.30060000000003</v>
      </c>
      <c r="AG538" s="109">
        <v>0</v>
      </c>
      <c r="AH538" s="109">
        <f t="shared" si="1513"/>
        <v>568.43039999999996</v>
      </c>
      <c r="AI538" s="341">
        <f t="shared" si="1514"/>
        <v>0.61538461538461542</v>
      </c>
    </row>
    <row r="539" spans="1:35" customFormat="1" ht="15.75" hidden="1" customHeight="1" thickBot="1" x14ac:dyDescent="0.3">
      <c r="A539" s="291" t="s">
        <v>854</v>
      </c>
      <c r="B539" s="157">
        <v>2016</v>
      </c>
      <c r="C539" s="157">
        <v>3</v>
      </c>
      <c r="D539" s="342" t="s">
        <v>53</v>
      </c>
      <c r="E539" s="159">
        <v>42430</v>
      </c>
      <c r="F539" s="159">
        <v>42459</v>
      </c>
      <c r="G539" s="343">
        <f t="shared" ref="G539:G541" ca="1" si="1515">IF($N$1&gt;F539,0,(F539-$N$1))</f>
        <v>0</v>
      </c>
      <c r="H539" s="156" t="s">
        <v>84</v>
      </c>
      <c r="I539" s="156" t="s">
        <v>170</v>
      </c>
      <c r="J539" s="156" t="s">
        <v>853</v>
      </c>
      <c r="K539" s="344" t="str">
        <f t="shared" ref="K539:K541" ca="1" si="1516">IF(F539=0,$L$3,(IF(G539=0,$L$1,$L$2)))</f>
        <v>Completed</v>
      </c>
      <c r="L539" s="157" t="s">
        <v>77</v>
      </c>
      <c r="M539" s="157" t="s">
        <v>58</v>
      </c>
      <c r="N539" s="157" t="s">
        <v>78</v>
      </c>
      <c r="O539" s="157" t="s">
        <v>60</v>
      </c>
      <c r="P539" s="157" t="s">
        <v>79</v>
      </c>
      <c r="Q539" s="157" t="s">
        <v>79</v>
      </c>
      <c r="R539" s="102">
        <v>1.5</v>
      </c>
      <c r="S539" s="158">
        <v>1.3</v>
      </c>
      <c r="T539" s="345">
        <v>500000</v>
      </c>
      <c r="U539" s="345">
        <v>322386</v>
      </c>
      <c r="V539" s="344">
        <f t="shared" ref="V539:V541" si="1517">IF(U539&gt;T539,0,T539-U539)</f>
        <v>177614</v>
      </c>
      <c r="W539" s="344">
        <f t="shared" ref="W539:W541" si="1518">IF(U539&gt;T539,T539,U539)</f>
        <v>322386</v>
      </c>
      <c r="X539" s="345">
        <v>510</v>
      </c>
      <c r="Y539" s="346">
        <f t="shared" ref="Y539:Y541" si="1519">X539/U539</f>
        <v>1.5819545513763005E-3</v>
      </c>
      <c r="Z539" s="347">
        <f t="shared" ref="Z539:Z541" si="1520">AE539/X539</f>
        <v>0.82176823529411758</v>
      </c>
      <c r="AA539" s="348">
        <f t="shared" ref="AA539:AA541" si="1521">IF(O539="cpv",(T539*R539),(T539/1000*R539))</f>
        <v>750</v>
      </c>
      <c r="AB539" s="107">
        <v>0</v>
      </c>
      <c r="AC539" s="348">
        <f t="shared" ref="AC539:AC541" si="1522">AB539-AA539</f>
        <v>-750</v>
      </c>
      <c r="AD539" s="350">
        <f t="shared" ref="AD539:AD541" si="1523">IF(O539="cpv",(T539*S539),(T539/1000*S539))</f>
        <v>650</v>
      </c>
      <c r="AE539" s="351">
        <f t="shared" si="1501"/>
        <v>419.10179999999997</v>
      </c>
      <c r="AF539" s="352">
        <f t="shared" ref="AF539:AF541" si="1524">AE539-AD539</f>
        <v>-230.89820000000003</v>
      </c>
      <c r="AG539" s="352">
        <v>0</v>
      </c>
      <c r="AH539" s="352">
        <f t="shared" ref="AH539:AH541" si="1525">AE539-AB539-AG539</f>
        <v>419.10179999999997</v>
      </c>
      <c r="AI539" s="353">
        <f t="shared" ref="AI539:AI541" si="1526">AH539/AE539</f>
        <v>1</v>
      </c>
    </row>
    <row r="540" spans="1:35" customFormat="1" ht="15" hidden="1" customHeight="1" thickBot="1" x14ac:dyDescent="0.3">
      <c r="A540" s="287" t="s">
        <v>855</v>
      </c>
      <c r="B540" s="111">
        <v>2016</v>
      </c>
      <c r="C540" s="111">
        <v>3</v>
      </c>
      <c r="D540" s="112" t="s">
        <v>53</v>
      </c>
      <c r="E540" s="113">
        <v>42430</v>
      </c>
      <c r="F540" s="113">
        <v>42459</v>
      </c>
      <c r="G540" s="114">
        <f t="shared" ca="1" si="1515"/>
        <v>0</v>
      </c>
      <c r="H540" s="115" t="s">
        <v>84</v>
      </c>
      <c r="I540" s="115" t="s">
        <v>170</v>
      </c>
      <c r="J540" s="115" t="s">
        <v>856</v>
      </c>
      <c r="K540" s="116" t="str">
        <f t="shared" ca="1" si="1516"/>
        <v>Completed</v>
      </c>
      <c r="L540" s="111" t="s">
        <v>64</v>
      </c>
      <c r="M540" s="111" t="s">
        <v>58</v>
      </c>
      <c r="N540" s="111" t="s">
        <v>173</v>
      </c>
      <c r="O540" s="97" t="s">
        <v>60</v>
      </c>
      <c r="P540" s="111" t="s">
        <v>61</v>
      </c>
      <c r="Q540" s="111" t="s">
        <v>62</v>
      </c>
      <c r="R540" s="117">
        <v>0.2</v>
      </c>
      <c r="S540" s="117">
        <v>1.3</v>
      </c>
      <c r="T540" s="118">
        <v>3000000</v>
      </c>
      <c r="U540" s="118">
        <v>2578408</v>
      </c>
      <c r="V540" s="116">
        <f t="shared" si="1517"/>
        <v>421592</v>
      </c>
      <c r="W540" s="116">
        <f t="shared" si="1518"/>
        <v>2578408</v>
      </c>
      <c r="X540" s="118">
        <v>622</v>
      </c>
      <c r="Y540" s="119">
        <f t="shared" si="1519"/>
        <v>2.4123412586371125E-4</v>
      </c>
      <c r="Z540" s="120">
        <f t="shared" si="1520"/>
        <v>5.3889556270096461</v>
      </c>
      <c r="AA540" s="121">
        <f t="shared" si="1521"/>
        <v>600</v>
      </c>
      <c r="AB540" s="122">
        <f t="shared" ref="AB540:AB541" si="1527">IF(O540="cpv",(IF(V540&gt;0,U540*R540,AA540)),(IF(V540&gt;0,U540/1000*R540,AA540)))</f>
        <v>515.6816</v>
      </c>
      <c r="AC540" s="121">
        <f t="shared" si="1522"/>
        <v>-84.318399999999997</v>
      </c>
      <c r="AD540" s="123">
        <f t="shared" si="1523"/>
        <v>3900</v>
      </c>
      <c r="AE540" s="293">
        <f t="shared" si="1501"/>
        <v>3351.9303999999997</v>
      </c>
      <c r="AF540" s="124">
        <f t="shared" si="1524"/>
        <v>-548.06960000000026</v>
      </c>
      <c r="AG540" s="124">
        <v>0</v>
      </c>
      <c r="AH540" s="124">
        <f t="shared" si="1525"/>
        <v>2836.2487999999998</v>
      </c>
      <c r="AI540" s="340">
        <f t="shared" si="1526"/>
        <v>0.84615384615384615</v>
      </c>
    </row>
    <row r="541" spans="1:35" customFormat="1" ht="15" hidden="1" customHeight="1" thickBot="1" x14ac:dyDescent="0.3">
      <c r="A541" s="290" t="s">
        <v>857</v>
      </c>
      <c r="B541" s="97">
        <v>2016</v>
      </c>
      <c r="C541" s="97">
        <v>3</v>
      </c>
      <c r="D541" s="98" t="s">
        <v>53</v>
      </c>
      <c r="E541" s="99">
        <v>42430</v>
      </c>
      <c r="F541" s="99">
        <v>42459</v>
      </c>
      <c r="G541" s="100">
        <f t="shared" ca="1" si="1515"/>
        <v>0</v>
      </c>
      <c r="H541" s="96" t="s">
        <v>84</v>
      </c>
      <c r="I541" s="96" t="s">
        <v>170</v>
      </c>
      <c r="J541" s="96" t="s">
        <v>856</v>
      </c>
      <c r="K541" s="101" t="str">
        <f t="shared" ca="1" si="1516"/>
        <v>Completed</v>
      </c>
      <c r="L541" s="97" t="s">
        <v>172</v>
      </c>
      <c r="M541" s="97" t="s">
        <v>58</v>
      </c>
      <c r="N541" s="97" t="s">
        <v>173</v>
      </c>
      <c r="O541" s="97" t="s">
        <v>60</v>
      </c>
      <c r="P541" s="97" t="s">
        <v>61</v>
      </c>
      <c r="Q541" s="97" t="s">
        <v>62</v>
      </c>
      <c r="R541" s="117">
        <v>0.15</v>
      </c>
      <c r="S541" s="102">
        <v>1.3</v>
      </c>
      <c r="T541" s="103">
        <v>1500000</v>
      </c>
      <c r="U541" s="103">
        <v>823489</v>
      </c>
      <c r="V541" s="101">
        <f t="shared" si="1517"/>
        <v>676511</v>
      </c>
      <c r="W541" s="101">
        <f t="shared" si="1518"/>
        <v>823489</v>
      </c>
      <c r="X541" s="103"/>
      <c r="Y541" s="104">
        <f t="shared" si="1519"/>
        <v>0</v>
      </c>
      <c r="Z541" s="105" t="e">
        <f t="shared" si="1520"/>
        <v>#DIV/0!</v>
      </c>
      <c r="AA541" s="106">
        <f t="shared" si="1521"/>
        <v>225</v>
      </c>
      <c r="AB541" s="107">
        <f t="shared" si="1527"/>
        <v>123.52334999999999</v>
      </c>
      <c r="AC541" s="106">
        <f t="shared" si="1522"/>
        <v>-101.47665000000001</v>
      </c>
      <c r="AD541" s="108">
        <f t="shared" si="1523"/>
        <v>1950</v>
      </c>
      <c r="AE541" s="298">
        <v>1340</v>
      </c>
      <c r="AF541" s="109">
        <f t="shared" si="1524"/>
        <v>-610</v>
      </c>
      <c r="AG541" s="109">
        <v>0</v>
      </c>
      <c r="AH541" s="109">
        <f t="shared" si="1525"/>
        <v>1216.4766500000001</v>
      </c>
      <c r="AI541" s="341">
        <f t="shared" si="1526"/>
        <v>0.90781839552238808</v>
      </c>
    </row>
    <row r="542" spans="1:35" customFormat="1" ht="15" hidden="1" customHeight="1" thickBot="1" x14ac:dyDescent="0.3">
      <c r="A542" s="290" t="s">
        <v>858</v>
      </c>
      <c r="B542" s="97">
        <v>2016</v>
      </c>
      <c r="C542" s="97">
        <v>3</v>
      </c>
      <c r="D542" s="98" t="s">
        <v>53</v>
      </c>
      <c r="E542" s="99">
        <v>42430</v>
      </c>
      <c r="F542" s="99">
        <v>42459</v>
      </c>
      <c r="G542" s="100">
        <f t="shared" ref="G542:G544" ca="1" si="1528">IF($N$1&gt;F542,0,(F542-$N$1))</f>
        <v>0</v>
      </c>
      <c r="H542" s="96" t="s">
        <v>84</v>
      </c>
      <c r="I542" s="96" t="s">
        <v>170</v>
      </c>
      <c r="J542" s="96" t="s">
        <v>856</v>
      </c>
      <c r="K542" s="101" t="str">
        <f t="shared" ref="K542:K544" ca="1" si="1529">IF(F542=0,$L$3,(IF(G542=0,$L$1,$L$2)))</f>
        <v>Completed</v>
      </c>
      <c r="L542" s="97" t="s">
        <v>82</v>
      </c>
      <c r="M542" s="97" t="s">
        <v>58</v>
      </c>
      <c r="N542" s="97" t="s">
        <v>173</v>
      </c>
      <c r="O542" s="97" t="s">
        <v>60</v>
      </c>
      <c r="P542" s="97" t="s">
        <v>61</v>
      </c>
      <c r="Q542" s="97" t="s">
        <v>62</v>
      </c>
      <c r="R542" s="117">
        <v>0.1</v>
      </c>
      <c r="S542" s="102">
        <v>1.3</v>
      </c>
      <c r="T542" s="103">
        <v>500000</v>
      </c>
      <c r="U542" s="103">
        <v>504501</v>
      </c>
      <c r="V542" s="101">
        <f t="shared" ref="V542:V544" si="1530">IF(U542&gt;T542,0,T542-U542)</f>
        <v>0</v>
      </c>
      <c r="W542" s="101">
        <f t="shared" ref="W542:W544" si="1531">IF(U542&gt;T542,T542,U542)</f>
        <v>500000</v>
      </c>
      <c r="X542" s="103"/>
      <c r="Y542" s="104">
        <f t="shared" ref="Y542:Y544" si="1532">X542/U542</f>
        <v>0</v>
      </c>
      <c r="Z542" s="105" t="e">
        <f t="shared" ref="Z542:Z544" si="1533">AE542/X542</f>
        <v>#DIV/0!</v>
      </c>
      <c r="AA542" s="106">
        <f t="shared" ref="AA542:AA544" si="1534">IF(O542="cpv",(T542*R542),(T542/1000*R542))</f>
        <v>50</v>
      </c>
      <c r="AB542" s="107">
        <f t="shared" ref="AB542:AB544" si="1535">IF(O542="cpv",(IF(V542&gt;0,U542*R542,AA542)),(IF(V542&gt;0,U542/1000*R542,AA542)))</f>
        <v>50</v>
      </c>
      <c r="AC542" s="106">
        <f t="shared" ref="AC542:AC544" si="1536">AB542-AA542</f>
        <v>0</v>
      </c>
      <c r="AD542" s="108">
        <f t="shared" ref="AD542:AD544" si="1537">IF(O542="cpv",(T542*S542),(T542/1000*S542))</f>
        <v>650</v>
      </c>
      <c r="AE542" s="298">
        <f>IF((SUMIF($J$7:$J$1048576,J542,$U$7:$U$1048576))&gt;(SUMIF($J$7:$J$1048576,J542,$T$7:$T$1048576)),AD542,(IF(O542="cpv",(U542*S542),(U542*S542/1000))))</f>
        <v>655.85130000000004</v>
      </c>
      <c r="AF542" s="109">
        <f t="shared" ref="AF542:AF544" si="1538">AE542-AD542</f>
        <v>5.8513000000000375</v>
      </c>
      <c r="AG542" s="109">
        <v>0</v>
      </c>
      <c r="AH542" s="109">
        <f t="shared" ref="AH542:AH544" si="1539">AE542-AB542-AG542</f>
        <v>605.85130000000004</v>
      </c>
      <c r="AI542" s="341">
        <f t="shared" ref="AI542:AI544" si="1540">AH542/AE542</f>
        <v>0.92376320669029699</v>
      </c>
    </row>
    <row r="543" spans="1:35" customFormat="1" ht="15.75" hidden="1" customHeight="1" thickBot="1" x14ac:dyDescent="0.3">
      <c r="A543" s="291" t="s">
        <v>859</v>
      </c>
      <c r="B543" s="157">
        <v>2016</v>
      </c>
      <c r="C543" s="157">
        <v>3</v>
      </c>
      <c r="D543" s="342" t="s">
        <v>53</v>
      </c>
      <c r="E543" s="159">
        <v>42430</v>
      </c>
      <c r="F543" s="159">
        <v>42459</v>
      </c>
      <c r="G543" s="343">
        <f t="shared" ca="1" si="1528"/>
        <v>0</v>
      </c>
      <c r="H543" s="156" t="s">
        <v>84</v>
      </c>
      <c r="I543" s="156" t="s">
        <v>170</v>
      </c>
      <c r="J543" s="156" t="s">
        <v>856</v>
      </c>
      <c r="K543" s="344" t="str">
        <f t="shared" ca="1" si="1529"/>
        <v>Completed</v>
      </c>
      <c r="L543" s="157" t="s">
        <v>315</v>
      </c>
      <c r="M543" s="157" t="s">
        <v>58</v>
      </c>
      <c r="N543" s="157" t="s">
        <v>173</v>
      </c>
      <c r="O543" s="97" t="s">
        <v>60</v>
      </c>
      <c r="P543" s="157" t="s">
        <v>61</v>
      </c>
      <c r="Q543" s="157" t="s">
        <v>62</v>
      </c>
      <c r="R543" s="117">
        <v>0.35</v>
      </c>
      <c r="S543" s="158">
        <v>1.3</v>
      </c>
      <c r="T543" s="345">
        <v>1500000</v>
      </c>
      <c r="U543" s="345">
        <v>824531</v>
      </c>
      <c r="V543" s="344">
        <f t="shared" si="1530"/>
        <v>675469</v>
      </c>
      <c r="W543" s="344">
        <f t="shared" si="1531"/>
        <v>824531</v>
      </c>
      <c r="X543" s="345">
        <v>1342</v>
      </c>
      <c r="Y543" s="346">
        <f t="shared" si="1532"/>
        <v>1.6275919280172608E-3</v>
      </c>
      <c r="Z543" s="347">
        <f t="shared" si="1533"/>
        <v>0.79872600596125187</v>
      </c>
      <c r="AA543" s="348">
        <f t="shared" si="1534"/>
        <v>525</v>
      </c>
      <c r="AB543" s="349">
        <f t="shared" si="1535"/>
        <v>288.58584999999994</v>
      </c>
      <c r="AC543" s="348">
        <f t="shared" si="1536"/>
        <v>-236.41415000000006</v>
      </c>
      <c r="AD543" s="350">
        <f t="shared" si="1537"/>
        <v>1950</v>
      </c>
      <c r="AE543" s="351">
        <f>IF((SUMIF($J$7:$J$1048576,J543,$U$7:$U$1048576))&gt;(SUMIF($J$7:$J$1048576,J543,$T$7:$T$1048576)),AD543,(IF(O543="cpv",(U543*S543),(U543*S543/1000))))</f>
        <v>1071.8903</v>
      </c>
      <c r="AF543" s="352">
        <f t="shared" si="1538"/>
        <v>-878.10969999999998</v>
      </c>
      <c r="AG543" s="352">
        <v>0</v>
      </c>
      <c r="AH543" s="352">
        <f t="shared" si="1539"/>
        <v>783.30445000000009</v>
      </c>
      <c r="AI543" s="353">
        <f t="shared" si="1540"/>
        <v>0.73076923076923084</v>
      </c>
    </row>
    <row r="544" spans="1:35" customFormat="1" ht="15" hidden="1" customHeight="1" thickBot="1" x14ac:dyDescent="0.3">
      <c r="A544" s="287" t="s">
        <v>860</v>
      </c>
      <c r="B544" s="111">
        <v>2016</v>
      </c>
      <c r="C544" s="111">
        <v>3</v>
      </c>
      <c r="D544" s="112" t="s">
        <v>53</v>
      </c>
      <c r="E544" s="113">
        <v>42437</v>
      </c>
      <c r="F544" s="113">
        <v>42443</v>
      </c>
      <c r="G544" s="114">
        <f t="shared" ca="1" si="1528"/>
        <v>0</v>
      </c>
      <c r="H544" s="115" t="s">
        <v>84</v>
      </c>
      <c r="I544" s="115" t="s">
        <v>170</v>
      </c>
      <c r="J544" s="115" t="s">
        <v>861</v>
      </c>
      <c r="K544" s="116" t="str">
        <f t="shared" ca="1" si="1529"/>
        <v>Completed</v>
      </c>
      <c r="L544" s="111" t="s">
        <v>82</v>
      </c>
      <c r="M544" s="111" t="s">
        <v>58</v>
      </c>
      <c r="N544" s="111" t="s">
        <v>173</v>
      </c>
      <c r="O544" s="97" t="s">
        <v>60</v>
      </c>
      <c r="P544" s="111" t="s">
        <v>61</v>
      </c>
      <c r="Q544" s="111" t="s">
        <v>62</v>
      </c>
      <c r="R544" s="117">
        <v>0.1</v>
      </c>
      <c r="S544" s="117">
        <v>0.8</v>
      </c>
      <c r="T544" s="118">
        <v>1000000</v>
      </c>
      <c r="U544" s="118">
        <v>1039509</v>
      </c>
      <c r="V544" s="116">
        <f t="shared" si="1530"/>
        <v>0</v>
      </c>
      <c r="W544" s="116">
        <f t="shared" si="1531"/>
        <v>1000000</v>
      </c>
      <c r="X544" s="118"/>
      <c r="Y544" s="119">
        <f t="shared" si="1532"/>
        <v>0</v>
      </c>
      <c r="Z544" s="120" t="e">
        <f t="shared" si="1533"/>
        <v>#DIV/0!</v>
      </c>
      <c r="AA544" s="121">
        <f t="shared" si="1534"/>
        <v>100</v>
      </c>
      <c r="AB544" s="122">
        <f t="shared" si="1535"/>
        <v>100</v>
      </c>
      <c r="AC544" s="121">
        <f t="shared" si="1536"/>
        <v>0</v>
      </c>
      <c r="AD544" s="123">
        <f t="shared" si="1537"/>
        <v>800</v>
      </c>
      <c r="AE544" s="293">
        <f>IF((SUMIF($J$7:$J$1048576,J544,$U$7:$U$1048576))&gt;(SUMIF($J$7:$J$1048576,J544,$T$7:$T$1048576)),AD544,(IF(O544="cpv",(U544*S544),(U544*S544/1000))))</f>
        <v>800</v>
      </c>
      <c r="AF544" s="124">
        <f t="shared" si="1538"/>
        <v>0</v>
      </c>
      <c r="AG544" s="124">
        <v>0</v>
      </c>
      <c r="AH544" s="124">
        <f t="shared" si="1539"/>
        <v>700</v>
      </c>
      <c r="AI544" s="340">
        <f t="shared" si="1540"/>
        <v>0.875</v>
      </c>
    </row>
    <row r="545" spans="1:35" customFormat="1" ht="15" hidden="1" customHeight="1" thickBot="1" x14ac:dyDescent="0.3">
      <c r="A545" s="290" t="s">
        <v>862</v>
      </c>
      <c r="B545" s="97">
        <v>2016</v>
      </c>
      <c r="C545" s="97">
        <v>3</v>
      </c>
      <c r="D545" s="98" t="s">
        <v>53</v>
      </c>
      <c r="E545" s="99">
        <v>42437</v>
      </c>
      <c r="F545" s="99">
        <v>42443</v>
      </c>
      <c r="G545" s="100">
        <f t="shared" ref="G545:G547" ca="1" si="1541">IF($N$1&gt;F545,0,(F545-$N$1))</f>
        <v>0</v>
      </c>
      <c r="H545" s="96" t="s">
        <v>84</v>
      </c>
      <c r="I545" s="96" t="s">
        <v>170</v>
      </c>
      <c r="J545" s="96" t="s">
        <v>861</v>
      </c>
      <c r="K545" s="101" t="str">
        <f t="shared" ref="K545:K547" ca="1" si="1542">IF(F545=0,$L$3,(IF(G545=0,$L$1,$L$2)))</f>
        <v>Completed</v>
      </c>
      <c r="L545" s="97" t="s">
        <v>64</v>
      </c>
      <c r="M545" s="97" t="s">
        <v>58</v>
      </c>
      <c r="N545" s="97" t="s">
        <v>173</v>
      </c>
      <c r="O545" s="97" t="s">
        <v>60</v>
      </c>
      <c r="P545" s="97" t="s">
        <v>61</v>
      </c>
      <c r="Q545" s="97" t="s">
        <v>62</v>
      </c>
      <c r="R545" s="117">
        <v>0.2</v>
      </c>
      <c r="S545" s="102">
        <v>0.8</v>
      </c>
      <c r="T545" s="103">
        <v>2000000</v>
      </c>
      <c r="U545" s="103">
        <v>1966624</v>
      </c>
      <c r="V545" s="101">
        <f t="shared" ref="V545:V547" si="1543">IF(U545&gt;T545,0,T545-U545)</f>
        <v>33376</v>
      </c>
      <c r="W545" s="101">
        <f t="shared" ref="W545:W547" si="1544">IF(U545&gt;T545,T545,U545)</f>
        <v>1966624</v>
      </c>
      <c r="X545" s="103">
        <v>396</v>
      </c>
      <c r="Y545" s="104">
        <f t="shared" ref="Y545:Y547" si="1545">X545/U545</f>
        <v>2.0136030069804904E-4</v>
      </c>
      <c r="Z545" s="105">
        <f t="shared" ref="Z545:Z547" si="1546">AE545/X545</f>
        <v>1.7676767676767677</v>
      </c>
      <c r="AA545" s="106">
        <f t="shared" ref="AA545:AA547" si="1547">IF(O545="cpv",(T545*R545),(T545/1000*R545))</f>
        <v>400</v>
      </c>
      <c r="AB545" s="107">
        <f t="shared" ref="AB545:AB547" si="1548">IF(O545="cpv",(IF(V545&gt;0,U545*R545,AA545)),(IF(V545&gt;0,U545/1000*R545,AA545)))</f>
        <v>393.32480000000004</v>
      </c>
      <c r="AC545" s="106">
        <f t="shared" ref="AC545:AC547" si="1549">AB545-AA545</f>
        <v>-6.6751999999999612</v>
      </c>
      <c r="AD545" s="108">
        <f t="shared" ref="AD545:AD547" si="1550">IF(O545="cpv",(T545*S545),(T545/1000*S545))</f>
        <v>1600</v>
      </c>
      <c r="AE545" s="298">
        <v>700</v>
      </c>
      <c r="AF545" s="109">
        <f t="shared" ref="AF545:AF547" si="1551">AE545-AD545</f>
        <v>-900</v>
      </c>
      <c r="AG545" s="109">
        <v>0</v>
      </c>
      <c r="AH545" s="109">
        <f t="shared" ref="AH545:AH547" si="1552">AE545-AB545-AG545</f>
        <v>306.67519999999996</v>
      </c>
      <c r="AI545" s="341">
        <f t="shared" ref="AI545:AI547" si="1553">AH545/AE545</f>
        <v>0.43810742857142854</v>
      </c>
    </row>
    <row r="546" spans="1:35" customFormat="1" ht="15" hidden="1" customHeight="1" thickBot="1" x14ac:dyDescent="0.3">
      <c r="A546" s="290" t="s">
        <v>863</v>
      </c>
      <c r="B546" s="97">
        <v>2016</v>
      </c>
      <c r="C546" s="97">
        <v>3</v>
      </c>
      <c r="D546" s="98" t="s">
        <v>53</v>
      </c>
      <c r="E546" s="99">
        <v>42437</v>
      </c>
      <c r="F546" s="99">
        <v>42443</v>
      </c>
      <c r="G546" s="100">
        <f t="shared" ca="1" si="1541"/>
        <v>0</v>
      </c>
      <c r="H546" s="96" t="s">
        <v>84</v>
      </c>
      <c r="I546" s="96" t="s">
        <v>170</v>
      </c>
      <c r="J546" s="96" t="s">
        <v>861</v>
      </c>
      <c r="K546" s="101" t="str">
        <f t="shared" ca="1" si="1542"/>
        <v>Completed</v>
      </c>
      <c r="L546" s="97" t="s">
        <v>89</v>
      </c>
      <c r="M546" s="97" t="s">
        <v>58</v>
      </c>
      <c r="N546" s="97" t="s">
        <v>173</v>
      </c>
      <c r="O546" s="97" t="s">
        <v>60</v>
      </c>
      <c r="P546" s="97" t="s">
        <v>61</v>
      </c>
      <c r="Q546" s="97" t="s">
        <v>62</v>
      </c>
      <c r="R546" s="117">
        <v>0.1</v>
      </c>
      <c r="S546" s="102">
        <v>0.8</v>
      </c>
      <c r="T546" s="103">
        <v>500000</v>
      </c>
      <c r="U546" s="103">
        <v>629329</v>
      </c>
      <c r="V546" s="101">
        <f t="shared" si="1543"/>
        <v>0</v>
      </c>
      <c r="W546" s="101">
        <f t="shared" si="1544"/>
        <v>500000</v>
      </c>
      <c r="X546" s="103"/>
      <c r="Y546" s="104">
        <f t="shared" si="1545"/>
        <v>0</v>
      </c>
      <c r="Z546" s="105" t="e">
        <f t="shared" si="1546"/>
        <v>#DIV/0!</v>
      </c>
      <c r="AA546" s="106">
        <f t="shared" si="1547"/>
        <v>50</v>
      </c>
      <c r="AB546" s="107">
        <f t="shared" si="1548"/>
        <v>50</v>
      </c>
      <c r="AC546" s="106">
        <f t="shared" si="1549"/>
        <v>0</v>
      </c>
      <c r="AD546" s="108">
        <f t="shared" si="1550"/>
        <v>400</v>
      </c>
      <c r="AE546" s="298">
        <f>IF((SUMIF($J$7:$J$1048576,J546,$U$7:$U$1048576))&gt;(SUMIF($J$7:$J$1048576,J546,$T$7:$T$1048576)),AD546,(IF(O546="cpv",(U546*S546),(U546*S546/1000))))</f>
        <v>400</v>
      </c>
      <c r="AF546" s="109">
        <f t="shared" si="1551"/>
        <v>0</v>
      </c>
      <c r="AG546" s="109">
        <v>0</v>
      </c>
      <c r="AH546" s="109">
        <f t="shared" si="1552"/>
        <v>350</v>
      </c>
      <c r="AI546" s="341">
        <f t="shared" si="1553"/>
        <v>0.875</v>
      </c>
    </row>
    <row r="547" spans="1:35" customFormat="1" ht="15.75" hidden="1" customHeight="1" thickBot="1" x14ac:dyDescent="0.3">
      <c r="A547" s="291" t="s">
        <v>864</v>
      </c>
      <c r="B547" s="157">
        <v>2016</v>
      </c>
      <c r="C547" s="157">
        <v>3</v>
      </c>
      <c r="D547" s="342" t="s">
        <v>53</v>
      </c>
      <c r="E547" s="159">
        <v>42437</v>
      </c>
      <c r="F547" s="159">
        <v>42443</v>
      </c>
      <c r="G547" s="343">
        <f t="shared" ca="1" si="1541"/>
        <v>0</v>
      </c>
      <c r="H547" s="156" t="s">
        <v>84</v>
      </c>
      <c r="I547" s="156" t="s">
        <v>170</v>
      </c>
      <c r="J547" s="156" t="s">
        <v>861</v>
      </c>
      <c r="K547" s="344" t="str">
        <f t="shared" ca="1" si="1542"/>
        <v>Completed</v>
      </c>
      <c r="L547" s="157" t="s">
        <v>315</v>
      </c>
      <c r="M547" s="157" t="s">
        <v>58</v>
      </c>
      <c r="N547" s="157" t="s">
        <v>173</v>
      </c>
      <c r="O547" s="97" t="s">
        <v>60</v>
      </c>
      <c r="P547" s="157" t="s">
        <v>61</v>
      </c>
      <c r="Q547" s="157" t="s">
        <v>62</v>
      </c>
      <c r="R547" s="117">
        <v>0.35</v>
      </c>
      <c r="S547" s="158">
        <v>0.8</v>
      </c>
      <c r="T547" s="345">
        <v>750000</v>
      </c>
      <c r="U547" s="345">
        <v>753460</v>
      </c>
      <c r="V547" s="344">
        <f t="shared" si="1543"/>
        <v>0</v>
      </c>
      <c r="W547" s="344">
        <f t="shared" si="1544"/>
        <v>750000</v>
      </c>
      <c r="X547" s="345">
        <v>233</v>
      </c>
      <c r="Y547" s="346">
        <f t="shared" si="1545"/>
        <v>3.092400392854299E-4</v>
      </c>
      <c r="Z547" s="347">
        <f t="shared" si="1546"/>
        <v>2.5751072961373391</v>
      </c>
      <c r="AA547" s="348">
        <f t="shared" si="1547"/>
        <v>262.5</v>
      </c>
      <c r="AB547" s="349">
        <f t="shared" si="1548"/>
        <v>262.5</v>
      </c>
      <c r="AC547" s="348">
        <f t="shared" si="1549"/>
        <v>0</v>
      </c>
      <c r="AD547" s="350">
        <f t="shared" si="1550"/>
        <v>600</v>
      </c>
      <c r="AE547" s="351">
        <f>IF((SUMIF($J$7:$J$1048576,J547,$U$7:$U$1048576))&gt;(SUMIF($J$7:$J$1048576,J547,$T$7:$T$1048576)),AD547,(IF(O547="cpv",(U547*S547),(U547*S547/1000))))</f>
        <v>600</v>
      </c>
      <c r="AF547" s="352">
        <f t="shared" si="1551"/>
        <v>0</v>
      </c>
      <c r="AG547" s="352">
        <v>0</v>
      </c>
      <c r="AH547" s="352">
        <f t="shared" si="1552"/>
        <v>337.5</v>
      </c>
      <c r="AI547" s="353">
        <f t="shared" si="1553"/>
        <v>0.5625</v>
      </c>
    </row>
    <row r="548" spans="1:35" customFormat="1" ht="15" hidden="1" customHeight="1" thickBot="1" x14ac:dyDescent="0.3">
      <c r="A548" s="287" t="s">
        <v>865</v>
      </c>
      <c r="B548" s="111">
        <v>2016</v>
      </c>
      <c r="C548" s="111">
        <v>3</v>
      </c>
      <c r="D548" s="112" t="s">
        <v>53</v>
      </c>
      <c r="E548" s="113">
        <v>42438</v>
      </c>
      <c r="F548" s="113">
        <v>42440</v>
      </c>
      <c r="G548" s="114">
        <f t="shared" ref="G548:G550" ca="1" si="1554">IF($N$1&gt;F548,0,(F548-$N$1))</f>
        <v>0</v>
      </c>
      <c r="H548" s="115" t="s">
        <v>84</v>
      </c>
      <c r="I548" s="115" t="s">
        <v>866</v>
      </c>
      <c r="J548" s="115" t="s">
        <v>867</v>
      </c>
      <c r="K548" s="116" t="str">
        <f t="shared" ref="K548:K550" ca="1" si="1555">IF(F548=0,$L$3,(IF(G548=0,$L$1,$L$2)))</f>
        <v>Completed</v>
      </c>
      <c r="L548" s="111" t="s">
        <v>186</v>
      </c>
      <c r="M548" s="111" t="s">
        <v>58</v>
      </c>
      <c r="N548" s="111" t="s">
        <v>59</v>
      </c>
      <c r="O548" s="97" t="s">
        <v>60</v>
      </c>
      <c r="P548" s="111" t="s">
        <v>61</v>
      </c>
      <c r="Q548" s="111" t="s">
        <v>62</v>
      </c>
      <c r="R548" s="117">
        <v>0.15</v>
      </c>
      <c r="S548" s="117">
        <v>1.98</v>
      </c>
      <c r="T548" s="118">
        <v>500000</v>
      </c>
      <c r="U548" s="118">
        <v>542109</v>
      </c>
      <c r="V548" s="116">
        <f t="shared" ref="V548:V550" si="1556">IF(U548&gt;T548,0,T548-U548)</f>
        <v>0</v>
      </c>
      <c r="W548" s="116">
        <f t="shared" ref="W548:W550" si="1557">IF(U548&gt;T548,T548,U548)</f>
        <v>500000</v>
      </c>
      <c r="X548" s="118"/>
      <c r="Y548" s="119">
        <f t="shared" ref="Y548:Y550" si="1558">X548/U548</f>
        <v>0</v>
      </c>
      <c r="Z548" s="120" t="e">
        <f t="shared" ref="Z548:Z550" si="1559">AE548/X548</f>
        <v>#DIV/0!</v>
      </c>
      <c r="AA548" s="121">
        <f t="shared" ref="AA548:AA550" si="1560">IF(O548="cpv",(T548*R548),(T548/1000*R548))</f>
        <v>75</v>
      </c>
      <c r="AB548" s="122">
        <f t="shared" ref="AB548:AB550" si="1561">IF(O548="cpv",(IF(V548&gt;0,U548*R548,AA548)),(IF(V548&gt;0,U548/1000*R548,AA548)))</f>
        <v>75</v>
      </c>
      <c r="AC548" s="121">
        <f t="shared" ref="AC548:AC550" si="1562">AB548-AA548</f>
        <v>0</v>
      </c>
      <c r="AD548" s="123">
        <f t="shared" ref="AD548:AD550" si="1563">IF(O548="cpv",(T548*S548),(T548/1000*S548))</f>
        <v>990</v>
      </c>
      <c r="AE548" s="293">
        <f>IF((SUMIF($J$7:$J$1048576,J548,$U$7:$U$1048576))&gt;(SUMIF($J$7:$J$1048576,J548,$T$7:$T$1048576)),AD548,(IF(O548="cpv",(U548*S548),(U548*S548/1000))))</f>
        <v>1073.37582</v>
      </c>
      <c r="AF548" s="124">
        <f t="shared" ref="AF548:AF550" si="1564">AE548-AD548</f>
        <v>83.375819999999976</v>
      </c>
      <c r="AG548" s="124">
        <v>0</v>
      </c>
      <c r="AH548" s="124">
        <f t="shared" ref="AH548:AH550" si="1565">AE548-AB548-AG548</f>
        <v>998.37581999999998</v>
      </c>
      <c r="AI548" s="340">
        <f t="shared" ref="AI548:AI550" si="1566">AH548/AE548</f>
        <v>0.93012698944531846</v>
      </c>
    </row>
    <row r="549" spans="1:35" customFormat="1" ht="15" hidden="1" customHeight="1" thickBot="1" x14ac:dyDescent="0.3">
      <c r="A549" s="290" t="s">
        <v>868</v>
      </c>
      <c r="B549" s="97">
        <v>2016</v>
      </c>
      <c r="C549" s="97">
        <v>3</v>
      </c>
      <c r="D549" s="98" t="s">
        <v>53</v>
      </c>
      <c r="E549" s="99">
        <v>42438</v>
      </c>
      <c r="F549" s="99">
        <v>42440</v>
      </c>
      <c r="G549" s="100">
        <f t="shared" ca="1" si="1554"/>
        <v>0</v>
      </c>
      <c r="H549" s="96" t="s">
        <v>84</v>
      </c>
      <c r="I549" s="96" t="s">
        <v>866</v>
      </c>
      <c r="J549" s="96" t="s">
        <v>867</v>
      </c>
      <c r="K549" s="101" t="str">
        <f t="shared" ca="1" si="1555"/>
        <v>Completed</v>
      </c>
      <c r="L549" s="97" t="s">
        <v>64</v>
      </c>
      <c r="M549" s="97" t="s">
        <v>58</v>
      </c>
      <c r="N549" s="97" t="s">
        <v>59</v>
      </c>
      <c r="O549" s="97" t="s">
        <v>60</v>
      </c>
      <c r="P549" s="97" t="s">
        <v>61</v>
      </c>
      <c r="Q549" s="97" t="s">
        <v>62</v>
      </c>
      <c r="R549" s="117">
        <v>0.2</v>
      </c>
      <c r="S549" s="102">
        <v>1.98</v>
      </c>
      <c r="T549" s="103">
        <v>500000</v>
      </c>
      <c r="U549" s="103">
        <v>429334</v>
      </c>
      <c r="V549" s="101">
        <f t="shared" si="1556"/>
        <v>70666</v>
      </c>
      <c r="W549" s="101">
        <f t="shared" si="1557"/>
        <v>429334</v>
      </c>
      <c r="X549" s="103">
        <v>135</v>
      </c>
      <c r="Y549" s="104">
        <f t="shared" si="1558"/>
        <v>3.1444050552716535E-4</v>
      </c>
      <c r="Z549" s="105">
        <f t="shared" si="1559"/>
        <v>3.7037037037037037</v>
      </c>
      <c r="AA549" s="106">
        <f t="shared" si="1560"/>
        <v>100</v>
      </c>
      <c r="AB549" s="107">
        <f t="shared" si="1561"/>
        <v>85.866800000000012</v>
      </c>
      <c r="AC549" s="106">
        <f t="shared" si="1562"/>
        <v>-14.133199999999988</v>
      </c>
      <c r="AD549" s="108">
        <f t="shared" si="1563"/>
        <v>990</v>
      </c>
      <c r="AE549" s="298">
        <v>500</v>
      </c>
      <c r="AF549" s="109">
        <f t="shared" si="1564"/>
        <v>-490</v>
      </c>
      <c r="AG549" s="109">
        <v>0</v>
      </c>
      <c r="AH549" s="109">
        <f t="shared" si="1565"/>
        <v>414.13319999999999</v>
      </c>
      <c r="AI549" s="341">
        <f t="shared" si="1566"/>
        <v>0.82826639999999996</v>
      </c>
    </row>
    <row r="550" spans="1:35" customFormat="1" ht="15" hidden="1" customHeight="1" thickBot="1" x14ac:dyDescent="0.3">
      <c r="A550" s="290" t="s">
        <v>869</v>
      </c>
      <c r="B550" s="97">
        <v>2016</v>
      </c>
      <c r="C550" s="97">
        <v>3</v>
      </c>
      <c r="D550" s="98" t="s">
        <v>53</v>
      </c>
      <c r="E550" s="99">
        <v>42438</v>
      </c>
      <c r="F550" s="99">
        <v>42440</v>
      </c>
      <c r="G550" s="100">
        <f t="shared" ca="1" si="1554"/>
        <v>0</v>
      </c>
      <c r="H550" s="96" t="s">
        <v>84</v>
      </c>
      <c r="I550" s="96" t="s">
        <v>866</v>
      </c>
      <c r="J550" s="96" t="s">
        <v>867</v>
      </c>
      <c r="K550" s="101" t="str">
        <f t="shared" ca="1" si="1555"/>
        <v>Completed</v>
      </c>
      <c r="L550" s="97" t="s">
        <v>82</v>
      </c>
      <c r="M550" s="97" t="s">
        <v>58</v>
      </c>
      <c r="N550" s="97" t="s">
        <v>59</v>
      </c>
      <c r="O550" s="97" t="s">
        <v>60</v>
      </c>
      <c r="P550" s="97" t="s">
        <v>61</v>
      </c>
      <c r="Q550" s="97" t="s">
        <v>62</v>
      </c>
      <c r="R550" s="117">
        <v>0.1</v>
      </c>
      <c r="S550" s="102">
        <v>1.98</v>
      </c>
      <c r="T550" s="103">
        <v>250000</v>
      </c>
      <c r="U550" s="103">
        <v>269902</v>
      </c>
      <c r="V550" s="101">
        <f t="shared" si="1556"/>
        <v>0</v>
      </c>
      <c r="W550" s="101">
        <f t="shared" si="1557"/>
        <v>250000</v>
      </c>
      <c r="X550" s="103">
        <v>208</v>
      </c>
      <c r="Y550" s="104">
        <f t="shared" si="1558"/>
        <v>7.7065008780964942E-4</v>
      </c>
      <c r="Z550" s="105">
        <f t="shared" si="1559"/>
        <v>2.5692594230769226</v>
      </c>
      <c r="AA550" s="106">
        <f t="shared" si="1560"/>
        <v>25</v>
      </c>
      <c r="AB550" s="107">
        <f t="shared" si="1561"/>
        <v>25</v>
      </c>
      <c r="AC550" s="106">
        <f t="shared" si="1562"/>
        <v>0</v>
      </c>
      <c r="AD550" s="108">
        <f t="shared" si="1563"/>
        <v>495</v>
      </c>
      <c r="AE550" s="298">
        <f>IF((SUMIF($J$7:$J$1048576,J550,$U$7:$U$1048576))&gt;(SUMIF($J$7:$J$1048576,J550,$T$7:$T$1048576)),AD550,(IF(O550="cpv",(U550*S550),(U550*S550/1000))))</f>
        <v>534.40595999999994</v>
      </c>
      <c r="AF550" s="109">
        <f t="shared" si="1564"/>
        <v>39.405959999999936</v>
      </c>
      <c r="AG550" s="109">
        <v>0</v>
      </c>
      <c r="AH550" s="109">
        <f t="shared" si="1565"/>
        <v>509.40595999999994</v>
      </c>
      <c r="AI550" s="341">
        <f t="shared" si="1566"/>
        <v>0.95321908460751448</v>
      </c>
    </row>
    <row r="551" spans="1:35" customFormat="1" ht="15.75" hidden="1" customHeight="1" thickBot="1" x14ac:dyDescent="0.3">
      <c r="A551" s="291" t="s">
        <v>870</v>
      </c>
      <c r="B551" s="157">
        <v>2016</v>
      </c>
      <c r="C551" s="157">
        <v>3</v>
      </c>
      <c r="D551" s="342" t="s">
        <v>53</v>
      </c>
      <c r="E551" s="159">
        <v>42438</v>
      </c>
      <c r="F551" s="159">
        <v>42440</v>
      </c>
      <c r="G551" s="343">
        <f t="shared" ref="G551:G552" ca="1" si="1567">IF($N$1&gt;F551,0,(F551-$N$1))</f>
        <v>0</v>
      </c>
      <c r="H551" s="156" t="s">
        <v>84</v>
      </c>
      <c r="I551" s="156" t="s">
        <v>866</v>
      </c>
      <c r="J551" s="156" t="s">
        <v>867</v>
      </c>
      <c r="K551" s="344" t="str">
        <f t="shared" ref="K551:K552" ca="1" si="1568">IF(F551=0,$L$3,(IF(G551=0,$L$1,$L$2)))</f>
        <v>Completed</v>
      </c>
      <c r="L551" s="157" t="s">
        <v>666</v>
      </c>
      <c r="M551" s="157" t="s">
        <v>58</v>
      </c>
      <c r="N551" s="157" t="s">
        <v>59</v>
      </c>
      <c r="O551" s="97" t="s">
        <v>42</v>
      </c>
      <c r="P551" s="157" t="s">
        <v>61</v>
      </c>
      <c r="Q551" s="157" t="s">
        <v>62</v>
      </c>
      <c r="R551" s="117">
        <v>0.3</v>
      </c>
      <c r="S551" s="158">
        <v>1.98</v>
      </c>
      <c r="T551" s="345">
        <v>1000</v>
      </c>
      <c r="U551" s="345">
        <v>1000</v>
      </c>
      <c r="V551" s="344">
        <f t="shared" ref="V551:V552" si="1569">IF(U551&gt;T551,0,T551-U551)</f>
        <v>0</v>
      </c>
      <c r="W551" s="344">
        <f t="shared" ref="W551:W552" si="1570">IF(U551&gt;T551,T551,U551)</f>
        <v>1000</v>
      </c>
      <c r="X551" s="345"/>
      <c r="Y551" s="346">
        <f t="shared" ref="Y551:Y552" si="1571">X551/U551</f>
        <v>0</v>
      </c>
      <c r="Z551" s="347" t="e">
        <f t="shared" ref="Z551:Z552" si="1572">AE551/X551</f>
        <v>#DIV/0!</v>
      </c>
      <c r="AA551" s="348">
        <f t="shared" ref="AA551:AA552" si="1573">IF(O551="cpv",(T551*R551),(T551/1000*R551))</f>
        <v>0.3</v>
      </c>
      <c r="AB551" s="349">
        <v>300</v>
      </c>
      <c r="AC551" s="348">
        <f t="shared" ref="AC551:AC552" si="1574">AB551-AA551</f>
        <v>299.7</v>
      </c>
      <c r="AD551" s="350">
        <f t="shared" ref="AD551:AD552" si="1575">IF(O551="cpv",(T551*S551),(T551/1000*S551))</f>
        <v>1.98</v>
      </c>
      <c r="AE551" s="351">
        <v>48</v>
      </c>
      <c r="AF551" s="352">
        <f t="shared" ref="AF551:AF552" si="1576">AE551-AD551</f>
        <v>46.02</v>
      </c>
      <c r="AG551" s="352">
        <v>0</v>
      </c>
      <c r="AH551" s="352">
        <f t="shared" ref="AH551:AH552" si="1577">AE551-AB551-AG551</f>
        <v>-252</v>
      </c>
      <c r="AI551" s="353">
        <f t="shared" ref="AI551:AI552" si="1578">AH551/AE551</f>
        <v>-5.25</v>
      </c>
    </row>
    <row r="552" spans="1:35" customFormat="1" ht="15" hidden="1" customHeight="1" thickBot="1" x14ac:dyDescent="0.3">
      <c r="A552" s="287" t="s">
        <v>871</v>
      </c>
      <c r="B552" s="111">
        <v>2016</v>
      </c>
      <c r="C552" s="111">
        <v>3</v>
      </c>
      <c r="D552" s="112" t="s">
        <v>53</v>
      </c>
      <c r="E552" s="113">
        <v>42439</v>
      </c>
      <c r="F552" s="113">
        <v>42459</v>
      </c>
      <c r="G552" s="114">
        <f t="shared" ca="1" si="1567"/>
        <v>0</v>
      </c>
      <c r="H552" s="115" t="s">
        <v>84</v>
      </c>
      <c r="I552" s="115" t="s">
        <v>399</v>
      </c>
      <c r="J552" s="115" t="s">
        <v>875</v>
      </c>
      <c r="K552" s="116" t="str">
        <f t="shared" ca="1" si="1568"/>
        <v>Completed</v>
      </c>
      <c r="L552" s="111" t="s">
        <v>315</v>
      </c>
      <c r="M552" s="111" t="s">
        <v>58</v>
      </c>
      <c r="N552" s="111" t="s">
        <v>59</v>
      </c>
      <c r="O552" s="97" t="s">
        <v>60</v>
      </c>
      <c r="P552" s="111" t="s">
        <v>61</v>
      </c>
      <c r="Q552" s="111" t="s">
        <v>62</v>
      </c>
      <c r="R552" s="117">
        <v>0.17</v>
      </c>
      <c r="S552" s="117">
        <v>1.6</v>
      </c>
      <c r="T552" s="118">
        <v>1000000</v>
      </c>
      <c r="U552" s="118">
        <v>187774</v>
      </c>
      <c r="V552" s="116">
        <f t="shared" si="1569"/>
        <v>812226</v>
      </c>
      <c r="W552" s="116">
        <f t="shared" si="1570"/>
        <v>187774</v>
      </c>
      <c r="X552" s="118">
        <v>43</v>
      </c>
      <c r="Y552" s="119">
        <f t="shared" si="1571"/>
        <v>2.2899868991447164E-4</v>
      </c>
      <c r="Z552" s="120">
        <f t="shared" si="1572"/>
        <v>6.9869395348837209</v>
      </c>
      <c r="AA552" s="121">
        <f t="shared" si="1573"/>
        <v>170</v>
      </c>
      <c r="AB552" s="122">
        <f t="shared" ref="AB552" si="1579">IF(O552="cpv",(IF(V552&gt;0,U552*R552,AA552)),(IF(V552&gt;0,U552/1000*R552,AA552)))</f>
        <v>31.921580000000002</v>
      </c>
      <c r="AC552" s="121">
        <f t="shared" si="1574"/>
        <v>-138.07841999999999</v>
      </c>
      <c r="AD552" s="123">
        <f t="shared" si="1575"/>
        <v>1600</v>
      </c>
      <c r="AE552" s="293">
        <f>IF((SUMIF($J$7:$J$1048576,J552,$U$7:$U$1048576))&gt;(SUMIF($J$7:$J$1048576,J552,$T$7:$T$1048576)),AD552,(IF(O552="cpv",(U552*S552),(U552*S552/1000))))</f>
        <v>300.4384</v>
      </c>
      <c r="AF552" s="124">
        <f t="shared" si="1576"/>
        <v>-1299.5616</v>
      </c>
      <c r="AG552" s="124">
        <v>0</v>
      </c>
      <c r="AH552" s="124">
        <f t="shared" si="1577"/>
        <v>268.51682</v>
      </c>
      <c r="AI552" s="340">
        <f t="shared" si="1578"/>
        <v>0.89374999999999993</v>
      </c>
    </row>
    <row r="553" spans="1:35" customFormat="1" ht="15" hidden="1" customHeight="1" thickBot="1" x14ac:dyDescent="0.3">
      <c r="A553" s="290" t="s">
        <v>872</v>
      </c>
      <c r="B553" s="97">
        <v>2016</v>
      </c>
      <c r="C553" s="97">
        <v>3</v>
      </c>
      <c r="D553" s="98" t="s">
        <v>53</v>
      </c>
      <c r="E553" s="99">
        <v>42439</v>
      </c>
      <c r="F553" s="99">
        <v>42459</v>
      </c>
      <c r="G553" s="100">
        <f t="shared" ref="G553:G555" ca="1" si="1580">IF($N$1&gt;F553,0,(F553-$N$1))</f>
        <v>0</v>
      </c>
      <c r="H553" s="96" t="s">
        <v>84</v>
      </c>
      <c r="I553" s="96" t="s">
        <v>399</v>
      </c>
      <c r="J553" s="96" t="s">
        <v>875</v>
      </c>
      <c r="K553" s="101" t="str">
        <f t="shared" ref="K553:K555" ca="1" si="1581">IF(F553=0,$L$3,(IF(G553=0,$L$1,$L$2)))</f>
        <v>Completed</v>
      </c>
      <c r="L553" s="97" t="s">
        <v>82</v>
      </c>
      <c r="M553" s="97" t="s">
        <v>58</v>
      </c>
      <c r="N553" s="97" t="s">
        <v>59</v>
      </c>
      <c r="O553" s="97" t="s">
        <v>60</v>
      </c>
      <c r="P553" s="97" t="s">
        <v>61</v>
      </c>
      <c r="Q553" s="97" t="s">
        <v>62</v>
      </c>
      <c r="R553" s="117">
        <v>0.1</v>
      </c>
      <c r="S553" s="102">
        <v>1.6</v>
      </c>
      <c r="T553" s="103">
        <v>2250000</v>
      </c>
      <c r="U553" s="103">
        <v>2270499</v>
      </c>
      <c r="V553" s="101">
        <f t="shared" ref="V553:V555" si="1582">IF(U553&gt;T553,0,T553-U553)</f>
        <v>0</v>
      </c>
      <c r="W553" s="101">
        <f t="shared" ref="W553:W555" si="1583">IF(U553&gt;T553,T553,U553)</f>
        <v>2250000</v>
      </c>
      <c r="X553" s="103"/>
      <c r="Y553" s="104">
        <f t="shared" ref="Y553:Y555" si="1584">X553/U553</f>
        <v>0</v>
      </c>
      <c r="Z553" s="105" t="e">
        <f t="shared" ref="Z553:Z555" si="1585">AE553/X553</f>
        <v>#DIV/0!</v>
      </c>
      <c r="AA553" s="106">
        <f t="shared" ref="AA553:AA555" si="1586">IF(O553="cpv",(T553*R553),(T553/1000*R553))</f>
        <v>225</v>
      </c>
      <c r="AB553" s="107">
        <f t="shared" ref="AB553:AB555" si="1587">IF(O553="cpv",(IF(V553&gt;0,U553*R553,AA553)),(IF(V553&gt;0,U553/1000*R553,AA553)))</f>
        <v>225</v>
      </c>
      <c r="AC553" s="106">
        <f t="shared" ref="AC553:AC555" si="1588">AB553-AA553</f>
        <v>0</v>
      </c>
      <c r="AD553" s="108">
        <f t="shared" ref="AD553:AD555" si="1589">IF(O553="cpv",(T553*S553),(T553/1000*S553))</f>
        <v>3600</v>
      </c>
      <c r="AE553" s="298">
        <v>2171</v>
      </c>
      <c r="AF553" s="109">
        <f t="shared" ref="AF553:AF555" si="1590">AE553-AD553</f>
        <v>-1429</v>
      </c>
      <c r="AG553" s="109">
        <v>0</v>
      </c>
      <c r="AH553" s="109">
        <f t="shared" ref="AH553:AH555" si="1591">AE553-AB553-AG553</f>
        <v>1946</v>
      </c>
      <c r="AI553" s="341">
        <f t="shared" ref="AI553:AI555" si="1592">AH553/AE553</f>
        <v>0.89636112390603406</v>
      </c>
    </row>
    <row r="554" spans="1:35" customFormat="1" ht="15" hidden="1" customHeight="1" thickBot="1" x14ac:dyDescent="0.3">
      <c r="A554" s="290" t="s">
        <v>873</v>
      </c>
      <c r="B554" s="97">
        <v>2016</v>
      </c>
      <c r="C554" s="97">
        <v>3</v>
      </c>
      <c r="D554" s="98" t="s">
        <v>53</v>
      </c>
      <c r="E554" s="99">
        <v>42439</v>
      </c>
      <c r="F554" s="99">
        <v>42459</v>
      </c>
      <c r="G554" s="100">
        <f t="shared" ca="1" si="1580"/>
        <v>0</v>
      </c>
      <c r="H554" s="96" t="s">
        <v>84</v>
      </c>
      <c r="I554" s="96" t="s">
        <v>399</v>
      </c>
      <c r="J554" s="96" t="s">
        <v>875</v>
      </c>
      <c r="K554" s="101" t="str">
        <f t="shared" ca="1" si="1581"/>
        <v>Completed</v>
      </c>
      <c r="L554" s="97" t="s">
        <v>172</v>
      </c>
      <c r="M554" s="97" t="s">
        <v>58</v>
      </c>
      <c r="N554" s="97" t="s">
        <v>59</v>
      </c>
      <c r="O554" s="97" t="s">
        <v>60</v>
      </c>
      <c r="P554" s="97" t="s">
        <v>61</v>
      </c>
      <c r="Q554" s="97" t="s">
        <v>62</v>
      </c>
      <c r="R554" s="117">
        <v>0.15</v>
      </c>
      <c r="S554" s="102">
        <v>1.6</v>
      </c>
      <c r="T554" s="103">
        <v>1000000</v>
      </c>
      <c r="U554" s="103">
        <v>679309</v>
      </c>
      <c r="V554" s="101">
        <f t="shared" si="1582"/>
        <v>320691</v>
      </c>
      <c r="W554" s="101">
        <f t="shared" si="1583"/>
        <v>679309</v>
      </c>
      <c r="X554" s="103"/>
      <c r="Y554" s="104">
        <f t="shared" si="1584"/>
        <v>0</v>
      </c>
      <c r="Z554" s="105" t="e">
        <f t="shared" si="1585"/>
        <v>#DIV/0!</v>
      </c>
      <c r="AA554" s="106">
        <f t="shared" si="1586"/>
        <v>150</v>
      </c>
      <c r="AB554" s="107">
        <f t="shared" si="1587"/>
        <v>101.89635</v>
      </c>
      <c r="AC554" s="106">
        <f t="shared" si="1588"/>
        <v>-48.103650000000002</v>
      </c>
      <c r="AD554" s="108">
        <f t="shared" si="1589"/>
        <v>1600</v>
      </c>
      <c r="AE554" s="298">
        <f>IF((SUMIF($J$7:$J$1048576,J554,$U$7:$U$1048576))&gt;(SUMIF($J$7:$J$1048576,J554,$T$7:$T$1048576)),AD554,(IF(O554="cpv",(U554*S554),(U554*S554/1000))))</f>
        <v>1086.8944000000001</v>
      </c>
      <c r="AF554" s="109">
        <f t="shared" si="1590"/>
        <v>-513.10559999999987</v>
      </c>
      <c r="AG554" s="109">
        <v>0</v>
      </c>
      <c r="AH554" s="109">
        <f t="shared" si="1591"/>
        <v>984.99805000000015</v>
      </c>
      <c r="AI554" s="341">
        <f t="shared" si="1592"/>
        <v>0.90625</v>
      </c>
    </row>
    <row r="555" spans="1:35" customFormat="1" ht="15.75" hidden="1" customHeight="1" thickBot="1" x14ac:dyDescent="0.3">
      <c r="A555" s="291" t="s">
        <v>874</v>
      </c>
      <c r="B555" s="157">
        <v>2016</v>
      </c>
      <c r="C555" s="157">
        <v>3</v>
      </c>
      <c r="D555" s="342" t="s">
        <v>53</v>
      </c>
      <c r="E555" s="159">
        <v>42439</v>
      </c>
      <c r="F555" s="159">
        <v>42459</v>
      </c>
      <c r="G555" s="343">
        <f t="shared" ca="1" si="1580"/>
        <v>0</v>
      </c>
      <c r="H555" s="156" t="s">
        <v>84</v>
      </c>
      <c r="I555" s="156" t="s">
        <v>399</v>
      </c>
      <c r="J555" s="156" t="s">
        <v>875</v>
      </c>
      <c r="K555" s="344" t="str">
        <f t="shared" ca="1" si="1581"/>
        <v>Completed</v>
      </c>
      <c r="L555" s="157" t="s">
        <v>64</v>
      </c>
      <c r="M555" s="157" t="s">
        <v>58</v>
      </c>
      <c r="N555" s="157" t="s">
        <v>59</v>
      </c>
      <c r="O555" s="97" t="s">
        <v>60</v>
      </c>
      <c r="P555" s="157" t="s">
        <v>61</v>
      </c>
      <c r="Q555" s="157" t="s">
        <v>62</v>
      </c>
      <c r="R555" s="117">
        <v>0.2</v>
      </c>
      <c r="S555" s="158">
        <v>1.6</v>
      </c>
      <c r="T555" s="345">
        <v>750000</v>
      </c>
      <c r="U555" s="345">
        <v>752326</v>
      </c>
      <c r="V555" s="344">
        <f t="shared" si="1582"/>
        <v>0</v>
      </c>
      <c r="W555" s="344">
        <f t="shared" si="1583"/>
        <v>750000</v>
      </c>
      <c r="X555" s="345">
        <v>228</v>
      </c>
      <c r="Y555" s="346">
        <f t="shared" si="1584"/>
        <v>3.030601095801554E-4</v>
      </c>
      <c r="Z555" s="347">
        <f t="shared" si="1585"/>
        <v>5.2794807017543866</v>
      </c>
      <c r="AA555" s="348">
        <f t="shared" si="1586"/>
        <v>150</v>
      </c>
      <c r="AB555" s="349">
        <f t="shared" si="1587"/>
        <v>150</v>
      </c>
      <c r="AC555" s="348">
        <f t="shared" si="1588"/>
        <v>0</v>
      </c>
      <c r="AD555" s="350">
        <f t="shared" si="1589"/>
        <v>1200</v>
      </c>
      <c r="AE555" s="351">
        <f>IF((SUMIF($J$7:$J$1048576,J555,$U$7:$U$1048576))&gt;(SUMIF($J$7:$J$1048576,J555,$T$7:$T$1048576)),AD555,(IF(O555="cpv",(U555*S555),(U555*S555/1000))))</f>
        <v>1203.7216000000001</v>
      </c>
      <c r="AF555" s="352">
        <f t="shared" si="1590"/>
        <v>3.7216000000000804</v>
      </c>
      <c r="AG555" s="352">
        <v>0</v>
      </c>
      <c r="AH555" s="352">
        <f t="shared" si="1591"/>
        <v>1053.7216000000001</v>
      </c>
      <c r="AI555" s="353">
        <f t="shared" si="1592"/>
        <v>0.8753864681002651</v>
      </c>
    </row>
    <row r="556" spans="1:35" customFormat="1" ht="15" hidden="1" customHeight="1" thickBot="1" x14ac:dyDescent="0.3">
      <c r="A556" s="287" t="s">
        <v>876</v>
      </c>
      <c r="B556" s="111">
        <v>2016</v>
      </c>
      <c r="C556" s="111">
        <v>3</v>
      </c>
      <c r="D556" s="112" t="s">
        <v>53</v>
      </c>
      <c r="E556" s="113">
        <v>42440</v>
      </c>
      <c r="F556" s="113">
        <v>42443</v>
      </c>
      <c r="G556" s="114">
        <f t="shared" ref="G556:G557" ca="1" si="1593">IF($N$1&gt;F556,0,(F556-$N$1))</f>
        <v>0</v>
      </c>
      <c r="H556" s="115" t="s">
        <v>54</v>
      </c>
      <c r="I556" s="115" t="s">
        <v>115</v>
      </c>
      <c r="J556" s="115" t="s">
        <v>877</v>
      </c>
      <c r="K556" s="116" t="str">
        <f t="shared" ref="K556:K557" ca="1" si="1594">IF(F556=0,$L$3,(IF(G556=0,$L$1,$L$2)))</f>
        <v>Completed</v>
      </c>
      <c r="L556" s="111" t="s">
        <v>82</v>
      </c>
      <c r="M556" s="111" t="s">
        <v>58</v>
      </c>
      <c r="N556" s="111" t="s">
        <v>78</v>
      </c>
      <c r="O556" s="97" t="s">
        <v>60</v>
      </c>
      <c r="P556" s="111" t="s">
        <v>79</v>
      </c>
      <c r="Q556" s="111" t="s">
        <v>79</v>
      </c>
      <c r="R556" s="117">
        <v>0.5</v>
      </c>
      <c r="S556" s="117">
        <v>4.25</v>
      </c>
      <c r="T556" s="118">
        <v>180000</v>
      </c>
      <c r="U556" s="118">
        <v>181227</v>
      </c>
      <c r="V556" s="116">
        <f t="shared" ref="V556:V557" si="1595">IF(U556&gt;T556,0,T556-U556)</f>
        <v>0</v>
      </c>
      <c r="W556" s="116">
        <f t="shared" ref="W556:W557" si="1596">IF(U556&gt;T556,T556,U556)</f>
        <v>180000</v>
      </c>
      <c r="X556" s="118">
        <v>2459</v>
      </c>
      <c r="Y556" s="119">
        <f t="shared" ref="Y556:Y557" si="1597">X556/U556</f>
        <v>1.3568618362606014E-2</v>
      </c>
      <c r="Z556" s="120">
        <f t="shared" ref="Z556:Z557" si="1598">AE556/X556</f>
        <v>0.31110207401382678</v>
      </c>
      <c r="AA556" s="121">
        <f t="shared" ref="AA556:AA557" si="1599">IF(O556="cpv",(T556*R556),(T556/1000*R556))</f>
        <v>90</v>
      </c>
      <c r="AB556" s="122">
        <f t="shared" ref="AB556:AB557" si="1600">IF(O556="cpv",(IF(V556&gt;0,U556*R556,AA556)),(IF(V556&gt;0,U556/1000*R556,AA556)))</f>
        <v>90</v>
      </c>
      <c r="AC556" s="121">
        <f t="shared" ref="AC556:AC557" si="1601">AB556-AA556</f>
        <v>0</v>
      </c>
      <c r="AD556" s="123">
        <f t="shared" ref="AD556:AD557" si="1602">IF(O556="cpv",(T556*S556),(T556/1000*S556))</f>
        <v>765</v>
      </c>
      <c r="AE556" s="293">
        <f>IF((SUMIF($J$7:$J$1048576,J556,$U$7:$U$1048576))&gt;(SUMIF($J$7:$J$1048576,J556,$T$7:$T$1048576)),AD556,(IF(O556="cpv",(U556*S556),(U556*S556/1000))))</f>
        <v>765</v>
      </c>
      <c r="AF556" s="124">
        <f t="shared" ref="AF556:AF557" si="1603">AE556-AD556</f>
        <v>0</v>
      </c>
      <c r="AG556" s="124">
        <v>0</v>
      </c>
      <c r="AH556" s="124">
        <f t="shared" ref="AH556:AH557" si="1604">AE556-AB556-AG556</f>
        <v>675</v>
      </c>
      <c r="AI556" s="340">
        <f t="shared" ref="AI556:AI557" si="1605">AH556/AE556</f>
        <v>0.88235294117647056</v>
      </c>
    </row>
    <row r="557" spans="1:35" customFormat="1" ht="15" hidden="1" customHeight="1" thickBot="1" x14ac:dyDescent="0.3">
      <c r="A557" s="290" t="s">
        <v>878</v>
      </c>
      <c r="B557" s="97">
        <v>2016</v>
      </c>
      <c r="C557" s="97">
        <v>3</v>
      </c>
      <c r="D557" s="98" t="s">
        <v>53</v>
      </c>
      <c r="E557" s="99">
        <v>42440</v>
      </c>
      <c r="F557" s="99">
        <v>42443</v>
      </c>
      <c r="G557" s="100">
        <f t="shared" ca="1" si="1593"/>
        <v>0</v>
      </c>
      <c r="H557" s="96" t="s">
        <v>54</v>
      </c>
      <c r="I557" s="96" t="s">
        <v>115</v>
      </c>
      <c r="J557" s="96" t="s">
        <v>877</v>
      </c>
      <c r="K557" s="101" t="str">
        <f t="shared" ca="1" si="1594"/>
        <v>Completed</v>
      </c>
      <c r="L557" s="97" t="s">
        <v>64</v>
      </c>
      <c r="M557" s="97" t="s">
        <v>58</v>
      </c>
      <c r="N557" s="97" t="s">
        <v>78</v>
      </c>
      <c r="O557" s="97" t="s">
        <v>60</v>
      </c>
      <c r="P557" s="97" t="s">
        <v>79</v>
      </c>
      <c r="Q557" s="97" t="s">
        <v>79</v>
      </c>
      <c r="R557" s="117">
        <v>2.5</v>
      </c>
      <c r="S557" s="102">
        <v>4.25</v>
      </c>
      <c r="T557" s="103">
        <v>180000</v>
      </c>
      <c r="U557" s="103">
        <v>181564</v>
      </c>
      <c r="V557" s="101">
        <f t="shared" si="1595"/>
        <v>0</v>
      </c>
      <c r="W557" s="101">
        <f t="shared" si="1596"/>
        <v>180000</v>
      </c>
      <c r="X557" s="103">
        <v>3134</v>
      </c>
      <c r="Y557" s="104">
        <f t="shared" si="1597"/>
        <v>1.7261131061223591E-2</v>
      </c>
      <c r="Z557" s="105">
        <f t="shared" si="1598"/>
        <v>0.24409700063816209</v>
      </c>
      <c r="AA557" s="106">
        <f t="shared" si="1599"/>
        <v>450</v>
      </c>
      <c r="AB557" s="107">
        <f t="shared" si="1600"/>
        <v>450</v>
      </c>
      <c r="AC557" s="106">
        <f t="shared" si="1601"/>
        <v>0</v>
      </c>
      <c r="AD557" s="108">
        <f t="shared" si="1602"/>
        <v>765</v>
      </c>
      <c r="AE557" s="298">
        <f>IF((SUMIF($J$7:$J$1048576,J557,$U$7:$U$1048576))&gt;(SUMIF($J$7:$J$1048576,J557,$T$7:$T$1048576)),AD557,(IF(O557="cpv",(U557*S557),(U557*S557/1000))))</f>
        <v>765</v>
      </c>
      <c r="AF557" s="109">
        <f t="shared" si="1603"/>
        <v>0</v>
      </c>
      <c r="AG557" s="109">
        <v>0</v>
      </c>
      <c r="AH557" s="109">
        <f t="shared" si="1604"/>
        <v>315</v>
      </c>
      <c r="AI557" s="341">
        <f t="shared" si="1605"/>
        <v>0.41176470588235292</v>
      </c>
    </row>
    <row r="558" spans="1:35" customFormat="1" ht="15" hidden="1" customHeight="1" thickBot="1" x14ac:dyDescent="0.3">
      <c r="A558" s="290" t="s">
        <v>879</v>
      </c>
      <c r="B558" s="97">
        <v>2016</v>
      </c>
      <c r="C558" s="97">
        <v>3</v>
      </c>
      <c r="D558" s="98" t="s">
        <v>53</v>
      </c>
      <c r="E558" s="99">
        <v>42440</v>
      </c>
      <c r="F558" s="99">
        <v>42443</v>
      </c>
      <c r="G558" s="100">
        <f t="shared" ref="G558:G560" ca="1" si="1606">IF($N$1&gt;F558,0,(F558-$N$1))</f>
        <v>0</v>
      </c>
      <c r="H558" s="96" t="s">
        <v>54</v>
      </c>
      <c r="I558" s="96" t="s">
        <v>115</v>
      </c>
      <c r="J558" s="96" t="s">
        <v>877</v>
      </c>
      <c r="K558" s="101" t="str">
        <f t="shared" ref="K558:K560" ca="1" si="1607">IF(F558=0,$L$3,(IF(G558=0,$L$1,$L$2)))</f>
        <v>Completed</v>
      </c>
      <c r="L558" s="97" t="s">
        <v>376</v>
      </c>
      <c r="M558" s="97" t="s">
        <v>58</v>
      </c>
      <c r="N558" s="97" t="s">
        <v>78</v>
      </c>
      <c r="O558" s="97" t="s">
        <v>60</v>
      </c>
      <c r="P558" s="97" t="s">
        <v>79</v>
      </c>
      <c r="Q558" s="97" t="s">
        <v>79</v>
      </c>
      <c r="R558" s="117">
        <v>2.5</v>
      </c>
      <c r="S558" s="102">
        <v>4.25</v>
      </c>
      <c r="T558" s="103">
        <v>180000</v>
      </c>
      <c r="U558" s="103">
        <v>149683</v>
      </c>
      <c r="V558" s="101">
        <f t="shared" ref="V558:V560" si="1608">IF(U558&gt;T558,0,T558-U558)</f>
        <v>30317</v>
      </c>
      <c r="W558" s="101">
        <f t="shared" ref="W558:W560" si="1609">IF(U558&gt;T558,T558,U558)</f>
        <v>149683</v>
      </c>
      <c r="X558" s="103">
        <v>5724</v>
      </c>
      <c r="Y558" s="104">
        <f t="shared" ref="Y558:Y560" si="1610">X558/U558</f>
        <v>3.8240815590280794E-2</v>
      </c>
      <c r="Z558" s="105">
        <f t="shared" ref="Z558:Z560" si="1611">AE558/X558</f>
        <v>0.13364779874213836</v>
      </c>
      <c r="AA558" s="106">
        <f t="shared" ref="AA558:AA560" si="1612">IF(O558="cpv",(T558*R558),(T558/1000*R558))</f>
        <v>450</v>
      </c>
      <c r="AB558" s="107">
        <f t="shared" ref="AB558:AB560" si="1613">IF(O558="cpv",(IF(V558&gt;0,U558*R558,AA558)),(IF(V558&gt;0,U558/1000*R558,AA558)))</f>
        <v>374.20749999999998</v>
      </c>
      <c r="AC558" s="106">
        <f t="shared" ref="AC558:AC560" si="1614">AB558-AA558</f>
        <v>-75.792500000000018</v>
      </c>
      <c r="AD558" s="108">
        <f t="shared" ref="AD558:AD560" si="1615">IF(O558="cpv",(T558*S558),(T558/1000*S558))</f>
        <v>765</v>
      </c>
      <c r="AE558" s="298">
        <f>IF((SUMIF($J$7:$J$1048576,J558,$U$7:$U$1048576))&gt;(SUMIF($J$7:$J$1048576,J558,$T$7:$T$1048576)),AD558,(IF(O558="cpv",(U558*S558),(U558*S558/1000))))</f>
        <v>765</v>
      </c>
      <c r="AF558" s="109">
        <f t="shared" ref="AF558:AF560" si="1616">AE558-AD558</f>
        <v>0</v>
      </c>
      <c r="AG558" s="109">
        <v>0</v>
      </c>
      <c r="AH558" s="109">
        <f t="shared" ref="AH558:AH560" si="1617">AE558-AB558-AG558</f>
        <v>390.79250000000002</v>
      </c>
      <c r="AI558" s="341">
        <f t="shared" ref="AI558:AI560" si="1618">AH558/AE558</f>
        <v>0.51083986928104574</v>
      </c>
    </row>
    <row r="559" spans="1:35" customFormat="1" ht="15" hidden="1" customHeight="1" thickBot="1" x14ac:dyDescent="0.3">
      <c r="A559" s="290" t="s">
        <v>880</v>
      </c>
      <c r="B559" s="97">
        <v>2016</v>
      </c>
      <c r="C559" s="97">
        <v>3</v>
      </c>
      <c r="D559" s="98" t="s">
        <v>53</v>
      </c>
      <c r="E559" s="99">
        <v>42440</v>
      </c>
      <c r="F559" s="99">
        <v>42443</v>
      </c>
      <c r="G559" s="100">
        <f t="shared" ca="1" si="1606"/>
        <v>0</v>
      </c>
      <c r="H559" s="96" t="s">
        <v>54</v>
      </c>
      <c r="I559" s="96" t="s">
        <v>115</v>
      </c>
      <c r="J559" s="96" t="s">
        <v>877</v>
      </c>
      <c r="K559" s="101" t="str">
        <f t="shared" ca="1" si="1607"/>
        <v>Completed</v>
      </c>
      <c r="L559" s="97" t="s">
        <v>77</v>
      </c>
      <c r="M559" s="97" t="s">
        <v>58</v>
      </c>
      <c r="N559" s="97" t="s">
        <v>78</v>
      </c>
      <c r="O559" s="97" t="s">
        <v>60</v>
      </c>
      <c r="P559" s="97" t="s">
        <v>79</v>
      </c>
      <c r="Q559" s="97" t="s">
        <v>79</v>
      </c>
      <c r="R559" s="117">
        <v>1.5</v>
      </c>
      <c r="S559" s="102">
        <v>4.25</v>
      </c>
      <c r="T559" s="103">
        <v>180000</v>
      </c>
      <c r="U559" s="103">
        <v>184430</v>
      </c>
      <c r="V559" s="101">
        <f t="shared" si="1608"/>
        <v>0</v>
      </c>
      <c r="W559" s="101">
        <f t="shared" si="1609"/>
        <v>180000</v>
      </c>
      <c r="X559" s="103">
        <v>2810</v>
      </c>
      <c r="Y559" s="104">
        <f t="shared" si="1610"/>
        <v>1.5236132950170796E-2</v>
      </c>
      <c r="Z559" s="105">
        <f t="shared" si="1611"/>
        <v>0.15658362989323843</v>
      </c>
      <c r="AA559" s="106">
        <f t="shared" si="1612"/>
        <v>270</v>
      </c>
      <c r="AB559" s="107">
        <v>0</v>
      </c>
      <c r="AC559" s="106">
        <f t="shared" si="1614"/>
        <v>-270</v>
      </c>
      <c r="AD559" s="108">
        <f t="shared" si="1615"/>
        <v>765</v>
      </c>
      <c r="AE559" s="298">
        <v>440</v>
      </c>
      <c r="AF559" s="109">
        <f t="shared" si="1616"/>
        <v>-325</v>
      </c>
      <c r="AG559" s="109">
        <v>0</v>
      </c>
      <c r="AH559" s="109">
        <f t="shared" si="1617"/>
        <v>440</v>
      </c>
      <c r="AI559" s="341">
        <f t="shared" si="1618"/>
        <v>1</v>
      </c>
    </row>
    <row r="560" spans="1:35" customFormat="1" ht="15.75" hidden="1" customHeight="1" thickBot="1" x14ac:dyDescent="0.3">
      <c r="A560" s="291" t="s">
        <v>881</v>
      </c>
      <c r="B560" s="157">
        <v>2016</v>
      </c>
      <c r="C560" s="157">
        <v>3</v>
      </c>
      <c r="D560" s="342" t="s">
        <v>53</v>
      </c>
      <c r="E560" s="159">
        <v>42440</v>
      </c>
      <c r="F560" s="159">
        <v>42443</v>
      </c>
      <c r="G560" s="343">
        <f t="shared" ca="1" si="1606"/>
        <v>0</v>
      </c>
      <c r="H560" s="156" t="s">
        <v>54</v>
      </c>
      <c r="I560" s="156" t="s">
        <v>115</v>
      </c>
      <c r="J560" s="156" t="s">
        <v>877</v>
      </c>
      <c r="K560" s="344" t="str">
        <f t="shared" ca="1" si="1607"/>
        <v>Completed</v>
      </c>
      <c r="L560" s="157" t="s">
        <v>57</v>
      </c>
      <c r="M560" s="157" t="s">
        <v>58</v>
      </c>
      <c r="N560" s="157" t="s">
        <v>78</v>
      </c>
      <c r="O560" s="97" t="s">
        <v>60</v>
      </c>
      <c r="P560" s="157" t="s">
        <v>79</v>
      </c>
      <c r="Q560" s="157" t="s">
        <v>79</v>
      </c>
      <c r="R560" s="117">
        <v>2.5</v>
      </c>
      <c r="S560" s="158">
        <v>4.25</v>
      </c>
      <c r="T560" s="345">
        <v>180000</v>
      </c>
      <c r="U560" s="345">
        <v>208149</v>
      </c>
      <c r="V560" s="344">
        <f t="shared" si="1608"/>
        <v>0</v>
      </c>
      <c r="W560" s="344">
        <f t="shared" si="1609"/>
        <v>180000</v>
      </c>
      <c r="X560" s="345">
        <v>3715</v>
      </c>
      <c r="Y560" s="346">
        <f t="shared" si="1610"/>
        <v>1.7847791726119271E-2</v>
      </c>
      <c r="Z560" s="347">
        <f t="shared" si="1611"/>
        <v>0.20592193808882908</v>
      </c>
      <c r="AA560" s="348">
        <f t="shared" si="1612"/>
        <v>450</v>
      </c>
      <c r="AB560" s="349">
        <f t="shared" si="1613"/>
        <v>450</v>
      </c>
      <c r="AC560" s="348">
        <f t="shared" si="1614"/>
        <v>0</v>
      </c>
      <c r="AD560" s="350">
        <f t="shared" si="1615"/>
        <v>765</v>
      </c>
      <c r="AE560" s="351">
        <f>IF((SUMIF($J$7:$J$1048576,J560,$U$7:$U$1048576))&gt;(SUMIF($J$7:$J$1048576,J560,$T$7:$T$1048576)),AD560,(IF(O560="cpv",(U560*S560),(U560*S560/1000))))</f>
        <v>765</v>
      </c>
      <c r="AF560" s="352">
        <f t="shared" si="1616"/>
        <v>0</v>
      </c>
      <c r="AG560" s="352">
        <v>0</v>
      </c>
      <c r="AH560" s="352">
        <f t="shared" si="1617"/>
        <v>315</v>
      </c>
      <c r="AI560" s="353">
        <f t="shared" si="1618"/>
        <v>0.41176470588235292</v>
      </c>
    </row>
    <row r="561" spans="1:35" customFormat="1" ht="15" hidden="1" customHeight="1" thickBot="1" x14ac:dyDescent="0.3">
      <c r="A561" s="287" t="s">
        <v>882</v>
      </c>
      <c r="B561" s="111">
        <v>2016</v>
      </c>
      <c r="C561" s="111">
        <v>3</v>
      </c>
      <c r="D561" s="112" t="s">
        <v>53</v>
      </c>
      <c r="E561" s="113">
        <v>42440</v>
      </c>
      <c r="F561" s="113">
        <v>42443</v>
      </c>
      <c r="G561" s="114">
        <f t="shared" ref="G561:G563" ca="1" si="1619">IF($N$1&gt;F561,0,(F561-$N$1))</f>
        <v>0</v>
      </c>
      <c r="H561" s="115" t="s">
        <v>74</v>
      </c>
      <c r="I561" s="115" t="s">
        <v>145</v>
      </c>
      <c r="J561" s="115" t="s">
        <v>883</v>
      </c>
      <c r="K561" s="116" t="str">
        <f t="shared" ref="K561:K563" ca="1" si="1620">IF(F561=0,$L$3,(IF(G561=0,$L$1,$L$2)))</f>
        <v>Completed</v>
      </c>
      <c r="L561" s="111" t="s">
        <v>57</v>
      </c>
      <c r="M561" s="111" t="s">
        <v>58</v>
      </c>
      <c r="N561" s="111" t="s">
        <v>78</v>
      </c>
      <c r="O561" s="97" t="s">
        <v>60</v>
      </c>
      <c r="P561" s="111" t="s">
        <v>79</v>
      </c>
      <c r="Q561" s="111" t="s">
        <v>79</v>
      </c>
      <c r="R561" s="117">
        <v>2.5</v>
      </c>
      <c r="S561" s="117">
        <v>4.5</v>
      </c>
      <c r="T561" s="118">
        <v>300000</v>
      </c>
      <c r="U561" s="118">
        <v>301362</v>
      </c>
      <c r="V561" s="116">
        <f t="shared" ref="V561:V563" si="1621">IF(U561&gt;T561,0,T561-U561)</f>
        <v>0</v>
      </c>
      <c r="W561" s="116">
        <f t="shared" ref="W561:W563" si="1622">IF(U561&gt;T561,T561,U561)</f>
        <v>300000</v>
      </c>
      <c r="X561" s="118">
        <v>3299</v>
      </c>
      <c r="Y561" s="119">
        <f t="shared" ref="Y561:Y563" si="1623">X561/U561</f>
        <v>1.0946967434513974E-2</v>
      </c>
      <c r="Z561" s="120">
        <f t="shared" ref="Z561:Z563" si="1624">AE561/X561</f>
        <v>0.40921491361018492</v>
      </c>
      <c r="AA561" s="121">
        <f t="shared" ref="AA561:AA563" si="1625">IF(O561="cpv",(T561*R561),(T561/1000*R561))</f>
        <v>750</v>
      </c>
      <c r="AB561" s="122">
        <f t="shared" ref="AB561:AB563" si="1626">IF(O561="cpv",(IF(V561&gt;0,U561*R561,AA561)),(IF(V561&gt;0,U561/1000*R561,AA561)))</f>
        <v>750</v>
      </c>
      <c r="AC561" s="121">
        <f t="shared" ref="AC561:AC563" si="1627">AB561-AA561</f>
        <v>0</v>
      </c>
      <c r="AD561" s="123">
        <f t="shared" ref="AD561:AD563" si="1628">IF(O561="cpv",(T561*S561),(T561/1000*S561))</f>
        <v>1350</v>
      </c>
      <c r="AE561" s="293">
        <f>IF((SUMIF($J$7:$J$1048576,J561,$U$7:$U$1048576))&gt;(SUMIF($J$7:$J$1048576,J561,$T$7:$T$1048576)),AD561,(IF(O561="cpv",(U561*S561),(U561*S561/1000))))</f>
        <v>1350</v>
      </c>
      <c r="AF561" s="124">
        <f t="shared" ref="AF561:AF563" si="1629">AE561-AD561</f>
        <v>0</v>
      </c>
      <c r="AG561" s="124">
        <v>0</v>
      </c>
      <c r="AH561" s="124">
        <f t="shared" ref="AH561:AH563" si="1630">AE561-AB561-AG561</f>
        <v>600</v>
      </c>
      <c r="AI561" s="340">
        <f t="shared" ref="AI561:AI563" si="1631">AH561/AE561</f>
        <v>0.44444444444444442</v>
      </c>
    </row>
    <row r="562" spans="1:35" customFormat="1" ht="15" hidden="1" customHeight="1" thickBot="1" x14ac:dyDescent="0.3">
      <c r="A562" s="290" t="s">
        <v>884</v>
      </c>
      <c r="B562" s="97">
        <v>2016</v>
      </c>
      <c r="C562" s="97">
        <v>3</v>
      </c>
      <c r="D562" s="98" t="s">
        <v>53</v>
      </c>
      <c r="E562" s="99">
        <v>42440</v>
      </c>
      <c r="F562" s="99">
        <v>42443</v>
      </c>
      <c r="G562" s="100">
        <f t="shared" ca="1" si="1619"/>
        <v>0</v>
      </c>
      <c r="H562" s="96" t="s">
        <v>74</v>
      </c>
      <c r="I562" s="96" t="s">
        <v>145</v>
      </c>
      <c r="J562" s="96" t="s">
        <v>883</v>
      </c>
      <c r="K562" s="101" t="str">
        <f t="shared" ca="1" si="1620"/>
        <v>Completed</v>
      </c>
      <c r="L562" s="97" t="s">
        <v>77</v>
      </c>
      <c r="M562" s="97" t="s">
        <v>58</v>
      </c>
      <c r="N562" s="97" t="s">
        <v>78</v>
      </c>
      <c r="O562" s="97" t="s">
        <v>60</v>
      </c>
      <c r="P562" s="97" t="s">
        <v>79</v>
      </c>
      <c r="Q562" s="97" t="s">
        <v>79</v>
      </c>
      <c r="R562" s="117">
        <v>1.5</v>
      </c>
      <c r="S562" s="102">
        <v>4.5</v>
      </c>
      <c r="T562" s="103">
        <v>300000</v>
      </c>
      <c r="U562" s="103">
        <v>300835</v>
      </c>
      <c r="V562" s="101">
        <f t="shared" si="1621"/>
        <v>0</v>
      </c>
      <c r="W562" s="101">
        <f t="shared" si="1622"/>
        <v>300000</v>
      </c>
      <c r="X562" s="103">
        <v>3512</v>
      </c>
      <c r="Y562" s="104">
        <f t="shared" si="1623"/>
        <v>1.1674173550285039E-2</v>
      </c>
      <c r="Z562" s="105">
        <f t="shared" si="1624"/>
        <v>0.38439635535307515</v>
      </c>
      <c r="AA562" s="106">
        <f t="shared" si="1625"/>
        <v>450</v>
      </c>
      <c r="AB562" s="107">
        <v>0</v>
      </c>
      <c r="AC562" s="106">
        <f t="shared" si="1627"/>
        <v>-450</v>
      </c>
      <c r="AD562" s="108">
        <f t="shared" si="1628"/>
        <v>1350</v>
      </c>
      <c r="AE562" s="298">
        <f>IF((SUMIF($J$7:$J$1048576,J562,$U$7:$U$1048576))&gt;(SUMIF($J$7:$J$1048576,J562,$T$7:$T$1048576)),AD562,(IF(O562="cpv",(U562*S562),(U562*S562/1000))))</f>
        <v>1350</v>
      </c>
      <c r="AF562" s="109">
        <f t="shared" si="1629"/>
        <v>0</v>
      </c>
      <c r="AG562" s="109">
        <v>0</v>
      </c>
      <c r="AH562" s="109">
        <f t="shared" si="1630"/>
        <v>1350</v>
      </c>
      <c r="AI562" s="341">
        <f t="shared" si="1631"/>
        <v>1</v>
      </c>
    </row>
    <row r="563" spans="1:35" customFormat="1" ht="15" hidden="1" customHeight="1" thickBot="1" x14ac:dyDescent="0.3">
      <c r="A563" s="290" t="s">
        <v>885</v>
      </c>
      <c r="B563" s="97">
        <v>2016</v>
      </c>
      <c r="C563" s="97">
        <v>3</v>
      </c>
      <c r="D563" s="98" t="s">
        <v>53</v>
      </c>
      <c r="E563" s="99">
        <v>42440</v>
      </c>
      <c r="F563" s="99">
        <v>42443</v>
      </c>
      <c r="G563" s="100">
        <f t="shared" ca="1" si="1619"/>
        <v>0</v>
      </c>
      <c r="H563" s="96" t="s">
        <v>74</v>
      </c>
      <c r="I563" s="96" t="s">
        <v>145</v>
      </c>
      <c r="J563" s="96" t="s">
        <v>883</v>
      </c>
      <c r="K563" s="101" t="str">
        <f t="shared" ca="1" si="1620"/>
        <v>Completed</v>
      </c>
      <c r="L563" s="97" t="s">
        <v>82</v>
      </c>
      <c r="M563" s="97" t="s">
        <v>58</v>
      </c>
      <c r="N563" s="97" t="s">
        <v>78</v>
      </c>
      <c r="O563" s="97" t="s">
        <v>60</v>
      </c>
      <c r="P563" s="97" t="s">
        <v>79</v>
      </c>
      <c r="Q563" s="97" t="s">
        <v>79</v>
      </c>
      <c r="R563" s="117">
        <v>0.5</v>
      </c>
      <c r="S563" s="102">
        <v>4.5</v>
      </c>
      <c r="T563" s="103">
        <v>300000</v>
      </c>
      <c r="U563" s="103">
        <v>300843</v>
      </c>
      <c r="V563" s="101">
        <f t="shared" si="1621"/>
        <v>0</v>
      </c>
      <c r="W563" s="101">
        <f t="shared" si="1622"/>
        <v>300000</v>
      </c>
      <c r="X563" s="103">
        <v>2672</v>
      </c>
      <c r="Y563" s="104">
        <f t="shared" si="1623"/>
        <v>8.8817090641962748E-3</v>
      </c>
      <c r="Z563" s="105">
        <f t="shared" si="1624"/>
        <v>0.4397455089820359</v>
      </c>
      <c r="AA563" s="106">
        <f t="shared" si="1625"/>
        <v>150</v>
      </c>
      <c r="AB563" s="107">
        <f t="shared" si="1626"/>
        <v>150</v>
      </c>
      <c r="AC563" s="106">
        <f t="shared" si="1627"/>
        <v>0</v>
      </c>
      <c r="AD563" s="108">
        <f t="shared" si="1628"/>
        <v>1350</v>
      </c>
      <c r="AE563" s="298">
        <v>1175</v>
      </c>
      <c r="AF563" s="109">
        <f t="shared" si="1629"/>
        <v>-175</v>
      </c>
      <c r="AG563" s="109">
        <v>0</v>
      </c>
      <c r="AH563" s="109">
        <f t="shared" si="1630"/>
        <v>1025</v>
      </c>
      <c r="AI563" s="341">
        <f t="shared" si="1631"/>
        <v>0.87234042553191493</v>
      </c>
    </row>
    <row r="564" spans="1:35" customFormat="1" ht="15.75" hidden="1" customHeight="1" thickBot="1" x14ac:dyDescent="0.3">
      <c r="A564" s="291" t="s">
        <v>886</v>
      </c>
      <c r="B564" s="157">
        <v>2016</v>
      </c>
      <c r="C564" s="157">
        <v>3</v>
      </c>
      <c r="D564" s="342" t="s">
        <v>53</v>
      </c>
      <c r="E564" s="159">
        <v>42440</v>
      </c>
      <c r="F564" s="159">
        <v>42443</v>
      </c>
      <c r="G564" s="343">
        <f t="shared" ref="G564:G566" ca="1" si="1632">IF($N$1&gt;F564,0,(F564-$N$1))</f>
        <v>0</v>
      </c>
      <c r="H564" s="156" t="s">
        <v>74</v>
      </c>
      <c r="I564" s="156" t="s">
        <v>145</v>
      </c>
      <c r="J564" s="156" t="s">
        <v>883</v>
      </c>
      <c r="K564" s="344" t="str">
        <f t="shared" ref="K564:K566" ca="1" si="1633">IF(F564=0,$L$3,(IF(G564=0,$L$1,$L$2)))</f>
        <v>Completed</v>
      </c>
      <c r="L564" s="157" t="s">
        <v>64</v>
      </c>
      <c r="M564" s="157" t="s">
        <v>58</v>
      </c>
      <c r="N564" s="157" t="s">
        <v>78</v>
      </c>
      <c r="O564" s="97" t="s">
        <v>60</v>
      </c>
      <c r="P564" s="157" t="s">
        <v>79</v>
      </c>
      <c r="Q564" s="157" t="s">
        <v>79</v>
      </c>
      <c r="R564" s="117">
        <v>2.5</v>
      </c>
      <c r="S564" s="158">
        <v>4.5</v>
      </c>
      <c r="T564" s="345">
        <v>250000</v>
      </c>
      <c r="U564" s="345">
        <v>251546</v>
      </c>
      <c r="V564" s="344">
        <f t="shared" ref="V564:V566" si="1634">IF(U564&gt;T564,0,T564-U564)</f>
        <v>0</v>
      </c>
      <c r="W564" s="344">
        <f t="shared" ref="W564:W566" si="1635">IF(U564&gt;T564,T564,U564)</f>
        <v>250000</v>
      </c>
      <c r="X564" s="345">
        <v>3134</v>
      </c>
      <c r="Y564" s="346">
        <f t="shared" ref="Y564:Y566" si="1636">X564/U564</f>
        <v>1.245895382951826E-2</v>
      </c>
      <c r="Z564" s="347">
        <f t="shared" ref="Z564:Z566" si="1637">AE564/X564</f>
        <v>0.35896617740906189</v>
      </c>
      <c r="AA564" s="348">
        <f t="shared" ref="AA564:AA566" si="1638">IF(O564="cpv",(T564*R564),(T564/1000*R564))</f>
        <v>625</v>
      </c>
      <c r="AB564" s="349">
        <f t="shared" ref="AB564:AB566" si="1639">IF(O564="cpv",(IF(V564&gt;0,U564*R564,AA564)),(IF(V564&gt;0,U564/1000*R564,AA564)))</f>
        <v>625</v>
      </c>
      <c r="AC564" s="348">
        <f t="shared" ref="AC564:AC566" si="1640">AB564-AA564</f>
        <v>0</v>
      </c>
      <c r="AD564" s="350">
        <f t="shared" ref="AD564:AD566" si="1641">IF(O564="cpv",(T564*S564),(T564/1000*S564))</f>
        <v>1125</v>
      </c>
      <c r="AE564" s="351">
        <f>IF((SUMIF($J$7:$J$1048576,J564,$U$7:$U$1048576))&gt;(SUMIF($J$7:$J$1048576,J564,$T$7:$T$1048576)),AD564,(IF(O564="cpv",(U564*S564),(U564*S564/1000))))</f>
        <v>1125</v>
      </c>
      <c r="AF564" s="352">
        <f t="shared" ref="AF564:AF566" si="1642">AE564-AD564</f>
        <v>0</v>
      </c>
      <c r="AG564" s="352">
        <v>0</v>
      </c>
      <c r="AH564" s="352">
        <f t="shared" ref="AH564:AH566" si="1643">AE564-AB564-AG564</f>
        <v>500</v>
      </c>
      <c r="AI564" s="353">
        <f t="shared" ref="AI564:AI566" si="1644">AH564/AE564</f>
        <v>0.44444444444444442</v>
      </c>
    </row>
    <row r="565" spans="1:35" customFormat="1" ht="15" hidden="1" customHeight="1" thickBot="1" x14ac:dyDescent="0.3">
      <c r="A565" s="287" t="s">
        <v>887</v>
      </c>
      <c r="B565" s="111">
        <v>2016</v>
      </c>
      <c r="C565" s="111">
        <v>3</v>
      </c>
      <c r="D565" s="112" t="s">
        <v>53</v>
      </c>
      <c r="E565" s="113">
        <v>42440</v>
      </c>
      <c r="F565" s="113">
        <v>42459</v>
      </c>
      <c r="G565" s="114">
        <f t="shared" ca="1" si="1632"/>
        <v>0</v>
      </c>
      <c r="H565" s="115" t="s">
        <v>54</v>
      </c>
      <c r="I565" s="115" t="s">
        <v>55</v>
      </c>
      <c r="J565" s="115" t="s">
        <v>888</v>
      </c>
      <c r="K565" s="116" t="str">
        <f t="shared" ca="1" si="1633"/>
        <v>Completed</v>
      </c>
      <c r="L565" s="111" t="s">
        <v>77</v>
      </c>
      <c r="M565" s="111" t="s">
        <v>58</v>
      </c>
      <c r="N565" s="111" t="s">
        <v>108</v>
      </c>
      <c r="O565" s="111" t="s">
        <v>109</v>
      </c>
      <c r="P565" s="111" t="s">
        <v>100</v>
      </c>
      <c r="Q565" s="111" t="s">
        <v>101</v>
      </c>
      <c r="R565" s="102">
        <v>0.01</v>
      </c>
      <c r="S565" s="117">
        <v>3.3000000000000002E-2</v>
      </c>
      <c r="T565" s="118">
        <v>100000</v>
      </c>
      <c r="U565" s="118">
        <v>98510</v>
      </c>
      <c r="V565" s="116">
        <f t="shared" si="1634"/>
        <v>1490</v>
      </c>
      <c r="W565" s="116">
        <f t="shared" si="1635"/>
        <v>98510</v>
      </c>
      <c r="X565" s="118">
        <v>5690</v>
      </c>
      <c r="Y565" s="119">
        <f t="shared" si="1636"/>
        <v>5.7760633438229618E-2</v>
      </c>
      <c r="Z565" s="120">
        <f t="shared" si="1637"/>
        <v>0.1757469244288225</v>
      </c>
      <c r="AA565" s="121">
        <f t="shared" si="1638"/>
        <v>1000</v>
      </c>
      <c r="AB565" s="107">
        <v>0</v>
      </c>
      <c r="AC565" s="121">
        <f t="shared" si="1640"/>
        <v>-1000</v>
      </c>
      <c r="AD565" s="123">
        <f t="shared" si="1641"/>
        <v>3300</v>
      </c>
      <c r="AE565" s="293">
        <v>1000</v>
      </c>
      <c r="AF565" s="124">
        <f t="shared" si="1642"/>
        <v>-2300</v>
      </c>
      <c r="AG565" s="124">
        <v>0</v>
      </c>
      <c r="AH565" s="124">
        <f t="shared" si="1643"/>
        <v>1000</v>
      </c>
      <c r="AI565" s="340">
        <f t="shared" si="1644"/>
        <v>1</v>
      </c>
    </row>
    <row r="566" spans="1:35" customFormat="1" ht="15" hidden="1" customHeight="1" thickBot="1" x14ac:dyDescent="0.3">
      <c r="A566" s="290" t="s">
        <v>889</v>
      </c>
      <c r="B566" s="97">
        <v>2016</v>
      </c>
      <c r="C566" s="97">
        <v>3</v>
      </c>
      <c r="D566" s="98" t="s">
        <v>53</v>
      </c>
      <c r="E566" s="99">
        <v>42440</v>
      </c>
      <c r="F566" s="99">
        <v>42459</v>
      </c>
      <c r="G566" s="100">
        <f t="shared" ca="1" si="1632"/>
        <v>0</v>
      </c>
      <c r="H566" s="96" t="s">
        <v>54</v>
      </c>
      <c r="I566" s="96" t="s">
        <v>55</v>
      </c>
      <c r="J566" s="96" t="s">
        <v>888</v>
      </c>
      <c r="K566" s="101" t="str">
        <f t="shared" ca="1" si="1633"/>
        <v>Completed</v>
      </c>
      <c r="L566" s="97" t="s">
        <v>410</v>
      </c>
      <c r="M566" s="97" t="s">
        <v>58</v>
      </c>
      <c r="N566" s="97" t="s">
        <v>108</v>
      </c>
      <c r="O566" s="97" t="s">
        <v>109</v>
      </c>
      <c r="P566" s="97" t="s">
        <v>100</v>
      </c>
      <c r="Q566" s="97" t="s">
        <v>101</v>
      </c>
      <c r="R566" s="117">
        <v>0.02</v>
      </c>
      <c r="S566" s="102">
        <v>3.3000000000000002E-2</v>
      </c>
      <c r="T566" s="103">
        <v>30000</v>
      </c>
      <c r="U566" s="103">
        <v>32745</v>
      </c>
      <c r="V566" s="101">
        <f t="shared" si="1634"/>
        <v>0</v>
      </c>
      <c r="W566" s="101">
        <f t="shared" si="1635"/>
        <v>30000</v>
      </c>
      <c r="X566" s="103"/>
      <c r="Y566" s="104">
        <f t="shared" si="1636"/>
        <v>0</v>
      </c>
      <c r="Z566" s="105" t="e">
        <f t="shared" si="1637"/>
        <v>#DIV/0!</v>
      </c>
      <c r="AA566" s="106">
        <f t="shared" si="1638"/>
        <v>600</v>
      </c>
      <c r="AB566" s="107">
        <f t="shared" si="1639"/>
        <v>600</v>
      </c>
      <c r="AC566" s="106">
        <f t="shared" si="1640"/>
        <v>0</v>
      </c>
      <c r="AD566" s="108">
        <f t="shared" si="1641"/>
        <v>990</v>
      </c>
      <c r="AE566" s="298">
        <v>325</v>
      </c>
      <c r="AF566" s="109">
        <f t="shared" si="1642"/>
        <v>-665</v>
      </c>
      <c r="AG566" s="109">
        <v>0</v>
      </c>
      <c r="AH566" s="109">
        <f t="shared" si="1643"/>
        <v>-275</v>
      </c>
      <c r="AI566" s="341">
        <f t="shared" si="1644"/>
        <v>-0.84615384615384615</v>
      </c>
    </row>
    <row r="567" spans="1:35" customFormat="1" ht="15.75" hidden="1" customHeight="1" thickBot="1" x14ac:dyDescent="0.3">
      <c r="A567" s="291" t="s">
        <v>890</v>
      </c>
      <c r="B567" s="157">
        <v>2016</v>
      </c>
      <c r="C567" s="157">
        <v>3</v>
      </c>
      <c r="D567" s="342" t="s">
        <v>53</v>
      </c>
      <c r="E567" s="159">
        <v>42440</v>
      </c>
      <c r="F567" s="159">
        <v>42459</v>
      </c>
      <c r="G567" s="343">
        <f t="shared" ref="G567:G568" ca="1" si="1645">IF($N$1&gt;F567,0,(F567-$N$1))</f>
        <v>0</v>
      </c>
      <c r="H567" s="156" t="s">
        <v>54</v>
      </c>
      <c r="I567" s="156" t="s">
        <v>55</v>
      </c>
      <c r="J567" s="156" t="s">
        <v>888</v>
      </c>
      <c r="K567" s="344" t="str">
        <f t="shared" ref="K567:K568" ca="1" si="1646">IF(F567=0,$L$3,(IF(G567=0,$L$1,$L$2)))</f>
        <v>Completed</v>
      </c>
      <c r="L567" s="157" t="s">
        <v>92</v>
      </c>
      <c r="M567" s="157" t="s">
        <v>58</v>
      </c>
      <c r="N567" s="157" t="s">
        <v>108</v>
      </c>
      <c r="O567" s="157" t="s">
        <v>109</v>
      </c>
      <c r="P567" s="157" t="s">
        <v>100</v>
      </c>
      <c r="Q567" s="157" t="s">
        <v>101</v>
      </c>
      <c r="R567" s="117">
        <v>1.2E-2</v>
      </c>
      <c r="S567" s="158">
        <v>3.3000000000000002E-2</v>
      </c>
      <c r="T567" s="345">
        <v>65000</v>
      </c>
      <c r="U567" s="345">
        <v>60167</v>
      </c>
      <c r="V567" s="344">
        <f t="shared" ref="V567:V568" si="1647">IF(U567&gt;T567,0,T567-U567)</f>
        <v>4833</v>
      </c>
      <c r="W567" s="344">
        <f t="shared" ref="W567:W568" si="1648">IF(U567&gt;T567,T567,U567)</f>
        <v>60167</v>
      </c>
      <c r="X567" s="345">
        <v>13761</v>
      </c>
      <c r="Y567" s="346">
        <f t="shared" ref="Y567:Y568" si="1649">X567/U567</f>
        <v>0.22871341433011452</v>
      </c>
      <c r="Z567" s="347">
        <f t="shared" ref="Z567:Z568" si="1650">AE567/X567</f>
        <v>7.2669137417338853E-2</v>
      </c>
      <c r="AA567" s="348">
        <f t="shared" ref="AA567:AA568" si="1651">IF(O567="cpv",(T567*R567),(T567/1000*R567))</f>
        <v>780</v>
      </c>
      <c r="AB567" s="349">
        <f t="shared" ref="AB567:AB568" si="1652">IF(O567="cpv",(IF(V567&gt;0,U567*R567,AA567)),(IF(V567&gt;0,U567/1000*R567,AA567)))</f>
        <v>722.00400000000002</v>
      </c>
      <c r="AC567" s="348">
        <f t="shared" ref="AC567:AC568" si="1653">AB567-AA567</f>
        <v>-57.995999999999981</v>
      </c>
      <c r="AD567" s="350">
        <f t="shared" ref="AD567:AD568" si="1654">IF(O567="cpv",(T567*S567),(T567/1000*S567))</f>
        <v>2145</v>
      </c>
      <c r="AE567" s="351">
        <v>1000</v>
      </c>
      <c r="AF567" s="352">
        <f t="shared" ref="AF567:AF568" si="1655">AE567-AD567</f>
        <v>-1145</v>
      </c>
      <c r="AG567" s="352">
        <v>0</v>
      </c>
      <c r="AH567" s="352">
        <f t="shared" ref="AH567:AH568" si="1656">AE567-AB567-AG567</f>
        <v>277.99599999999998</v>
      </c>
      <c r="AI567" s="353">
        <f t="shared" ref="AI567:AI568" si="1657">AH567/AE567</f>
        <v>0.27799599999999997</v>
      </c>
    </row>
    <row r="568" spans="1:35" customFormat="1" ht="15.75" hidden="1" customHeight="1" thickBot="1" x14ac:dyDescent="0.3">
      <c r="A568" s="289" t="s">
        <v>891</v>
      </c>
      <c r="B568" s="141">
        <v>2016</v>
      </c>
      <c r="C568" s="141">
        <v>3</v>
      </c>
      <c r="D568" s="142" t="s">
        <v>53</v>
      </c>
      <c r="E568" s="143">
        <v>42440</v>
      </c>
      <c r="F568" s="143">
        <v>42459</v>
      </c>
      <c r="G568" s="144">
        <f t="shared" ca="1" si="1645"/>
        <v>0</v>
      </c>
      <c r="H568" s="145" t="s">
        <v>54</v>
      </c>
      <c r="I568" s="145" t="s">
        <v>55</v>
      </c>
      <c r="J568" s="145" t="s">
        <v>892</v>
      </c>
      <c r="K568" s="146" t="str">
        <f t="shared" ca="1" si="1646"/>
        <v>Completed</v>
      </c>
      <c r="L568" s="141" t="s">
        <v>98</v>
      </c>
      <c r="M568" s="141" t="s">
        <v>58</v>
      </c>
      <c r="N568" s="141" t="s">
        <v>123</v>
      </c>
      <c r="O568" s="141" t="s">
        <v>109</v>
      </c>
      <c r="P568" s="141" t="s">
        <v>100</v>
      </c>
      <c r="Q568" s="141" t="s">
        <v>101</v>
      </c>
      <c r="R568" s="117">
        <v>4.2000000000000003E-2</v>
      </c>
      <c r="S568" s="147">
        <v>0.06</v>
      </c>
      <c r="T568" s="148">
        <v>190000</v>
      </c>
      <c r="U568" s="148">
        <v>67338</v>
      </c>
      <c r="V568" s="146">
        <f t="shared" si="1647"/>
        <v>122662</v>
      </c>
      <c r="W568" s="146">
        <f t="shared" si="1648"/>
        <v>67338</v>
      </c>
      <c r="X568" s="148">
        <v>3748</v>
      </c>
      <c r="Y568" s="149">
        <f t="shared" si="1649"/>
        <v>5.565950874691853E-2</v>
      </c>
      <c r="Z568" s="150">
        <f t="shared" si="1650"/>
        <v>3.0370864461045892</v>
      </c>
      <c r="AA568" s="151">
        <f t="shared" si="1651"/>
        <v>7980.0000000000009</v>
      </c>
      <c r="AB568" s="152">
        <f t="shared" si="1652"/>
        <v>2828.1960000000004</v>
      </c>
      <c r="AC568" s="151">
        <f t="shared" si="1653"/>
        <v>-5151.8040000000001</v>
      </c>
      <c r="AD568" s="153">
        <f t="shared" si="1654"/>
        <v>11400</v>
      </c>
      <c r="AE568" s="295">
        <v>11383</v>
      </c>
      <c r="AF568" s="154">
        <f t="shared" si="1655"/>
        <v>-17</v>
      </c>
      <c r="AG568" s="154">
        <v>0</v>
      </c>
      <c r="AH568" s="154">
        <f t="shared" si="1656"/>
        <v>8554.8040000000001</v>
      </c>
      <c r="AI568" s="354">
        <f t="shared" si="1657"/>
        <v>0.75154212422032862</v>
      </c>
    </row>
    <row r="569" spans="1:35" customFormat="1" ht="15" hidden="1" customHeight="1" x14ac:dyDescent="0.3">
      <c r="A569" s="287" t="s">
        <v>893</v>
      </c>
      <c r="B569" s="111">
        <v>2016</v>
      </c>
      <c r="C569" s="111">
        <v>3</v>
      </c>
      <c r="D569" s="112" t="s">
        <v>53</v>
      </c>
      <c r="E569" s="113">
        <v>42440</v>
      </c>
      <c r="F569" s="113">
        <v>42459</v>
      </c>
      <c r="G569" s="114">
        <f t="shared" ref="G569:G571" ca="1" si="1658">IF($N$1&gt;F569,0,(F569-$N$1))</f>
        <v>0</v>
      </c>
      <c r="H569" s="115" t="s">
        <v>54</v>
      </c>
      <c r="I569" s="115" t="s">
        <v>55</v>
      </c>
      <c r="J569" s="115" t="s">
        <v>894</v>
      </c>
      <c r="K569" s="116" t="str">
        <f t="shared" ref="K569:K571" ca="1" si="1659">IF(F569=0,$L$3,(IF(G569=0,$L$1,$L$2)))</f>
        <v>Completed</v>
      </c>
      <c r="L569" s="111" t="s">
        <v>410</v>
      </c>
      <c r="M569" s="111" t="s">
        <v>58</v>
      </c>
      <c r="N569" s="111" t="s">
        <v>108</v>
      </c>
      <c r="O569" s="111" t="s">
        <v>109</v>
      </c>
      <c r="P569" s="111" t="s">
        <v>100</v>
      </c>
      <c r="Q569" s="111" t="s">
        <v>101</v>
      </c>
      <c r="R569" s="117">
        <v>0.02</v>
      </c>
      <c r="S569" s="117">
        <v>3.3000000000000002E-2</v>
      </c>
      <c r="T569" s="118">
        <v>20000</v>
      </c>
      <c r="U569" s="118">
        <v>18745</v>
      </c>
      <c r="V569" s="116">
        <f t="shared" ref="V569:V571" si="1660">IF(U569&gt;T569,0,T569-U569)</f>
        <v>1255</v>
      </c>
      <c r="W569" s="116">
        <f t="shared" ref="W569:W571" si="1661">IF(U569&gt;T569,T569,U569)</f>
        <v>18745</v>
      </c>
      <c r="X569" s="118"/>
      <c r="Y569" s="119">
        <f t="shared" ref="Y569:Y571" si="1662">X569/U569</f>
        <v>0</v>
      </c>
      <c r="Z569" s="120" t="e">
        <f t="shared" ref="Z569:Z571" si="1663">AE569/X569</f>
        <v>#DIV/0!</v>
      </c>
      <c r="AA569" s="121">
        <f t="shared" ref="AA569:AA571" si="1664">IF(O569="cpv",(T569*R569),(T569/1000*R569))</f>
        <v>400</v>
      </c>
      <c r="AB569" s="122">
        <f t="shared" ref="AB569:AB571" si="1665">IF(O569="cpv",(IF(V569&gt;0,U569*R569,AA569)),(IF(V569&gt;0,U569/1000*R569,AA569)))</f>
        <v>374.90000000000003</v>
      </c>
      <c r="AC569" s="121">
        <f t="shared" ref="AC569:AC571" si="1666">AB569-AA569</f>
        <v>-25.099999999999966</v>
      </c>
      <c r="AD569" s="123">
        <f t="shared" ref="AD569:AD571" si="1667">IF(O569="cpv",(T569*S569),(T569/1000*S569))</f>
        <v>660</v>
      </c>
      <c r="AE569" s="293">
        <f>IF((SUMIF($J$7:$J$1048576,J569,$U$7:$U$1048576))&gt;(SUMIF($J$7:$J$1048576,J569,$T$7:$T$1048576)),AD569,(IF(O569="cpv",(U569*S569),(U569*S569/1000))))</f>
        <v>618.58500000000004</v>
      </c>
      <c r="AF569" s="124">
        <f t="shared" ref="AF569:AF571" si="1668">AE569-AD569</f>
        <v>-41.414999999999964</v>
      </c>
      <c r="AG569" s="124">
        <v>0</v>
      </c>
      <c r="AH569" s="124">
        <f t="shared" ref="AH569:AH571" si="1669">AE569-AB569-AG569</f>
        <v>243.685</v>
      </c>
      <c r="AI569" s="340">
        <f t="shared" ref="AI569:AI571" si="1670">AH569/AE569</f>
        <v>0.39393939393939392</v>
      </c>
    </row>
    <row r="570" spans="1:35" customFormat="1" ht="15" hidden="1" customHeight="1" thickBot="1" x14ac:dyDescent="0.3">
      <c r="A570" s="290" t="s">
        <v>895</v>
      </c>
      <c r="B570" s="97">
        <v>2016</v>
      </c>
      <c r="C570" s="97">
        <v>3</v>
      </c>
      <c r="D570" s="98" t="s">
        <v>53</v>
      </c>
      <c r="E570" s="99">
        <v>42440</v>
      </c>
      <c r="F570" s="99">
        <v>42459</v>
      </c>
      <c r="G570" s="100">
        <f t="shared" ca="1" si="1658"/>
        <v>0</v>
      </c>
      <c r="H570" s="96" t="s">
        <v>54</v>
      </c>
      <c r="I570" s="96" t="s">
        <v>55</v>
      </c>
      <c r="J570" s="96" t="s">
        <v>894</v>
      </c>
      <c r="K570" s="101" t="str">
        <f t="shared" ca="1" si="1659"/>
        <v>Completed</v>
      </c>
      <c r="L570" s="97" t="s">
        <v>77</v>
      </c>
      <c r="M570" s="97" t="s">
        <v>58</v>
      </c>
      <c r="N570" s="97" t="s">
        <v>108</v>
      </c>
      <c r="O570" s="97" t="s">
        <v>109</v>
      </c>
      <c r="P570" s="97" t="s">
        <v>100</v>
      </c>
      <c r="Q570" s="97" t="s">
        <v>101</v>
      </c>
      <c r="R570" s="102">
        <v>0.01</v>
      </c>
      <c r="S570" s="102">
        <v>3.3000000000000002E-2</v>
      </c>
      <c r="T570" s="103">
        <v>130000</v>
      </c>
      <c r="U570" s="103">
        <v>100386</v>
      </c>
      <c r="V570" s="101">
        <f t="shared" si="1660"/>
        <v>29614</v>
      </c>
      <c r="W570" s="101">
        <f t="shared" si="1661"/>
        <v>100386</v>
      </c>
      <c r="X570" s="103">
        <v>20977</v>
      </c>
      <c r="Y570" s="104">
        <f t="shared" si="1662"/>
        <v>0.20896340127109359</v>
      </c>
      <c r="Z570" s="105">
        <f t="shared" si="1663"/>
        <v>9.5342517995900267E-2</v>
      </c>
      <c r="AA570" s="106">
        <f t="shared" si="1664"/>
        <v>1300</v>
      </c>
      <c r="AB570" s="107">
        <v>0</v>
      </c>
      <c r="AC570" s="106">
        <f t="shared" si="1666"/>
        <v>-1300</v>
      </c>
      <c r="AD570" s="108">
        <f t="shared" si="1667"/>
        <v>4290</v>
      </c>
      <c r="AE570" s="298">
        <v>2000</v>
      </c>
      <c r="AF570" s="109">
        <f t="shared" si="1668"/>
        <v>-2290</v>
      </c>
      <c r="AG570" s="109">
        <v>0</v>
      </c>
      <c r="AH570" s="109">
        <f t="shared" si="1669"/>
        <v>2000</v>
      </c>
      <c r="AI570" s="341">
        <f t="shared" si="1670"/>
        <v>1</v>
      </c>
    </row>
    <row r="571" spans="1:35" customFormat="1" ht="15.75" hidden="1" customHeight="1" thickBot="1" x14ac:dyDescent="0.3">
      <c r="A571" s="291" t="s">
        <v>896</v>
      </c>
      <c r="B571" s="157">
        <v>2016</v>
      </c>
      <c r="C571" s="157">
        <v>3</v>
      </c>
      <c r="D571" s="342" t="s">
        <v>53</v>
      </c>
      <c r="E571" s="159">
        <v>42440</v>
      </c>
      <c r="F571" s="159">
        <v>42459</v>
      </c>
      <c r="G571" s="343">
        <f t="shared" ca="1" si="1658"/>
        <v>0</v>
      </c>
      <c r="H571" s="156" t="s">
        <v>54</v>
      </c>
      <c r="I571" s="156" t="s">
        <v>55</v>
      </c>
      <c r="J571" s="156" t="s">
        <v>894</v>
      </c>
      <c r="K571" s="344" t="str">
        <f t="shared" ca="1" si="1659"/>
        <v>Completed</v>
      </c>
      <c r="L571" s="157" t="s">
        <v>92</v>
      </c>
      <c r="M571" s="157" t="s">
        <v>58</v>
      </c>
      <c r="N571" s="157" t="s">
        <v>108</v>
      </c>
      <c r="O571" s="157" t="s">
        <v>109</v>
      </c>
      <c r="P571" s="157" t="s">
        <v>100</v>
      </c>
      <c r="Q571" s="157" t="s">
        <v>101</v>
      </c>
      <c r="R571" s="117">
        <v>1.2E-2</v>
      </c>
      <c r="S571" s="158">
        <v>3.3000000000000002E-2</v>
      </c>
      <c r="T571" s="345">
        <v>66000</v>
      </c>
      <c r="U571" s="345">
        <v>66331</v>
      </c>
      <c r="V571" s="344">
        <f t="shared" si="1660"/>
        <v>0</v>
      </c>
      <c r="W571" s="344">
        <f t="shared" si="1661"/>
        <v>66000</v>
      </c>
      <c r="X571" s="345">
        <v>31141</v>
      </c>
      <c r="Y571" s="346">
        <f t="shared" si="1662"/>
        <v>0.46947882588834783</v>
      </c>
      <c r="Z571" s="347">
        <f t="shared" si="1663"/>
        <v>5.9150316303265789E-2</v>
      </c>
      <c r="AA571" s="348">
        <f t="shared" si="1664"/>
        <v>792</v>
      </c>
      <c r="AB571" s="349">
        <f t="shared" si="1665"/>
        <v>792</v>
      </c>
      <c r="AC571" s="348">
        <f t="shared" si="1666"/>
        <v>0</v>
      </c>
      <c r="AD571" s="350">
        <f t="shared" si="1667"/>
        <v>2178</v>
      </c>
      <c r="AE571" s="351">
        <v>1842</v>
      </c>
      <c r="AF571" s="352">
        <f t="shared" si="1668"/>
        <v>-336</v>
      </c>
      <c r="AG571" s="352">
        <v>0</v>
      </c>
      <c r="AH571" s="352">
        <f t="shared" si="1669"/>
        <v>1050</v>
      </c>
      <c r="AI571" s="353">
        <f t="shared" si="1670"/>
        <v>0.57003257328990231</v>
      </c>
    </row>
    <row r="572" spans="1:35" customFormat="1" ht="15" hidden="1" customHeight="1" thickBot="1" x14ac:dyDescent="0.3">
      <c r="A572" s="287" t="s">
        <v>897</v>
      </c>
      <c r="B572" s="111">
        <v>2016</v>
      </c>
      <c r="C572" s="111">
        <v>3</v>
      </c>
      <c r="D572" s="112" t="s">
        <v>53</v>
      </c>
      <c r="E572" s="113">
        <v>42440</v>
      </c>
      <c r="F572" s="113">
        <v>42459</v>
      </c>
      <c r="G572" s="114">
        <f t="shared" ref="G572:G574" ca="1" si="1671">IF($N$1&gt;F572,0,(F572-$N$1))</f>
        <v>0</v>
      </c>
      <c r="H572" s="115" t="s">
        <v>54</v>
      </c>
      <c r="I572" s="115" t="s">
        <v>55</v>
      </c>
      <c r="J572" s="115" t="s">
        <v>898</v>
      </c>
      <c r="K572" s="116" t="str">
        <f t="shared" ref="K572:K574" ca="1" si="1672">IF(F572=0,$L$3,(IF(G572=0,$L$1,$L$2)))</f>
        <v>Completed</v>
      </c>
      <c r="L572" s="111" t="s">
        <v>77</v>
      </c>
      <c r="M572" s="111" t="s">
        <v>58</v>
      </c>
      <c r="N572" s="111" t="s">
        <v>108</v>
      </c>
      <c r="O572" s="111" t="s">
        <v>109</v>
      </c>
      <c r="P572" s="111" t="s">
        <v>100</v>
      </c>
      <c r="Q572" s="111" t="s">
        <v>101</v>
      </c>
      <c r="R572" s="102">
        <v>0.01</v>
      </c>
      <c r="S572" s="117">
        <v>3.3000000000000002E-2</v>
      </c>
      <c r="T572" s="118">
        <v>120000</v>
      </c>
      <c r="U572" s="118">
        <v>90685</v>
      </c>
      <c r="V572" s="116">
        <f t="shared" ref="V572:V574" si="1673">IF(U572&gt;T572,0,T572-U572)</f>
        <v>29315</v>
      </c>
      <c r="W572" s="116">
        <f t="shared" ref="W572:W574" si="1674">IF(U572&gt;T572,T572,U572)</f>
        <v>90685</v>
      </c>
      <c r="X572" s="118">
        <v>13429</v>
      </c>
      <c r="Y572" s="119">
        <f t="shared" ref="Y572:Y574" si="1675">X572/U572</f>
        <v>0.14808402712686772</v>
      </c>
      <c r="Z572" s="120">
        <f t="shared" ref="Z572:Z574" si="1676">AE572/X572</f>
        <v>0.14893141708243354</v>
      </c>
      <c r="AA572" s="121">
        <f t="shared" ref="AA572:AA574" si="1677">IF(O572="cpv",(T572*R572),(T572/1000*R572))</f>
        <v>1200</v>
      </c>
      <c r="AB572" s="107">
        <v>0</v>
      </c>
      <c r="AC572" s="121">
        <f t="shared" ref="AC572:AC574" si="1678">AB572-AA572</f>
        <v>-1200</v>
      </c>
      <c r="AD572" s="123">
        <f t="shared" ref="AD572:AD574" si="1679">IF(O572="cpv",(T572*S572),(T572/1000*S572))</f>
        <v>3960</v>
      </c>
      <c r="AE572" s="293">
        <v>2000</v>
      </c>
      <c r="AF572" s="124">
        <f t="shared" ref="AF572:AF574" si="1680">AE572-AD572</f>
        <v>-1960</v>
      </c>
      <c r="AG572" s="124">
        <v>0</v>
      </c>
      <c r="AH572" s="124">
        <f t="shared" ref="AH572:AH574" si="1681">AE572-AB572-AG572</f>
        <v>2000</v>
      </c>
      <c r="AI572" s="340">
        <f t="shared" ref="AI572:AI574" si="1682">AH572/AE572</f>
        <v>1</v>
      </c>
    </row>
    <row r="573" spans="1:35" customFormat="1" ht="15" hidden="1" customHeight="1" thickBot="1" x14ac:dyDescent="0.3">
      <c r="A573" s="290" t="s">
        <v>899</v>
      </c>
      <c r="B573" s="97">
        <v>2016</v>
      </c>
      <c r="C573" s="97">
        <v>3</v>
      </c>
      <c r="D573" s="98" t="s">
        <v>53</v>
      </c>
      <c r="E573" s="99">
        <v>42440</v>
      </c>
      <c r="F573" s="99">
        <v>42459</v>
      </c>
      <c r="G573" s="100">
        <f t="shared" ca="1" si="1671"/>
        <v>0</v>
      </c>
      <c r="H573" s="96" t="s">
        <v>54</v>
      </c>
      <c r="I573" s="96" t="s">
        <v>55</v>
      </c>
      <c r="J573" s="96" t="s">
        <v>898</v>
      </c>
      <c r="K573" s="101" t="str">
        <f t="shared" ca="1" si="1672"/>
        <v>Completed</v>
      </c>
      <c r="L573" s="97" t="s">
        <v>92</v>
      </c>
      <c r="M573" s="97" t="s">
        <v>58</v>
      </c>
      <c r="N573" s="97" t="s">
        <v>108</v>
      </c>
      <c r="O573" s="97" t="s">
        <v>109</v>
      </c>
      <c r="P573" s="97" t="s">
        <v>100</v>
      </c>
      <c r="Q573" s="97" t="s">
        <v>101</v>
      </c>
      <c r="R573" s="117">
        <v>1.2E-2</v>
      </c>
      <c r="S573" s="102">
        <v>3.3000000000000002E-2</v>
      </c>
      <c r="T573" s="103">
        <v>100000</v>
      </c>
      <c r="U573" s="103">
        <v>100244</v>
      </c>
      <c r="V573" s="101">
        <f t="shared" si="1673"/>
        <v>0</v>
      </c>
      <c r="W573" s="101">
        <f t="shared" si="1674"/>
        <v>100000</v>
      </c>
      <c r="X573" s="103">
        <v>31946</v>
      </c>
      <c r="Y573" s="104">
        <f t="shared" si="1675"/>
        <v>0.31868241490762539</v>
      </c>
      <c r="Z573" s="105">
        <f t="shared" si="1676"/>
        <v>4.6547298566330685E-2</v>
      </c>
      <c r="AA573" s="106">
        <f t="shared" si="1677"/>
        <v>1200</v>
      </c>
      <c r="AB573" s="107">
        <f t="shared" ref="AB573:AB575" si="1683">IF(O573="cpv",(IF(V573&gt;0,U573*R573,AA573)),(IF(V573&gt;0,U573/1000*R573,AA573)))</f>
        <v>1200</v>
      </c>
      <c r="AC573" s="106">
        <f t="shared" si="1678"/>
        <v>0</v>
      </c>
      <c r="AD573" s="108">
        <f t="shared" si="1679"/>
        <v>3300</v>
      </c>
      <c r="AE573" s="298">
        <v>1487</v>
      </c>
      <c r="AF573" s="109">
        <f t="shared" si="1680"/>
        <v>-1813</v>
      </c>
      <c r="AG573" s="109">
        <v>0</v>
      </c>
      <c r="AH573" s="109">
        <f t="shared" si="1681"/>
        <v>287</v>
      </c>
      <c r="AI573" s="341">
        <f t="shared" si="1682"/>
        <v>0.19300605245460659</v>
      </c>
    </row>
    <row r="574" spans="1:35" customFormat="1" ht="15.75" hidden="1" customHeight="1" thickBot="1" x14ac:dyDescent="0.3">
      <c r="A574" s="291" t="s">
        <v>900</v>
      </c>
      <c r="B574" s="157">
        <v>2016</v>
      </c>
      <c r="C574" s="157">
        <v>3</v>
      </c>
      <c r="D574" s="342" t="s">
        <v>53</v>
      </c>
      <c r="E574" s="159">
        <v>42440</v>
      </c>
      <c r="F574" s="159">
        <v>42459</v>
      </c>
      <c r="G574" s="343">
        <f t="shared" ca="1" si="1671"/>
        <v>0</v>
      </c>
      <c r="H574" s="156" t="s">
        <v>54</v>
      </c>
      <c r="I574" s="156" t="s">
        <v>55</v>
      </c>
      <c r="J574" s="156" t="s">
        <v>898</v>
      </c>
      <c r="K574" s="344" t="str">
        <f t="shared" ca="1" si="1672"/>
        <v>Completed</v>
      </c>
      <c r="L574" s="157" t="s">
        <v>410</v>
      </c>
      <c r="M574" s="157" t="s">
        <v>58</v>
      </c>
      <c r="N574" s="157" t="s">
        <v>108</v>
      </c>
      <c r="O574" s="157" t="s">
        <v>109</v>
      </c>
      <c r="P574" s="157" t="s">
        <v>100</v>
      </c>
      <c r="Q574" s="157" t="s">
        <v>101</v>
      </c>
      <c r="R574" s="117">
        <v>0.02</v>
      </c>
      <c r="S574" s="158">
        <v>3.3000000000000002E-2</v>
      </c>
      <c r="T574" s="345">
        <v>40000</v>
      </c>
      <c r="U574" s="345">
        <v>95415</v>
      </c>
      <c r="V574" s="344">
        <f t="shared" si="1673"/>
        <v>0</v>
      </c>
      <c r="W574" s="344">
        <f t="shared" si="1674"/>
        <v>40000</v>
      </c>
      <c r="X574" s="345"/>
      <c r="Y574" s="346">
        <f t="shared" si="1675"/>
        <v>0</v>
      </c>
      <c r="Z574" s="347" t="e">
        <f t="shared" si="1676"/>
        <v>#DIV/0!</v>
      </c>
      <c r="AA574" s="348">
        <f t="shared" si="1677"/>
        <v>800</v>
      </c>
      <c r="AB574" s="349">
        <f t="shared" si="1683"/>
        <v>800</v>
      </c>
      <c r="AC574" s="348">
        <f t="shared" si="1678"/>
        <v>0</v>
      </c>
      <c r="AD574" s="350">
        <f t="shared" si="1679"/>
        <v>1320</v>
      </c>
      <c r="AE574" s="351">
        <f>IF((SUMIF($J$7:$J$1048576,J574,$U$7:$U$1048576))&gt;(SUMIF($J$7:$J$1048576,J574,$T$7:$T$1048576)),AD574,(IF(O574="cpv",(U574*S574),(U574*S574/1000))))</f>
        <v>1320</v>
      </c>
      <c r="AF574" s="352">
        <f t="shared" si="1680"/>
        <v>0</v>
      </c>
      <c r="AG574" s="352">
        <v>0</v>
      </c>
      <c r="AH574" s="352">
        <f t="shared" si="1681"/>
        <v>520</v>
      </c>
      <c r="AI574" s="353">
        <f t="shared" si="1682"/>
        <v>0.39393939393939392</v>
      </c>
    </row>
    <row r="575" spans="1:35" customFormat="1" ht="15.75" hidden="1" customHeight="1" thickBot="1" x14ac:dyDescent="0.3">
      <c r="A575" s="289" t="s">
        <v>901</v>
      </c>
      <c r="B575" s="141">
        <v>2016</v>
      </c>
      <c r="C575" s="141">
        <v>3</v>
      </c>
      <c r="D575" s="142" t="s">
        <v>53</v>
      </c>
      <c r="E575" s="143">
        <v>42440</v>
      </c>
      <c r="F575" s="143">
        <v>42459</v>
      </c>
      <c r="G575" s="144">
        <f t="shared" ref="G575:G576" ca="1" si="1684">IF($N$1&gt;F575,0,(F575-$N$1))</f>
        <v>0</v>
      </c>
      <c r="H575" s="145" t="s">
        <v>54</v>
      </c>
      <c r="I575" s="145" t="s">
        <v>55</v>
      </c>
      <c r="J575" s="145" t="s">
        <v>902</v>
      </c>
      <c r="K575" s="146" t="str">
        <f t="shared" ref="K575:K576" ca="1" si="1685">IF(F575=0,$L$3,(IF(G575=0,$L$1,$L$2)))</f>
        <v>Completed</v>
      </c>
      <c r="L575" s="141" t="s">
        <v>98</v>
      </c>
      <c r="M575" s="141" t="s">
        <v>58</v>
      </c>
      <c r="N575" s="141" t="s">
        <v>123</v>
      </c>
      <c r="O575" s="141" t="s">
        <v>109</v>
      </c>
      <c r="P575" s="141" t="s">
        <v>100</v>
      </c>
      <c r="Q575" s="141" t="s">
        <v>101</v>
      </c>
      <c r="R575" s="117">
        <v>4.2000000000000003E-2</v>
      </c>
      <c r="S575" s="147">
        <v>0.06</v>
      </c>
      <c r="T575" s="148">
        <v>238000</v>
      </c>
      <c r="U575" s="148">
        <v>239028</v>
      </c>
      <c r="V575" s="146">
        <f t="shared" ref="V575:V576" si="1686">IF(U575&gt;T575,0,T575-U575)</f>
        <v>0</v>
      </c>
      <c r="W575" s="146">
        <f t="shared" ref="W575:W576" si="1687">IF(U575&gt;T575,T575,U575)</f>
        <v>238000</v>
      </c>
      <c r="X575" s="148">
        <v>6763</v>
      </c>
      <c r="Y575" s="149">
        <f t="shared" ref="Y575:Y576" si="1688">X575/U575</f>
        <v>2.829375638000569E-2</v>
      </c>
      <c r="Z575" s="150">
        <f t="shared" ref="Z575:Z576" si="1689">AE575/X575</f>
        <v>2.0381487505544875</v>
      </c>
      <c r="AA575" s="151">
        <f t="shared" ref="AA575:AA576" si="1690">IF(O575="cpv",(T575*R575),(T575/1000*R575))</f>
        <v>9996</v>
      </c>
      <c r="AB575" s="152">
        <f t="shared" si="1683"/>
        <v>9996</v>
      </c>
      <c r="AC575" s="151">
        <f t="shared" ref="AC575:AC576" si="1691">AB575-AA575</f>
        <v>0</v>
      </c>
      <c r="AD575" s="153">
        <f t="shared" ref="AD575:AD576" si="1692">IF(O575="cpv",(T575*S575),(T575/1000*S575))</f>
        <v>14280</v>
      </c>
      <c r="AE575" s="295">
        <v>13784</v>
      </c>
      <c r="AF575" s="154">
        <f t="shared" ref="AF575:AF576" si="1693">AE575-AD575</f>
        <v>-496</v>
      </c>
      <c r="AG575" s="154">
        <v>0</v>
      </c>
      <c r="AH575" s="154">
        <f t="shared" ref="AH575:AH576" si="1694">AE575-AB575-AG575</f>
        <v>3788</v>
      </c>
      <c r="AI575" s="354">
        <f t="shared" ref="AI575:AI576" si="1695">AH575/AE575</f>
        <v>0.27481137550783519</v>
      </c>
    </row>
    <row r="576" spans="1:35" customFormat="1" ht="15" hidden="1" customHeight="1" thickBot="1" x14ac:dyDescent="0.3">
      <c r="A576" s="287" t="s">
        <v>903</v>
      </c>
      <c r="B576" s="111">
        <v>2016</v>
      </c>
      <c r="C576" s="111">
        <v>3</v>
      </c>
      <c r="D576" s="112" t="s">
        <v>53</v>
      </c>
      <c r="E576" s="113">
        <v>42440</v>
      </c>
      <c r="F576" s="113">
        <v>42459</v>
      </c>
      <c r="G576" s="114">
        <f t="shared" ca="1" si="1684"/>
        <v>0</v>
      </c>
      <c r="H576" s="115" t="s">
        <v>54</v>
      </c>
      <c r="I576" s="115" t="s">
        <v>55</v>
      </c>
      <c r="J576" s="115" t="s">
        <v>904</v>
      </c>
      <c r="K576" s="116" t="str">
        <f t="shared" ca="1" si="1685"/>
        <v>Completed</v>
      </c>
      <c r="L576" s="111" t="s">
        <v>77</v>
      </c>
      <c r="M576" s="111" t="s">
        <v>58</v>
      </c>
      <c r="N576" s="111" t="s">
        <v>108</v>
      </c>
      <c r="O576" s="111" t="s">
        <v>109</v>
      </c>
      <c r="P576" s="111" t="s">
        <v>100</v>
      </c>
      <c r="Q576" s="111" t="s">
        <v>101</v>
      </c>
      <c r="R576" s="102">
        <v>0.01</v>
      </c>
      <c r="S576" s="117">
        <v>3.3000000000000002E-2</v>
      </c>
      <c r="T576" s="118">
        <v>60000</v>
      </c>
      <c r="U576" s="118">
        <v>60322</v>
      </c>
      <c r="V576" s="116">
        <f t="shared" si="1686"/>
        <v>0</v>
      </c>
      <c r="W576" s="116">
        <f t="shared" si="1687"/>
        <v>60000</v>
      </c>
      <c r="X576" s="118">
        <v>9246</v>
      </c>
      <c r="Y576" s="119">
        <f t="shared" si="1688"/>
        <v>0.15327741122641822</v>
      </c>
      <c r="Z576" s="120">
        <f t="shared" si="1689"/>
        <v>0.1081548777849881</v>
      </c>
      <c r="AA576" s="121">
        <f t="shared" si="1690"/>
        <v>600</v>
      </c>
      <c r="AB576" s="107">
        <v>0</v>
      </c>
      <c r="AC576" s="121">
        <f t="shared" si="1691"/>
        <v>-600</v>
      </c>
      <c r="AD576" s="123">
        <f t="shared" si="1692"/>
        <v>1980</v>
      </c>
      <c r="AE576" s="293">
        <v>1000</v>
      </c>
      <c r="AF576" s="124">
        <f t="shared" si="1693"/>
        <v>-980</v>
      </c>
      <c r="AG576" s="124">
        <v>0</v>
      </c>
      <c r="AH576" s="124">
        <f t="shared" si="1694"/>
        <v>1000</v>
      </c>
      <c r="AI576" s="340">
        <f t="shared" si="1695"/>
        <v>1</v>
      </c>
    </row>
    <row r="577" spans="1:35" customFormat="1" ht="15" hidden="1" customHeight="1" thickBot="1" x14ac:dyDescent="0.3">
      <c r="A577" s="290" t="s">
        <v>905</v>
      </c>
      <c r="B577" s="97">
        <v>2016</v>
      </c>
      <c r="C577" s="97">
        <v>3</v>
      </c>
      <c r="D577" s="98" t="s">
        <v>53</v>
      </c>
      <c r="E577" s="99">
        <v>42440</v>
      </c>
      <c r="F577" s="99">
        <v>42459</v>
      </c>
      <c r="G577" s="100">
        <f t="shared" ref="G577:G580" ca="1" si="1696">IF($N$1&gt;F577,0,(F577-$N$1))</f>
        <v>0</v>
      </c>
      <c r="H577" s="96" t="s">
        <v>54</v>
      </c>
      <c r="I577" s="96" t="s">
        <v>55</v>
      </c>
      <c r="J577" s="96" t="s">
        <v>904</v>
      </c>
      <c r="K577" s="101" t="str">
        <f t="shared" ref="K577:K580" ca="1" si="1697">IF(F577=0,$L$3,(IF(G577=0,$L$1,$L$2)))</f>
        <v>Completed</v>
      </c>
      <c r="L577" s="97" t="s">
        <v>92</v>
      </c>
      <c r="M577" s="97" t="s">
        <v>58</v>
      </c>
      <c r="N577" s="97" t="s">
        <v>108</v>
      </c>
      <c r="O577" s="97" t="s">
        <v>109</v>
      </c>
      <c r="P577" s="97" t="s">
        <v>100</v>
      </c>
      <c r="Q577" s="97" t="s">
        <v>101</v>
      </c>
      <c r="R577" s="117">
        <v>1.2E-2</v>
      </c>
      <c r="S577" s="102">
        <v>3.3000000000000002E-2</v>
      </c>
      <c r="T577" s="103">
        <v>50000</v>
      </c>
      <c r="U577" s="103">
        <v>50745</v>
      </c>
      <c r="V577" s="101">
        <f t="shared" ref="V577:V580" si="1698">IF(U577&gt;T577,0,T577-U577)</f>
        <v>0</v>
      </c>
      <c r="W577" s="101">
        <f t="shared" ref="W577:W580" si="1699">IF(U577&gt;T577,T577,U577)</f>
        <v>50000</v>
      </c>
      <c r="X577" s="103">
        <v>11795</v>
      </c>
      <c r="Y577" s="104">
        <f t="shared" ref="Y577:Y580" si="1700">X577/U577</f>
        <v>0.23243669327027294</v>
      </c>
      <c r="Z577" s="105">
        <f t="shared" ref="Z577:Z580" si="1701">AE577/X577</f>
        <v>0.13988978380669775</v>
      </c>
      <c r="AA577" s="106">
        <f t="shared" ref="AA577:AA580" si="1702">IF(O577="cpv",(T577*R577),(T577/1000*R577))</f>
        <v>600</v>
      </c>
      <c r="AB577" s="107">
        <f t="shared" ref="AB577:AB580" si="1703">IF(O577="cpv",(IF(V577&gt;0,U577*R577,AA577)),(IF(V577&gt;0,U577/1000*R577,AA577)))</f>
        <v>600</v>
      </c>
      <c r="AC577" s="106">
        <f t="shared" ref="AC577:AC580" si="1704">AB577-AA577</f>
        <v>0</v>
      </c>
      <c r="AD577" s="108">
        <f t="shared" ref="AD577:AD580" si="1705">IF(O577="cpv",(T577*S577),(T577/1000*S577))</f>
        <v>1650</v>
      </c>
      <c r="AE577" s="298">
        <f>IF((SUMIF($J$7:$J$1048576,J577,$U$7:$U$1048576))&gt;(SUMIF($J$7:$J$1048576,J577,$T$7:$T$1048576)),AD577,(IF(O577="cpv",(U577*S577),(U577*S577/1000))))</f>
        <v>1650</v>
      </c>
      <c r="AF577" s="109">
        <f t="shared" ref="AF577:AF580" si="1706">AE577-AD577</f>
        <v>0</v>
      </c>
      <c r="AG577" s="109">
        <v>0</v>
      </c>
      <c r="AH577" s="109">
        <f t="shared" ref="AH577:AH580" si="1707">AE577-AB577-AG577</f>
        <v>1050</v>
      </c>
      <c r="AI577" s="341">
        <f t="shared" ref="AI577:AI580" si="1708">AH577/AE577</f>
        <v>0.63636363636363635</v>
      </c>
    </row>
    <row r="578" spans="1:35" customFormat="1" ht="15" hidden="1" customHeight="1" thickBot="1" x14ac:dyDescent="0.3">
      <c r="A578" s="290" t="s">
        <v>906</v>
      </c>
      <c r="B578" s="97">
        <v>2016</v>
      </c>
      <c r="C578" s="97">
        <v>3</v>
      </c>
      <c r="D578" s="98" t="s">
        <v>53</v>
      </c>
      <c r="E578" s="99">
        <v>42440</v>
      </c>
      <c r="F578" s="99">
        <v>42459</v>
      </c>
      <c r="G578" s="100">
        <f t="shared" ca="1" si="1696"/>
        <v>0</v>
      </c>
      <c r="H578" s="96" t="s">
        <v>54</v>
      </c>
      <c r="I578" s="96" t="s">
        <v>55</v>
      </c>
      <c r="J578" s="96" t="s">
        <v>904</v>
      </c>
      <c r="K578" s="101" t="str">
        <f t="shared" ca="1" si="1697"/>
        <v>Completed</v>
      </c>
      <c r="L578" s="97" t="s">
        <v>817</v>
      </c>
      <c r="M578" s="97" t="s">
        <v>58</v>
      </c>
      <c r="N578" s="97" t="s">
        <v>108</v>
      </c>
      <c r="O578" s="97" t="s">
        <v>109</v>
      </c>
      <c r="P578" s="97" t="s">
        <v>100</v>
      </c>
      <c r="Q578" s="97" t="s">
        <v>101</v>
      </c>
      <c r="R578" s="117">
        <v>0.01</v>
      </c>
      <c r="S578" s="102">
        <v>3.3000000000000002E-2</v>
      </c>
      <c r="T578" s="103">
        <v>60000</v>
      </c>
      <c r="U578" s="103">
        <v>60322</v>
      </c>
      <c r="V578" s="101">
        <f t="shared" si="1698"/>
        <v>0</v>
      </c>
      <c r="W578" s="101">
        <f t="shared" si="1699"/>
        <v>60000</v>
      </c>
      <c r="X578" s="103">
        <v>9246</v>
      </c>
      <c r="Y578" s="104">
        <f t="shared" si="1700"/>
        <v>0.15327741122641822</v>
      </c>
      <c r="Z578" s="105">
        <f t="shared" si="1701"/>
        <v>0.14233181916504434</v>
      </c>
      <c r="AA578" s="106">
        <f t="shared" si="1702"/>
        <v>600</v>
      </c>
      <c r="AB578" s="107">
        <f t="shared" si="1703"/>
        <v>600</v>
      </c>
      <c r="AC578" s="106">
        <f t="shared" si="1704"/>
        <v>0</v>
      </c>
      <c r="AD578" s="108">
        <f t="shared" si="1705"/>
        <v>1980</v>
      </c>
      <c r="AE578" s="298">
        <v>1316</v>
      </c>
      <c r="AF578" s="109">
        <f t="shared" si="1706"/>
        <v>-664</v>
      </c>
      <c r="AG578" s="109">
        <v>0</v>
      </c>
      <c r="AH578" s="109">
        <f t="shared" si="1707"/>
        <v>716</v>
      </c>
      <c r="AI578" s="341">
        <f t="shared" si="1708"/>
        <v>0.54407294832826747</v>
      </c>
    </row>
    <row r="579" spans="1:35" customFormat="1" ht="15.75" hidden="1" customHeight="1" thickBot="1" x14ac:dyDescent="0.3">
      <c r="A579" s="291" t="s">
        <v>907</v>
      </c>
      <c r="B579" s="157">
        <v>2016</v>
      </c>
      <c r="C579" s="157">
        <v>3</v>
      </c>
      <c r="D579" s="342" t="s">
        <v>53</v>
      </c>
      <c r="E579" s="159">
        <v>42440</v>
      </c>
      <c r="F579" s="159">
        <v>42459</v>
      </c>
      <c r="G579" s="343">
        <f t="shared" ca="1" si="1696"/>
        <v>0</v>
      </c>
      <c r="H579" s="156" t="s">
        <v>54</v>
      </c>
      <c r="I579" s="156" t="s">
        <v>55</v>
      </c>
      <c r="J579" s="156" t="s">
        <v>904</v>
      </c>
      <c r="K579" s="344" t="str">
        <f t="shared" ca="1" si="1697"/>
        <v>Completed</v>
      </c>
      <c r="L579" s="157" t="s">
        <v>410</v>
      </c>
      <c r="M579" s="157" t="s">
        <v>58</v>
      </c>
      <c r="N579" s="157" t="s">
        <v>108</v>
      </c>
      <c r="O579" s="157" t="s">
        <v>109</v>
      </c>
      <c r="P579" s="157" t="s">
        <v>100</v>
      </c>
      <c r="Q579" s="157" t="s">
        <v>101</v>
      </c>
      <c r="R579" s="117">
        <v>0.02</v>
      </c>
      <c r="S579" s="158">
        <v>3.3000000000000002E-2</v>
      </c>
      <c r="T579" s="345">
        <v>20000</v>
      </c>
      <c r="U579" s="345">
        <v>19015</v>
      </c>
      <c r="V579" s="344">
        <f t="shared" si="1698"/>
        <v>985</v>
      </c>
      <c r="W579" s="344">
        <f t="shared" si="1699"/>
        <v>19015</v>
      </c>
      <c r="X579" s="345"/>
      <c r="Y579" s="346">
        <f t="shared" si="1700"/>
        <v>0</v>
      </c>
      <c r="Z579" s="347" t="e">
        <f t="shared" si="1701"/>
        <v>#DIV/0!</v>
      </c>
      <c r="AA579" s="348">
        <f t="shared" si="1702"/>
        <v>400</v>
      </c>
      <c r="AB579" s="349">
        <f t="shared" si="1703"/>
        <v>380.3</v>
      </c>
      <c r="AC579" s="348">
        <f t="shared" si="1704"/>
        <v>-19.699999999999989</v>
      </c>
      <c r="AD579" s="350">
        <f t="shared" si="1705"/>
        <v>660</v>
      </c>
      <c r="AE579" s="351">
        <f>IF((SUMIF($J$7:$J$1048576,J579,$U$7:$U$1048576))&gt;(SUMIF($J$7:$J$1048576,J579,$T$7:$T$1048576)),AD579,(IF(O579="cpv",(U579*S579),(U579*S579/1000))))</f>
        <v>660</v>
      </c>
      <c r="AF579" s="352">
        <f t="shared" si="1706"/>
        <v>0</v>
      </c>
      <c r="AG579" s="352">
        <v>0</v>
      </c>
      <c r="AH579" s="352">
        <f t="shared" si="1707"/>
        <v>279.7</v>
      </c>
      <c r="AI579" s="353">
        <f t="shared" si="1708"/>
        <v>0.42378787878787877</v>
      </c>
    </row>
    <row r="580" spans="1:35" customFormat="1" ht="15" hidden="1" customHeight="1" x14ac:dyDescent="0.3">
      <c r="A580" s="287" t="s">
        <v>908</v>
      </c>
      <c r="B580" s="111">
        <v>2016</v>
      </c>
      <c r="C580" s="111">
        <v>3</v>
      </c>
      <c r="D580" s="112" t="s">
        <v>53</v>
      </c>
      <c r="E580" s="113">
        <v>42440</v>
      </c>
      <c r="F580" s="113">
        <v>42459</v>
      </c>
      <c r="G580" s="114">
        <f t="shared" ca="1" si="1696"/>
        <v>0</v>
      </c>
      <c r="H580" s="115" t="s">
        <v>54</v>
      </c>
      <c r="I580" s="115" t="s">
        <v>55</v>
      </c>
      <c r="J580" s="115" t="s">
        <v>909</v>
      </c>
      <c r="K580" s="116" t="str">
        <f t="shared" ca="1" si="1697"/>
        <v>Completed</v>
      </c>
      <c r="L580" s="111" t="s">
        <v>410</v>
      </c>
      <c r="M580" s="111" t="s">
        <v>58</v>
      </c>
      <c r="N580" s="111" t="s">
        <v>108</v>
      </c>
      <c r="O580" s="111" t="s">
        <v>109</v>
      </c>
      <c r="P580" s="111" t="s">
        <v>100</v>
      </c>
      <c r="Q580" s="111" t="s">
        <v>101</v>
      </c>
      <c r="R580" s="117">
        <v>0.02</v>
      </c>
      <c r="S580" s="117">
        <v>3.3000000000000002E-2</v>
      </c>
      <c r="T580" s="118">
        <v>20000</v>
      </c>
      <c r="U580" s="118">
        <v>21120</v>
      </c>
      <c r="V580" s="116">
        <f t="shared" si="1698"/>
        <v>0</v>
      </c>
      <c r="W580" s="116">
        <f t="shared" si="1699"/>
        <v>20000</v>
      </c>
      <c r="X580" s="118"/>
      <c r="Y580" s="119">
        <f t="shared" si="1700"/>
        <v>0</v>
      </c>
      <c r="Z580" s="120" t="e">
        <f t="shared" si="1701"/>
        <v>#DIV/0!</v>
      </c>
      <c r="AA580" s="121">
        <f t="shared" si="1702"/>
        <v>400</v>
      </c>
      <c r="AB580" s="122">
        <f t="shared" si="1703"/>
        <v>400</v>
      </c>
      <c r="AC580" s="121">
        <f t="shared" si="1704"/>
        <v>0</v>
      </c>
      <c r="AD580" s="123">
        <f t="shared" si="1705"/>
        <v>660</v>
      </c>
      <c r="AE580" s="293">
        <f>IF((SUMIF($J$7:$J$1048576,J580,$U$7:$U$1048576))&gt;(SUMIF($J$7:$J$1048576,J580,$T$7:$T$1048576)),AD580,(IF(O580="cpv",(U580*S580),(U580*S580/1000))))</f>
        <v>660</v>
      </c>
      <c r="AF580" s="124">
        <f t="shared" si="1706"/>
        <v>0</v>
      </c>
      <c r="AG580" s="124">
        <v>0</v>
      </c>
      <c r="AH580" s="124">
        <f t="shared" si="1707"/>
        <v>260</v>
      </c>
      <c r="AI580" s="340">
        <f t="shared" si="1708"/>
        <v>0.39393939393939392</v>
      </c>
    </row>
    <row r="581" spans="1:35" customFormat="1" ht="15" hidden="1" customHeight="1" thickBot="1" x14ac:dyDescent="0.3">
      <c r="A581" s="290" t="s">
        <v>910</v>
      </c>
      <c r="B581" s="97">
        <v>2016</v>
      </c>
      <c r="C581" s="97">
        <v>3</v>
      </c>
      <c r="D581" s="98" t="s">
        <v>53</v>
      </c>
      <c r="E581" s="99">
        <v>42440</v>
      </c>
      <c r="F581" s="99">
        <v>42459</v>
      </c>
      <c r="G581" s="100">
        <f t="shared" ref="G581:G582" ca="1" si="1709">IF($N$1&gt;F581,0,(F581-$N$1))</f>
        <v>0</v>
      </c>
      <c r="H581" s="96" t="s">
        <v>54</v>
      </c>
      <c r="I581" s="96" t="s">
        <v>55</v>
      </c>
      <c r="J581" s="96" t="s">
        <v>909</v>
      </c>
      <c r="K581" s="101" t="str">
        <f t="shared" ref="K581:K582" ca="1" si="1710">IF(F581=0,$L$3,(IF(G581=0,$L$1,$L$2)))</f>
        <v>Completed</v>
      </c>
      <c r="L581" s="97" t="s">
        <v>77</v>
      </c>
      <c r="M581" s="97" t="s">
        <v>58</v>
      </c>
      <c r="N581" s="97" t="s">
        <v>108</v>
      </c>
      <c r="O581" s="97" t="s">
        <v>109</v>
      </c>
      <c r="P581" s="97" t="s">
        <v>100</v>
      </c>
      <c r="Q581" s="97" t="s">
        <v>101</v>
      </c>
      <c r="R581" s="102">
        <v>0.01</v>
      </c>
      <c r="S581" s="102">
        <v>3.3000000000000002E-2</v>
      </c>
      <c r="T581" s="103">
        <v>180000</v>
      </c>
      <c r="U581" s="103">
        <v>180700</v>
      </c>
      <c r="V581" s="101">
        <f t="shared" ref="V581:V582" si="1711">IF(U581&gt;T581,0,T581-U581)</f>
        <v>0</v>
      </c>
      <c r="W581" s="101">
        <f t="shared" ref="W581:W582" si="1712">IF(U581&gt;T581,T581,U581)</f>
        <v>180000</v>
      </c>
      <c r="X581" s="103">
        <v>18884</v>
      </c>
      <c r="Y581" s="104">
        <f t="shared" ref="Y581:Y582" si="1713">X581/U581</f>
        <v>0.10450470392916436</v>
      </c>
      <c r="Z581" s="105">
        <f t="shared" ref="Z581:Z582" si="1714">AE581/X581</f>
        <v>9.5742427451811052E-2</v>
      </c>
      <c r="AA581" s="106">
        <f t="shared" ref="AA581:AA582" si="1715">IF(O581="cpv",(T581*R581),(T581/1000*R581))</f>
        <v>1800</v>
      </c>
      <c r="AB581" s="107">
        <v>0</v>
      </c>
      <c r="AC581" s="106">
        <f t="shared" ref="AC581:AC582" si="1716">AB581-AA581</f>
        <v>-1800</v>
      </c>
      <c r="AD581" s="108">
        <f t="shared" ref="AD581:AD582" si="1717">IF(O581="cpv",(T581*S581),(T581/1000*S581))</f>
        <v>5940</v>
      </c>
      <c r="AE581" s="298">
        <v>1808</v>
      </c>
      <c r="AF581" s="109">
        <f t="shared" ref="AF581:AF582" si="1718">AE581-AD581</f>
        <v>-4132</v>
      </c>
      <c r="AG581" s="109">
        <v>0</v>
      </c>
      <c r="AH581" s="109">
        <f t="shared" ref="AH581:AH582" si="1719">AE581-AB581-AG581</f>
        <v>1808</v>
      </c>
      <c r="AI581" s="341">
        <f t="shared" ref="AI581:AI582" si="1720">AH581/AE581</f>
        <v>1</v>
      </c>
    </row>
    <row r="582" spans="1:35" customFormat="1" ht="15.75" hidden="1" customHeight="1" thickBot="1" x14ac:dyDescent="0.3">
      <c r="A582" s="291" t="s">
        <v>911</v>
      </c>
      <c r="B582" s="157">
        <v>2016</v>
      </c>
      <c r="C582" s="157">
        <v>3</v>
      </c>
      <c r="D582" s="342" t="s">
        <v>53</v>
      </c>
      <c r="E582" s="159">
        <v>42440</v>
      </c>
      <c r="F582" s="159">
        <v>42459</v>
      </c>
      <c r="G582" s="343">
        <f t="shared" ca="1" si="1709"/>
        <v>0</v>
      </c>
      <c r="H582" s="156" t="s">
        <v>54</v>
      </c>
      <c r="I582" s="156" t="s">
        <v>55</v>
      </c>
      <c r="J582" s="156" t="s">
        <v>909</v>
      </c>
      <c r="K582" s="344" t="str">
        <f t="shared" ca="1" si="1710"/>
        <v>Completed</v>
      </c>
      <c r="L582" s="157" t="s">
        <v>92</v>
      </c>
      <c r="M582" s="157" t="s">
        <v>58</v>
      </c>
      <c r="N582" s="157" t="s">
        <v>108</v>
      </c>
      <c r="O582" s="157" t="s">
        <v>109</v>
      </c>
      <c r="P582" s="157" t="s">
        <v>100</v>
      </c>
      <c r="Q582" s="157" t="s">
        <v>101</v>
      </c>
      <c r="R582" s="117">
        <v>1.2E-2</v>
      </c>
      <c r="S582" s="158">
        <v>3.3000000000000002E-2</v>
      </c>
      <c r="T582" s="345">
        <v>45000</v>
      </c>
      <c r="U582" s="345">
        <v>45103</v>
      </c>
      <c r="V582" s="344">
        <f t="shared" si="1711"/>
        <v>0</v>
      </c>
      <c r="W582" s="344">
        <f t="shared" si="1712"/>
        <v>45000</v>
      </c>
      <c r="X582" s="345">
        <v>7912</v>
      </c>
      <c r="Y582" s="346">
        <f t="shared" si="1713"/>
        <v>0.17542070372259053</v>
      </c>
      <c r="Z582" s="347">
        <f t="shared" si="1714"/>
        <v>0.18768958543983821</v>
      </c>
      <c r="AA582" s="348">
        <f t="shared" si="1715"/>
        <v>540</v>
      </c>
      <c r="AB582" s="349">
        <f t="shared" ref="AB582" si="1721">IF(O582="cpv",(IF(V582&gt;0,U582*R582,AA582)),(IF(V582&gt;0,U582/1000*R582,AA582)))</f>
        <v>540</v>
      </c>
      <c r="AC582" s="348">
        <f t="shared" si="1716"/>
        <v>0</v>
      </c>
      <c r="AD582" s="350">
        <f t="shared" si="1717"/>
        <v>1485</v>
      </c>
      <c r="AE582" s="351">
        <f>IF((SUMIF($J$7:$J$1048576,J582,$U$7:$U$1048576))&gt;(SUMIF($J$7:$J$1048576,J582,$T$7:$T$1048576)),AD582,(IF(O582="cpv",(U582*S582),(U582*S582/1000))))</f>
        <v>1485</v>
      </c>
      <c r="AF582" s="352">
        <f t="shared" si="1718"/>
        <v>0</v>
      </c>
      <c r="AG582" s="352">
        <v>0</v>
      </c>
      <c r="AH582" s="352">
        <f t="shared" si="1719"/>
        <v>945</v>
      </c>
      <c r="AI582" s="353">
        <f t="shared" si="1720"/>
        <v>0.63636363636363635</v>
      </c>
    </row>
    <row r="583" spans="1:35" customFormat="1" ht="15" hidden="1" customHeight="1" x14ac:dyDescent="0.3">
      <c r="A583" s="287" t="s">
        <v>912</v>
      </c>
      <c r="B583" s="111">
        <v>2016</v>
      </c>
      <c r="C583" s="111">
        <v>3</v>
      </c>
      <c r="D583" s="112" t="s">
        <v>53</v>
      </c>
      <c r="E583" s="113">
        <v>42440</v>
      </c>
      <c r="F583" s="113">
        <v>42459</v>
      </c>
      <c r="G583" s="114">
        <f t="shared" ref="G583:G585" ca="1" si="1722">IF($N$1&gt;F583,0,(F583-$N$1))</f>
        <v>0</v>
      </c>
      <c r="H583" s="115" t="s">
        <v>54</v>
      </c>
      <c r="I583" s="115" t="s">
        <v>129</v>
      </c>
      <c r="J583" s="115" t="s">
        <v>913</v>
      </c>
      <c r="K583" s="116" t="str">
        <f t="shared" ref="K583:K585" ca="1" si="1723">IF(F583=0,$L$3,(IF(G583=0,$L$1,$L$2)))</f>
        <v>Completed</v>
      </c>
      <c r="L583" s="111" t="s">
        <v>817</v>
      </c>
      <c r="M583" s="111" t="s">
        <v>58</v>
      </c>
      <c r="N583" s="111" t="s">
        <v>587</v>
      </c>
      <c r="O583" s="111" t="s">
        <v>109</v>
      </c>
      <c r="P583" s="111" t="s">
        <v>100</v>
      </c>
      <c r="Q583" s="111" t="s">
        <v>101</v>
      </c>
      <c r="R583" s="117">
        <v>3.7499999999999999E-2</v>
      </c>
      <c r="S583" s="117">
        <v>0.06</v>
      </c>
      <c r="T583" s="118">
        <v>115000</v>
      </c>
      <c r="U583" s="118">
        <v>125323</v>
      </c>
      <c r="V583" s="116">
        <f t="shared" ref="V583:V585" si="1724">IF(U583&gt;T583,0,T583-U583)</f>
        <v>0</v>
      </c>
      <c r="W583" s="116">
        <f t="shared" ref="W583:W585" si="1725">IF(U583&gt;T583,T583,U583)</f>
        <v>115000</v>
      </c>
      <c r="X583" s="118">
        <v>5878</v>
      </c>
      <c r="Y583" s="119">
        <f t="shared" ref="Y583:Y585" si="1726">X583/U583</f>
        <v>4.6902803156643233E-2</v>
      </c>
      <c r="Z583" s="120">
        <f t="shared" ref="Z583:Z585" si="1727">AE583/X583</f>
        <v>1.1738686628104797</v>
      </c>
      <c r="AA583" s="121">
        <f t="shared" ref="AA583:AA585" si="1728">IF(O583="cpv",(T583*R583),(T583/1000*R583))</f>
        <v>4312.5</v>
      </c>
      <c r="AB583" s="122">
        <f t="shared" ref="AB583:AB585" si="1729">IF(O583="cpv",(IF(V583&gt;0,U583*R583,AA583)),(IF(V583&gt;0,U583/1000*R583,AA583)))</f>
        <v>4312.5</v>
      </c>
      <c r="AC583" s="121">
        <f t="shared" ref="AC583:AC585" si="1730">AB583-AA583</f>
        <v>0</v>
      </c>
      <c r="AD583" s="123">
        <f t="shared" ref="AD583:AD585" si="1731">IF(O583="cpv",(T583*S583),(T583/1000*S583))</f>
        <v>6900</v>
      </c>
      <c r="AE583" s="293">
        <f>IF((SUMIF($J$7:$J$1048576,J583,$U$7:$U$1048576))&gt;(SUMIF($J$7:$J$1048576,J583,$T$7:$T$1048576)),AD583,(IF(O583="cpv",(U583*S583),(U583*S583/1000))))</f>
        <v>6900</v>
      </c>
      <c r="AF583" s="124">
        <f t="shared" ref="AF583:AF585" si="1732">AE583-AD583</f>
        <v>0</v>
      </c>
      <c r="AG583" s="124">
        <v>0</v>
      </c>
      <c r="AH583" s="124">
        <f t="shared" ref="AH583:AH585" si="1733">AE583-AB583-AG583</f>
        <v>2587.5</v>
      </c>
      <c r="AI583" s="340">
        <f t="shared" ref="AI583:AI585" si="1734">AH583/AE583</f>
        <v>0.375</v>
      </c>
    </row>
    <row r="584" spans="1:35" customFormat="1" ht="15.75" hidden="1" customHeight="1" thickBot="1" x14ac:dyDescent="0.3">
      <c r="A584" s="291" t="s">
        <v>914</v>
      </c>
      <c r="B584" s="157">
        <v>2016</v>
      </c>
      <c r="C584" s="157">
        <v>3</v>
      </c>
      <c r="D584" s="342" t="s">
        <v>53</v>
      </c>
      <c r="E584" s="159">
        <v>42440</v>
      </c>
      <c r="F584" s="159">
        <v>42459</v>
      </c>
      <c r="G584" s="343">
        <f t="shared" ca="1" si="1722"/>
        <v>0</v>
      </c>
      <c r="H584" s="156" t="s">
        <v>54</v>
      </c>
      <c r="I584" s="156" t="s">
        <v>129</v>
      </c>
      <c r="J584" s="156" t="s">
        <v>913</v>
      </c>
      <c r="K584" s="344" t="str">
        <f t="shared" ca="1" si="1723"/>
        <v>Completed</v>
      </c>
      <c r="L584" s="157" t="s">
        <v>77</v>
      </c>
      <c r="M584" s="157" t="s">
        <v>58</v>
      </c>
      <c r="N584" s="157" t="s">
        <v>587</v>
      </c>
      <c r="O584" s="157" t="s">
        <v>109</v>
      </c>
      <c r="P584" s="157" t="s">
        <v>100</v>
      </c>
      <c r="Q584" s="157" t="s">
        <v>101</v>
      </c>
      <c r="R584" s="102">
        <v>0.01</v>
      </c>
      <c r="S584" s="158">
        <v>0.06</v>
      </c>
      <c r="T584" s="345">
        <v>20000</v>
      </c>
      <c r="U584" s="345">
        <v>25181</v>
      </c>
      <c r="V584" s="344">
        <f t="shared" si="1724"/>
        <v>0</v>
      </c>
      <c r="W584" s="344">
        <f t="shared" si="1725"/>
        <v>20000</v>
      </c>
      <c r="X584" s="345">
        <v>2324</v>
      </c>
      <c r="Y584" s="346">
        <f t="shared" si="1726"/>
        <v>9.2291807315039123E-2</v>
      </c>
      <c r="Z584" s="347">
        <f t="shared" si="1727"/>
        <v>0.25817555938037867</v>
      </c>
      <c r="AA584" s="348">
        <f t="shared" si="1728"/>
        <v>200</v>
      </c>
      <c r="AB584" s="107">
        <v>0</v>
      </c>
      <c r="AC584" s="348">
        <f t="shared" si="1730"/>
        <v>-200</v>
      </c>
      <c r="AD584" s="350">
        <f t="shared" si="1731"/>
        <v>1200</v>
      </c>
      <c r="AE584" s="351">
        <v>600</v>
      </c>
      <c r="AF584" s="352">
        <f t="shared" si="1732"/>
        <v>-600</v>
      </c>
      <c r="AG584" s="352">
        <v>0</v>
      </c>
      <c r="AH584" s="352">
        <f t="shared" si="1733"/>
        <v>600</v>
      </c>
      <c r="AI584" s="353">
        <f t="shared" si="1734"/>
        <v>1</v>
      </c>
    </row>
    <row r="585" spans="1:35" customFormat="1" ht="15.75" hidden="1" customHeight="1" thickBot="1" x14ac:dyDescent="0.3">
      <c r="A585" s="289" t="s">
        <v>915</v>
      </c>
      <c r="B585" s="141">
        <v>2016</v>
      </c>
      <c r="C585" s="141">
        <v>3</v>
      </c>
      <c r="D585" s="142" t="s">
        <v>53</v>
      </c>
      <c r="E585" s="143">
        <v>42440</v>
      </c>
      <c r="F585" s="143">
        <v>42459</v>
      </c>
      <c r="G585" s="144">
        <f t="shared" ca="1" si="1722"/>
        <v>0</v>
      </c>
      <c r="H585" s="145" t="s">
        <v>54</v>
      </c>
      <c r="I585" s="145" t="s">
        <v>129</v>
      </c>
      <c r="J585" s="145" t="s">
        <v>916</v>
      </c>
      <c r="K585" s="146" t="str">
        <f t="shared" ca="1" si="1723"/>
        <v>Completed</v>
      </c>
      <c r="L585" s="141" t="s">
        <v>98</v>
      </c>
      <c r="M585" s="141" t="s">
        <v>58</v>
      </c>
      <c r="N585" s="141" t="s">
        <v>123</v>
      </c>
      <c r="O585" s="141" t="s">
        <v>109</v>
      </c>
      <c r="P585" s="141" t="s">
        <v>100</v>
      </c>
      <c r="Q585" s="141" t="s">
        <v>101</v>
      </c>
      <c r="R585" s="117">
        <v>4.2000000000000003E-2</v>
      </c>
      <c r="S585" s="147">
        <v>0.06</v>
      </c>
      <c r="T585" s="148">
        <v>325000</v>
      </c>
      <c r="U585" s="148">
        <v>15239</v>
      </c>
      <c r="V585" s="146">
        <f t="shared" si="1724"/>
        <v>309761</v>
      </c>
      <c r="W585" s="146">
        <f t="shared" si="1725"/>
        <v>15239</v>
      </c>
      <c r="X585" s="148">
        <v>505</v>
      </c>
      <c r="Y585" s="149">
        <f t="shared" si="1726"/>
        <v>3.3138657392217337E-2</v>
      </c>
      <c r="Z585" s="150">
        <f t="shared" si="1727"/>
        <v>1.8554455445544555</v>
      </c>
      <c r="AA585" s="151">
        <f t="shared" si="1728"/>
        <v>13650</v>
      </c>
      <c r="AB585" s="152">
        <f t="shared" si="1729"/>
        <v>640.03800000000001</v>
      </c>
      <c r="AC585" s="151">
        <f t="shared" si="1730"/>
        <v>-13009.962</v>
      </c>
      <c r="AD585" s="153">
        <f t="shared" si="1731"/>
        <v>19500</v>
      </c>
      <c r="AE585" s="295">
        <v>937</v>
      </c>
      <c r="AF585" s="154">
        <f t="shared" si="1732"/>
        <v>-18563</v>
      </c>
      <c r="AG585" s="154">
        <v>0</v>
      </c>
      <c r="AH585" s="154">
        <f t="shared" si="1733"/>
        <v>296.96199999999999</v>
      </c>
      <c r="AI585" s="354">
        <f t="shared" si="1734"/>
        <v>0.3169284951974386</v>
      </c>
    </row>
    <row r="586" spans="1:35" customFormat="1" ht="15" hidden="1" customHeight="1" x14ac:dyDescent="0.3">
      <c r="A586" s="287" t="s">
        <v>917</v>
      </c>
      <c r="B586" s="111">
        <v>2016</v>
      </c>
      <c r="C586" s="111">
        <v>3</v>
      </c>
      <c r="D586" s="112" t="s">
        <v>53</v>
      </c>
      <c r="E586" s="113">
        <v>42440</v>
      </c>
      <c r="F586" s="113">
        <v>42459</v>
      </c>
      <c r="G586" s="114">
        <f t="shared" ref="G586:G589" ca="1" si="1735">IF($N$1&gt;F586,0,(F586-$N$1))</f>
        <v>0</v>
      </c>
      <c r="H586" s="115" t="s">
        <v>84</v>
      </c>
      <c r="I586" s="115" t="s">
        <v>170</v>
      </c>
      <c r="J586" s="115" t="s">
        <v>918</v>
      </c>
      <c r="K586" s="116" t="str">
        <f t="shared" ref="K586:K589" ca="1" si="1736">IF(F586=0,$L$3,(IF(G586=0,$L$1,$L$2)))</f>
        <v>Completed</v>
      </c>
      <c r="L586" s="111" t="s">
        <v>57</v>
      </c>
      <c r="M586" s="111" t="s">
        <v>58</v>
      </c>
      <c r="N586" s="111" t="s">
        <v>108</v>
      </c>
      <c r="O586" s="111" t="s">
        <v>109</v>
      </c>
      <c r="P586" s="111" t="s">
        <v>100</v>
      </c>
      <c r="Q586" s="111" t="s">
        <v>101</v>
      </c>
      <c r="R586" s="117">
        <v>1.4999999999999999E-2</v>
      </c>
      <c r="S586" s="117">
        <v>0.03</v>
      </c>
      <c r="T586" s="118">
        <v>100000</v>
      </c>
      <c r="U586" s="118">
        <v>97788</v>
      </c>
      <c r="V586" s="116">
        <f t="shared" ref="V586:V589" si="1737">IF(U586&gt;T586,0,T586-U586)</f>
        <v>2212</v>
      </c>
      <c r="W586" s="116">
        <f t="shared" ref="W586:W589" si="1738">IF(U586&gt;T586,T586,U586)</f>
        <v>97788</v>
      </c>
      <c r="X586" s="118">
        <v>13125</v>
      </c>
      <c r="Y586" s="119">
        <f t="shared" ref="Y586:Y589" si="1739">X586/U586</f>
        <v>0.13421892256718615</v>
      </c>
      <c r="Z586" s="120">
        <f t="shared" ref="Z586:Z589" si="1740">AE586/X586</f>
        <v>0.22351542857142856</v>
      </c>
      <c r="AA586" s="121">
        <f t="shared" ref="AA586:AA589" si="1741">IF(O586="cpv",(T586*R586),(T586/1000*R586))</f>
        <v>1500</v>
      </c>
      <c r="AB586" s="122">
        <f t="shared" ref="AB586:AB589" si="1742">IF(O586="cpv",(IF(V586&gt;0,U586*R586,AA586)),(IF(V586&gt;0,U586/1000*R586,AA586)))</f>
        <v>1466.82</v>
      </c>
      <c r="AC586" s="121">
        <f t="shared" ref="AC586:AC589" si="1743">AB586-AA586</f>
        <v>-33.180000000000064</v>
      </c>
      <c r="AD586" s="123">
        <f t="shared" ref="AD586:AD589" si="1744">IF(O586="cpv",(T586*S586),(T586/1000*S586))</f>
        <v>3000</v>
      </c>
      <c r="AE586" s="293">
        <f>IF((SUMIF($J$7:$J$1048576,J586,$U$7:$U$1048576))&gt;(SUMIF($J$7:$J$1048576,J586,$T$7:$T$1048576)),AD586,(IF(O586="cpv",(U586*S586),(U586*S586/1000))))</f>
        <v>2933.64</v>
      </c>
      <c r="AF586" s="124">
        <f t="shared" ref="AF586:AF589" si="1745">AE586-AD586</f>
        <v>-66.360000000000127</v>
      </c>
      <c r="AG586" s="124">
        <v>0</v>
      </c>
      <c r="AH586" s="124">
        <f t="shared" ref="AH586:AH589" si="1746">AE586-AB586-AG586</f>
        <v>1466.82</v>
      </c>
      <c r="AI586" s="340">
        <f t="shared" ref="AI586:AI589" si="1747">AH586/AE586</f>
        <v>0.5</v>
      </c>
    </row>
    <row r="587" spans="1:35" customFormat="1" ht="15.75" hidden="1" customHeight="1" thickBot="1" x14ac:dyDescent="0.3">
      <c r="A587" s="291" t="s">
        <v>919</v>
      </c>
      <c r="B587" s="157">
        <v>2016</v>
      </c>
      <c r="C587" s="157">
        <v>3</v>
      </c>
      <c r="D587" s="342" t="s">
        <v>53</v>
      </c>
      <c r="E587" s="159">
        <v>42440</v>
      </c>
      <c r="F587" s="159">
        <v>42459</v>
      </c>
      <c r="G587" s="343">
        <f t="shared" ca="1" si="1735"/>
        <v>0</v>
      </c>
      <c r="H587" s="156" t="s">
        <v>84</v>
      </c>
      <c r="I587" s="156" t="s">
        <v>170</v>
      </c>
      <c r="J587" s="156" t="s">
        <v>918</v>
      </c>
      <c r="K587" s="344" t="str">
        <f t="shared" ca="1" si="1736"/>
        <v>Completed</v>
      </c>
      <c r="L587" s="157" t="s">
        <v>77</v>
      </c>
      <c r="M587" s="157" t="s">
        <v>58</v>
      </c>
      <c r="N587" s="157" t="s">
        <v>108</v>
      </c>
      <c r="O587" s="157" t="s">
        <v>109</v>
      </c>
      <c r="P587" s="157" t="s">
        <v>100</v>
      </c>
      <c r="Q587" s="157" t="s">
        <v>101</v>
      </c>
      <c r="R587" s="102">
        <v>0.01</v>
      </c>
      <c r="S587" s="158">
        <v>0.03</v>
      </c>
      <c r="T587" s="345">
        <v>65000</v>
      </c>
      <c r="U587" s="345">
        <v>51640</v>
      </c>
      <c r="V587" s="344">
        <f t="shared" si="1737"/>
        <v>13360</v>
      </c>
      <c r="W587" s="344">
        <f t="shared" si="1738"/>
        <v>51640</v>
      </c>
      <c r="X587" s="345">
        <v>13274</v>
      </c>
      <c r="Y587" s="346">
        <f t="shared" si="1739"/>
        <v>0.25704879938032532</v>
      </c>
      <c r="Z587" s="347">
        <f t="shared" si="1740"/>
        <v>0.11812565918336598</v>
      </c>
      <c r="AA587" s="348">
        <f t="shared" si="1741"/>
        <v>650</v>
      </c>
      <c r="AB587" s="107">
        <v>0</v>
      </c>
      <c r="AC587" s="348">
        <f t="shared" si="1743"/>
        <v>-650</v>
      </c>
      <c r="AD587" s="350">
        <f t="shared" si="1744"/>
        <v>1950</v>
      </c>
      <c r="AE587" s="351">
        <v>1568</v>
      </c>
      <c r="AF587" s="352">
        <f t="shared" si="1745"/>
        <v>-382</v>
      </c>
      <c r="AG587" s="352">
        <v>0</v>
      </c>
      <c r="AH587" s="352">
        <f t="shared" si="1746"/>
        <v>1568</v>
      </c>
      <c r="AI587" s="353">
        <f t="shared" si="1747"/>
        <v>1</v>
      </c>
    </row>
    <row r="588" spans="1:35" customFormat="1" ht="15" hidden="1" customHeight="1" thickBot="1" x14ac:dyDescent="0.3">
      <c r="A588" s="287" t="s">
        <v>920</v>
      </c>
      <c r="B588" s="111">
        <v>2016</v>
      </c>
      <c r="C588" s="111">
        <v>3</v>
      </c>
      <c r="D588" s="112" t="s">
        <v>53</v>
      </c>
      <c r="E588" s="113">
        <v>42440</v>
      </c>
      <c r="F588" s="113">
        <v>42452</v>
      </c>
      <c r="G588" s="114">
        <f t="shared" ca="1" si="1735"/>
        <v>0</v>
      </c>
      <c r="H588" s="115" t="s">
        <v>84</v>
      </c>
      <c r="I588" s="115" t="s">
        <v>866</v>
      </c>
      <c r="J588" s="115" t="s">
        <v>921</v>
      </c>
      <c r="K588" s="116" t="str">
        <f t="shared" ca="1" si="1736"/>
        <v>Completed</v>
      </c>
      <c r="L588" s="111" t="s">
        <v>172</v>
      </c>
      <c r="M588" s="111" t="s">
        <v>58</v>
      </c>
      <c r="N588" s="111" t="s">
        <v>59</v>
      </c>
      <c r="O588" s="97" t="s">
        <v>60</v>
      </c>
      <c r="P588" s="111" t="s">
        <v>61</v>
      </c>
      <c r="Q588" s="111" t="s">
        <v>62</v>
      </c>
      <c r="R588" s="117">
        <v>0.15</v>
      </c>
      <c r="S588" s="117">
        <v>1.98</v>
      </c>
      <c r="T588" s="118">
        <v>1000000</v>
      </c>
      <c r="U588" s="118">
        <v>1024478</v>
      </c>
      <c r="V588" s="116">
        <f t="shared" si="1737"/>
        <v>0</v>
      </c>
      <c r="W588" s="116">
        <f t="shared" si="1738"/>
        <v>1000000</v>
      </c>
      <c r="X588" s="118"/>
      <c r="Y588" s="119">
        <f t="shared" si="1739"/>
        <v>0</v>
      </c>
      <c r="Z588" s="120" t="e">
        <f t="shared" si="1740"/>
        <v>#DIV/0!</v>
      </c>
      <c r="AA588" s="121">
        <f t="shared" si="1741"/>
        <v>150</v>
      </c>
      <c r="AB588" s="122">
        <f t="shared" si="1742"/>
        <v>150</v>
      </c>
      <c r="AC588" s="121">
        <f t="shared" si="1743"/>
        <v>0</v>
      </c>
      <c r="AD588" s="123">
        <f t="shared" si="1744"/>
        <v>1980</v>
      </c>
      <c r="AE588" s="293">
        <f>IF((SUMIF($J$7:$J$1048576,J588,$U$7:$U$1048576))&gt;(SUMIF($J$7:$J$1048576,J588,$T$7:$T$1048576)),AD588,(IF(O588="cpv",(U588*S588),(U588*S588/1000))))</f>
        <v>1980</v>
      </c>
      <c r="AF588" s="124">
        <f t="shared" si="1745"/>
        <v>0</v>
      </c>
      <c r="AG588" s="124">
        <v>0</v>
      </c>
      <c r="AH588" s="124">
        <f t="shared" si="1746"/>
        <v>1830</v>
      </c>
      <c r="AI588" s="340">
        <f t="shared" si="1747"/>
        <v>0.9242424242424242</v>
      </c>
    </row>
    <row r="589" spans="1:35" customFormat="1" ht="15" hidden="1" customHeight="1" thickBot="1" x14ac:dyDescent="0.3">
      <c r="A589" s="290" t="s">
        <v>922</v>
      </c>
      <c r="B589" s="97">
        <v>2016</v>
      </c>
      <c r="C589" s="97">
        <v>3</v>
      </c>
      <c r="D589" s="98" t="s">
        <v>53</v>
      </c>
      <c r="E589" s="99">
        <v>42440</v>
      </c>
      <c r="F589" s="99">
        <v>42452</v>
      </c>
      <c r="G589" s="100">
        <f t="shared" ca="1" si="1735"/>
        <v>0</v>
      </c>
      <c r="H589" s="96" t="s">
        <v>84</v>
      </c>
      <c r="I589" s="96" t="s">
        <v>866</v>
      </c>
      <c r="J589" s="96" t="s">
        <v>921</v>
      </c>
      <c r="K589" s="101" t="str">
        <f t="shared" ca="1" si="1736"/>
        <v>Completed</v>
      </c>
      <c r="L589" s="97" t="s">
        <v>186</v>
      </c>
      <c r="M589" s="97" t="s">
        <v>58</v>
      </c>
      <c r="N589" s="97" t="s">
        <v>59</v>
      </c>
      <c r="O589" s="97" t="s">
        <v>60</v>
      </c>
      <c r="P589" s="97" t="s">
        <v>61</v>
      </c>
      <c r="Q589" s="97" t="s">
        <v>62</v>
      </c>
      <c r="R589" s="117">
        <v>0.15</v>
      </c>
      <c r="S589" s="102">
        <v>1.98</v>
      </c>
      <c r="T589" s="103">
        <v>1000000</v>
      </c>
      <c r="U589" s="103">
        <v>1100234</v>
      </c>
      <c r="V589" s="101">
        <f t="shared" si="1737"/>
        <v>0</v>
      </c>
      <c r="W589" s="101">
        <f t="shared" si="1738"/>
        <v>1000000</v>
      </c>
      <c r="X589" s="103"/>
      <c r="Y589" s="104">
        <f t="shared" si="1739"/>
        <v>0</v>
      </c>
      <c r="Z589" s="105" t="e">
        <f t="shared" si="1740"/>
        <v>#DIV/0!</v>
      </c>
      <c r="AA589" s="106">
        <f t="shared" si="1741"/>
        <v>150</v>
      </c>
      <c r="AB589" s="107">
        <f t="shared" si="1742"/>
        <v>150</v>
      </c>
      <c r="AC589" s="106">
        <f t="shared" si="1743"/>
        <v>0</v>
      </c>
      <c r="AD589" s="108">
        <f t="shared" si="1744"/>
        <v>1980</v>
      </c>
      <c r="AE589" s="298">
        <v>1933</v>
      </c>
      <c r="AF589" s="109">
        <f t="shared" si="1745"/>
        <v>-47</v>
      </c>
      <c r="AG589" s="109">
        <v>0</v>
      </c>
      <c r="AH589" s="109">
        <f t="shared" si="1746"/>
        <v>1783</v>
      </c>
      <c r="AI589" s="341">
        <f t="shared" si="1747"/>
        <v>0.92240041386445937</v>
      </c>
    </row>
    <row r="590" spans="1:35" customFormat="1" ht="15" hidden="1" customHeight="1" thickBot="1" x14ac:dyDescent="0.3">
      <c r="A590" s="290" t="s">
        <v>923</v>
      </c>
      <c r="B590" s="97">
        <v>2016</v>
      </c>
      <c r="C590" s="97">
        <v>3</v>
      </c>
      <c r="D590" s="98" t="s">
        <v>53</v>
      </c>
      <c r="E590" s="99">
        <v>42440</v>
      </c>
      <c r="F590" s="99">
        <v>42452</v>
      </c>
      <c r="G590" s="100">
        <f t="shared" ref="G590:G591" ca="1" si="1748">IF($N$1&gt;F590,0,(F590-$N$1))</f>
        <v>0</v>
      </c>
      <c r="H590" s="96" t="s">
        <v>84</v>
      </c>
      <c r="I590" s="96" t="s">
        <v>866</v>
      </c>
      <c r="J590" s="96" t="s">
        <v>921</v>
      </c>
      <c r="K590" s="101" t="str">
        <f t="shared" ref="K590:K591" ca="1" si="1749">IF(F590=0,$L$3,(IF(G590=0,$L$1,$L$2)))</f>
        <v>Completed</v>
      </c>
      <c r="L590" s="97" t="s">
        <v>64</v>
      </c>
      <c r="M590" s="97" t="s">
        <v>58</v>
      </c>
      <c r="N590" s="97" t="s">
        <v>59</v>
      </c>
      <c r="O590" s="97" t="s">
        <v>60</v>
      </c>
      <c r="P590" s="97" t="s">
        <v>61</v>
      </c>
      <c r="Q590" s="97" t="s">
        <v>62</v>
      </c>
      <c r="R590" s="117">
        <v>0.2</v>
      </c>
      <c r="S590" s="102">
        <v>1.98</v>
      </c>
      <c r="T590" s="103">
        <v>1500000</v>
      </c>
      <c r="U590" s="103">
        <v>1505506</v>
      </c>
      <c r="V590" s="101">
        <f t="shared" ref="V590:V591" si="1750">IF(U590&gt;T590,0,T590-U590)</f>
        <v>0</v>
      </c>
      <c r="W590" s="101">
        <f t="shared" ref="W590:W591" si="1751">IF(U590&gt;T590,T590,U590)</f>
        <v>1500000</v>
      </c>
      <c r="X590" s="103">
        <v>540</v>
      </c>
      <c r="Y590" s="104">
        <f t="shared" ref="Y590:Y591" si="1752">X590/U590</f>
        <v>3.5868339282606643E-4</v>
      </c>
      <c r="Z590" s="105">
        <f t="shared" ref="Z590:Z591" si="1753">AE590/X590</f>
        <v>5.5</v>
      </c>
      <c r="AA590" s="106">
        <f t="shared" ref="AA590:AA591" si="1754">IF(O590="cpv",(T590*R590),(T590/1000*R590))</f>
        <v>300</v>
      </c>
      <c r="AB590" s="107">
        <f t="shared" ref="AB590" si="1755">IF(O590="cpv",(IF(V590&gt;0,U590*R590,AA590)),(IF(V590&gt;0,U590/1000*R590,AA590)))</f>
        <v>300</v>
      </c>
      <c r="AC590" s="106">
        <f t="shared" ref="AC590:AC591" si="1756">AB590-AA590</f>
        <v>0</v>
      </c>
      <c r="AD590" s="108">
        <f t="shared" ref="AD590:AD591" si="1757">IF(O590="cpv",(T590*S590),(T590/1000*S590))</f>
        <v>2970</v>
      </c>
      <c r="AE590" s="298">
        <f>IF((SUMIF($J$7:$J$1048576,J590,$U$7:$U$1048576))&gt;(SUMIF($J$7:$J$1048576,J590,$T$7:$T$1048576)),AD590,(IF(O590="cpv",(U590*S590),(U590*S590/1000))))</f>
        <v>2970</v>
      </c>
      <c r="AF590" s="109">
        <f t="shared" ref="AF590:AF591" si="1758">AE590-AD590</f>
        <v>0</v>
      </c>
      <c r="AG590" s="109">
        <v>0</v>
      </c>
      <c r="AH590" s="109">
        <f t="shared" ref="AH590:AH591" si="1759">AE590-AB590-AG590</f>
        <v>2670</v>
      </c>
      <c r="AI590" s="341">
        <f t="shared" ref="AI590:AI591" si="1760">AH590/AE590</f>
        <v>0.89898989898989901</v>
      </c>
    </row>
    <row r="591" spans="1:35" customFormat="1" ht="15" hidden="1" customHeight="1" thickBot="1" x14ac:dyDescent="0.3">
      <c r="A591" s="290" t="s">
        <v>924</v>
      </c>
      <c r="B591" s="97">
        <v>2016</v>
      </c>
      <c r="C591" s="97">
        <v>3</v>
      </c>
      <c r="D591" s="98" t="s">
        <v>53</v>
      </c>
      <c r="E591" s="99">
        <v>42440</v>
      </c>
      <c r="F591" s="99">
        <v>42452</v>
      </c>
      <c r="G591" s="100">
        <f t="shared" ca="1" si="1748"/>
        <v>0</v>
      </c>
      <c r="H591" s="96" t="s">
        <v>84</v>
      </c>
      <c r="I591" s="96" t="s">
        <v>866</v>
      </c>
      <c r="J591" s="96" t="s">
        <v>921</v>
      </c>
      <c r="K591" s="101" t="str">
        <f t="shared" ca="1" si="1749"/>
        <v>Completed</v>
      </c>
      <c r="L591" s="97" t="s">
        <v>666</v>
      </c>
      <c r="M591" s="97" t="s">
        <v>58</v>
      </c>
      <c r="N591" s="97" t="s">
        <v>59</v>
      </c>
      <c r="O591" s="97" t="s">
        <v>42</v>
      </c>
      <c r="P591" s="97" t="s">
        <v>61</v>
      </c>
      <c r="Q591" s="97" t="s">
        <v>62</v>
      </c>
      <c r="R591" s="117">
        <v>0.3</v>
      </c>
      <c r="S591" s="102">
        <v>1.98</v>
      </c>
      <c r="T591" s="103">
        <v>1000</v>
      </c>
      <c r="U591" s="103">
        <v>1006</v>
      </c>
      <c r="V591" s="101">
        <f t="shared" si="1750"/>
        <v>0</v>
      </c>
      <c r="W591" s="101">
        <f t="shared" si="1751"/>
        <v>1000</v>
      </c>
      <c r="X591" s="103"/>
      <c r="Y591" s="104">
        <f t="shared" si="1752"/>
        <v>0</v>
      </c>
      <c r="Z591" s="105" t="e">
        <f t="shared" si="1753"/>
        <v>#DIV/0!</v>
      </c>
      <c r="AA591" s="106">
        <f t="shared" si="1754"/>
        <v>0.3</v>
      </c>
      <c r="AB591" s="107">
        <v>300</v>
      </c>
      <c r="AC591" s="106">
        <f t="shared" si="1756"/>
        <v>299.7</v>
      </c>
      <c r="AD591" s="108">
        <f t="shared" si="1757"/>
        <v>1.98</v>
      </c>
      <c r="AE591" s="298">
        <v>200</v>
      </c>
      <c r="AF591" s="109">
        <f t="shared" si="1758"/>
        <v>198.02</v>
      </c>
      <c r="AG591" s="109">
        <v>0</v>
      </c>
      <c r="AH591" s="109">
        <f t="shared" si="1759"/>
        <v>-100</v>
      </c>
      <c r="AI591" s="341">
        <f t="shared" si="1760"/>
        <v>-0.5</v>
      </c>
    </row>
    <row r="592" spans="1:35" customFormat="1" ht="15.75" hidden="1" customHeight="1" thickBot="1" x14ac:dyDescent="0.3">
      <c r="A592" s="291" t="s">
        <v>925</v>
      </c>
      <c r="B592" s="157">
        <v>2016</v>
      </c>
      <c r="C592" s="157">
        <v>3</v>
      </c>
      <c r="D592" s="342" t="s">
        <v>53</v>
      </c>
      <c r="E592" s="159">
        <v>42440</v>
      </c>
      <c r="F592" s="159">
        <v>42452</v>
      </c>
      <c r="G592" s="343">
        <f t="shared" ref="G592:G593" ca="1" si="1761">IF($N$1&gt;F592,0,(F592-$N$1))</f>
        <v>0</v>
      </c>
      <c r="H592" s="156" t="s">
        <v>84</v>
      </c>
      <c r="I592" s="156" t="s">
        <v>866</v>
      </c>
      <c r="J592" s="156" t="s">
        <v>921</v>
      </c>
      <c r="K592" s="344" t="str">
        <f t="shared" ref="K592:K593" ca="1" si="1762">IF(F592=0,$L$3,(IF(G592=0,$L$1,$L$2)))</f>
        <v>Completed</v>
      </c>
      <c r="L592" s="157" t="s">
        <v>82</v>
      </c>
      <c r="M592" s="157" t="s">
        <v>58</v>
      </c>
      <c r="N592" s="157" t="s">
        <v>59</v>
      </c>
      <c r="O592" s="97" t="s">
        <v>60</v>
      </c>
      <c r="P592" s="157" t="s">
        <v>61</v>
      </c>
      <c r="Q592" s="157" t="s">
        <v>62</v>
      </c>
      <c r="R592" s="117">
        <v>0.1</v>
      </c>
      <c r="S592" s="158">
        <v>1.98</v>
      </c>
      <c r="T592" s="345">
        <v>1750000</v>
      </c>
      <c r="U592" s="345">
        <v>1751449</v>
      </c>
      <c r="V592" s="344">
        <f t="shared" ref="V592:V593" si="1763">IF(U592&gt;T592,0,T592-U592)</f>
        <v>0</v>
      </c>
      <c r="W592" s="344">
        <f t="shared" ref="W592:W593" si="1764">IF(U592&gt;T592,T592,U592)</f>
        <v>1750000</v>
      </c>
      <c r="X592" s="345">
        <v>1312</v>
      </c>
      <c r="Y592" s="346">
        <f t="shared" ref="Y592:Y593" si="1765">X592/U592</f>
        <v>7.4909403585259981E-4</v>
      </c>
      <c r="Z592" s="347">
        <f t="shared" ref="Z592:Z593" si="1766">AE592/X592</f>
        <v>1.0640243902439024</v>
      </c>
      <c r="AA592" s="348">
        <f t="shared" ref="AA592:AA593" si="1767">IF(O592="cpv",(T592*R592),(T592/1000*R592))</f>
        <v>175</v>
      </c>
      <c r="AB592" s="349">
        <f t="shared" ref="AB592:AB593" si="1768">IF(O592="cpv",(IF(V592&gt;0,U592*R592,AA592)),(IF(V592&gt;0,U592/1000*R592,AA592)))</f>
        <v>175</v>
      </c>
      <c r="AC592" s="348">
        <f t="shared" ref="AC592:AC593" si="1769">AB592-AA592</f>
        <v>0</v>
      </c>
      <c r="AD592" s="350">
        <f t="shared" ref="AD592:AD593" si="1770">IF(O592="cpv",(T592*S592),(T592/1000*S592))</f>
        <v>3465</v>
      </c>
      <c r="AE592" s="351">
        <v>1396</v>
      </c>
      <c r="AF592" s="352">
        <f t="shared" ref="AF592:AF593" si="1771">AE592-AD592</f>
        <v>-2069</v>
      </c>
      <c r="AG592" s="352">
        <v>0</v>
      </c>
      <c r="AH592" s="352">
        <f t="shared" ref="AH592:AH593" si="1772">AE592-AB592-AG592</f>
        <v>1221</v>
      </c>
      <c r="AI592" s="353">
        <f t="shared" ref="AI592:AI593" si="1773">AH592/AE592</f>
        <v>0.87464183381088823</v>
      </c>
    </row>
    <row r="593" spans="1:35" customFormat="1" ht="15" hidden="1" customHeight="1" thickBot="1" x14ac:dyDescent="0.3">
      <c r="A593" s="287" t="s">
        <v>926</v>
      </c>
      <c r="B593" s="111">
        <v>2016</v>
      </c>
      <c r="C593" s="111">
        <v>3</v>
      </c>
      <c r="D593" s="112" t="s">
        <v>53</v>
      </c>
      <c r="E593" s="113">
        <v>42440</v>
      </c>
      <c r="F593" s="113">
        <v>42447</v>
      </c>
      <c r="G593" s="114">
        <f t="shared" ca="1" si="1761"/>
        <v>0</v>
      </c>
      <c r="H593" s="115" t="s">
        <v>54</v>
      </c>
      <c r="I593" s="115" t="s">
        <v>140</v>
      </c>
      <c r="J593" s="115" t="s">
        <v>928</v>
      </c>
      <c r="K593" s="116" t="str">
        <f t="shared" ca="1" si="1762"/>
        <v>Completed</v>
      </c>
      <c r="L593" s="111" t="s">
        <v>64</v>
      </c>
      <c r="M593" s="111" t="s">
        <v>58</v>
      </c>
      <c r="N593" s="111" t="s">
        <v>59</v>
      </c>
      <c r="O593" s="97" t="s">
        <v>60</v>
      </c>
      <c r="P593" s="111" t="s">
        <v>61</v>
      </c>
      <c r="Q593" s="111" t="s">
        <v>62</v>
      </c>
      <c r="R593" s="117">
        <v>0.2</v>
      </c>
      <c r="S593" s="117">
        <v>0.8</v>
      </c>
      <c r="T593" s="118">
        <v>2000000</v>
      </c>
      <c r="U593" s="118">
        <v>2002255</v>
      </c>
      <c r="V593" s="116">
        <f t="shared" si="1763"/>
        <v>0</v>
      </c>
      <c r="W593" s="116">
        <f t="shared" si="1764"/>
        <v>2000000</v>
      </c>
      <c r="X593" s="118"/>
      <c r="Y593" s="119">
        <f t="shared" si="1765"/>
        <v>0</v>
      </c>
      <c r="Z593" s="120" t="e">
        <f t="shared" si="1766"/>
        <v>#DIV/0!</v>
      </c>
      <c r="AA593" s="121">
        <f t="shared" si="1767"/>
        <v>400</v>
      </c>
      <c r="AB593" s="122">
        <f t="shared" si="1768"/>
        <v>400</v>
      </c>
      <c r="AC593" s="121">
        <f t="shared" si="1769"/>
        <v>0</v>
      </c>
      <c r="AD593" s="123">
        <f t="shared" si="1770"/>
        <v>1600</v>
      </c>
      <c r="AE593" s="293">
        <v>1000</v>
      </c>
      <c r="AF593" s="124">
        <f t="shared" si="1771"/>
        <v>-600</v>
      </c>
      <c r="AG593" s="124">
        <v>0</v>
      </c>
      <c r="AH593" s="124">
        <f t="shared" si="1772"/>
        <v>600</v>
      </c>
      <c r="AI593" s="340">
        <f t="shared" si="1773"/>
        <v>0.6</v>
      </c>
    </row>
    <row r="594" spans="1:35" customFormat="1" ht="15.75" hidden="1" customHeight="1" thickBot="1" x14ac:dyDescent="0.3">
      <c r="A594" s="291" t="s">
        <v>927</v>
      </c>
      <c r="B594" s="157">
        <v>2016</v>
      </c>
      <c r="C594" s="157">
        <v>3</v>
      </c>
      <c r="D594" s="342" t="s">
        <v>53</v>
      </c>
      <c r="E594" s="159">
        <v>42440</v>
      </c>
      <c r="F594" s="159">
        <v>42447</v>
      </c>
      <c r="G594" s="343">
        <f t="shared" ref="G594:G596" ca="1" si="1774">IF($N$1&gt;F594,0,(F594-$N$1))</f>
        <v>0</v>
      </c>
      <c r="H594" s="156" t="s">
        <v>54</v>
      </c>
      <c r="I594" s="156" t="s">
        <v>140</v>
      </c>
      <c r="J594" s="156" t="s">
        <v>928</v>
      </c>
      <c r="K594" s="344" t="str">
        <f t="shared" ref="K594:K596" ca="1" si="1775">IF(F594=0,$L$3,(IF(G594=0,$L$1,$L$2)))</f>
        <v>Completed</v>
      </c>
      <c r="L594" s="157" t="s">
        <v>82</v>
      </c>
      <c r="M594" s="157" t="s">
        <v>58</v>
      </c>
      <c r="N594" s="157" t="s">
        <v>59</v>
      </c>
      <c r="O594" s="97" t="s">
        <v>60</v>
      </c>
      <c r="P594" s="157" t="s">
        <v>61</v>
      </c>
      <c r="Q594" s="157" t="s">
        <v>62</v>
      </c>
      <c r="R594" s="117">
        <v>0.1</v>
      </c>
      <c r="S594" s="158">
        <v>0.8</v>
      </c>
      <c r="T594" s="345">
        <v>2500000</v>
      </c>
      <c r="U594" s="345">
        <v>2544516</v>
      </c>
      <c r="V594" s="344">
        <f t="shared" ref="V594:V596" si="1776">IF(U594&gt;T594,0,T594-U594)</f>
        <v>0</v>
      </c>
      <c r="W594" s="344">
        <f t="shared" ref="W594:W596" si="1777">IF(U594&gt;T594,T594,U594)</f>
        <v>2500000</v>
      </c>
      <c r="X594" s="345"/>
      <c r="Y594" s="346">
        <f t="shared" ref="Y594:Y596" si="1778">X594/U594</f>
        <v>0</v>
      </c>
      <c r="Z594" s="347" t="e">
        <f t="shared" ref="Z594:Z596" si="1779">AE594/X594</f>
        <v>#DIV/0!</v>
      </c>
      <c r="AA594" s="348">
        <f t="shared" ref="AA594:AA596" si="1780">IF(O594="cpv",(T594*R594),(T594/1000*R594))</f>
        <v>250</v>
      </c>
      <c r="AB594" s="349">
        <v>254.59</v>
      </c>
      <c r="AC594" s="348">
        <f t="shared" ref="AC594:AC596" si="1781">AB594-AA594</f>
        <v>4.5900000000000034</v>
      </c>
      <c r="AD594" s="350">
        <f t="shared" ref="AD594:AD596" si="1782">IF(O594="cpv",(T594*S594),(T594/1000*S594))</f>
        <v>2000</v>
      </c>
      <c r="AE594" s="351">
        <f>IF((SUMIF($J$7:$J$1048576,J594,$U$7:$U$1048576))&gt;(SUMIF($J$7:$J$1048576,J594,$T$7:$T$1048576)),AD594,(IF(O594="cpv",(U594*S594),(U594*S594/1000))))</f>
        <v>2000</v>
      </c>
      <c r="AF594" s="352">
        <f t="shared" ref="AF594:AF596" si="1783">AE594-AD594</f>
        <v>0</v>
      </c>
      <c r="AG594" s="352">
        <v>0</v>
      </c>
      <c r="AH594" s="352">
        <f t="shared" ref="AH594:AH596" si="1784">AE594-AB594-AG594</f>
        <v>1745.41</v>
      </c>
      <c r="AI594" s="353">
        <f t="shared" ref="AI594:AI596" si="1785">AH594/AE594</f>
        <v>0.87270500000000006</v>
      </c>
    </row>
    <row r="595" spans="1:35" customFormat="1" ht="15.75" hidden="1" customHeight="1" thickBot="1" x14ac:dyDescent="0.3">
      <c r="A595" s="289" t="s">
        <v>929</v>
      </c>
      <c r="B595" s="141">
        <v>2016</v>
      </c>
      <c r="C595" s="141">
        <v>3</v>
      </c>
      <c r="D595" s="142" t="s">
        <v>53</v>
      </c>
      <c r="E595" s="143">
        <v>42445</v>
      </c>
      <c r="F595" s="143">
        <v>42448</v>
      </c>
      <c r="G595" s="144">
        <f t="shared" ca="1" si="1774"/>
        <v>0</v>
      </c>
      <c r="H595" s="145" t="s">
        <v>54</v>
      </c>
      <c r="I595" s="145" t="s">
        <v>261</v>
      </c>
      <c r="J595" s="145" t="s">
        <v>930</v>
      </c>
      <c r="K595" s="146" t="str">
        <f t="shared" ca="1" si="1775"/>
        <v>Completed</v>
      </c>
      <c r="L595" s="141" t="s">
        <v>98</v>
      </c>
      <c r="M595" s="141" t="s">
        <v>58</v>
      </c>
      <c r="N595" s="141" t="s">
        <v>123</v>
      </c>
      <c r="O595" s="141" t="s">
        <v>109</v>
      </c>
      <c r="P595" s="141" t="s">
        <v>100</v>
      </c>
      <c r="Q595" s="141" t="s">
        <v>101</v>
      </c>
      <c r="R595" s="117">
        <v>4.2000000000000003E-2</v>
      </c>
      <c r="S595" s="147">
        <v>0.06</v>
      </c>
      <c r="T595" s="148">
        <v>250000</v>
      </c>
      <c r="U595" s="148">
        <v>230970</v>
      </c>
      <c r="V595" s="146">
        <f t="shared" si="1776"/>
        <v>19030</v>
      </c>
      <c r="W595" s="146">
        <f t="shared" si="1777"/>
        <v>230970</v>
      </c>
      <c r="X595" s="148">
        <v>14572</v>
      </c>
      <c r="Y595" s="149">
        <f t="shared" si="1778"/>
        <v>6.3090444646490884E-2</v>
      </c>
      <c r="Z595" s="150">
        <f t="shared" si="1779"/>
        <v>1.0293713972001097</v>
      </c>
      <c r="AA595" s="151">
        <f t="shared" si="1780"/>
        <v>10500</v>
      </c>
      <c r="AB595" s="152">
        <f t="shared" ref="AB595:AB596" si="1786">IF(O595="cpv",(IF(V595&gt;0,U595*R595,AA595)),(IF(V595&gt;0,U595/1000*R595,AA595)))</f>
        <v>9700.74</v>
      </c>
      <c r="AC595" s="151">
        <f t="shared" si="1781"/>
        <v>-799.26000000000022</v>
      </c>
      <c r="AD595" s="153">
        <f t="shared" si="1782"/>
        <v>15000</v>
      </c>
      <c r="AE595" s="295">
        <v>15000</v>
      </c>
      <c r="AF595" s="154">
        <f t="shared" si="1783"/>
        <v>0</v>
      </c>
      <c r="AG595" s="154">
        <v>0</v>
      </c>
      <c r="AH595" s="154">
        <f t="shared" si="1784"/>
        <v>5299.26</v>
      </c>
      <c r="AI595" s="354">
        <f t="shared" si="1785"/>
        <v>0.35328399999999999</v>
      </c>
    </row>
    <row r="596" spans="1:35" customFormat="1" ht="15.75" hidden="1" customHeight="1" thickBot="1" x14ac:dyDescent="0.3">
      <c r="A596" s="289" t="s">
        <v>931</v>
      </c>
      <c r="B596" s="141">
        <v>2016</v>
      </c>
      <c r="C596" s="141">
        <v>3</v>
      </c>
      <c r="D596" s="142" t="s">
        <v>53</v>
      </c>
      <c r="E596" s="143">
        <v>42440</v>
      </c>
      <c r="F596" s="143">
        <v>42456</v>
      </c>
      <c r="G596" s="144">
        <f t="shared" ca="1" si="1774"/>
        <v>0</v>
      </c>
      <c r="H596" s="145" t="s">
        <v>74</v>
      </c>
      <c r="I596" s="145" t="s">
        <v>151</v>
      </c>
      <c r="J596" s="145" t="s">
        <v>932</v>
      </c>
      <c r="K596" s="146" t="str">
        <f t="shared" ca="1" si="1775"/>
        <v>Completed</v>
      </c>
      <c r="L596" s="141" t="s">
        <v>98</v>
      </c>
      <c r="M596" s="141" t="s">
        <v>58</v>
      </c>
      <c r="N596" s="141" t="s">
        <v>123</v>
      </c>
      <c r="O596" s="141" t="s">
        <v>109</v>
      </c>
      <c r="P596" s="141" t="s">
        <v>100</v>
      </c>
      <c r="Q596" s="141" t="s">
        <v>101</v>
      </c>
      <c r="R596" s="117">
        <v>4.2000000000000003E-2</v>
      </c>
      <c r="S596" s="147">
        <v>5.5E-2</v>
      </c>
      <c r="T596" s="148">
        <v>181818</v>
      </c>
      <c r="U596" s="148">
        <v>190010</v>
      </c>
      <c r="V596" s="146">
        <f t="shared" si="1776"/>
        <v>0</v>
      </c>
      <c r="W596" s="146">
        <f t="shared" si="1777"/>
        <v>181818</v>
      </c>
      <c r="X596" s="148">
        <v>11898</v>
      </c>
      <c r="Y596" s="149">
        <f t="shared" si="1778"/>
        <v>6.261775696015999E-2</v>
      </c>
      <c r="Z596" s="150">
        <f t="shared" si="1779"/>
        <v>0.84047655068078664</v>
      </c>
      <c r="AA596" s="151">
        <f t="shared" si="1780"/>
        <v>7636.3560000000007</v>
      </c>
      <c r="AB596" s="152">
        <f t="shared" si="1786"/>
        <v>7636.3560000000007</v>
      </c>
      <c r="AC596" s="151">
        <f t="shared" si="1781"/>
        <v>0</v>
      </c>
      <c r="AD596" s="153">
        <f t="shared" si="1782"/>
        <v>9999.99</v>
      </c>
      <c r="AE596" s="295">
        <f>IF((SUMIF($J$7:$J$1048576,J596,$U$7:$U$1048576))&gt;(SUMIF($J$7:$J$1048576,J596,$T$7:$T$1048576)),AD596,(IF(O596="cpv",(U596*S596),(U596*S596/1000))))</f>
        <v>9999.99</v>
      </c>
      <c r="AF596" s="154">
        <f t="shared" si="1783"/>
        <v>0</v>
      </c>
      <c r="AG596" s="154">
        <v>0</v>
      </c>
      <c r="AH596" s="154">
        <f t="shared" si="1784"/>
        <v>2363.6339999999991</v>
      </c>
      <c r="AI596" s="354">
        <f t="shared" si="1785"/>
        <v>0.23636363636363628</v>
      </c>
    </row>
    <row r="597" spans="1:35" customFormat="1" ht="15.75" hidden="1" customHeight="1" thickBot="1" x14ac:dyDescent="0.3">
      <c r="A597" s="289" t="s">
        <v>933</v>
      </c>
      <c r="B597" s="141">
        <v>2016</v>
      </c>
      <c r="C597" s="141">
        <v>3</v>
      </c>
      <c r="D597" s="142" t="s">
        <v>53</v>
      </c>
      <c r="E597" s="143">
        <v>42430</v>
      </c>
      <c r="F597" s="143">
        <v>42459</v>
      </c>
      <c r="G597" s="144">
        <f t="shared" ref="G597:G598" ca="1" si="1787">IF($N$1&gt;F597,0,(F597-$N$1))</f>
        <v>0</v>
      </c>
      <c r="H597" s="145" t="s">
        <v>84</v>
      </c>
      <c r="I597" s="145" t="s">
        <v>477</v>
      </c>
      <c r="J597" s="145" t="s">
        <v>934</v>
      </c>
      <c r="K597" s="146" t="str">
        <f t="shared" ref="K597:K598" ca="1" si="1788">IF(F597=0,$L$3,(IF(G597=0,$L$1,$L$2)))</f>
        <v>Completed</v>
      </c>
      <c r="L597" s="141" t="s">
        <v>98</v>
      </c>
      <c r="M597" s="141" t="s">
        <v>58</v>
      </c>
      <c r="N597" s="141" t="s">
        <v>99</v>
      </c>
      <c r="O597" s="141" t="s">
        <v>109</v>
      </c>
      <c r="P597" s="141" t="s">
        <v>100</v>
      </c>
      <c r="Q597" s="141" t="s">
        <v>101</v>
      </c>
      <c r="R597" s="117">
        <v>0.45</v>
      </c>
      <c r="S597" s="147">
        <v>0.6</v>
      </c>
      <c r="T597" s="148">
        <v>18750</v>
      </c>
      <c r="U597" s="148">
        <v>12500</v>
      </c>
      <c r="V597" s="146">
        <f t="shared" ref="V597:V598" si="1789">IF(U597&gt;T597,0,T597-U597)</f>
        <v>6250</v>
      </c>
      <c r="W597" s="146">
        <f t="shared" ref="W597:W598" si="1790">IF(U597&gt;T597,T597,U597)</f>
        <v>12500</v>
      </c>
      <c r="X597" s="148"/>
      <c r="Y597" s="149">
        <f t="shared" ref="Y597:Y598" si="1791">X597/U597</f>
        <v>0</v>
      </c>
      <c r="Z597" s="150" t="e">
        <f t="shared" ref="Z597:Z598" si="1792">AE597/X597</f>
        <v>#DIV/0!</v>
      </c>
      <c r="AA597" s="151">
        <f t="shared" ref="AA597:AA598" si="1793">IF(O597="cpv",(T597*R597),(T597/1000*R597))</f>
        <v>8437.5</v>
      </c>
      <c r="AB597" s="152">
        <f t="shared" ref="AB597:AB598" si="1794">IF(O597="cpv",(IF(V597&gt;0,U597*R597,AA597)),(IF(V597&gt;0,U597/1000*R597,AA597)))</f>
        <v>5625</v>
      </c>
      <c r="AC597" s="151">
        <f t="shared" ref="AC597:AC598" si="1795">AB597-AA597</f>
        <v>-2812.5</v>
      </c>
      <c r="AD597" s="153">
        <f t="shared" ref="AD597:AD598" si="1796">IF(O597="cpv",(T597*S597),(T597/1000*S597))</f>
        <v>11250</v>
      </c>
      <c r="AE597" s="295">
        <f>IF((SUMIF($J$7:$J$1048576,J597,$U$7:$U$1048576))&gt;(SUMIF($J$7:$J$1048576,J597,$T$7:$T$1048576)),AD597,(IF(O597="cpv",(U597*S597),(U597*S597/1000))))</f>
        <v>7500</v>
      </c>
      <c r="AF597" s="154">
        <f t="shared" ref="AF597:AF598" si="1797">AE597-AD597</f>
        <v>-3750</v>
      </c>
      <c r="AG597" s="154">
        <v>0</v>
      </c>
      <c r="AH597" s="154">
        <f t="shared" ref="AH597:AH598" si="1798">AE597-AB597-AG597</f>
        <v>1875</v>
      </c>
      <c r="AI597" s="354">
        <f t="shared" ref="AI597:AI598" si="1799">AH597/AE597</f>
        <v>0.25</v>
      </c>
    </row>
    <row r="598" spans="1:35" customFormat="1" ht="15" hidden="1" customHeight="1" thickBot="1" x14ac:dyDescent="0.3">
      <c r="A598" s="287" t="s">
        <v>935</v>
      </c>
      <c r="B598" s="111">
        <v>2016</v>
      </c>
      <c r="C598" s="111">
        <v>3</v>
      </c>
      <c r="D598" s="112" t="s">
        <v>53</v>
      </c>
      <c r="E598" s="113">
        <v>42446</v>
      </c>
      <c r="F598" s="113">
        <v>42459</v>
      </c>
      <c r="G598" s="114">
        <f t="shared" ca="1" si="1787"/>
        <v>0</v>
      </c>
      <c r="H598" s="115" t="s">
        <v>84</v>
      </c>
      <c r="I598" s="115" t="s">
        <v>170</v>
      </c>
      <c r="J598" s="115" t="s">
        <v>938</v>
      </c>
      <c r="K598" s="116" t="str">
        <f t="shared" ca="1" si="1788"/>
        <v>Completed</v>
      </c>
      <c r="L598" s="111" t="s">
        <v>64</v>
      </c>
      <c r="M598" s="111" t="s">
        <v>58</v>
      </c>
      <c r="N598" s="111" t="s">
        <v>59</v>
      </c>
      <c r="O598" s="97" t="s">
        <v>60</v>
      </c>
      <c r="P598" s="111" t="s">
        <v>61</v>
      </c>
      <c r="Q598" s="111" t="s">
        <v>62</v>
      </c>
      <c r="R598" s="117">
        <v>0.2</v>
      </c>
      <c r="S598" s="117">
        <v>0.8</v>
      </c>
      <c r="T598" s="118">
        <v>6000000</v>
      </c>
      <c r="U598" s="118">
        <v>6010763</v>
      </c>
      <c r="V598" s="116">
        <f t="shared" si="1789"/>
        <v>0</v>
      </c>
      <c r="W598" s="116">
        <f t="shared" si="1790"/>
        <v>6000000</v>
      </c>
      <c r="X598" s="118">
        <v>2837</v>
      </c>
      <c r="Y598" s="119">
        <f t="shared" si="1791"/>
        <v>4.7198666791553752E-4</v>
      </c>
      <c r="Z598" s="120">
        <f t="shared" si="1792"/>
        <v>1.6760662671836446</v>
      </c>
      <c r="AA598" s="121">
        <f t="shared" si="1793"/>
        <v>1200</v>
      </c>
      <c r="AB598" s="122">
        <f t="shared" si="1794"/>
        <v>1200</v>
      </c>
      <c r="AC598" s="121">
        <f t="shared" si="1795"/>
        <v>0</v>
      </c>
      <c r="AD598" s="123">
        <f t="shared" si="1796"/>
        <v>4800</v>
      </c>
      <c r="AE598" s="293">
        <v>4755</v>
      </c>
      <c r="AF598" s="124">
        <f t="shared" si="1797"/>
        <v>-45</v>
      </c>
      <c r="AG598" s="124">
        <v>0</v>
      </c>
      <c r="AH598" s="124">
        <f t="shared" si="1798"/>
        <v>3555</v>
      </c>
      <c r="AI598" s="340">
        <f t="shared" si="1799"/>
        <v>0.74763406940063093</v>
      </c>
    </row>
    <row r="599" spans="1:35" customFormat="1" ht="15" hidden="1" customHeight="1" thickBot="1" x14ac:dyDescent="0.3">
      <c r="A599" s="290" t="s">
        <v>936</v>
      </c>
      <c r="B599" s="97">
        <v>2016</v>
      </c>
      <c r="C599" s="97">
        <v>3</v>
      </c>
      <c r="D599" s="98" t="s">
        <v>53</v>
      </c>
      <c r="E599" s="99">
        <v>42446</v>
      </c>
      <c r="F599" s="99">
        <v>42459</v>
      </c>
      <c r="G599" s="100">
        <f t="shared" ref="G599:G600" ca="1" si="1800">IF($N$1&gt;F599,0,(F599-$N$1))</f>
        <v>0</v>
      </c>
      <c r="H599" s="96" t="s">
        <v>84</v>
      </c>
      <c r="I599" s="96" t="s">
        <v>170</v>
      </c>
      <c r="J599" s="96" t="s">
        <v>938</v>
      </c>
      <c r="K599" s="101" t="str">
        <f t="shared" ref="K599:K600" ca="1" si="1801">IF(F599=0,$L$3,(IF(G599=0,$L$1,$L$2)))</f>
        <v>Completed</v>
      </c>
      <c r="L599" s="97" t="s">
        <v>57</v>
      </c>
      <c r="M599" s="97" t="s">
        <v>58</v>
      </c>
      <c r="N599" s="97" t="s">
        <v>59</v>
      </c>
      <c r="O599" s="97" t="s">
        <v>60</v>
      </c>
      <c r="P599" s="97" t="s">
        <v>61</v>
      </c>
      <c r="Q599" s="97" t="s">
        <v>62</v>
      </c>
      <c r="R599" s="117">
        <v>0.75</v>
      </c>
      <c r="S599" s="102">
        <v>0.8</v>
      </c>
      <c r="T599" s="103">
        <v>2000000</v>
      </c>
      <c r="U599" s="103">
        <v>57031</v>
      </c>
      <c r="V599" s="101">
        <f t="shared" ref="V599:V600" si="1802">IF(U599&gt;T599,0,T599-U599)</f>
        <v>1942969</v>
      </c>
      <c r="W599" s="101">
        <f t="shared" ref="W599:W600" si="1803">IF(U599&gt;T599,T599,U599)</f>
        <v>57031</v>
      </c>
      <c r="X599" s="103"/>
      <c r="Y599" s="104">
        <f t="shared" ref="Y599:Y600" si="1804">X599/U599</f>
        <v>0</v>
      </c>
      <c r="Z599" s="105" t="e">
        <f t="shared" ref="Z599:Z600" si="1805">AE599/X599</f>
        <v>#DIV/0!</v>
      </c>
      <c r="AA599" s="106">
        <f t="shared" ref="AA599:AA600" si="1806">IF(O599="cpv",(T599*R599),(T599/1000*R599))</f>
        <v>1500</v>
      </c>
      <c r="AB599" s="107">
        <f t="shared" ref="AB599:AB600" si="1807">IF(O599="cpv",(IF(V599&gt;0,U599*R599,AA599)),(IF(V599&gt;0,U599/1000*R599,AA599)))</f>
        <v>42.773249999999997</v>
      </c>
      <c r="AC599" s="106">
        <f t="shared" ref="AC599:AC600" si="1808">AB599-AA599</f>
        <v>-1457.22675</v>
      </c>
      <c r="AD599" s="108">
        <f t="shared" ref="AD599:AD600" si="1809">IF(O599="cpv",(T599*S599),(T599/1000*S599))</f>
        <v>1600</v>
      </c>
      <c r="AE599" s="298">
        <f>IF((SUMIF($J$7:$J$1048576,J599,$U$7:$U$1048576))&gt;(SUMIF($J$7:$J$1048576,J599,$T$7:$T$1048576)),AD599,(IF(O599="cpv",(U599*S599),(U599*S599/1000))))</f>
        <v>45.6248</v>
      </c>
      <c r="AF599" s="109">
        <f t="shared" ref="AF599:AF600" si="1810">AE599-AD599</f>
        <v>-1554.3751999999999</v>
      </c>
      <c r="AG599" s="109">
        <v>0</v>
      </c>
      <c r="AH599" s="109">
        <f t="shared" ref="AH599:AH600" si="1811">AE599-AB599-AG599</f>
        <v>2.8515500000000031</v>
      </c>
      <c r="AI599" s="341">
        <f t="shared" ref="AI599:AI600" si="1812">AH599/AE599</f>
        <v>6.2500000000000069E-2</v>
      </c>
    </row>
    <row r="600" spans="1:35" customFormat="1" ht="15.75" hidden="1" customHeight="1" thickBot="1" x14ac:dyDescent="0.3">
      <c r="A600" s="291" t="s">
        <v>937</v>
      </c>
      <c r="B600" s="157">
        <v>2016</v>
      </c>
      <c r="C600" s="157">
        <v>3</v>
      </c>
      <c r="D600" s="342" t="s">
        <v>53</v>
      </c>
      <c r="E600" s="159">
        <v>42446</v>
      </c>
      <c r="F600" s="159">
        <v>42459</v>
      </c>
      <c r="G600" s="343">
        <f t="shared" ca="1" si="1800"/>
        <v>0</v>
      </c>
      <c r="H600" s="156" t="s">
        <v>84</v>
      </c>
      <c r="I600" s="156" t="s">
        <v>170</v>
      </c>
      <c r="J600" s="156" t="s">
        <v>938</v>
      </c>
      <c r="K600" s="344" t="str">
        <f t="shared" ca="1" si="1801"/>
        <v>Completed</v>
      </c>
      <c r="L600" s="157" t="s">
        <v>315</v>
      </c>
      <c r="M600" s="157" t="s">
        <v>58</v>
      </c>
      <c r="N600" s="157" t="s">
        <v>59</v>
      </c>
      <c r="O600" s="97" t="s">
        <v>60</v>
      </c>
      <c r="P600" s="157" t="s">
        <v>61</v>
      </c>
      <c r="Q600" s="157" t="s">
        <v>62</v>
      </c>
      <c r="R600" s="117">
        <v>0.35</v>
      </c>
      <c r="S600" s="158">
        <v>0.8</v>
      </c>
      <c r="T600" s="345">
        <v>2000000</v>
      </c>
      <c r="U600" s="345">
        <v>2000450</v>
      </c>
      <c r="V600" s="344">
        <f t="shared" si="1802"/>
        <v>0</v>
      </c>
      <c r="W600" s="344">
        <f t="shared" si="1803"/>
        <v>2000000</v>
      </c>
      <c r="X600" s="345">
        <v>2428</v>
      </c>
      <c r="Y600" s="346">
        <f t="shared" si="1804"/>
        <v>1.213726911444925E-3</v>
      </c>
      <c r="Z600" s="347">
        <f t="shared" si="1805"/>
        <v>0.65912685337726518</v>
      </c>
      <c r="AA600" s="348">
        <f t="shared" si="1806"/>
        <v>700</v>
      </c>
      <c r="AB600" s="349">
        <f t="shared" si="1807"/>
        <v>700</v>
      </c>
      <c r="AC600" s="348">
        <f t="shared" si="1808"/>
        <v>0</v>
      </c>
      <c r="AD600" s="350">
        <f t="shared" si="1809"/>
        <v>1600</v>
      </c>
      <c r="AE600" s="351">
        <f>IF((SUMIF($J$7:$J$1048576,J600,$U$7:$U$1048576))&gt;(SUMIF($J$7:$J$1048576,J600,$T$7:$T$1048576)),AD600,(IF(O600="cpv",(U600*S600),(U600*S600/1000))))</f>
        <v>1600.36</v>
      </c>
      <c r="AF600" s="352">
        <f t="shared" si="1810"/>
        <v>0.35999999999989996</v>
      </c>
      <c r="AG600" s="352">
        <v>0</v>
      </c>
      <c r="AH600" s="352">
        <f t="shared" si="1811"/>
        <v>900.3599999999999</v>
      </c>
      <c r="AI600" s="353">
        <f t="shared" si="1812"/>
        <v>0.56259841535654476</v>
      </c>
    </row>
    <row r="601" spans="1:35" customFormat="1" ht="15.75" hidden="1" customHeight="1" thickBot="1" x14ac:dyDescent="0.3">
      <c r="A601" s="289" t="s">
        <v>939</v>
      </c>
      <c r="B601" s="141">
        <v>2016</v>
      </c>
      <c r="C601" s="141">
        <v>3</v>
      </c>
      <c r="D601" s="142" t="s">
        <v>53</v>
      </c>
      <c r="E601" s="143">
        <v>42447</v>
      </c>
      <c r="F601" s="143">
        <v>42459</v>
      </c>
      <c r="G601" s="144">
        <f t="shared" ref="G601" ca="1" si="1813">IF($N$1&gt;F601,0,(F601-$N$1))</f>
        <v>0</v>
      </c>
      <c r="H601" s="145" t="s">
        <v>74</v>
      </c>
      <c r="I601" s="145" t="s">
        <v>940</v>
      </c>
      <c r="J601" s="145" t="s">
        <v>941</v>
      </c>
      <c r="K601" s="146" t="str">
        <f t="shared" ref="K601" ca="1" si="1814">IF(F601=0,$L$3,(IF(G601=0,$L$1,$L$2)))</f>
        <v>Completed</v>
      </c>
      <c r="L601" s="141" t="s">
        <v>817</v>
      </c>
      <c r="M601" s="141" t="s">
        <v>58</v>
      </c>
      <c r="N601" s="141" t="s">
        <v>587</v>
      </c>
      <c r="O601" s="141" t="s">
        <v>109</v>
      </c>
      <c r="P601" s="141" t="s">
        <v>100</v>
      </c>
      <c r="Q601" s="141" t="s">
        <v>101</v>
      </c>
      <c r="R601" s="117">
        <v>3.7499999999999999E-2</v>
      </c>
      <c r="S601" s="147">
        <v>0.06</v>
      </c>
      <c r="T601" s="148">
        <v>100000</v>
      </c>
      <c r="U601" s="148">
        <v>102669</v>
      </c>
      <c r="V601" s="146">
        <f t="shared" ref="V601" si="1815">IF(U601&gt;T601,0,T601-U601)</f>
        <v>0</v>
      </c>
      <c r="W601" s="146">
        <f t="shared" ref="W601" si="1816">IF(U601&gt;T601,T601,U601)</f>
        <v>100000</v>
      </c>
      <c r="X601" s="148">
        <v>6439</v>
      </c>
      <c r="Y601" s="149">
        <f t="shared" ref="Y601" si="1817">X601/U601</f>
        <v>6.2716107101461985E-2</v>
      </c>
      <c r="Z601" s="150">
        <f t="shared" ref="Z601" si="1818">AE601/X601</f>
        <v>0.93182171144587667</v>
      </c>
      <c r="AA601" s="151">
        <f t="shared" ref="AA601" si="1819">IF(O601="cpv",(T601*R601),(T601/1000*R601))</f>
        <v>3750</v>
      </c>
      <c r="AB601" s="152">
        <f t="shared" ref="AB601" si="1820">IF(O601="cpv",(IF(V601&gt;0,U601*R601,AA601)),(IF(V601&gt;0,U601/1000*R601,AA601)))</f>
        <v>3750</v>
      </c>
      <c r="AC601" s="151">
        <f t="shared" ref="AC601" si="1821">AB601-AA601</f>
        <v>0</v>
      </c>
      <c r="AD601" s="153">
        <f t="shared" ref="AD601" si="1822">IF(O601="cpv",(T601*S601),(T601/1000*S601))</f>
        <v>6000</v>
      </c>
      <c r="AE601" s="295">
        <f>IF((SUMIF($J$7:$J$1048576,J601,$U$7:$U$1048576))&gt;(SUMIF($J$7:$J$1048576,J601,$T$7:$T$1048576)),AD601,(IF(O601="cpv",(U601*S601),(U601*S601/1000))))</f>
        <v>6000</v>
      </c>
      <c r="AF601" s="154">
        <f t="shared" ref="AF601" si="1823">AE601-AD601</f>
        <v>0</v>
      </c>
      <c r="AG601" s="154">
        <v>0</v>
      </c>
      <c r="AH601" s="154">
        <f t="shared" ref="AH601" si="1824">AE601-AB601-AG601</f>
        <v>2250</v>
      </c>
      <c r="AI601" s="354">
        <f t="shared" ref="AI601" si="1825">AH601/AE601</f>
        <v>0.375</v>
      </c>
    </row>
    <row r="602" spans="1:35" customFormat="1" ht="15" hidden="1" customHeight="1" x14ac:dyDescent="0.3">
      <c r="A602" s="287" t="s">
        <v>942</v>
      </c>
      <c r="B602" s="111">
        <v>2016</v>
      </c>
      <c r="C602" s="111">
        <v>3</v>
      </c>
      <c r="D602" s="112" t="s">
        <v>53</v>
      </c>
      <c r="E602" s="113">
        <v>42447</v>
      </c>
      <c r="F602" s="113">
        <v>42459</v>
      </c>
      <c r="G602" s="114">
        <f t="shared" ref="G602:G605" ca="1" si="1826">IF($N$1&gt;F602,0,(F602-$N$1))</f>
        <v>0</v>
      </c>
      <c r="H602" s="115" t="s">
        <v>74</v>
      </c>
      <c r="I602" s="115" t="s">
        <v>940</v>
      </c>
      <c r="J602" s="115" t="s">
        <v>943</v>
      </c>
      <c r="K602" s="116" t="str">
        <f t="shared" ref="K602:K605" ca="1" si="1827">IF(F602=0,$L$3,(IF(G602=0,$L$1,$L$2)))</f>
        <v>Completed</v>
      </c>
      <c r="L602" s="111" t="s">
        <v>57</v>
      </c>
      <c r="M602" s="111" t="s">
        <v>58</v>
      </c>
      <c r="N602" s="111" t="s">
        <v>108</v>
      </c>
      <c r="O602" s="111" t="s">
        <v>109</v>
      </c>
      <c r="P602" s="111" t="s">
        <v>100</v>
      </c>
      <c r="Q602" s="111" t="s">
        <v>101</v>
      </c>
      <c r="R602" s="117">
        <v>1.4999999999999999E-2</v>
      </c>
      <c r="S602" s="117">
        <v>3.3000000000000002E-2</v>
      </c>
      <c r="T602" s="118">
        <v>100000</v>
      </c>
      <c r="U602" s="118">
        <v>78588</v>
      </c>
      <c r="V602" s="116">
        <f t="shared" ref="V602:V605" si="1828">IF(U602&gt;T602,0,T602-U602)</f>
        <v>21412</v>
      </c>
      <c r="W602" s="116">
        <f t="shared" ref="W602:W605" si="1829">IF(U602&gt;T602,T602,U602)</f>
        <v>78588</v>
      </c>
      <c r="X602" s="118"/>
      <c r="Y602" s="119">
        <f t="shared" ref="Y602:Y605" si="1830">X602/U602</f>
        <v>0</v>
      </c>
      <c r="Z602" s="120" t="e">
        <f t="shared" ref="Z602:Z605" si="1831">AE602/X602</f>
        <v>#DIV/0!</v>
      </c>
      <c r="AA602" s="121">
        <f t="shared" ref="AA602:AA605" si="1832">IF(O602="cpv",(T602*R602),(T602/1000*R602))</f>
        <v>1500</v>
      </c>
      <c r="AB602" s="122">
        <f t="shared" ref="AB602:AB605" si="1833">IF(O602="cpv",(IF(V602&gt;0,U602*R602,AA602)),(IF(V602&gt;0,U602/1000*R602,AA602)))</f>
        <v>1178.82</v>
      </c>
      <c r="AC602" s="121">
        <f t="shared" ref="AC602:AC605" si="1834">AB602-AA602</f>
        <v>-321.18000000000006</v>
      </c>
      <c r="AD602" s="123">
        <f t="shared" ref="AD602:AD605" si="1835">IF(O602="cpv",(T602*S602),(T602/1000*S602))</f>
        <v>3300</v>
      </c>
      <c r="AE602" s="293">
        <v>2335</v>
      </c>
      <c r="AF602" s="124">
        <f t="shared" ref="AF602:AF605" si="1836">AE602-AD602</f>
        <v>-965</v>
      </c>
      <c r="AG602" s="124">
        <v>0</v>
      </c>
      <c r="AH602" s="124">
        <f t="shared" ref="AH602:AH605" si="1837">AE602-AB602-AG602</f>
        <v>1156.18</v>
      </c>
      <c r="AI602" s="340">
        <f t="shared" ref="AI602:AI605" si="1838">AH602/AE602</f>
        <v>0.49515203426124199</v>
      </c>
    </row>
    <row r="603" spans="1:35" customFormat="1" ht="15" hidden="1" customHeight="1" thickBot="1" x14ac:dyDescent="0.3">
      <c r="A603" s="290" t="s">
        <v>944</v>
      </c>
      <c r="B603" s="97">
        <v>2016</v>
      </c>
      <c r="C603" s="97">
        <v>3</v>
      </c>
      <c r="D603" s="98" t="s">
        <v>53</v>
      </c>
      <c r="E603" s="99">
        <v>42447</v>
      </c>
      <c r="F603" s="99">
        <v>42459</v>
      </c>
      <c r="G603" s="100">
        <f t="shared" ca="1" si="1826"/>
        <v>0</v>
      </c>
      <c r="H603" s="96" t="s">
        <v>74</v>
      </c>
      <c r="I603" s="96" t="s">
        <v>940</v>
      </c>
      <c r="J603" s="96" t="s">
        <v>943</v>
      </c>
      <c r="K603" s="101" t="str">
        <f t="shared" ca="1" si="1827"/>
        <v>Completed</v>
      </c>
      <c r="L603" s="97" t="s">
        <v>77</v>
      </c>
      <c r="M603" s="97" t="s">
        <v>58</v>
      </c>
      <c r="N603" s="97" t="s">
        <v>108</v>
      </c>
      <c r="O603" s="97" t="s">
        <v>109</v>
      </c>
      <c r="P603" s="97" t="s">
        <v>100</v>
      </c>
      <c r="Q603" s="97" t="s">
        <v>101</v>
      </c>
      <c r="R603" s="102">
        <v>0.01</v>
      </c>
      <c r="S603" s="102">
        <v>3.3000000000000002E-2</v>
      </c>
      <c r="T603" s="103">
        <v>75000</v>
      </c>
      <c r="U603" s="103">
        <v>75376</v>
      </c>
      <c r="V603" s="101">
        <f t="shared" si="1828"/>
        <v>0</v>
      </c>
      <c r="W603" s="101">
        <f t="shared" si="1829"/>
        <v>75000</v>
      </c>
      <c r="X603" s="103">
        <v>2533</v>
      </c>
      <c r="Y603" s="104">
        <f t="shared" si="1830"/>
        <v>3.3604860963701973E-2</v>
      </c>
      <c r="Z603" s="105">
        <f t="shared" si="1831"/>
        <v>0.98200078957757597</v>
      </c>
      <c r="AA603" s="106">
        <f t="shared" si="1832"/>
        <v>750</v>
      </c>
      <c r="AB603" s="107">
        <v>0</v>
      </c>
      <c r="AC603" s="106">
        <f t="shared" si="1834"/>
        <v>-750</v>
      </c>
      <c r="AD603" s="108">
        <f t="shared" si="1835"/>
        <v>2475</v>
      </c>
      <c r="AE603" s="298">
        <f>IF((SUMIF($J$7:$J$1048576,J603,$U$7:$U$1048576))&gt;(SUMIF($J$7:$J$1048576,J603,$T$7:$T$1048576)),AD603,(IF(O603="cpv",(U603*S603),(U603*S603/1000))))</f>
        <v>2487.4079999999999</v>
      </c>
      <c r="AF603" s="109">
        <f t="shared" si="1836"/>
        <v>12.407999999999902</v>
      </c>
      <c r="AG603" s="109">
        <v>0</v>
      </c>
      <c r="AH603" s="109">
        <f t="shared" si="1837"/>
        <v>2487.4079999999999</v>
      </c>
      <c r="AI603" s="341">
        <f t="shared" si="1838"/>
        <v>1</v>
      </c>
    </row>
    <row r="604" spans="1:35" customFormat="1" ht="15" hidden="1" customHeight="1" thickBot="1" x14ac:dyDescent="0.3">
      <c r="A604" s="290" t="s">
        <v>945</v>
      </c>
      <c r="B604" s="97">
        <v>2016</v>
      </c>
      <c r="C604" s="97">
        <v>3</v>
      </c>
      <c r="D604" s="98" t="s">
        <v>53</v>
      </c>
      <c r="E604" s="99">
        <v>42447</v>
      </c>
      <c r="F604" s="99">
        <v>42459</v>
      </c>
      <c r="G604" s="100">
        <f t="shared" ca="1" si="1826"/>
        <v>0</v>
      </c>
      <c r="H604" s="96" t="s">
        <v>74</v>
      </c>
      <c r="I604" s="96" t="s">
        <v>940</v>
      </c>
      <c r="J604" s="96" t="s">
        <v>943</v>
      </c>
      <c r="K604" s="101" t="str">
        <f t="shared" ca="1" si="1827"/>
        <v>Completed</v>
      </c>
      <c r="L604" s="97" t="s">
        <v>133</v>
      </c>
      <c r="M604" s="97" t="s">
        <v>58</v>
      </c>
      <c r="N604" s="97" t="s">
        <v>108</v>
      </c>
      <c r="O604" s="97" t="s">
        <v>109</v>
      </c>
      <c r="P604" s="97" t="s">
        <v>100</v>
      </c>
      <c r="Q604" s="97" t="s">
        <v>101</v>
      </c>
      <c r="R604" s="117">
        <v>5.0000000000000001E-3</v>
      </c>
      <c r="S604" s="102">
        <v>3.3000000000000002E-2</v>
      </c>
      <c r="T604" s="103">
        <v>100000</v>
      </c>
      <c r="U604" s="103">
        <v>101155</v>
      </c>
      <c r="V604" s="101">
        <f t="shared" si="1828"/>
        <v>0</v>
      </c>
      <c r="W604" s="101">
        <f t="shared" si="1829"/>
        <v>100000</v>
      </c>
      <c r="X604" s="103">
        <v>3979</v>
      </c>
      <c r="Y604" s="104">
        <f t="shared" si="1830"/>
        <v>3.9335672977114329E-2</v>
      </c>
      <c r="Z604" s="105">
        <f t="shared" si="1831"/>
        <v>0.83893314903242022</v>
      </c>
      <c r="AA604" s="106">
        <f t="shared" si="1832"/>
        <v>500</v>
      </c>
      <c r="AB604" s="107">
        <f t="shared" si="1833"/>
        <v>500</v>
      </c>
      <c r="AC604" s="106">
        <f t="shared" si="1834"/>
        <v>0</v>
      </c>
      <c r="AD604" s="108">
        <f t="shared" si="1835"/>
        <v>3300</v>
      </c>
      <c r="AE604" s="298">
        <f>IF((SUMIF($J$7:$J$1048576,J604,$U$7:$U$1048576))&gt;(SUMIF($J$7:$J$1048576,J604,$T$7:$T$1048576)),AD604,(IF(O604="cpv",(U604*S604),(U604*S604/1000))))</f>
        <v>3338.1150000000002</v>
      </c>
      <c r="AF604" s="109">
        <f t="shared" si="1836"/>
        <v>38.115000000000236</v>
      </c>
      <c r="AG604" s="109">
        <v>0</v>
      </c>
      <c r="AH604" s="109">
        <f t="shared" si="1837"/>
        <v>2838.1150000000002</v>
      </c>
      <c r="AI604" s="341">
        <f t="shared" si="1838"/>
        <v>0.85021486677361324</v>
      </c>
    </row>
    <row r="605" spans="1:35" customFormat="1" ht="15" hidden="1" customHeight="1" thickBot="1" x14ac:dyDescent="0.3">
      <c r="A605" s="290" t="s">
        <v>946</v>
      </c>
      <c r="B605" s="97">
        <v>2016</v>
      </c>
      <c r="C605" s="97">
        <v>3</v>
      </c>
      <c r="D605" s="98" t="s">
        <v>53</v>
      </c>
      <c r="E605" s="99">
        <v>42447</v>
      </c>
      <c r="F605" s="99">
        <v>42459</v>
      </c>
      <c r="G605" s="100">
        <f t="shared" ca="1" si="1826"/>
        <v>0</v>
      </c>
      <c r="H605" s="96" t="s">
        <v>74</v>
      </c>
      <c r="I605" s="96" t="s">
        <v>940</v>
      </c>
      <c r="J605" s="96" t="s">
        <v>943</v>
      </c>
      <c r="K605" s="101" t="str">
        <f t="shared" ca="1" si="1827"/>
        <v>Completed</v>
      </c>
      <c r="L605" s="97" t="s">
        <v>64</v>
      </c>
      <c r="M605" s="97" t="s">
        <v>58</v>
      </c>
      <c r="N605" s="97" t="s">
        <v>108</v>
      </c>
      <c r="O605" s="97" t="s">
        <v>109</v>
      </c>
      <c r="P605" s="97" t="s">
        <v>100</v>
      </c>
      <c r="Q605" s="97" t="s">
        <v>101</v>
      </c>
      <c r="R605" s="117">
        <v>6.0000000000000001E-3</v>
      </c>
      <c r="S605" s="102">
        <v>3.3000000000000002E-2</v>
      </c>
      <c r="T605" s="103">
        <v>100000</v>
      </c>
      <c r="U605" s="103">
        <v>92718</v>
      </c>
      <c r="V605" s="101">
        <f t="shared" si="1828"/>
        <v>7282</v>
      </c>
      <c r="W605" s="101">
        <f t="shared" si="1829"/>
        <v>92718</v>
      </c>
      <c r="X605" s="103">
        <v>3251</v>
      </c>
      <c r="Y605" s="104">
        <f t="shared" si="1830"/>
        <v>3.5063310252593884E-2</v>
      </c>
      <c r="Z605" s="105">
        <f t="shared" si="1831"/>
        <v>0.94115472162411562</v>
      </c>
      <c r="AA605" s="106">
        <f t="shared" si="1832"/>
        <v>600</v>
      </c>
      <c r="AB605" s="107">
        <f t="shared" si="1833"/>
        <v>556.30799999999999</v>
      </c>
      <c r="AC605" s="106">
        <f t="shared" si="1834"/>
        <v>-43.692000000000007</v>
      </c>
      <c r="AD605" s="108">
        <f t="shared" si="1835"/>
        <v>3300</v>
      </c>
      <c r="AE605" s="298">
        <f>IF((SUMIF($J$7:$J$1048576,J605,$U$7:$U$1048576))&gt;(SUMIF($J$7:$J$1048576,J605,$T$7:$T$1048576)),AD605,(IF(O605="cpv",(U605*S605),(U605*S605/1000))))</f>
        <v>3059.694</v>
      </c>
      <c r="AF605" s="109">
        <f t="shared" si="1836"/>
        <v>-240.30600000000004</v>
      </c>
      <c r="AG605" s="109">
        <v>0</v>
      </c>
      <c r="AH605" s="109">
        <f t="shared" si="1837"/>
        <v>2503.386</v>
      </c>
      <c r="AI605" s="341">
        <f t="shared" si="1838"/>
        <v>0.81818181818181823</v>
      </c>
    </row>
    <row r="606" spans="1:35" customFormat="1" ht="15.75" hidden="1" customHeight="1" thickBot="1" x14ac:dyDescent="0.3">
      <c r="A606" s="291" t="s">
        <v>947</v>
      </c>
      <c r="B606" s="157">
        <v>2016</v>
      </c>
      <c r="C606" s="157">
        <v>3</v>
      </c>
      <c r="D606" s="342" t="s">
        <v>53</v>
      </c>
      <c r="E606" s="159">
        <v>42447</v>
      </c>
      <c r="F606" s="159">
        <v>42459</v>
      </c>
      <c r="G606" s="343">
        <f t="shared" ref="G606:G608" ca="1" si="1839">IF($N$1&gt;F606,0,(F606-$N$1))</f>
        <v>0</v>
      </c>
      <c r="H606" s="156" t="s">
        <v>74</v>
      </c>
      <c r="I606" s="156" t="s">
        <v>940</v>
      </c>
      <c r="J606" s="156" t="s">
        <v>943</v>
      </c>
      <c r="K606" s="344" t="str">
        <f t="shared" ref="K606:K608" ca="1" si="1840">IF(F606=0,$L$3,(IF(G606=0,$L$1,$L$2)))</f>
        <v>Completed</v>
      </c>
      <c r="L606" s="157" t="s">
        <v>635</v>
      </c>
      <c r="M606" s="157" t="s">
        <v>58</v>
      </c>
      <c r="N606" s="157" t="s">
        <v>108</v>
      </c>
      <c r="O606" s="157" t="s">
        <v>109</v>
      </c>
      <c r="P606" s="157" t="s">
        <v>100</v>
      </c>
      <c r="Q606" s="157" t="s">
        <v>101</v>
      </c>
      <c r="R606" s="117">
        <v>2.2499999999999999E-2</v>
      </c>
      <c r="S606" s="158">
        <v>3.3000000000000002E-2</v>
      </c>
      <c r="T606" s="345">
        <v>50000</v>
      </c>
      <c r="U606" s="345">
        <v>60020</v>
      </c>
      <c r="V606" s="344">
        <f t="shared" ref="V606:V608" si="1841">IF(U606&gt;T606,0,T606-U606)</f>
        <v>0</v>
      </c>
      <c r="W606" s="344">
        <f t="shared" ref="W606:W608" si="1842">IF(U606&gt;T606,T606,U606)</f>
        <v>50000</v>
      </c>
      <c r="X606" s="345">
        <v>3463</v>
      </c>
      <c r="Y606" s="346">
        <f t="shared" ref="Y606:Y608" si="1843">X606/U606</f>
        <v>5.7697434188603798E-2</v>
      </c>
      <c r="Z606" s="347">
        <f t="shared" ref="Z606:Z608" si="1844">AE606/X606</f>
        <v>0.5719491770141496</v>
      </c>
      <c r="AA606" s="348">
        <f t="shared" ref="AA606:AA608" si="1845">IF(O606="cpv",(T606*R606),(T606/1000*R606))</f>
        <v>1125</v>
      </c>
      <c r="AB606" s="349">
        <f t="shared" ref="AB606:AB608" si="1846">IF(O606="cpv",(IF(V606&gt;0,U606*R606,AA606)),(IF(V606&gt;0,U606/1000*R606,AA606)))</f>
        <v>1125</v>
      </c>
      <c r="AC606" s="348">
        <f t="shared" ref="AC606:AC608" si="1847">AB606-AA606</f>
        <v>0</v>
      </c>
      <c r="AD606" s="350">
        <f t="shared" ref="AD606:AD608" si="1848">IF(O606="cpv",(T606*S606),(T606/1000*S606))</f>
        <v>1650</v>
      </c>
      <c r="AE606" s="351">
        <f>IF((SUMIF($J$7:$J$1048576,J606,$U$7:$U$1048576))&gt;(SUMIF($J$7:$J$1048576,J606,$T$7:$T$1048576)),AD606,(IF(O606="cpv",(U606*S606),(U606*S606/1000))))</f>
        <v>1980.66</v>
      </c>
      <c r="AF606" s="352">
        <f t="shared" ref="AF606:AF608" si="1849">AE606-AD606</f>
        <v>330.66000000000008</v>
      </c>
      <c r="AG606" s="352">
        <v>0</v>
      </c>
      <c r="AH606" s="352">
        <f t="shared" ref="AH606:AH608" si="1850">AE606-AB606-AG606</f>
        <v>855.66000000000008</v>
      </c>
      <c r="AI606" s="353">
        <f t="shared" ref="AI606:AI608" si="1851">AH606/AE606</f>
        <v>0.43200751264729942</v>
      </c>
    </row>
    <row r="607" spans="1:35" customFormat="1" ht="15" hidden="1" customHeight="1" thickBot="1" x14ac:dyDescent="0.3">
      <c r="A607" s="287" t="s">
        <v>948</v>
      </c>
      <c r="B607" s="111">
        <v>2016</v>
      </c>
      <c r="C607" s="111">
        <v>3</v>
      </c>
      <c r="D607" s="112" t="s">
        <v>53</v>
      </c>
      <c r="E607" s="113">
        <v>42447</v>
      </c>
      <c r="F607" s="113">
        <v>42450</v>
      </c>
      <c r="G607" s="114">
        <f t="shared" ca="1" si="1839"/>
        <v>0</v>
      </c>
      <c r="H607" s="115" t="s">
        <v>54</v>
      </c>
      <c r="I607" s="115" t="s">
        <v>115</v>
      </c>
      <c r="J607" s="115" t="s">
        <v>949</v>
      </c>
      <c r="K607" s="116" t="str">
        <f t="shared" ca="1" si="1840"/>
        <v>Completed</v>
      </c>
      <c r="L607" s="111" t="s">
        <v>77</v>
      </c>
      <c r="M607" s="111" t="s">
        <v>58</v>
      </c>
      <c r="N607" s="111" t="s">
        <v>78</v>
      </c>
      <c r="O607" s="111" t="s">
        <v>60</v>
      </c>
      <c r="P607" s="111" t="s">
        <v>79</v>
      </c>
      <c r="Q607" s="111" t="s">
        <v>79</v>
      </c>
      <c r="R607" s="117">
        <v>1.5</v>
      </c>
      <c r="S607" s="117">
        <v>4.25</v>
      </c>
      <c r="T607" s="118">
        <v>200000</v>
      </c>
      <c r="U607" s="118">
        <v>179404</v>
      </c>
      <c r="V607" s="116">
        <f t="shared" si="1841"/>
        <v>20596</v>
      </c>
      <c r="W607" s="116">
        <f t="shared" si="1842"/>
        <v>179404</v>
      </c>
      <c r="X607" s="118">
        <v>1692</v>
      </c>
      <c r="Y607" s="119">
        <f t="shared" si="1843"/>
        <v>9.4312278433033823E-3</v>
      </c>
      <c r="Z607" s="120">
        <f t="shared" si="1844"/>
        <v>0.17553191489361702</v>
      </c>
      <c r="AA607" s="121">
        <f t="shared" si="1845"/>
        <v>300</v>
      </c>
      <c r="AB607" s="107">
        <v>0</v>
      </c>
      <c r="AC607" s="121">
        <f t="shared" si="1847"/>
        <v>-300</v>
      </c>
      <c r="AD607" s="123">
        <f t="shared" si="1848"/>
        <v>850</v>
      </c>
      <c r="AE607" s="293">
        <v>297</v>
      </c>
      <c r="AF607" s="124">
        <f t="shared" si="1849"/>
        <v>-553</v>
      </c>
      <c r="AG607" s="124">
        <v>0</v>
      </c>
      <c r="AH607" s="124">
        <f t="shared" si="1850"/>
        <v>297</v>
      </c>
      <c r="AI607" s="340">
        <f t="shared" si="1851"/>
        <v>1</v>
      </c>
    </row>
    <row r="608" spans="1:35" customFormat="1" ht="15" hidden="1" customHeight="1" thickBot="1" x14ac:dyDescent="0.3">
      <c r="A608" s="290" t="s">
        <v>950</v>
      </c>
      <c r="B608" s="97">
        <v>2016</v>
      </c>
      <c r="C608" s="97">
        <v>3</v>
      </c>
      <c r="D608" s="98" t="s">
        <v>53</v>
      </c>
      <c r="E608" s="99">
        <v>42447</v>
      </c>
      <c r="F608" s="99">
        <v>42450</v>
      </c>
      <c r="G608" s="100">
        <f t="shared" ca="1" si="1839"/>
        <v>0</v>
      </c>
      <c r="H608" s="96" t="s">
        <v>54</v>
      </c>
      <c r="I608" s="96" t="s">
        <v>115</v>
      </c>
      <c r="J608" s="96" t="s">
        <v>949</v>
      </c>
      <c r="K608" s="101" t="str">
        <f t="shared" ca="1" si="1840"/>
        <v>Completed</v>
      </c>
      <c r="L608" s="97" t="s">
        <v>82</v>
      </c>
      <c r="M608" s="97" t="s">
        <v>58</v>
      </c>
      <c r="N608" s="97" t="s">
        <v>78</v>
      </c>
      <c r="O608" s="97" t="s">
        <v>60</v>
      </c>
      <c r="P608" s="97" t="s">
        <v>79</v>
      </c>
      <c r="Q608" s="97" t="s">
        <v>79</v>
      </c>
      <c r="R608" s="117">
        <v>0.5</v>
      </c>
      <c r="S608" s="102">
        <v>4.25</v>
      </c>
      <c r="T608" s="103">
        <v>200000</v>
      </c>
      <c r="U608" s="103">
        <v>85692</v>
      </c>
      <c r="V608" s="101">
        <f t="shared" si="1841"/>
        <v>114308</v>
      </c>
      <c r="W608" s="101">
        <f t="shared" si="1842"/>
        <v>85692</v>
      </c>
      <c r="X608" s="103">
        <v>1199</v>
      </c>
      <c r="Y608" s="104">
        <f t="shared" si="1843"/>
        <v>1.3991971245857257E-2</v>
      </c>
      <c r="Z608" s="105">
        <f t="shared" si="1844"/>
        <v>0.30374562135112593</v>
      </c>
      <c r="AA608" s="106">
        <f t="shared" si="1845"/>
        <v>100</v>
      </c>
      <c r="AB608" s="107">
        <f t="shared" si="1846"/>
        <v>42.845999999999997</v>
      </c>
      <c r="AC608" s="106">
        <f t="shared" si="1847"/>
        <v>-57.154000000000003</v>
      </c>
      <c r="AD608" s="108">
        <f t="shared" si="1848"/>
        <v>850</v>
      </c>
      <c r="AE608" s="298">
        <f>IF((SUMIF($J$7:$J$1048576,J608,$U$7:$U$1048576))&gt;(SUMIF($J$7:$J$1048576,J608,$T$7:$T$1048576)),AD608,(IF(O608="cpv",(U608*S608),(U608*S608/1000))))</f>
        <v>364.19099999999997</v>
      </c>
      <c r="AF608" s="109">
        <f t="shared" si="1849"/>
        <v>-485.80900000000003</v>
      </c>
      <c r="AG608" s="109">
        <v>0</v>
      </c>
      <c r="AH608" s="109">
        <f t="shared" si="1850"/>
        <v>321.34499999999997</v>
      </c>
      <c r="AI608" s="341">
        <f t="shared" si="1851"/>
        <v>0.88235294117647056</v>
      </c>
    </row>
    <row r="609" spans="1:35" customFormat="1" ht="15" hidden="1" customHeight="1" thickBot="1" x14ac:dyDescent="0.3">
      <c r="A609" s="290" t="s">
        <v>951</v>
      </c>
      <c r="B609" s="97">
        <v>2016</v>
      </c>
      <c r="C609" s="97">
        <v>3</v>
      </c>
      <c r="D609" s="98" t="s">
        <v>53</v>
      </c>
      <c r="E609" s="99">
        <v>42447</v>
      </c>
      <c r="F609" s="99">
        <v>42450</v>
      </c>
      <c r="G609" s="100">
        <f t="shared" ref="G609:G610" ca="1" si="1852">IF($N$1&gt;F609,0,(F609-$N$1))</f>
        <v>0</v>
      </c>
      <c r="H609" s="96" t="s">
        <v>54</v>
      </c>
      <c r="I609" s="96" t="s">
        <v>115</v>
      </c>
      <c r="J609" s="96" t="s">
        <v>949</v>
      </c>
      <c r="K609" s="101" t="str">
        <f t="shared" ref="K609:K610" ca="1" si="1853">IF(F609=0,$L$3,(IF(G609=0,$L$1,$L$2)))</f>
        <v>Completed</v>
      </c>
      <c r="L609" s="97" t="s">
        <v>57</v>
      </c>
      <c r="M609" s="97" t="s">
        <v>58</v>
      </c>
      <c r="N609" s="97" t="s">
        <v>78</v>
      </c>
      <c r="O609" s="97" t="s">
        <v>60</v>
      </c>
      <c r="P609" s="97" t="s">
        <v>79</v>
      </c>
      <c r="Q609" s="97" t="s">
        <v>79</v>
      </c>
      <c r="R609" s="117">
        <v>2.5</v>
      </c>
      <c r="S609" s="102">
        <v>4.25</v>
      </c>
      <c r="T609" s="103">
        <v>200000</v>
      </c>
      <c r="U609" s="103">
        <v>132510</v>
      </c>
      <c r="V609" s="101">
        <f t="shared" ref="V609:V610" si="1854">IF(U609&gt;T609,0,T609-U609)</f>
        <v>67490</v>
      </c>
      <c r="W609" s="101">
        <f t="shared" ref="W609:W610" si="1855">IF(U609&gt;T609,T609,U609)</f>
        <v>132510</v>
      </c>
      <c r="X609" s="103"/>
      <c r="Y609" s="104">
        <f t="shared" ref="Y609:Y610" si="1856">X609/U609</f>
        <v>0</v>
      </c>
      <c r="Z609" s="105" t="e">
        <f t="shared" ref="Z609:Z610" si="1857">AE609/X609</f>
        <v>#DIV/0!</v>
      </c>
      <c r="AA609" s="106">
        <f t="shared" ref="AA609:AA610" si="1858">IF(O609="cpv",(T609*R609),(T609/1000*R609))</f>
        <v>500</v>
      </c>
      <c r="AB609" s="107">
        <f t="shared" ref="AB609:AB610" si="1859">IF(O609="cpv",(IF(V609&gt;0,U609*R609,AA609)),(IF(V609&gt;0,U609/1000*R609,AA609)))</f>
        <v>331.27499999999998</v>
      </c>
      <c r="AC609" s="106">
        <f t="shared" ref="AC609:AC610" si="1860">AB609-AA609</f>
        <v>-168.72500000000002</v>
      </c>
      <c r="AD609" s="108">
        <f t="shared" ref="AD609:AD610" si="1861">IF(O609="cpv",(T609*S609),(T609/1000*S609))</f>
        <v>850</v>
      </c>
      <c r="AE609" s="298">
        <f>IF((SUMIF($J$7:$J$1048576,J609,$U$7:$U$1048576))&gt;(SUMIF($J$7:$J$1048576,J609,$T$7:$T$1048576)),AD609,(IF(O609="cpv",(U609*S609),(U609*S609/1000))))</f>
        <v>563.16750000000002</v>
      </c>
      <c r="AF609" s="109">
        <f t="shared" ref="AF609:AF610" si="1862">AE609-AD609</f>
        <v>-286.83249999999998</v>
      </c>
      <c r="AG609" s="109">
        <v>0</v>
      </c>
      <c r="AH609" s="109">
        <f t="shared" ref="AH609:AH610" si="1863">AE609-AB609-AG609</f>
        <v>231.89250000000004</v>
      </c>
      <c r="AI609" s="341">
        <f t="shared" ref="AI609:AI610" si="1864">AH609/AE609</f>
        <v>0.41176470588235298</v>
      </c>
    </row>
    <row r="610" spans="1:35" customFormat="1" ht="15.75" hidden="1" customHeight="1" thickBot="1" x14ac:dyDescent="0.3">
      <c r="A610" s="291" t="s">
        <v>952</v>
      </c>
      <c r="B610" s="157">
        <v>2016</v>
      </c>
      <c r="C610" s="157">
        <v>3</v>
      </c>
      <c r="D610" s="342" t="s">
        <v>53</v>
      </c>
      <c r="E610" s="159">
        <v>42447</v>
      </c>
      <c r="F610" s="159">
        <v>42450</v>
      </c>
      <c r="G610" s="343">
        <f t="shared" ca="1" si="1852"/>
        <v>0</v>
      </c>
      <c r="H610" s="156" t="s">
        <v>54</v>
      </c>
      <c r="I610" s="156" t="s">
        <v>115</v>
      </c>
      <c r="J610" s="156" t="s">
        <v>949</v>
      </c>
      <c r="K610" s="344" t="str">
        <f t="shared" ca="1" si="1853"/>
        <v>Completed</v>
      </c>
      <c r="L610" s="157" t="s">
        <v>64</v>
      </c>
      <c r="M610" s="157" t="s">
        <v>58</v>
      </c>
      <c r="N610" s="157" t="s">
        <v>78</v>
      </c>
      <c r="O610" s="97" t="s">
        <v>60</v>
      </c>
      <c r="P610" s="157" t="s">
        <v>79</v>
      </c>
      <c r="Q610" s="157" t="s">
        <v>79</v>
      </c>
      <c r="R610" s="117">
        <v>2.5</v>
      </c>
      <c r="S610" s="158">
        <v>4.25</v>
      </c>
      <c r="T610" s="345">
        <v>200000</v>
      </c>
      <c r="U610" s="345">
        <v>86089</v>
      </c>
      <c r="V610" s="344">
        <f t="shared" si="1854"/>
        <v>113911</v>
      </c>
      <c r="W610" s="344">
        <f t="shared" si="1855"/>
        <v>86089</v>
      </c>
      <c r="X610" s="345">
        <v>1221</v>
      </c>
      <c r="Y610" s="346">
        <f t="shared" si="1856"/>
        <v>1.4182996666240752E-2</v>
      </c>
      <c r="Z610" s="347">
        <f t="shared" si="1857"/>
        <v>0.29965458640458636</v>
      </c>
      <c r="AA610" s="348">
        <f t="shared" si="1858"/>
        <v>500</v>
      </c>
      <c r="AB610" s="349">
        <f t="shared" si="1859"/>
        <v>215.2225</v>
      </c>
      <c r="AC610" s="348">
        <f t="shared" si="1860"/>
        <v>-284.77750000000003</v>
      </c>
      <c r="AD610" s="350">
        <f t="shared" si="1861"/>
        <v>850</v>
      </c>
      <c r="AE610" s="351">
        <f>IF((SUMIF($J$7:$J$1048576,J610,$U$7:$U$1048576))&gt;(SUMIF($J$7:$J$1048576,J610,$T$7:$T$1048576)),AD610,(IF(O610="cpv",(U610*S610),(U610*S610/1000))))</f>
        <v>365.87824999999998</v>
      </c>
      <c r="AF610" s="352">
        <f t="shared" si="1862"/>
        <v>-484.12175000000002</v>
      </c>
      <c r="AG610" s="352">
        <v>0</v>
      </c>
      <c r="AH610" s="352">
        <f t="shared" si="1863"/>
        <v>150.65574999999998</v>
      </c>
      <c r="AI610" s="353">
        <f t="shared" si="1864"/>
        <v>0.41176470588235292</v>
      </c>
    </row>
    <row r="611" spans="1:35" customFormat="1" ht="15" hidden="1" customHeight="1" thickBot="1" x14ac:dyDescent="0.3">
      <c r="A611" s="287" t="s">
        <v>953</v>
      </c>
      <c r="B611" s="111">
        <v>2016</v>
      </c>
      <c r="C611" s="111">
        <v>3</v>
      </c>
      <c r="D611" s="112" t="s">
        <v>53</v>
      </c>
      <c r="E611" s="113">
        <v>42447</v>
      </c>
      <c r="F611" s="113">
        <v>42456</v>
      </c>
      <c r="G611" s="114">
        <f t="shared" ref="G611:G612" ca="1" si="1865">IF($N$1&gt;F611,0,(F611-$N$1))</f>
        <v>0</v>
      </c>
      <c r="H611" s="115" t="s">
        <v>74</v>
      </c>
      <c r="I611" s="115" t="s">
        <v>145</v>
      </c>
      <c r="J611" s="115" t="s">
        <v>954</v>
      </c>
      <c r="K611" s="116" t="str">
        <f t="shared" ref="K611:K612" ca="1" si="1866">IF(F611=0,$L$3,(IF(G611=0,$L$1,$L$2)))</f>
        <v>Completed</v>
      </c>
      <c r="L611" s="111" t="s">
        <v>77</v>
      </c>
      <c r="M611" s="111" t="s">
        <v>58</v>
      </c>
      <c r="N611" s="111" t="s">
        <v>78</v>
      </c>
      <c r="O611" s="111" t="s">
        <v>60</v>
      </c>
      <c r="P611" s="111" t="s">
        <v>79</v>
      </c>
      <c r="Q611" s="111" t="s">
        <v>79</v>
      </c>
      <c r="R611" s="117">
        <v>1.5</v>
      </c>
      <c r="S611" s="117">
        <v>4.5</v>
      </c>
      <c r="T611" s="118">
        <v>400000</v>
      </c>
      <c r="U611" s="118">
        <v>400367</v>
      </c>
      <c r="V611" s="116">
        <f t="shared" ref="V611:V612" si="1867">IF(U611&gt;T611,0,T611-U611)</f>
        <v>0</v>
      </c>
      <c r="W611" s="116">
        <f t="shared" ref="W611:W612" si="1868">IF(U611&gt;T611,T611,U611)</f>
        <v>400000</v>
      </c>
      <c r="X611" s="118">
        <v>2414</v>
      </c>
      <c r="Y611" s="119">
        <f t="shared" ref="Y611:Y612" si="1869">X611/U611</f>
        <v>6.0294679631438157E-3</v>
      </c>
      <c r="Z611" s="120">
        <f t="shared" ref="Z611:Z612" si="1870">AE611/X611</f>
        <v>0.67398508699254345</v>
      </c>
      <c r="AA611" s="121">
        <f t="shared" ref="AA611:AA612" si="1871">IF(O611="cpv",(T611*R611),(T611/1000*R611))</f>
        <v>600</v>
      </c>
      <c r="AB611" s="107">
        <v>0</v>
      </c>
      <c r="AC611" s="121">
        <f t="shared" ref="AC611:AC612" si="1872">AB611-AA611</f>
        <v>-600</v>
      </c>
      <c r="AD611" s="123">
        <f t="shared" ref="AD611:AD612" si="1873">IF(O611="cpv",(T611*S611),(T611/1000*S611))</f>
        <v>1800</v>
      </c>
      <c r="AE611" s="293">
        <v>1627</v>
      </c>
      <c r="AF611" s="124">
        <f t="shared" ref="AF611:AF612" si="1874">AE611-AD611</f>
        <v>-173</v>
      </c>
      <c r="AG611" s="124">
        <v>0</v>
      </c>
      <c r="AH611" s="124">
        <f t="shared" ref="AH611:AH612" si="1875">AE611-AB611-AG611</f>
        <v>1627</v>
      </c>
      <c r="AI611" s="340">
        <f t="shared" ref="AI611:AI612" si="1876">AH611/AE611</f>
        <v>1</v>
      </c>
    </row>
    <row r="612" spans="1:35" customFormat="1" ht="15" hidden="1" customHeight="1" thickBot="1" x14ac:dyDescent="0.3">
      <c r="A612" s="290" t="s">
        <v>955</v>
      </c>
      <c r="B612" s="97">
        <v>2016</v>
      </c>
      <c r="C612" s="97">
        <v>3</v>
      </c>
      <c r="D612" s="98" t="s">
        <v>53</v>
      </c>
      <c r="E612" s="99">
        <v>42447</v>
      </c>
      <c r="F612" s="99">
        <v>42456</v>
      </c>
      <c r="G612" s="100">
        <f t="shared" ca="1" si="1865"/>
        <v>0</v>
      </c>
      <c r="H612" s="96" t="s">
        <v>74</v>
      </c>
      <c r="I612" s="96" t="s">
        <v>145</v>
      </c>
      <c r="J612" s="96" t="s">
        <v>954</v>
      </c>
      <c r="K612" s="101" t="str">
        <f t="shared" ca="1" si="1866"/>
        <v>Completed</v>
      </c>
      <c r="L612" s="97" t="s">
        <v>57</v>
      </c>
      <c r="M612" s="97" t="s">
        <v>58</v>
      </c>
      <c r="N612" s="97" t="s">
        <v>78</v>
      </c>
      <c r="O612" s="97" t="s">
        <v>60</v>
      </c>
      <c r="P612" s="97" t="s">
        <v>79</v>
      </c>
      <c r="Q612" s="97" t="s">
        <v>79</v>
      </c>
      <c r="R612" s="117">
        <v>2.5</v>
      </c>
      <c r="S612" s="102">
        <v>4.5</v>
      </c>
      <c r="T612" s="103">
        <v>250000</v>
      </c>
      <c r="U612" s="103">
        <v>250635</v>
      </c>
      <c r="V612" s="101">
        <f t="shared" si="1867"/>
        <v>0</v>
      </c>
      <c r="W612" s="101">
        <f t="shared" si="1868"/>
        <v>250000</v>
      </c>
      <c r="X612" s="103">
        <v>2848</v>
      </c>
      <c r="Y612" s="104">
        <f t="shared" si="1869"/>
        <v>1.1363137630418737E-2</v>
      </c>
      <c r="Z612" s="105">
        <f t="shared" si="1870"/>
        <v>0.39601738061797753</v>
      </c>
      <c r="AA612" s="106">
        <f t="shared" si="1871"/>
        <v>625</v>
      </c>
      <c r="AB612" s="107">
        <f t="shared" ref="AB612" si="1877">IF(O612="cpv",(IF(V612&gt;0,U612*R612,AA612)),(IF(V612&gt;0,U612/1000*R612,AA612)))</f>
        <v>625</v>
      </c>
      <c r="AC612" s="106">
        <f t="shared" si="1872"/>
        <v>0</v>
      </c>
      <c r="AD612" s="108">
        <f t="shared" si="1873"/>
        <v>1125</v>
      </c>
      <c r="AE612" s="298">
        <f>IF((SUMIF($J$7:$J$1048576,J612,$U$7:$U$1048576))&gt;(SUMIF($J$7:$J$1048576,J612,$T$7:$T$1048576)),AD612,(IF(O612="cpv",(U612*S612),(U612*S612/1000))))</f>
        <v>1127.8575000000001</v>
      </c>
      <c r="AF612" s="109">
        <f t="shared" si="1874"/>
        <v>2.8575000000000728</v>
      </c>
      <c r="AG612" s="109">
        <v>0</v>
      </c>
      <c r="AH612" s="109">
        <f t="shared" si="1875"/>
        <v>502.85750000000007</v>
      </c>
      <c r="AI612" s="341">
        <f t="shared" si="1876"/>
        <v>0.44585198041419244</v>
      </c>
    </row>
    <row r="613" spans="1:35" customFormat="1" ht="15" hidden="1" customHeight="1" thickBot="1" x14ac:dyDescent="0.3">
      <c r="A613" s="290" t="s">
        <v>956</v>
      </c>
      <c r="B613" s="97">
        <v>2016</v>
      </c>
      <c r="C613" s="97">
        <v>3</v>
      </c>
      <c r="D613" s="98" t="s">
        <v>53</v>
      </c>
      <c r="E613" s="99">
        <v>42447</v>
      </c>
      <c r="F613" s="99">
        <v>42456</v>
      </c>
      <c r="G613" s="100">
        <f t="shared" ref="G613:G614" ca="1" si="1878">IF($N$1&gt;F613,0,(F613-$N$1))</f>
        <v>0</v>
      </c>
      <c r="H613" s="96" t="s">
        <v>74</v>
      </c>
      <c r="I613" s="96" t="s">
        <v>145</v>
      </c>
      <c r="J613" s="96" t="s">
        <v>954</v>
      </c>
      <c r="K613" s="101" t="str">
        <f t="shared" ref="K613:K614" ca="1" si="1879">IF(F613=0,$L$3,(IF(G613=0,$L$1,$L$2)))</f>
        <v>Completed</v>
      </c>
      <c r="L613" s="97" t="s">
        <v>82</v>
      </c>
      <c r="M613" s="97" t="s">
        <v>58</v>
      </c>
      <c r="N613" s="97" t="s">
        <v>78</v>
      </c>
      <c r="O613" s="97" t="s">
        <v>60</v>
      </c>
      <c r="P613" s="97" t="s">
        <v>79</v>
      </c>
      <c r="Q613" s="97" t="s">
        <v>79</v>
      </c>
      <c r="R613" s="117">
        <v>0.5</v>
      </c>
      <c r="S613" s="102">
        <v>4.5</v>
      </c>
      <c r="T613" s="103">
        <v>250000</v>
      </c>
      <c r="U613" s="103">
        <v>250229</v>
      </c>
      <c r="V613" s="101">
        <f t="shared" ref="V613:V614" si="1880">IF(U613&gt;T613,0,T613-U613)</f>
        <v>0</v>
      </c>
      <c r="W613" s="101">
        <f t="shared" ref="W613:W614" si="1881">IF(U613&gt;T613,T613,U613)</f>
        <v>250000</v>
      </c>
      <c r="X613" s="103">
        <v>2121</v>
      </c>
      <c r="Y613" s="104">
        <f t="shared" ref="Y613:Y614" si="1882">X613/U613</f>
        <v>8.4762357680364785E-3</v>
      </c>
      <c r="Z613" s="105">
        <f t="shared" ref="Z613:Z614" si="1883">AE613/X613</f>
        <v>0.53089603960396048</v>
      </c>
      <c r="AA613" s="106">
        <f t="shared" ref="AA613:AA614" si="1884">IF(O613="cpv",(T613*R613),(T613/1000*R613))</f>
        <v>125</v>
      </c>
      <c r="AB613" s="107">
        <f t="shared" ref="AB613" si="1885">IF(O613="cpv",(IF(V613&gt;0,U613*R613,AA613)),(IF(V613&gt;0,U613/1000*R613,AA613)))</f>
        <v>125</v>
      </c>
      <c r="AC613" s="106">
        <f t="shared" ref="AC613:AC614" si="1886">AB613-AA613</f>
        <v>0</v>
      </c>
      <c r="AD613" s="108">
        <f t="shared" ref="AD613:AD614" si="1887">IF(O613="cpv",(T613*S613),(T613/1000*S613))</f>
        <v>1125</v>
      </c>
      <c r="AE613" s="298">
        <f>IF((SUMIF($J$7:$J$1048576,J613,$U$7:$U$1048576))&gt;(SUMIF($J$7:$J$1048576,J613,$T$7:$T$1048576)),AD613,(IF(O613="cpv",(U613*S613),(U613*S613/1000))))</f>
        <v>1126.0305000000001</v>
      </c>
      <c r="AF613" s="109">
        <f t="shared" ref="AF613:AF614" si="1888">AE613-AD613</f>
        <v>1.0305000000000746</v>
      </c>
      <c r="AG613" s="109">
        <v>0</v>
      </c>
      <c r="AH613" s="109">
        <f t="shared" ref="AH613:AH614" si="1889">AE613-AB613-AG613</f>
        <v>1001.0305000000001</v>
      </c>
      <c r="AI613" s="341">
        <f t="shared" ref="AI613:AI614" si="1890">AH613/AE613</f>
        <v>0.88899057352354138</v>
      </c>
    </row>
    <row r="614" spans="1:35" customFormat="1" ht="15.75" hidden="1" customHeight="1" thickBot="1" x14ac:dyDescent="0.3">
      <c r="A614" s="291" t="s">
        <v>957</v>
      </c>
      <c r="B614" s="157">
        <v>2016</v>
      </c>
      <c r="C614" s="157">
        <v>3</v>
      </c>
      <c r="D614" s="342" t="s">
        <v>53</v>
      </c>
      <c r="E614" s="159">
        <v>42447</v>
      </c>
      <c r="F614" s="159">
        <v>42456</v>
      </c>
      <c r="G614" s="343">
        <f t="shared" ca="1" si="1878"/>
        <v>0</v>
      </c>
      <c r="H614" s="156" t="s">
        <v>74</v>
      </c>
      <c r="I614" s="156" t="s">
        <v>145</v>
      </c>
      <c r="J614" s="156" t="s">
        <v>954</v>
      </c>
      <c r="K614" s="344" t="str">
        <f t="shared" ca="1" si="1879"/>
        <v>Completed</v>
      </c>
      <c r="L614" s="157" t="s">
        <v>66</v>
      </c>
      <c r="M614" s="157" t="s">
        <v>58</v>
      </c>
      <c r="N614" s="157" t="s">
        <v>78</v>
      </c>
      <c r="O614" s="97" t="s">
        <v>60</v>
      </c>
      <c r="P614" s="157" t="s">
        <v>79</v>
      </c>
      <c r="Q614" s="157" t="s">
        <v>79</v>
      </c>
      <c r="R614" s="117">
        <v>1.5</v>
      </c>
      <c r="S614" s="158">
        <v>4.5</v>
      </c>
      <c r="T614" s="345">
        <v>2000</v>
      </c>
      <c r="U614" s="345">
        <v>27</v>
      </c>
      <c r="V614" s="344">
        <f t="shared" si="1880"/>
        <v>1973</v>
      </c>
      <c r="W614" s="344">
        <f t="shared" si="1881"/>
        <v>27</v>
      </c>
      <c r="X614" s="345"/>
      <c r="Y614" s="346">
        <f t="shared" si="1882"/>
        <v>0</v>
      </c>
      <c r="Z614" s="347" t="e">
        <f t="shared" si="1883"/>
        <v>#DIV/0!</v>
      </c>
      <c r="AA614" s="348">
        <f t="shared" si="1884"/>
        <v>3</v>
      </c>
      <c r="AB614" s="349">
        <v>0</v>
      </c>
      <c r="AC614" s="348">
        <f t="shared" si="1886"/>
        <v>-3</v>
      </c>
      <c r="AD614" s="350">
        <f t="shared" si="1887"/>
        <v>9</v>
      </c>
      <c r="AE614" s="351">
        <v>120</v>
      </c>
      <c r="AF614" s="352">
        <f t="shared" si="1888"/>
        <v>111</v>
      </c>
      <c r="AG614" s="352">
        <v>0</v>
      </c>
      <c r="AH614" s="352">
        <f t="shared" si="1889"/>
        <v>120</v>
      </c>
      <c r="AI614" s="353">
        <f t="shared" si="1890"/>
        <v>1</v>
      </c>
    </row>
    <row r="615" spans="1:35" customFormat="1" ht="15" hidden="1" customHeight="1" thickBot="1" x14ac:dyDescent="0.3">
      <c r="A615" s="287" t="s">
        <v>958</v>
      </c>
      <c r="B615" s="111">
        <v>2016</v>
      </c>
      <c r="C615" s="111">
        <v>3</v>
      </c>
      <c r="D615" s="112" t="s">
        <v>53</v>
      </c>
      <c r="E615" s="113">
        <v>42447</v>
      </c>
      <c r="F615" s="113">
        <v>42459</v>
      </c>
      <c r="G615" s="114">
        <f t="shared" ref="G615:G617" ca="1" si="1891">IF($N$1&gt;F615,0,(F615-$N$1))</f>
        <v>0</v>
      </c>
      <c r="H615" s="115" t="s">
        <v>54</v>
      </c>
      <c r="I615" s="115" t="s">
        <v>115</v>
      </c>
      <c r="J615" s="115" t="s">
        <v>959</v>
      </c>
      <c r="K615" s="116" t="str">
        <f t="shared" ref="K615:K617" ca="1" si="1892">IF(F615=0,$L$3,(IF(G615=0,$L$1,$L$2)))</f>
        <v>Completed</v>
      </c>
      <c r="L615" s="111" t="s">
        <v>57</v>
      </c>
      <c r="M615" s="111" t="s">
        <v>58</v>
      </c>
      <c r="N615" s="111" t="s">
        <v>78</v>
      </c>
      <c r="O615" s="97" t="s">
        <v>60</v>
      </c>
      <c r="P615" s="111" t="s">
        <v>79</v>
      </c>
      <c r="Q615" s="111" t="s">
        <v>79</v>
      </c>
      <c r="R615" s="117">
        <v>2.5</v>
      </c>
      <c r="S615" s="117">
        <v>4.25</v>
      </c>
      <c r="T615" s="118">
        <v>500000</v>
      </c>
      <c r="U615" s="118">
        <v>488277</v>
      </c>
      <c r="V615" s="116">
        <f t="shared" ref="V615:V617" si="1893">IF(U615&gt;T615,0,T615-U615)</f>
        <v>11723</v>
      </c>
      <c r="W615" s="116">
        <f t="shared" ref="W615:W617" si="1894">IF(U615&gt;T615,T615,U615)</f>
        <v>488277</v>
      </c>
      <c r="X615" s="118"/>
      <c r="Y615" s="119">
        <f t="shared" ref="Y615:Y617" si="1895">X615/U615</f>
        <v>0</v>
      </c>
      <c r="Z615" s="120" t="e">
        <f t="shared" ref="Z615:Z617" si="1896">AE615/X615</f>
        <v>#DIV/0!</v>
      </c>
      <c r="AA615" s="121">
        <f t="shared" ref="AA615:AA617" si="1897">IF(O615="cpv",(T615*R615),(T615/1000*R615))</f>
        <v>1250</v>
      </c>
      <c r="AB615" s="122">
        <f t="shared" ref="AB615:AB617" si="1898">IF(O615="cpv",(IF(V615&gt;0,U615*R615,AA615)),(IF(V615&gt;0,U615/1000*R615,AA615)))</f>
        <v>1220.6924999999999</v>
      </c>
      <c r="AC615" s="121">
        <f t="shared" ref="AC615:AC617" si="1899">AB615-AA615</f>
        <v>-29.307500000000118</v>
      </c>
      <c r="AD615" s="123">
        <f t="shared" ref="AD615:AD617" si="1900">IF(O615="cpv",(T615*S615),(T615/1000*S615))</f>
        <v>2125</v>
      </c>
      <c r="AE615" s="293">
        <f>IF((SUMIF($J$7:$J$1048576,J615,$U$7:$U$1048576))&gt;(SUMIF($J$7:$J$1048576,J615,$T$7:$T$1048576)),AD615,(IF(O615="cpv",(U615*S615),(U615*S615/1000))))</f>
        <v>2075.1772500000002</v>
      </c>
      <c r="AF615" s="124">
        <f t="shared" ref="AF615:AF617" si="1901">AE615-AD615</f>
        <v>-49.822749999999814</v>
      </c>
      <c r="AG615" s="124">
        <v>0</v>
      </c>
      <c r="AH615" s="124">
        <f t="shared" ref="AH615:AH617" si="1902">AE615-AB615-AG615</f>
        <v>854.4847500000003</v>
      </c>
      <c r="AI615" s="340">
        <f t="shared" ref="AI615:AI617" si="1903">AH615/AE615</f>
        <v>0.41176470588235303</v>
      </c>
    </row>
    <row r="616" spans="1:35" customFormat="1" ht="15" hidden="1" customHeight="1" thickBot="1" x14ac:dyDescent="0.3">
      <c r="A616" s="290" t="s">
        <v>960</v>
      </c>
      <c r="B616" s="97">
        <v>2016</v>
      </c>
      <c r="C616" s="97">
        <v>3</v>
      </c>
      <c r="D616" s="98" t="s">
        <v>53</v>
      </c>
      <c r="E616" s="99">
        <v>42447</v>
      </c>
      <c r="F616" s="99">
        <v>42459</v>
      </c>
      <c r="G616" s="100">
        <f t="shared" ca="1" si="1891"/>
        <v>0</v>
      </c>
      <c r="H616" s="96" t="s">
        <v>54</v>
      </c>
      <c r="I616" s="96" t="s">
        <v>115</v>
      </c>
      <c r="J616" s="96" t="s">
        <v>959</v>
      </c>
      <c r="K616" s="101" t="str">
        <f t="shared" ca="1" si="1892"/>
        <v>Completed</v>
      </c>
      <c r="L616" s="97" t="s">
        <v>77</v>
      </c>
      <c r="M616" s="97" t="s">
        <v>58</v>
      </c>
      <c r="N616" s="97" t="s">
        <v>78</v>
      </c>
      <c r="O616" s="97" t="s">
        <v>60</v>
      </c>
      <c r="P616" s="97" t="s">
        <v>79</v>
      </c>
      <c r="Q616" s="97" t="s">
        <v>79</v>
      </c>
      <c r="R616" s="117">
        <v>1.5</v>
      </c>
      <c r="S616" s="102">
        <v>4.25</v>
      </c>
      <c r="T616" s="103">
        <v>750000</v>
      </c>
      <c r="U616" s="103">
        <v>750403</v>
      </c>
      <c r="V616" s="101">
        <f t="shared" si="1893"/>
        <v>0</v>
      </c>
      <c r="W616" s="101">
        <f t="shared" si="1894"/>
        <v>750000</v>
      </c>
      <c r="X616" s="103">
        <v>4839</v>
      </c>
      <c r="Y616" s="104">
        <f t="shared" si="1895"/>
        <v>6.448534987200211E-3</v>
      </c>
      <c r="Z616" s="105">
        <f t="shared" si="1896"/>
        <v>0.65906442446786528</v>
      </c>
      <c r="AA616" s="106">
        <f t="shared" si="1897"/>
        <v>1125</v>
      </c>
      <c r="AB616" s="107">
        <v>0</v>
      </c>
      <c r="AC616" s="106">
        <f t="shared" si="1899"/>
        <v>-1125</v>
      </c>
      <c r="AD616" s="108">
        <f t="shared" si="1900"/>
        <v>3187.5</v>
      </c>
      <c r="AE616" s="298">
        <f>IF((SUMIF($J$7:$J$1048576,J616,$U$7:$U$1048576))&gt;(SUMIF($J$7:$J$1048576,J616,$T$7:$T$1048576)),AD616,(IF(O616="cpv",(U616*S616),(U616*S616/1000))))</f>
        <v>3189.2127500000001</v>
      </c>
      <c r="AF616" s="109">
        <f t="shared" si="1901"/>
        <v>1.7127500000001419</v>
      </c>
      <c r="AG616" s="109">
        <v>0</v>
      </c>
      <c r="AH616" s="109">
        <f t="shared" si="1902"/>
        <v>3189.2127500000001</v>
      </c>
      <c r="AI616" s="341">
        <f t="shared" si="1903"/>
        <v>1</v>
      </c>
    </row>
    <row r="617" spans="1:35" customFormat="1" ht="15" hidden="1" customHeight="1" thickBot="1" x14ac:dyDescent="0.3">
      <c r="A617" s="290" t="s">
        <v>961</v>
      </c>
      <c r="B617" s="97">
        <v>2016</v>
      </c>
      <c r="C617" s="97">
        <v>3</v>
      </c>
      <c r="D617" s="98" t="s">
        <v>53</v>
      </c>
      <c r="E617" s="99">
        <v>42447</v>
      </c>
      <c r="F617" s="99">
        <v>42459</v>
      </c>
      <c r="G617" s="100">
        <f t="shared" ca="1" si="1891"/>
        <v>0</v>
      </c>
      <c r="H617" s="96" t="s">
        <v>54</v>
      </c>
      <c r="I617" s="96" t="s">
        <v>115</v>
      </c>
      <c r="J617" s="96" t="s">
        <v>959</v>
      </c>
      <c r="K617" s="101" t="str">
        <f t="shared" ca="1" si="1892"/>
        <v>Completed</v>
      </c>
      <c r="L617" s="97" t="s">
        <v>64</v>
      </c>
      <c r="M617" s="97" t="s">
        <v>58</v>
      </c>
      <c r="N617" s="97" t="s">
        <v>78</v>
      </c>
      <c r="O617" s="97" t="s">
        <v>60</v>
      </c>
      <c r="P617" s="97" t="s">
        <v>79</v>
      </c>
      <c r="Q617" s="97" t="s">
        <v>79</v>
      </c>
      <c r="R617" s="117">
        <v>2.5</v>
      </c>
      <c r="S617" s="102">
        <v>4.25</v>
      </c>
      <c r="T617" s="103">
        <v>500000</v>
      </c>
      <c r="U617" s="103">
        <v>504699</v>
      </c>
      <c r="V617" s="101">
        <f t="shared" si="1893"/>
        <v>0</v>
      </c>
      <c r="W617" s="101">
        <f t="shared" si="1894"/>
        <v>500000</v>
      </c>
      <c r="X617" s="103">
        <v>6712</v>
      </c>
      <c r="Y617" s="104">
        <f t="shared" si="1895"/>
        <v>1.3299015849050622E-2</v>
      </c>
      <c r="Z617" s="105">
        <f t="shared" si="1896"/>
        <v>0.31957251936829556</v>
      </c>
      <c r="AA617" s="106">
        <f t="shared" si="1897"/>
        <v>1250</v>
      </c>
      <c r="AB617" s="107">
        <f t="shared" si="1898"/>
        <v>1250</v>
      </c>
      <c r="AC617" s="106">
        <f t="shared" si="1899"/>
        <v>0</v>
      </c>
      <c r="AD617" s="108">
        <f t="shared" si="1900"/>
        <v>2125</v>
      </c>
      <c r="AE617" s="298">
        <f>IF((SUMIF($J$7:$J$1048576,J617,$U$7:$U$1048576))&gt;(SUMIF($J$7:$J$1048576,J617,$T$7:$T$1048576)),AD617,(IF(O617="cpv",(U617*S617),(U617*S617/1000))))</f>
        <v>2144.97075</v>
      </c>
      <c r="AF617" s="109">
        <f t="shared" si="1901"/>
        <v>19.970749999999953</v>
      </c>
      <c r="AG617" s="109">
        <v>0</v>
      </c>
      <c r="AH617" s="109">
        <f t="shared" si="1902"/>
        <v>894.97074999999995</v>
      </c>
      <c r="AI617" s="341">
        <f t="shared" si="1903"/>
        <v>0.41724147054219735</v>
      </c>
    </row>
    <row r="618" spans="1:35" customFormat="1" ht="15" hidden="1" customHeight="1" thickBot="1" x14ac:dyDescent="0.3">
      <c r="A618" s="290" t="s">
        <v>962</v>
      </c>
      <c r="B618" s="97">
        <v>2016</v>
      </c>
      <c r="C618" s="97">
        <v>3</v>
      </c>
      <c r="D618" s="98" t="s">
        <v>53</v>
      </c>
      <c r="E618" s="99">
        <v>42447</v>
      </c>
      <c r="F618" s="99">
        <v>42459</v>
      </c>
      <c r="G618" s="100">
        <f t="shared" ref="G618:G619" ca="1" si="1904">IF($N$1&gt;F618,0,(F618-$N$1))</f>
        <v>0</v>
      </c>
      <c r="H618" s="96" t="s">
        <v>54</v>
      </c>
      <c r="I618" s="96" t="s">
        <v>115</v>
      </c>
      <c r="J618" s="96" t="s">
        <v>959</v>
      </c>
      <c r="K618" s="101" t="str">
        <f t="shared" ref="K618:K619" ca="1" si="1905">IF(F618=0,$L$3,(IF(G618=0,$L$1,$L$2)))</f>
        <v>Completed</v>
      </c>
      <c r="L618" s="97" t="s">
        <v>82</v>
      </c>
      <c r="M618" s="97" t="s">
        <v>58</v>
      </c>
      <c r="N618" s="97" t="s">
        <v>78</v>
      </c>
      <c r="O618" s="97" t="s">
        <v>60</v>
      </c>
      <c r="P618" s="97" t="s">
        <v>79</v>
      </c>
      <c r="Q618" s="97" t="s">
        <v>79</v>
      </c>
      <c r="R618" s="117">
        <v>0.5</v>
      </c>
      <c r="S618" s="102">
        <v>4.25</v>
      </c>
      <c r="T618" s="103">
        <v>500000</v>
      </c>
      <c r="U618" s="103">
        <v>501351</v>
      </c>
      <c r="V618" s="101">
        <f t="shared" ref="V618:V619" si="1906">IF(U618&gt;T618,0,T618-U618)</f>
        <v>0</v>
      </c>
      <c r="W618" s="101">
        <f t="shared" ref="W618:W619" si="1907">IF(U618&gt;T618,T618,U618)</f>
        <v>500000</v>
      </c>
      <c r="X618" s="103">
        <v>5768</v>
      </c>
      <c r="Y618" s="104">
        <f t="shared" ref="Y618:Y619" si="1908">X618/U618</f>
        <v>1.150491372312013E-2</v>
      </c>
      <c r="Z618" s="105">
        <f t="shared" ref="Z618:Z619" si="1909">AE618/X618</f>
        <v>0.36940737690707354</v>
      </c>
      <c r="AA618" s="106">
        <f t="shared" ref="AA618:AA619" si="1910">IF(O618="cpv",(T618*R618),(T618/1000*R618))</f>
        <v>250</v>
      </c>
      <c r="AB618" s="107">
        <f t="shared" ref="AB618:AB619" si="1911">IF(O618="cpv",(IF(V618&gt;0,U618*R618,AA618)),(IF(V618&gt;0,U618/1000*R618,AA618)))</f>
        <v>250</v>
      </c>
      <c r="AC618" s="106">
        <f t="shared" ref="AC618:AC619" si="1912">AB618-AA618</f>
        <v>0</v>
      </c>
      <c r="AD618" s="108">
        <f t="shared" ref="AD618:AD619" si="1913">IF(O618="cpv",(T618*S618),(T618/1000*S618))</f>
        <v>2125</v>
      </c>
      <c r="AE618" s="298">
        <f>IF((SUMIF($J$7:$J$1048576,J618,$U$7:$U$1048576))&gt;(SUMIF($J$7:$J$1048576,J618,$T$7:$T$1048576)),AD618,(IF(O618="cpv",(U618*S618),(U618*S618/1000))))</f>
        <v>2130.7417500000001</v>
      </c>
      <c r="AF618" s="109">
        <f t="shared" ref="AF618:AF619" si="1914">AE618-AD618</f>
        <v>5.7417500000001382</v>
      </c>
      <c r="AG618" s="109">
        <v>0</v>
      </c>
      <c r="AH618" s="109">
        <f t="shared" ref="AH618:AH619" si="1915">AE618-AB618-AG618</f>
        <v>1880.7417500000001</v>
      </c>
      <c r="AI618" s="341">
        <f t="shared" ref="AI618:AI619" si="1916">AH618/AE618</f>
        <v>0.88266996692583699</v>
      </c>
    </row>
    <row r="619" spans="1:35" customFormat="1" ht="15.75" hidden="1" customHeight="1" thickBot="1" x14ac:dyDescent="0.3">
      <c r="A619" s="291" t="s">
        <v>963</v>
      </c>
      <c r="B619" s="157">
        <v>2016</v>
      </c>
      <c r="C619" s="157">
        <v>3</v>
      </c>
      <c r="D619" s="342" t="s">
        <v>53</v>
      </c>
      <c r="E619" s="159">
        <v>42447</v>
      </c>
      <c r="F619" s="159">
        <v>42459</v>
      </c>
      <c r="G619" s="343">
        <f t="shared" ca="1" si="1904"/>
        <v>0</v>
      </c>
      <c r="H619" s="156" t="s">
        <v>54</v>
      </c>
      <c r="I619" s="156" t="s">
        <v>115</v>
      </c>
      <c r="J619" s="156" t="s">
        <v>959</v>
      </c>
      <c r="K619" s="344" t="str">
        <f t="shared" ca="1" si="1905"/>
        <v>Completed</v>
      </c>
      <c r="L619" s="157" t="s">
        <v>376</v>
      </c>
      <c r="M619" s="157" t="s">
        <v>58</v>
      </c>
      <c r="N619" s="157" t="s">
        <v>78</v>
      </c>
      <c r="O619" s="97" t="s">
        <v>60</v>
      </c>
      <c r="P619" s="157" t="s">
        <v>79</v>
      </c>
      <c r="Q619" s="157" t="s">
        <v>79</v>
      </c>
      <c r="R619" s="117">
        <v>2.5</v>
      </c>
      <c r="S619" s="158">
        <v>4.25</v>
      </c>
      <c r="T619" s="345">
        <v>250000</v>
      </c>
      <c r="U619" s="345">
        <v>204538</v>
      </c>
      <c r="V619" s="344">
        <f t="shared" si="1906"/>
        <v>45462</v>
      </c>
      <c r="W619" s="344">
        <f t="shared" si="1907"/>
        <v>204538</v>
      </c>
      <c r="X619" s="345">
        <v>4655</v>
      </c>
      <c r="Y619" s="346">
        <f t="shared" si="1908"/>
        <v>2.2758607202573604E-2</v>
      </c>
      <c r="Z619" s="347">
        <f t="shared" si="1909"/>
        <v>9.8818474758324379E-2</v>
      </c>
      <c r="AA619" s="348">
        <f t="shared" si="1910"/>
        <v>625</v>
      </c>
      <c r="AB619" s="349">
        <f t="shared" si="1911"/>
        <v>511.34500000000003</v>
      </c>
      <c r="AC619" s="348">
        <f t="shared" si="1912"/>
        <v>-113.65499999999997</v>
      </c>
      <c r="AD619" s="350">
        <f t="shared" si="1913"/>
        <v>1062.5</v>
      </c>
      <c r="AE619" s="351">
        <v>460</v>
      </c>
      <c r="AF619" s="352">
        <f t="shared" si="1914"/>
        <v>-602.5</v>
      </c>
      <c r="AG619" s="352">
        <v>0</v>
      </c>
      <c r="AH619" s="352">
        <f t="shared" si="1915"/>
        <v>-51.345000000000027</v>
      </c>
      <c r="AI619" s="353">
        <f t="shared" si="1916"/>
        <v>-0.11161956521739136</v>
      </c>
    </row>
    <row r="620" spans="1:35" customFormat="1" ht="15" hidden="1" customHeight="1" thickBot="1" x14ac:dyDescent="0.3">
      <c r="A620" s="287" t="s">
        <v>964</v>
      </c>
      <c r="B620" s="111">
        <v>2016</v>
      </c>
      <c r="C620" s="111">
        <v>3</v>
      </c>
      <c r="D620" s="112" t="s">
        <v>53</v>
      </c>
      <c r="E620" s="113">
        <v>42447</v>
      </c>
      <c r="F620" s="113">
        <v>42459</v>
      </c>
      <c r="G620" s="114">
        <f t="shared" ref="G620:G621" ca="1" si="1917">IF($N$1&gt;F620,0,(F620-$N$1))</f>
        <v>0</v>
      </c>
      <c r="H620" s="115" t="s">
        <v>54</v>
      </c>
      <c r="I620" s="115" t="s">
        <v>115</v>
      </c>
      <c r="J620" s="115" t="s">
        <v>965</v>
      </c>
      <c r="K620" s="116" t="str">
        <f t="shared" ref="K620:K621" ca="1" si="1918">IF(F620=0,$L$3,(IF(G620=0,$L$1,$L$2)))</f>
        <v>Completed</v>
      </c>
      <c r="L620" s="111" t="s">
        <v>64</v>
      </c>
      <c r="M620" s="111" t="s">
        <v>58</v>
      </c>
      <c r="N620" s="111" t="s">
        <v>59</v>
      </c>
      <c r="O620" s="97" t="s">
        <v>60</v>
      </c>
      <c r="P620" s="111" t="s">
        <v>61</v>
      </c>
      <c r="Q620" s="111" t="s">
        <v>62</v>
      </c>
      <c r="R620" s="117">
        <v>0.2</v>
      </c>
      <c r="S620" s="117">
        <v>1</v>
      </c>
      <c r="T620" s="118">
        <v>1000000</v>
      </c>
      <c r="U620" s="118">
        <v>1004850</v>
      </c>
      <c r="V620" s="116">
        <f t="shared" ref="V620:V621" si="1919">IF(U620&gt;T620,0,T620-U620)</f>
        <v>0</v>
      </c>
      <c r="W620" s="116">
        <f t="shared" ref="W620:W621" si="1920">IF(U620&gt;T620,T620,U620)</f>
        <v>1000000</v>
      </c>
      <c r="X620" s="118"/>
      <c r="Y620" s="119">
        <f t="shared" ref="Y620:Y621" si="1921">X620/U620</f>
        <v>0</v>
      </c>
      <c r="Z620" s="120" t="e">
        <f t="shared" ref="Z620:Z621" si="1922">AE620/X620</f>
        <v>#DIV/0!</v>
      </c>
      <c r="AA620" s="121">
        <f t="shared" ref="AA620:AA621" si="1923">IF(O620="cpv",(T620*R620),(T620/1000*R620))</f>
        <v>200</v>
      </c>
      <c r="AB620" s="122">
        <f t="shared" ref="AB620" si="1924">IF(O620="cpv",(IF(V620&gt;0,U620*R620,AA620)),(IF(V620&gt;0,U620/1000*R620,AA620)))</f>
        <v>200</v>
      </c>
      <c r="AC620" s="121">
        <f t="shared" ref="AC620:AC621" si="1925">AB620-AA620</f>
        <v>0</v>
      </c>
      <c r="AD620" s="123">
        <f t="shared" ref="AD620:AD621" si="1926">IF(O620="cpv",(T620*S620),(T620/1000*S620))</f>
        <v>1000</v>
      </c>
      <c r="AE620" s="293">
        <f>IF((SUMIF($J$7:$J$1048576,J620,$U$7:$U$1048576))&gt;(SUMIF($J$7:$J$1048576,J620,$T$7:$T$1048576)),AD620,(IF(O620="cpv",(U620*S620),(U620*S620/1000))))</f>
        <v>1000</v>
      </c>
      <c r="AF620" s="124">
        <f t="shared" ref="AF620:AF621" si="1927">AE620-AD620</f>
        <v>0</v>
      </c>
      <c r="AG620" s="124">
        <v>0</v>
      </c>
      <c r="AH620" s="124">
        <f t="shared" ref="AH620:AH621" si="1928">AE620-AB620-AG620</f>
        <v>800</v>
      </c>
      <c r="AI620" s="340">
        <f t="shared" ref="AI620:AI621" si="1929">AH620/AE620</f>
        <v>0.8</v>
      </c>
    </row>
    <row r="621" spans="1:35" customFormat="1" ht="15.75" hidden="1" customHeight="1" thickBot="1" x14ac:dyDescent="0.3">
      <c r="A621" s="291" t="s">
        <v>966</v>
      </c>
      <c r="B621" s="157">
        <v>2016</v>
      </c>
      <c r="C621" s="157">
        <v>3</v>
      </c>
      <c r="D621" s="342" t="s">
        <v>53</v>
      </c>
      <c r="E621" s="159">
        <v>42447</v>
      </c>
      <c r="F621" s="159">
        <v>42459</v>
      </c>
      <c r="G621" s="343">
        <f t="shared" ca="1" si="1917"/>
        <v>0</v>
      </c>
      <c r="H621" s="156" t="s">
        <v>54</v>
      </c>
      <c r="I621" s="156" t="s">
        <v>115</v>
      </c>
      <c r="J621" s="156" t="s">
        <v>965</v>
      </c>
      <c r="K621" s="344" t="str">
        <f t="shared" ca="1" si="1918"/>
        <v>Completed</v>
      </c>
      <c r="L621" s="157" t="s">
        <v>57</v>
      </c>
      <c r="M621" s="157" t="s">
        <v>58</v>
      </c>
      <c r="N621" s="157" t="s">
        <v>59</v>
      </c>
      <c r="O621" s="97" t="s">
        <v>60</v>
      </c>
      <c r="P621" s="157" t="s">
        <v>61</v>
      </c>
      <c r="Q621" s="157" t="s">
        <v>62</v>
      </c>
      <c r="R621" s="117">
        <v>0.5</v>
      </c>
      <c r="S621" s="158">
        <v>1</v>
      </c>
      <c r="T621" s="345">
        <v>1000000</v>
      </c>
      <c r="U621" s="345">
        <v>1000157</v>
      </c>
      <c r="V621" s="344">
        <f t="shared" si="1919"/>
        <v>0</v>
      </c>
      <c r="W621" s="344">
        <f t="shared" si="1920"/>
        <v>1000000</v>
      </c>
      <c r="X621" s="345"/>
      <c r="Y621" s="346">
        <f t="shared" si="1921"/>
        <v>0</v>
      </c>
      <c r="Z621" s="347" t="e">
        <f t="shared" si="1922"/>
        <v>#DIV/0!</v>
      </c>
      <c r="AA621" s="348">
        <f t="shared" si="1923"/>
        <v>500</v>
      </c>
      <c r="AB621" s="349">
        <v>1123</v>
      </c>
      <c r="AC621" s="348">
        <f t="shared" si="1925"/>
        <v>623</v>
      </c>
      <c r="AD621" s="350">
        <f t="shared" si="1926"/>
        <v>1000</v>
      </c>
      <c r="AE621" s="351">
        <v>500</v>
      </c>
      <c r="AF621" s="352">
        <f t="shared" si="1927"/>
        <v>-500</v>
      </c>
      <c r="AG621" s="352">
        <v>0</v>
      </c>
      <c r="AH621" s="352">
        <f t="shared" si="1928"/>
        <v>-623</v>
      </c>
      <c r="AI621" s="353">
        <f t="shared" si="1929"/>
        <v>-1.246</v>
      </c>
    </row>
    <row r="622" spans="1:35" customFormat="1" ht="15" hidden="1" customHeight="1" thickBot="1" x14ac:dyDescent="0.3">
      <c r="A622" s="287" t="s">
        <v>967</v>
      </c>
      <c r="B622" s="111">
        <v>2016</v>
      </c>
      <c r="C622" s="111">
        <v>3</v>
      </c>
      <c r="D622" s="112" t="s">
        <v>53</v>
      </c>
      <c r="E622" s="113">
        <v>42447</v>
      </c>
      <c r="F622" s="113">
        <v>42459</v>
      </c>
      <c r="G622" s="114">
        <f t="shared" ref="G622:G623" ca="1" si="1930">IF($N$1&gt;F622,0,(F622-$N$1))</f>
        <v>0</v>
      </c>
      <c r="H622" s="115" t="s">
        <v>54</v>
      </c>
      <c r="I622" s="115" t="s">
        <v>140</v>
      </c>
      <c r="J622" s="115" t="s">
        <v>969</v>
      </c>
      <c r="K622" s="116" t="str">
        <f t="shared" ref="K622:K623" ca="1" si="1931">IF(F622=0,$L$3,(IF(G622=0,$L$1,$L$2)))</f>
        <v>Completed</v>
      </c>
      <c r="L622" s="111" t="s">
        <v>57</v>
      </c>
      <c r="M622" s="111" t="s">
        <v>58</v>
      </c>
      <c r="N622" s="111" t="s">
        <v>59</v>
      </c>
      <c r="O622" s="97" t="s">
        <v>60</v>
      </c>
      <c r="P622" s="111" t="s">
        <v>61</v>
      </c>
      <c r="Q622" s="111" t="s">
        <v>62</v>
      </c>
      <c r="R622" s="117">
        <v>0.5</v>
      </c>
      <c r="S622" s="117">
        <v>1</v>
      </c>
      <c r="T622" s="118">
        <v>1500000</v>
      </c>
      <c r="U622" s="118">
        <v>1500017</v>
      </c>
      <c r="V622" s="116">
        <f t="shared" ref="V622:V623" si="1932">IF(U622&gt;T622,0,T622-U622)</f>
        <v>0</v>
      </c>
      <c r="W622" s="116">
        <f t="shared" ref="W622:W623" si="1933">IF(U622&gt;T622,T622,U622)</f>
        <v>1500000</v>
      </c>
      <c r="X622" s="118"/>
      <c r="Y622" s="119">
        <f t="shared" ref="Y622:Y623" si="1934">X622/U622</f>
        <v>0</v>
      </c>
      <c r="Z622" s="120" t="e">
        <f t="shared" ref="Z622:Z623" si="1935">AE622/X622</f>
        <v>#DIV/0!</v>
      </c>
      <c r="AA622" s="121">
        <f t="shared" ref="AA622:AA623" si="1936">IF(O622="cpv",(T622*R622),(T622/1000*R622))</f>
        <v>750</v>
      </c>
      <c r="AB622" s="122">
        <f t="shared" ref="AB622:AB623" si="1937">IF(O622="cpv",(IF(V622&gt;0,U622*R622,AA622)),(IF(V622&gt;0,U622/1000*R622,AA622)))</f>
        <v>750</v>
      </c>
      <c r="AC622" s="121">
        <f t="shared" ref="AC622:AC623" si="1938">AB622-AA622</f>
        <v>0</v>
      </c>
      <c r="AD622" s="123">
        <f t="shared" ref="AD622:AD623" si="1939">IF(O622="cpv",(T622*S622),(T622/1000*S622))</f>
        <v>1500</v>
      </c>
      <c r="AE622" s="293">
        <v>1189</v>
      </c>
      <c r="AF622" s="124">
        <f t="shared" ref="AF622:AF623" si="1940">AE622-AD622</f>
        <v>-311</v>
      </c>
      <c r="AG622" s="124">
        <v>0</v>
      </c>
      <c r="AH622" s="124">
        <f t="shared" ref="AH622:AH623" si="1941">AE622-AB622-AG622</f>
        <v>439</v>
      </c>
      <c r="AI622" s="340">
        <f t="shared" ref="AI622:AI623" si="1942">AH622/AE622</f>
        <v>0.36921783010933557</v>
      </c>
    </row>
    <row r="623" spans="1:35" customFormat="1" ht="15.75" hidden="1" customHeight="1" thickBot="1" x14ac:dyDescent="0.3">
      <c r="A623" s="291" t="s">
        <v>968</v>
      </c>
      <c r="B623" s="157">
        <v>2016</v>
      </c>
      <c r="C623" s="157">
        <v>3</v>
      </c>
      <c r="D623" s="342" t="s">
        <v>53</v>
      </c>
      <c r="E623" s="159">
        <v>42447</v>
      </c>
      <c r="F623" s="159">
        <v>42459</v>
      </c>
      <c r="G623" s="343">
        <f t="shared" ca="1" si="1930"/>
        <v>0</v>
      </c>
      <c r="H623" s="156" t="s">
        <v>54</v>
      </c>
      <c r="I623" s="156" t="s">
        <v>140</v>
      </c>
      <c r="J623" s="156" t="s">
        <v>969</v>
      </c>
      <c r="K623" s="344" t="str">
        <f t="shared" ca="1" si="1931"/>
        <v>Completed</v>
      </c>
      <c r="L623" s="157" t="s">
        <v>64</v>
      </c>
      <c r="M623" s="157" t="s">
        <v>58</v>
      </c>
      <c r="N623" s="157" t="s">
        <v>59</v>
      </c>
      <c r="O623" s="97" t="s">
        <v>60</v>
      </c>
      <c r="P623" s="157" t="s">
        <v>61</v>
      </c>
      <c r="Q623" s="157" t="s">
        <v>62</v>
      </c>
      <c r="R623" s="117">
        <v>0.2</v>
      </c>
      <c r="S623" s="158">
        <v>1</v>
      </c>
      <c r="T623" s="345">
        <v>1500000</v>
      </c>
      <c r="U623" s="345">
        <v>1503972</v>
      </c>
      <c r="V623" s="344">
        <f t="shared" si="1932"/>
        <v>0</v>
      </c>
      <c r="W623" s="344">
        <f t="shared" si="1933"/>
        <v>1500000</v>
      </c>
      <c r="X623" s="345">
        <v>359</v>
      </c>
      <c r="Y623" s="346">
        <f t="shared" si="1934"/>
        <v>2.3870125241693329E-4</v>
      </c>
      <c r="Z623" s="347">
        <f t="shared" si="1935"/>
        <v>4.1782729805013927</v>
      </c>
      <c r="AA623" s="348">
        <f t="shared" si="1936"/>
        <v>300</v>
      </c>
      <c r="AB623" s="349">
        <f t="shared" si="1937"/>
        <v>300</v>
      </c>
      <c r="AC623" s="348">
        <f t="shared" si="1938"/>
        <v>0</v>
      </c>
      <c r="AD623" s="350">
        <f t="shared" si="1939"/>
        <v>1500</v>
      </c>
      <c r="AE623" s="351">
        <f>IF((SUMIF($J$7:$J$1048576,J623,$U$7:$U$1048576))&gt;(SUMIF($J$7:$J$1048576,J623,$T$7:$T$1048576)),AD623,(IF(O623="cpv",(U623*S623),(U623*S623/1000))))</f>
        <v>1500</v>
      </c>
      <c r="AF623" s="352">
        <f t="shared" si="1940"/>
        <v>0</v>
      </c>
      <c r="AG623" s="352">
        <v>0</v>
      </c>
      <c r="AH623" s="352">
        <f t="shared" si="1941"/>
        <v>1200</v>
      </c>
      <c r="AI623" s="353">
        <f t="shared" si="1942"/>
        <v>0.8</v>
      </c>
    </row>
    <row r="624" spans="1:35" customFormat="1" ht="15.75" hidden="1" customHeight="1" thickBot="1" x14ac:dyDescent="0.3">
      <c r="A624" s="289" t="s">
        <v>970</v>
      </c>
      <c r="B624" s="141">
        <v>2016</v>
      </c>
      <c r="C624" s="141">
        <v>3</v>
      </c>
      <c r="D624" s="142" t="s">
        <v>53</v>
      </c>
      <c r="E624" s="143">
        <v>42447</v>
      </c>
      <c r="F624" s="143">
        <v>42459</v>
      </c>
      <c r="G624" s="144">
        <f t="shared" ref="G624:G626" ca="1" si="1943">IF($N$1&gt;F624,0,(F624-$N$1))</f>
        <v>0</v>
      </c>
      <c r="H624" s="145" t="s">
        <v>74</v>
      </c>
      <c r="I624" s="145" t="s">
        <v>359</v>
      </c>
      <c r="J624" s="145" t="s">
        <v>971</v>
      </c>
      <c r="K624" s="146" t="str">
        <f t="shared" ref="K624:K626" ca="1" si="1944">IF(F624=0,$L$3,(IF(G624=0,$L$1,$L$2)))</f>
        <v>Completed</v>
      </c>
      <c r="L624" s="141" t="s">
        <v>64</v>
      </c>
      <c r="M624" s="141" t="s">
        <v>58</v>
      </c>
      <c r="N624" s="141" t="s">
        <v>59</v>
      </c>
      <c r="O624" s="97" t="s">
        <v>60</v>
      </c>
      <c r="P624" s="141" t="s">
        <v>61</v>
      </c>
      <c r="Q624" s="141" t="s">
        <v>62</v>
      </c>
      <c r="R624" s="117">
        <v>0.2</v>
      </c>
      <c r="S624" s="147">
        <v>1.6</v>
      </c>
      <c r="T624" s="148">
        <v>2500000</v>
      </c>
      <c r="U624" s="148">
        <v>2508455</v>
      </c>
      <c r="V624" s="146">
        <f t="shared" ref="V624:V626" si="1945">IF(U624&gt;T624,0,T624-U624)</f>
        <v>0</v>
      </c>
      <c r="W624" s="146">
        <f t="shared" ref="W624:W626" si="1946">IF(U624&gt;T624,T624,U624)</f>
        <v>2500000</v>
      </c>
      <c r="X624" s="148">
        <v>1079</v>
      </c>
      <c r="Y624" s="149">
        <f t="shared" ref="Y624:Y626" si="1947">X624/U624</f>
        <v>4.3014524876866436E-4</v>
      </c>
      <c r="Z624" s="150">
        <f t="shared" ref="Z624:Z626" si="1948">AE624/X624</f>
        <v>3.7071362372567194</v>
      </c>
      <c r="AA624" s="151">
        <f t="shared" ref="AA624:AA626" si="1949">IF(O624="cpv",(T624*R624),(T624/1000*R624))</f>
        <v>500</v>
      </c>
      <c r="AB624" s="152">
        <f t="shared" ref="AB624:AB625" si="1950">IF(O624="cpv",(IF(V624&gt;0,U624*R624,AA624)),(IF(V624&gt;0,U624/1000*R624,AA624)))</f>
        <v>500</v>
      </c>
      <c r="AC624" s="151">
        <f t="shared" ref="AC624:AC626" si="1951">AB624-AA624</f>
        <v>0</v>
      </c>
      <c r="AD624" s="153">
        <f t="shared" ref="AD624:AD626" si="1952">IF(O624="cpv",(T624*S624),(T624/1000*S624))</f>
        <v>4000</v>
      </c>
      <c r="AE624" s="295">
        <f>IF((SUMIF($J$7:$J$1048576,J624,$U$7:$U$1048576))&gt;(SUMIF($J$7:$J$1048576,J624,$T$7:$T$1048576)),AD624,(IF(O624="cpv",(U624*S624),(U624*S624/1000))))</f>
        <v>4000</v>
      </c>
      <c r="AF624" s="154">
        <f t="shared" ref="AF624:AF626" si="1953">AE624-AD624</f>
        <v>0</v>
      </c>
      <c r="AG624" s="154">
        <v>0</v>
      </c>
      <c r="AH624" s="154">
        <f t="shared" ref="AH624:AH626" si="1954">AE624-AB624-AG624</f>
        <v>3500</v>
      </c>
      <c r="AI624" s="354">
        <f t="shared" ref="AI624:AI626" si="1955">AH624/AE624</f>
        <v>0.875</v>
      </c>
    </row>
    <row r="625" spans="1:35" customFormat="1" ht="15" hidden="1" customHeight="1" thickBot="1" x14ac:dyDescent="0.3">
      <c r="A625" s="287" t="s">
        <v>972</v>
      </c>
      <c r="B625" s="111">
        <v>2016</v>
      </c>
      <c r="C625" s="111">
        <v>3</v>
      </c>
      <c r="D625" s="112" t="s">
        <v>53</v>
      </c>
      <c r="E625" s="113">
        <v>42447</v>
      </c>
      <c r="F625" s="113">
        <v>42459</v>
      </c>
      <c r="G625" s="114">
        <f t="shared" ca="1" si="1943"/>
        <v>0</v>
      </c>
      <c r="H625" s="115" t="s">
        <v>74</v>
      </c>
      <c r="I625" s="115" t="s">
        <v>359</v>
      </c>
      <c r="J625" s="115" t="s">
        <v>973</v>
      </c>
      <c r="K625" s="116" t="str">
        <f t="shared" ca="1" si="1944"/>
        <v>Completed</v>
      </c>
      <c r="L625" s="111" t="s">
        <v>92</v>
      </c>
      <c r="M625" s="111" t="s">
        <v>58</v>
      </c>
      <c r="N625" s="111" t="s">
        <v>108</v>
      </c>
      <c r="O625" s="111" t="s">
        <v>109</v>
      </c>
      <c r="P625" s="111" t="s">
        <v>100</v>
      </c>
      <c r="Q625" s="111" t="s">
        <v>101</v>
      </c>
      <c r="R625" s="117">
        <v>1.2E-2</v>
      </c>
      <c r="S625" s="117">
        <v>3.5000000000000003E-2</v>
      </c>
      <c r="T625" s="118">
        <v>50000</v>
      </c>
      <c r="U625" s="118">
        <v>160449</v>
      </c>
      <c r="V625" s="116">
        <f t="shared" si="1945"/>
        <v>0</v>
      </c>
      <c r="W625" s="116">
        <f t="shared" si="1946"/>
        <v>50000</v>
      </c>
      <c r="X625" s="118">
        <v>29039</v>
      </c>
      <c r="Y625" s="119">
        <f t="shared" si="1947"/>
        <v>0.18098585843476744</v>
      </c>
      <c r="Z625" s="120">
        <f t="shared" si="1948"/>
        <v>6.0263783188126321E-2</v>
      </c>
      <c r="AA625" s="121">
        <f t="shared" si="1949"/>
        <v>600</v>
      </c>
      <c r="AB625" s="122">
        <f t="shared" si="1950"/>
        <v>600</v>
      </c>
      <c r="AC625" s="121">
        <f t="shared" si="1951"/>
        <v>0</v>
      </c>
      <c r="AD625" s="123">
        <f t="shared" si="1952"/>
        <v>1750.0000000000002</v>
      </c>
      <c r="AE625" s="293">
        <f>IF((SUMIF($J$7:$J$1048576,J625,$U$7:$U$1048576))&gt;(SUMIF($J$7:$J$1048576,J625,$T$7:$T$1048576)),AD625,(IF(O625="cpv",(U625*S625),(U625*S625/1000))))</f>
        <v>1750.0000000000002</v>
      </c>
      <c r="AF625" s="124">
        <f t="shared" si="1953"/>
        <v>0</v>
      </c>
      <c r="AG625" s="124">
        <v>0</v>
      </c>
      <c r="AH625" s="124">
        <f t="shared" si="1954"/>
        <v>1150.0000000000002</v>
      </c>
      <c r="AI625" s="340">
        <f t="shared" si="1955"/>
        <v>0.65714285714285714</v>
      </c>
    </row>
    <row r="626" spans="1:35" customFormat="1" ht="15.75" hidden="1" customHeight="1" thickBot="1" x14ac:dyDescent="0.3">
      <c r="A626" s="291" t="s">
        <v>974</v>
      </c>
      <c r="B626" s="157">
        <v>2016</v>
      </c>
      <c r="C626" s="157">
        <v>3</v>
      </c>
      <c r="D626" s="342" t="s">
        <v>53</v>
      </c>
      <c r="E626" s="159">
        <v>42447</v>
      </c>
      <c r="F626" s="159">
        <v>42459</v>
      </c>
      <c r="G626" s="343">
        <f t="shared" ca="1" si="1943"/>
        <v>0</v>
      </c>
      <c r="H626" s="156" t="s">
        <v>74</v>
      </c>
      <c r="I626" s="156" t="s">
        <v>359</v>
      </c>
      <c r="J626" s="156" t="s">
        <v>973</v>
      </c>
      <c r="K626" s="344" t="str">
        <f t="shared" ca="1" si="1944"/>
        <v>Completed</v>
      </c>
      <c r="L626" s="157" t="s">
        <v>133</v>
      </c>
      <c r="M626" s="157" t="s">
        <v>58</v>
      </c>
      <c r="N626" s="157" t="s">
        <v>108</v>
      </c>
      <c r="O626" s="157" t="s">
        <v>109</v>
      </c>
      <c r="P626" s="157" t="s">
        <v>100</v>
      </c>
      <c r="Q626" s="157" t="s">
        <v>101</v>
      </c>
      <c r="R626" s="117">
        <v>5.0000000000000001E-3</v>
      </c>
      <c r="S626" s="158">
        <v>3.5000000000000003E-2</v>
      </c>
      <c r="T626" s="345">
        <v>50000</v>
      </c>
      <c r="U626" s="345">
        <v>47968</v>
      </c>
      <c r="V626" s="344">
        <f t="shared" si="1945"/>
        <v>2032</v>
      </c>
      <c r="W626" s="344">
        <f t="shared" si="1946"/>
        <v>47968</v>
      </c>
      <c r="X626" s="345">
        <v>58</v>
      </c>
      <c r="Y626" s="346">
        <f t="shared" si="1947"/>
        <v>1.2091394262841895E-3</v>
      </c>
      <c r="Z626" s="347">
        <f t="shared" si="1948"/>
        <v>66.379310344827587</v>
      </c>
      <c r="AA626" s="348">
        <f t="shared" si="1949"/>
        <v>250</v>
      </c>
      <c r="AB626" s="349">
        <v>250</v>
      </c>
      <c r="AC626" s="348">
        <f t="shared" si="1951"/>
        <v>0</v>
      </c>
      <c r="AD626" s="350">
        <f t="shared" si="1952"/>
        <v>1750.0000000000002</v>
      </c>
      <c r="AE626" s="351">
        <v>3850</v>
      </c>
      <c r="AF626" s="352">
        <f t="shared" si="1953"/>
        <v>2100</v>
      </c>
      <c r="AG626" s="352">
        <v>0</v>
      </c>
      <c r="AH626" s="352">
        <f t="shared" si="1954"/>
        <v>3600</v>
      </c>
      <c r="AI626" s="353">
        <f t="shared" si="1955"/>
        <v>0.93506493506493504</v>
      </c>
    </row>
    <row r="627" spans="1:35" customFormat="1" ht="15" hidden="1" customHeight="1" thickBot="1" x14ac:dyDescent="0.3">
      <c r="A627" s="287" t="s">
        <v>975</v>
      </c>
      <c r="B627" s="111">
        <v>2016</v>
      </c>
      <c r="C627" s="111">
        <v>3</v>
      </c>
      <c r="D627" s="112" t="s">
        <v>53</v>
      </c>
      <c r="E627" s="113">
        <v>42447</v>
      </c>
      <c r="F627" s="113">
        <v>42448</v>
      </c>
      <c r="G627" s="114">
        <f t="shared" ref="G627:G628" ca="1" si="1956">IF($N$1&gt;F627,0,(F627-$N$1))</f>
        <v>0</v>
      </c>
      <c r="H627" s="115" t="s">
        <v>74</v>
      </c>
      <c r="I627" s="115" t="s">
        <v>743</v>
      </c>
      <c r="J627" s="115" t="s">
        <v>976</v>
      </c>
      <c r="K627" s="116" t="str">
        <f t="shared" ref="K627:K628" ca="1" si="1957">IF(F627=0,$L$3,(IF(G627=0,$L$1,$L$2)))</f>
        <v>Completed</v>
      </c>
      <c r="L627" s="111" t="s">
        <v>155</v>
      </c>
      <c r="M627" s="111" t="s">
        <v>58</v>
      </c>
      <c r="N627" s="111" t="s">
        <v>59</v>
      </c>
      <c r="O627" s="97" t="s">
        <v>42</v>
      </c>
      <c r="P627" s="111" t="s">
        <v>61</v>
      </c>
      <c r="Q627" s="111" t="s">
        <v>62</v>
      </c>
      <c r="R627" s="117">
        <v>0.3</v>
      </c>
      <c r="S627" s="117">
        <v>1.25</v>
      </c>
      <c r="T627" s="118">
        <v>5000</v>
      </c>
      <c r="U627" s="118">
        <v>2312</v>
      </c>
      <c r="V627" s="116">
        <f t="shared" ref="V627:V628" si="1958">IF(U627&gt;T627,0,T627-U627)</f>
        <v>2688</v>
      </c>
      <c r="W627" s="116">
        <f t="shared" ref="W627:W628" si="1959">IF(U627&gt;T627,T627,U627)</f>
        <v>2312</v>
      </c>
      <c r="X627" s="118"/>
      <c r="Y627" s="119">
        <f t="shared" ref="Y627:Y628" si="1960">X627/U627</f>
        <v>0</v>
      </c>
      <c r="Z627" s="120" t="e">
        <f t="shared" ref="Z627:Z628" si="1961">AE627/X627</f>
        <v>#DIV/0!</v>
      </c>
      <c r="AA627" s="121">
        <f t="shared" ref="AA627:AA628" si="1962">IF(O627="cpv",(T627*R627),(T627/1000*R627))</f>
        <v>1.5</v>
      </c>
      <c r="AB627" s="122">
        <v>694</v>
      </c>
      <c r="AC627" s="121">
        <f t="shared" ref="AC627:AC628" si="1963">AB627-AA627</f>
        <v>692.5</v>
      </c>
      <c r="AD627" s="123">
        <f t="shared" ref="AD627:AD628" si="1964">IF(O627="cpv",(T627*S627),(T627/1000*S627))</f>
        <v>6.25</v>
      </c>
      <c r="AE627" s="293">
        <v>625</v>
      </c>
      <c r="AF627" s="124">
        <f t="shared" ref="AF627:AF628" si="1965">AE627-AD627</f>
        <v>618.75</v>
      </c>
      <c r="AG627" s="124">
        <v>0</v>
      </c>
      <c r="AH627" s="124">
        <f t="shared" ref="AH627:AH628" si="1966">AE627-AB627-AG627</f>
        <v>-69</v>
      </c>
      <c r="AI627" s="340">
        <f t="shared" ref="AI627:AI628" si="1967">AH627/AE627</f>
        <v>-0.1104</v>
      </c>
    </row>
    <row r="628" spans="1:35" customFormat="1" ht="15" hidden="1" customHeight="1" thickBot="1" x14ac:dyDescent="0.3">
      <c r="A628" s="290" t="s">
        <v>977</v>
      </c>
      <c r="B628" s="97">
        <v>2016</v>
      </c>
      <c r="C628" s="97">
        <v>3</v>
      </c>
      <c r="D628" s="98" t="s">
        <v>53</v>
      </c>
      <c r="E628" s="99">
        <v>42447</v>
      </c>
      <c r="F628" s="99">
        <v>42448</v>
      </c>
      <c r="G628" s="100">
        <f t="shared" ca="1" si="1956"/>
        <v>0</v>
      </c>
      <c r="H628" s="96" t="s">
        <v>74</v>
      </c>
      <c r="I628" s="96" t="s">
        <v>743</v>
      </c>
      <c r="J628" s="96" t="s">
        <v>976</v>
      </c>
      <c r="K628" s="101" t="str">
        <f t="shared" ca="1" si="1957"/>
        <v>Completed</v>
      </c>
      <c r="L628" s="97" t="s">
        <v>64</v>
      </c>
      <c r="M628" s="97" t="s">
        <v>58</v>
      </c>
      <c r="N628" s="97" t="s">
        <v>59</v>
      </c>
      <c r="O628" s="97" t="s">
        <v>60</v>
      </c>
      <c r="P628" s="97" t="s">
        <v>61</v>
      </c>
      <c r="Q628" s="97" t="s">
        <v>62</v>
      </c>
      <c r="R628" s="117">
        <v>0.2</v>
      </c>
      <c r="S628" s="102">
        <v>1.25</v>
      </c>
      <c r="T628" s="103">
        <v>2000000</v>
      </c>
      <c r="U628" s="103">
        <v>2027687</v>
      </c>
      <c r="V628" s="101">
        <f t="shared" si="1958"/>
        <v>0</v>
      </c>
      <c r="W628" s="101">
        <f t="shared" si="1959"/>
        <v>2000000</v>
      </c>
      <c r="X628" s="103">
        <v>873</v>
      </c>
      <c r="Y628" s="104">
        <f t="shared" si="1960"/>
        <v>4.3053982197449608E-4</v>
      </c>
      <c r="Z628" s="105">
        <f t="shared" si="1961"/>
        <v>2.86368843069874</v>
      </c>
      <c r="AA628" s="106">
        <f t="shared" si="1962"/>
        <v>400</v>
      </c>
      <c r="AB628" s="107">
        <f t="shared" ref="AB628" si="1968">IF(O628="cpv",(IF(V628&gt;0,U628*R628,AA628)),(IF(V628&gt;0,U628/1000*R628,AA628)))</f>
        <v>400</v>
      </c>
      <c r="AC628" s="106">
        <f t="shared" si="1963"/>
        <v>0</v>
      </c>
      <c r="AD628" s="108">
        <f t="shared" si="1964"/>
        <v>2500</v>
      </c>
      <c r="AE628" s="298">
        <f>IF((SUMIF($J$7:$J$1048576,J628,$U$7:$U$1048576))&gt;(SUMIF($J$7:$J$1048576,J628,$T$7:$T$1048576)),AD628,(IF(O628="cpv",(U628*S628),(U628*S628/1000))))</f>
        <v>2500</v>
      </c>
      <c r="AF628" s="109">
        <f t="shared" si="1965"/>
        <v>0</v>
      </c>
      <c r="AG628" s="109">
        <v>0</v>
      </c>
      <c r="AH628" s="109">
        <f t="shared" si="1966"/>
        <v>2100</v>
      </c>
      <c r="AI628" s="341">
        <f t="shared" si="1967"/>
        <v>0.84</v>
      </c>
    </row>
    <row r="629" spans="1:35" customFormat="1" ht="15" hidden="1" customHeight="1" thickBot="1" x14ac:dyDescent="0.3">
      <c r="A629" s="290" t="s">
        <v>978</v>
      </c>
      <c r="B629" s="97">
        <v>2016</v>
      </c>
      <c r="C629" s="97">
        <v>3</v>
      </c>
      <c r="D629" s="98" t="s">
        <v>53</v>
      </c>
      <c r="E629" s="99">
        <v>42447</v>
      </c>
      <c r="F629" s="99">
        <v>42448</v>
      </c>
      <c r="G629" s="100">
        <f t="shared" ref="G629:G630" ca="1" si="1969">IF($N$1&gt;F629,0,(F629-$N$1))</f>
        <v>0</v>
      </c>
      <c r="H629" s="96" t="s">
        <v>74</v>
      </c>
      <c r="I629" s="96" t="s">
        <v>743</v>
      </c>
      <c r="J629" s="96" t="s">
        <v>976</v>
      </c>
      <c r="K629" s="101" t="str">
        <f t="shared" ref="K629:K630" ca="1" si="1970">IF(F629=0,$L$3,(IF(G629=0,$L$1,$L$2)))</f>
        <v>Completed</v>
      </c>
      <c r="L629" s="97" t="s">
        <v>82</v>
      </c>
      <c r="M629" s="97" t="s">
        <v>58</v>
      </c>
      <c r="N629" s="97" t="s">
        <v>59</v>
      </c>
      <c r="O629" s="97" t="s">
        <v>60</v>
      </c>
      <c r="P629" s="97" t="s">
        <v>61</v>
      </c>
      <c r="Q629" s="97" t="s">
        <v>62</v>
      </c>
      <c r="R629" s="117">
        <v>0.1</v>
      </c>
      <c r="S629" s="102">
        <v>1.25</v>
      </c>
      <c r="T629" s="103">
        <v>4000000</v>
      </c>
      <c r="U629" s="103">
        <v>4038454</v>
      </c>
      <c r="V629" s="101">
        <f t="shared" ref="V629:V630" si="1971">IF(U629&gt;T629,0,T629-U629)</f>
        <v>0</v>
      </c>
      <c r="W629" s="101">
        <f t="shared" ref="W629:W630" si="1972">IF(U629&gt;T629,T629,U629)</f>
        <v>4000000</v>
      </c>
      <c r="X629" s="103">
        <v>2830</v>
      </c>
      <c r="Y629" s="104">
        <f t="shared" ref="Y629:Y630" si="1973">X629/U629</f>
        <v>7.0076321285323544E-4</v>
      </c>
      <c r="Z629" s="105">
        <f t="shared" ref="Z629:Z630" si="1974">AE629/X629</f>
        <v>1.5017667844522968</v>
      </c>
      <c r="AA629" s="106">
        <f t="shared" ref="AA629:AA630" si="1975">IF(O629="cpv",(T629*R629),(T629/1000*R629))</f>
        <v>400</v>
      </c>
      <c r="AB629" s="107">
        <f t="shared" ref="AB629:AB630" si="1976">IF(O629="cpv",(IF(V629&gt;0,U629*R629,AA629)),(IF(V629&gt;0,U629/1000*R629,AA629)))</f>
        <v>400</v>
      </c>
      <c r="AC629" s="106">
        <f t="shared" ref="AC629:AC630" si="1977">AB629-AA629</f>
        <v>0</v>
      </c>
      <c r="AD629" s="108">
        <f t="shared" ref="AD629:AD630" si="1978">IF(O629="cpv",(T629*S629),(T629/1000*S629))</f>
        <v>5000</v>
      </c>
      <c r="AE629" s="298">
        <v>4250</v>
      </c>
      <c r="AF629" s="109">
        <f t="shared" ref="AF629:AF630" si="1979">AE629-AD629</f>
        <v>-750</v>
      </c>
      <c r="AG629" s="109">
        <v>0</v>
      </c>
      <c r="AH629" s="109">
        <f t="shared" ref="AH629:AH630" si="1980">AE629-AB629-AG629</f>
        <v>3850</v>
      </c>
      <c r="AI629" s="341">
        <f t="shared" ref="AI629:AI630" si="1981">AH629/AE629</f>
        <v>0.90588235294117647</v>
      </c>
    </row>
    <row r="630" spans="1:35" customFormat="1" ht="15" hidden="1" customHeight="1" thickBot="1" x14ac:dyDescent="0.3">
      <c r="A630" s="290" t="s">
        <v>979</v>
      </c>
      <c r="B630" s="97">
        <v>2016</v>
      </c>
      <c r="C630" s="97">
        <v>3</v>
      </c>
      <c r="D630" s="98" t="s">
        <v>53</v>
      </c>
      <c r="E630" s="99">
        <v>42447</v>
      </c>
      <c r="F630" s="99">
        <v>42448</v>
      </c>
      <c r="G630" s="100">
        <f t="shared" ca="1" si="1969"/>
        <v>0</v>
      </c>
      <c r="H630" s="96" t="s">
        <v>74</v>
      </c>
      <c r="I630" s="96" t="s">
        <v>743</v>
      </c>
      <c r="J630" s="96" t="s">
        <v>976</v>
      </c>
      <c r="K630" s="101" t="str">
        <f t="shared" ca="1" si="1970"/>
        <v>Completed</v>
      </c>
      <c r="L630" s="97" t="s">
        <v>92</v>
      </c>
      <c r="M630" s="97" t="s">
        <v>58</v>
      </c>
      <c r="N630" s="97" t="s">
        <v>59</v>
      </c>
      <c r="O630" s="97" t="s">
        <v>60</v>
      </c>
      <c r="P630" s="97" t="s">
        <v>61</v>
      </c>
      <c r="Q630" s="97" t="s">
        <v>62</v>
      </c>
      <c r="R630" s="117">
        <v>0.1</v>
      </c>
      <c r="S630" s="102">
        <v>1.25</v>
      </c>
      <c r="T630" s="103">
        <v>500000</v>
      </c>
      <c r="U630" s="103">
        <v>528641</v>
      </c>
      <c r="V630" s="101">
        <f t="shared" si="1971"/>
        <v>0</v>
      </c>
      <c r="W630" s="101">
        <f t="shared" si="1972"/>
        <v>500000</v>
      </c>
      <c r="X630" s="103">
        <v>84</v>
      </c>
      <c r="Y630" s="104">
        <f t="shared" si="1973"/>
        <v>1.5889800450589342E-4</v>
      </c>
      <c r="Z630" s="105">
        <f t="shared" si="1974"/>
        <v>7.4404761904761907</v>
      </c>
      <c r="AA630" s="106">
        <f t="shared" si="1975"/>
        <v>50</v>
      </c>
      <c r="AB630" s="107">
        <f t="shared" si="1976"/>
        <v>50</v>
      </c>
      <c r="AC630" s="106">
        <f t="shared" si="1977"/>
        <v>0</v>
      </c>
      <c r="AD630" s="108">
        <f t="shared" si="1978"/>
        <v>625</v>
      </c>
      <c r="AE630" s="298">
        <f>IF((SUMIF($J$7:$J$1048576,J630,$U$7:$U$1048576))&gt;(SUMIF($J$7:$J$1048576,J630,$T$7:$T$1048576)),AD630,(IF(O630="cpv",(U630*S630),(U630*S630/1000))))</f>
        <v>625</v>
      </c>
      <c r="AF630" s="109">
        <f t="shared" si="1979"/>
        <v>0</v>
      </c>
      <c r="AG630" s="109">
        <v>0</v>
      </c>
      <c r="AH630" s="109">
        <f t="shared" si="1980"/>
        <v>575</v>
      </c>
      <c r="AI630" s="341">
        <f t="shared" si="1981"/>
        <v>0.92</v>
      </c>
    </row>
    <row r="631" spans="1:35" customFormat="1" ht="15" hidden="1" customHeight="1" thickBot="1" x14ac:dyDescent="0.3">
      <c r="A631" s="290" t="s">
        <v>980</v>
      </c>
      <c r="B631" s="97">
        <v>2016</v>
      </c>
      <c r="C631" s="97">
        <v>3</v>
      </c>
      <c r="D631" s="98" t="s">
        <v>53</v>
      </c>
      <c r="E631" s="99">
        <v>42447</v>
      </c>
      <c r="F631" s="99">
        <v>42448</v>
      </c>
      <c r="G631" s="100">
        <f t="shared" ref="G631:G632" ca="1" si="1982">IF($N$1&gt;F631,0,(F631-$N$1))</f>
        <v>0</v>
      </c>
      <c r="H631" s="96" t="s">
        <v>74</v>
      </c>
      <c r="I631" s="96" t="s">
        <v>743</v>
      </c>
      <c r="J631" s="96" t="s">
        <v>976</v>
      </c>
      <c r="K631" s="101" t="str">
        <f t="shared" ref="K631:K632" ca="1" si="1983">IF(F631=0,$L$3,(IF(G631=0,$L$1,$L$2)))</f>
        <v>Completed</v>
      </c>
      <c r="L631" s="97" t="s">
        <v>57</v>
      </c>
      <c r="M631" s="97" t="s">
        <v>58</v>
      </c>
      <c r="N631" s="97" t="s">
        <v>59</v>
      </c>
      <c r="O631" s="97" t="s">
        <v>60</v>
      </c>
      <c r="P631" s="97" t="s">
        <v>61</v>
      </c>
      <c r="Q631" s="97" t="s">
        <v>62</v>
      </c>
      <c r="R631" s="117">
        <v>0.5</v>
      </c>
      <c r="S631" s="102">
        <v>1.25</v>
      </c>
      <c r="T631" s="103">
        <v>1000000</v>
      </c>
      <c r="U631" s="103">
        <v>972175</v>
      </c>
      <c r="V631" s="101">
        <f t="shared" ref="V631:V632" si="1984">IF(U631&gt;T631,0,T631-U631)</f>
        <v>27825</v>
      </c>
      <c r="W631" s="101">
        <f t="shared" ref="W631:W632" si="1985">IF(U631&gt;T631,T631,U631)</f>
        <v>972175</v>
      </c>
      <c r="X631" s="103">
        <v>393</v>
      </c>
      <c r="Y631" s="104">
        <f t="shared" ref="Y631:Y632" si="1986">X631/U631</f>
        <v>4.0424820634145088E-4</v>
      </c>
      <c r="Z631" s="105">
        <f t="shared" ref="Z631:Z632" si="1987">AE631/X631</f>
        <v>3.1806615776081424</v>
      </c>
      <c r="AA631" s="106">
        <f t="shared" ref="AA631:AA632" si="1988">IF(O631="cpv",(T631*R631),(T631/1000*R631))</f>
        <v>500</v>
      </c>
      <c r="AB631" s="107">
        <f t="shared" ref="AB631:AB632" si="1989">IF(O631="cpv",(IF(V631&gt;0,U631*R631,AA631)),(IF(V631&gt;0,U631/1000*R631,AA631)))</f>
        <v>486.08749999999998</v>
      </c>
      <c r="AC631" s="106">
        <f t="shared" ref="AC631:AC632" si="1990">AB631-AA631</f>
        <v>-13.912500000000023</v>
      </c>
      <c r="AD631" s="108">
        <f t="shared" ref="AD631:AD632" si="1991">IF(O631="cpv",(T631*S631),(T631/1000*S631))</f>
        <v>1250</v>
      </c>
      <c r="AE631" s="298">
        <f>IF((SUMIF($J$7:$J$1048576,J631,$U$7:$U$1048576))&gt;(SUMIF($J$7:$J$1048576,J631,$T$7:$T$1048576)),AD631,(IF(O631="cpv",(U631*S631),(U631*S631/1000))))</f>
        <v>1250</v>
      </c>
      <c r="AF631" s="109">
        <f t="shared" ref="AF631:AF632" si="1992">AE631-AD631</f>
        <v>0</v>
      </c>
      <c r="AG631" s="109">
        <v>0</v>
      </c>
      <c r="AH631" s="109">
        <f t="shared" ref="AH631:AH632" si="1993">AE631-AB631-AG631</f>
        <v>763.91250000000002</v>
      </c>
      <c r="AI631" s="341">
        <f t="shared" ref="AI631:AI632" si="1994">AH631/AE631</f>
        <v>0.61113000000000006</v>
      </c>
    </row>
    <row r="632" spans="1:35" customFormat="1" ht="15" hidden="1" customHeight="1" thickBot="1" x14ac:dyDescent="0.3">
      <c r="A632" s="290" t="s">
        <v>981</v>
      </c>
      <c r="B632" s="97">
        <v>2016</v>
      </c>
      <c r="C632" s="97">
        <v>3</v>
      </c>
      <c r="D632" s="98" t="s">
        <v>53</v>
      </c>
      <c r="E632" s="99">
        <v>42447</v>
      </c>
      <c r="F632" s="99">
        <v>42448</v>
      </c>
      <c r="G632" s="100">
        <f t="shared" ca="1" si="1982"/>
        <v>0</v>
      </c>
      <c r="H632" s="96" t="s">
        <v>74</v>
      </c>
      <c r="I632" s="96" t="s">
        <v>743</v>
      </c>
      <c r="J632" s="96" t="s">
        <v>976</v>
      </c>
      <c r="K632" s="101" t="str">
        <f t="shared" ca="1" si="1983"/>
        <v>Completed</v>
      </c>
      <c r="L632" s="97" t="s">
        <v>72</v>
      </c>
      <c r="M632" s="97" t="s">
        <v>58</v>
      </c>
      <c r="N632" s="97" t="s">
        <v>59</v>
      </c>
      <c r="O632" s="97" t="s">
        <v>60</v>
      </c>
      <c r="P632" s="97" t="s">
        <v>61</v>
      </c>
      <c r="Q632" s="97" t="s">
        <v>62</v>
      </c>
      <c r="R632" s="117">
        <v>0.2</v>
      </c>
      <c r="S632" s="102">
        <v>1.25</v>
      </c>
      <c r="T632" s="103">
        <v>100000</v>
      </c>
      <c r="U632" s="103">
        <v>41944</v>
      </c>
      <c r="V632" s="101">
        <f t="shared" si="1984"/>
        <v>58056</v>
      </c>
      <c r="W632" s="101">
        <f t="shared" si="1985"/>
        <v>41944</v>
      </c>
      <c r="X632" s="103">
        <v>58</v>
      </c>
      <c r="Y632" s="104">
        <f t="shared" si="1986"/>
        <v>1.3827961090978448E-3</v>
      </c>
      <c r="Z632" s="105">
        <f t="shared" si="1987"/>
        <v>2.1551724137931036</v>
      </c>
      <c r="AA632" s="106">
        <f t="shared" si="1988"/>
        <v>20</v>
      </c>
      <c r="AB632" s="107">
        <f t="shared" si="1989"/>
        <v>8.3888000000000016</v>
      </c>
      <c r="AC632" s="106">
        <f t="shared" si="1990"/>
        <v>-11.611199999999998</v>
      </c>
      <c r="AD632" s="108">
        <f t="shared" si="1991"/>
        <v>125</v>
      </c>
      <c r="AE632" s="298">
        <f>IF((SUMIF($J$7:$J$1048576,J632,$U$7:$U$1048576))&gt;(SUMIF($J$7:$J$1048576,J632,$T$7:$T$1048576)),AD632,(IF(O632="cpv",(U632*S632),(U632*S632/1000))))</f>
        <v>125</v>
      </c>
      <c r="AF632" s="109">
        <f t="shared" si="1992"/>
        <v>0</v>
      </c>
      <c r="AG632" s="109">
        <v>0</v>
      </c>
      <c r="AH632" s="109">
        <f t="shared" si="1993"/>
        <v>116.6112</v>
      </c>
      <c r="AI632" s="341">
        <f t="shared" si="1994"/>
        <v>0.93288959999999999</v>
      </c>
    </row>
    <row r="633" spans="1:35" customFormat="1" ht="15.75" hidden="1" customHeight="1" thickBot="1" x14ac:dyDescent="0.3">
      <c r="A633" s="291" t="s">
        <v>982</v>
      </c>
      <c r="B633" s="157">
        <v>2016</v>
      </c>
      <c r="C633" s="157">
        <v>3</v>
      </c>
      <c r="D633" s="342" t="s">
        <v>53</v>
      </c>
      <c r="E633" s="159">
        <v>42447</v>
      </c>
      <c r="F633" s="159">
        <v>42448</v>
      </c>
      <c r="G633" s="343">
        <f t="shared" ref="G633:G634" ca="1" si="1995">IF($N$1&gt;F633,0,(F633-$N$1))</f>
        <v>0</v>
      </c>
      <c r="H633" s="156" t="s">
        <v>74</v>
      </c>
      <c r="I633" s="156" t="s">
        <v>743</v>
      </c>
      <c r="J633" s="156" t="s">
        <v>976</v>
      </c>
      <c r="K633" s="344" t="str">
        <f t="shared" ref="K633:K634" ca="1" si="1996">IF(F633=0,$L$3,(IF(G633=0,$L$1,$L$2)))</f>
        <v>Completed</v>
      </c>
      <c r="L633" s="157" t="s">
        <v>66</v>
      </c>
      <c r="M633" s="157" t="s">
        <v>58</v>
      </c>
      <c r="N633" s="157" t="s">
        <v>59</v>
      </c>
      <c r="O633" s="97" t="s">
        <v>60</v>
      </c>
      <c r="P633" s="157" t="s">
        <v>61</v>
      </c>
      <c r="Q633" s="157" t="s">
        <v>62</v>
      </c>
      <c r="R633" s="117">
        <v>0.25</v>
      </c>
      <c r="S633" s="158">
        <v>1.25</v>
      </c>
      <c r="T633" s="345">
        <v>500000</v>
      </c>
      <c r="U633" s="345">
        <v>504447</v>
      </c>
      <c r="V633" s="344">
        <f t="shared" ref="V633:V634" si="1997">IF(U633&gt;T633,0,T633-U633)</f>
        <v>0</v>
      </c>
      <c r="W633" s="344">
        <f t="shared" ref="W633:W634" si="1998">IF(U633&gt;T633,T633,U633)</f>
        <v>500000</v>
      </c>
      <c r="X633" s="345"/>
      <c r="Y633" s="346">
        <f t="shared" ref="Y633:Y634" si="1999">X633/U633</f>
        <v>0</v>
      </c>
      <c r="Z633" s="347" t="e">
        <f t="shared" ref="Z633:Z634" si="2000">AE633/X633</f>
        <v>#DIV/0!</v>
      </c>
      <c r="AA633" s="348">
        <f t="shared" ref="AA633:AA634" si="2001">IF(O633="cpv",(T633*R633),(T633/1000*R633))</f>
        <v>125</v>
      </c>
      <c r="AB633" s="349">
        <f t="shared" ref="AB633:AB634" si="2002">IF(O633="cpv",(IF(V633&gt;0,U633*R633,AA633)),(IF(V633&gt;0,U633/1000*R633,AA633)))</f>
        <v>125</v>
      </c>
      <c r="AC633" s="348">
        <f t="shared" ref="AC633:AC634" si="2003">AB633-AA633</f>
        <v>0</v>
      </c>
      <c r="AD633" s="350">
        <f t="shared" ref="AD633:AD634" si="2004">IF(O633="cpv",(T633*S633),(T633/1000*S633))</f>
        <v>625</v>
      </c>
      <c r="AE633" s="351">
        <f>IF((SUMIF($J$7:$J$1048576,J633,$U$7:$U$1048576))&gt;(SUMIF($J$7:$J$1048576,J633,$T$7:$T$1048576)),AD633,(IF(O633="cpv",(U633*S633),(U633*S633/1000))))</f>
        <v>625</v>
      </c>
      <c r="AF633" s="352">
        <f t="shared" ref="AF633:AF634" si="2005">AE633-AD633</f>
        <v>0</v>
      </c>
      <c r="AG633" s="352">
        <v>0</v>
      </c>
      <c r="AH633" s="352">
        <f t="shared" ref="AH633:AH634" si="2006">AE633-AB633-AG633</f>
        <v>500</v>
      </c>
      <c r="AI633" s="353">
        <f t="shared" ref="AI633:AI634" si="2007">AH633/AE633</f>
        <v>0.8</v>
      </c>
    </row>
    <row r="634" spans="1:35" customFormat="1" ht="15.75" hidden="1" customHeight="1" thickBot="1" x14ac:dyDescent="0.3">
      <c r="A634" s="289" t="s">
        <v>983</v>
      </c>
      <c r="B634" s="141">
        <v>2016</v>
      </c>
      <c r="C634" s="141">
        <v>3</v>
      </c>
      <c r="D634" s="142" t="s">
        <v>53</v>
      </c>
      <c r="E634" s="143">
        <v>42447</v>
      </c>
      <c r="F634" s="143">
        <v>42459</v>
      </c>
      <c r="G634" s="144">
        <f t="shared" ca="1" si="1995"/>
        <v>0</v>
      </c>
      <c r="H634" s="145" t="s">
        <v>95</v>
      </c>
      <c r="I634" s="145" t="s">
        <v>624</v>
      </c>
      <c r="J634" s="145" t="s">
        <v>984</v>
      </c>
      <c r="K634" s="146" t="str">
        <f t="shared" ca="1" si="1996"/>
        <v>Completed</v>
      </c>
      <c r="L634" s="141" t="s">
        <v>817</v>
      </c>
      <c r="M634" s="141" t="s">
        <v>58</v>
      </c>
      <c r="N634" s="141" t="s">
        <v>587</v>
      </c>
      <c r="O634" s="141" t="s">
        <v>109</v>
      </c>
      <c r="P634" s="141" t="s">
        <v>100</v>
      </c>
      <c r="Q634" s="141" t="s">
        <v>101</v>
      </c>
      <c r="R634" s="117">
        <v>3.7499999999999999E-2</v>
      </c>
      <c r="S634" s="147">
        <v>0.06</v>
      </c>
      <c r="T634" s="148">
        <v>50000</v>
      </c>
      <c r="U634" s="148">
        <v>51176</v>
      </c>
      <c r="V634" s="146">
        <f t="shared" si="1997"/>
        <v>0</v>
      </c>
      <c r="W634" s="146">
        <f t="shared" si="1998"/>
        <v>50000</v>
      </c>
      <c r="X634" s="148">
        <v>2480</v>
      </c>
      <c r="Y634" s="149">
        <f t="shared" si="1999"/>
        <v>4.8460215726121622E-2</v>
      </c>
      <c r="Z634" s="150">
        <f t="shared" si="2000"/>
        <v>1.2096774193548387</v>
      </c>
      <c r="AA634" s="151">
        <f t="shared" si="2001"/>
        <v>1875</v>
      </c>
      <c r="AB634" s="152">
        <f t="shared" si="2002"/>
        <v>1875</v>
      </c>
      <c r="AC634" s="151">
        <f t="shared" si="2003"/>
        <v>0</v>
      </c>
      <c r="AD634" s="153">
        <f t="shared" si="2004"/>
        <v>3000</v>
      </c>
      <c r="AE634" s="295">
        <f>IF((SUMIF($J$7:$J$1048576,J634,$U$7:$U$1048576))&gt;(SUMIF($J$7:$J$1048576,J634,$T$7:$T$1048576)),AD634,(IF(O634="cpv",(U634*S634),(U634*S634/1000))))</f>
        <v>3000</v>
      </c>
      <c r="AF634" s="154">
        <f t="shared" si="2005"/>
        <v>0</v>
      </c>
      <c r="AG634" s="154">
        <v>0</v>
      </c>
      <c r="AH634" s="154">
        <f t="shared" si="2006"/>
        <v>1125</v>
      </c>
      <c r="AI634" s="354">
        <f t="shared" si="2007"/>
        <v>0.375</v>
      </c>
    </row>
    <row r="635" spans="1:35" customFormat="1" ht="15" hidden="1" customHeight="1" thickBot="1" x14ac:dyDescent="0.3">
      <c r="A635" s="287" t="s">
        <v>985</v>
      </c>
      <c r="B635" s="111">
        <v>2016</v>
      </c>
      <c r="C635" s="111">
        <v>3</v>
      </c>
      <c r="D635" s="112" t="s">
        <v>53</v>
      </c>
      <c r="E635" s="113">
        <v>42447</v>
      </c>
      <c r="F635" s="113">
        <v>42459</v>
      </c>
      <c r="G635" s="114">
        <f t="shared" ref="G635:G636" ca="1" si="2008">IF($N$1&gt;F635,0,(F635-$N$1))</f>
        <v>0</v>
      </c>
      <c r="H635" s="115" t="s">
        <v>84</v>
      </c>
      <c r="I635" s="115" t="s">
        <v>170</v>
      </c>
      <c r="J635" s="115" t="s">
        <v>987</v>
      </c>
      <c r="K635" s="116" t="str">
        <f t="shared" ref="K635:K636" ca="1" si="2009">IF(F635=0,$L$3,(IF(G635=0,$L$1,$L$2)))</f>
        <v>Completed</v>
      </c>
      <c r="L635" s="111" t="s">
        <v>64</v>
      </c>
      <c r="M635" s="111" t="s">
        <v>58</v>
      </c>
      <c r="N635" s="111" t="s">
        <v>59</v>
      </c>
      <c r="O635" s="97" t="s">
        <v>60</v>
      </c>
      <c r="P635" s="111" t="s">
        <v>61</v>
      </c>
      <c r="Q635" s="111" t="s">
        <v>62</v>
      </c>
      <c r="R635" s="117">
        <v>0.2</v>
      </c>
      <c r="S635" s="117">
        <v>0.8</v>
      </c>
      <c r="T635" s="118">
        <v>4000000</v>
      </c>
      <c r="U635" s="118">
        <v>3196570</v>
      </c>
      <c r="V635" s="116">
        <f t="shared" ref="V635:V636" si="2010">IF(U635&gt;T635,0,T635-U635)</f>
        <v>803430</v>
      </c>
      <c r="W635" s="116">
        <f t="shared" ref="W635:W636" si="2011">IF(U635&gt;T635,T635,U635)</f>
        <v>3196570</v>
      </c>
      <c r="X635" s="118">
        <v>1212</v>
      </c>
      <c r="Y635" s="119">
        <f t="shared" ref="Y635:Y636" si="2012">X635/U635</f>
        <v>3.7915640827511989E-4</v>
      </c>
      <c r="Z635" s="120">
        <f t="shared" ref="Z635:Z636" si="2013">AE635/X635</f>
        <v>1.5816831683168318</v>
      </c>
      <c r="AA635" s="121">
        <f t="shared" ref="AA635:AA636" si="2014">IF(O635="cpv",(T635*R635),(T635/1000*R635))</f>
        <v>800</v>
      </c>
      <c r="AB635" s="122">
        <f t="shared" ref="AB635:AB636" si="2015">IF(O635="cpv",(IF(V635&gt;0,U635*R635,AA635)),(IF(V635&gt;0,U635/1000*R635,AA635)))</f>
        <v>639.31400000000008</v>
      </c>
      <c r="AC635" s="121">
        <f t="shared" ref="AC635:AC636" si="2016">AB635-AA635</f>
        <v>-160.68599999999992</v>
      </c>
      <c r="AD635" s="123">
        <f t="shared" ref="AD635:AD636" si="2017">IF(O635="cpv",(T635*S635),(T635/1000*S635))</f>
        <v>3200</v>
      </c>
      <c r="AE635" s="293">
        <v>1917</v>
      </c>
      <c r="AF635" s="124">
        <f t="shared" ref="AF635:AF636" si="2018">AE635-AD635</f>
        <v>-1283</v>
      </c>
      <c r="AG635" s="124">
        <v>0</v>
      </c>
      <c r="AH635" s="124">
        <f t="shared" ref="AH635:AH636" si="2019">AE635-AB635-AG635</f>
        <v>1277.6859999999999</v>
      </c>
      <c r="AI635" s="340">
        <f t="shared" ref="AI635:AI636" si="2020">AH635/AE635</f>
        <v>0.66650286906624934</v>
      </c>
    </row>
    <row r="636" spans="1:35" customFormat="1" ht="15.75" hidden="1" customHeight="1" thickBot="1" x14ac:dyDescent="0.3">
      <c r="A636" s="291" t="s">
        <v>986</v>
      </c>
      <c r="B636" s="157">
        <v>2016</v>
      </c>
      <c r="C636" s="157">
        <v>3</v>
      </c>
      <c r="D636" s="342" t="s">
        <v>53</v>
      </c>
      <c r="E636" s="159">
        <v>42447</v>
      </c>
      <c r="F636" s="159">
        <v>42459</v>
      </c>
      <c r="G636" s="343">
        <f t="shared" ca="1" si="2008"/>
        <v>0</v>
      </c>
      <c r="H636" s="156" t="s">
        <v>84</v>
      </c>
      <c r="I636" s="156" t="s">
        <v>170</v>
      </c>
      <c r="J636" s="156" t="s">
        <v>987</v>
      </c>
      <c r="K636" s="344" t="str">
        <f t="shared" ca="1" si="2009"/>
        <v>Completed</v>
      </c>
      <c r="L636" s="157" t="s">
        <v>57</v>
      </c>
      <c r="M636" s="157" t="s">
        <v>58</v>
      </c>
      <c r="N636" s="157" t="s">
        <v>59</v>
      </c>
      <c r="O636" s="97" t="s">
        <v>60</v>
      </c>
      <c r="P636" s="157" t="s">
        <v>61</v>
      </c>
      <c r="Q636" s="157" t="s">
        <v>62</v>
      </c>
      <c r="R636" s="117">
        <v>0.75</v>
      </c>
      <c r="S636" s="158">
        <v>0.8</v>
      </c>
      <c r="T636" s="345">
        <v>2000000</v>
      </c>
      <c r="U636" s="345">
        <v>154664</v>
      </c>
      <c r="V636" s="344">
        <f t="shared" si="2010"/>
        <v>1845336</v>
      </c>
      <c r="W636" s="344">
        <f t="shared" si="2011"/>
        <v>154664</v>
      </c>
      <c r="X636" s="345"/>
      <c r="Y636" s="346">
        <f t="shared" si="2012"/>
        <v>0</v>
      </c>
      <c r="Z636" s="347" t="e">
        <f t="shared" si="2013"/>
        <v>#DIV/0!</v>
      </c>
      <c r="AA636" s="348">
        <f t="shared" si="2014"/>
        <v>1500</v>
      </c>
      <c r="AB636" s="349">
        <f t="shared" si="2015"/>
        <v>115.99799999999999</v>
      </c>
      <c r="AC636" s="348">
        <f t="shared" si="2016"/>
        <v>-1384.002</v>
      </c>
      <c r="AD636" s="350">
        <f t="shared" si="2017"/>
        <v>1600</v>
      </c>
      <c r="AE636" s="351">
        <f>IF((SUMIF($J$7:$J$1048576,J636,$U$7:$U$1048576))&gt;(SUMIF($J$7:$J$1048576,J636,$T$7:$T$1048576)),AD636,(IF(O636="cpv",(U636*S636),(U636*S636/1000))))</f>
        <v>123.73120000000002</v>
      </c>
      <c r="AF636" s="352">
        <f t="shared" si="2018"/>
        <v>-1476.2688000000001</v>
      </c>
      <c r="AG636" s="352">
        <v>0</v>
      </c>
      <c r="AH636" s="352">
        <f t="shared" si="2019"/>
        <v>7.7332000000000249</v>
      </c>
      <c r="AI636" s="353">
        <f t="shared" si="2020"/>
        <v>6.2500000000000194E-2</v>
      </c>
    </row>
    <row r="637" spans="1:35" customFormat="1" ht="15" hidden="1" customHeight="1" thickBot="1" x14ac:dyDescent="0.3">
      <c r="A637" s="287" t="s">
        <v>988</v>
      </c>
      <c r="B637" s="111">
        <v>2016</v>
      </c>
      <c r="C637" s="111">
        <v>3</v>
      </c>
      <c r="D637" s="112" t="s">
        <v>53</v>
      </c>
      <c r="E637" s="274">
        <v>42447</v>
      </c>
      <c r="F637" s="274">
        <v>42459</v>
      </c>
      <c r="G637" s="114">
        <f t="shared" ref="G637:G638" ca="1" si="2021">IF($N$1&gt;F637,0,(F637-$N$1))</f>
        <v>0</v>
      </c>
      <c r="H637" s="115" t="s">
        <v>95</v>
      </c>
      <c r="I637" s="115" t="s">
        <v>103</v>
      </c>
      <c r="J637" s="115" t="s">
        <v>990</v>
      </c>
      <c r="K637" s="116" t="str">
        <f t="shared" ref="K637:K638" ca="1" si="2022">IF(F637=0,$L$3,(IF(G637=0,$L$1,$L$2)))</f>
        <v>Completed</v>
      </c>
      <c r="L637" s="111" t="s">
        <v>77</v>
      </c>
      <c r="M637" s="111" t="s">
        <v>58</v>
      </c>
      <c r="N637" s="111" t="s">
        <v>78</v>
      </c>
      <c r="O637" s="111" t="s">
        <v>60</v>
      </c>
      <c r="P637" s="111" t="s">
        <v>79</v>
      </c>
      <c r="Q637" s="111" t="s">
        <v>79</v>
      </c>
      <c r="R637" s="117">
        <v>1.5</v>
      </c>
      <c r="S637" s="117">
        <v>4.25</v>
      </c>
      <c r="T637" s="118">
        <v>300000</v>
      </c>
      <c r="U637" s="118">
        <v>364975</v>
      </c>
      <c r="V637" s="116">
        <f t="shared" ref="V637:V638" si="2023">IF(U637&gt;T637,0,T637-U637)</f>
        <v>0</v>
      </c>
      <c r="W637" s="116">
        <f t="shared" ref="W637:W638" si="2024">IF(U637&gt;T637,T637,U637)</f>
        <v>300000</v>
      </c>
      <c r="X637" s="118">
        <v>1469</v>
      </c>
      <c r="Y637" s="119">
        <f t="shared" ref="Y637:Y638" si="2025">X637/U637</f>
        <v>4.0249332146037398E-3</v>
      </c>
      <c r="Z637" s="120">
        <f t="shared" ref="Z637:Z638" si="2026">AE637/X637</f>
        <v>0</v>
      </c>
      <c r="AA637" s="121">
        <f t="shared" ref="AA637:AA638" si="2027">IF(O637="cpv",(T637*R637),(T637/1000*R637))</f>
        <v>450</v>
      </c>
      <c r="AB637" s="107">
        <v>0</v>
      </c>
      <c r="AC637" s="121">
        <f t="shared" ref="AC637:AC638" si="2028">AB637-AA637</f>
        <v>-450</v>
      </c>
      <c r="AD637" s="123">
        <f t="shared" ref="AD637:AD638" si="2029">IF(O637="cpv",(T637*S637),(T637/1000*S637))</f>
        <v>1275</v>
      </c>
      <c r="AE637" s="293">
        <v>0</v>
      </c>
      <c r="AF637" s="124">
        <f t="shared" ref="AF637:AF638" si="2030">AE637-AD637</f>
        <v>-1275</v>
      </c>
      <c r="AG637" s="124">
        <v>0</v>
      </c>
      <c r="AH637" s="124">
        <f t="shared" ref="AH637:AH638" si="2031">AE637-AB637-AG637</f>
        <v>0</v>
      </c>
      <c r="AI637" s="340" t="e">
        <f t="shared" ref="AI637:AI638" si="2032">AH637/AE637</f>
        <v>#DIV/0!</v>
      </c>
    </row>
    <row r="638" spans="1:35" customFormat="1" ht="15.75" hidden="1" customHeight="1" thickBot="1" x14ac:dyDescent="0.3">
      <c r="A638" s="291" t="s">
        <v>989</v>
      </c>
      <c r="B638" s="157">
        <v>2016</v>
      </c>
      <c r="C638" s="157">
        <v>3</v>
      </c>
      <c r="D638" s="342" t="s">
        <v>53</v>
      </c>
      <c r="E638" s="159">
        <v>42447</v>
      </c>
      <c r="F638" s="159">
        <v>42459</v>
      </c>
      <c r="G638" s="343">
        <f t="shared" ca="1" si="2021"/>
        <v>0</v>
      </c>
      <c r="H638" s="156" t="s">
        <v>95</v>
      </c>
      <c r="I638" s="156" t="s">
        <v>103</v>
      </c>
      <c r="J638" s="156" t="s">
        <v>990</v>
      </c>
      <c r="K638" s="344" t="str">
        <f t="shared" ca="1" si="2022"/>
        <v>Completed</v>
      </c>
      <c r="L638" s="157" t="s">
        <v>64</v>
      </c>
      <c r="M638" s="157" t="s">
        <v>58</v>
      </c>
      <c r="N638" s="157" t="s">
        <v>78</v>
      </c>
      <c r="O638" s="97" t="s">
        <v>60</v>
      </c>
      <c r="P638" s="157" t="s">
        <v>79</v>
      </c>
      <c r="Q638" s="157" t="s">
        <v>79</v>
      </c>
      <c r="R638" s="117">
        <v>2.5</v>
      </c>
      <c r="S638" s="158">
        <v>4.25</v>
      </c>
      <c r="T638" s="345">
        <v>100000</v>
      </c>
      <c r="U638" s="345">
        <v>24350</v>
      </c>
      <c r="V638" s="344">
        <f t="shared" si="2023"/>
        <v>75650</v>
      </c>
      <c r="W638" s="344">
        <f t="shared" si="2024"/>
        <v>24350</v>
      </c>
      <c r="X638" s="345">
        <v>327</v>
      </c>
      <c r="Y638" s="346">
        <f t="shared" si="2025"/>
        <v>1.3429158110882957E-2</v>
      </c>
      <c r="Z638" s="347">
        <f t="shared" si="2026"/>
        <v>0</v>
      </c>
      <c r="AA638" s="348">
        <f t="shared" si="2027"/>
        <v>250</v>
      </c>
      <c r="AB638" s="349">
        <f t="shared" ref="AB638" si="2033">IF(O638="cpv",(IF(V638&gt;0,U638*R638,AA638)),(IF(V638&gt;0,U638/1000*R638,AA638)))</f>
        <v>60.875</v>
      </c>
      <c r="AC638" s="348">
        <f t="shared" si="2028"/>
        <v>-189.125</v>
      </c>
      <c r="AD638" s="350">
        <f t="shared" si="2029"/>
        <v>425</v>
      </c>
      <c r="AE638" s="351">
        <v>0</v>
      </c>
      <c r="AF638" s="352">
        <f t="shared" si="2030"/>
        <v>-425</v>
      </c>
      <c r="AG638" s="352">
        <v>0</v>
      </c>
      <c r="AH638" s="352">
        <f t="shared" si="2031"/>
        <v>-60.875</v>
      </c>
      <c r="AI638" s="353" t="e">
        <f t="shared" si="2032"/>
        <v>#DIV/0!</v>
      </c>
    </row>
    <row r="639" spans="1:35" customFormat="1" ht="15.75" hidden="1" customHeight="1" thickBot="1" x14ac:dyDescent="0.3">
      <c r="A639" s="289" t="s">
        <v>991</v>
      </c>
      <c r="B639" s="141">
        <v>2016</v>
      </c>
      <c r="C639" s="141">
        <v>3</v>
      </c>
      <c r="D639" s="142" t="s">
        <v>53</v>
      </c>
      <c r="E639" s="143">
        <v>42447</v>
      </c>
      <c r="F639" s="143">
        <v>42459</v>
      </c>
      <c r="G639" s="144">
        <f t="shared" ref="G639:G640" ca="1" si="2034">IF($N$1&gt;F639,0,(F639-$N$1))</f>
        <v>0</v>
      </c>
      <c r="H639" s="145" t="s">
        <v>95</v>
      </c>
      <c r="I639" s="145" t="s">
        <v>103</v>
      </c>
      <c r="J639" s="145" t="s">
        <v>992</v>
      </c>
      <c r="K639" s="146" t="str">
        <f t="shared" ref="K639:K640" ca="1" si="2035">IF(F639=0,$L$3,(IF(G639=0,$L$1,$L$2)))</f>
        <v>Completed</v>
      </c>
      <c r="L639" s="141" t="s">
        <v>77</v>
      </c>
      <c r="M639" s="141" t="s">
        <v>58</v>
      </c>
      <c r="N639" s="141" t="s">
        <v>108</v>
      </c>
      <c r="O639" s="141" t="s">
        <v>109</v>
      </c>
      <c r="P639" s="141" t="s">
        <v>100</v>
      </c>
      <c r="Q639" s="141" t="s">
        <v>101</v>
      </c>
      <c r="R639" s="102">
        <v>0.01</v>
      </c>
      <c r="S639" s="147">
        <v>3.3000000000000002E-2</v>
      </c>
      <c r="T639" s="148">
        <v>20000</v>
      </c>
      <c r="U639" s="148">
        <v>20251</v>
      </c>
      <c r="V639" s="146">
        <f t="shared" ref="V639:V640" si="2036">IF(U639&gt;T639,0,T639-U639)</f>
        <v>0</v>
      </c>
      <c r="W639" s="146">
        <f t="shared" ref="W639:W640" si="2037">IF(U639&gt;T639,T639,U639)</f>
        <v>20000</v>
      </c>
      <c r="X639" s="148">
        <v>2494</v>
      </c>
      <c r="Y639" s="149">
        <f t="shared" ref="Y639:Y640" si="2038">X639/U639</f>
        <v>0.12315441212779615</v>
      </c>
      <c r="Z639" s="150">
        <f t="shared" ref="Z639:Z640" si="2039">AE639/X639</f>
        <v>0</v>
      </c>
      <c r="AA639" s="151">
        <f t="shared" ref="AA639:AA640" si="2040">IF(O639="cpv",(T639*R639),(T639/1000*R639))</f>
        <v>200</v>
      </c>
      <c r="AB639" s="107">
        <v>0</v>
      </c>
      <c r="AC639" s="151">
        <f t="shared" ref="AC639:AC640" si="2041">AB639-AA639</f>
        <v>-200</v>
      </c>
      <c r="AD639" s="153">
        <f t="shared" ref="AD639:AD640" si="2042">IF(O639="cpv",(T639*S639),(T639/1000*S639))</f>
        <v>660</v>
      </c>
      <c r="AE639" s="295">
        <v>0</v>
      </c>
      <c r="AF639" s="154">
        <f t="shared" ref="AF639:AF640" si="2043">AE639-AD639</f>
        <v>-660</v>
      </c>
      <c r="AG639" s="154">
        <v>0</v>
      </c>
      <c r="AH639" s="154">
        <f t="shared" ref="AH639:AH640" si="2044">AE639-AB639-AG639</f>
        <v>0</v>
      </c>
      <c r="AI639" s="354" t="e">
        <f t="shared" ref="AI639:AI640" si="2045">AH639/AE639</f>
        <v>#DIV/0!</v>
      </c>
    </row>
    <row r="640" spans="1:35" customFormat="1" ht="15" hidden="1" customHeight="1" thickBot="1" x14ac:dyDescent="0.3">
      <c r="A640" s="287" t="s">
        <v>993</v>
      </c>
      <c r="B640" s="111">
        <v>2016</v>
      </c>
      <c r="C640" s="111">
        <v>3</v>
      </c>
      <c r="D640" s="112" t="s">
        <v>53</v>
      </c>
      <c r="E640" s="113">
        <v>42453</v>
      </c>
      <c r="F640" s="113">
        <v>42459</v>
      </c>
      <c r="G640" s="114">
        <f t="shared" ca="1" si="2034"/>
        <v>0</v>
      </c>
      <c r="H640" s="115" t="s">
        <v>54</v>
      </c>
      <c r="I640" s="115" t="s">
        <v>55</v>
      </c>
      <c r="J640" s="115" t="s">
        <v>996</v>
      </c>
      <c r="K640" s="116" t="str">
        <f t="shared" ca="1" si="2035"/>
        <v>Completed</v>
      </c>
      <c r="L640" s="111" t="s">
        <v>64</v>
      </c>
      <c r="M640" s="111" t="s">
        <v>58</v>
      </c>
      <c r="N640" s="111" t="s">
        <v>59</v>
      </c>
      <c r="O640" s="97" t="s">
        <v>60</v>
      </c>
      <c r="P640" s="111" t="s">
        <v>61</v>
      </c>
      <c r="Q640" s="111" t="s">
        <v>62</v>
      </c>
      <c r="R640" s="117">
        <v>0.2</v>
      </c>
      <c r="S640" s="117">
        <v>1</v>
      </c>
      <c r="T640" s="118">
        <v>3000000</v>
      </c>
      <c r="U640" s="118">
        <v>3037682</v>
      </c>
      <c r="V640" s="116">
        <f t="shared" si="2036"/>
        <v>0</v>
      </c>
      <c r="W640" s="116">
        <f t="shared" si="2037"/>
        <v>3000000</v>
      </c>
      <c r="X640" s="118"/>
      <c r="Y640" s="119">
        <f t="shared" si="2038"/>
        <v>0</v>
      </c>
      <c r="Z640" s="120" t="e">
        <f t="shared" si="2039"/>
        <v>#DIV/0!</v>
      </c>
      <c r="AA640" s="121">
        <f t="shared" si="2040"/>
        <v>600</v>
      </c>
      <c r="AB640" s="122">
        <f t="shared" ref="AB640" si="2046">IF(O640="cpv",(IF(V640&gt;0,U640*R640,AA640)),(IF(V640&gt;0,U640/1000*R640,AA640)))</f>
        <v>600</v>
      </c>
      <c r="AC640" s="121">
        <f t="shared" si="2041"/>
        <v>0</v>
      </c>
      <c r="AD640" s="123">
        <f t="shared" si="2042"/>
        <v>3000</v>
      </c>
      <c r="AE640" s="293">
        <v>1776</v>
      </c>
      <c r="AF640" s="124">
        <f t="shared" si="2043"/>
        <v>-1224</v>
      </c>
      <c r="AG640" s="124">
        <v>0</v>
      </c>
      <c r="AH640" s="124">
        <f t="shared" si="2044"/>
        <v>1176</v>
      </c>
      <c r="AI640" s="340">
        <f t="shared" si="2045"/>
        <v>0.66216216216216217</v>
      </c>
    </row>
    <row r="641" spans="1:35" customFormat="1" ht="15" hidden="1" customHeight="1" thickBot="1" x14ac:dyDescent="0.3">
      <c r="A641" s="290" t="s">
        <v>994</v>
      </c>
      <c r="B641" s="97">
        <v>2016</v>
      </c>
      <c r="C641" s="97">
        <v>3</v>
      </c>
      <c r="D641" s="98" t="s">
        <v>53</v>
      </c>
      <c r="E641" s="99">
        <v>42453</v>
      </c>
      <c r="F641" s="99">
        <v>42459</v>
      </c>
      <c r="G641" s="100">
        <f t="shared" ref="G641:G642" ca="1" si="2047">IF($N$1&gt;F641,0,(F641-$N$1))</f>
        <v>0</v>
      </c>
      <c r="H641" s="96" t="s">
        <v>54</v>
      </c>
      <c r="I641" s="96" t="s">
        <v>55</v>
      </c>
      <c r="J641" s="96" t="s">
        <v>996</v>
      </c>
      <c r="K641" s="101" t="str">
        <f t="shared" ref="K641:K642" ca="1" si="2048">IF(F641=0,$L$3,(IF(G641=0,$L$1,$L$2)))</f>
        <v>Completed</v>
      </c>
      <c r="L641" s="97" t="s">
        <v>315</v>
      </c>
      <c r="M641" s="97" t="s">
        <v>58</v>
      </c>
      <c r="N641" s="97" t="s">
        <v>59</v>
      </c>
      <c r="O641" s="97" t="s">
        <v>60</v>
      </c>
      <c r="P641" s="97" t="s">
        <v>61</v>
      </c>
      <c r="Q641" s="97" t="s">
        <v>62</v>
      </c>
      <c r="R641" s="117">
        <v>1.5</v>
      </c>
      <c r="S641" s="102">
        <v>1</v>
      </c>
      <c r="T641" s="103">
        <v>1000000</v>
      </c>
      <c r="U641" s="103">
        <v>1000341</v>
      </c>
      <c r="V641" s="101">
        <f t="shared" ref="V641:V642" si="2049">IF(U641&gt;T641,0,T641-U641)</f>
        <v>0</v>
      </c>
      <c r="W641" s="101">
        <f t="shared" ref="W641:W642" si="2050">IF(U641&gt;T641,T641,U641)</f>
        <v>1000000</v>
      </c>
      <c r="X641" s="103">
        <v>150</v>
      </c>
      <c r="Y641" s="104">
        <f t="shared" ref="Y641:Y642" si="2051">X641/U641</f>
        <v>1.4994886743620425E-4</v>
      </c>
      <c r="Z641" s="105">
        <f t="shared" ref="Z641:Z642" si="2052">AE641/X641</f>
        <v>6.6689400000000001</v>
      </c>
      <c r="AA641" s="106">
        <f t="shared" ref="AA641:AA642" si="2053">IF(O641="cpv",(T641*R641),(T641/1000*R641))</f>
        <v>1500</v>
      </c>
      <c r="AB641" s="107">
        <f t="shared" ref="AB641:AB642" si="2054">IF(O641="cpv",(IF(V641&gt;0,U641*R641,AA641)),(IF(V641&gt;0,U641/1000*R641,AA641)))</f>
        <v>1500</v>
      </c>
      <c r="AC641" s="106">
        <f t="shared" ref="AC641:AC642" si="2055">AB641-AA641</f>
        <v>0</v>
      </c>
      <c r="AD641" s="108">
        <f t="shared" ref="AD641:AD642" si="2056">IF(O641="cpv",(T641*S641),(T641/1000*S641))</f>
        <v>1000</v>
      </c>
      <c r="AE641" s="298">
        <f>IF((SUMIF($J$7:$J$1048576,J641,$U$7:$U$1048576))&gt;(SUMIF($J$7:$J$1048576,J641,$T$7:$T$1048576)),AD641,(IF(O641="cpv",(U641*S641),(U641*S641/1000))))</f>
        <v>1000.341</v>
      </c>
      <c r="AF641" s="109">
        <f t="shared" ref="AF641:AF642" si="2057">AE641-AD641</f>
        <v>0.34100000000000819</v>
      </c>
      <c r="AG641" s="109">
        <v>0</v>
      </c>
      <c r="AH641" s="109">
        <f t="shared" ref="AH641:AH642" si="2058">AE641-AB641-AG641</f>
        <v>-499.65899999999999</v>
      </c>
      <c r="AI641" s="341">
        <f t="shared" ref="AI641:AI642" si="2059">AH641/AE641</f>
        <v>-0.49948867436204253</v>
      </c>
    </row>
    <row r="642" spans="1:35" customFormat="1" ht="15.75" hidden="1" customHeight="1" thickBot="1" x14ac:dyDescent="0.3">
      <c r="A642" s="291" t="s">
        <v>995</v>
      </c>
      <c r="B642" s="157">
        <v>2016</v>
      </c>
      <c r="C642" s="157">
        <v>3</v>
      </c>
      <c r="D642" s="342" t="s">
        <v>53</v>
      </c>
      <c r="E642" s="159">
        <v>42453</v>
      </c>
      <c r="F642" s="159">
        <v>42459</v>
      </c>
      <c r="G642" s="343">
        <f t="shared" ca="1" si="2047"/>
        <v>0</v>
      </c>
      <c r="H642" s="156" t="s">
        <v>54</v>
      </c>
      <c r="I642" s="156" t="s">
        <v>55</v>
      </c>
      <c r="J642" s="156" t="s">
        <v>996</v>
      </c>
      <c r="K642" s="344" t="str">
        <f t="shared" ca="1" si="2048"/>
        <v>Completed</v>
      </c>
      <c r="L642" s="157" t="s">
        <v>57</v>
      </c>
      <c r="M642" s="157" t="s">
        <v>58</v>
      </c>
      <c r="N642" s="157" t="s">
        <v>59</v>
      </c>
      <c r="O642" s="97" t="s">
        <v>60</v>
      </c>
      <c r="P642" s="157" t="s">
        <v>61</v>
      </c>
      <c r="Q642" s="157" t="s">
        <v>62</v>
      </c>
      <c r="R642" s="117">
        <v>0.75</v>
      </c>
      <c r="S642" s="158">
        <v>1</v>
      </c>
      <c r="T642" s="345">
        <v>1500000</v>
      </c>
      <c r="U642" s="345">
        <v>135599</v>
      </c>
      <c r="V642" s="344">
        <f t="shared" si="2049"/>
        <v>1364401</v>
      </c>
      <c r="W642" s="344">
        <f t="shared" si="2050"/>
        <v>135599</v>
      </c>
      <c r="X642" s="345"/>
      <c r="Y642" s="346">
        <f t="shared" si="2051"/>
        <v>0</v>
      </c>
      <c r="Z642" s="347" t="e">
        <f t="shared" si="2052"/>
        <v>#DIV/0!</v>
      </c>
      <c r="AA642" s="348">
        <f t="shared" si="2053"/>
        <v>1125</v>
      </c>
      <c r="AB642" s="349">
        <f t="shared" si="2054"/>
        <v>101.69924999999999</v>
      </c>
      <c r="AC642" s="348">
        <f t="shared" si="2055"/>
        <v>-1023.30075</v>
      </c>
      <c r="AD642" s="350">
        <f t="shared" si="2056"/>
        <v>1500</v>
      </c>
      <c r="AE642" s="351">
        <f>IF((SUMIF($J$7:$J$1048576,J642,$U$7:$U$1048576))&gt;(SUMIF($J$7:$J$1048576,J642,$T$7:$T$1048576)),AD642,(IF(O642="cpv",(U642*S642),(U642*S642/1000))))</f>
        <v>135.59899999999999</v>
      </c>
      <c r="AF642" s="352">
        <f t="shared" si="2057"/>
        <v>-1364.4010000000001</v>
      </c>
      <c r="AG642" s="352">
        <v>0</v>
      </c>
      <c r="AH642" s="352">
        <f t="shared" si="2058"/>
        <v>33.899749999999997</v>
      </c>
      <c r="AI642" s="353">
        <f t="shared" si="2059"/>
        <v>0.25</v>
      </c>
    </row>
    <row r="643" spans="1:35" customFormat="1" ht="15.75" hidden="1" customHeight="1" thickBot="1" x14ac:dyDescent="0.3">
      <c r="A643" s="289" t="s">
        <v>997</v>
      </c>
      <c r="B643" s="141">
        <v>2016</v>
      </c>
      <c r="C643" s="141">
        <v>3</v>
      </c>
      <c r="D643" s="142" t="s">
        <v>53</v>
      </c>
      <c r="E643" s="143">
        <v>42453</v>
      </c>
      <c r="F643" s="143">
        <v>42459</v>
      </c>
      <c r="G643" s="144">
        <f t="shared" ref="G643:G644" ca="1" si="2060">IF($N$1&gt;F643,0,(F643-$N$1))</f>
        <v>0</v>
      </c>
      <c r="H643" s="145" t="s">
        <v>54</v>
      </c>
      <c r="I643" s="145" t="s">
        <v>678</v>
      </c>
      <c r="J643" s="145" t="s">
        <v>998</v>
      </c>
      <c r="K643" s="146" t="str">
        <f t="shared" ref="K643:K644" ca="1" si="2061">IF(F643=0,$L$3,(IF(G643=0,$L$1,$L$2)))</f>
        <v>Completed</v>
      </c>
      <c r="L643" s="141" t="s">
        <v>57</v>
      </c>
      <c r="M643" s="141" t="s">
        <v>58</v>
      </c>
      <c r="N643" s="141" t="s">
        <v>59</v>
      </c>
      <c r="O643" s="97" t="s">
        <v>60</v>
      </c>
      <c r="P643" s="141" t="s">
        <v>61</v>
      </c>
      <c r="Q643" s="141" t="s">
        <v>62</v>
      </c>
      <c r="R643" s="117">
        <v>0.5</v>
      </c>
      <c r="S643" s="147">
        <v>1</v>
      </c>
      <c r="T643" s="148">
        <v>500000</v>
      </c>
      <c r="U643" s="148">
        <v>501475</v>
      </c>
      <c r="V643" s="146">
        <f t="shared" ref="V643:V644" si="2062">IF(U643&gt;T643,0,T643-U643)</f>
        <v>0</v>
      </c>
      <c r="W643" s="146">
        <f t="shared" ref="W643:W644" si="2063">IF(U643&gt;T643,T643,U643)</f>
        <v>500000</v>
      </c>
      <c r="X643" s="148"/>
      <c r="Y643" s="149">
        <f t="shared" ref="Y643:Y644" si="2064">X643/U643</f>
        <v>0</v>
      </c>
      <c r="Z643" s="150" t="e">
        <f t="shared" ref="Z643:Z644" si="2065">AE643/X643</f>
        <v>#DIV/0!</v>
      </c>
      <c r="AA643" s="151">
        <f t="shared" ref="AA643:AA644" si="2066">IF(O643="cpv",(T643*R643),(T643/1000*R643))</f>
        <v>250</v>
      </c>
      <c r="AB643" s="152">
        <v>251</v>
      </c>
      <c r="AC643" s="151">
        <f t="shared" ref="AC643:AC644" si="2067">AB643-AA643</f>
        <v>1</v>
      </c>
      <c r="AD643" s="153">
        <f t="shared" ref="AD643:AD644" si="2068">IF(O643="cpv",(T643*S643),(T643/1000*S643))</f>
        <v>500</v>
      </c>
      <c r="AE643" s="295">
        <f>IF((SUMIF($J$7:$J$1048576,J643,$U$7:$U$1048576))&gt;(SUMIF($J$7:$J$1048576,J643,$T$7:$T$1048576)),AD643,(IF(O643="cpv",(U643*S643),(U643*S643/1000))))</f>
        <v>500</v>
      </c>
      <c r="AF643" s="154">
        <f t="shared" ref="AF643:AF644" si="2069">AE643-AD643</f>
        <v>0</v>
      </c>
      <c r="AG643" s="154">
        <v>0</v>
      </c>
      <c r="AH643" s="154">
        <f t="shared" ref="AH643:AH644" si="2070">AE643-AB643-AG643</f>
        <v>249</v>
      </c>
      <c r="AI643" s="354">
        <f t="shared" ref="AI643:AI644" si="2071">AH643/AE643</f>
        <v>0.498</v>
      </c>
    </row>
    <row r="644" spans="1:35" customFormat="1" ht="15" hidden="1" customHeight="1" thickBot="1" x14ac:dyDescent="0.3">
      <c r="A644" s="287" t="s">
        <v>999</v>
      </c>
      <c r="B644" s="111">
        <v>2016</v>
      </c>
      <c r="C644" s="111">
        <v>3</v>
      </c>
      <c r="D644" s="112" t="s">
        <v>53</v>
      </c>
      <c r="E644" s="113">
        <v>42454</v>
      </c>
      <c r="F644" s="113">
        <v>42456</v>
      </c>
      <c r="G644" s="114">
        <f t="shared" ca="1" si="2060"/>
        <v>0</v>
      </c>
      <c r="H644" s="115" t="s">
        <v>54</v>
      </c>
      <c r="I644" s="115" t="s">
        <v>140</v>
      </c>
      <c r="J644" s="115" t="s">
        <v>1001</v>
      </c>
      <c r="K644" s="116" t="str">
        <f t="shared" ca="1" si="2061"/>
        <v>Completed</v>
      </c>
      <c r="L644" s="111" t="s">
        <v>64</v>
      </c>
      <c r="M644" s="111" t="s">
        <v>58</v>
      </c>
      <c r="N644" s="111" t="s">
        <v>59</v>
      </c>
      <c r="O644" s="97" t="s">
        <v>60</v>
      </c>
      <c r="P644" s="111" t="s">
        <v>61</v>
      </c>
      <c r="Q644" s="111" t="s">
        <v>62</v>
      </c>
      <c r="R644" s="117">
        <v>0.2</v>
      </c>
      <c r="S644" s="117">
        <v>1</v>
      </c>
      <c r="T644" s="118">
        <v>1000000</v>
      </c>
      <c r="U644" s="118">
        <v>992578</v>
      </c>
      <c r="V644" s="116">
        <f t="shared" si="2062"/>
        <v>7422</v>
      </c>
      <c r="W644" s="116">
        <f t="shared" si="2063"/>
        <v>992578</v>
      </c>
      <c r="X644" s="118">
        <v>345</v>
      </c>
      <c r="Y644" s="119">
        <f t="shared" si="2064"/>
        <v>3.4757973680657841E-4</v>
      </c>
      <c r="Z644" s="120">
        <f t="shared" si="2065"/>
        <v>1.4376811594202898</v>
      </c>
      <c r="AA644" s="121">
        <f t="shared" si="2066"/>
        <v>200</v>
      </c>
      <c r="AB644" s="122">
        <f t="shared" ref="AB644" si="2072">IF(O644="cpv",(IF(V644&gt;0,U644*R644,AA644)),(IF(V644&gt;0,U644/1000*R644,AA644)))</f>
        <v>198.51560000000001</v>
      </c>
      <c r="AC644" s="121">
        <f t="shared" si="2067"/>
        <v>-1.4843999999999937</v>
      </c>
      <c r="AD644" s="123">
        <f t="shared" si="2068"/>
        <v>1000</v>
      </c>
      <c r="AE644" s="293">
        <v>496</v>
      </c>
      <c r="AF644" s="124">
        <f t="shared" si="2069"/>
        <v>-504</v>
      </c>
      <c r="AG644" s="124">
        <v>0</v>
      </c>
      <c r="AH644" s="124">
        <f t="shared" si="2070"/>
        <v>297.48439999999999</v>
      </c>
      <c r="AI644" s="340">
        <f t="shared" si="2071"/>
        <v>0.59976693548387094</v>
      </c>
    </row>
    <row r="645" spans="1:35" customFormat="1" ht="15.75" hidden="1" customHeight="1" thickBot="1" x14ac:dyDescent="0.3">
      <c r="A645" s="291" t="s">
        <v>1000</v>
      </c>
      <c r="B645" s="157">
        <v>2016</v>
      </c>
      <c r="C645" s="157">
        <v>3</v>
      </c>
      <c r="D645" s="342" t="s">
        <v>53</v>
      </c>
      <c r="E645" s="159">
        <v>42454</v>
      </c>
      <c r="F645" s="159">
        <v>42456</v>
      </c>
      <c r="G645" s="343">
        <f t="shared" ref="G645:G646" ca="1" si="2073">IF($N$1&gt;F645,0,(F645-$N$1))</f>
        <v>0</v>
      </c>
      <c r="H645" s="156" t="s">
        <v>54</v>
      </c>
      <c r="I645" s="156" t="s">
        <v>140</v>
      </c>
      <c r="J645" s="156" t="s">
        <v>1001</v>
      </c>
      <c r="K645" s="344" t="str">
        <f t="shared" ref="K645:K646" ca="1" si="2074">IF(F645=0,$L$3,(IF(G645=0,$L$1,$L$2)))</f>
        <v>Completed</v>
      </c>
      <c r="L645" s="157" t="s">
        <v>82</v>
      </c>
      <c r="M645" s="157" t="s">
        <v>58</v>
      </c>
      <c r="N645" s="157" t="s">
        <v>59</v>
      </c>
      <c r="O645" s="97" t="s">
        <v>60</v>
      </c>
      <c r="P645" s="157" t="s">
        <v>61</v>
      </c>
      <c r="Q645" s="157" t="s">
        <v>62</v>
      </c>
      <c r="R645" s="117">
        <v>0.1</v>
      </c>
      <c r="S645" s="158">
        <v>1</v>
      </c>
      <c r="T645" s="345">
        <v>1000000</v>
      </c>
      <c r="U645" s="345">
        <v>1004131</v>
      </c>
      <c r="V645" s="344">
        <f t="shared" ref="V645:V646" si="2075">IF(U645&gt;T645,0,T645-U645)</f>
        <v>0</v>
      </c>
      <c r="W645" s="344">
        <f t="shared" ref="W645:W646" si="2076">IF(U645&gt;T645,T645,U645)</f>
        <v>1000000</v>
      </c>
      <c r="X645" s="345"/>
      <c r="Y645" s="346">
        <f t="shared" ref="Y645:Y646" si="2077">X645/U645</f>
        <v>0</v>
      </c>
      <c r="Z645" s="347" t="e">
        <f t="shared" ref="Z645:Z646" si="2078">AE645/X645</f>
        <v>#DIV/0!</v>
      </c>
      <c r="AA645" s="348">
        <f t="shared" ref="AA645:AA646" si="2079">IF(O645="cpv",(T645*R645),(T645/1000*R645))</f>
        <v>100</v>
      </c>
      <c r="AB645" s="349">
        <f t="shared" ref="AB645:AB646" si="2080">IF(O645="cpv",(IF(V645&gt;0,U645*R645,AA645)),(IF(V645&gt;0,U645/1000*R645,AA645)))</f>
        <v>100</v>
      </c>
      <c r="AC645" s="348">
        <f t="shared" ref="AC645:AC646" si="2081">AB645-AA645</f>
        <v>0</v>
      </c>
      <c r="AD645" s="350">
        <f t="shared" ref="AD645:AD646" si="2082">IF(O645="cpv",(T645*S645),(T645/1000*S645))</f>
        <v>1000</v>
      </c>
      <c r="AE645" s="351">
        <f>IF((SUMIF($J$7:$J$1048576,J645,$U$7:$U$1048576))&gt;(SUMIF($J$7:$J$1048576,J645,$T$7:$T$1048576)),AD645,(IF(O645="cpv",(U645*S645),(U645*S645/1000))))</f>
        <v>1004.131</v>
      </c>
      <c r="AF645" s="352">
        <f t="shared" ref="AF645:AF646" si="2083">AE645-AD645</f>
        <v>4.1309999999999718</v>
      </c>
      <c r="AG645" s="352">
        <v>0</v>
      </c>
      <c r="AH645" s="352">
        <f t="shared" ref="AH645:AH646" si="2084">AE645-AB645-AG645</f>
        <v>904.13099999999997</v>
      </c>
      <c r="AI645" s="353">
        <f t="shared" ref="AI645:AI646" si="2085">AH645/AE645</f>
        <v>0.90041140050451585</v>
      </c>
    </row>
    <row r="646" spans="1:35" customFormat="1" ht="15" hidden="1" customHeight="1" thickBot="1" x14ac:dyDescent="0.3">
      <c r="A646" s="287" t="s">
        <v>1002</v>
      </c>
      <c r="B646" s="111">
        <v>2016</v>
      </c>
      <c r="C646" s="111">
        <v>3</v>
      </c>
      <c r="D646" s="112" t="s">
        <v>53</v>
      </c>
      <c r="E646" s="274">
        <v>42454</v>
      </c>
      <c r="F646" s="113">
        <v>42459</v>
      </c>
      <c r="G646" s="114">
        <f t="shared" ca="1" si="2073"/>
        <v>0</v>
      </c>
      <c r="H646" s="115" t="s">
        <v>54</v>
      </c>
      <c r="I646" s="115" t="s">
        <v>546</v>
      </c>
      <c r="J646" s="115" t="s">
        <v>1004</v>
      </c>
      <c r="K646" s="116" t="str">
        <f t="shared" ca="1" si="2074"/>
        <v>Completed</v>
      </c>
      <c r="L646" s="111" t="s">
        <v>64</v>
      </c>
      <c r="M646" s="111" t="s">
        <v>58</v>
      </c>
      <c r="N646" s="111" t="s">
        <v>173</v>
      </c>
      <c r="O646" s="97" t="s">
        <v>60</v>
      </c>
      <c r="P646" s="111" t="s">
        <v>61</v>
      </c>
      <c r="Q646" s="111" t="s">
        <v>62</v>
      </c>
      <c r="R646" s="117">
        <v>0.2</v>
      </c>
      <c r="S646" s="117">
        <v>1.5</v>
      </c>
      <c r="T646" s="118">
        <v>500000</v>
      </c>
      <c r="U646" s="118">
        <v>503301</v>
      </c>
      <c r="V646" s="116">
        <f t="shared" si="2075"/>
        <v>0</v>
      </c>
      <c r="W646" s="116">
        <f t="shared" si="2076"/>
        <v>500000</v>
      </c>
      <c r="X646" s="118">
        <v>98</v>
      </c>
      <c r="Y646" s="119">
        <f t="shared" si="2077"/>
        <v>1.9471449490463956E-4</v>
      </c>
      <c r="Z646" s="120">
        <f t="shared" si="2078"/>
        <v>7.6530612244897958</v>
      </c>
      <c r="AA646" s="121">
        <f t="shared" si="2079"/>
        <v>100</v>
      </c>
      <c r="AB646" s="122">
        <f t="shared" si="2080"/>
        <v>100</v>
      </c>
      <c r="AC646" s="121">
        <f t="shared" si="2081"/>
        <v>0</v>
      </c>
      <c r="AD646" s="123">
        <f t="shared" si="2082"/>
        <v>750</v>
      </c>
      <c r="AE646" s="293">
        <f>IF((SUMIF($J$7:$J$1048576,J646,$U$7:$U$1048576))&gt;(SUMIF($J$7:$J$1048576,J646,$T$7:$T$1048576)),AD646,(IF(O646="cpv",(U646*S646),(U646*S646/1000))))</f>
        <v>750</v>
      </c>
      <c r="AF646" s="124">
        <f t="shared" si="2083"/>
        <v>0</v>
      </c>
      <c r="AG646" s="124">
        <v>0</v>
      </c>
      <c r="AH646" s="124">
        <f t="shared" si="2084"/>
        <v>650</v>
      </c>
      <c r="AI646" s="340">
        <f t="shared" si="2085"/>
        <v>0.8666666666666667</v>
      </c>
    </row>
    <row r="647" spans="1:35" customFormat="1" ht="15.75" hidden="1" customHeight="1" thickBot="1" x14ac:dyDescent="0.3">
      <c r="A647" s="291" t="s">
        <v>1003</v>
      </c>
      <c r="B647" s="157">
        <v>2016</v>
      </c>
      <c r="C647" s="157">
        <v>3</v>
      </c>
      <c r="D647" s="342" t="s">
        <v>53</v>
      </c>
      <c r="E647" s="159">
        <v>42454</v>
      </c>
      <c r="F647" s="159">
        <v>42459</v>
      </c>
      <c r="G647" s="343">
        <f t="shared" ref="G647:G648" ca="1" si="2086">IF($N$1&gt;F647,0,(F647-$N$1))</f>
        <v>0</v>
      </c>
      <c r="H647" s="156" t="s">
        <v>54</v>
      </c>
      <c r="I647" s="156" t="s">
        <v>546</v>
      </c>
      <c r="J647" s="156" t="s">
        <v>1004</v>
      </c>
      <c r="K647" s="344" t="str">
        <f t="shared" ref="K647:K648" ca="1" si="2087">IF(F647=0,$L$3,(IF(G647=0,$L$1,$L$2)))</f>
        <v>Completed</v>
      </c>
      <c r="L647" s="157" t="s">
        <v>82</v>
      </c>
      <c r="M647" s="157" t="s">
        <v>58</v>
      </c>
      <c r="N647" s="157" t="s">
        <v>173</v>
      </c>
      <c r="O647" s="97" t="s">
        <v>60</v>
      </c>
      <c r="P647" s="157" t="s">
        <v>61</v>
      </c>
      <c r="Q647" s="157" t="s">
        <v>62</v>
      </c>
      <c r="R647" s="117">
        <v>0.1</v>
      </c>
      <c r="S647" s="158">
        <v>1.5</v>
      </c>
      <c r="T647" s="345">
        <v>500000</v>
      </c>
      <c r="U647" s="345">
        <v>503837</v>
      </c>
      <c r="V647" s="344">
        <f t="shared" ref="V647:V648" si="2088">IF(U647&gt;T647,0,T647-U647)</f>
        <v>0</v>
      </c>
      <c r="W647" s="344">
        <f t="shared" ref="W647:W648" si="2089">IF(U647&gt;T647,T647,U647)</f>
        <v>500000</v>
      </c>
      <c r="X647" s="345"/>
      <c r="Y647" s="346">
        <f t="shared" ref="Y647:Y648" si="2090">X647/U647</f>
        <v>0</v>
      </c>
      <c r="Z647" s="347" t="e">
        <f t="shared" ref="Z647:Z648" si="2091">AE647/X647</f>
        <v>#DIV/0!</v>
      </c>
      <c r="AA647" s="348">
        <f t="shared" ref="AA647:AA648" si="2092">IF(O647="cpv",(T647*R647),(T647/1000*R647))</f>
        <v>50</v>
      </c>
      <c r="AB647" s="349">
        <f t="shared" ref="AB647" si="2093">IF(O647="cpv",(IF(V647&gt;0,U647*R647,AA647)),(IF(V647&gt;0,U647/1000*R647,AA647)))</f>
        <v>50</v>
      </c>
      <c r="AC647" s="348">
        <f t="shared" ref="AC647:AC648" si="2094">AB647-AA647</f>
        <v>0</v>
      </c>
      <c r="AD647" s="350">
        <f t="shared" ref="AD647:AD648" si="2095">IF(O647="cpv",(T647*S647),(T647/1000*S647))</f>
        <v>750</v>
      </c>
      <c r="AE647" s="351">
        <f>IF((SUMIF($J$7:$J$1048576,J647,$U$7:$U$1048576))&gt;(SUMIF($J$7:$J$1048576,J647,$T$7:$T$1048576)),AD647,(IF(O647="cpv",(U647*S647),(U647*S647/1000))))</f>
        <v>750</v>
      </c>
      <c r="AF647" s="352">
        <f t="shared" ref="AF647:AF648" si="2096">AE647-AD647</f>
        <v>0</v>
      </c>
      <c r="AG647" s="352">
        <v>0</v>
      </c>
      <c r="AH647" s="352">
        <f t="shared" ref="AH647:AH648" si="2097">AE647-AB647-AG647</f>
        <v>700</v>
      </c>
      <c r="AI647" s="353">
        <f t="shared" ref="AI647:AI648" si="2098">AH647/AE647</f>
        <v>0.93333333333333335</v>
      </c>
    </row>
    <row r="648" spans="1:35" customFormat="1" ht="15" hidden="1" customHeight="1" thickBot="1" x14ac:dyDescent="0.3">
      <c r="A648" s="287" t="s">
        <v>1005</v>
      </c>
      <c r="B648" s="111">
        <v>2016</v>
      </c>
      <c r="C648" s="111">
        <v>3</v>
      </c>
      <c r="D648" s="112" t="s">
        <v>53</v>
      </c>
      <c r="E648" s="113">
        <v>42454</v>
      </c>
      <c r="F648" s="113">
        <v>42457</v>
      </c>
      <c r="G648" s="114">
        <f t="shared" ca="1" si="2086"/>
        <v>0</v>
      </c>
      <c r="H648" s="115" t="s">
        <v>54</v>
      </c>
      <c r="I648" s="115" t="s">
        <v>115</v>
      </c>
      <c r="J648" s="115" t="s">
        <v>1008</v>
      </c>
      <c r="K648" s="116" t="str">
        <f t="shared" ca="1" si="2087"/>
        <v>Completed</v>
      </c>
      <c r="L648" s="111" t="s">
        <v>77</v>
      </c>
      <c r="M648" s="111" t="s">
        <v>58</v>
      </c>
      <c r="N648" s="111" t="s">
        <v>78</v>
      </c>
      <c r="O648" s="111" t="s">
        <v>60</v>
      </c>
      <c r="P648" s="111" t="s">
        <v>79</v>
      </c>
      <c r="Q648" s="111" t="s">
        <v>79</v>
      </c>
      <c r="R648" s="117">
        <v>1.5</v>
      </c>
      <c r="S648" s="117">
        <v>4.25</v>
      </c>
      <c r="T648" s="118">
        <v>300000</v>
      </c>
      <c r="U648" s="118">
        <v>357595</v>
      </c>
      <c r="V648" s="116">
        <f t="shared" si="2088"/>
        <v>0</v>
      </c>
      <c r="W648" s="116">
        <f t="shared" si="2089"/>
        <v>300000</v>
      </c>
      <c r="X648" s="118">
        <v>5207</v>
      </c>
      <c r="Y648" s="119">
        <f t="shared" si="2090"/>
        <v>1.4561165564395476E-2</v>
      </c>
      <c r="Z648" s="120">
        <f t="shared" si="2091"/>
        <v>0.24486268484732091</v>
      </c>
      <c r="AA648" s="121">
        <f t="shared" si="2092"/>
        <v>450</v>
      </c>
      <c r="AB648" s="107">
        <v>0</v>
      </c>
      <c r="AC648" s="121">
        <f t="shared" si="2094"/>
        <v>-450</v>
      </c>
      <c r="AD648" s="123">
        <f t="shared" si="2095"/>
        <v>1275</v>
      </c>
      <c r="AE648" s="293">
        <f>IF((SUMIF($J$7:$J$1048576,J648,$U$7:$U$1048576))&gt;(SUMIF($J$7:$J$1048576,J648,$T$7:$T$1048576)),AD648,(IF(O648="cpv",(U648*S648),(U648*S648/1000))))</f>
        <v>1275</v>
      </c>
      <c r="AF648" s="124">
        <f t="shared" si="2096"/>
        <v>0</v>
      </c>
      <c r="AG648" s="124">
        <v>0</v>
      </c>
      <c r="AH648" s="124">
        <f t="shared" si="2097"/>
        <v>1275</v>
      </c>
      <c r="AI648" s="340">
        <f t="shared" si="2098"/>
        <v>1</v>
      </c>
    </row>
    <row r="649" spans="1:35" customFormat="1" ht="15" hidden="1" customHeight="1" thickBot="1" x14ac:dyDescent="0.3">
      <c r="A649" s="290" t="s">
        <v>1006</v>
      </c>
      <c r="B649" s="97">
        <v>2016</v>
      </c>
      <c r="C649" s="97">
        <v>3</v>
      </c>
      <c r="D649" s="98" t="s">
        <v>53</v>
      </c>
      <c r="E649" s="99">
        <v>42454</v>
      </c>
      <c r="F649" s="99">
        <v>42457</v>
      </c>
      <c r="G649" s="100">
        <f t="shared" ref="G649:G650" ca="1" si="2099">IF($N$1&gt;F649,0,(F649-$N$1))</f>
        <v>0</v>
      </c>
      <c r="H649" s="96" t="s">
        <v>54</v>
      </c>
      <c r="I649" s="96" t="s">
        <v>115</v>
      </c>
      <c r="J649" s="96" t="s">
        <v>1008</v>
      </c>
      <c r="K649" s="101" t="str">
        <f t="shared" ref="K649:K650" ca="1" si="2100">IF(F649=0,$L$3,(IF(G649=0,$L$1,$L$2)))</f>
        <v>Completed</v>
      </c>
      <c r="L649" s="97" t="s">
        <v>82</v>
      </c>
      <c r="M649" s="97" t="s">
        <v>58</v>
      </c>
      <c r="N649" s="97" t="s">
        <v>78</v>
      </c>
      <c r="O649" s="97" t="s">
        <v>60</v>
      </c>
      <c r="P649" s="97" t="s">
        <v>79</v>
      </c>
      <c r="Q649" s="97" t="s">
        <v>79</v>
      </c>
      <c r="R649" s="117">
        <v>0.5</v>
      </c>
      <c r="S649" s="102">
        <v>4.25</v>
      </c>
      <c r="T649" s="103">
        <v>300000</v>
      </c>
      <c r="U649" s="103">
        <v>303389</v>
      </c>
      <c r="V649" s="101">
        <f t="shared" ref="V649:V650" si="2101">IF(U649&gt;T649,0,T649-U649)</f>
        <v>0</v>
      </c>
      <c r="W649" s="101">
        <f t="shared" ref="W649:W650" si="2102">IF(U649&gt;T649,T649,U649)</f>
        <v>300000</v>
      </c>
      <c r="X649" s="103">
        <v>5799</v>
      </c>
      <c r="Y649" s="104">
        <f t="shared" ref="Y649:Y650" si="2103">X649/U649</f>
        <v>1.9114074669813342E-2</v>
      </c>
      <c r="Z649" s="105">
        <f t="shared" ref="Z649:Z650" si="2104">AE649/X649</f>
        <v>0.21986549405069838</v>
      </c>
      <c r="AA649" s="106">
        <f t="shared" ref="AA649:AA650" si="2105">IF(O649="cpv",(T649*R649),(T649/1000*R649))</f>
        <v>150</v>
      </c>
      <c r="AB649" s="107">
        <f t="shared" ref="AB649:AB650" si="2106">IF(O649="cpv",(IF(V649&gt;0,U649*R649,AA649)),(IF(V649&gt;0,U649/1000*R649,AA649)))</f>
        <v>150</v>
      </c>
      <c r="AC649" s="106">
        <f t="shared" ref="AC649:AC650" si="2107">AB649-AA649</f>
        <v>0</v>
      </c>
      <c r="AD649" s="108">
        <f t="shared" ref="AD649:AD650" si="2108">IF(O649="cpv",(T649*S649),(T649/1000*S649))</f>
        <v>1275</v>
      </c>
      <c r="AE649" s="298">
        <f>IF((SUMIF($J$7:$J$1048576,J649,$U$7:$U$1048576))&gt;(SUMIF($J$7:$J$1048576,J649,$T$7:$T$1048576)),AD649,(IF(O649="cpv",(U649*S649),(U649*S649/1000))))</f>
        <v>1275</v>
      </c>
      <c r="AF649" s="109">
        <f t="shared" ref="AF649:AF650" si="2109">AE649-AD649</f>
        <v>0</v>
      </c>
      <c r="AG649" s="109">
        <v>0</v>
      </c>
      <c r="AH649" s="109">
        <f t="shared" ref="AH649:AH650" si="2110">AE649-AB649-AG649</f>
        <v>1125</v>
      </c>
      <c r="AI649" s="341">
        <f t="shared" ref="AI649:AI650" si="2111">AH649/AE649</f>
        <v>0.88235294117647056</v>
      </c>
    </row>
    <row r="650" spans="1:35" customFormat="1" ht="15.75" hidden="1" customHeight="1" thickBot="1" x14ac:dyDescent="0.3">
      <c r="A650" s="291" t="s">
        <v>1007</v>
      </c>
      <c r="B650" s="157">
        <v>2016</v>
      </c>
      <c r="C650" s="157">
        <v>3</v>
      </c>
      <c r="D650" s="342" t="s">
        <v>53</v>
      </c>
      <c r="E650" s="159">
        <v>42454</v>
      </c>
      <c r="F650" s="159">
        <v>42457</v>
      </c>
      <c r="G650" s="343">
        <f t="shared" ca="1" si="2099"/>
        <v>0</v>
      </c>
      <c r="H650" s="156" t="s">
        <v>54</v>
      </c>
      <c r="I650" s="156" t="s">
        <v>115</v>
      </c>
      <c r="J650" s="156" t="s">
        <v>1008</v>
      </c>
      <c r="K650" s="344" t="str">
        <f t="shared" ca="1" si="2100"/>
        <v>Completed</v>
      </c>
      <c r="L650" s="157" t="s">
        <v>57</v>
      </c>
      <c r="M650" s="157" t="s">
        <v>58</v>
      </c>
      <c r="N650" s="157" t="s">
        <v>78</v>
      </c>
      <c r="O650" s="97" t="s">
        <v>60</v>
      </c>
      <c r="P650" s="157" t="s">
        <v>79</v>
      </c>
      <c r="Q650" s="157" t="s">
        <v>79</v>
      </c>
      <c r="R650" s="117">
        <v>2.5</v>
      </c>
      <c r="S650" s="158">
        <v>4.25</v>
      </c>
      <c r="T650" s="345">
        <v>250000</v>
      </c>
      <c r="U650" s="345">
        <v>249491</v>
      </c>
      <c r="V650" s="344">
        <f t="shared" si="2101"/>
        <v>509</v>
      </c>
      <c r="W650" s="344">
        <f t="shared" si="2102"/>
        <v>249491</v>
      </c>
      <c r="X650" s="345">
        <v>4213</v>
      </c>
      <c r="Y650" s="346">
        <f t="shared" si="2103"/>
        <v>1.6886380671046249E-2</v>
      </c>
      <c r="Z650" s="347">
        <f t="shared" si="2104"/>
        <v>0.17802041300735819</v>
      </c>
      <c r="AA650" s="348">
        <f t="shared" si="2105"/>
        <v>625</v>
      </c>
      <c r="AB650" s="349">
        <f t="shared" si="2106"/>
        <v>623.72750000000008</v>
      </c>
      <c r="AC650" s="348">
        <f t="shared" si="2107"/>
        <v>-1.2724999999999227</v>
      </c>
      <c r="AD650" s="350">
        <f t="shared" si="2108"/>
        <v>1062.5</v>
      </c>
      <c r="AE650" s="351">
        <v>750</v>
      </c>
      <c r="AF650" s="352">
        <f t="shared" si="2109"/>
        <v>-312.5</v>
      </c>
      <c r="AG650" s="352">
        <v>0</v>
      </c>
      <c r="AH650" s="352">
        <f t="shared" si="2110"/>
        <v>126.27249999999992</v>
      </c>
      <c r="AI650" s="353">
        <f t="shared" si="2111"/>
        <v>0.16836333333333323</v>
      </c>
    </row>
    <row r="651" spans="1:35" customFormat="1" ht="15.75" hidden="1" customHeight="1" thickBot="1" x14ac:dyDescent="0.3">
      <c r="A651" s="289" t="s">
        <v>1011</v>
      </c>
      <c r="B651" s="141">
        <v>2016</v>
      </c>
      <c r="C651" s="141">
        <v>3</v>
      </c>
      <c r="D651" s="142" t="s">
        <v>53</v>
      </c>
      <c r="E651" s="143">
        <v>42458</v>
      </c>
      <c r="F651" s="143">
        <v>42459</v>
      </c>
      <c r="G651" s="144">
        <f t="shared" ref="G651" ca="1" si="2112">IF($N$1&gt;F651,0,(F651-$N$1))</f>
        <v>0</v>
      </c>
      <c r="H651" s="145" t="s">
        <v>54</v>
      </c>
      <c r="I651" s="145" t="s">
        <v>135</v>
      </c>
      <c r="J651" s="145" t="s">
        <v>1012</v>
      </c>
      <c r="K651" s="146" t="str">
        <f t="shared" ref="K651" ca="1" si="2113">IF(F651=0,$L$3,(IF(G651=0,$L$1,$L$2)))</f>
        <v>Completed</v>
      </c>
      <c r="L651" s="141" t="s">
        <v>82</v>
      </c>
      <c r="M651" s="141" t="s">
        <v>58</v>
      </c>
      <c r="N651" s="141" t="s">
        <v>78</v>
      </c>
      <c r="O651" s="97" t="s">
        <v>60</v>
      </c>
      <c r="P651" s="141" t="s">
        <v>79</v>
      </c>
      <c r="Q651" s="141" t="s">
        <v>79</v>
      </c>
      <c r="R651" s="117">
        <v>0.5</v>
      </c>
      <c r="S651" s="147">
        <v>4.25</v>
      </c>
      <c r="T651" s="148">
        <v>250000</v>
      </c>
      <c r="U651" s="148">
        <v>134258</v>
      </c>
      <c r="V651" s="146">
        <f t="shared" ref="V651" si="2114">IF(U651&gt;T651,0,T651-U651)</f>
        <v>115742</v>
      </c>
      <c r="W651" s="146">
        <f t="shared" ref="W651" si="2115">IF(U651&gt;T651,T651,U651)</f>
        <v>134258</v>
      </c>
      <c r="X651" s="148">
        <v>626</v>
      </c>
      <c r="Y651" s="149">
        <f t="shared" ref="Y651" si="2116">X651/U651</f>
        <v>4.6626644222318219E-3</v>
      </c>
      <c r="Z651" s="150">
        <f t="shared" ref="Z651" si="2117">AE651/X651</f>
        <v>0.91149600638977635</v>
      </c>
      <c r="AA651" s="151">
        <f t="shared" ref="AA651" si="2118">IF(O651="cpv",(T651*R651),(T651/1000*R651))</f>
        <v>125</v>
      </c>
      <c r="AB651" s="152">
        <v>64.13</v>
      </c>
      <c r="AC651" s="151">
        <f t="shared" ref="AC651" si="2119">AB651-AA651</f>
        <v>-60.870000000000005</v>
      </c>
      <c r="AD651" s="153">
        <f t="shared" ref="AD651" si="2120">IF(O651="cpv",(T651*S651),(T651/1000*S651))</f>
        <v>1062.5</v>
      </c>
      <c r="AE651" s="295">
        <f>IF((SUMIF($J$7:$J$1048576,J651,$U$7:$U$1048576))&gt;(SUMIF($J$7:$J$1048576,J651,$T$7:$T$1048576)),AD651,(IF(O651="cpv",(U651*S651),(U651*S651/1000))))</f>
        <v>570.59649999999999</v>
      </c>
      <c r="AF651" s="154">
        <f t="shared" ref="AF651" si="2121">AE651-AD651</f>
        <v>-491.90350000000001</v>
      </c>
      <c r="AG651" s="154">
        <v>0</v>
      </c>
      <c r="AH651" s="154">
        <f t="shared" ref="AH651" si="2122">AE651-AB651-AG651</f>
        <v>506.4665</v>
      </c>
      <c r="AI651" s="354">
        <f t="shared" ref="AI651" si="2123">AH651/AE651</f>
        <v>0.88760884442859356</v>
      </c>
    </row>
    <row r="652" spans="1:35" customFormat="1" ht="15.75" hidden="1" customHeight="1" thickBot="1" x14ac:dyDescent="0.3">
      <c r="A652" s="289" t="s">
        <v>1009</v>
      </c>
      <c r="B652" s="141">
        <v>2016</v>
      </c>
      <c r="C652" s="141">
        <v>3</v>
      </c>
      <c r="D652" s="142" t="s">
        <v>53</v>
      </c>
      <c r="E652" s="143">
        <v>42458</v>
      </c>
      <c r="F652" s="143">
        <v>42459</v>
      </c>
      <c r="G652" s="144">
        <f t="shared" ref="G652:G653" ca="1" si="2124">IF($N$1&gt;F652,0,(F652-$N$1))</f>
        <v>0</v>
      </c>
      <c r="H652" s="145" t="s">
        <v>54</v>
      </c>
      <c r="I652" s="145" t="s">
        <v>140</v>
      </c>
      <c r="J652" s="145" t="s">
        <v>1010</v>
      </c>
      <c r="K652" s="146" t="str">
        <f t="shared" ref="K652:K653" ca="1" si="2125">IF(F652=0,$L$3,(IF(G652=0,$L$1,$L$2)))</f>
        <v>Completed</v>
      </c>
      <c r="L652" s="141" t="s">
        <v>82</v>
      </c>
      <c r="M652" s="141" t="s">
        <v>58</v>
      </c>
      <c r="N652" s="141" t="s">
        <v>59</v>
      </c>
      <c r="O652" s="97" t="s">
        <v>60</v>
      </c>
      <c r="P652" s="141" t="s">
        <v>61</v>
      </c>
      <c r="Q652" s="141" t="s">
        <v>62</v>
      </c>
      <c r="R652" s="117">
        <v>0.1</v>
      </c>
      <c r="S652" s="147">
        <v>1</v>
      </c>
      <c r="T652" s="148">
        <v>500000</v>
      </c>
      <c r="U652" s="148">
        <v>500953</v>
      </c>
      <c r="V652" s="146">
        <f t="shared" ref="V652:V653" si="2126">IF(U652&gt;T652,0,T652-U652)</f>
        <v>0</v>
      </c>
      <c r="W652" s="146">
        <f t="shared" ref="W652:W653" si="2127">IF(U652&gt;T652,T652,U652)</f>
        <v>500000</v>
      </c>
      <c r="X652" s="148"/>
      <c r="Y652" s="149">
        <f t="shared" ref="Y652:Y653" si="2128">X652/U652</f>
        <v>0</v>
      </c>
      <c r="Z652" s="150" t="e">
        <f t="shared" ref="Z652:Z653" si="2129">AE652/X652</f>
        <v>#DIV/0!</v>
      </c>
      <c r="AA652" s="151">
        <f t="shared" ref="AA652:AA653" si="2130">IF(O652="cpv",(T652*R652),(T652/1000*R652))</f>
        <v>50</v>
      </c>
      <c r="AB652" s="152">
        <f t="shared" ref="AB652:AB653" si="2131">IF(O652="cpv",(IF(V652&gt;0,U652*R652,AA652)),(IF(V652&gt;0,U652/1000*R652,AA652)))</f>
        <v>50</v>
      </c>
      <c r="AC652" s="151">
        <f t="shared" ref="AC652:AC653" si="2132">AB652-AA652</f>
        <v>0</v>
      </c>
      <c r="AD652" s="153">
        <f t="shared" ref="AD652:AD653" si="2133">IF(O652="cpv",(T652*S652),(T652/1000*S652))</f>
        <v>500</v>
      </c>
      <c r="AE652" s="295">
        <v>0</v>
      </c>
      <c r="AF652" s="154">
        <f t="shared" ref="AF652:AF653" si="2134">AE652-AD652</f>
        <v>-500</v>
      </c>
      <c r="AG652" s="154">
        <v>0</v>
      </c>
      <c r="AH652" s="154">
        <f t="shared" ref="AH652:AH653" si="2135">AE652-AB652-AG652</f>
        <v>-50</v>
      </c>
      <c r="AI652" s="354" t="e">
        <f t="shared" ref="AI652:AI653" si="2136">AH652/AE652</f>
        <v>#DIV/0!</v>
      </c>
    </row>
    <row r="653" spans="1:35" customFormat="1" ht="15" hidden="1" customHeight="1" thickBot="1" x14ac:dyDescent="0.3">
      <c r="A653" s="323" t="s">
        <v>1014</v>
      </c>
      <c r="B653" s="324">
        <v>2016</v>
      </c>
      <c r="C653" s="324">
        <v>3</v>
      </c>
      <c r="D653" s="325" t="s">
        <v>53</v>
      </c>
      <c r="E653" s="326">
        <v>42430</v>
      </c>
      <c r="F653" s="326">
        <v>42449</v>
      </c>
      <c r="G653" s="327">
        <f t="shared" ca="1" si="2124"/>
        <v>0</v>
      </c>
      <c r="H653" s="328" t="s">
        <v>54</v>
      </c>
      <c r="I653" s="328" t="s">
        <v>1015</v>
      </c>
      <c r="J653" s="328" t="s">
        <v>1014</v>
      </c>
      <c r="K653" s="329" t="str">
        <f t="shared" ca="1" si="2125"/>
        <v>Completed</v>
      </c>
      <c r="L653" s="324" t="s">
        <v>77</v>
      </c>
      <c r="M653" s="357" t="s">
        <v>58</v>
      </c>
      <c r="N653" s="357" t="s">
        <v>108</v>
      </c>
      <c r="O653" s="324" t="s">
        <v>109</v>
      </c>
      <c r="P653" s="357" t="s">
        <v>61</v>
      </c>
      <c r="Q653" s="357" t="s">
        <v>101</v>
      </c>
      <c r="R653" s="330">
        <v>0</v>
      </c>
      <c r="S653" s="330">
        <v>0.03</v>
      </c>
      <c r="T653" s="331">
        <v>10000</v>
      </c>
      <c r="U653" s="331">
        <v>10000</v>
      </c>
      <c r="V653" s="329">
        <f t="shared" si="2126"/>
        <v>0</v>
      </c>
      <c r="W653" s="329">
        <f t="shared" si="2127"/>
        <v>10000</v>
      </c>
      <c r="X653" s="331"/>
      <c r="Y653" s="332">
        <f t="shared" si="2128"/>
        <v>0</v>
      </c>
      <c r="Z653" s="333" t="e">
        <f t="shared" si="2129"/>
        <v>#DIV/0!</v>
      </c>
      <c r="AA653" s="334">
        <f t="shared" si="2130"/>
        <v>0</v>
      </c>
      <c r="AB653" s="358">
        <f t="shared" si="2131"/>
        <v>0</v>
      </c>
      <c r="AC653" s="334">
        <f t="shared" si="2132"/>
        <v>0</v>
      </c>
      <c r="AD653" s="336">
        <f t="shared" si="2133"/>
        <v>300</v>
      </c>
      <c r="AE653" s="337">
        <f>IF((SUMIF($J$7:$J$1048576,J653,$U$7:$U$1048576))&gt;(SUMIF($J$7:$J$1048576,J653,$T$7:$T$1048576)),AD653,(IF(O653="cpv",(U653*S653),(U653*S653/1000))))</f>
        <v>300</v>
      </c>
      <c r="AF653" s="338">
        <f t="shared" si="2134"/>
        <v>0</v>
      </c>
      <c r="AG653" s="338">
        <v>0</v>
      </c>
      <c r="AH653" s="338">
        <f t="shared" si="2135"/>
        <v>300</v>
      </c>
      <c r="AI653" s="339">
        <f t="shared" si="2136"/>
        <v>1</v>
      </c>
    </row>
    <row r="654" spans="1:35" customFormat="1" ht="15" hidden="1" customHeight="1" x14ac:dyDescent="0.3">
      <c r="A654" s="359" t="s">
        <v>1017</v>
      </c>
      <c r="B654" s="111">
        <v>2016</v>
      </c>
      <c r="C654" s="111">
        <v>4</v>
      </c>
      <c r="D654" s="112" t="s">
        <v>1016</v>
      </c>
      <c r="E654" s="113">
        <v>42461</v>
      </c>
      <c r="F654" s="113">
        <v>42475</v>
      </c>
      <c r="G654" s="114">
        <f t="shared" ref="G654" ca="1" si="2137">IF($N$1&gt;F654,0,(F654-$N$1))</f>
        <v>0</v>
      </c>
      <c r="H654" s="115" t="s">
        <v>54</v>
      </c>
      <c r="I654" s="115" t="s">
        <v>140</v>
      </c>
      <c r="J654" s="115" t="s">
        <v>1019</v>
      </c>
      <c r="K654" s="116" t="str">
        <f t="shared" ref="K654" ca="1" si="2138">IF(F654=0,$L$3,(IF(G654=0,$L$1,$L$2)))</f>
        <v>Completed</v>
      </c>
      <c r="L654" s="111" t="s">
        <v>64</v>
      </c>
      <c r="M654" s="111" t="s">
        <v>58</v>
      </c>
      <c r="N654" s="111" t="s">
        <v>59</v>
      </c>
      <c r="O654" s="111" t="s">
        <v>60</v>
      </c>
      <c r="P654" s="111" t="s">
        <v>61</v>
      </c>
      <c r="Q654" s="111" t="s">
        <v>62</v>
      </c>
      <c r="R654" s="117">
        <v>0.2</v>
      </c>
      <c r="S654" s="117">
        <v>1</v>
      </c>
      <c r="T654" s="118">
        <v>2500000</v>
      </c>
      <c r="U654" s="118">
        <v>2436167</v>
      </c>
      <c r="V654" s="116">
        <f t="shared" ref="V654" si="2139">IF(U654&gt;T654,0,T654-U654)</f>
        <v>63833</v>
      </c>
      <c r="W654" s="116">
        <f t="shared" ref="W654" si="2140">IF(U654&gt;T654,T654,U654)</f>
        <v>2436167</v>
      </c>
      <c r="X654" s="118">
        <v>787</v>
      </c>
      <c r="Y654" s="119">
        <f t="shared" ref="Y654" si="2141">X654/U654</f>
        <v>3.2304846096347251E-4</v>
      </c>
      <c r="Z654" s="120">
        <f t="shared" ref="Z654" si="2142">AE654/X654</f>
        <v>2.7541550190597204</v>
      </c>
      <c r="AA654" s="121">
        <f t="shared" ref="AA654" si="2143">IF(O654="cpv",(T654*R654),(T654/1000*R654))</f>
        <v>500</v>
      </c>
      <c r="AB654" s="122">
        <f t="shared" ref="AB654" si="2144">IF(O654="cpv",(IF(V654&gt;0,U654*R654,AA654)),(IF(V654&gt;0,U654/1000*R654,AA654)))</f>
        <v>487.23340000000002</v>
      </c>
      <c r="AC654" s="121">
        <f t="shared" ref="AC654" si="2145">AB654-AA654</f>
        <v>-12.766599999999983</v>
      </c>
      <c r="AD654" s="123">
        <f t="shared" ref="AD654" si="2146">IF(O654="cpv",(T654*S654),(T654/1000*S654))</f>
        <v>2500</v>
      </c>
      <c r="AE654" s="293">
        <v>2167.52</v>
      </c>
      <c r="AF654" s="124">
        <f t="shared" ref="AF654" si="2147">AE654-AD654</f>
        <v>-332.48</v>
      </c>
      <c r="AG654" s="124">
        <v>0</v>
      </c>
      <c r="AH654" s="124">
        <f t="shared" ref="AH654" si="2148">AE654-AB654-AG654</f>
        <v>1680.2865999999999</v>
      </c>
      <c r="AI654" s="340">
        <f t="shared" ref="AI654" si="2149">AH654/AE654</f>
        <v>0.77521157820919762</v>
      </c>
    </row>
    <row r="655" spans="1:35" customFormat="1" ht="15.75" hidden="1" customHeight="1" thickBot="1" x14ac:dyDescent="0.3">
      <c r="A655" s="360" t="s">
        <v>1018</v>
      </c>
      <c r="B655" s="157">
        <v>2016</v>
      </c>
      <c r="C655" s="157">
        <v>4</v>
      </c>
      <c r="D655" s="342" t="s">
        <v>1016</v>
      </c>
      <c r="E655" s="159">
        <v>42461</v>
      </c>
      <c r="F655" s="159">
        <v>42475</v>
      </c>
      <c r="G655" s="343">
        <f t="shared" ref="G655:G662" ca="1" si="2150">IF($N$1&gt;F655,0,(F655-$N$1))</f>
        <v>0</v>
      </c>
      <c r="H655" s="156" t="s">
        <v>54</v>
      </c>
      <c r="I655" s="156" t="s">
        <v>140</v>
      </c>
      <c r="J655" s="156" t="s">
        <v>1019</v>
      </c>
      <c r="K655" s="344" t="str">
        <f t="shared" ref="K655:K662" ca="1" si="2151">IF(F655=0,$L$3,(IF(G655=0,$L$1,$L$2)))</f>
        <v>Completed</v>
      </c>
      <c r="L655" s="157" t="s">
        <v>82</v>
      </c>
      <c r="M655" s="157" t="s">
        <v>58</v>
      </c>
      <c r="N655" s="157" t="s">
        <v>59</v>
      </c>
      <c r="O655" s="157" t="s">
        <v>60</v>
      </c>
      <c r="P655" s="157" t="s">
        <v>61</v>
      </c>
      <c r="Q655" s="157" t="s">
        <v>62</v>
      </c>
      <c r="R655" s="158">
        <v>0.1</v>
      </c>
      <c r="S655" s="158">
        <v>1</v>
      </c>
      <c r="T655" s="345">
        <v>2500000</v>
      </c>
      <c r="U655" s="345">
        <v>2332482</v>
      </c>
      <c r="V655" s="344">
        <f t="shared" ref="V655:V662" si="2152">IF(U655&gt;T655,0,T655-U655)</f>
        <v>167518</v>
      </c>
      <c r="W655" s="344">
        <f t="shared" ref="W655:W662" si="2153">IF(U655&gt;T655,T655,U655)</f>
        <v>2332482</v>
      </c>
      <c r="X655" s="345"/>
      <c r="Y655" s="346">
        <f t="shared" ref="Y655:Y662" si="2154">X655/U655</f>
        <v>0</v>
      </c>
      <c r="Z655" s="347" t="e">
        <f t="shared" ref="Z655:Z662" si="2155">AE655/X655</f>
        <v>#DIV/0!</v>
      </c>
      <c r="AA655" s="348">
        <f t="shared" ref="AA655:AA662" si="2156">IF(O655="cpv",(T655*R655),(T655/1000*R655))</f>
        <v>250</v>
      </c>
      <c r="AB655" s="349">
        <f t="shared" ref="AB655:AB662" si="2157">IF(O655="cpv",(IF(V655&gt;0,U655*R655,AA655)),(IF(V655&gt;0,U655/1000*R655,AA655)))</f>
        <v>233.2482</v>
      </c>
      <c r="AC655" s="348">
        <f t="shared" ref="AC655:AC662" si="2158">AB655-AA655</f>
        <v>-16.751800000000003</v>
      </c>
      <c r="AD655" s="350">
        <f t="shared" ref="AD655:AD662" si="2159">IF(O655="cpv",(T655*S655),(T655/1000*S655))</f>
        <v>2500</v>
      </c>
      <c r="AE655" s="351">
        <f t="shared" ref="AE655:AE660" si="2160">IF((SUMIF($J$7:$J$1048576,J655,$U$7:$U$1048576))&gt;(SUMIF($J$7:$J$1048576,J655,$T$7:$T$1048576)),AD655,(IF(O655="cpv",(U655*S655),(U655*S655/1000))))</f>
        <v>2332.482</v>
      </c>
      <c r="AF655" s="352">
        <f t="shared" ref="AF655:AF662" si="2161">AE655-AD655</f>
        <v>-167.51800000000003</v>
      </c>
      <c r="AG655" s="352">
        <v>0</v>
      </c>
      <c r="AH655" s="352">
        <f t="shared" ref="AH655:AH662" si="2162">AE655-AB655-AG655</f>
        <v>2099.2338</v>
      </c>
      <c r="AI655" s="353">
        <f t="shared" ref="AI655:AI662" si="2163">AH655/AE655</f>
        <v>0.9</v>
      </c>
    </row>
    <row r="656" spans="1:35" customFormat="1" ht="15" hidden="1" customHeight="1" x14ac:dyDescent="0.3">
      <c r="A656" s="359" t="s">
        <v>1020</v>
      </c>
      <c r="B656" s="111">
        <v>2016</v>
      </c>
      <c r="C656" s="111">
        <v>4</v>
      </c>
      <c r="D656" s="112" t="s">
        <v>1016</v>
      </c>
      <c r="E656" s="113">
        <v>42461</v>
      </c>
      <c r="F656" s="113">
        <v>42490</v>
      </c>
      <c r="G656" s="114">
        <f t="shared" ca="1" si="2150"/>
        <v>0</v>
      </c>
      <c r="H656" s="115" t="s">
        <v>74</v>
      </c>
      <c r="I656" s="115" t="s">
        <v>75</v>
      </c>
      <c r="J656" s="115" t="s">
        <v>1024</v>
      </c>
      <c r="K656" s="116" t="str">
        <f t="shared" ca="1" si="2151"/>
        <v>Completed</v>
      </c>
      <c r="L656" s="111" t="s">
        <v>82</v>
      </c>
      <c r="M656" s="111" t="s">
        <v>58</v>
      </c>
      <c r="N656" s="111" t="s">
        <v>78</v>
      </c>
      <c r="O656" s="111" t="s">
        <v>60</v>
      </c>
      <c r="P656" s="111" t="s">
        <v>79</v>
      </c>
      <c r="Q656" s="111" t="s">
        <v>79</v>
      </c>
      <c r="R656" s="117">
        <v>0.5</v>
      </c>
      <c r="S656" s="117">
        <v>4.25</v>
      </c>
      <c r="T656" s="118">
        <v>1000000</v>
      </c>
      <c r="U656" s="118">
        <v>1000065</v>
      </c>
      <c r="V656" s="116">
        <f t="shared" si="2152"/>
        <v>0</v>
      </c>
      <c r="W656" s="116">
        <f t="shared" si="2153"/>
        <v>1000000</v>
      </c>
      <c r="X656" s="118">
        <v>4843</v>
      </c>
      <c r="Y656" s="119">
        <f t="shared" si="2154"/>
        <v>4.8426852254603451E-3</v>
      </c>
      <c r="Z656" s="120">
        <f t="shared" si="2155"/>
        <v>0.87755523435886851</v>
      </c>
      <c r="AA656" s="121">
        <f t="shared" si="2156"/>
        <v>500</v>
      </c>
      <c r="AB656" s="122">
        <f t="shared" si="2157"/>
        <v>500</v>
      </c>
      <c r="AC656" s="121">
        <f t="shared" si="2158"/>
        <v>0</v>
      </c>
      <c r="AD656" s="123">
        <f t="shared" si="2159"/>
        <v>4250</v>
      </c>
      <c r="AE656" s="293">
        <f t="shared" si="2160"/>
        <v>4250</v>
      </c>
      <c r="AF656" s="124">
        <f t="shared" si="2161"/>
        <v>0</v>
      </c>
      <c r="AG656" s="124">
        <v>0</v>
      </c>
      <c r="AH656" s="124">
        <f t="shared" si="2162"/>
        <v>3750</v>
      </c>
      <c r="AI656" s="340">
        <f t="shared" si="2163"/>
        <v>0.88235294117647056</v>
      </c>
    </row>
    <row r="657" spans="1:35" customFormat="1" ht="15" hidden="1" customHeight="1" x14ac:dyDescent="0.3">
      <c r="A657" s="361" t="s">
        <v>1021</v>
      </c>
      <c r="B657" s="97">
        <v>2016</v>
      </c>
      <c r="C657" s="97">
        <v>4</v>
      </c>
      <c r="D657" s="98" t="s">
        <v>1016</v>
      </c>
      <c r="E657" s="99">
        <v>42461</v>
      </c>
      <c r="F657" s="99">
        <v>42490</v>
      </c>
      <c r="G657" s="100">
        <f t="shared" ca="1" si="2150"/>
        <v>0</v>
      </c>
      <c r="H657" s="96" t="s">
        <v>74</v>
      </c>
      <c r="I657" s="96" t="s">
        <v>75</v>
      </c>
      <c r="J657" s="96" t="s">
        <v>1024</v>
      </c>
      <c r="K657" s="101" t="str">
        <f t="shared" ca="1" si="2151"/>
        <v>Completed</v>
      </c>
      <c r="L657" s="97" t="s">
        <v>64</v>
      </c>
      <c r="M657" s="97" t="s">
        <v>58</v>
      </c>
      <c r="N657" s="97" t="s">
        <v>78</v>
      </c>
      <c r="O657" s="97" t="s">
        <v>60</v>
      </c>
      <c r="P657" s="97" t="s">
        <v>79</v>
      </c>
      <c r="Q657" s="97" t="s">
        <v>79</v>
      </c>
      <c r="R657" s="102">
        <v>2.5</v>
      </c>
      <c r="S657" s="102">
        <v>4.25</v>
      </c>
      <c r="T657" s="103">
        <v>500000</v>
      </c>
      <c r="U657" s="103">
        <v>500322</v>
      </c>
      <c r="V657" s="101">
        <f t="shared" si="2152"/>
        <v>0</v>
      </c>
      <c r="W657" s="101">
        <f t="shared" si="2153"/>
        <v>500000</v>
      </c>
      <c r="X657" s="103">
        <v>7658</v>
      </c>
      <c r="Y657" s="104">
        <f t="shared" si="2154"/>
        <v>1.5306142844008459E-2</v>
      </c>
      <c r="Z657" s="105">
        <f t="shared" si="2155"/>
        <v>0.27748759467223816</v>
      </c>
      <c r="AA657" s="106">
        <f t="shared" si="2156"/>
        <v>1250</v>
      </c>
      <c r="AB657" s="107">
        <f t="shared" si="2157"/>
        <v>1250</v>
      </c>
      <c r="AC657" s="106">
        <f t="shared" si="2158"/>
        <v>0</v>
      </c>
      <c r="AD657" s="108">
        <f t="shared" si="2159"/>
        <v>2125</v>
      </c>
      <c r="AE657" s="298">
        <f t="shared" si="2160"/>
        <v>2125</v>
      </c>
      <c r="AF657" s="109">
        <f t="shared" si="2161"/>
        <v>0</v>
      </c>
      <c r="AG657" s="109">
        <v>0</v>
      </c>
      <c r="AH657" s="109">
        <f t="shared" si="2162"/>
        <v>875</v>
      </c>
      <c r="AI657" s="341">
        <f t="shared" si="2163"/>
        <v>0.41176470588235292</v>
      </c>
    </row>
    <row r="658" spans="1:35" customFormat="1" ht="15" hidden="1" customHeight="1" x14ac:dyDescent="0.3">
      <c r="A658" s="361" t="s">
        <v>1022</v>
      </c>
      <c r="B658" s="97">
        <v>2016</v>
      </c>
      <c r="C658" s="97">
        <v>4</v>
      </c>
      <c r="D658" s="98" t="s">
        <v>1016</v>
      </c>
      <c r="E658" s="99">
        <v>42461</v>
      </c>
      <c r="F658" s="99">
        <v>42490</v>
      </c>
      <c r="G658" s="100">
        <f t="shared" ca="1" si="2150"/>
        <v>0</v>
      </c>
      <c r="H658" s="96" t="s">
        <v>74</v>
      </c>
      <c r="I658" s="96" t="s">
        <v>75</v>
      </c>
      <c r="J658" s="96" t="s">
        <v>1024</v>
      </c>
      <c r="K658" s="101" t="str">
        <f t="shared" ca="1" si="2151"/>
        <v>Completed</v>
      </c>
      <c r="L658" s="97" t="s">
        <v>77</v>
      </c>
      <c r="M658" s="97" t="s">
        <v>58</v>
      </c>
      <c r="N658" s="97" t="s">
        <v>78</v>
      </c>
      <c r="O658" s="97" t="s">
        <v>60</v>
      </c>
      <c r="P658" s="97" t="s">
        <v>79</v>
      </c>
      <c r="Q658" s="97" t="s">
        <v>79</v>
      </c>
      <c r="R658" s="102">
        <v>1.5</v>
      </c>
      <c r="S658" s="102">
        <v>4.25</v>
      </c>
      <c r="T658" s="103">
        <v>500000</v>
      </c>
      <c r="U658" s="103">
        <v>500736</v>
      </c>
      <c r="V658" s="101">
        <f t="shared" si="2152"/>
        <v>0</v>
      </c>
      <c r="W658" s="101">
        <f t="shared" si="2153"/>
        <v>500000</v>
      </c>
      <c r="X658" s="103">
        <v>4984</v>
      </c>
      <c r="Y658" s="104">
        <f t="shared" si="2154"/>
        <v>9.9533486707566454E-3</v>
      </c>
      <c r="Z658" s="105">
        <f t="shared" si="2155"/>
        <v>0.42636436597110755</v>
      </c>
      <c r="AA658" s="106">
        <f t="shared" si="2156"/>
        <v>750</v>
      </c>
      <c r="AB658" s="107">
        <f t="shared" si="2157"/>
        <v>750</v>
      </c>
      <c r="AC658" s="106">
        <f t="shared" si="2158"/>
        <v>0</v>
      </c>
      <c r="AD658" s="108">
        <f t="shared" si="2159"/>
        <v>2125</v>
      </c>
      <c r="AE658" s="298">
        <f t="shared" si="2160"/>
        <v>2125</v>
      </c>
      <c r="AF658" s="109">
        <f t="shared" si="2161"/>
        <v>0</v>
      </c>
      <c r="AG658" s="109">
        <v>0</v>
      </c>
      <c r="AH658" s="109">
        <f t="shared" si="2162"/>
        <v>1375</v>
      </c>
      <c r="AI658" s="341">
        <f t="shared" si="2163"/>
        <v>0.6470588235294118</v>
      </c>
    </row>
    <row r="659" spans="1:35" customFormat="1" ht="15.75" hidden="1" customHeight="1" thickBot="1" x14ac:dyDescent="0.3">
      <c r="A659" s="360" t="s">
        <v>1023</v>
      </c>
      <c r="B659" s="157">
        <v>2016</v>
      </c>
      <c r="C659" s="157">
        <v>4</v>
      </c>
      <c r="D659" s="342" t="s">
        <v>1016</v>
      </c>
      <c r="E659" s="159">
        <v>42461</v>
      </c>
      <c r="F659" s="159">
        <v>42490</v>
      </c>
      <c r="G659" s="343">
        <f t="shared" ca="1" si="2150"/>
        <v>0</v>
      </c>
      <c r="H659" s="156" t="s">
        <v>74</v>
      </c>
      <c r="I659" s="156" t="s">
        <v>75</v>
      </c>
      <c r="J659" s="156" t="s">
        <v>1024</v>
      </c>
      <c r="K659" s="344" t="str">
        <f t="shared" ca="1" si="2151"/>
        <v>Completed</v>
      </c>
      <c r="L659" s="157" t="s">
        <v>57</v>
      </c>
      <c r="M659" s="157" t="s">
        <v>58</v>
      </c>
      <c r="N659" s="157" t="s">
        <v>78</v>
      </c>
      <c r="O659" s="157" t="s">
        <v>60</v>
      </c>
      <c r="P659" s="157" t="s">
        <v>79</v>
      </c>
      <c r="Q659" s="157" t="s">
        <v>79</v>
      </c>
      <c r="R659" s="158">
        <v>2.5</v>
      </c>
      <c r="S659" s="158">
        <v>4.25</v>
      </c>
      <c r="T659" s="345">
        <v>500000</v>
      </c>
      <c r="U659" s="345">
        <v>500007</v>
      </c>
      <c r="V659" s="344">
        <f t="shared" si="2152"/>
        <v>0</v>
      </c>
      <c r="W659" s="344">
        <f t="shared" si="2153"/>
        <v>500000</v>
      </c>
      <c r="X659" s="345"/>
      <c r="Y659" s="346">
        <f t="shared" si="2154"/>
        <v>0</v>
      </c>
      <c r="Z659" s="347" t="e">
        <f t="shared" si="2155"/>
        <v>#DIV/0!</v>
      </c>
      <c r="AA659" s="348">
        <f t="shared" si="2156"/>
        <v>1250</v>
      </c>
      <c r="AB659" s="349">
        <f t="shared" si="2157"/>
        <v>1250</v>
      </c>
      <c r="AC659" s="348">
        <f t="shared" si="2158"/>
        <v>0</v>
      </c>
      <c r="AD659" s="350">
        <f t="shared" si="2159"/>
        <v>2125</v>
      </c>
      <c r="AE659" s="351">
        <f t="shared" si="2160"/>
        <v>2125</v>
      </c>
      <c r="AF659" s="352">
        <f t="shared" si="2161"/>
        <v>0</v>
      </c>
      <c r="AG659" s="352">
        <v>0</v>
      </c>
      <c r="AH659" s="352">
        <f t="shared" si="2162"/>
        <v>875</v>
      </c>
      <c r="AI659" s="353">
        <f t="shared" si="2163"/>
        <v>0.41176470588235292</v>
      </c>
    </row>
    <row r="660" spans="1:35" customFormat="1" ht="15.75" hidden="1" customHeight="1" thickBot="1" x14ac:dyDescent="0.3">
      <c r="A660" s="362" t="s">
        <v>1025</v>
      </c>
      <c r="B660" s="141">
        <v>2016</v>
      </c>
      <c r="C660" s="141">
        <v>4</v>
      </c>
      <c r="D660" s="142" t="s">
        <v>1016</v>
      </c>
      <c r="E660" s="143">
        <v>42461</v>
      </c>
      <c r="F660" s="143">
        <v>42490</v>
      </c>
      <c r="G660" s="144">
        <f t="shared" ca="1" si="2150"/>
        <v>0</v>
      </c>
      <c r="H660" s="145" t="s">
        <v>74</v>
      </c>
      <c r="I660" s="145" t="s">
        <v>940</v>
      </c>
      <c r="J660" s="145" t="s">
        <v>1026</v>
      </c>
      <c r="K660" s="146" t="str">
        <f t="shared" ca="1" si="2151"/>
        <v>Completed</v>
      </c>
      <c r="L660" s="141" t="s">
        <v>817</v>
      </c>
      <c r="M660" s="141" t="s">
        <v>58</v>
      </c>
      <c r="N660" s="141" t="s">
        <v>587</v>
      </c>
      <c r="O660" s="141" t="s">
        <v>109</v>
      </c>
      <c r="P660" s="141" t="s">
        <v>100</v>
      </c>
      <c r="Q660" s="141" t="s">
        <v>101</v>
      </c>
      <c r="R660" s="147">
        <v>3.6999999999999998E-2</v>
      </c>
      <c r="S660" s="147">
        <v>0.06</v>
      </c>
      <c r="T660" s="148">
        <v>100000</v>
      </c>
      <c r="U660" s="148">
        <v>159111</v>
      </c>
      <c r="V660" s="146">
        <f t="shared" si="2152"/>
        <v>0</v>
      </c>
      <c r="W660" s="146">
        <f t="shared" si="2153"/>
        <v>100000</v>
      </c>
      <c r="X660" s="148">
        <v>5900</v>
      </c>
      <c r="Y660" s="149">
        <f t="shared" si="2154"/>
        <v>3.7081031481167238E-2</v>
      </c>
      <c r="Z660" s="150">
        <f t="shared" si="2155"/>
        <v>1.0169491525423728</v>
      </c>
      <c r="AA660" s="151">
        <f t="shared" si="2156"/>
        <v>3700</v>
      </c>
      <c r="AB660" s="152">
        <f t="shared" si="2157"/>
        <v>3700</v>
      </c>
      <c r="AC660" s="151">
        <f t="shared" si="2158"/>
        <v>0</v>
      </c>
      <c r="AD660" s="153">
        <f t="shared" si="2159"/>
        <v>6000</v>
      </c>
      <c r="AE660" s="295">
        <f t="shared" si="2160"/>
        <v>6000</v>
      </c>
      <c r="AF660" s="154">
        <f t="shared" si="2161"/>
        <v>0</v>
      </c>
      <c r="AG660" s="154">
        <v>0</v>
      </c>
      <c r="AH660" s="154">
        <f t="shared" si="2162"/>
        <v>2300</v>
      </c>
      <c r="AI660" s="354">
        <f t="shared" si="2163"/>
        <v>0.38333333333333336</v>
      </c>
    </row>
    <row r="661" spans="1:35" customFormat="1" ht="15.75" hidden="1" customHeight="1" thickBot="1" x14ac:dyDescent="0.3">
      <c r="A661" s="362" t="s">
        <v>1027</v>
      </c>
      <c r="B661" s="141">
        <v>2016</v>
      </c>
      <c r="C661" s="141">
        <v>4</v>
      </c>
      <c r="D661" s="142" t="s">
        <v>1016</v>
      </c>
      <c r="E661" s="143">
        <v>42461</v>
      </c>
      <c r="F661" s="143">
        <v>42475</v>
      </c>
      <c r="G661" s="144">
        <f t="shared" ca="1" si="2150"/>
        <v>0</v>
      </c>
      <c r="H661" s="145" t="s">
        <v>95</v>
      </c>
      <c r="I661" s="145" t="s">
        <v>624</v>
      </c>
      <c r="J661" s="395" t="s">
        <v>1028</v>
      </c>
      <c r="K661" s="146" t="str">
        <f t="shared" ca="1" si="2151"/>
        <v>Completed</v>
      </c>
      <c r="L661" s="141" t="s">
        <v>817</v>
      </c>
      <c r="M661" s="141" t="s">
        <v>58</v>
      </c>
      <c r="N661" s="141" t="s">
        <v>587</v>
      </c>
      <c r="O661" s="141" t="s">
        <v>109</v>
      </c>
      <c r="P661" s="141" t="s">
        <v>100</v>
      </c>
      <c r="Q661" s="141" t="s">
        <v>101</v>
      </c>
      <c r="R661" s="147">
        <v>3.6999999999999998E-2</v>
      </c>
      <c r="S661" s="147">
        <v>0.06</v>
      </c>
      <c r="T661" s="148">
        <v>45000</v>
      </c>
      <c r="U661" s="148">
        <v>45411</v>
      </c>
      <c r="V661" s="146">
        <f t="shared" si="2152"/>
        <v>0</v>
      </c>
      <c r="W661" s="146">
        <f t="shared" si="2153"/>
        <v>45000</v>
      </c>
      <c r="X661" s="148"/>
      <c r="Y661" s="149">
        <f t="shared" si="2154"/>
        <v>0</v>
      </c>
      <c r="Z661" s="150" t="e">
        <f t="shared" si="2155"/>
        <v>#DIV/0!</v>
      </c>
      <c r="AA661" s="151">
        <f t="shared" si="2156"/>
        <v>1665</v>
      </c>
      <c r="AB661" s="152">
        <f t="shared" si="2157"/>
        <v>1665</v>
      </c>
      <c r="AC661" s="151">
        <f t="shared" si="2158"/>
        <v>0</v>
      </c>
      <c r="AD661" s="153">
        <f t="shared" si="2159"/>
        <v>2700</v>
      </c>
      <c r="AE661" s="295">
        <v>2500</v>
      </c>
      <c r="AF661" s="154">
        <f t="shared" si="2161"/>
        <v>-200</v>
      </c>
      <c r="AG661" s="154">
        <v>0</v>
      </c>
      <c r="AH661" s="154">
        <f t="shared" si="2162"/>
        <v>835</v>
      </c>
      <c r="AI661" s="354">
        <f t="shared" si="2163"/>
        <v>0.33400000000000002</v>
      </c>
    </row>
    <row r="662" spans="1:35" customFormat="1" ht="15" hidden="1" customHeight="1" x14ac:dyDescent="0.3">
      <c r="A662" s="359" t="s">
        <v>1029</v>
      </c>
      <c r="B662" s="111">
        <v>2016</v>
      </c>
      <c r="C662" s="111">
        <v>4</v>
      </c>
      <c r="D662" s="112" t="s">
        <v>1016</v>
      </c>
      <c r="E662" s="113">
        <v>42461</v>
      </c>
      <c r="F662" s="113">
        <v>42490</v>
      </c>
      <c r="G662" s="114">
        <f t="shared" ca="1" si="2150"/>
        <v>0</v>
      </c>
      <c r="H662" s="115" t="s">
        <v>54</v>
      </c>
      <c r="I662" s="115" t="s">
        <v>715</v>
      </c>
      <c r="J662" s="115" t="s">
        <v>1032</v>
      </c>
      <c r="K662" s="116" t="str">
        <f t="shared" ca="1" si="2151"/>
        <v>Completed</v>
      </c>
      <c r="L662" s="111" t="s">
        <v>82</v>
      </c>
      <c r="M662" s="111" t="s">
        <v>58</v>
      </c>
      <c r="N662" s="111" t="s">
        <v>78</v>
      </c>
      <c r="O662" s="111" t="s">
        <v>60</v>
      </c>
      <c r="P662" s="111" t="s">
        <v>79</v>
      </c>
      <c r="Q662" s="111" t="s">
        <v>79</v>
      </c>
      <c r="R662" s="117">
        <v>0.5</v>
      </c>
      <c r="S662" s="117">
        <v>4.25</v>
      </c>
      <c r="T662" s="118">
        <v>100000</v>
      </c>
      <c r="U662" s="118">
        <v>100261</v>
      </c>
      <c r="V662" s="116">
        <f t="shared" si="2152"/>
        <v>0</v>
      </c>
      <c r="W662" s="116">
        <f t="shared" si="2153"/>
        <v>100000</v>
      </c>
      <c r="X662" s="118">
        <v>607</v>
      </c>
      <c r="Y662" s="119">
        <f t="shared" si="2154"/>
        <v>6.0541985418058868E-3</v>
      </c>
      <c r="Z662" s="120">
        <f t="shared" si="2155"/>
        <v>0.70016474464579903</v>
      </c>
      <c r="AA662" s="121">
        <f t="shared" si="2156"/>
        <v>50</v>
      </c>
      <c r="AB662" s="122">
        <f t="shared" si="2157"/>
        <v>50</v>
      </c>
      <c r="AC662" s="121">
        <f t="shared" si="2158"/>
        <v>0</v>
      </c>
      <c r="AD662" s="123">
        <f t="shared" si="2159"/>
        <v>425</v>
      </c>
      <c r="AE662" s="293">
        <f>IF((SUMIF($J$7:$J$1048576,J662,$U$7:$U$1048576))&gt;(SUMIF($J$7:$J$1048576,J662,$T$7:$T$1048576)),AD662,(IF(O662="cpv",(U662*S662),(U662*S662/1000))))</f>
        <v>425</v>
      </c>
      <c r="AF662" s="124">
        <f t="shared" si="2161"/>
        <v>0</v>
      </c>
      <c r="AG662" s="124">
        <v>0</v>
      </c>
      <c r="AH662" s="124">
        <f t="shared" si="2162"/>
        <v>375</v>
      </c>
      <c r="AI662" s="340">
        <f t="shared" si="2163"/>
        <v>0.88235294117647056</v>
      </c>
    </row>
    <row r="663" spans="1:35" customFormat="1" ht="15" hidden="1" customHeight="1" x14ac:dyDescent="0.3">
      <c r="A663" s="361" t="s">
        <v>1030</v>
      </c>
      <c r="B663" s="97">
        <v>2016</v>
      </c>
      <c r="C663" s="97">
        <v>4</v>
      </c>
      <c r="D663" s="98" t="s">
        <v>1016</v>
      </c>
      <c r="E663" s="99">
        <v>42461</v>
      </c>
      <c r="F663" s="99">
        <v>42490</v>
      </c>
      <c r="G663" s="100">
        <f t="shared" ref="G663:G668" ca="1" si="2164">IF($N$1&gt;F663,0,(F663-$N$1))</f>
        <v>0</v>
      </c>
      <c r="H663" s="96" t="s">
        <v>54</v>
      </c>
      <c r="I663" s="96" t="s">
        <v>715</v>
      </c>
      <c r="J663" s="96" t="s">
        <v>1032</v>
      </c>
      <c r="K663" s="101" t="str">
        <f t="shared" ref="K663:K668" ca="1" si="2165">IF(F663=0,$L$3,(IF(G663=0,$L$1,$L$2)))</f>
        <v>Completed</v>
      </c>
      <c r="L663" s="97" t="s">
        <v>77</v>
      </c>
      <c r="M663" s="97" t="s">
        <v>58</v>
      </c>
      <c r="N663" s="97" t="s">
        <v>78</v>
      </c>
      <c r="O663" s="97" t="s">
        <v>60</v>
      </c>
      <c r="P663" s="97" t="s">
        <v>79</v>
      </c>
      <c r="Q663" s="97" t="s">
        <v>79</v>
      </c>
      <c r="R663" s="102">
        <v>1.5</v>
      </c>
      <c r="S663" s="102">
        <v>4.25</v>
      </c>
      <c r="T663" s="103">
        <v>130000</v>
      </c>
      <c r="U663" s="103">
        <v>131416</v>
      </c>
      <c r="V663" s="101">
        <f t="shared" ref="V663:V668" si="2166">IF(U663&gt;T663,0,T663-U663)</f>
        <v>0</v>
      </c>
      <c r="W663" s="101">
        <f t="shared" ref="W663:W668" si="2167">IF(U663&gt;T663,T663,U663)</f>
        <v>130000</v>
      </c>
      <c r="X663" s="103">
        <v>1098</v>
      </c>
      <c r="Y663" s="104">
        <f t="shared" ref="Y663:Y668" si="2168">X663/U663</f>
        <v>8.3551470140622152E-3</v>
      </c>
      <c r="Z663" s="105">
        <f t="shared" ref="Z663:Z668" si="2169">AE663/X663</f>
        <v>0.48193989071038246</v>
      </c>
      <c r="AA663" s="106">
        <f t="shared" ref="AA663:AA668" si="2170">IF(O663="cpv",(T663*R663),(T663/1000*R663))</f>
        <v>195</v>
      </c>
      <c r="AB663" s="107">
        <f t="shared" ref="AB663:AB668" si="2171">IF(O663="cpv",(IF(V663&gt;0,U663*R663,AA663)),(IF(V663&gt;0,U663/1000*R663,AA663)))</f>
        <v>195</v>
      </c>
      <c r="AC663" s="106">
        <f t="shared" ref="AC663:AC668" si="2172">AB663-AA663</f>
        <v>0</v>
      </c>
      <c r="AD663" s="108">
        <f t="shared" ref="AD663:AD668" si="2173">IF(O663="cpv",(T663*S663),(T663/1000*S663))</f>
        <v>552.5</v>
      </c>
      <c r="AE663" s="298">
        <v>529.16999999999996</v>
      </c>
      <c r="AF663" s="109">
        <f t="shared" ref="AF663:AF668" si="2174">AE663-AD663</f>
        <v>-23.330000000000041</v>
      </c>
      <c r="AG663" s="109">
        <v>0</v>
      </c>
      <c r="AH663" s="109">
        <f t="shared" ref="AH663:AH668" si="2175">AE663-AB663-AG663</f>
        <v>334.16999999999996</v>
      </c>
      <c r="AI663" s="341">
        <f t="shared" ref="AI663:AI668" si="2176">AH663/AE663</f>
        <v>0.63149838426214633</v>
      </c>
    </row>
    <row r="664" spans="1:35" customFormat="1" ht="15.75" hidden="1" customHeight="1" thickBot="1" x14ac:dyDescent="0.3">
      <c r="A664" s="360" t="s">
        <v>1031</v>
      </c>
      <c r="B664" s="157">
        <v>2016</v>
      </c>
      <c r="C664" s="157">
        <v>4</v>
      </c>
      <c r="D664" s="342" t="s">
        <v>1016</v>
      </c>
      <c r="E664" s="159">
        <v>42461</v>
      </c>
      <c r="F664" s="159">
        <v>42490</v>
      </c>
      <c r="G664" s="343">
        <f t="shared" ca="1" si="2164"/>
        <v>0</v>
      </c>
      <c r="H664" s="156" t="s">
        <v>54</v>
      </c>
      <c r="I664" s="156" t="s">
        <v>715</v>
      </c>
      <c r="J664" s="156" t="s">
        <v>1032</v>
      </c>
      <c r="K664" s="344" t="str">
        <f t="shared" ca="1" si="2165"/>
        <v>Completed</v>
      </c>
      <c r="L664" s="157" t="s">
        <v>64</v>
      </c>
      <c r="M664" s="157" t="s">
        <v>58</v>
      </c>
      <c r="N664" s="157" t="s">
        <v>78</v>
      </c>
      <c r="O664" s="157" t="s">
        <v>60</v>
      </c>
      <c r="P664" s="157" t="s">
        <v>79</v>
      </c>
      <c r="Q664" s="157" t="s">
        <v>79</v>
      </c>
      <c r="R664" s="158">
        <v>2.5</v>
      </c>
      <c r="S664" s="158">
        <v>4.25</v>
      </c>
      <c r="T664" s="345">
        <v>50000</v>
      </c>
      <c r="U664" s="345">
        <v>50012</v>
      </c>
      <c r="V664" s="344">
        <f t="shared" si="2166"/>
        <v>0</v>
      </c>
      <c r="W664" s="344">
        <f t="shared" si="2167"/>
        <v>50000</v>
      </c>
      <c r="X664" s="345">
        <v>733</v>
      </c>
      <c r="Y664" s="346">
        <f t="shared" si="2168"/>
        <v>1.4656482444213388E-2</v>
      </c>
      <c r="Z664" s="347">
        <f t="shared" si="2169"/>
        <v>0.28990450204638474</v>
      </c>
      <c r="AA664" s="348">
        <f t="shared" si="2170"/>
        <v>125</v>
      </c>
      <c r="AB664" s="349">
        <f t="shared" si="2171"/>
        <v>125</v>
      </c>
      <c r="AC664" s="348">
        <f t="shared" si="2172"/>
        <v>0</v>
      </c>
      <c r="AD664" s="350">
        <f t="shared" si="2173"/>
        <v>212.5</v>
      </c>
      <c r="AE664" s="351">
        <f>IF((SUMIF($J$7:$J$1048576,J664,$U$7:$U$1048576))&gt;(SUMIF($J$7:$J$1048576,J664,$T$7:$T$1048576)),AD664,(IF(O664="cpv",(U664*S664),(U664*S664/1000))))</f>
        <v>212.5</v>
      </c>
      <c r="AF664" s="352">
        <f t="shared" si="2174"/>
        <v>0</v>
      </c>
      <c r="AG664" s="352">
        <v>0</v>
      </c>
      <c r="AH664" s="352">
        <f t="shared" si="2175"/>
        <v>87.5</v>
      </c>
      <c r="AI664" s="353">
        <f t="shared" si="2176"/>
        <v>0.41176470588235292</v>
      </c>
    </row>
    <row r="665" spans="1:35" customFormat="1" ht="15" hidden="1" customHeight="1" x14ac:dyDescent="0.3">
      <c r="A665" s="359" t="s">
        <v>1033</v>
      </c>
      <c r="B665" s="111">
        <v>2016</v>
      </c>
      <c r="C665" s="111">
        <v>4</v>
      </c>
      <c r="D665" s="112" t="s">
        <v>1016</v>
      </c>
      <c r="E665" s="113">
        <v>42461</v>
      </c>
      <c r="F665" s="113">
        <v>42490</v>
      </c>
      <c r="G665" s="114">
        <f t="shared" ca="1" si="2164"/>
        <v>0</v>
      </c>
      <c r="H665" s="115" t="s">
        <v>54</v>
      </c>
      <c r="I665" s="115" t="s">
        <v>678</v>
      </c>
      <c r="J665" s="115" t="s">
        <v>1035</v>
      </c>
      <c r="K665" s="116" t="str">
        <f t="shared" ca="1" si="2165"/>
        <v>Completed</v>
      </c>
      <c r="L665" s="111" t="s">
        <v>57</v>
      </c>
      <c r="M665" s="111" t="s">
        <v>58</v>
      </c>
      <c r="N665" s="111" t="s">
        <v>59</v>
      </c>
      <c r="O665" s="111" t="s">
        <v>60</v>
      </c>
      <c r="P665" s="111" t="s">
        <v>61</v>
      </c>
      <c r="Q665" s="111" t="s">
        <v>62</v>
      </c>
      <c r="R665" s="117">
        <v>0.5</v>
      </c>
      <c r="S665" s="117">
        <v>1</v>
      </c>
      <c r="T665" s="118">
        <v>500000</v>
      </c>
      <c r="U665" s="118">
        <v>495813</v>
      </c>
      <c r="V665" s="116">
        <f t="shared" si="2166"/>
        <v>4187</v>
      </c>
      <c r="W665" s="116">
        <f t="shared" si="2167"/>
        <v>495813</v>
      </c>
      <c r="X665" s="118"/>
      <c r="Y665" s="119">
        <f t="shared" si="2168"/>
        <v>0</v>
      </c>
      <c r="Z665" s="120" t="e">
        <f t="shared" si="2169"/>
        <v>#DIV/0!</v>
      </c>
      <c r="AA665" s="121">
        <f t="shared" si="2170"/>
        <v>250</v>
      </c>
      <c r="AB665" s="122">
        <f t="shared" si="2171"/>
        <v>247.90649999999999</v>
      </c>
      <c r="AC665" s="121">
        <f t="shared" si="2172"/>
        <v>-2.0935000000000059</v>
      </c>
      <c r="AD665" s="123">
        <f t="shared" si="2173"/>
        <v>500</v>
      </c>
      <c r="AE665" s="293">
        <v>409</v>
      </c>
      <c r="AF665" s="124">
        <f t="shared" si="2174"/>
        <v>-91</v>
      </c>
      <c r="AG665" s="124">
        <v>0</v>
      </c>
      <c r="AH665" s="124">
        <f t="shared" si="2175"/>
        <v>161.09350000000001</v>
      </c>
      <c r="AI665" s="340">
        <f t="shared" si="2176"/>
        <v>0.39387163814180931</v>
      </c>
    </row>
    <row r="666" spans="1:35" customFormat="1" ht="15.75" hidden="1" customHeight="1" thickBot="1" x14ac:dyDescent="0.3">
      <c r="A666" s="360" t="s">
        <v>1034</v>
      </c>
      <c r="B666" s="157">
        <v>2016</v>
      </c>
      <c r="C666" s="157">
        <v>4</v>
      </c>
      <c r="D666" s="342" t="s">
        <v>1016</v>
      </c>
      <c r="E666" s="159">
        <v>42461</v>
      </c>
      <c r="F666" s="159">
        <v>42490</v>
      </c>
      <c r="G666" s="343">
        <f t="shared" ca="1" si="2164"/>
        <v>0</v>
      </c>
      <c r="H666" s="156" t="s">
        <v>54</v>
      </c>
      <c r="I666" s="156" t="s">
        <v>678</v>
      </c>
      <c r="J666" s="156" t="s">
        <v>1035</v>
      </c>
      <c r="K666" s="344" t="str">
        <f t="shared" ca="1" si="2165"/>
        <v>Completed</v>
      </c>
      <c r="L666" s="157" t="s">
        <v>64</v>
      </c>
      <c r="M666" s="157" t="s">
        <v>58</v>
      </c>
      <c r="N666" s="157" t="s">
        <v>59</v>
      </c>
      <c r="O666" s="157" t="s">
        <v>60</v>
      </c>
      <c r="P666" s="157" t="s">
        <v>61</v>
      </c>
      <c r="Q666" s="157" t="s">
        <v>62</v>
      </c>
      <c r="R666" s="158">
        <v>0.2</v>
      </c>
      <c r="S666" s="158">
        <v>1</v>
      </c>
      <c r="T666" s="345">
        <v>1000000</v>
      </c>
      <c r="U666" s="345">
        <v>991190</v>
      </c>
      <c r="V666" s="344">
        <f t="shared" si="2166"/>
        <v>8810</v>
      </c>
      <c r="W666" s="344">
        <f t="shared" si="2167"/>
        <v>991190</v>
      </c>
      <c r="X666" s="345">
        <v>261</v>
      </c>
      <c r="Y666" s="346">
        <f t="shared" si="2168"/>
        <v>2.6331984785964347E-4</v>
      </c>
      <c r="Z666" s="347">
        <f t="shared" si="2169"/>
        <v>3.7976628352490422</v>
      </c>
      <c r="AA666" s="348">
        <f t="shared" si="2170"/>
        <v>200</v>
      </c>
      <c r="AB666" s="349">
        <f t="shared" si="2171"/>
        <v>198.23800000000003</v>
      </c>
      <c r="AC666" s="348">
        <f t="shared" si="2172"/>
        <v>-1.761999999999972</v>
      </c>
      <c r="AD666" s="350">
        <f t="shared" si="2173"/>
        <v>1000</v>
      </c>
      <c r="AE666" s="351">
        <f>IF((SUMIF($J$7:$J$1048576,J666,$U$7:$U$1048576))&gt;(SUMIF($J$7:$J$1048576,J666,$T$7:$T$1048576)),AD666,(IF(O666="cpv",(U666*S666),(U666*S666/1000))))</f>
        <v>991.19</v>
      </c>
      <c r="AF666" s="352">
        <f t="shared" si="2174"/>
        <v>-8.8099999999999454</v>
      </c>
      <c r="AG666" s="352">
        <v>0</v>
      </c>
      <c r="AH666" s="352">
        <f t="shared" si="2175"/>
        <v>792.952</v>
      </c>
      <c r="AI666" s="353">
        <f t="shared" si="2176"/>
        <v>0.79999999999999993</v>
      </c>
    </row>
    <row r="667" spans="1:35" customFormat="1" ht="15" hidden="1" customHeight="1" x14ac:dyDescent="0.3">
      <c r="A667" s="359" t="s">
        <v>1036</v>
      </c>
      <c r="B667" s="111">
        <v>2016</v>
      </c>
      <c r="C667" s="111">
        <v>4</v>
      </c>
      <c r="D667" s="112" t="s">
        <v>1016</v>
      </c>
      <c r="E667" s="113">
        <v>42461</v>
      </c>
      <c r="F667" s="113">
        <v>42478</v>
      </c>
      <c r="G667" s="114">
        <f t="shared" ca="1" si="2164"/>
        <v>0</v>
      </c>
      <c r="H667" s="115" t="s">
        <v>74</v>
      </c>
      <c r="I667" s="115" t="s">
        <v>359</v>
      </c>
      <c r="J667" s="115" t="s">
        <v>1039</v>
      </c>
      <c r="K667" s="116" t="str">
        <f t="shared" ca="1" si="2165"/>
        <v>Completed</v>
      </c>
      <c r="L667" s="111" t="s">
        <v>64</v>
      </c>
      <c r="M667" s="111" t="s">
        <v>58</v>
      </c>
      <c r="N667" s="111" t="s">
        <v>59</v>
      </c>
      <c r="O667" s="111" t="s">
        <v>60</v>
      </c>
      <c r="P667" s="111" t="s">
        <v>61</v>
      </c>
      <c r="Q667" s="111" t="s">
        <v>62</v>
      </c>
      <c r="R667" s="117">
        <v>0.2</v>
      </c>
      <c r="S667" s="117">
        <v>1.6</v>
      </c>
      <c r="T667" s="118">
        <v>500000</v>
      </c>
      <c r="U667" s="118">
        <v>498813</v>
      </c>
      <c r="V667" s="116">
        <f t="shared" si="2166"/>
        <v>1187</v>
      </c>
      <c r="W667" s="116">
        <f t="shared" si="2167"/>
        <v>498813</v>
      </c>
      <c r="X667" s="118">
        <v>123</v>
      </c>
      <c r="Y667" s="119">
        <f t="shared" si="2168"/>
        <v>2.4658539372470243E-4</v>
      </c>
      <c r="Z667" s="120">
        <f t="shared" si="2169"/>
        <v>6.4886243902439027</v>
      </c>
      <c r="AA667" s="121">
        <f t="shared" si="2170"/>
        <v>100</v>
      </c>
      <c r="AB667" s="122">
        <f t="shared" si="2171"/>
        <v>99.762600000000006</v>
      </c>
      <c r="AC667" s="121">
        <f t="shared" si="2172"/>
        <v>-0.23739999999999384</v>
      </c>
      <c r="AD667" s="123">
        <f t="shared" si="2173"/>
        <v>800</v>
      </c>
      <c r="AE667" s="293">
        <f>IF((SUMIF($J$7:$J$1048576,J667,$U$7:$U$1048576))&gt;(SUMIF($J$7:$J$1048576,J667,$T$7:$T$1048576)),AD667,(IF(O667="cpv",(U667*S667),(U667*S667/1000))))</f>
        <v>798.10080000000005</v>
      </c>
      <c r="AF667" s="124">
        <f t="shared" si="2174"/>
        <v>-1.8991999999999507</v>
      </c>
      <c r="AG667" s="124">
        <v>0</v>
      </c>
      <c r="AH667" s="124">
        <f t="shared" si="2175"/>
        <v>698.33820000000003</v>
      </c>
      <c r="AI667" s="340">
        <f t="shared" si="2176"/>
        <v>0.875</v>
      </c>
    </row>
    <row r="668" spans="1:35" customFormat="1" ht="15" hidden="1" customHeight="1" x14ac:dyDescent="0.3">
      <c r="A668" s="361" t="s">
        <v>1037</v>
      </c>
      <c r="B668" s="97">
        <v>2016</v>
      </c>
      <c r="C668" s="97">
        <v>4</v>
      </c>
      <c r="D668" s="98" t="s">
        <v>1016</v>
      </c>
      <c r="E668" s="99">
        <v>42461</v>
      </c>
      <c r="F668" s="99">
        <v>42478</v>
      </c>
      <c r="G668" s="100">
        <f t="shared" ca="1" si="2164"/>
        <v>0</v>
      </c>
      <c r="H668" s="96" t="s">
        <v>74</v>
      </c>
      <c r="I668" s="96" t="s">
        <v>359</v>
      </c>
      <c r="J668" s="96" t="s">
        <v>1039</v>
      </c>
      <c r="K668" s="101" t="str">
        <f t="shared" ca="1" si="2165"/>
        <v>Completed</v>
      </c>
      <c r="L668" s="97" t="s">
        <v>253</v>
      </c>
      <c r="M668" s="97" t="s">
        <v>58</v>
      </c>
      <c r="N668" s="97" t="s">
        <v>59</v>
      </c>
      <c r="O668" s="97" t="s">
        <v>60</v>
      </c>
      <c r="P668" s="97" t="s">
        <v>61</v>
      </c>
      <c r="Q668" s="97" t="s">
        <v>62</v>
      </c>
      <c r="R668" s="102">
        <v>0.5</v>
      </c>
      <c r="S668" s="102">
        <v>1.6</v>
      </c>
      <c r="T668" s="103">
        <v>250000</v>
      </c>
      <c r="U668" s="103">
        <v>35919</v>
      </c>
      <c r="V668" s="101">
        <f t="shared" si="2166"/>
        <v>214081</v>
      </c>
      <c r="W668" s="101">
        <f t="shared" si="2167"/>
        <v>35919</v>
      </c>
      <c r="X668" s="103"/>
      <c r="Y668" s="104">
        <f t="shared" si="2168"/>
        <v>0</v>
      </c>
      <c r="Z668" s="105" t="e">
        <f t="shared" si="2169"/>
        <v>#DIV/0!</v>
      </c>
      <c r="AA668" s="106">
        <f t="shared" si="2170"/>
        <v>125</v>
      </c>
      <c r="AB668" s="107">
        <f t="shared" si="2171"/>
        <v>17.959499999999998</v>
      </c>
      <c r="AC668" s="106">
        <f t="shared" si="2172"/>
        <v>-107.04050000000001</v>
      </c>
      <c r="AD668" s="108">
        <f t="shared" si="2173"/>
        <v>400</v>
      </c>
      <c r="AE668" s="298">
        <f>IF((SUMIF($J$7:$J$1048576,J668,$U$7:$U$1048576))&gt;(SUMIF($J$7:$J$1048576,J668,$T$7:$T$1048576)),AD668,(IF(O668="cpv",(U668*S668),(U668*S668/1000))))</f>
        <v>57.470399999999998</v>
      </c>
      <c r="AF668" s="109">
        <f t="shared" si="2174"/>
        <v>-342.52960000000002</v>
      </c>
      <c r="AG668" s="109">
        <v>0</v>
      </c>
      <c r="AH668" s="109">
        <f t="shared" si="2175"/>
        <v>39.510899999999999</v>
      </c>
      <c r="AI668" s="341">
        <f t="shared" si="2176"/>
        <v>0.6875</v>
      </c>
    </row>
    <row r="669" spans="1:35" customFormat="1" ht="15.75" hidden="1" customHeight="1" thickBot="1" x14ac:dyDescent="0.3">
      <c r="A669" s="360" t="s">
        <v>1038</v>
      </c>
      <c r="B669" s="157">
        <v>2016</v>
      </c>
      <c r="C669" s="157">
        <v>4</v>
      </c>
      <c r="D669" s="342" t="s">
        <v>1016</v>
      </c>
      <c r="E669" s="159">
        <v>42461</v>
      </c>
      <c r="F669" s="159">
        <v>42478</v>
      </c>
      <c r="G669" s="343">
        <f t="shared" ref="G669:G672" ca="1" si="2177">IF($N$1&gt;F669,0,(F669-$N$1))</f>
        <v>0</v>
      </c>
      <c r="H669" s="156" t="s">
        <v>74</v>
      </c>
      <c r="I669" s="156" t="s">
        <v>359</v>
      </c>
      <c r="J669" s="156" t="s">
        <v>1039</v>
      </c>
      <c r="K669" s="344" t="str">
        <f t="shared" ref="K669:K672" ca="1" si="2178">IF(F669=0,$L$3,(IF(G669=0,$L$1,$L$2)))</f>
        <v>Completed</v>
      </c>
      <c r="L669" s="157" t="s">
        <v>82</v>
      </c>
      <c r="M669" s="157" t="s">
        <v>58</v>
      </c>
      <c r="N669" s="157" t="s">
        <v>59</v>
      </c>
      <c r="O669" s="157" t="s">
        <v>60</v>
      </c>
      <c r="P669" s="157" t="s">
        <v>61</v>
      </c>
      <c r="Q669" s="157" t="s">
        <v>62</v>
      </c>
      <c r="R669" s="158">
        <v>0.1</v>
      </c>
      <c r="S669" s="158">
        <v>1.6</v>
      </c>
      <c r="T669" s="345">
        <v>2000000</v>
      </c>
      <c r="U669" s="345">
        <v>1767300</v>
      </c>
      <c r="V669" s="344">
        <f t="shared" ref="V669:V672" si="2179">IF(U669&gt;T669,0,T669-U669)</f>
        <v>232700</v>
      </c>
      <c r="W669" s="344">
        <f t="shared" ref="W669:W672" si="2180">IF(U669&gt;T669,T669,U669)</f>
        <v>1767300</v>
      </c>
      <c r="X669" s="345"/>
      <c r="Y669" s="346">
        <f t="shared" ref="Y669:Y672" si="2181">X669/U669</f>
        <v>0</v>
      </c>
      <c r="Z669" s="347" t="e">
        <f t="shared" ref="Z669:Z672" si="2182">AE669/X669</f>
        <v>#DIV/0!</v>
      </c>
      <c r="AA669" s="348">
        <f t="shared" ref="AA669:AA672" si="2183">IF(O669="cpv",(T669*R669),(T669/1000*R669))</f>
        <v>200</v>
      </c>
      <c r="AB669" s="349">
        <f t="shared" ref="AB669:AB672" si="2184">IF(O669="cpv",(IF(V669&gt;0,U669*R669,AA669)),(IF(V669&gt;0,U669/1000*R669,AA669)))</f>
        <v>176.73000000000002</v>
      </c>
      <c r="AC669" s="348">
        <f t="shared" ref="AC669:AC672" si="2185">AB669-AA669</f>
        <v>-23.269999999999982</v>
      </c>
      <c r="AD669" s="350">
        <f t="shared" ref="AD669:AD672" si="2186">IF(O669="cpv",(T669*S669),(T669/1000*S669))</f>
        <v>3200</v>
      </c>
      <c r="AE669" s="351">
        <v>1144.43</v>
      </c>
      <c r="AF669" s="352">
        <f t="shared" ref="AF669:AF672" si="2187">AE669-AD669</f>
        <v>-2055.5699999999997</v>
      </c>
      <c r="AG669" s="352">
        <v>0</v>
      </c>
      <c r="AH669" s="352">
        <f t="shared" ref="AH669:AH672" si="2188">AE669-AB669-AG669</f>
        <v>967.7</v>
      </c>
      <c r="AI669" s="353">
        <f t="shared" ref="AI669:AI672" si="2189">AH669/AE669</f>
        <v>0.8455737790865322</v>
      </c>
    </row>
    <row r="670" spans="1:35" customFormat="1" ht="15" hidden="1" customHeight="1" x14ac:dyDescent="0.3">
      <c r="A670" s="359" t="s">
        <v>1040</v>
      </c>
      <c r="B670" s="111">
        <v>2016</v>
      </c>
      <c r="C670" s="111">
        <v>4</v>
      </c>
      <c r="D670" s="112" t="s">
        <v>1016</v>
      </c>
      <c r="E670" s="113">
        <v>42461</v>
      </c>
      <c r="F670" s="113">
        <v>42490</v>
      </c>
      <c r="G670" s="114">
        <f t="shared" ca="1" si="2177"/>
        <v>0</v>
      </c>
      <c r="H670" s="115" t="s">
        <v>74</v>
      </c>
      <c r="I670" s="115" t="s">
        <v>940</v>
      </c>
      <c r="J670" s="115" t="s">
        <v>1044</v>
      </c>
      <c r="K670" s="116" t="str">
        <f t="shared" ca="1" si="2178"/>
        <v>Completed</v>
      </c>
      <c r="L670" s="111" t="s">
        <v>64</v>
      </c>
      <c r="M670" s="111" t="s">
        <v>58</v>
      </c>
      <c r="N670" s="111" t="s">
        <v>108</v>
      </c>
      <c r="O670" s="111" t="s">
        <v>109</v>
      </c>
      <c r="P670" s="111" t="s">
        <v>100</v>
      </c>
      <c r="Q670" s="111" t="s">
        <v>101</v>
      </c>
      <c r="R670" s="117">
        <v>6.0000000000000001E-3</v>
      </c>
      <c r="S670" s="117">
        <v>3.3000000000000002E-2</v>
      </c>
      <c r="T670" s="118">
        <v>100000</v>
      </c>
      <c r="U670" s="118">
        <v>64170</v>
      </c>
      <c r="V670" s="116">
        <f t="shared" si="2179"/>
        <v>35830</v>
      </c>
      <c r="W670" s="116">
        <f t="shared" si="2180"/>
        <v>64170</v>
      </c>
      <c r="X670" s="118">
        <v>4136</v>
      </c>
      <c r="Y670" s="119">
        <f t="shared" si="2181"/>
        <v>6.445379460807231E-2</v>
      </c>
      <c r="Z670" s="120">
        <f t="shared" si="2182"/>
        <v>0.70357833655705992</v>
      </c>
      <c r="AA670" s="121">
        <f t="shared" si="2183"/>
        <v>600</v>
      </c>
      <c r="AB670" s="122">
        <f t="shared" si="2184"/>
        <v>385.02</v>
      </c>
      <c r="AC670" s="121">
        <f t="shared" si="2185"/>
        <v>-214.98000000000002</v>
      </c>
      <c r="AD670" s="123">
        <f t="shared" si="2186"/>
        <v>3300</v>
      </c>
      <c r="AE670" s="293">
        <v>2910</v>
      </c>
      <c r="AF670" s="124">
        <f t="shared" si="2187"/>
        <v>-390</v>
      </c>
      <c r="AG670" s="124">
        <v>0</v>
      </c>
      <c r="AH670" s="124">
        <f t="shared" si="2188"/>
        <v>2524.98</v>
      </c>
      <c r="AI670" s="340">
        <f t="shared" si="2189"/>
        <v>0.86769072164948458</v>
      </c>
    </row>
    <row r="671" spans="1:35" customFormat="1" ht="15" hidden="1" customHeight="1" x14ac:dyDescent="0.3">
      <c r="A671" s="361" t="s">
        <v>1041</v>
      </c>
      <c r="B671" s="97">
        <v>2016</v>
      </c>
      <c r="C671" s="97">
        <v>4</v>
      </c>
      <c r="D671" s="98" t="s">
        <v>1016</v>
      </c>
      <c r="E671" s="99">
        <v>42461</v>
      </c>
      <c r="F671" s="99">
        <v>42490</v>
      </c>
      <c r="G671" s="100">
        <f t="shared" ca="1" si="2177"/>
        <v>0</v>
      </c>
      <c r="H671" s="96" t="s">
        <v>74</v>
      </c>
      <c r="I671" s="96" t="s">
        <v>940</v>
      </c>
      <c r="J671" s="96" t="s">
        <v>1044</v>
      </c>
      <c r="K671" s="101" t="str">
        <f t="shared" ca="1" si="2178"/>
        <v>Completed</v>
      </c>
      <c r="L671" s="97" t="s">
        <v>133</v>
      </c>
      <c r="M671" s="97" t="s">
        <v>58</v>
      </c>
      <c r="N671" s="97" t="s">
        <v>108</v>
      </c>
      <c r="O671" s="97" t="s">
        <v>109</v>
      </c>
      <c r="P671" s="97" t="s">
        <v>100</v>
      </c>
      <c r="Q671" s="97" t="s">
        <v>101</v>
      </c>
      <c r="R671" s="102">
        <v>5.0000000000000001E-3</v>
      </c>
      <c r="S671" s="102">
        <v>3.3000000000000002E-2</v>
      </c>
      <c r="T671" s="103">
        <v>90000</v>
      </c>
      <c r="U671" s="103">
        <v>54260</v>
      </c>
      <c r="V671" s="101">
        <f t="shared" si="2179"/>
        <v>35740</v>
      </c>
      <c r="W671" s="101">
        <f t="shared" si="2180"/>
        <v>54260</v>
      </c>
      <c r="X671" s="103">
        <v>2225</v>
      </c>
      <c r="Y671" s="104">
        <f t="shared" si="2181"/>
        <v>4.1006266126059711E-2</v>
      </c>
      <c r="Z671" s="105">
        <f t="shared" si="2182"/>
        <v>0.80475505617977539</v>
      </c>
      <c r="AA671" s="106">
        <f t="shared" si="2183"/>
        <v>450</v>
      </c>
      <c r="AB671" s="107">
        <f t="shared" si="2184"/>
        <v>271.3</v>
      </c>
      <c r="AC671" s="106">
        <f t="shared" si="2185"/>
        <v>-178.7</v>
      </c>
      <c r="AD671" s="108">
        <f t="shared" si="2186"/>
        <v>2970</v>
      </c>
      <c r="AE671" s="298">
        <f>IF((SUMIF($J$7:$J$1048576,J671,$U$7:$U$1048576))&gt;(SUMIF($J$7:$J$1048576,J671,$T$7:$T$1048576)),AD671,(IF(O671="cpv",(U671*S671),(U671*S671/1000))))</f>
        <v>1790.5800000000002</v>
      </c>
      <c r="AF671" s="109">
        <f t="shared" si="2187"/>
        <v>-1179.4199999999998</v>
      </c>
      <c r="AG671" s="109">
        <v>0</v>
      </c>
      <c r="AH671" s="109">
        <f t="shared" si="2188"/>
        <v>1519.2800000000002</v>
      </c>
      <c r="AI671" s="341">
        <f t="shared" si="2189"/>
        <v>0.84848484848484851</v>
      </c>
    </row>
    <row r="672" spans="1:35" customFormat="1" ht="15" hidden="1" customHeight="1" x14ac:dyDescent="0.3">
      <c r="A672" s="361" t="s">
        <v>1042</v>
      </c>
      <c r="B672" s="97">
        <v>2016</v>
      </c>
      <c r="C672" s="97">
        <v>4</v>
      </c>
      <c r="D672" s="98" t="s">
        <v>1016</v>
      </c>
      <c r="E672" s="99">
        <v>42461</v>
      </c>
      <c r="F672" s="99">
        <v>42490</v>
      </c>
      <c r="G672" s="100">
        <f t="shared" ca="1" si="2177"/>
        <v>0</v>
      </c>
      <c r="H672" s="96" t="s">
        <v>74</v>
      </c>
      <c r="I672" s="96" t="s">
        <v>940</v>
      </c>
      <c r="J672" s="96" t="s">
        <v>1044</v>
      </c>
      <c r="K672" s="101" t="str">
        <f t="shared" ca="1" si="2178"/>
        <v>Completed</v>
      </c>
      <c r="L672" s="97" t="s">
        <v>77</v>
      </c>
      <c r="M672" s="97" t="s">
        <v>58</v>
      </c>
      <c r="N672" s="97" t="s">
        <v>108</v>
      </c>
      <c r="O672" s="97" t="s">
        <v>109</v>
      </c>
      <c r="P672" s="97" t="s">
        <v>100</v>
      </c>
      <c r="Q672" s="97" t="s">
        <v>101</v>
      </c>
      <c r="R672" s="102">
        <v>0.01</v>
      </c>
      <c r="S672" s="102">
        <v>3.3000000000000002E-2</v>
      </c>
      <c r="T672" s="103">
        <v>100000</v>
      </c>
      <c r="U672" s="103">
        <v>99795</v>
      </c>
      <c r="V672" s="101">
        <f t="shared" si="2179"/>
        <v>205</v>
      </c>
      <c r="W672" s="101">
        <f t="shared" si="2180"/>
        <v>99795</v>
      </c>
      <c r="X672" s="103">
        <v>2630</v>
      </c>
      <c r="Y672" s="104">
        <f t="shared" si="2181"/>
        <v>2.6354025752793227E-2</v>
      </c>
      <c r="Z672" s="105">
        <f t="shared" si="2182"/>
        <v>1.2521806083650191</v>
      </c>
      <c r="AA672" s="106">
        <f t="shared" si="2183"/>
        <v>1000</v>
      </c>
      <c r="AB672" s="107">
        <f t="shared" si="2184"/>
        <v>997.95</v>
      </c>
      <c r="AC672" s="106">
        <f t="shared" si="2185"/>
        <v>-2.0499999999999545</v>
      </c>
      <c r="AD672" s="108">
        <f t="shared" si="2186"/>
        <v>3300</v>
      </c>
      <c r="AE672" s="298">
        <f>IF((SUMIF($J$7:$J$1048576,J672,$U$7:$U$1048576))&gt;(SUMIF($J$7:$J$1048576,J672,$T$7:$T$1048576)),AD672,(IF(O672="cpv",(U672*S672),(U672*S672/1000))))</f>
        <v>3293.2350000000001</v>
      </c>
      <c r="AF672" s="109">
        <f t="shared" si="2187"/>
        <v>-6.7649999999998727</v>
      </c>
      <c r="AG672" s="109">
        <v>0</v>
      </c>
      <c r="AH672" s="109">
        <f t="shared" si="2188"/>
        <v>2295.2849999999999</v>
      </c>
      <c r="AI672" s="341">
        <f t="shared" si="2189"/>
        <v>0.69696969696969691</v>
      </c>
    </row>
    <row r="673" spans="1:35" customFormat="1" ht="15.75" hidden="1" customHeight="1" thickBot="1" x14ac:dyDescent="0.3">
      <c r="A673" s="360" t="s">
        <v>1043</v>
      </c>
      <c r="B673" s="157">
        <v>2016</v>
      </c>
      <c r="C673" s="157">
        <v>4</v>
      </c>
      <c r="D673" s="342" t="s">
        <v>1016</v>
      </c>
      <c r="E673" s="159">
        <v>42461</v>
      </c>
      <c r="F673" s="159">
        <v>42490</v>
      </c>
      <c r="G673" s="343">
        <f t="shared" ref="G673:G677" ca="1" si="2190">IF($N$1&gt;F673,0,(F673-$N$1))</f>
        <v>0</v>
      </c>
      <c r="H673" s="156" t="s">
        <v>74</v>
      </c>
      <c r="I673" s="156" t="s">
        <v>940</v>
      </c>
      <c r="J673" s="156" t="s">
        <v>1044</v>
      </c>
      <c r="K673" s="344" t="str">
        <f t="shared" ref="K673:K677" ca="1" si="2191">IF(F673=0,$L$3,(IF(G673=0,$L$1,$L$2)))</f>
        <v>Completed</v>
      </c>
      <c r="L673" s="157" t="s">
        <v>57</v>
      </c>
      <c r="M673" s="157" t="s">
        <v>58</v>
      </c>
      <c r="N673" s="157" t="s">
        <v>108</v>
      </c>
      <c r="O673" s="157" t="s">
        <v>109</v>
      </c>
      <c r="P673" s="157" t="s">
        <v>100</v>
      </c>
      <c r="Q673" s="157" t="s">
        <v>101</v>
      </c>
      <c r="R673" s="158">
        <v>1.4999999999999999E-2</v>
      </c>
      <c r="S673" s="158">
        <v>3.3000000000000002E-2</v>
      </c>
      <c r="T673" s="345">
        <v>100000</v>
      </c>
      <c r="U673" s="345">
        <v>100210</v>
      </c>
      <c r="V673" s="344">
        <f t="shared" ref="V673:V677" si="2192">IF(U673&gt;T673,0,T673-U673)</f>
        <v>0</v>
      </c>
      <c r="W673" s="344">
        <f t="shared" ref="W673:W677" si="2193">IF(U673&gt;T673,T673,U673)</f>
        <v>100000</v>
      </c>
      <c r="X673" s="345"/>
      <c r="Y673" s="346">
        <f t="shared" ref="Y673:Y677" si="2194">X673/U673</f>
        <v>0</v>
      </c>
      <c r="Z673" s="347" t="e">
        <f t="shared" ref="Z673:Z677" si="2195">AE673/X673</f>
        <v>#DIV/0!</v>
      </c>
      <c r="AA673" s="348">
        <f t="shared" ref="AA673:AA677" si="2196">IF(O673="cpv",(T673*R673),(T673/1000*R673))</f>
        <v>1500</v>
      </c>
      <c r="AB673" s="349">
        <f t="shared" ref="AB673:AB677" si="2197">IF(O673="cpv",(IF(V673&gt;0,U673*R673,AA673)),(IF(V673&gt;0,U673/1000*R673,AA673)))</f>
        <v>1500</v>
      </c>
      <c r="AC673" s="348">
        <f t="shared" ref="AC673:AC677" si="2198">AB673-AA673</f>
        <v>0</v>
      </c>
      <c r="AD673" s="350">
        <f t="shared" ref="AD673:AD677" si="2199">IF(O673="cpv",(T673*S673),(T673/1000*S673))</f>
        <v>3300</v>
      </c>
      <c r="AE673" s="351">
        <f>IF((SUMIF($J$7:$J$1048576,J673,$U$7:$U$1048576))&gt;(SUMIF($J$7:$J$1048576,J673,$T$7:$T$1048576)),AD673,(IF(O673="cpv",(U673*S673),(U673*S673/1000))))</f>
        <v>3306.9300000000003</v>
      </c>
      <c r="AF673" s="352">
        <f t="shared" ref="AF673:AF677" si="2200">AE673-AD673</f>
        <v>6.930000000000291</v>
      </c>
      <c r="AG673" s="352">
        <v>0</v>
      </c>
      <c r="AH673" s="352">
        <f t="shared" ref="AH673:AH677" si="2201">AE673-AB673-AG673</f>
        <v>1806.9300000000003</v>
      </c>
      <c r="AI673" s="353">
        <f t="shared" ref="AI673:AI677" si="2202">AH673/AE673</f>
        <v>0.54640709056436032</v>
      </c>
    </row>
    <row r="674" spans="1:35" customFormat="1" ht="15" hidden="1" customHeight="1" x14ac:dyDescent="0.3">
      <c r="A674" s="359" t="s">
        <v>1375</v>
      </c>
      <c r="B674" s="111">
        <v>2016</v>
      </c>
      <c r="C674" s="111">
        <v>4</v>
      </c>
      <c r="D674" s="112" t="s">
        <v>1016</v>
      </c>
      <c r="E674" s="113">
        <v>42461</v>
      </c>
      <c r="F674" s="113">
        <v>42478</v>
      </c>
      <c r="G674" s="114">
        <f t="shared" ref="G674" ca="1" si="2203">IF($N$1&gt;F674,0,(F674-$N$1))</f>
        <v>0</v>
      </c>
      <c r="H674" s="115" t="s">
        <v>74</v>
      </c>
      <c r="I674" s="115" t="s">
        <v>359</v>
      </c>
      <c r="J674" s="115" t="s">
        <v>1046</v>
      </c>
      <c r="K674" s="116" t="str">
        <f t="shared" ref="K674" ca="1" si="2204">IF(F674=0,$L$3,(IF(G674=0,$L$1,$L$2)))</f>
        <v>Completed</v>
      </c>
      <c r="L674" s="111" t="s">
        <v>817</v>
      </c>
      <c r="M674" s="111" t="s">
        <v>58</v>
      </c>
      <c r="N674" s="111" t="s">
        <v>108</v>
      </c>
      <c r="O674" s="111" t="s">
        <v>109</v>
      </c>
      <c r="P674" s="111" t="s">
        <v>100</v>
      </c>
      <c r="Q674" s="111" t="s">
        <v>101</v>
      </c>
      <c r="R674" s="117">
        <v>0.02</v>
      </c>
      <c r="S674" s="117">
        <v>3.3000000000000002E-2</v>
      </c>
      <c r="T674" s="118">
        <v>50000</v>
      </c>
      <c r="U674" s="118">
        <v>51444</v>
      </c>
      <c r="V674" s="116">
        <f t="shared" ref="V674" si="2205">IF(U674&gt;T674,0,T674-U674)</f>
        <v>0</v>
      </c>
      <c r="W674" s="116">
        <f t="shared" ref="W674" si="2206">IF(U674&gt;T674,T674,U674)</f>
        <v>50000</v>
      </c>
      <c r="X674" s="118"/>
      <c r="Y674" s="119">
        <f t="shared" ref="Y674" si="2207">X674/U674</f>
        <v>0</v>
      </c>
      <c r="Z674" s="120" t="e">
        <f t="shared" ref="Z674" si="2208">AE674/X674</f>
        <v>#DIV/0!</v>
      </c>
      <c r="AA674" s="121">
        <f t="shared" ref="AA674" si="2209">IF(O674="cpv",(T674*R674),(T674/1000*R674))</f>
        <v>1000</v>
      </c>
      <c r="AB674" s="122">
        <v>1950</v>
      </c>
      <c r="AC674" s="121">
        <f t="shared" ref="AC674" si="2210">AB674-AA674</f>
        <v>950</v>
      </c>
      <c r="AD674" s="123">
        <f t="shared" ref="AD674" si="2211">IF(O674="cpv",(T674*S674),(T674/1000*S674))</f>
        <v>1650</v>
      </c>
      <c r="AE674" s="293">
        <v>0</v>
      </c>
      <c r="AF674" s="124">
        <f t="shared" ref="AF674" si="2212">AE674-AD674</f>
        <v>-1650</v>
      </c>
      <c r="AG674" s="124">
        <v>0</v>
      </c>
      <c r="AH674" s="124">
        <f t="shared" ref="AH674" si="2213">AE674-AB674-AG674</f>
        <v>-1950</v>
      </c>
      <c r="AI674" s="340" t="e">
        <f t="shared" ref="AI674" si="2214">AH674/AE674</f>
        <v>#DIV/0!</v>
      </c>
    </row>
    <row r="675" spans="1:35" customFormat="1" ht="15.75" hidden="1" customHeight="1" thickBot="1" x14ac:dyDescent="0.3">
      <c r="A675" s="360" t="s">
        <v>1045</v>
      </c>
      <c r="B675" s="157">
        <v>2016</v>
      </c>
      <c r="C675" s="157">
        <v>4</v>
      </c>
      <c r="D675" s="342" t="s">
        <v>1016</v>
      </c>
      <c r="E675" s="159">
        <v>42461</v>
      </c>
      <c r="F675" s="159">
        <v>42478</v>
      </c>
      <c r="G675" s="343">
        <f t="shared" ca="1" si="2190"/>
        <v>0</v>
      </c>
      <c r="H675" s="156" t="s">
        <v>74</v>
      </c>
      <c r="I675" s="156" t="s">
        <v>359</v>
      </c>
      <c r="J675" s="156" t="s">
        <v>1046</v>
      </c>
      <c r="K675" s="344" t="str">
        <f t="shared" ca="1" si="2191"/>
        <v>Completed</v>
      </c>
      <c r="L675" s="157" t="s">
        <v>133</v>
      </c>
      <c r="M675" s="157" t="s">
        <v>58</v>
      </c>
      <c r="N675" s="157" t="s">
        <v>108</v>
      </c>
      <c r="O675" s="157" t="s">
        <v>109</v>
      </c>
      <c r="P675" s="157" t="s">
        <v>100</v>
      </c>
      <c r="Q675" s="157" t="s">
        <v>101</v>
      </c>
      <c r="R675" s="158">
        <v>5.0000000000000001E-3</v>
      </c>
      <c r="S675" s="158">
        <v>3.3000000000000002E-2</v>
      </c>
      <c r="T675" s="345">
        <v>30000</v>
      </c>
      <c r="U675" s="345">
        <v>32260</v>
      </c>
      <c r="V675" s="344">
        <f t="shared" si="2192"/>
        <v>0</v>
      </c>
      <c r="W675" s="344">
        <f t="shared" si="2193"/>
        <v>30000</v>
      </c>
      <c r="X675" s="345">
        <v>658</v>
      </c>
      <c r="Y675" s="346">
        <f t="shared" si="2194"/>
        <v>2.0396776193428393E-2</v>
      </c>
      <c r="Z675" s="347">
        <f t="shared" si="2195"/>
        <v>0.60790273556231</v>
      </c>
      <c r="AA675" s="348">
        <f t="shared" si="2196"/>
        <v>150</v>
      </c>
      <c r="AB675" s="349">
        <f t="shared" si="2197"/>
        <v>150</v>
      </c>
      <c r="AC675" s="348">
        <f t="shared" si="2198"/>
        <v>0</v>
      </c>
      <c r="AD675" s="350">
        <f t="shared" si="2199"/>
        <v>990</v>
      </c>
      <c r="AE675" s="351">
        <v>400</v>
      </c>
      <c r="AF675" s="352">
        <f t="shared" si="2200"/>
        <v>-590</v>
      </c>
      <c r="AG675" s="352">
        <v>0</v>
      </c>
      <c r="AH675" s="352">
        <f t="shared" si="2201"/>
        <v>250</v>
      </c>
      <c r="AI675" s="353">
        <f t="shared" si="2202"/>
        <v>0.625</v>
      </c>
    </row>
    <row r="676" spans="1:35" customFormat="1" ht="15" hidden="1" customHeight="1" x14ac:dyDescent="0.3">
      <c r="A676" s="359" t="s">
        <v>1047</v>
      </c>
      <c r="B676" s="111">
        <v>2016</v>
      </c>
      <c r="C676" s="111">
        <v>4</v>
      </c>
      <c r="D676" s="112" t="s">
        <v>1016</v>
      </c>
      <c r="E676" s="113">
        <v>42461</v>
      </c>
      <c r="F676" s="113">
        <v>42464</v>
      </c>
      <c r="G676" s="114">
        <f t="shared" ca="1" si="2190"/>
        <v>0</v>
      </c>
      <c r="H676" s="115" t="s">
        <v>54</v>
      </c>
      <c r="I676" s="115" t="s">
        <v>115</v>
      </c>
      <c r="J676" s="115" t="s">
        <v>1051</v>
      </c>
      <c r="K676" s="116" t="str">
        <f t="shared" ca="1" si="2191"/>
        <v>Completed</v>
      </c>
      <c r="L676" s="111" t="s">
        <v>77</v>
      </c>
      <c r="M676" s="111" t="s">
        <v>58</v>
      </c>
      <c r="N676" s="111" t="s">
        <v>78</v>
      </c>
      <c r="O676" s="111" t="s">
        <v>60</v>
      </c>
      <c r="P676" s="111" t="s">
        <v>79</v>
      </c>
      <c r="Q676" s="111" t="s">
        <v>79</v>
      </c>
      <c r="R676" s="117">
        <v>1.5</v>
      </c>
      <c r="S676" s="117">
        <v>4.25</v>
      </c>
      <c r="T676" s="118">
        <v>250000</v>
      </c>
      <c r="U676" s="118">
        <v>250374</v>
      </c>
      <c r="V676" s="116">
        <f t="shared" si="2192"/>
        <v>0</v>
      </c>
      <c r="W676" s="116">
        <f t="shared" si="2193"/>
        <v>250000</v>
      </c>
      <c r="X676" s="118"/>
      <c r="Y676" s="119">
        <f t="shared" si="2194"/>
        <v>0</v>
      </c>
      <c r="Z676" s="120" t="e">
        <f t="shared" si="2195"/>
        <v>#DIV/0!</v>
      </c>
      <c r="AA676" s="121">
        <f t="shared" si="2196"/>
        <v>375</v>
      </c>
      <c r="AB676" s="122">
        <f t="shared" si="2197"/>
        <v>375</v>
      </c>
      <c r="AC676" s="121">
        <f t="shared" si="2198"/>
        <v>0</v>
      </c>
      <c r="AD676" s="123">
        <f t="shared" si="2199"/>
        <v>1062.5</v>
      </c>
      <c r="AE676" s="293">
        <f>IF((SUMIF($J$7:$J$1048576,J676,$U$7:$U$1048576))&gt;(SUMIF($J$7:$J$1048576,J676,$T$7:$T$1048576)),AD676,(IF(O676="cpv",(U676*S676),(U676*S676/1000))))</f>
        <v>1062.5</v>
      </c>
      <c r="AF676" s="124">
        <f t="shared" si="2200"/>
        <v>0</v>
      </c>
      <c r="AG676" s="124">
        <v>0</v>
      </c>
      <c r="AH676" s="124">
        <f t="shared" si="2201"/>
        <v>687.5</v>
      </c>
      <c r="AI676" s="340">
        <f t="shared" si="2202"/>
        <v>0.6470588235294118</v>
      </c>
    </row>
    <row r="677" spans="1:35" customFormat="1" ht="15" hidden="1" customHeight="1" x14ac:dyDescent="0.3">
      <c r="A677" s="361" t="s">
        <v>1048</v>
      </c>
      <c r="B677" s="97">
        <v>2016</v>
      </c>
      <c r="C677" s="97">
        <v>4</v>
      </c>
      <c r="D677" s="98" t="s">
        <v>1016</v>
      </c>
      <c r="E677" s="99">
        <v>42461</v>
      </c>
      <c r="F677" s="99">
        <v>42464</v>
      </c>
      <c r="G677" s="100">
        <f t="shared" ca="1" si="2190"/>
        <v>0</v>
      </c>
      <c r="H677" s="96" t="s">
        <v>54</v>
      </c>
      <c r="I677" s="96" t="s">
        <v>115</v>
      </c>
      <c r="J677" s="96" t="s">
        <v>1051</v>
      </c>
      <c r="K677" s="101" t="str">
        <f t="shared" ca="1" si="2191"/>
        <v>Completed</v>
      </c>
      <c r="L677" s="97" t="s">
        <v>82</v>
      </c>
      <c r="M677" s="97" t="s">
        <v>58</v>
      </c>
      <c r="N677" s="97" t="s">
        <v>78</v>
      </c>
      <c r="O677" s="97" t="s">
        <v>60</v>
      </c>
      <c r="P677" s="97" t="s">
        <v>79</v>
      </c>
      <c r="Q677" s="97" t="s">
        <v>79</v>
      </c>
      <c r="R677" s="102">
        <v>0.5</v>
      </c>
      <c r="S677" s="102">
        <v>4.25</v>
      </c>
      <c r="T677" s="103">
        <v>250000</v>
      </c>
      <c r="U677" s="103">
        <v>254286</v>
      </c>
      <c r="V677" s="101">
        <f t="shared" si="2192"/>
        <v>0</v>
      </c>
      <c r="W677" s="101">
        <f t="shared" si="2193"/>
        <v>250000</v>
      </c>
      <c r="X677" s="103">
        <v>2680</v>
      </c>
      <c r="Y677" s="104">
        <f t="shared" si="2194"/>
        <v>1.0539314000770785E-2</v>
      </c>
      <c r="Z677" s="105">
        <f t="shared" si="2195"/>
        <v>0.2886194029850746</v>
      </c>
      <c r="AA677" s="106">
        <f t="shared" si="2196"/>
        <v>125</v>
      </c>
      <c r="AB677" s="107">
        <f t="shared" si="2197"/>
        <v>125</v>
      </c>
      <c r="AC677" s="106">
        <f t="shared" si="2198"/>
        <v>0</v>
      </c>
      <c r="AD677" s="108">
        <f t="shared" si="2199"/>
        <v>1062.5</v>
      </c>
      <c r="AE677" s="298">
        <v>773.5</v>
      </c>
      <c r="AF677" s="109">
        <f t="shared" si="2200"/>
        <v>-289</v>
      </c>
      <c r="AG677" s="109">
        <v>0</v>
      </c>
      <c r="AH677" s="109">
        <f t="shared" si="2201"/>
        <v>648.5</v>
      </c>
      <c r="AI677" s="341">
        <f t="shared" si="2202"/>
        <v>0.83839689722042665</v>
      </c>
    </row>
    <row r="678" spans="1:35" customFormat="1" ht="15" hidden="1" customHeight="1" x14ac:dyDescent="0.3">
      <c r="A678" s="361" t="s">
        <v>1049</v>
      </c>
      <c r="B678" s="97">
        <v>2016</v>
      </c>
      <c r="C678" s="97">
        <v>4</v>
      </c>
      <c r="D678" s="98" t="s">
        <v>1016</v>
      </c>
      <c r="E678" s="99">
        <v>42461</v>
      </c>
      <c r="F678" s="99">
        <v>42464</v>
      </c>
      <c r="G678" s="100">
        <f t="shared" ref="G678:G681" ca="1" si="2215">IF($N$1&gt;F678,0,(F678-$N$1))</f>
        <v>0</v>
      </c>
      <c r="H678" s="96" t="s">
        <v>54</v>
      </c>
      <c r="I678" s="96" t="s">
        <v>115</v>
      </c>
      <c r="J678" s="96" t="s">
        <v>1051</v>
      </c>
      <c r="K678" s="101" t="str">
        <f t="shared" ref="K678:K681" ca="1" si="2216">IF(F678=0,$L$3,(IF(G678=0,$L$1,$L$2)))</f>
        <v>Completed</v>
      </c>
      <c r="L678" s="97" t="s">
        <v>57</v>
      </c>
      <c r="M678" s="97" t="s">
        <v>58</v>
      </c>
      <c r="N678" s="97" t="s">
        <v>78</v>
      </c>
      <c r="O678" s="97" t="s">
        <v>60</v>
      </c>
      <c r="P678" s="97" t="s">
        <v>79</v>
      </c>
      <c r="Q678" s="97" t="s">
        <v>79</v>
      </c>
      <c r="R678" s="102">
        <v>2.5</v>
      </c>
      <c r="S678" s="102">
        <v>4.25</v>
      </c>
      <c r="T678" s="103">
        <v>200000</v>
      </c>
      <c r="U678" s="103">
        <v>200073</v>
      </c>
      <c r="V678" s="101">
        <f t="shared" ref="V678:V681" si="2217">IF(U678&gt;T678,0,T678-U678)</f>
        <v>0</v>
      </c>
      <c r="W678" s="101">
        <f t="shared" ref="W678:W681" si="2218">IF(U678&gt;T678,T678,U678)</f>
        <v>200000</v>
      </c>
      <c r="X678" s="103"/>
      <c r="Y678" s="104">
        <f t="shared" ref="Y678:Y681" si="2219">X678/U678</f>
        <v>0</v>
      </c>
      <c r="Z678" s="105" t="e">
        <f t="shared" ref="Z678:Z681" si="2220">AE678/X678</f>
        <v>#DIV/0!</v>
      </c>
      <c r="AA678" s="106">
        <f t="shared" ref="AA678:AA681" si="2221">IF(O678="cpv",(T678*R678),(T678/1000*R678))</f>
        <v>500</v>
      </c>
      <c r="AB678" s="107">
        <f t="shared" ref="AB678:AB681" si="2222">IF(O678="cpv",(IF(V678&gt;0,U678*R678,AA678)),(IF(V678&gt;0,U678/1000*R678,AA678)))</f>
        <v>500</v>
      </c>
      <c r="AC678" s="106">
        <f t="shared" ref="AC678:AC681" si="2223">AB678-AA678</f>
        <v>0</v>
      </c>
      <c r="AD678" s="108">
        <f t="shared" ref="AD678:AD681" si="2224">IF(O678="cpv",(T678*S678),(T678/1000*S678))</f>
        <v>850</v>
      </c>
      <c r="AE678" s="298">
        <f t="shared" ref="AE678:AE684" si="2225">IF((SUMIF($J$7:$J$1048576,J678,$U$7:$U$1048576))&gt;(SUMIF($J$7:$J$1048576,J678,$T$7:$T$1048576)),AD678,(IF(O678="cpv",(U678*S678),(U678*S678/1000))))</f>
        <v>850</v>
      </c>
      <c r="AF678" s="109">
        <f t="shared" ref="AF678:AF681" si="2226">AE678-AD678</f>
        <v>0</v>
      </c>
      <c r="AG678" s="109">
        <v>0</v>
      </c>
      <c r="AH678" s="109">
        <f t="shared" ref="AH678:AH681" si="2227">AE678-AB678-AG678</f>
        <v>350</v>
      </c>
      <c r="AI678" s="341">
        <f t="shared" ref="AI678:AI681" si="2228">AH678/AE678</f>
        <v>0.41176470588235292</v>
      </c>
    </row>
    <row r="679" spans="1:35" customFormat="1" ht="15.75" hidden="1" customHeight="1" thickBot="1" x14ac:dyDescent="0.3">
      <c r="A679" s="360" t="s">
        <v>1050</v>
      </c>
      <c r="B679" s="157">
        <v>2016</v>
      </c>
      <c r="C679" s="157">
        <v>4</v>
      </c>
      <c r="D679" s="342" t="s">
        <v>1016</v>
      </c>
      <c r="E679" s="159">
        <v>42461</v>
      </c>
      <c r="F679" s="159">
        <v>42464</v>
      </c>
      <c r="G679" s="343">
        <f t="shared" ca="1" si="2215"/>
        <v>0</v>
      </c>
      <c r="H679" s="156" t="s">
        <v>54</v>
      </c>
      <c r="I679" s="156" t="s">
        <v>115</v>
      </c>
      <c r="J679" s="156" t="s">
        <v>1051</v>
      </c>
      <c r="K679" s="344" t="str">
        <f t="shared" ca="1" si="2216"/>
        <v>Completed</v>
      </c>
      <c r="L679" s="157" t="s">
        <v>64</v>
      </c>
      <c r="M679" s="157" t="s">
        <v>58</v>
      </c>
      <c r="N679" s="157" t="s">
        <v>78</v>
      </c>
      <c r="O679" s="157" t="s">
        <v>60</v>
      </c>
      <c r="P679" s="157" t="s">
        <v>79</v>
      </c>
      <c r="Q679" s="157" t="s">
        <v>79</v>
      </c>
      <c r="R679" s="158">
        <v>2.5</v>
      </c>
      <c r="S679" s="158">
        <v>4.25</v>
      </c>
      <c r="T679" s="345">
        <v>200000</v>
      </c>
      <c r="U679" s="345">
        <v>201058</v>
      </c>
      <c r="V679" s="344">
        <f t="shared" si="2217"/>
        <v>0</v>
      </c>
      <c r="W679" s="344">
        <f t="shared" si="2218"/>
        <v>200000</v>
      </c>
      <c r="X679" s="345">
        <v>3646</v>
      </c>
      <c r="Y679" s="346">
        <f t="shared" si="2219"/>
        <v>1.8134070765649712E-2</v>
      </c>
      <c r="Z679" s="347">
        <f t="shared" si="2220"/>
        <v>0.23313219967087218</v>
      </c>
      <c r="AA679" s="348">
        <f t="shared" si="2221"/>
        <v>500</v>
      </c>
      <c r="AB679" s="349">
        <f t="shared" si="2222"/>
        <v>500</v>
      </c>
      <c r="AC679" s="348">
        <f t="shared" si="2223"/>
        <v>0</v>
      </c>
      <c r="AD679" s="350">
        <f t="shared" si="2224"/>
        <v>850</v>
      </c>
      <c r="AE679" s="351">
        <f t="shared" si="2225"/>
        <v>850</v>
      </c>
      <c r="AF679" s="352">
        <f t="shared" si="2226"/>
        <v>0</v>
      </c>
      <c r="AG679" s="352">
        <v>0</v>
      </c>
      <c r="AH679" s="352">
        <f t="shared" si="2227"/>
        <v>350</v>
      </c>
      <c r="AI679" s="353">
        <f t="shared" si="2228"/>
        <v>0.41176470588235292</v>
      </c>
    </row>
    <row r="680" spans="1:35" customFormat="1" ht="15" hidden="1" customHeight="1" x14ac:dyDescent="0.3">
      <c r="A680" s="359" t="s">
        <v>1052</v>
      </c>
      <c r="B680" s="111">
        <v>2016</v>
      </c>
      <c r="C680" s="111">
        <v>4</v>
      </c>
      <c r="D680" s="112" t="s">
        <v>1016</v>
      </c>
      <c r="E680" s="113">
        <v>42461</v>
      </c>
      <c r="F680" s="113">
        <v>42466</v>
      </c>
      <c r="G680" s="114">
        <f t="shared" ca="1" si="2215"/>
        <v>0</v>
      </c>
      <c r="H680" s="115" t="s">
        <v>54</v>
      </c>
      <c r="I680" s="115" t="s">
        <v>135</v>
      </c>
      <c r="J680" s="115" t="s">
        <v>1054</v>
      </c>
      <c r="K680" s="116" t="str">
        <f t="shared" ca="1" si="2216"/>
        <v>Completed</v>
      </c>
      <c r="L680" s="111" t="s">
        <v>82</v>
      </c>
      <c r="M680" s="111" t="s">
        <v>58</v>
      </c>
      <c r="N680" s="111" t="s">
        <v>78</v>
      </c>
      <c r="O680" s="111" t="s">
        <v>60</v>
      </c>
      <c r="P680" s="111" t="s">
        <v>79</v>
      </c>
      <c r="Q680" s="111" t="s">
        <v>79</v>
      </c>
      <c r="R680" s="117">
        <v>0.5</v>
      </c>
      <c r="S680" s="117">
        <v>4.25</v>
      </c>
      <c r="T680" s="118">
        <v>1000000</v>
      </c>
      <c r="U680" s="118">
        <v>1041874</v>
      </c>
      <c r="V680" s="116">
        <f t="shared" si="2217"/>
        <v>0</v>
      </c>
      <c r="W680" s="116">
        <f t="shared" si="2218"/>
        <v>1000000</v>
      </c>
      <c r="X680" s="118"/>
      <c r="Y680" s="119">
        <f t="shared" si="2219"/>
        <v>0</v>
      </c>
      <c r="Z680" s="120" t="e">
        <f t="shared" si="2220"/>
        <v>#DIV/0!</v>
      </c>
      <c r="AA680" s="121">
        <f t="shared" si="2221"/>
        <v>500</v>
      </c>
      <c r="AB680" s="122">
        <f t="shared" si="2222"/>
        <v>500</v>
      </c>
      <c r="AC680" s="121">
        <f t="shared" si="2223"/>
        <v>0</v>
      </c>
      <c r="AD680" s="123">
        <f t="shared" si="2224"/>
        <v>4250</v>
      </c>
      <c r="AE680" s="293">
        <f t="shared" si="2225"/>
        <v>4427.9645</v>
      </c>
      <c r="AF680" s="124">
        <f t="shared" si="2226"/>
        <v>177.96450000000004</v>
      </c>
      <c r="AG680" s="124">
        <v>0</v>
      </c>
      <c r="AH680" s="124">
        <f t="shared" si="2227"/>
        <v>3927.9645</v>
      </c>
      <c r="AI680" s="340">
        <f t="shared" si="2228"/>
        <v>0.88708129886768516</v>
      </c>
    </row>
    <row r="681" spans="1:35" customFormat="1" ht="15.75" hidden="1" customHeight="1" thickBot="1" x14ac:dyDescent="0.3">
      <c r="A681" s="360" t="s">
        <v>1053</v>
      </c>
      <c r="B681" s="157">
        <v>2016</v>
      </c>
      <c r="C681" s="157">
        <v>4</v>
      </c>
      <c r="D681" s="342" t="s">
        <v>1016</v>
      </c>
      <c r="E681" s="159">
        <v>42461</v>
      </c>
      <c r="F681" s="159">
        <v>42466</v>
      </c>
      <c r="G681" s="343">
        <f t="shared" ca="1" si="2215"/>
        <v>0</v>
      </c>
      <c r="H681" s="156" t="s">
        <v>54</v>
      </c>
      <c r="I681" s="156" t="s">
        <v>135</v>
      </c>
      <c r="J681" s="156" t="s">
        <v>1054</v>
      </c>
      <c r="K681" s="344" t="str">
        <f t="shared" ca="1" si="2216"/>
        <v>Completed</v>
      </c>
      <c r="L681" s="157" t="s">
        <v>77</v>
      </c>
      <c r="M681" s="157" t="s">
        <v>58</v>
      </c>
      <c r="N681" s="157" t="s">
        <v>78</v>
      </c>
      <c r="O681" s="157" t="s">
        <v>60</v>
      </c>
      <c r="P681" s="157" t="s">
        <v>79</v>
      </c>
      <c r="Q681" s="157" t="s">
        <v>79</v>
      </c>
      <c r="R681" s="158">
        <v>1.5</v>
      </c>
      <c r="S681" s="158">
        <v>4.25</v>
      </c>
      <c r="T681" s="345">
        <v>1000000</v>
      </c>
      <c r="U681" s="345">
        <v>700985</v>
      </c>
      <c r="V681" s="344">
        <f t="shared" si="2217"/>
        <v>299015</v>
      </c>
      <c r="W681" s="344">
        <f t="shared" si="2218"/>
        <v>700985</v>
      </c>
      <c r="X681" s="345">
        <v>4970</v>
      </c>
      <c r="Y681" s="346">
        <f t="shared" si="2219"/>
        <v>7.0900233243222036E-3</v>
      </c>
      <c r="Z681" s="347">
        <f t="shared" si="2220"/>
        <v>0.59943385311871233</v>
      </c>
      <c r="AA681" s="348">
        <f t="shared" si="2221"/>
        <v>1500</v>
      </c>
      <c r="AB681" s="349">
        <f t="shared" si="2222"/>
        <v>1051.4775</v>
      </c>
      <c r="AC681" s="348">
        <f t="shared" si="2223"/>
        <v>-448.52250000000004</v>
      </c>
      <c r="AD681" s="350">
        <f t="shared" si="2224"/>
        <v>4250</v>
      </c>
      <c r="AE681" s="351">
        <f t="shared" si="2225"/>
        <v>2979.1862500000002</v>
      </c>
      <c r="AF681" s="352">
        <f t="shared" si="2226"/>
        <v>-1270.8137499999998</v>
      </c>
      <c r="AG681" s="352">
        <v>0</v>
      </c>
      <c r="AH681" s="352">
        <f t="shared" si="2227"/>
        <v>1927.7087500000002</v>
      </c>
      <c r="AI681" s="353">
        <f t="shared" si="2228"/>
        <v>0.6470588235294118</v>
      </c>
    </row>
    <row r="682" spans="1:35" customFormat="1" ht="15" hidden="1" customHeight="1" x14ac:dyDescent="0.3">
      <c r="A682" s="359" t="s">
        <v>1059</v>
      </c>
      <c r="B682" s="111">
        <v>2016</v>
      </c>
      <c r="C682" s="111">
        <v>4</v>
      </c>
      <c r="D682" s="112" t="s">
        <v>1016</v>
      </c>
      <c r="E682" s="113">
        <v>42461</v>
      </c>
      <c r="F682" s="113">
        <v>42473</v>
      </c>
      <c r="G682" s="114">
        <f t="shared" ref="G682:G683" ca="1" si="2229">IF($N$1&gt;F682,0,(F682-$N$1))</f>
        <v>0</v>
      </c>
      <c r="H682" s="115" t="s">
        <v>54</v>
      </c>
      <c r="I682" s="115" t="s">
        <v>546</v>
      </c>
      <c r="J682" s="115" t="s">
        <v>1064</v>
      </c>
      <c r="K682" s="116" t="str">
        <f t="shared" ref="K682:K683" ca="1" si="2230">IF(F682=0,$L$3,(IF(G682=0,$L$1,$L$2)))</f>
        <v>Completed</v>
      </c>
      <c r="L682" s="111" t="s">
        <v>64</v>
      </c>
      <c r="M682" s="111" t="s">
        <v>58</v>
      </c>
      <c r="N682" s="111" t="s">
        <v>59</v>
      </c>
      <c r="O682" s="111" t="s">
        <v>60</v>
      </c>
      <c r="P682" s="111" t="s">
        <v>61</v>
      </c>
      <c r="Q682" s="111" t="s">
        <v>62</v>
      </c>
      <c r="R682" s="117">
        <v>0.2</v>
      </c>
      <c r="S682" s="117">
        <v>1.5</v>
      </c>
      <c r="T682" s="118">
        <v>1000000</v>
      </c>
      <c r="U682" s="118">
        <v>1023391</v>
      </c>
      <c r="V682" s="116">
        <f t="shared" ref="V682:V683" si="2231">IF(U682&gt;T682,0,T682-U682)</f>
        <v>0</v>
      </c>
      <c r="W682" s="116">
        <f t="shared" ref="W682:W683" si="2232">IF(U682&gt;T682,T682,U682)</f>
        <v>1000000</v>
      </c>
      <c r="X682" s="118">
        <v>268</v>
      </c>
      <c r="Y682" s="119">
        <f t="shared" ref="Y682:Y683" si="2233">X682/U682</f>
        <v>2.6187449371745499E-4</v>
      </c>
      <c r="Z682" s="120">
        <f t="shared" ref="Z682:Z683" si="2234">AE682/X682</f>
        <v>5.7279347014925373</v>
      </c>
      <c r="AA682" s="121">
        <f t="shared" ref="AA682:AA683" si="2235">IF(O682="cpv",(T682*R682),(T682/1000*R682))</f>
        <v>200</v>
      </c>
      <c r="AB682" s="122">
        <f t="shared" ref="AB682:AB683" si="2236">IF(O682="cpv",(IF(V682&gt;0,U682*R682,AA682)),(IF(V682&gt;0,U682/1000*R682,AA682)))</f>
        <v>200</v>
      </c>
      <c r="AC682" s="121">
        <f t="shared" ref="AC682:AC683" si="2237">AB682-AA682</f>
        <v>0</v>
      </c>
      <c r="AD682" s="123">
        <f t="shared" ref="AD682:AD683" si="2238">IF(O682="cpv",(T682*S682),(T682/1000*S682))</f>
        <v>1500</v>
      </c>
      <c r="AE682" s="293">
        <f t="shared" si="2225"/>
        <v>1535.0864999999999</v>
      </c>
      <c r="AF682" s="124">
        <f t="shared" ref="AF682:AF683" si="2239">AE682-AD682</f>
        <v>35.086499999999887</v>
      </c>
      <c r="AG682" s="124">
        <v>0</v>
      </c>
      <c r="AH682" s="124">
        <f t="shared" ref="AH682:AH683" si="2240">AE682-AB682-AG682</f>
        <v>1335.0864999999999</v>
      </c>
      <c r="AI682" s="340">
        <f t="shared" ref="AI682:AI683" si="2241">AH682/AE682</f>
        <v>0.86971418223012187</v>
      </c>
    </row>
    <row r="683" spans="1:35" customFormat="1" ht="15" hidden="1" customHeight="1" x14ac:dyDescent="0.3">
      <c r="A683" s="361" t="s">
        <v>1060</v>
      </c>
      <c r="B683" s="97">
        <v>2016</v>
      </c>
      <c r="C683" s="97">
        <v>4</v>
      </c>
      <c r="D683" s="98" t="s">
        <v>1016</v>
      </c>
      <c r="E683" s="99">
        <v>42461</v>
      </c>
      <c r="F683" s="99">
        <v>42473</v>
      </c>
      <c r="G683" s="100">
        <f t="shared" ca="1" si="2229"/>
        <v>0</v>
      </c>
      <c r="H683" s="96" t="s">
        <v>54</v>
      </c>
      <c r="I683" s="96" t="s">
        <v>546</v>
      </c>
      <c r="J683" s="96" t="s">
        <v>1064</v>
      </c>
      <c r="K683" s="101" t="str">
        <f t="shared" ca="1" si="2230"/>
        <v>Completed</v>
      </c>
      <c r="L683" s="97" t="s">
        <v>253</v>
      </c>
      <c r="M683" s="97" t="s">
        <v>58</v>
      </c>
      <c r="N683" s="97" t="s">
        <v>59</v>
      </c>
      <c r="O683" s="97" t="s">
        <v>60</v>
      </c>
      <c r="P683" s="97" t="s">
        <v>61</v>
      </c>
      <c r="Q683" s="97" t="s">
        <v>62</v>
      </c>
      <c r="R683" s="102">
        <v>0.5</v>
      </c>
      <c r="S683" s="102">
        <v>1.5</v>
      </c>
      <c r="T683" s="103">
        <v>250000</v>
      </c>
      <c r="U683" s="103">
        <v>11056</v>
      </c>
      <c r="V683" s="101">
        <f t="shared" si="2231"/>
        <v>238944</v>
      </c>
      <c r="W683" s="101">
        <f t="shared" si="2232"/>
        <v>11056</v>
      </c>
      <c r="X683" s="103"/>
      <c r="Y683" s="104">
        <f t="shared" si="2233"/>
        <v>0</v>
      </c>
      <c r="Z683" s="105" t="e">
        <f t="shared" si="2234"/>
        <v>#DIV/0!</v>
      </c>
      <c r="AA683" s="106">
        <f t="shared" si="2235"/>
        <v>125</v>
      </c>
      <c r="AB683" s="107">
        <f t="shared" si="2236"/>
        <v>5.5279999999999996</v>
      </c>
      <c r="AC683" s="106">
        <f t="shared" si="2237"/>
        <v>-119.47199999999999</v>
      </c>
      <c r="AD683" s="108">
        <f t="shared" si="2238"/>
        <v>375</v>
      </c>
      <c r="AE683" s="298">
        <f t="shared" si="2225"/>
        <v>16.584</v>
      </c>
      <c r="AF683" s="109">
        <f t="shared" si="2239"/>
        <v>-358.416</v>
      </c>
      <c r="AG683" s="109">
        <v>0</v>
      </c>
      <c r="AH683" s="109">
        <f t="shared" si="2240"/>
        <v>11.056000000000001</v>
      </c>
      <c r="AI683" s="341">
        <f t="shared" si="2241"/>
        <v>0.66666666666666674</v>
      </c>
    </row>
    <row r="684" spans="1:35" customFormat="1" ht="15" hidden="1" customHeight="1" x14ac:dyDescent="0.3">
      <c r="A684" s="361" t="s">
        <v>1061</v>
      </c>
      <c r="B684" s="97">
        <v>2016</v>
      </c>
      <c r="C684" s="97">
        <v>4</v>
      </c>
      <c r="D684" s="98" t="s">
        <v>1016</v>
      </c>
      <c r="E684" s="99">
        <v>42461</v>
      </c>
      <c r="F684" s="99">
        <v>42473</v>
      </c>
      <c r="G684" s="100">
        <f t="shared" ref="G684:G687" ca="1" si="2242">IF($N$1&gt;F684,0,(F684-$N$1))</f>
        <v>0</v>
      </c>
      <c r="H684" s="96" t="s">
        <v>54</v>
      </c>
      <c r="I684" s="96" t="s">
        <v>546</v>
      </c>
      <c r="J684" s="96" t="s">
        <v>1064</v>
      </c>
      <c r="K684" s="101" t="str">
        <f t="shared" ref="K684:K687" ca="1" si="2243">IF(F684=0,$L$3,(IF(G684=0,$L$1,$L$2)))</f>
        <v>Completed</v>
      </c>
      <c r="L684" s="97" t="s">
        <v>72</v>
      </c>
      <c r="M684" s="97" t="s">
        <v>58</v>
      </c>
      <c r="N684" s="97" t="s">
        <v>59</v>
      </c>
      <c r="O684" s="97" t="s">
        <v>60</v>
      </c>
      <c r="P684" s="97" t="s">
        <v>61</v>
      </c>
      <c r="Q684" s="97" t="s">
        <v>62</v>
      </c>
      <c r="R684" s="102">
        <v>0.2</v>
      </c>
      <c r="S684" s="102">
        <v>1.5</v>
      </c>
      <c r="T684" s="103">
        <v>250000</v>
      </c>
      <c r="U684" s="103">
        <v>281783</v>
      </c>
      <c r="V684" s="101">
        <f t="shared" ref="V684:V687" si="2244">IF(U684&gt;T684,0,T684-U684)</f>
        <v>0</v>
      </c>
      <c r="W684" s="101">
        <f t="shared" ref="W684:W687" si="2245">IF(U684&gt;T684,T684,U684)</f>
        <v>250000</v>
      </c>
      <c r="X684" s="103"/>
      <c r="Y684" s="104">
        <f t="shared" ref="Y684:Y687" si="2246">X684/U684</f>
        <v>0</v>
      </c>
      <c r="Z684" s="105" t="e">
        <f t="shared" ref="Z684:Z687" si="2247">AE684/X684</f>
        <v>#DIV/0!</v>
      </c>
      <c r="AA684" s="106">
        <f t="shared" ref="AA684:AA687" si="2248">IF(O684="cpv",(T684*R684),(T684/1000*R684))</f>
        <v>50</v>
      </c>
      <c r="AB684" s="107">
        <f t="shared" ref="AB684:AB687" si="2249">IF(O684="cpv",(IF(V684&gt;0,U684*R684,AA684)),(IF(V684&gt;0,U684/1000*R684,AA684)))</f>
        <v>50</v>
      </c>
      <c r="AC684" s="106">
        <f t="shared" ref="AC684:AC687" si="2250">AB684-AA684</f>
        <v>0</v>
      </c>
      <c r="AD684" s="108">
        <f t="shared" ref="AD684:AD687" si="2251">IF(O684="cpv",(T684*S684),(T684/1000*S684))</f>
        <v>375</v>
      </c>
      <c r="AE684" s="298">
        <f t="shared" si="2225"/>
        <v>422.67450000000002</v>
      </c>
      <c r="AF684" s="109">
        <f t="shared" ref="AF684:AF687" si="2252">AE684-AD684</f>
        <v>47.674500000000023</v>
      </c>
      <c r="AG684" s="109">
        <v>0</v>
      </c>
      <c r="AH684" s="109">
        <f t="shared" ref="AH684:AH687" si="2253">AE684-AB684-AG684</f>
        <v>372.67450000000002</v>
      </c>
      <c r="AI684" s="341">
        <f t="shared" ref="AI684:AI687" si="2254">AH684/AE684</f>
        <v>0.8817056623950581</v>
      </c>
    </row>
    <row r="685" spans="1:35" customFormat="1" ht="15" hidden="1" customHeight="1" x14ac:dyDescent="0.3">
      <c r="A685" s="361" t="s">
        <v>1062</v>
      </c>
      <c r="B685" s="97">
        <v>2016</v>
      </c>
      <c r="C685" s="97">
        <v>4</v>
      </c>
      <c r="D685" s="98" t="s">
        <v>1016</v>
      </c>
      <c r="E685" s="99">
        <v>42461</v>
      </c>
      <c r="F685" s="99">
        <v>42473</v>
      </c>
      <c r="G685" s="100">
        <f t="shared" ca="1" si="2242"/>
        <v>0</v>
      </c>
      <c r="H685" s="96" t="s">
        <v>54</v>
      </c>
      <c r="I685" s="96" t="s">
        <v>546</v>
      </c>
      <c r="J685" s="96" t="s">
        <v>1064</v>
      </c>
      <c r="K685" s="101" t="str">
        <f t="shared" ca="1" si="2243"/>
        <v>Completed</v>
      </c>
      <c r="L685" s="97" t="s">
        <v>82</v>
      </c>
      <c r="M685" s="97" t="s">
        <v>58</v>
      </c>
      <c r="N685" s="97" t="s">
        <v>59</v>
      </c>
      <c r="O685" s="97" t="s">
        <v>60</v>
      </c>
      <c r="P685" s="97" t="s">
        <v>61</v>
      </c>
      <c r="Q685" s="97" t="s">
        <v>62</v>
      </c>
      <c r="R685" s="102">
        <v>0.1</v>
      </c>
      <c r="S685" s="102">
        <v>1.5</v>
      </c>
      <c r="T685" s="103">
        <v>1700000</v>
      </c>
      <c r="U685" s="103">
        <v>1802483</v>
      </c>
      <c r="V685" s="101">
        <f t="shared" si="2244"/>
        <v>0</v>
      </c>
      <c r="W685" s="101">
        <f t="shared" si="2245"/>
        <v>1700000</v>
      </c>
      <c r="X685" s="103"/>
      <c r="Y685" s="104">
        <f t="shared" si="2246"/>
        <v>0</v>
      </c>
      <c r="Z685" s="105" t="e">
        <f t="shared" si="2247"/>
        <v>#DIV/0!</v>
      </c>
      <c r="AA685" s="106">
        <f t="shared" si="2248"/>
        <v>170</v>
      </c>
      <c r="AB685" s="107">
        <f t="shared" si="2249"/>
        <v>170</v>
      </c>
      <c r="AC685" s="106">
        <f t="shared" si="2250"/>
        <v>0</v>
      </c>
      <c r="AD685" s="108">
        <f t="shared" si="2251"/>
        <v>2550</v>
      </c>
      <c r="AE685" s="298">
        <v>1124</v>
      </c>
      <c r="AF685" s="109">
        <f t="shared" si="2252"/>
        <v>-1426</v>
      </c>
      <c r="AG685" s="109">
        <v>0</v>
      </c>
      <c r="AH685" s="109">
        <f t="shared" si="2253"/>
        <v>954</v>
      </c>
      <c r="AI685" s="341">
        <f t="shared" si="2254"/>
        <v>0.8487544483985765</v>
      </c>
    </row>
    <row r="686" spans="1:35" customFormat="1" ht="15.75" hidden="1" customHeight="1" thickBot="1" x14ac:dyDescent="0.3">
      <c r="A686" s="360" t="s">
        <v>1063</v>
      </c>
      <c r="B686" s="157">
        <v>2016</v>
      </c>
      <c r="C686" s="157">
        <v>4</v>
      </c>
      <c r="D686" s="342" t="s">
        <v>1016</v>
      </c>
      <c r="E686" s="159">
        <v>42461</v>
      </c>
      <c r="F686" s="159">
        <v>42473</v>
      </c>
      <c r="G686" s="343">
        <f t="shared" ca="1" si="2242"/>
        <v>0</v>
      </c>
      <c r="H686" s="156" t="s">
        <v>54</v>
      </c>
      <c r="I686" s="156" t="s">
        <v>546</v>
      </c>
      <c r="J686" s="156" t="s">
        <v>1064</v>
      </c>
      <c r="K686" s="344" t="str">
        <f t="shared" ca="1" si="2243"/>
        <v>Completed</v>
      </c>
      <c r="L686" s="157" t="s">
        <v>92</v>
      </c>
      <c r="M686" s="157" t="s">
        <v>58</v>
      </c>
      <c r="N686" s="157" t="s">
        <v>59</v>
      </c>
      <c r="O686" s="157" t="s">
        <v>60</v>
      </c>
      <c r="P686" s="157" t="s">
        <v>61</v>
      </c>
      <c r="Q686" s="157" t="s">
        <v>62</v>
      </c>
      <c r="R686" s="158">
        <v>0.1</v>
      </c>
      <c r="S686" s="158">
        <v>1.5</v>
      </c>
      <c r="T686" s="345">
        <v>250000</v>
      </c>
      <c r="U686" s="345">
        <v>268107</v>
      </c>
      <c r="V686" s="344">
        <f t="shared" si="2244"/>
        <v>0</v>
      </c>
      <c r="W686" s="344">
        <f t="shared" si="2245"/>
        <v>250000</v>
      </c>
      <c r="X686" s="345"/>
      <c r="Y686" s="346">
        <f t="shared" si="2246"/>
        <v>0</v>
      </c>
      <c r="Z686" s="347" t="e">
        <f t="shared" si="2247"/>
        <v>#DIV/0!</v>
      </c>
      <c r="AA686" s="348">
        <f t="shared" si="2248"/>
        <v>25</v>
      </c>
      <c r="AB686" s="349">
        <f t="shared" si="2249"/>
        <v>25</v>
      </c>
      <c r="AC686" s="348">
        <f t="shared" si="2250"/>
        <v>0</v>
      </c>
      <c r="AD686" s="350">
        <f t="shared" si="2251"/>
        <v>375</v>
      </c>
      <c r="AE686" s="351">
        <f>IF((SUMIF($J$7:$J$1048576,J686,$U$7:$U$1048576))&gt;(SUMIF($J$7:$J$1048576,J686,$T$7:$T$1048576)),AD686,(IF(O686="cpv",(U686*S686),(U686*S686/1000))))</f>
        <v>402.16050000000001</v>
      </c>
      <c r="AF686" s="352">
        <f t="shared" si="2252"/>
        <v>27.160500000000013</v>
      </c>
      <c r="AG686" s="352">
        <v>0</v>
      </c>
      <c r="AH686" s="352">
        <f t="shared" si="2253"/>
        <v>377.16050000000001</v>
      </c>
      <c r="AI686" s="353">
        <f t="shared" si="2254"/>
        <v>0.9378357645765808</v>
      </c>
    </row>
    <row r="687" spans="1:35" customFormat="1" ht="15" hidden="1" customHeight="1" x14ac:dyDescent="0.3">
      <c r="A687" s="359" t="s">
        <v>1065</v>
      </c>
      <c r="B687" s="111">
        <v>2016</v>
      </c>
      <c r="C687" s="111">
        <v>4</v>
      </c>
      <c r="D687" s="112" t="s">
        <v>1016</v>
      </c>
      <c r="E687" s="113">
        <v>42461</v>
      </c>
      <c r="F687" s="113">
        <v>42490</v>
      </c>
      <c r="G687" s="114">
        <f t="shared" ca="1" si="2242"/>
        <v>0</v>
      </c>
      <c r="H687" s="115" t="s">
        <v>54</v>
      </c>
      <c r="I687" s="115" t="s">
        <v>140</v>
      </c>
      <c r="J687" s="115" t="s">
        <v>1067</v>
      </c>
      <c r="K687" s="116" t="str">
        <f t="shared" ca="1" si="2243"/>
        <v>Completed</v>
      </c>
      <c r="L687" s="111" t="s">
        <v>133</v>
      </c>
      <c r="M687" s="111" t="s">
        <v>58</v>
      </c>
      <c r="N687" s="111" t="s">
        <v>108</v>
      </c>
      <c r="O687" s="111" t="s">
        <v>109</v>
      </c>
      <c r="P687" s="111" t="s">
        <v>100</v>
      </c>
      <c r="Q687" s="111" t="s">
        <v>101</v>
      </c>
      <c r="R687" s="117">
        <v>5.0000000000000001E-3</v>
      </c>
      <c r="S687" s="117">
        <v>3.3000000000000002E-2</v>
      </c>
      <c r="T687" s="118">
        <v>61000</v>
      </c>
      <c r="U687" s="118">
        <v>62118</v>
      </c>
      <c r="V687" s="116">
        <f t="shared" si="2244"/>
        <v>0</v>
      </c>
      <c r="W687" s="116">
        <f t="shared" si="2245"/>
        <v>61000</v>
      </c>
      <c r="X687" s="118">
        <v>1390</v>
      </c>
      <c r="Y687" s="119">
        <f t="shared" si="2246"/>
        <v>2.2376766798673491E-2</v>
      </c>
      <c r="Z687" s="120">
        <f t="shared" si="2247"/>
        <v>1.4747438848920864</v>
      </c>
      <c r="AA687" s="121">
        <f t="shared" si="2248"/>
        <v>305</v>
      </c>
      <c r="AB687" s="122">
        <f t="shared" si="2249"/>
        <v>305</v>
      </c>
      <c r="AC687" s="121">
        <f t="shared" si="2250"/>
        <v>0</v>
      </c>
      <c r="AD687" s="123">
        <f t="shared" si="2251"/>
        <v>2013</v>
      </c>
      <c r="AE687" s="293">
        <f>IF((SUMIF($J$7:$J$1048576,J687,$U$7:$U$1048576))&gt;(SUMIF($J$7:$J$1048576,J687,$T$7:$T$1048576)),AD687,(IF(O687="cpv",(U687*S687),(U687*S687/1000))))</f>
        <v>2049.8940000000002</v>
      </c>
      <c r="AF687" s="124">
        <f t="shared" si="2252"/>
        <v>36.894000000000233</v>
      </c>
      <c r="AG687" s="124">
        <v>0</v>
      </c>
      <c r="AH687" s="124">
        <f t="shared" si="2253"/>
        <v>1744.8940000000002</v>
      </c>
      <c r="AI687" s="340">
        <f t="shared" si="2254"/>
        <v>0.85121181875745777</v>
      </c>
    </row>
    <row r="688" spans="1:35" customFormat="1" ht="15.75" hidden="1" customHeight="1" thickBot="1" x14ac:dyDescent="0.3">
      <c r="A688" s="360" t="s">
        <v>1066</v>
      </c>
      <c r="B688" s="157">
        <v>2016</v>
      </c>
      <c r="C688" s="157">
        <v>4</v>
      </c>
      <c r="D688" s="342" t="s">
        <v>1016</v>
      </c>
      <c r="E688" s="159">
        <v>42461</v>
      </c>
      <c r="F688" s="159">
        <v>42490</v>
      </c>
      <c r="G688" s="343">
        <f t="shared" ref="G688:G689" ca="1" si="2255">IF($N$1&gt;F688,0,(F688-$N$1))</f>
        <v>0</v>
      </c>
      <c r="H688" s="156" t="s">
        <v>54</v>
      </c>
      <c r="I688" s="156" t="s">
        <v>140</v>
      </c>
      <c r="J688" s="156" t="s">
        <v>1067</v>
      </c>
      <c r="K688" s="344" t="str">
        <f t="shared" ref="K688:K689" ca="1" si="2256">IF(F688=0,$L$3,(IF(G688=0,$L$1,$L$2)))</f>
        <v>Completed</v>
      </c>
      <c r="L688" s="157" t="s">
        <v>64</v>
      </c>
      <c r="M688" s="157" t="s">
        <v>58</v>
      </c>
      <c r="N688" s="157" t="s">
        <v>108</v>
      </c>
      <c r="O688" s="157" t="s">
        <v>109</v>
      </c>
      <c r="P688" s="157" t="s">
        <v>100</v>
      </c>
      <c r="Q688" s="157" t="s">
        <v>101</v>
      </c>
      <c r="R688" s="158">
        <v>6.0000000000000001E-3</v>
      </c>
      <c r="S688" s="158">
        <v>3.3000000000000002E-2</v>
      </c>
      <c r="T688" s="345">
        <v>61000</v>
      </c>
      <c r="U688" s="345">
        <v>54917</v>
      </c>
      <c r="V688" s="344">
        <f t="shared" ref="V688:V689" si="2257">IF(U688&gt;T688,0,T688-U688)</f>
        <v>6083</v>
      </c>
      <c r="W688" s="344">
        <f t="shared" ref="W688:W689" si="2258">IF(U688&gt;T688,T688,U688)</f>
        <v>54917</v>
      </c>
      <c r="X688" s="345">
        <v>3342</v>
      </c>
      <c r="Y688" s="346">
        <f t="shared" ref="Y688:Y689" si="2259">X688/U688</f>
        <v>6.0855472804413932E-2</v>
      </c>
      <c r="Z688" s="347">
        <f t="shared" ref="Z688:Z689" si="2260">AE688/X688</f>
        <v>0.58378216636744462</v>
      </c>
      <c r="AA688" s="348">
        <f t="shared" ref="AA688:AA689" si="2261">IF(O688="cpv",(T688*R688),(T688/1000*R688))</f>
        <v>366</v>
      </c>
      <c r="AB688" s="349">
        <f t="shared" ref="AB688:AB689" si="2262">IF(O688="cpv",(IF(V688&gt;0,U688*R688,AA688)),(IF(V688&gt;0,U688/1000*R688,AA688)))</f>
        <v>329.50200000000001</v>
      </c>
      <c r="AC688" s="348">
        <f t="shared" ref="AC688:AC689" si="2263">AB688-AA688</f>
        <v>-36.49799999999999</v>
      </c>
      <c r="AD688" s="350">
        <f t="shared" ref="AD688:AD689" si="2264">IF(O688="cpv",(T688*S688),(T688/1000*S688))</f>
        <v>2013</v>
      </c>
      <c r="AE688" s="351">
        <v>1951</v>
      </c>
      <c r="AF688" s="352">
        <f t="shared" ref="AF688:AF689" si="2265">AE688-AD688</f>
        <v>-62</v>
      </c>
      <c r="AG688" s="352">
        <v>0</v>
      </c>
      <c r="AH688" s="352">
        <f t="shared" ref="AH688:AH689" si="2266">AE688-AB688-AG688</f>
        <v>1621.498</v>
      </c>
      <c r="AI688" s="353">
        <f t="shared" ref="AI688:AI689" si="2267">AH688/AE688</f>
        <v>0.83111122501281398</v>
      </c>
    </row>
    <row r="689" spans="1:35" customFormat="1" ht="15.75" hidden="1" customHeight="1" thickBot="1" x14ac:dyDescent="0.3">
      <c r="A689" s="362" t="s">
        <v>1068</v>
      </c>
      <c r="B689" s="141">
        <v>2016</v>
      </c>
      <c r="C689" s="141">
        <v>4</v>
      </c>
      <c r="D689" s="142" t="s">
        <v>1016</v>
      </c>
      <c r="E689" s="143">
        <v>42461</v>
      </c>
      <c r="F689" s="143">
        <v>42490</v>
      </c>
      <c r="G689" s="144">
        <f t="shared" ca="1" si="2255"/>
        <v>0</v>
      </c>
      <c r="H689" s="145" t="s">
        <v>74</v>
      </c>
      <c r="I689" s="145" t="s">
        <v>239</v>
      </c>
      <c r="J689" s="145" t="s">
        <v>1069</v>
      </c>
      <c r="K689" s="146" t="str">
        <f t="shared" ca="1" si="2256"/>
        <v>Completed</v>
      </c>
      <c r="L689" s="141" t="s">
        <v>98</v>
      </c>
      <c r="M689" s="141" t="s">
        <v>58</v>
      </c>
      <c r="N689" s="141" t="s">
        <v>123</v>
      </c>
      <c r="O689" s="141" t="s">
        <v>109</v>
      </c>
      <c r="P689" s="141" t="s">
        <v>100</v>
      </c>
      <c r="Q689" s="141" t="s">
        <v>101</v>
      </c>
      <c r="R689" s="147">
        <v>3.6999999999999998E-2</v>
      </c>
      <c r="S689" s="147">
        <v>0.06</v>
      </c>
      <c r="T689" s="148">
        <v>250000</v>
      </c>
      <c r="U689" s="148">
        <v>210619</v>
      </c>
      <c r="V689" s="146">
        <f t="shared" si="2257"/>
        <v>39381</v>
      </c>
      <c r="W689" s="146">
        <f t="shared" si="2258"/>
        <v>210619</v>
      </c>
      <c r="X689" s="148">
        <v>16441</v>
      </c>
      <c r="Y689" s="149">
        <f t="shared" si="2259"/>
        <v>7.8060383915980983E-2</v>
      </c>
      <c r="Z689" s="150">
        <f t="shared" si="2260"/>
        <v>0.78237333495529471</v>
      </c>
      <c r="AA689" s="151">
        <f t="shared" si="2261"/>
        <v>9250</v>
      </c>
      <c r="AB689" s="152">
        <f t="shared" si="2262"/>
        <v>7792.9029999999993</v>
      </c>
      <c r="AC689" s="151">
        <f t="shared" si="2263"/>
        <v>-1457.0970000000007</v>
      </c>
      <c r="AD689" s="153">
        <f t="shared" si="2264"/>
        <v>15000</v>
      </c>
      <c r="AE689" s="295">
        <v>12863</v>
      </c>
      <c r="AF689" s="154">
        <f t="shared" si="2265"/>
        <v>-2137</v>
      </c>
      <c r="AG689" s="154">
        <v>0</v>
      </c>
      <c r="AH689" s="154">
        <f t="shared" si="2266"/>
        <v>5070.0970000000007</v>
      </c>
      <c r="AI689" s="354">
        <f t="shared" si="2267"/>
        <v>0.39416131540076194</v>
      </c>
    </row>
    <row r="690" spans="1:35" customFormat="1" ht="15.75" hidden="1" customHeight="1" thickBot="1" x14ac:dyDescent="0.3">
      <c r="A690" s="362" t="s">
        <v>1070</v>
      </c>
      <c r="B690" s="141">
        <v>2016</v>
      </c>
      <c r="C690" s="141">
        <v>4</v>
      </c>
      <c r="D690" s="142" t="s">
        <v>1016</v>
      </c>
      <c r="E690" s="143">
        <v>42463</v>
      </c>
      <c r="F690" s="143">
        <v>42463</v>
      </c>
      <c r="G690" s="144">
        <f t="shared" ref="G690:G693" ca="1" si="2268">IF($N$1&gt;F690,0,(F690-$N$1))</f>
        <v>0</v>
      </c>
      <c r="H690" s="145" t="s">
        <v>84</v>
      </c>
      <c r="I690" s="145" t="s">
        <v>170</v>
      </c>
      <c r="J690" s="145" t="s">
        <v>1071</v>
      </c>
      <c r="K690" s="146" t="str">
        <f t="shared" ref="K690:K693" ca="1" si="2269">IF(F690=0,$L$3,(IF(G690=0,$L$1,$L$2)))</f>
        <v>Completed</v>
      </c>
      <c r="L690" s="141" t="s">
        <v>98</v>
      </c>
      <c r="M690" s="141" t="s">
        <v>58</v>
      </c>
      <c r="N690" s="141" t="s">
        <v>123</v>
      </c>
      <c r="O690" s="141" t="s">
        <v>109</v>
      </c>
      <c r="P690" s="141" t="s">
        <v>100</v>
      </c>
      <c r="Q690" s="141" t="s">
        <v>101</v>
      </c>
      <c r="R690" s="147">
        <v>3.6999999999999998E-2</v>
      </c>
      <c r="S690" s="147">
        <v>0.06</v>
      </c>
      <c r="T690" s="148">
        <v>600000</v>
      </c>
      <c r="U690" s="148">
        <v>603408</v>
      </c>
      <c r="V690" s="146">
        <f t="shared" ref="V690:V693" si="2270">IF(U690&gt;T690,0,T690-U690)</f>
        <v>0</v>
      </c>
      <c r="W690" s="146">
        <f t="shared" ref="W690:W693" si="2271">IF(U690&gt;T690,T690,U690)</f>
        <v>600000</v>
      </c>
      <c r="X690" s="148">
        <v>40606</v>
      </c>
      <c r="Y690" s="149">
        <f t="shared" ref="Y690:Y693" si="2272">X690/U690</f>
        <v>6.7294434279956516E-2</v>
      </c>
      <c r="Z690" s="150">
        <f t="shared" ref="Z690:Z693" si="2273">AE690/X690</f>
        <v>0.88656848741565286</v>
      </c>
      <c r="AA690" s="151">
        <f t="shared" ref="AA690:AA693" si="2274">IF(O690="cpv",(T690*R690),(T690/1000*R690))</f>
        <v>22200</v>
      </c>
      <c r="AB690" s="152">
        <f t="shared" ref="AB690:AB693" si="2275">IF(O690="cpv",(IF(V690&gt;0,U690*R690,AA690)),(IF(V690&gt;0,U690/1000*R690,AA690)))</f>
        <v>22200</v>
      </c>
      <c r="AC690" s="151">
        <f t="shared" ref="AC690:AC693" si="2276">AB690-AA690</f>
        <v>0</v>
      </c>
      <c r="AD690" s="153">
        <f t="shared" ref="AD690:AD693" si="2277">IF(O690="cpv",(T690*S690),(T690/1000*S690))</f>
        <v>36000</v>
      </c>
      <c r="AE690" s="295">
        <f>IF((SUMIF($J$7:$J$1048576,J690,$U$7:$U$1048576))&gt;(SUMIF($J$7:$J$1048576,J690,$T$7:$T$1048576)),AD690,(IF(O690="cpv",(U690*S690),(U690*S690/1000))))</f>
        <v>36000</v>
      </c>
      <c r="AF690" s="154">
        <f t="shared" ref="AF690:AF693" si="2278">AE690-AD690</f>
        <v>0</v>
      </c>
      <c r="AG690" s="154">
        <v>0</v>
      </c>
      <c r="AH690" s="154">
        <f t="shared" ref="AH690:AH693" si="2279">AE690-AB690-AG690</f>
        <v>13800</v>
      </c>
      <c r="AI690" s="354">
        <f t="shared" ref="AI690:AI693" si="2280">AH690/AE690</f>
        <v>0.38333333333333336</v>
      </c>
    </row>
    <row r="691" spans="1:35" customFormat="1" ht="15" hidden="1" customHeight="1" x14ac:dyDescent="0.3">
      <c r="A691" s="359" t="s">
        <v>1072</v>
      </c>
      <c r="B691" s="111">
        <v>2016</v>
      </c>
      <c r="C691" s="111">
        <v>4</v>
      </c>
      <c r="D691" s="112" t="s">
        <v>1016</v>
      </c>
      <c r="E691" s="113">
        <v>42461</v>
      </c>
      <c r="F691" s="113">
        <v>42470</v>
      </c>
      <c r="G691" s="114">
        <f t="shared" ca="1" si="2268"/>
        <v>0</v>
      </c>
      <c r="H691" s="115" t="s">
        <v>84</v>
      </c>
      <c r="I691" s="115" t="s">
        <v>170</v>
      </c>
      <c r="J691" s="115" t="s">
        <v>1076</v>
      </c>
      <c r="K691" s="116" t="str">
        <f t="shared" ca="1" si="2269"/>
        <v>Completed</v>
      </c>
      <c r="L691" s="111" t="s">
        <v>305</v>
      </c>
      <c r="M691" s="111" t="s">
        <v>58</v>
      </c>
      <c r="N691" s="111" t="s">
        <v>306</v>
      </c>
      <c r="O691" s="111" t="s">
        <v>60</v>
      </c>
      <c r="P691" s="111" t="s">
        <v>79</v>
      </c>
      <c r="Q691" s="111" t="s">
        <v>79</v>
      </c>
      <c r="R691" s="117">
        <v>3</v>
      </c>
      <c r="S691" s="117">
        <v>7</v>
      </c>
      <c r="T691" s="118">
        <v>1500000</v>
      </c>
      <c r="U691" s="118">
        <v>2286886</v>
      </c>
      <c r="V691" s="116">
        <f t="shared" si="2270"/>
        <v>0</v>
      </c>
      <c r="W691" s="116">
        <f t="shared" si="2271"/>
        <v>1500000</v>
      </c>
      <c r="X691" s="118">
        <v>103590</v>
      </c>
      <c r="Y691" s="119">
        <f t="shared" si="2272"/>
        <v>4.529740441806019E-2</v>
      </c>
      <c r="Z691" s="120">
        <f t="shared" si="2273"/>
        <v>5.068056762235737E-2</v>
      </c>
      <c r="AA691" s="121">
        <f t="shared" si="2274"/>
        <v>4500</v>
      </c>
      <c r="AB691" s="122">
        <f t="shared" si="2275"/>
        <v>4500</v>
      </c>
      <c r="AC691" s="121">
        <f t="shared" si="2276"/>
        <v>0</v>
      </c>
      <c r="AD691" s="123">
        <f t="shared" si="2277"/>
        <v>10500</v>
      </c>
      <c r="AE691" s="293">
        <v>5250</v>
      </c>
      <c r="AF691" s="124">
        <f t="shared" si="2278"/>
        <v>-5250</v>
      </c>
      <c r="AG691" s="124">
        <v>0</v>
      </c>
      <c r="AH691" s="124">
        <f t="shared" si="2279"/>
        <v>750</v>
      </c>
      <c r="AI691" s="340">
        <f t="shared" si="2280"/>
        <v>0.14285714285714285</v>
      </c>
    </row>
    <row r="692" spans="1:35" customFormat="1" ht="15" hidden="1" customHeight="1" x14ac:dyDescent="0.3">
      <c r="A692" s="361" t="s">
        <v>1073</v>
      </c>
      <c r="B692" s="97">
        <v>2016</v>
      </c>
      <c r="C692" s="97">
        <v>4</v>
      </c>
      <c r="D692" s="98" t="s">
        <v>1016</v>
      </c>
      <c r="E692" s="99">
        <v>42461</v>
      </c>
      <c r="F692" s="99">
        <v>42470</v>
      </c>
      <c r="G692" s="100">
        <f t="shared" ca="1" si="2268"/>
        <v>0</v>
      </c>
      <c r="H692" s="96" t="s">
        <v>84</v>
      </c>
      <c r="I692" s="96" t="s">
        <v>170</v>
      </c>
      <c r="J692" s="96" t="s">
        <v>1076</v>
      </c>
      <c r="K692" s="101" t="str">
        <f t="shared" ca="1" si="2269"/>
        <v>Completed</v>
      </c>
      <c r="L692" s="97" t="s">
        <v>77</v>
      </c>
      <c r="M692" s="97" t="s">
        <v>58</v>
      </c>
      <c r="N692" s="97" t="s">
        <v>306</v>
      </c>
      <c r="O692" s="97" t="s">
        <v>60</v>
      </c>
      <c r="P692" s="97" t="s">
        <v>79</v>
      </c>
      <c r="Q692" s="97" t="s">
        <v>79</v>
      </c>
      <c r="R692" s="102">
        <v>2.5</v>
      </c>
      <c r="S692" s="102">
        <v>7</v>
      </c>
      <c r="T692" s="103">
        <v>1500000</v>
      </c>
      <c r="U692" s="103">
        <v>1003430</v>
      </c>
      <c r="V692" s="101">
        <f t="shared" si="2270"/>
        <v>496570</v>
      </c>
      <c r="W692" s="101">
        <f t="shared" si="2271"/>
        <v>1003430</v>
      </c>
      <c r="X692" s="103">
        <v>20018</v>
      </c>
      <c r="Y692" s="104">
        <f t="shared" si="2272"/>
        <v>1.9949572964730974E-2</v>
      </c>
      <c r="Z692" s="105">
        <f t="shared" si="2273"/>
        <v>0.52452792486761912</v>
      </c>
      <c r="AA692" s="106">
        <f t="shared" si="2274"/>
        <v>3750</v>
      </c>
      <c r="AB692" s="107">
        <f t="shared" si="2275"/>
        <v>2508.5749999999998</v>
      </c>
      <c r="AC692" s="106">
        <f t="shared" si="2276"/>
        <v>-1241.4250000000002</v>
      </c>
      <c r="AD692" s="108">
        <f t="shared" si="2277"/>
        <v>10500</v>
      </c>
      <c r="AE692" s="298">
        <f>IF((SUMIF($J$7:$J$1048576,J692,$U$7:$U$1048576))&gt;(SUMIF($J$7:$J$1048576,J692,$T$7:$T$1048576)),AD692,(IF(O692="cpv",(U692*S692),(U692*S692/1000))))</f>
        <v>10500</v>
      </c>
      <c r="AF692" s="109">
        <f t="shared" si="2278"/>
        <v>0</v>
      </c>
      <c r="AG692" s="109">
        <v>0</v>
      </c>
      <c r="AH692" s="109">
        <f t="shared" si="2279"/>
        <v>7991.4250000000002</v>
      </c>
      <c r="AI692" s="341">
        <f t="shared" si="2280"/>
        <v>0.76108809523809529</v>
      </c>
    </row>
    <row r="693" spans="1:35" customFormat="1" ht="15" hidden="1" customHeight="1" x14ac:dyDescent="0.3">
      <c r="A693" s="361" t="s">
        <v>1074</v>
      </c>
      <c r="B693" s="97">
        <v>2016</v>
      </c>
      <c r="C693" s="97">
        <v>4</v>
      </c>
      <c r="D693" s="98" t="s">
        <v>1016</v>
      </c>
      <c r="E693" s="99">
        <v>42461</v>
      </c>
      <c r="F693" s="99">
        <v>42470</v>
      </c>
      <c r="G693" s="100">
        <f t="shared" ca="1" si="2268"/>
        <v>0</v>
      </c>
      <c r="H693" s="96" t="s">
        <v>84</v>
      </c>
      <c r="I693" s="96" t="s">
        <v>170</v>
      </c>
      <c r="J693" s="96" t="s">
        <v>1076</v>
      </c>
      <c r="K693" s="101" t="str">
        <f t="shared" ca="1" si="2269"/>
        <v>Completed</v>
      </c>
      <c r="L693" s="97" t="s">
        <v>57</v>
      </c>
      <c r="M693" s="97" t="s">
        <v>58</v>
      </c>
      <c r="N693" s="97" t="s">
        <v>306</v>
      </c>
      <c r="O693" s="97" t="s">
        <v>60</v>
      </c>
      <c r="P693" s="97" t="s">
        <v>79</v>
      </c>
      <c r="Q693" s="97" t="s">
        <v>79</v>
      </c>
      <c r="R693" s="102">
        <v>2.5</v>
      </c>
      <c r="S693" s="102">
        <v>7</v>
      </c>
      <c r="T693" s="103">
        <v>1750000</v>
      </c>
      <c r="U693" s="103">
        <v>1800182</v>
      </c>
      <c r="V693" s="101">
        <f t="shared" si="2270"/>
        <v>0</v>
      </c>
      <c r="W693" s="101">
        <f t="shared" si="2271"/>
        <v>1750000</v>
      </c>
      <c r="X693" s="103"/>
      <c r="Y693" s="104">
        <f t="shared" si="2272"/>
        <v>0</v>
      </c>
      <c r="Z693" s="105" t="e">
        <f t="shared" si="2273"/>
        <v>#DIV/0!</v>
      </c>
      <c r="AA693" s="106">
        <f t="shared" si="2274"/>
        <v>4375</v>
      </c>
      <c r="AB693" s="107">
        <f t="shared" si="2275"/>
        <v>4375</v>
      </c>
      <c r="AC693" s="106">
        <f t="shared" si="2276"/>
        <v>0</v>
      </c>
      <c r="AD693" s="108">
        <f t="shared" si="2277"/>
        <v>12250</v>
      </c>
      <c r="AE693" s="298">
        <f>IF((SUMIF($J$7:$J$1048576,J693,$U$7:$U$1048576))&gt;(SUMIF($J$7:$J$1048576,J693,$T$7:$T$1048576)),AD693,(IF(O693="cpv",(U693*S693),(U693*S693/1000))))</f>
        <v>12250</v>
      </c>
      <c r="AF693" s="109">
        <f t="shared" si="2278"/>
        <v>0</v>
      </c>
      <c r="AG693" s="109">
        <v>0</v>
      </c>
      <c r="AH693" s="109">
        <f t="shared" si="2279"/>
        <v>7875</v>
      </c>
      <c r="AI693" s="341">
        <f t="shared" si="2280"/>
        <v>0.6428571428571429</v>
      </c>
    </row>
    <row r="694" spans="1:35" customFormat="1" ht="15.75" hidden="1" customHeight="1" thickBot="1" x14ac:dyDescent="0.3">
      <c r="A694" s="360" t="s">
        <v>1075</v>
      </c>
      <c r="B694" s="157">
        <v>2016</v>
      </c>
      <c r="C694" s="157">
        <v>4</v>
      </c>
      <c r="D694" s="342" t="s">
        <v>1016</v>
      </c>
      <c r="E694" s="159">
        <v>42461</v>
      </c>
      <c r="F694" s="159">
        <v>42470</v>
      </c>
      <c r="G694" s="343">
        <f t="shared" ref="G694:G696" ca="1" si="2281">IF($N$1&gt;F694,0,(F694-$N$1))</f>
        <v>0</v>
      </c>
      <c r="H694" s="156" t="s">
        <v>84</v>
      </c>
      <c r="I694" s="156" t="s">
        <v>170</v>
      </c>
      <c r="J694" s="156" t="s">
        <v>1076</v>
      </c>
      <c r="K694" s="344" t="str">
        <f t="shared" ref="K694:K696" ca="1" si="2282">IF(F694=0,$L$3,(IF(G694=0,$L$1,$L$2)))</f>
        <v>Completed</v>
      </c>
      <c r="L694" s="157" t="s">
        <v>82</v>
      </c>
      <c r="M694" s="157" t="s">
        <v>58</v>
      </c>
      <c r="N694" s="157" t="s">
        <v>306</v>
      </c>
      <c r="O694" s="157" t="s">
        <v>60</v>
      </c>
      <c r="P694" s="157" t="s">
        <v>79</v>
      </c>
      <c r="Q694" s="157" t="s">
        <v>79</v>
      </c>
      <c r="R694" s="158">
        <v>2.5</v>
      </c>
      <c r="S694" s="158">
        <v>7</v>
      </c>
      <c r="T694" s="345">
        <v>1000000</v>
      </c>
      <c r="U694" s="345">
        <v>1223745</v>
      </c>
      <c r="V694" s="344">
        <f t="shared" ref="V694:V696" si="2283">IF(U694&gt;T694,0,T694-U694)</f>
        <v>0</v>
      </c>
      <c r="W694" s="344">
        <f t="shared" ref="W694:W696" si="2284">IF(U694&gt;T694,T694,U694)</f>
        <v>1000000</v>
      </c>
      <c r="X694" s="345"/>
      <c r="Y694" s="346">
        <f t="shared" ref="Y694:Y696" si="2285">X694/U694</f>
        <v>0</v>
      </c>
      <c r="Z694" s="347" t="e">
        <f t="shared" ref="Z694:Z696" si="2286">AE694/X694</f>
        <v>#DIV/0!</v>
      </c>
      <c r="AA694" s="348">
        <f t="shared" ref="AA694:AA696" si="2287">IF(O694="cpv",(T694*R694),(T694/1000*R694))</f>
        <v>2500</v>
      </c>
      <c r="AB694" s="349">
        <f t="shared" ref="AB694:AB696" si="2288">IF(O694="cpv",(IF(V694&gt;0,U694*R694,AA694)),(IF(V694&gt;0,U694/1000*R694,AA694)))</f>
        <v>2500</v>
      </c>
      <c r="AC694" s="348">
        <f t="shared" ref="AC694:AC696" si="2289">AB694-AA694</f>
        <v>0</v>
      </c>
      <c r="AD694" s="350">
        <f t="shared" ref="AD694:AD696" si="2290">IF(O694="cpv",(T694*S694),(T694/1000*S694))</f>
        <v>7000</v>
      </c>
      <c r="AE694" s="351">
        <f>IF((SUMIF($J$7:$J$1048576,J694,$U$7:$U$1048576))&gt;(SUMIF($J$7:$J$1048576,J694,$T$7:$T$1048576)),AD694,(IF(O694="cpv",(U694*S694),(U694*S694/1000))))</f>
        <v>7000</v>
      </c>
      <c r="AF694" s="352">
        <f t="shared" ref="AF694:AF696" si="2291">AE694-AD694</f>
        <v>0</v>
      </c>
      <c r="AG694" s="352">
        <v>0</v>
      </c>
      <c r="AH694" s="352">
        <f t="shared" ref="AH694:AH696" si="2292">AE694-AB694-AG694</f>
        <v>4500</v>
      </c>
      <c r="AI694" s="353">
        <f t="shared" ref="AI694:AI696" si="2293">AH694/AE694</f>
        <v>0.6428571428571429</v>
      </c>
    </row>
    <row r="695" spans="1:35" customFormat="1" ht="15" hidden="1" customHeight="1" x14ac:dyDescent="0.3">
      <c r="A695" s="359" t="s">
        <v>1077</v>
      </c>
      <c r="B695" s="111">
        <v>2016</v>
      </c>
      <c r="C695" s="111">
        <v>4</v>
      </c>
      <c r="D695" s="112" t="s">
        <v>1016</v>
      </c>
      <c r="E695" s="113">
        <v>42461</v>
      </c>
      <c r="F695" s="113">
        <v>42480</v>
      </c>
      <c r="G695" s="114">
        <f t="shared" ca="1" si="2281"/>
        <v>0</v>
      </c>
      <c r="H695" s="115" t="s">
        <v>74</v>
      </c>
      <c r="I695" s="115" t="s">
        <v>1079</v>
      </c>
      <c r="J695" s="115" t="s">
        <v>1081</v>
      </c>
      <c r="K695" s="116" t="str">
        <f t="shared" ca="1" si="2282"/>
        <v>Completed</v>
      </c>
      <c r="L695" s="111" t="s">
        <v>410</v>
      </c>
      <c r="M695" s="111" t="s">
        <v>58</v>
      </c>
      <c r="N695" s="111" t="s">
        <v>78</v>
      </c>
      <c r="O695" s="111" t="s">
        <v>60</v>
      </c>
      <c r="P695" s="111" t="s">
        <v>79</v>
      </c>
      <c r="Q695" s="111" t="s">
        <v>79</v>
      </c>
      <c r="R695" s="117">
        <v>2</v>
      </c>
      <c r="S695" s="117">
        <v>4.25</v>
      </c>
      <c r="T695" s="118">
        <v>200000</v>
      </c>
      <c r="U695" s="118">
        <v>203574</v>
      </c>
      <c r="V695" s="116">
        <f t="shared" si="2283"/>
        <v>0</v>
      </c>
      <c r="W695" s="116">
        <f t="shared" si="2284"/>
        <v>200000</v>
      </c>
      <c r="X695" s="118"/>
      <c r="Y695" s="119">
        <f t="shared" si="2285"/>
        <v>0</v>
      </c>
      <c r="Z695" s="120" t="e">
        <f t="shared" si="2286"/>
        <v>#DIV/0!</v>
      </c>
      <c r="AA695" s="121">
        <f t="shared" si="2287"/>
        <v>400</v>
      </c>
      <c r="AB695" s="122">
        <f t="shared" si="2288"/>
        <v>400</v>
      </c>
      <c r="AC695" s="121">
        <f t="shared" si="2289"/>
        <v>0</v>
      </c>
      <c r="AD695" s="123">
        <f t="shared" si="2290"/>
        <v>850</v>
      </c>
      <c r="AE695" s="293">
        <f>IF((SUMIF($J$7:$J$1048576,J695,$U$7:$U$1048576))&gt;(SUMIF($J$7:$J$1048576,J695,$T$7:$T$1048576)),AD695,(IF(O695="cpv",(U695*S695),(U695*S695/1000))))</f>
        <v>850</v>
      </c>
      <c r="AF695" s="124">
        <f t="shared" si="2291"/>
        <v>0</v>
      </c>
      <c r="AG695" s="124">
        <v>0</v>
      </c>
      <c r="AH695" s="124">
        <f t="shared" si="2292"/>
        <v>450</v>
      </c>
      <c r="AI695" s="340">
        <f t="shared" si="2293"/>
        <v>0.52941176470588236</v>
      </c>
    </row>
    <row r="696" spans="1:35" customFormat="1" ht="15" hidden="1" customHeight="1" x14ac:dyDescent="0.3">
      <c r="A696" s="361" t="s">
        <v>1080</v>
      </c>
      <c r="B696" s="97">
        <v>2016</v>
      </c>
      <c r="C696" s="97">
        <v>4</v>
      </c>
      <c r="D696" s="98" t="s">
        <v>1016</v>
      </c>
      <c r="E696" s="99">
        <v>42461</v>
      </c>
      <c r="F696" s="99">
        <v>42480</v>
      </c>
      <c r="G696" s="100">
        <f t="shared" ca="1" si="2281"/>
        <v>0</v>
      </c>
      <c r="H696" s="96" t="s">
        <v>74</v>
      </c>
      <c r="I696" s="96" t="s">
        <v>1079</v>
      </c>
      <c r="J696" s="96" t="s">
        <v>1081</v>
      </c>
      <c r="K696" s="101" t="str">
        <f t="shared" ca="1" si="2282"/>
        <v>Completed</v>
      </c>
      <c r="L696" s="97" t="s">
        <v>64</v>
      </c>
      <c r="M696" s="97" t="s">
        <v>58</v>
      </c>
      <c r="N696" s="97" t="s">
        <v>78</v>
      </c>
      <c r="O696" s="97" t="s">
        <v>60</v>
      </c>
      <c r="P696" s="97" t="s">
        <v>79</v>
      </c>
      <c r="Q696" s="97" t="s">
        <v>79</v>
      </c>
      <c r="R696" s="102">
        <v>2.5</v>
      </c>
      <c r="S696" s="102">
        <v>4.25</v>
      </c>
      <c r="T696" s="103">
        <v>500000</v>
      </c>
      <c r="U696" s="103">
        <v>500890</v>
      </c>
      <c r="V696" s="101">
        <f t="shared" si="2283"/>
        <v>0</v>
      </c>
      <c r="W696" s="101">
        <f t="shared" si="2284"/>
        <v>500000</v>
      </c>
      <c r="X696" s="103">
        <v>7348</v>
      </c>
      <c r="Y696" s="104">
        <f t="shared" si="2285"/>
        <v>1.4669887600071872E-2</v>
      </c>
      <c r="Z696" s="105">
        <f t="shared" si="2286"/>
        <v>0.28919433859553623</v>
      </c>
      <c r="AA696" s="106">
        <f t="shared" si="2287"/>
        <v>1250</v>
      </c>
      <c r="AB696" s="107">
        <f t="shared" si="2288"/>
        <v>1250</v>
      </c>
      <c r="AC696" s="106">
        <f t="shared" si="2289"/>
        <v>0</v>
      </c>
      <c r="AD696" s="108">
        <f t="shared" si="2290"/>
        <v>2125</v>
      </c>
      <c r="AE696" s="298">
        <f>IF((SUMIF($J$7:$J$1048576,J696,$U$7:$U$1048576))&gt;(SUMIF($J$7:$J$1048576,J696,$T$7:$T$1048576)),AD696,(IF(O696="cpv",(U696*S696),(U696*S696/1000))))</f>
        <v>2125</v>
      </c>
      <c r="AF696" s="109">
        <f t="shared" si="2291"/>
        <v>0</v>
      </c>
      <c r="AG696" s="109">
        <v>0</v>
      </c>
      <c r="AH696" s="109">
        <f t="shared" si="2292"/>
        <v>875</v>
      </c>
      <c r="AI696" s="341">
        <f t="shared" si="2293"/>
        <v>0.41176470588235292</v>
      </c>
    </row>
    <row r="697" spans="1:35" customFormat="1" ht="15.75" hidden="1" customHeight="1" thickBot="1" x14ac:dyDescent="0.3">
      <c r="A697" s="360" t="s">
        <v>1078</v>
      </c>
      <c r="B697" s="157">
        <v>2016</v>
      </c>
      <c r="C697" s="157">
        <v>4</v>
      </c>
      <c r="D697" s="342" t="s">
        <v>1016</v>
      </c>
      <c r="E697" s="159">
        <v>42461</v>
      </c>
      <c r="F697" s="159">
        <v>42480</v>
      </c>
      <c r="G697" s="343">
        <f t="shared" ref="G697:G699" ca="1" si="2294">IF($N$1&gt;F697,0,(F697-$N$1))</f>
        <v>0</v>
      </c>
      <c r="H697" s="156" t="s">
        <v>74</v>
      </c>
      <c r="I697" s="156" t="s">
        <v>1079</v>
      </c>
      <c r="J697" s="156" t="s">
        <v>1081</v>
      </c>
      <c r="K697" s="344" t="str">
        <f t="shared" ref="K697:K699" ca="1" si="2295">IF(F697=0,$L$3,(IF(G697=0,$L$1,$L$2)))</f>
        <v>Completed</v>
      </c>
      <c r="L697" s="157" t="s">
        <v>82</v>
      </c>
      <c r="M697" s="157" t="s">
        <v>58</v>
      </c>
      <c r="N697" s="157" t="s">
        <v>78</v>
      </c>
      <c r="O697" s="157" t="s">
        <v>60</v>
      </c>
      <c r="P697" s="157" t="s">
        <v>79</v>
      </c>
      <c r="Q697" s="157" t="s">
        <v>79</v>
      </c>
      <c r="R697" s="158">
        <v>0.5</v>
      </c>
      <c r="S697" s="158">
        <v>4.25</v>
      </c>
      <c r="T697" s="345">
        <v>550000</v>
      </c>
      <c r="U697" s="345">
        <v>550111</v>
      </c>
      <c r="V697" s="344">
        <f t="shared" ref="V697:V699" si="2296">IF(U697&gt;T697,0,T697-U697)</f>
        <v>0</v>
      </c>
      <c r="W697" s="344">
        <f t="shared" ref="W697:W699" si="2297">IF(U697&gt;T697,T697,U697)</f>
        <v>550000</v>
      </c>
      <c r="X697" s="345">
        <v>3650</v>
      </c>
      <c r="Y697" s="346">
        <f t="shared" ref="Y697:Y699" si="2298">X697/U697</f>
        <v>6.6350245677690503E-3</v>
      </c>
      <c r="Z697" s="347">
        <f t="shared" ref="Z697:Z699" si="2299">AE697/X697</f>
        <v>0.5547945205479452</v>
      </c>
      <c r="AA697" s="348">
        <f t="shared" ref="AA697:AA699" si="2300">IF(O697="cpv",(T697*R697),(T697/1000*R697))</f>
        <v>275</v>
      </c>
      <c r="AB697" s="349">
        <f t="shared" ref="AB697:AB699" si="2301">IF(O697="cpv",(IF(V697&gt;0,U697*R697,AA697)),(IF(V697&gt;0,U697/1000*R697,AA697)))</f>
        <v>275</v>
      </c>
      <c r="AC697" s="348">
        <f t="shared" ref="AC697:AC699" si="2302">AB697-AA697</f>
        <v>0</v>
      </c>
      <c r="AD697" s="350">
        <f t="shared" ref="AD697:AD699" si="2303">IF(O697="cpv",(T697*S697),(T697/1000*S697))</f>
        <v>2337.5</v>
      </c>
      <c r="AE697" s="351">
        <v>2025</v>
      </c>
      <c r="AF697" s="352">
        <f t="shared" ref="AF697:AF699" si="2304">AE697-AD697</f>
        <v>-312.5</v>
      </c>
      <c r="AG697" s="352">
        <v>0</v>
      </c>
      <c r="AH697" s="352">
        <f t="shared" ref="AH697:AH699" si="2305">AE697-AB697-AG697</f>
        <v>1750</v>
      </c>
      <c r="AI697" s="353">
        <f t="shared" ref="AI697:AI699" si="2306">AH697/AE697</f>
        <v>0.86419753086419748</v>
      </c>
    </row>
    <row r="698" spans="1:35" customFormat="1" ht="15" hidden="1" customHeight="1" x14ac:dyDescent="0.3">
      <c r="A698" s="359" t="s">
        <v>1082</v>
      </c>
      <c r="B698" s="111">
        <v>2016</v>
      </c>
      <c r="C698" s="111">
        <v>4</v>
      </c>
      <c r="D698" s="112" t="s">
        <v>1016</v>
      </c>
      <c r="E698" s="113">
        <v>42461</v>
      </c>
      <c r="F698" s="113">
        <v>42480</v>
      </c>
      <c r="G698" s="114">
        <f t="shared" ca="1" si="2294"/>
        <v>0</v>
      </c>
      <c r="H698" s="115" t="s">
        <v>74</v>
      </c>
      <c r="I698" s="115" t="s">
        <v>1079</v>
      </c>
      <c r="J698" s="115" t="s">
        <v>1084</v>
      </c>
      <c r="K698" s="116" t="str">
        <f t="shared" ca="1" si="2295"/>
        <v>Completed</v>
      </c>
      <c r="L698" s="111" t="s">
        <v>77</v>
      </c>
      <c r="M698" s="111" t="s">
        <v>58</v>
      </c>
      <c r="N698" s="111" t="s">
        <v>108</v>
      </c>
      <c r="O698" s="111" t="s">
        <v>109</v>
      </c>
      <c r="P698" s="111" t="s">
        <v>100</v>
      </c>
      <c r="Q698" s="111" t="s">
        <v>101</v>
      </c>
      <c r="R698" s="117">
        <v>0.01</v>
      </c>
      <c r="S698" s="117">
        <v>0.03</v>
      </c>
      <c r="T698" s="118">
        <v>50000</v>
      </c>
      <c r="U698" s="118">
        <v>50046</v>
      </c>
      <c r="V698" s="116">
        <f t="shared" si="2296"/>
        <v>0</v>
      </c>
      <c r="W698" s="116">
        <f t="shared" si="2297"/>
        <v>50000</v>
      </c>
      <c r="X698" s="118">
        <v>6000</v>
      </c>
      <c r="Y698" s="119">
        <f t="shared" si="2298"/>
        <v>0.11988970147464333</v>
      </c>
      <c r="Z698" s="120">
        <f t="shared" si="2299"/>
        <v>0.25</v>
      </c>
      <c r="AA698" s="121">
        <f t="shared" si="2300"/>
        <v>500</v>
      </c>
      <c r="AB698" s="122">
        <f t="shared" si="2301"/>
        <v>500</v>
      </c>
      <c r="AC698" s="121">
        <f t="shared" si="2302"/>
        <v>0</v>
      </c>
      <c r="AD698" s="123">
        <f t="shared" si="2303"/>
        <v>1500</v>
      </c>
      <c r="AE698" s="293">
        <f>IF((SUMIF($J$7:$J$1048576,J698,$U$7:$U$1048576))&gt;(SUMIF($J$7:$J$1048576,J698,$T$7:$T$1048576)),AD698,(IF(O698="cpv",(U698*S698),(U698*S698/1000))))</f>
        <v>1500</v>
      </c>
      <c r="AF698" s="124">
        <f t="shared" si="2304"/>
        <v>0</v>
      </c>
      <c r="AG698" s="124">
        <v>0</v>
      </c>
      <c r="AH698" s="124">
        <f t="shared" si="2305"/>
        <v>1000</v>
      </c>
      <c r="AI698" s="340">
        <f t="shared" si="2306"/>
        <v>0.66666666666666663</v>
      </c>
    </row>
    <row r="699" spans="1:35" customFormat="1" ht="15.75" hidden="1" customHeight="1" thickBot="1" x14ac:dyDescent="0.3">
      <c r="A699" s="360" t="s">
        <v>1083</v>
      </c>
      <c r="B699" s="157">
        <v>2016</v>
      </c>
      <c r="C699" s="157">
        <v>4</v>
      </c>
      <c r="D699" s="342" t="s">
        <v>1016</v>
      </c>
      <c r="E699" s="159">
        <v>42461</v>
      </c>
      <c r="F699" s="159">
        <v>42480</v>
      </c>
      <c r="G699" s="343">
        <f t="shared" ca="1" si="2294"/>
        <v>0</v>
      </c>
      <c r="H699" s="156" t="s">
        <v>74</v>
      </c>
      <c r="I699" s="156" t="s">
        <v>1079</v>
      </c>
      <c r="J699" s="156" t="s">
        <v>1084</v>
      </c>
      <c r="K699" s="344" t="str">
        <f t="shared" ca="1" si="2295"/>
        <v>Completed</v>
      </c>
      <c r="L699" s="157" t="s">
        <v>133</v>
      </c>
      <c r="M699" s="157" t="s">
        <v>58</v>
      </c>
      <c r="N699" s="157" t="s">
        <v>108</v>
      </c>
      <c r="O699" s="157" t="s">
        <v>109</v>
      </c>
      <c r="P699" s="157" t="s">
        <v>100</v>
      </c>
      <c r="Q699" s="157" t="s">
        <v>101</v>
      </c>
      <c r="R699" s="158">
        <v>5.0000000000000001E-3</v>
      </c>
      <c r="S699" s="158">
        <v>0.03</v>
      </c>
      <c r="T699" s="345">
        <v>100000</v>
      </c>
      <c r="U699" s="345">
        <v>103303</v>
      </c>
      <c r="V699" s="344">
        <f t="shared" si="2296"/>
        <v>0</v>
      </c>
      <c r="W699" s="344">
        <f t="shared" si="2297"/>
        <v>100000</v>
      </c>
      <c r="X699" s="345">
        <v>6559</v>
      </c>
      <c r="Y699" s="346">
        <f t="shared" si="2298"/>
        <v>6.3492831766744431E-2</v>
      </c>
      <c r="Z699" s="347">
        <f t="shared" si="2299"/>
        <v>0.38115566397316664</v>
      </c>
      <c r="AA699" s="348">
        <f t="shared" si="2300"/>
        <v>500</v>
      </c>
      <c r="AB699" s="349">
        <f t="shared" si="2301"/>
        <v>500</v>
      </c>
      <c r="AC699" s="348">
        <f t="shared" si="2302"/>
        <v>0</v>
      </c>
      <c r="AD699" s="350">
        <f t="shared" si="2303"/>
        <v>3000</v>
      </c>
      <c r="AE699" s="351">
        <v>2500</v>
      </c>
      <c r="AF699" s="352">
        <f t="shared" si="2304"/>
        <v>-500</v>
      </c>
      <c r="AG699" s="352">
        <v>0</v>
      </c>
      <c r="AH699" s="352">
        <f t="shared" si="2305"/>
        <v>2000</v>
      </c>
      <c r="AI699" s="353">
        <f t="shared" si="2306"/>
        <v>0.8</v>
      </c>
    </row>
    <row r="700" spans="1:35" customFormat="1" ht="15" hidden="1" customHeight="1" x14ac:dyDescent="0.3">
      <c r="A700" s="359" t="s">
        <v>1085</v>
      </c>
      <c r="B700" s="111">
        <v>2016</v>
      </c>
      <c r="C700" s="111">
        <v>4</v>
      </c>
      <c r="D700" s="112" t="s">
        <v>1016</v>
      </c>
      <c r="E700" s="113">
        <v>42464</v>
      </c>
      <c r="F700" s="113">
        <v>42490</v>
      </c>
      <c r="G700" s="114">
        <f t="shared" ref="G700:G703" ca="1" si="2307">IF($N$1&gt;F700,0,(F700-$N$1))</f>
        <v>0</v>
      </c>
      <c r="H700" s="115" t="s">
        <v>54</v>
      </c>
      <c r="I700" s="115" t="s">
        <v>792</v>
      </c>
      <c r="J700" s="115" t="s">
        <v>1089</v>
      </c>
      <c r="K700" s="116" t="str">
        <f t="shared" ref="K700:K703" ca="1" si="2308">IF(F700=0,$L$3,(IF(G700=0,$L$1,$L$2)))</f>
        <v>Completed</v>
      </c>
      <c r="L700" s="111" t="s">
        <v>82</v>
      </c>
      <c r="M700" s="111" t="s">
        <v>58</v>
      </c>
      <c r="N700" s="111" t="s">
        <v>59</v>
      </c>
      <c r="O700" s="111" t="s">
        <v>60</v>
      </c>
      <c r="P700" s="111" t="s">
        <v>61</v>
      </c>
      <c r="Q700" s="111" t="s">
        <v>62</v>
      </c>
      <c r="R700" s="117">
        <v>0.1</v>
      </c>
      <c r="S700" s="117">
        <v>1</v>
      </c>
      <c r="T700" s="118">
        <v>1000000</v>
      </c>
      <c r="U700" s="118">
        <v>1002754</v>
      </c>
      <c r="V700" s="116">
        <f t="shared" ref="V700:V703" si="2309">IF(U700&gt;T700,0,T700-U700)</f>
        <v>0</v>
      </c>
      <c r="W700" s="116">
        <f t="shared" ref="W700:W703" si="2310">IF(U700&gt;T700,T700,U700)</f>
        <v>1000000</v>
      </c>
      <c r="X700" s="118"/>
      <c r="Y700" s="119">
        <f t="shared" ref="Y700:Y701" si="2311">X700/U700</f>
        <v>0</v>
      </c>
      <c r="Z700" s="120" t="e">
        <f t="shared" ref="Z700:Z703" si="2312">AE700/X700</f>
        <v>#DIV/0!</v>
      </c>
      <c r="AA700" s="121">
        <f t="shared" ref="AA700:AA703" si="2313">IF(O700="cpv",(T700*R700),(T700/1000*R700))</f>
        <v>100</v>
      </c>
      <c r="AB700" s="122">
        <f t="shared" ref="AB700:AB701" si="2314">IF(O700="cpv",(IF(V700&gt;0,U700*R700,AA700)),(IF(V700&gt;0,U700/1000*R700,AA700)))</f>
        <v>100</v>
      </c>
      <c r="AC700" s="121">
        <f t="shared" ref="AC700:AC703" si="2315">AB700-AA700</f>
        <v>0</v>
      </c>
      <c r="AD700" s="123">
        <f t="shared" ref="AD700:AD703" si="2316">IF(O700="cpv",(T700*S700),(T700/1000*S700))</f>
        <v>1000</v>
      </c>
      <c r="AE700" s="293">
        <f>IF((SUMIF($J$7:$J$1048576,J700,$U$7:$U$1048576))&gt;(SUMIF($J$7:$J$1048576,J700,$T$7:$T$1048576)),AD700,(IF(O700="cpv",(U700*S700),(U700*S700/1000))))</f>
        <v>1002.754</v>
      </c>
      <c r="AF700" s="124">
        <f t="shared" ref="AF700:AF703" si="2317">AE700-AD700</f>
        <v>2.7540000000000191</v>
      </c>
      <c r="AG700" s="124">
        <v>0</v>
      </c>
      <c r="AH700" s="124">
        <f t="shared" ref="AH700:AH703" si="2318">AE700-AB700-AG700</f>
        <v>902.75400000000002</v>
      </c>
      <c r="AI700" s="340">
        <f t="shared" ref="AI700:AI703" si="2319">AH700/AE700</f>
        <v>0.90027464363143905</v>
      </c>
    </row>
    <row r="701" spans="1:35" customFormat="1" ht="15" hidden="1" customHeight="1" x14ac:dyDescent="0.3">
      <c r="A701" s="361" t="s">
        <v>1086</v>
      </c>
      <c r="B701" s="97">
        <v>2016</v>
      </c>
      <c r="C701" s="97">
        <v>4</v>
      </c>
      <c r="D701" s="98" t="s">
        <v>1016</v>
      </c>
      <c r="E701" s="99">
        <v>42464</v>
      </c>
      <c r="F701" s="99">
        <v>42490</v>
      </c>
      <c r="G701" s="100">
        <f t="shared" ca="1" si="2307"/>
        <v>0</v>
      </c>
      <c r="H701" s="96" t="s">
        <v>54</v>
      </c>
      <c r="I701" s="96" t="s">
        <v>792</v>
      </c>
      <c r="J701" s="96" t="s">
        <v>1089</v>
      </c>
      <c r="K701" s="101" t="str">
        <f t="shared" ca="1" si="2308"/>
        <v>Completed</v>
      </c>
      <c r="L701" s="97" t="s">
        <v>64</v>
      </c>
      <c r="M701" s="97" t="s">
        <v>58</v>
      </c>
      <c r="N701" s="97" t="s">
        <v>59</v>
      </c>
      <c r="O701" s="97" t="s">
        <v>60</v>
      </c>
      <c r="P701" s="97" t="s">
        <v>61</v>
      </c>
      <c r="Q701" s="97" t="s">
        <v>62</v>
      </c>
      <c r="R701" s="102">
        <v>0.2</v>
      </c>
      <c r="S701" s="102">
        <v>1</v>
      </c>
      <c r="T701" s="103">
        <v>1500000</v>
      </c>
      <c r="U701" s="103">
        <v>1484961</v>
      </c>
      <c r="V701" s="101">
        <f t="shared" si="2309"/>
        <v>15039</v>
      </c>
      <c r="W701" s="101">
        <f t="shared" si="2310"/>
        <v>1484961</v>
      </c>
      <c r="X701" s="103">
        <v>516</v>
      </c>
      <c r="Y701" s="104">
        <f t="shared" si="2311"/>
        <v>3.4748387331384463E-4</v>
      </c>
      <c r="Z701" s="105">
        <f t="shared" si="2312"/>
        <v>1.6841085271317831</v>
      </c>
      <c r="AA701" s="106">
        <f t="shared" si="2313"/>
        <v>300</v>
      </c>
      <c r="AB701" s="107">
        <f t="shared" si="2314"/>
        <v>296.99220000000003</v>
      </c>
      <c r="AC701" s="106">
        <f t="shared" si="2315"/>
        <v>-3.0077999999999747</v>
      </c>
      <c r="AD701" s="108">
        <f t="shared" si="2316"/>
        <v>1500</v>
      </c>
      <c r="AE701" s="298">
        <v>869</v>
      </c>
      <c r="AF701" s="109">
        <f t="shared" si="2317"/>
        <v>-631</v>
      </c>
      <c r="AG701" s="109">
        <v>0</v>
      </c>
      <c r="AH701" s="109">
        <f t="shared" si="2318"/>
        <v>572.00779999999997</v>
      </c>
      <c r="AI701" s="341">
        <f t="shared" si="2319"/>
        <v>0.65823682393555805</v>
      </c>
    </row>
    <row r="702" spans="1:35" customFormat="1" ht="15" hidden="1" customHeight="1" x14ac:dyDescent="0.3">
      <c r="A702" s="361" t="s">
        <v>1087</v>
      </c>
      <c r="B702" s="97">
        <v>2016</v>
      </c>
      <c r="C702" s="97">
        <v>4</v>
      </c>
      <c r="D702" s="98" t="s">
        <v>1016</v>
      </c>
      <c r="E702" s="99">
        <v>42464</v>
      </c>
      <c r="F702" s="99">
        <v>42490</v>
      </c>
      <c r="G702" s="100">
        <f t="shared" ref="G702" ca="1" si="2320">IF($N$1&gt;F702,0,(F702-$N$1))</f>
        <v>0</v>
      </c>
      <c r="H702" s="96" t="s">
        <v>54</v>
      </c>
      <c r="I702" s="96" t="s">
        <v>792</v>
      </c>
      <c r="J702" s="96" t="s">
        <v>1089</v>
      </c>
      <c r="K702" s="101" t="str">
        <f t="shared" ref="K702" ca="1" si="2321">IF(F702=0,$L$3,(IF(G702=0,$L$1,$L$2)))</f>
        <v>Completed</v>
      </c>
      <c r="L702" s="97" t="s">
        <v>315</v>
      </c>
      <c r="M702" s="97" t="s">
        <v>58</v>
      </c>
      <c r="N702" s="97" t="s">
        <v>59</v>
      </c>
      <c r="O702" s="97" t="s">
        <v>60</v>
      </c>
      <c r="P702" s="97" t="s">
        <v>61</v>
      </c>
      <c r="Q702" s="97" t="s">
        <v>62</v>
      </c>
      <c r="R702" s="102">
        <v>0.17</v>
      </c>
      <c r="S702" s="102">
        <v>1</v>
      </c>
      <c r="T702" s="103">
        <v>1000000</v>
      </c>
      <c r="U702" s="103">
        <v>1000317</v>
      </c>
      <c r="V702" s="101">
        <f t="shared" ref="V702" si="2322">IF(U702&gt;T702,0,T702-U702)</f>
        <v>0</v>
      </c>
      <c r="W702" s="101">
        <f t="shared" ref="W702" si="2323">IF(U702&gt;T702,T702,U702)</f>
        <v>1000000</v>
      </c>
      <c r="X702" s="103">
        <v>6689</v>
      </c>
      <c r="Y702" s="104">
        <f t="shared" ref="Y702" si="2324">X702/U702</f>
        <v>6.6868802589579108E-3</v>
      </c>
      <c r="Z702" s="105">
        <f t="shared" ref="Z702" si="2325">AE702/X702</f>
        <v>0.14954656899387053</v>
      </c>
      <c r="AA702" s="106">
        <f t="shared" ref="AA702" si="2326">IF(O702="cpv",(T702*R702),(T702/1000*R702))</f>
        <v>170</v>
      </c>
      <c r="AB702" s="107">
        <f t="shared" ref="AB702" si="2327">IF(O702="cpv",(IF(V702&gt;0,U702*R702,AA702)),(IF(V702&gt;0,U702/1000*R702,AA702)))</f>
        <v>170</v>
      </c>
      <c r="AC702" s="106">
        <f t="shared" ref="AC702" si="2328">AB702-AA702</f>
        <v>0</v>
      </c>
      <c r="AD702" s="108">
        <f t="shared" ref="AD702" si="2329">IF(O702="cpv",(T702*S702),(T702/1000*S702))</f>
        <v>1000</v>
      </c>
      <c r="AE702" s="298">
        <f>IF((SUMIF($J$7:$J$1048576,J702,$U$7:$U$1048576))&gt;(SUMIF($J$7:$J$1048576,J702,$T$7:$T$1048576)),AD702,(IF(O702="cpv",(U702*S702),(U702*S702/1000))))</f>
        <v>1000.317</v>
      </c>
      <c r="AF702" s="109">
        <f t="shared" ref="AF702" si="2330">AE702-AD702</f>
        <v>0.31700000000000728</v>
      </c>
      <c r="AG702" s="109">
        <v>0</v>
      </c>
      <c r="AH702" s="109">
        <f t="shared" ref="AH702" si="2331">AE702-AB702-AG702</f>
        <v>830.31700000000001</v>
      </c>
      <c r="AI702" s="341">
        <f t="shared" ref="AI702" si="2332">AH702/AE702</f>
        <v>0.83005387292228361</v>
      </c>
    </row>
    <row r="703" spans="1:35" customFormat="1" ht="15" hidden="1" customHeight="1" x14ac:dyDescent="0.3">
      <c r="A703" s="361" t="s">
        <v>1330</v>
      </c>
      <c r="B703" s="97">
        <v>2016</v>
      </c>
      <c r="C703" s="97">
        <v>4</v>
      </c>
      <c r="D703" s="98" t="s">
        <v>1016</v>
      </c>
      <c r="E703" s="99">
        <v>42464</v>
      </c>
      <c r="F703" s="99">
        <v>42490</v>
      </c>
      <c r="G703" s="100">
        <f t="shared" ca="1" si="2307"/>
        <v>0</v>
      </c>
      <c r="H703" s="96" t="s">
        <v>54</v>
      </c>
      <c r="I703" s="96" t="s">
        <v>792</v>
      </c>
      <c r="J703" s="96" t="s">
        <v>1089</v>
      </c>
      <c r="K703" s="101" t="str">
        <f t="shared" ca="1" si="2308"/>
        <v>Completed</v>
      </c>
      <c r="L703" s="97" t="s">
        <v>175</v>
      </c>
      <c r="M703" s="97" t="s">
        <v>58</v>
      </c>
      <c r="N703" s="97" t="s">
        <v>59</v>
      </c>
      <c r="O703" s="97" t="s">
        <v>60</v>
      </c>
      <c r="P703" s="97" t="s">
        <v>61</v>
      </c>
      <c r="Q703" s="97" t="s">
        <v>62</v>
      </c>
      <c r="R703" s="102"/>
      <c r="S703" s="102">
        <v>1</v>
      </c>
      <c r="T703" s="103">
        <v>120000</v>
      </c>
      <c r="U703" s="103">
        <v>26609</v>
      </c>
      <c r="V703" s="101">
        <f t="shared" si="2309"/>
        <v>93391</v>
      </c>
      <c r="W703" s="101">
        <f t="shared" si="2310"/>
        <v>26609</v>
      </c>
      <c r="X703" s="103">
        <v>7</v>
      </c>
      <c r="Y703" s="104">
        <f>X703/U703</f>
        <v>2.6306888646698487E-4</v>
      </c>
      <c r="Z703" s="105">
        <f t="shared" si="2312"/>
        <v>3.8012857142857146</v>
      </c>
      <c r="AA703" s="106">
        <f t="shared" si="2313"/>
        <v>0</v>
      </c>
      <c r="AB703" s="107">
        <v>27</v>
      </c>
      <c r="AC703" s="106">
        <f t="shared" si="2315"/>
        <v>27</v>
      </c>
      <c r="AD703" s="108">
        <f t="shared" si="2316"/>
        <v>120</v>
      </c>
      <c r="AE703" s="298">
        <f>IF((SUMIF($J$7:$J$1048576,J703,$U$7:$U$1048576))&gt;(SUMIF($J$7:$J$1048576,J703,$T$7:$T$1048576)),AD703,(IF(O703="cpv",(U703*S703),(U703*S703/1000))))</f>
        <v>26.609000000000002</v>
      </c>
      <c r="AF703" s="109">
        <f t="shared" si="2317"/>
        <v>-93.390999999999991</v>
      </c>
      <c r="AG703" s="109">
        <v>0</v>
      </c>
      <c r="AH703" s="109">
        <f t="shared" si="2318"/>
        <v>-0.39099999999999824</v>
      </c>
      <c r="AI703" s="341">
        <f t="shared" si="2319"/>
        <v>-1.4694276372655801E-2</v>
      </c>
    </row>
    <row r="704" spans="1:35" customFormat="1" ht="15.75" hidden="1" customHeight="1" thickBot="1" x14ac:dyDescent="0.3">
      <c r="A704" s="360" t="s">
        <v>1088</v>
      </c>
      <c r="B704" s="157">
        <v>2016</v>
      </c>
      <c r="C704" s="157">
        <v>4</v>
      </c>
      <c r="D704" s="342" t="s">
        <v>1016</v>
      </c>
      <c r="E704" s="159">
        <v>42464</v>
      </c>
      <c r="F704" s="159">
        <v>42490</v>
      </c>
      <c r="G704" s="343">
        <f t="shared" ref="G704:G706" ca="1" si="2333">IF($N$1&gt;F704,0,(F704-$N$1))</f>
        <v>0</v>
      </c>
      <c r="H704" s="156" t="s">
        <v>54</v>
      </c>
      <c r="I704" s="156" t="s">
        <v>792</v>
      </c>
      <c r="J704" s="156" t="s">
        <v>1089</v>
      </c>
      <c r="K704" s="344" t="str">
        <f t="shared" ref="K704:K706" ca="1" si="2334">IF(F704=0,$L$3,(IF(G704=0,$L$1,$L$2)))</f>
        <v>Completed</v>
      </c>
      <c r="L704" s="157" t="s">
        <v>172</v>
      </c>
      <c r="M704" s="157" t="s">
        <v>58</v>
      </c>
      <c r="N704" s="157" t="s">
        <v>59</v>
      </c>
      <c r="O704" s="157" t="s">
        <v>60</v>
      </c>
      <c r="P704" s="157" t="s">
        <v>61</v>
      </c>
      <c r="Q704" s="157" t="s">
        <v>62</v>
      </c>
      <c r="R704" s="158">
        <v>0.15</v>
      </c>
      <c r="S704" s="158">
        <v>1</v>
      </c>
      <c r="T704" s="345">
        <v>1000000</v>
      </c>
      <c r="U704" s="345">
        <v>1101741</v>
      </c>
      <c r="V704" s="344">
        <f t="shared" ref="V704:V706" si="2335">IF(U704&gt;T704,0,T704-U704)</f>
        <v>0</v>
      </c>
      <c r="W704" s="344">
        <f t="shared" ref="W704:W706" si="2336">IF(U704&gt;T704,T704,U704)</f>
        <v>1000000</v>
      </c>
      <c r="X704" s="345"/>
      <c r="Y704" s="346">
        <f t="shared" ref="Y704:Y706" si="2337">X704/U704</f>
        <v>0</v>
      </c>
      <c r="Z704" s="347" t="e">
        <f t="shared" ref="Z704:Z706" si="2338">AE704/X704</f>
        <v>#DIV/0!</v>
      </c>
      <c r="AA704" s="348">
        <f t="shared" ref="AA704:AA706" si="2339">IF(O704="cpv",(T704*R704),(T704/1000*R704))</f>
        <v>150</v>
      </c>
      <c r="AB704" s="349">
        <f t="shared" ref="AB704:AB706" si="2340">IF(O704="cpv",(IF(V704&gt;0,U704*R704,AA704)),(IF(V704&gt;0,U704/1000*R704,AA704)))</f>
        <v>150</v>
      </c>
      <c r="AC704" s="348">
        <f t="shared" ref="AC704:AC706" si="2341">AB704-AA704</f>
        <v>0</v>
      </c>
      <c r="AD704" s="350">
        <f t="shared" ref="AD704:AD706" si="2342">IF(O704="cpv",(T704*S704),(T704/1000*S704))</f>
        <v>1000</v>
      </c>
      <c r="AE704" s="351">
        <f>IF((SUMIF($J$7:$J$1048576,J704,$U$7:$U$1048576))&gt;(SUMIF($J$7:$J$1048576,J704,$T$7:$T$1048576)),AD704,(IF(O704="cpv",(U704*S704),(U704*S704/1000))))</f>
        <v>1101.741</v>
      </c>
      <c r="AF704" s="352">
        <f t="shared" ref="AF704:AF706" si="2343">AE704-AD704</f>
        <v>101.74099999999999</v>
      </c>
      <c r="AG704" s="352">
        <v>0</v>
      </c>
      <c r="AH704" s="352">
        <f t="shared" ref="AH704:AH706" si="2344">AE704-AB704-AG704</f>
        <v>951.74099999999999</v>
      </c>
      <c r="AI704" s="353">
        <f t="shared" ref="AI704:AI706" si="2345">AH704/AE704</f>
        <v>0.86385184902803835</v>
      </c>
    </row>
    <row r="705" spans="1:35" customFormat="1" ht="15.75" hidden="1" customHeight="1" thickBot="1" x14ac:dyDescent="0.3">
      <c r="A705" s="362" t="s">
        <v>1090</v>
      </c>
      <c r="B705" s="141">
        <v>2016</v>
      </c>
      <c r="C705" s="141">
        <v>4</v>
      </c>
      <c r="D705" s="142" t="s">
        <v>1016</v>
      </c>
      <c r="E705" s="143">
        <v>42464</v>
      </c>
      <c r="F705" s="143">
        <v>42475</v>
      </c>
      <c r="G705" s="144">
        <f t="shared" ca="1" si="2333"/>
        <v>0</v>
      </c>
      <c r="H705" s="145" t="s">
        <v>84</v>
      </c>
      <c r="I705" s="145" t="s">
        <v>170</v>
      </c>
      <c r="J705" s="145" t="s">
        <v>1091</v>
      </c>
      <c r="K705" s="146" t="str">
        <f t="shared" ca="1" si="2334"/>
        <v>Completed</v>
      </c>
      <c r="L705" s="141" t="s">
        <v>64</v>
      </c>
      <c r="M705" s="141" t="s">
        <v>58</v>
      </c>
      <c r="N705" s="141" t="s">
        <v>59</v>
      </c>
      <c r="O705" s="141" t="s">
        <v>60</v>
      </c>
      <c r="P705" s="141" t="s">
        <v>61</v>
      </c>
      <c r="Q705" s="141" t="s">
        <v>62</v>
      </c>
      <c r="R705" s="147">
        <v>0.2</v>
      </c>
      <c r="S705" s="147">
        <v>0.8</v>
      </c>
      <c r="T705" s="148">
        <v>2000000</v>
      </c>
      <c r="U705" s="148">
        <v>2014763</v>
      </c>
      <c r="V705" s="146">
        <f t="shared" si="2335"/>
        <v>0</v>
      </c>
      <c r="W705" s="146">
        <f t="shared" si="2336"/>
        <v>2000000</v>
      </c>
      <c r="X705" s="148">
        <v>644</v>
      </c>
      <c r="Y705" s="149">
        <f t="shared" si="2337"/>
        <v>3.1964057310959157E-4</v>
      </c>
      <c r="Z705" s="150">
        <f t="shared" si="2338"/>
        <v>1.8012422360248448</v>
      </c>
      <c r="AA705" s="151">
        <f t="shared" si="2339"/>
        <v>400</v>
      </c>
      <c r="AB705" s="152">
        <f t="shared" si="2340"/>
        <v>400</v>
      </c>
      <c r="AC705" s="151">
        <f t="shared" si="2341"/>
        <v>0</v>
      </c>
      <c r="AD705" s="153">
        <f t="shared" si="2342"/>
        <v>1600</v>
      </c>
      <c r="AE705" s="295">
        <v>1160</v>
      </c>
      <c r="AF705" s="154">
        <f t="shared" si="2343"/>
        <v>-440</v>
      </c>
      <c r="AG705" s="154">
        <v>0</v>
      </c>
      <c r="AH705" s="154">
        <f t="shared" si="2344"/>
        <v>760</v>
      </c>
      <c r="AI705" s="354">
        <f t="shared" si="2345"/>
        <v>0.65517241379310343</v>
      </c>
    </row>
    <row r="706" spans="1:35" customFormat="1" ht="15.75" hidden="1" customHeight="1" thickBot="1" x14ac:dyDescent="0.3">
      <c r="A706" s="362" t="s">
        <v>1100</v>
      </c>
      <c r="B706" s="141">
        <v>2016</v>
      </c>
      <c r="C706" s="141">
        <v>4</v>
      </c>
      <c r="D706" s="142" t="s">
        <v>1016</v>
      </c>
      <c r="E706" s="143">
        <v>42465</v>
      </c>
      <c r="F706" s="143">
        <v>42485</v>
      </c>
      <c r="G706" s="144">
        <f t="shared" ca="1" si="2333"/>
        <v>0</v>
      </c>
      <c r="H706" s="145" t="s">
        <v>74</v>
      </c>
      <c r="I706" s="145" t="s">
        <v>743</v>
      </c>
      <c r="J706" s="145" t="s">
        <v>1092</v>
      </c>
      <c r="K706" s="146" t="str">
        <f t="shared" ca="1" si="2334"/>
        <v>Completed</v>
      </c>
      <c r="L706" s="141" t="s">
        <v>82</v>
      </c>
      <c r="M706" s="141" t="s">
        <v>58</v>
      </c>
      <c r="N706" s="141" t="s">
        <v>78</v>
      </c>
      <c r="O706" s="141" t="s">
        <v>60</v>
      </c>
      <c r="P706" s="141" t="s">
        <v>79</v>
      </c>
      <c r="Q706" s="141" t="s">
        <v>79</v>
      </c>
      <c r="R706" s="147">
        <v>0.5</v>
      </c>
      <c r="S706" s="147">
        <v>1.75</v>
      </c>
      <c r="T706" s="148">
        <v>1500000</v>
      </c>
      <c r="U706" s="148">
        <v>1500048</v>
      </c>
      <c r="V706" s="146">
        <f t="shared" si="2335"/>
        <v>0</v>
      </c>
      <c r="W706" s="146">
        <f t="shared" si="2336"/>
        <v>1500000</v>
      </c>
      <c r="X706" s="148">
        <v>11355</v>
      </c>
      <c r="Y706" s="149">
        <f t="shared" si="2337"/>
        <v>7.5697577677514317E-3</v>
      </c>
      <c r="Z706" s="150">
        <f t="shared" si="2338"/>
        <v>0.23117569352708059</v>
      </c>
      <c r="AA706" s="151">
        <f t="shared" si="2339"/>
        <v>750</v>
      </c>
      <c r="AB706" s="152">
        <f t="shared" si="2340"/>
        <v>750</v>
      </c>
      <c r="AC706" s="151">
        <f t="shared" si="2341"/>
        <v>0</v>
      </c>
      <c r="AD706" s="153">
        <f t="shared" si="2342"/>
        <v>2625</v>
      </c>
      <c r="AE706" s="295">
        <f>IF((SUMIF($J$7:$J$1048576,J706,$U$7:$U$1048576))&gt;(SUMIF($J$7:$J$1048576,J706,$T$7:$T$1048576)),AD706,(IF(O706="cpv",(U706*S706),(U706*S706/1000))))</f>
        <v>2625</v>
      </c>
      <c r="AF706" s="154">
        <f t="shared" si="2343"/>
        <v>0</v>
      </c>
      <c r="AG706" s="154">
        <v>0</v>
      </c>
      <c r="AH706" s="154">
        <f t="shared" si="2344"/>
        <v>1875</v>
      </c>
      <c r="AI706" s="354">
        <f t="shared" si="2345"/>
        <v>0.7142857142857143</v>
      </c>
    </row>
    <row r="707" spans="1:35" customFormat="1" ht="15" hidden="1" customHeight="1" x14ac:dyDescent="0.3">
      <c r="A707" s="359" t="s">
        <v>1101</v>
      </c>
      <c r="B707" s="111">
        <v>2016</v>
      </c>
      <c r="C707" s="111">
        <v>4</v>
      </c>
      <c r="D707" s="112" t="s">
        <v>1016</v>
      </c>
      <c r="E707" s="113">
        <v>42465</v>
      </c>
      <c r="F707" s="113">
        <v>42485</v>
      </c>
      <c r="G707" s="114">
        <f t="shared" ref="G707:G710" ca="1" si="2346">IF($N$1&gt;F707,0,(F707-$N$1))</f>
        <v>0</v>
      </c>
      <c r="H707" s="115" t="s">
        <v>74</v>
      </c>
      <c r="I707" s="115" t="s">
        <v>743</v>
      </c>
      <c r="J707" s="115" t="s">
        <v>1093</v>
      </c>
      <c r="K707" s="116" t="str">
        <f t="shared" ref="K707:K710" ca="1" si="2347">IF(F707=0,$L$3,(IF(G707=0,$L$1,$L$2)))</f>
        <v>Completed</v>
      </c>
      <c r="L707" s="111" t="s">
        <v>82</v>
      </c>
      <c r="M707" s="111" t="s">
        <v>58</v>
      </c>
      <c r="N707" s="111" t="s">
        <v>59</v>
      </c>
      <c r="O707" s="111" t="s">
        <v>60</v>
      </c>
      <c r="P707" s="111" t="s">
        <v>61</v>
      </c>
      <c r="Q707" s="111" t="s">
        <v>62</v>
      </c>
      <c r="R707" s="117">
        <v>0.1</v>
      </c>
      <c r="S707" s="117">
        <v>1.75</v>
      </c>
      <c r="T707" s="118">
        <v>2000000</v>
      </c>
      <c r="U707" s="118">
        <v>2006366</v>
      </c>
      <c r="V707" s="116">
        <f t="shared" ref="V707:V710" si="2348">IF(U707&gt;T707,0,T707-U707)</f>
        <v>0</v>
      </c>
      <c r="W707" s="116">
        <f t="shared" ref="W707:W710" si="2349">IF(U707&gt;T707,T707,U707)</f>
        <v>2000000</v>
      </c>
      <c r="X707" s="118">
        <v>931</v>
      </c>
      <c r="Y707" s="119">
        <f t="shared" ref="Y707:Y710" si="2350">X707/U707</f>
        <v>4.6402301474406961E-4</v>
      </c>
      <c r="Z707" s="120">
        <f t="shared" ref="Z707:Z710" si="2351">AE707/X707</f>
        <v>3.7593984962406015</v>
      </c>
      <c r="AA707" s="121">
        <f t="shared" ref="AA707:AA710" si="2352">IF(O707="cpv",(T707*R707),(T707/1000*R707))</f>
        <v>200</v>
      </c>
      <c r="AB707" s="122">
        <f t="shared" ref="AB707:AB710" si="2353">IF(O707="cpv",(IF(V707&gt;0,U707*R707,AA707)),(IF(V707&gt;0,U707/1000*R707,AA707)))</f>
        <v>200</v>
      </c>
      <c r="AC707" s="121">
        <f t="shared" ref="AC707:AC710" si="2354">AB707-AA707</f>
        <v>0</v>
      </c>
      <c r="AD707" s="123">
        <f t="shared" ref="AD707:AD710" si="2355">IF(O707="cpv",(T707*S707),(T707/1000*S707))</f>
        <v>3500</v>
      </c>
      <c r="AE707" s="293">
        <f>IF((SUMIF($J$7:$J$1048576,J707,$U$7:$U$1048576))&gt;(SUMIF($J$7:$J$1048576,J707,$T$7:$T$1048576)),AD707,(IF(O707="cpv",(U707*S707),(U707*S707/1000))))</f>
        <v>3500</v>
      </c>
      <c r="AF707" s="124">
        <f t="shared" ref="AF707:AF710" si="2356">AE707-AD707</f>
        <v>0</v>
      </c>
      <c r="AG707" s="124">
        <v>0</v>
      </c>
      <c r="AH707" s="124">
        <f t="shared" ref="AH707:AH710" si="2357">AE707-AB707-AG707</f>
        <v>3300</v>
      </c>
      <c r="AI707" s="340">
        <f t="shared" ref="AI707:AI710" si="2358">AH707/AE707</f>
        <v>0.94285714285714284</v>
      </c>
    </row>
    <row r="708" spans="1:35" customFormat="1" ht="15" hidden="1" customHeight="1" x14ac:dyDescent="0.3">
      <c r="A708" s="361" t="s">
        <v>1102</v>
      </c>
      <c r="B708" s="97">
        <v>2016</v>
      </c>
      <c r="C708" s="97">
        <v>4</v>
      </c>
      <c r="D708" s="98" t="s">
        <v>1016</v>
      </c>
      <c r="E708" s="99">
        <v>42465</v>
      </c>
      <c r="F708" s="99">
        <v>42485</v>
      </c>
      <c r="G708" s="100">
        <f t="shared" ca="1" si="2346"/>
        <v>0</v>
      </c>
      <c r="H708" s="96" t="s">
        <v>74</v>
      </c>
      <c r="I708" s="96" t="s">
        <v>743</v>
      </c>
      <c r="J708" s="96" t="s">
        <v>1094</v>
      </c>
      <c r="K708" s="101" t="str">
        <f t="shared" ca="1" si="2347"/>
        <v>Completed</v>
      </c>
      <c r="L708" s="97" t="s">
        <v>155</v>
      </c>
      <c r="M708" s="97" t="s">
        <v>58</v>
      </c>
      <c r="N708" s="97" t="s">
        <v>59</v>
      </c>
      <c r="O708" s="97" t="s">
        <v>42</v>
      </c>
      <c r="P708" s="97" t="s">
        <v>61</v>
      </c>
      <c r="Q708" s="97" t="s">
        <v>62</v>
      </c>
      <c r="R708" s="102">
        <v>0.3</v>
      </c>
      <c r="S708" s="102">
        <v>1.75</v>
      </c>
      <c r="T708" s="103">
        <v>3333</v>
      </c>
      <c r="U708" s="103">
        <v>2703</v>
      </c>
      <c r="V708" s="101">
        <f t="shared" si="2348"/>
        <v>630</v>
      </c>
      <c r="W708" s="101">
        <f t="shared" si="2349"/>
        <v>2703</v>
      </c>
      <c r="X708" s="103"/>
      <c r="Y708" s="104">
        <f t="shared" si="2350"/>
        <v>0</v>
      </c>
      <c r="Z708" s="105" t="e">
        <f t="shared" si="2351"/>
        <v>#DIV/0!</v>
      </c>
      <c r="AA708" s="106">
        <f t="shared" si="2352"/>
        <v>0.99990000000000001</v>
      </c>
      <c r="AB708" s="107">
        <v>810</v>
      </c>
      <c r="AC708" s="106">
        <f t="shared" si="2354"/>
        <v>809.00009999999997</v>
      </c>
      <c r="AD708" s="108">
        <f t="shared" si="2355"/>
        <v>5.8327500000000008</v>
      </c>
      <c r="AE708" s="298">
        <f>IF((SUMIF($J$7:$J$1048576,J708,$U$7:$U$1048576))&gt;(SUMIF($J$7:$J$1048576,J708,$T$7:$T$1048576)),AD708,(IF(O708="cpv",(U708*S708),(U708*S708/1000))))</f>
        <v>4.7302499999999998</v>
      </c>
      <c r="AF708" s="109">
        <f t="shared" si="2356"/>
        <v>-1.1025000000000009</v>
      </c>
      <c r="AG708" s="109">
        <v>0</v>
      </c>
      <c r="AH708" s="109">
        <f t="shared" si="2357"/>
        <v>-805.26975000000004</v>
      </c>
      <c r="AI708" s="341">
        <f t="shared" si="2358"/>
        <v>-170.2383066434121</v>
      </c>
    </row>
    <row r="709" spans="1:35" customFormat="1" ht="15" hidden="1" customHeight="1" x14ac:dyDescent="0.3">
      <c r="A709" s="361" t="s">
        <v>1103</v>
      </c>
      <c r="B709" s="97">
        <v>2016</v>
      </c>
      <c r="C709" s="97">
        <v>4</v>
      </c>
      <c r="D709" s="98" t="s">
        <v>1016</v>
      </c>
      <c r="E709" s="99">
        <v>42465</v>
      </c>
      <c r="F709" s="99">
        <v>42485</v>
      </c>
      <c r="G709" s="100">
        <f t="shared" ca="1" si="2346"/>
        <v>0</v>
      </c>
      <c r="H709" s="96" t="s">
        <v>74</v>
      </c>
      <c r="I709" s="96" t="s">
        <v>743</v>
      </c>
      <c r="J709" s="96" t="s">
        <v>1095</v>
      </c>
      <c r="K709" s="101" t="str">
        <f t="shared" ca="1" si="2347"/>
        <v>Completed</v>
      </c>
      <c r="L709" s="97" t="s">
        <v>666</v>
      </c>
      <c r="M709" s="97" t="s">
        <v>58</v>
      </c>
      <c r="N709" s="97" t="s">
        <v>59</v>
      </c>
      <c r="O709" s="97" t="s">
        <v>42</v>
      </c>
      <c r="P709" s="97" t="s">
        <v>61</v>
      </c>
      <c r="Q709" s="97" t="s">
        <v>62</v>
      </c>
      <c r="R709" s="102">
        <v>0.3</v>
      </c>
      <c r="S709" s="102">
        <v>1.75</v>
      </c>
      <c r="T709" s="103">
        <v>1500</v>
      </c>
      <c r="U709" s="103">
        <v>1502</v>
      </c>
      <c r="V709" s="101">
        <f t="shared" si="2348"/>
        <v>0</v>
      </c>
      <c r="W709" s="101">
        <f t="shared" si="2349"/>
        <v>1500</v>
      </c>
      <c r="X709" s="103"/>
      <c r="Y709" s="104">
        <f t="shared" si="2350"/>
        <v>0</v>
      </c>
      <c r="Z709" s="105" t="e">
        <f t="shared" si="2351"/>
        <v>#DIV/0!</v>
      </c>
      <c r="AA709" s="106">
        <f t="shared" si="2352"/>
        <v>0.44999999999999996</v>
      </c>
      <c r="AB709" s="107">
        <v>450</v>
      </c>
      <c r="AC709" s="106">
        <f t="shared" si="2354"/>
        <v>449.55</v>
      </c>
      <c r="AD709" s="108">
        <f t="shared" si="2355"/>
        <v>2.625</v>
      </c>
      <c r="AE709" s="298">
        <f>IF((SUMIF($J$7:$J$1048576,J709,$U$7:$U$1048576))&gt;(SUMIF($J$7:$J$1048576,J709,$T$7:$T$1048576)),AD709,(IF(O709="cpv",(U709*S709),(U709*S709/1000))))</f>
        <v>2.625</v>
      </c>
      <c r="AF709" s="109">
        <f t="shared" si="2356"/>
        <v>0</v>
      </c>
      <c r="AG709" s="109">
        <v>0</v>
      </c>
      <c r="AH709" s="109">
        <f t="shared" si="2357"/>
        <v>-447.375</v>
      </c>
      <c r="AI709" s="341">
        <f t="shared" si="2358"/>
        <v>-170.42857142857142</v>
      </c>
    </row>
    <row r="710" spans="1:35" customFormat="1" ht="15" hidden="1" customHeight="1" x14ac:dyDescent="0.3">
      <c r="A710" s="361" t="s">
        <v>1104</v>
      </c>
      <c r="B710" s="97">
        <v>2016</v>
      </c>
      <c r="C710" s="97">
        <v>4</v>
      </c>
      <c r="D710" s="98" t="s">
        <v>1016</v>
      </c>
      <c r="E710" s="99">
        <v>42465</v>
      </c>
      <c r="F710" s="99">
        <v>42485</v>
      </c>
      <c r="G710" s="100">
        <f t="shared" ca="1" si="2346"/>
        <v>0</v>
      </c>
      <c r="H710" s="96" t="s">
        <v>74</v>
      </c>
      <c r="I710" s="96" t="s">
        <v>743</v>
      </c>
      <c r="J710" s="96" t="s">
        <v>1096</v>
      </c>
      <c r="K710" s="101" t="str">
        <f t="shared" ca="1" si="2347"/>
        <v>Completed</v>
      </c>
      <c r="L710" s="97" t="s">
        <v>64</v>
      </c>
      <c r="M710" s="97" t="s">
        <v>58</v>
      </c>
      <c r="N710" s="97" t="s">
        <v>59</v>
      </c>
      <c r="O710" s="97" t="s">
        <v>60</v>
      </c>
      <c r="P710" s="97" t="s">
        <v>61</v>
      </c>
      <c r="Q710" s="97" t="s">
        <v>62</v>
      </c>
      <c r="R710" s="102">
        <v>0.2</v>
      </c>
      <c r="S710" s="102">
        <v>1.75</v>
      </c>
      <c r="T710" s="103">
        <v>2500000</v>
      </c>
      <c r="U710" s="103">
        <v>2335592</v>
      </c>
      <c r="V710" s="101">
        <f t="shared" si="2348"/>
        <v>164408</v>
      </c>
      <c r="W710" s="101">
        <f t="shared" si="2349"/>
        <v>2335592</v>
      </c>
      <c r="X710" s="103">
        <v>881</v>
      </c>
      <c r="Y710" s="104">
        <f t="shared" si="2350"/>
        <v>3.7720629287992083E-4</v>
      </c>
      <c r="Z710" s="105">
        <f t="shared" si="2351"/>
        <v>4.6393711691259929</v>
      </c>
      <c r="AA710" s="106">
        <f t="shared" si="2352"/>
        <v>500</v>
      </c>
      <c r="AB710" s="107">
        <f t="shared" si="2353"/>
        <v>467.11840000000007</v>
      </c>
      <c r="AC710" s="106">
        <f t="shared" si="2354"/>
        <v>-32.881599999999935</v>
      </c>
      <c r="AD710" s="108">
        <f t="shared" si="2355"/>
        <v>4375</v>
      </c>
      <c r="AE710" s="298">
        <f>IF((SUMIF($J$7:$J$1048576,J710,$U$7:$U$1048576))&gt;(SUMIF($J$7:$J$1048576,J710,$T$7:$T$1048576)),AD710,(IF(O710="cpv",(U710*S710),(U710*S710/1000))))</f>
        <v>4087.2860000000001</v>
      </c>
      <c r="AF710" s="109">
        <f t="shared" si="2356"/>
        <v>-287.71399999999994</v>
      </c>
      <c r="AG710" s="109">
        <v>0</v>
      </c>
      <c r="AH710" s="109">
        <f t="shared" si="2357"/>
        <v>3620.1675999999998</v>
      </c>
      <c r="AI710" s="341">
        <f t="shared" si="2358"/>
        <v>0.88571428571428568</v>
      </c>
    </row>
    <row r="711" spans="1:35" customFormat="1" ht="15" hidden="1" customHeight="1" x14ac:dyDescent="0.3">
      <c r="A711" s="361" t="s">
        <v>1105</v>
      </c>
      <c r="B711" s="97">
        <v>2016</v>
      </c>
      <c r="C711" s="97">
        <v>4</v>
      </c>
      <c r="D711" s="98" t="s">
        <v>1016</v>
      </c>
      <c r="E711" s="99">
        <v>42465</v>
      </c>
      <c r="F711" s="99">
        <v>42485</v>
      </c>
      <c r="G711" s="100">
        <f t="shared" ref="G711:G712" ca="1" si="2359">IF($N$1&gt;F711,0,(F711-$N$1))</f>
        <v>0</v>
      </c>
      <c r="H711" s="96" t="s">
        <v>74</v>
      </c>
      <c r="I711" s="96" t="s">
        <v>743</v>
      </c>
      <c r="J711" s="96" t="s">
        <v>1097</v>
      </c>
      <c r="K711" s="101" t="str">
        <f t="shared" ref="K711:K712" ca="1" si="2360">IF(F711=0,$L$3,(IF(G711=0,$L$1,$L$2)))</f>
        <v>Completed</v>
      </c>
      <c r="L711" s="97" t="s">
        <v>57</v>
      </c>
      <c r="M711" s="97" t="s">
        <v>58</v>
      </c>
      <c r="N711" s="97" t="s">
        <v>59</v>
      </c>
      <c r="O711" s="97" t="s">
        <v>60</v>
      </c>
      <c r="P711" s="97" t="s">
        <v>61</v>
      </c>
      <c r="Q711" s="97" t="s">
        <v>62</v>
      </c>
      <c r="R711" s="102">
        <v>0.5</v>
      </c>
      <c r="S711" s="102">
        <v>1.75</v>
      </c>
      <c r="T711" s="103">
        <v>3000000</v>
      </c>
      <c r="U711" s="103">
        <v>3000162</v>
      </c>
      <c r="V711" s="101">
        <f t="shared" ref="V711:V712" si="2361">IF(U711&gt;T711,0,T711-U711)</f>
        <v>0</v>
      </c>
      <c r="W711" s="101">
        <f t="shared" ref="W711:W712" si="2362">IF(U711&gt;T711,T711,U711)</f>
        <v>3000000</v>
      </c>
      <c r="X711" s="103"/>
      <c r="Y711" s="104">
        <f t="shared" ref="Y711:Y712" si="2363">X711/U711</f>
        <v>0</v>
      </c>
      <c r="Z711" s="105" t="e">
        <f t="shared" ref="Z711:Z712" si="2364">AE711/X711</f>
        <v>#DIV/0!</v>
      </c>
      <c r="AA711" s="106">
        <f t="shared" ref="AA711:AA712" si="2365">IF(O711="cpv",(T711*R711),(T711/1000*R711))</f>
        <v>1500</v>
      </c>
      <c r="AB711" s="107">
        <f t="shared" ref="AB711:AB712" si="2366">IF(O711="cpv",(IF(V711&gt;0,U711*R711,AA711)),(IF(V711&gt;0,U711/1000*R711,AA711)))</f>
        <v>1500</v>
      </c>
      <c r="AC711" s="106">
        <f t="shared" ref="AC711:AC712" si="2367">AB711-AA711</f>
        <v>0</v>
      </c>
      <c r="AD711" s="108">
        <f t="shared" ref="AD711:AD712" si="2368">IF(O711="cpv",(T711*S711),(T711/1000*S711))</f>
        <v>5250</v>
      </c>
      <c r="AE711" s="298">
        <v>3779</v>
      </c>
      <c r="AF711" s="109">
        <f t="shared" ref="AF711:AF712" si="2369">AE711-AD711</f>
        <v>-1471</v>
      </c>
      <c r="AG711" s="109">
        <v>0</v>
      </c>
      <c r="AH711" s="109">
        <f t="shared" ref="AH711:AH712" si="2370">AE711-AB711-AG711</f>
        <v>2279</v>
      </c>
      <c r="AI711" s="341">
        <f t="shared" ref="AI711:AI712" si="2371">AH711/AE711</f>
        <v>0.60306959513098701</v>
      </c>
    </row>
    <row r="712" spans="1:35" customFormat="1" ht="15.75" hidden="1" customHeight="1" thickBot="1" x14ac:dyDescent="0.3">
      <c r="A712" s="360" t="s">
        <v>1106</v>
      </c>
      <c r="B712" s="157">
        <v>2016</v>
      </c>
      <c r="C712" s="157">
        <v>4</v>
      </c>
      <c r="D712" s="342" t="s">
        <v>1016</v>
      </c>
      <c r="E712" s="159">
        <v>42465</v>
      </c>
      <c r="F712" s="159">
        <v>42485</v>
      </c>
      <c r="G712" s="343">
        <f t="shared" ca="1" si="2359"/>
        <v>0</v>
      </c>
      <c r="H712" s="156" t="s">
        <v>74</v>
      </c>
      <c r="I712" s="156" t="s">
        <v>743</v>
      </c>
      <c r="J712" s="156" t="s">
        <v>1098</v>
      </c>
      <c r="K712" s="344" t="str">
        <f t="shared" ca="1" si="2360"/>
        <v>Completed</v>
      </c>
      <c r="L712" s="157" t="s">
        <v>253</v>
      </c>
      <c r="M712" s="157" t="s">
        <v>58</v>
      </c>
      <c r="N712" s="157" t="s">
        <v>59</v>
      </c>
      <c r="O712" s="157" t="s">
        <v>42</v>
      </c>
      <c r="P712" s="157" t="s">
        <v>61</v>
      </c>
      <c r="Q712" s="157" t="s">
        <v>62</v>
      </c>
      <c r="R712" s="158">
        <v>0.5</v>
      </c>
      <c r="S712" s="158">
        <v>1.75</v>
      </c>
      <c r="T712" s="345">
        <v>1000</v>
      </c>
      <c r="U712" s="345">
        <v>882</v>
      </c>
      <c r="V712" s="344">
        <f t="shared" si="2361"/>
        <v>118</v>
      </c>
      <c r="W712" s="344">
        <f t="shared" si="2362"/>
        <v>882</v>
      </c>
      <c r="X712" s="345"/>
      <c r="Y712" s="346">
        <f t="shared" si="2363"/>
        <v>0</v>
      </c>
      <c r="Z712" s="347" t="e">
        <f t="shared" si="2364"/>
        <v>#DIV/0!</v>
      </c>
      <c r="AA712" s="348">
        <f t="shared" si="2365"/>
        <v>0.5</v>
      </c>
      <c r="AB712" s="349">
        <f t="shared" si="2366"/>
        <v>0.441</v>
      </c>
      <c r="AC712" s="348">
        <f t="shared" si="2367"/>
        <v>-5.8999999999999997E-2</v>
      </c>
      <c r="AD712" s="350">
        <f t="shared" si="2368"/>
        <v>1.75</v>
      </c>
      <c r="AE712" s="351">
        <f>IF((SUMIF($J$7:$J$1048576,J712,$U$7:$U$1048576))&gt;(SUMIF($J$7:$J$1048576,J712,$T$7:$T$1048576)),AD712,(IF(O712="cpv",(U712*S712),(U712*S712/1000))))</f>
        <v>1.5435000000000001</v>
      </c>
      <c r="AF712" s="352">
        <f t="shared" si="2369"/>
        <v>-0.20649999999999991</v>
      </c>
      <c r="AG712" s="352">
        <v>0</v>
      </c>
      <c r="AH712" s="352">
        <f t="shared" si="2370"/>
        <v>1.1025</v>
      </c>
      <c r="AI712" s="353">
        <f t="shared" si="2371"/>
        <v>0.7142857142857143</v>
      </c>
    </row>
    <row r="713" spans="1:35" customFormat="1" ht="15" hidden="1" customHeight="1" x14ac:dyDescent="0.3">
      <c r="A713" s="359" t="s">
        <v>1099</v>
      </c>
      <c r="B713" s="111">
        <v>2016</v>
      </c>
      <c r="C713" s="111">
        <v>4</v>
      </c>
      <c r="D713" s="112" t="s">
        <v>1016</v>
      </c>
      <c r="E713" s="113">
        <v>42466</v>
      </c>
      <c r="F713" s="113">
        <v>42490</v>
      </c>
      <c r="G713" s="114">
        <f t="shared" ref="G713:G715" ca="1" si="2372">IF($N$1&gt;F713,0,(F713-$N$1))</f>
        <v>0</v>
      </c>
      <c r="H713" s="115" t="s">
        <v>74</v>
      </c>
      <c r="I713" s="115" t="s">
        <v>75</v>
      </c>
      <c r="J713" s="115" t="s">
        <v>1110</v>
      </c>
      <c r="K713" s="116" t="str">
        <f t="shared" ref="K713:K715" ca="1" si="2373">IF(F713=0,$L$3,(IF(G713=0,$L$1,$L$2)))</f>
        <v>Completed</v>
      </c>
      <c r="L713" s="111" t="s">
        <v>253</v>
      </c>
      <c r="M713" s="111" t="s">
        <v>58</v>
      </c>
      <c r="N713" s="111" t="s">
        <v>78</v>
      </c>
      <c r="O713" s="111" t="s">
        <v>60</v>
      </c>
      <c r="P713" s="111" t="s">
        <v>79</v>
      </c>
      <c r="Q713" s="111" t="s">
        <v>79</v>
      </c>
      <c r="R713" s="117">
        <v>2.5</v>
      </c>
      <c r="S713" s="117">
        <v>4.25</v>
      </c>
      <c r="T713" s="118">
        <v>250000</v>
      </c>
      <c r="U713" s="118">
        <v>7685</v>
      </c>
      <c r="V713" s="116">
        <f t="shared" ref="V713:V715" si="2374">IF(U713&gt;T713,0,T713-U713)</f>
        <v>242315</v>
      </c>
      <c r="W713" s="116">
        <f t="shared" ref="W713:W715" si="2375">IF(U713&gt;T713,T713,U713)</f>
        <v>7685</v>
      </c>
      <c r="X713" s="118"/>
      <c r="Y713" s="119">
        <f t="shared" ref="Y713:Y715" si="2376">X713/U713</f>
        <v>0</v>
      </c>
      <c r="Z713" s="120" t="e">
        <f t="shared" ref="Z713:Z715" si="2377">AE713/X713</f>
        <v>#DIV/0!</v>
      </c>
      <c r="AA713" s="121">
        <f t="shared" ref="AA713:AA715" si="2378">IF(O713="cpv",(T713*R713),(T713/1000*R713))</f>
        <v>625</v>
      </c>
      <c r="AB713" s="122">
        <f t="shared" ref="AB713:AB714" si="2379">IF(O713="cpv",(IF(V713&gt;0,U713*R713,AA713)),(IF(V713&gt;0,U713/1000*R713,AA713)))</f>
        <v>19.212499999999999</v>
      </c>
      <c r="AC713" s="121">
        <f t="shared" ref="AC713:AC715" si="2380">AB713-AA713</f>
        <v>-605.78750000000002</v>
      </c>
      <c r="AD713" s="123">
        <f t="shared" ref="AD713:AD715" si="2381">IF(O713="cpv",(T713*S713),(T713/1000*S713))</f>
        <v>1062.5</v>
      </c>
      <c r="AE713" s="293">
        <v>20</v>
      </c>
      <c r="AF713" s="124">
        <f t="shared" ref="AF713:AF715" si="2382">AE713-AD713</f>
        <v>-1042.5</v>
      </c>
      <c r="AG713" s="124">
        <v>0</v>
      </c>
      <c r="AH713" s="124">
        <f t="shared" ref="AH713:AH715" si="2383">AE713-AB713-AG713</f>
        <v>0.78750000000000142</v>
      </c>
      <c r="AI713" s="340">
        <f t="shared" ref="AI713:AI715" si="2384">AH713/AE713</f>
        <v>3.937500000000007E-2</v>
      </c>
    </row>
    <row r="714" spans="1:35" customFormat="1" ht="15" hidden="1" customHeight="1" x14ac:dyDescent="0.3">
      <c r="A714" s="361" t="s">
        <v>1107</v>
      </c>
      <c r="B714" s="97">
        <v>2016</v>
      </c>
      <c r="C714" s="97">
        <v>4</v>
      </c>
      <c r="D714" s="98" t="s">
        <v>1016</v>
      </c>
      <c r="E714" s="99">
        <v>42466</v>
      </c>
      <c r="F714" s="99">
        <v>42490</v>
      </c>
      <c r="G714" s="100">
        <f t="shared" ca="1" si="2372"/>
        <v>0</v>
      </c>
      <c r="H714" s="96" t="s">
        <v>74</v>
      </c>
      <c r="I714" s="96" t="s">
        <v>75</v>
      </c>
      <c r="J714" s="96" t="s">
        <v>1110</v>
      </c>
      <c r="K714" s="101" t="str">
        <f t="shared" ca="1" si="2373"/>
        <v>Completed</v>
      </c>
      <c r="L714" s="97" t="s">
        <v>64</v>
      </c>
      <c r="M714" s="97" t="s">
        <v>58</v>
      </c>
      <c r="N714" s="97" t="s">
        <v>78</v>
      </c>
      <c r="O714" s="97" t="s">
        <v>60</v>
      </c>
      <c r="P714" s="97" t="s">
        <v>79</v>
      </c>
      <c r="Q714" s="97" t="s">
        <v>79</v>
      </c>
      <c r="R714" s="102">
        <v>2.5</v>
      </c>
      <c r="S714" s="102">
        <v>4.25</v>
      </c>
      <c r="T714" s="103">
        <v>750000</v>
      </c>
      <c r="U714" s="103">
        <v>1000566</v>
      </c>
      <c r="V714" s="101">
        <f t="shared" si="2374"/>
        <v>0</v>
      </c>
      <c r="W714" s="101">
        <f t="shared" si="2375"/>
        <v>750000</v>
      </c>
      <c r="X714" s="103">
        <v>17409</v>
      </c>
      <c r="Y714" s="104">
        <f t="shared" si="2376"/>
        <v>1.7399152079922764E-2</v>
      </c>
      <c r="Z714" s="105">
        <f t="shared" si="2377"/>
        <v>0.25733815842380375</v>
      </c>
      <c r="AA714" s="106">
        <f t="shared" si="2378"/>
        <v>1875</v>
      </c>
      <c r="AB714" s="107">
        <f t="shared" si="2379"/>
        <v>1875</v>
      </c>
      <c r="AC714" s="106">
        <f t="shared" si="2380"/>
        <v>0</v>
      </c>
      <c r="AD714" s="108">
        <f t="shared" si="2381"/>
        <v>3187.5</v>
      </c>
      <c r="AE714" s="298">
        <v>4480</v>
      </c>
      <c r="AF714" s="109">
        <f t="shared" si="2382"/>
        <v>1292.5</v>
      </c>
      <c r="AG714" s="109">
        <v>0</v>
      </c>
      <c r="AH714" s="109">
        <f t="shared" si="2383"/>
        <v>2605</v>
      </c>
      <c r="AI714" s="341">
        <f t="shared" si="2384"/>
        <v>0.5814732142857143</v>
      </c>
    </row>
    <row r="715" spans="1:35" customFormat="1" ht="15" hidden="1" customHeight="1" x14ac:dyDescent="0.3">
      <c r="A715" s="361" t="s">
        <v>1108</v>
      </c>
      <c r="B715" s="97">
        <v>2016</v>
      </c>
      <c r="C715" s="97">
        <v>4</v>
      </c>
      <c r="D715" s="98" t="s">
        <v>1016</v>
      </c>
      <c r="E715" s="99">
        <v>42466</v>
      </c>
      <c r="F715" s="99">
        <v>42490</v>
      </c>
      <c r="G715" s="100">
        <f t="shared" ca="1" si="2372"/>
        <v>0</v>
      </c>
      <c r="H715" s="96" t="s">
        <v>74</v>
      </c>
      <c r="I715" s="96" t="s">
        <v>75</v>
      </c>
      <c r="J715" s="96" t="s">
        <v>1110</v>
      </c>
      <c r="K715" s="101" t="str">
        <f t="shared" ca="1" si="2373"/>
        <v>Completed</v>
      </c>
      <c r="L715" s="97" t="s">
        <v>82</v>
      </c>
      <c r="M715" s="97" t="s">
        <v>58</v>
      </c>
      <c r="N715" s="97" t="s">
        <v>78</v>
      </c>
      <c r="O715" s="97" t="s">
        <v>60</v>
      </c>
      <c r="P715" s="97" t="s">
        <v>79</v>
      </c>
      <c r="Q715" s="97" t="s">
        <v>79</v>
      </c>
      <c r="R715" s="102">
        <v>0.5</v>
      </c>
      <c r="S715" s="102">
        <v>4.25</v>
      </c>
      <c r="T715" s="103">
        <v>1000000</v>
      </c>
      <c r="U715" s="103">
        <v>1000119</v>
      </c>
      <c r="V715" s="101">
        <f t="shared" si="2374"/>
        <v>0</v>
      </c>
      <c r="W715" s="101">
        <f t="shared" si="2375"/>
        <v>1000000</v>
      </c>
      <c r="X715" s="103">
        <v>5684</v>
      </c>
      <c r="Y715" s="104">
        <f t="shared" si="2376"/>
        <v>5.6833236844815466E-3</v>
      </c>
      <c r="Z715" s="105">
        <f t="shared" si="2377"/>
        <v>0.74771287825475019</v>
      </c>
      <c r="AA715" s="106">
        <f t="shared" si="2378"/>
        <v>500</v>
      </c>
      <c r="AB715" s="107">
        <v>995</v>
      </c>
      <c r="AC715" s="106">
        <f t="shared" si="2380"/>
        <v>495</v>
      </c>
      <c r="AD715" s="108">
        <f t="shared" si="2381"/>
        <v>4250</v>
      </c>
      <c r="AE715" s="298">
        <f>IF((SUMIF($J$7:$J$1048576,J715,$U$7:$U$1048576))&gt;(SUMIF($J$7:$J$1048576,J715,$T$7:$T$1048576)),AD715,(IF(O715="cpv",(U715*S715),(U715*S715/1000))))</f>
        <v>4250</v>
      </c>
      <c r="AF715" s="109">
        <f t="shared" si="2382"/>
        <v>0</v>
      </c>
      <c r="AG715" s="109">
        <v>0</v>
      </c>
      <c r="AH715" s="109">
        <f t="shared" si="2383"/>
        <v>3255</v>
      </c>
      <c r="AI715" s="341">
        <f t="shared" si="2384"/>
        <v>0.76588235294117646</v>
      </c>
    </row>
    <row r="716" spans="1:35" customFormat="1" ht="15.75" hidden="1" customHeight="1" thickBot="1" x14ac:dyDescent="0.3">
      <c r="A716" s="360" t="s">
        <v>1109</v>
      </c>
      <c r="B716" s="157">
        <v>2016</v>
      </c>
      <c r="C716" s="157">
        <v>4</v>
      </c>
      <c r="D716" s="342" t="s">
        <v>1016</v>
      </c>
      <c r="E716" s="159">
        <v>42466</v>
      </c>
      <c r="F716" s="159">
        <v>42490</v>
      </c>
      <c r="G716" s="343">
        <f t="shared" ref="G716:G718" ca="1" si="2385">IF($N$1&gt;F716,0,(F716-$N$1))</f>
        <v>0</v>
      </c>
      <c r="H716" s="156" t="s">
        <v>74</v>
      </c>
      <c r="I716" s="156" t="s">
        <v>75</v>
      </c>
      <c r="J716" s="156" t="s">
        <v>1110</v>
      </c>
      <c r="K716" s="344" t="str">
        <f t="shared" ref="K716:K718" ca="1" si="2386">IF(F716=0,$L$3,(IF(G716=0,$L$1,$L$2)))</f>
        <v>Completed</v>
      </c>
      <c r="L716" s="157" t="s">
        <v>77</v>
      </c>
      <c r="M716" s="157" t="s">
        <v>58</v>
      </c>
      <c r="N716" s="157" t="s">
        <v>78</v>
      </c>
      <c r="O716" s="157" t="s">
        <v>60</v>
      </c>
      <c r="P716" s="157" t="s">
        <v>79</v>
      </c>
      <c r="Q716" s="157" t="s">
        <v>79</v>
      </c>
      <c r="R716" s="158">
        <v>1.5</v>
      </c>
      <c r="S716" s="158">
        <v>4.25</v>
      </c>
      <c r="T716" s="345">
        <v>1000000</v>
      </c>
      <c r="U716" s="345">
        <v>1051478</v>
      </c>
      <c r="V716" s="344">
        <f t="shared" ref="V716:V718" si="2387">IF(U716&gt;T716,0,T716-U716)</f>
        <v>0</v>
      </c>
      <c r="W716" s="344">
        <f t="shared" ref="W716:W718" si="2388">IF(U716&gt;T716,T716,U716)</f>
        <v>1000000</v>
      </c>
      <c r="X716" s="345">
        <v>10519</v>
      </c>
      <c r="Y716" s="346">
        <f t="shared" ref="Y716:Y718" si="2389">X716/U716</f>
        <v>1.0004013398283178E-2</v>
      </c>
      <c r="Z716" s="347">
        <f t="shared" ref="Z716:Z718" si="2390">AE716/X716</f>
        <v>0.40403080140697784</v>
      </c>
      <c r="AA716" s="348">
        <f t="shared" ref="AA716:AA718" si="2391">IF(O716="cpv",(T716*R716),(T716/1000*R716))</f>
        <v>1500</v>
      </c>
      <c r="AB716" s="349">
        <f t="shared" ref="AB716:AB718" si="2392">IF(O716="cpv",(IF(V716&gt;0,U716*R716,AA716)),(IF(V716&gt;0,U716/1000*R716,AA716)))</f>
        <v>1500</v>
      </c>
      <c r="AC716" s="348">
        <f t="shared" ref="AC716:AC718" si="2393">AB716-AA716</f>
        <v>0</v>
      </c>
      <c r="AD716" s="350">
        <f t="shared" ref="AD716:AD718" si="2394">IF(O716="cpv",(T716*S716),(T716/1000*S716))</f>
        <v>4250</v>
      </c>
      <c r="AE716" s="351">
        <f>IF((SUMIF($J$7:$J$1048576,J716,$U$7:$U$1048576))&gt;(SUMIF($J$7:$J$1048576,J716,$T$7:$T$1048576)),AD716,(IF(O716="cpv",(U716*S716),(U716*S716/1000))))</f>
        <v>4250</v>
      </c>
      <c r="AF716" s="352">
        <f t="shared" ref="AF716:AF718" si="2395">AE716-AD716</f>
        <v>0</v>
      </c>
      <c r="AG716" s="352">
        <v>0</v>
      </c>
      <c r="AH716" s="352">
        <f t="shared" ref="AH716:AH718" si="2396">AE716-AB716-AG716</f>
        <v>2750</v>
      </c>
      <c r="AI716" s="353">
        <f t="shared" ref="AI716:AI718" si="2397">AH716/AE716</f>
        <v>0.6470588235294118</v>
      </c>
    </row>
    <row r="717" spans="1:35" customFormat="1" ht="15" hidden="1" customHeight="1" x14ac:dyDescent="0.3">
      <c r="A717" s="359" t="s">
        <v>1111</v>
      </c>
      <c r="B717" s="111">
        <v>2016</v>
      </c>
      <c r="C717" s="111">
        <v>4</v>
      </c>
      <c r="D717" s="112" t="s">
        <v>1016</v>
      </c>
      <c r="E717" s="113">
        <v>42466</v>
      </c>
      <c r="F717" s="113">
        <v>42474</v>
      </c>
      <c r="G717" s="114">
        <f t="shared" ca="1" si="2385"/>
        <v>0</v>
      </c>
      <c r="H717" s="115" t="s">
        <v>95</v>
      </c>
      <c r="I717" s="115" t="s">
        <v>624</v>
      </c>
      <c r="J717" s="115" t="s">
        <v>1113</v>
      </c>
      <c r="K717" s="116" t="str">
        <f t="shared" ca="1" si="2386"/>
        <v>Completed</v>
      </c>
      <c r="L717" s="111" t="s">
        <v>57</v>
      </c>
      <c r="M717" s="111" t="s">
        <v>58</v>
      </c>
      <c r="N717" s="111" t="s">
        <v>173</v>
      </c>
      <c r="O717" s="111" t="s">
        <v>60</v>
      </c>
      <c r="P717" s="111" t="s">
        <v>61</v>
      </c>
      <c r="Q717" s="111" t="s">
        <v>62</v>
      </c>
      <c r="R717" s="117">
        <v>0.5</v>
      </c>
      <c r="S717" s="117">
        <v>1.4</v>
      </c>
      <c r="T717" s="118">
        <v>200000</v>
      </c>
      <c r="U717" s="118">
        <v>200174</v>
      </c>
      <c r="V717" s="116">
        <f t="shared" si="2387"/>
        <v>0</v>
      </c>
      <c r="W717" s="116">
        <f t="shared" si="2388"/>
        <v>200000</v>
      </c>
      <c r="X717" s="118"/>
      <c r="Y717" s="119">
        <f t="shared" si="2389"/>
        <v>0</v>
      </c>
      <c r="Z717" s="120" t="e">
        <f t="shared" si="2390"/>
        <v>#DIV/0!</v>
      </c>
      <c r="AA717" s="121">
        <f t="shared" si="2391"/>
        <v>100</v>
      </c>
      <c r="AB717" s="122">
        <f t="shared" si="2392"/>
        <v>100</v>
      </c>
      <c r="AC717" s="121">
        <f t="shared" si="2393"/>
        <v>0</v>
      </c>
      <c r="AD717" s="123">
        <f t="shared" si="2394"/>
        <v>280</v>
      </c>
      <c r="AE717" s="293">
        <f>IF((SUMIF($J$7:$J$1048576,J717,$U$7:$U$1048576))&gt;(SUMIF($J$7:$J$1048576,J717,$T$7:$T$1048576)),AD717,(IF(O717="cpv",(U717*S717),(U717*S717/1000))))</f>
        <v>280.24359999999996</v>
      </c>
      <c r="AF717" s="124">
        <f t="shared" si="2395"/>
        <v>0.24359999999995807</v>
      </c>
      <c r="AG717" s="124">
        <v>0</v>
      </c>
      <c r="AH717" s="124">
        <f t="shared" si="2396"/>
        <v>180.24359999999996</v>
      </c>
      <c r="AI717" s="340">
        <f t="shared" si="2397"/>
        <v>0.64316758705640376</v>
      </c>
    </row>
    <row r="718" spans="1:35" customFormat="1" ht="15.75" hidden="1" customHeight="1" thickBot="1" x14ac:dyDescent="0.3">
      <c r="A718" s="360" t="s">
        <v>1112</v>
      </c>
      <c r="B718" s="157">
        <v>2016</v>
      </c>
      <c r="C718" s="157">
        <v>4</v>
      </c>
      <c r="D718" s="342" t="s">
        <v>1016</v>
      </c>
      <c r="E718" s="159">
        <v>42466</v>
      </c>
      <c r="F718" s="159">
        <v>42474</v>
      </c>
      <c r="G718" s="343">
        <f t="shared" ca="1" si="2385"/>
        <v>0</v>
      </c>
      <c r="H718" s="156" t="s">
        <v>95</v>
      </c>
      <c r="I718" s="156" t="s">
        <v>624</v>
      </c>
      <c r="J718" s="156" t="s">
        <v>1113</v>
      </c>
      <c r="K718" s="344" t="str">
        <f t="shared" ca="1" si="2386"/>
        <v>Completed</v>
      </c>
      <c r="L718" s="157" t="s">
        <v>64</v>
      </c>
      <c r="M718" s="157" t="s">
        <v>58</v>
      </c>
      <c r="N718" s="157" t="s">
        <v>173</v>
      </c>
      <c r="O718" s="157" t="s">
        <v>60</v>
      </c>
      <c r="P718" s="157" t="s">
        <v>61</v>
      </c>
      <c r="Q718" s="157" t="s">
        <v>62</v>
      </c>
      <c r="R718" s="158">
        <v>0.2</v>
      </c>
      <c r="S718" s="158">
        <v>1.4</v>
      </c>
      <c r="T718" s="345">
        <v>1400000</v>
      </c>
      <c r="U718" s="345">
        <v>1369387</v>
      </c>
      <c r="V718" s="344">
        <f t="shared" si="2387"/>
        <v>30613</v>
      </c>
      <c r="W718" s="344">
        <f t="shared" si="2388"/>
        <v>1369387</v>
      </c>
      <c r="X718" s="345"/>
      <c r="Y718" s="346">
        <f t="shared" si="2389"/>
        <v>0</v>
      </c>
      <c r="Z718" s="347" t="e">
        <f t="shared" si="2390"/>
        <v>#DIV/0!</v>
      </c>
      <c r="AA718" s="348">
        <f t="shared" si="2391"/>
        <v>280</v>
      </c>
      <c r="AB718" s="349">
        <f t="shared" si="2392"/>
        <v>273.87740000000002</v>
      </c>
      <c r="AC718" s="348">
        <f t="shared" si="2393"/>
        <v>-6.1225999999999772</v>
      </c>
      <c r="AD718" s="350">
        <f t="shared" si="2394"/>
        <v>1959.9999999999998</v>
      </c>
      <c r="AE718" s="351">
        <v>1711</v>
      </c>
      <c r="AF718" s="352">
        <f t="shared" si="2395"/>
        <v>-248.99999999999977</v>
      </c>
      <c r="AG718" s="352">
        <v>0</v>
      </c>
      <c r="AH718" s="352">
        <f t="shared" si="2396"/>
        <v>1437.1225999999999</v>
      </c>
      <c r="AI718" s="353">
        <f t="shared" si="2397"/>
        <v>0.83993138515488019</v>
      </c>
    </row>
    <row r="719" spans="1:35" customFormat="1" ht="15" hidden="1" customHeight="1" x14ac:dyDescent="0.3">
      <c r="A719" s="359" t="s">
        <v>1114</v>
      </c>
      <c r="B719" s="111">
        <v>2016</v>
      </c>
      <c r="C719" s="111">
        <v>4</v>
      </c>
      <c r="D719" s="112" t="s">
        <v>1016</v>
      </c>
      <c r="E719" s="113">
        <v>42466</v>
      </c>
      <c r="F719" s="113">
        <v>42490</v>
      </c>
      <c r="G719" s="114">
        <f t="shared" ref="G719:G720" ca="1" si="2398">IF($N$1&gt;F719,0,(F719-$N$1))</f>
        <v>0</v>
      </c>
      <c r="H719" s="115" t="s">
        <v>84</v>
      </c>
      <c r="I719" s="115" t="s">
        <v>1115</v>
      </c>
      <c r="J719" s="115" t="s">
        <v>1119</v>
      </c>
      <c r="K719" s="116" t="str">
        <f t="shared" ref="K719:K720" ca="1" si="2399">IF(F719=0,$L$3,(IF(G719=0,$L$1,$L$2)))</f>
        <v>Completed</v>
      </c>
      <c r="L719" s="111" t="s">
        <v>77</v>
      </c>
      <c r="M719" s="111" t="s">
        <v>58</v>
      </c>
      <c r="N719" s="111" t="s">
        <v>78</v>
      </c>
      <c r="O719" s="111" t="s">
        <v>60</v>
      </c>
      <c r="P719" s="111" t="s">
        <v>79</v>
      </c>
      <c r="Q719" s="111" t="s">
        <v>79</v>
      </c>
      <c r="R719" s="117">
        <v>1.5</v>
      </c>
      <c r="S719" s="117">
        <v>4.25</v>
      </c>
      <c r="T719" s="118">
        <v>500000</v>
      </c>
      <c r="U719" s="118">
        <v>501208</v>
      </c>
      <c r="V719" s="116">
        <f t="shared" ref="V719:V720" si="2400">IF(U719&gt;T719,0,T719-U719)</f>
        <v>0</v>
      </c>
      <c r="W719" s="116">
        <f t="shared" ref="W719:W720" si="2401">IF(U719&gt;T719,T719,U719)</f>
        <v>500000</v>
      </c>
      <c r="X719" s="118">
        <v>5549</v>
      </c>
      <c r="Y719" s="119">
        <f t="shared" ref="Y719:Y720" si="2402">X719/U719</f>
        <v>1.1071251855517071E-2</v>
      </c>
      <c r="Z719" s="120">
        <f t="shared" ref="Z719:Z720" si="2403">AE719/X719</f>
        <v>0.38295188322220219</v>
      </c>
      <c r="AA719" s="121">
        <f t="shared" ref="AA719:AA720" si="2404">IF(O719="cpv",(T719*R719),(T719/1000*R719))</f>
        <v>750</v>
      </c>
      <c r="AB719" s="122">
        <f t="shared" ref="AB719:AB720" si="2405">IF(O719="cpv",(IF(V719&gt;0,U719*R719,AA719)),(IF(V719&gt;0,U719/1000*R719,AA719)))</f>
        <v>750</v>
      </c>
      <c r="AC719" s="121">
        <f t="shared" ref="AC719:AC720" si="2406">AB719-AA719</f>
        <v>0</v>
      </c>
      <c r="AD719" s="123">
        <f t="shared" ref="AD719:AD720" si="2407">IF(O719="cpv",(T719*S719),(T719/1000*S719))</f>
        <v>2125</v>
      </c>
      <c r="AE719" s="293">
        <f>IF((SUMIF($J$7:$J$1048576,J719,$U$7:$U$1048576))&gt;(SUMIF($J$7:$J$1048576,J719,$T$7:$T$1048576)),AD719,(IF(O719="cpv",(U719*S719),(U719*S719/1000))))</f>
        <v>2125</v>
      </c>
      <c r="AF719" s="124">
        <f t="shared" ref="AF719:AF720" si="2408">AE719-AD719</f>
        <v>0</v>
      </c>
      <c r="AG719" s="124">
        <v>0</v>
      </c>
      <c r="AH719" s="124">
        <f t="shared" ref="AH719:AH720" si="2409">AE719-AB719-AG719</f>
        <v>1375</v>
      </c>
      <c r="AI719" s="340">
        <f t="shared" ref="AI719:AI720" si="2410">AH719/AE719</f>
        <v>0.6470588235294118</v>
      </c>
    </row>
    <row r="720" spans="1:35" customFormat="1" ht="15" hidden="1" customHeight="1" x14ac:dyDescent="0.3">
      <c r="A720" s="361" t="s">
        <v>1116</v>
      </c>
      <c r="B720" s="97">
        <v>2016</v>
      </c>
      <c r="C720" s="97">
        <v>4</v>
      </c>
      <c r="D720" s="98" t="s">
        <v>1016</v>
      </c>
      <c r="E720" s="99">
        <v>42466</v>
      </c>
      <c r="F720" s="99">
        <v>42490</v>
      </c>
      <c r="G720" s="100">
        <f t="shared" ca="1" si="2398"/>
        <v>0</v>
      </c>
      <c r="H720" s="96" t="s">
        <v>84</v>
      </c>
      <c r="I720" s="96" t="s">
        <v>1115</v>
      </c>
      <c r="J720" s="96" t="s">
        <v>1119</v>
      </c>
      <c r="K720" s="101" t="str">
        <f t="shared" ca="1" si="2399"/>
        <v>Completed</v>
      </c>
      <c r="L720" s="97" t="s">
        <v>82</v>
      </c>
      <c r="M720" s="97" t="s">
        <v>58</v>
      </c>
      <c r="N720" s="97" t="s">
        <v>78</v>
      </c>
      <c r="O720" s="97" t="s">
        <v>60</v>
      </c>
      <c r="P720" s="97" t="s">
        <v>79</v>
      </c>
      <c r="Q720" s="97" t="s">
        <v>79</v>
      </c>
      <c r="R720" s="102">
        <v>0.5</v>
      </c>
      <c r="S720" s="102">
        <v>4.25</v>
      </c>
      <c r="T720" s="103">
        <v>1500000</v>
      </c>
      <c r="U720" s="103">
        <v>1501658</v>
      </c>
      <c r="V720" s="101">
        <f t="shared" si="2400"/>
        <v>0</v>
      </c>
      <c r="W720" s="101">
        <f t="shared" si="2401"/>
        <v>1500000</v>
      </c>
      <c r="X720" s="103">
        <v>12747</v>
      </c>
      <c r="Y720" s="104">
        <f t="shared" si="2402"/>
        <v>8.4886172484014335E-3</v>
      </c>
      <c r="Z720" s="105">
        <f t="shared" si="2403"/>
        <v>0.50011767474699931</v>
      </c>
      <c r="AA720" s="106">
        <f t="shared" si="2404"/>
        <v>750</v>
      </c>
      <c r="AB720" s="107">
        <f t="shared" si="2405"/>
        <v>750</v>
      </c>
      <c r="AC720" s="106">
        <f t="shared" si="2406"/>
        <v>0</v>
      </c>
      <c r="AD720" s="108">
        <f t="shared" si="2407"/>
        <v>6375</v>
      </c>
      <c r="AE720" s="298">
        <f>IF((SUMIF($J$7:$J$1048576,J720,$U$7:$U$1048576))&gt;(SUMIF($J$7:$J$1048576,J720,$T$7:$T$1048576)),AD720,(IF(O720="cpv",(U720*S720),(U720*S720/1000))))</f>
        <v>6375</v>
      </c>
      <c r="AF720" s="109">
        <f t="shared" si="2408"/>
        <v>0</v>
      </c>
      <c r="AG720" s="109">
        <v>0</v>
      </c>
      <c r="AH720" s="109">
        <f t="shared" si="2409"/>
        <v>5625</v>
      </c>
      <c r="AI720" s="341">
        <f t="shared" si="2410"/>
        <v>0.88235294117647056</v>
      </c>
    </row>
    <row r="721" spans="1:35" customFormat="1" ht="15" hidden="1" customHeight="1" x14ac:dyDescent="0.3">
      <c r="A721" s="361" t="s">
        <v>1117</v>
      </c>
      <c r="B721" s="97">
        <v>2016</v>
      </c>
      <c r="C721" s="97">
        <v>4</v>
      </c>
      <c r="D721" s="98" t="s">
        <v>1016</v>
      </c>
      <c r="E721" s="99">
        <v>42466</v>
      </c>
      <c r="F721" s="99">
        <v>42490</v>
      </c>
      <c r="G721" s="100">
        <f t="shared" ref="G721:G722" ca="1" si="2411">IF($N$1&gt;F721,0,(F721-$N$1))</f>
        <v>0</v>
      </c>
      <c r="H721" s="96" t="s">
        <v>84</v>
      </c>
      <c r="I721" s="96" t="s">
        <v>1115</v>
      </c>
      <c r="J721" s="96" t="s">
        <v>1119</v>
      </c>
      <c r="K721" s="101" t="str">
        <f t="shared" ref="K721:K722" ca="1" si="2412">IF(F721=0,$L$3,(IF(G721=0,$L$1,$L$2)))</f>
        <v>Completed</v>
      </c>
      <c r="L721" s="97" t="s">
        <v>64</v>
      </c>
      <c r="M721" s="97" t="s">
        <v>58</v>
      </c>
      <c r="N721" s="97" t="s">
        <v>78</v>
      </c>
      <c r="O721" s="97" t="s">
        <v>60</v>
      </c>
      <c r="P721" s="97" t="s">
        <v>79</v>
      </c>
      <c r="Q721" s="97" t="s">
        <v>79</v>
      </c>
      <c r="R721" s="102">
        <v>2.5</v>
      </c>
      <c r="S721" s="102">
        <v>4.25</v>
      </c>
      <c r="T721" s="103">
        <v>500000</v>
      </c>
      <c r="U721" s="103">
        <v>500132</v>
      </c>
      <c r="V721" s="101">
        <f t="shared" ref="V721:V722" si="2413">IF(U721&gt;T721,0,T721-U721)</f>
        <v>0</v>
      </c>
      <c r="W721" s="101">
        <f t="shared" ref="W721:W722" si="2414">IF(U721&gt;T721,T721,U721)</f>
        <v>500000</v>
      </c>
      <c r="X721" s="103">
        <v>8809</v>
      </c>
      <c r="Y721" s="104">
        <f t="shared" ref="Y721:Y722" si="2415">X721/U721</f>
        <v>1.7613350075580046E-2</v>
      </c>
      <c r="Z721" s="105">
        <f t="shared" ref="Z721:Z722" si="2416">AE721/X721</f>
        <v>0.2412305596548984</v>
      </c>
      <c r="AA721" s="106">
        <f t="shared" ref="AA721:AA722" si="2417">IF(O721="cpv",(T721*R721),(T721/1000*R721))</f>
        <v>1250</v>
      </c>
      <c r="AB721" s="107">
        <f t="shared" ref="AB721:AB722" si="2418">IF(O721="cpv",(IF(V721&gt;0,U721*R721,AA721)),(IF(V721&gt;0,U721/1000*R721,AA721)))</f>
        <v>1250</v>
      </c>
      <c r="AC721" s="106">
        <f t="shared" ref="AC721:AC722" si="2419">AB721-AA721</f>
        <v>0</v>
      </c>
      <c r="AD721" s="108">
        <f t="shared" ref="AD721:AD722" si="2420">IF(O721="cpv",(T721*S721),(T721/1000*S721))</f>
        <v>2125</v>
      </c>
      <c r="AE721" s="298">
        <f>IF((SUMIF($J$7:$J$1048576,J721,$U$7:$U$1048576))&gt;(SUMIF($J$7:$J$1048576,J721,$T$7:$T$1048576)),AD721,(IF(O721="cpv",(U721*S721),(U721*S721/1000))))</f>
        <v>2125</v>
      </c>
      <c r="AF721" s="109">
        <f t="shared" ref="AF721:AF722" si="2421">AE721-AD721</f>
        <v>0</v>
      </c>
      <c r="AG721" s="109">
        <v>0</v>
      </c>
      <c r="AH721" s="109">
        <f t="shared" ref="AH721:AH722" si="2422">AE721-AB721-AG721</f>
        <v>875</v>
      </c>
      <c r="AI721" s="341">
        <f t="shared" ref="AI721:AI722" si="2423">AH721/AE721</f>
        <v>0.41176470588235292</v>
      </c>
    </row>
    <row r="722" spans="1:35" customFormat="1" ht="15.75" hidden="1" customHeight="1" thickBot="1" x14ac:dyDescent="0.3">
      <c r="A722" s="360" t="s">
        <v>1118</v>
      </c>
      <c r="B722" s="157">
        <v>2016</v>
      </c>
      <c r="C722" s="157">
        <v>4</v>
      </c>
      <c r="D722" s="342" t="s">
        <v>1016</v>
      </c>
      <c r="E722" s="159">
        <v>42466</v>
      </c>
      <c r="F722" s="159">
        <v>42490</v>
      </c>
      <c r="G722" s="343">
        <f t="shared" ca="1" si="2411"/>
        <v>0</v>
      </c>
      <c r="H722" s="156" t="s">
        <v>84</v>
      </c>
      <c r="I722" s="156" t="s">
        <v>1115</v>
      </c>
      <c r="J722" s="156" t="s">
        <v>1119</v>
      </c>
      <c r="K722" s="344" t="str">
        <f t="shared" ca="1" si="2412"/>
        <v>Completed</v>
      </c>
      <c r="L722" s="157" t="s">
        <v>57</v>
      </c>
      <c r="M722" s="157" t="s">
        <v>58</v>
      </c>
      <c r="N722" s="157" t="s">
        <v>78</v>
      </c>
      <c r="O722" s="157" t="s">
        <v>60</v>
      </c>
      <c r="P722" s="157" t="s">
        <v>79</v>
      </c>
      <c r="Q722" s="157" t="s">
        <v>79</v>
      </c>
      <c r="R722" s="158">
        <v>2.5</v>
      </c>
      <c r="S722" s="158">
        <v>4.25</v>
      </c>
      <c r="T722" s="345">
        <v>500000</v>
      </c>
      <c r="U722" s="345">
        <v>500040</v>
      </c>
      <c r="V722" s="344">
        <f t="shared" si="2413"/>
        <v>0</v>
      </c>
      <c r="W722" s="344">
        <f t="shared" si="2414"/>
        <v>500000</v>
      </c>
      <c r="X722" s="345"/>
      <c r="Y722" s="346">
        <f t="shared" si="2415"/>
        <v>0</v>
      </c>
      <c r="Z722" s="347" t="e">
        <f t="shared" si="2416"/>
        <v>#DIV/0!</v>
      </c>
      <c r="AA722" s="348">
        <f t="shared" si="2417"/>
        <v>1250</v>
      </c>
      <c r="AB722" s="349">
        <f t="shared" si="2418"/>
        <v>1250</v>
      </c>
      <c r="AC722" s="348">
        <f t="shared" si="2419"/>
        <v>0</v>
      </c>
      <c r="AD722" s="350">
        <f t="shared" si="2420"/>
        <v>2125</v>
      </c>
      <c r="AE722" s="351">
        <f>IF((SUMIF($J$7:$J$1048576,J722,$U$7:$U$1048576))&gt;(SUMIF($J$7:$J$1048576,J722,$T$7:$T$1048576)),AD722,(IF(O722="cpv",(U722*S722),(U722*S722/1000))))</f>
        <v>2125</v>
      </c>
      <c r="AF722" s="352">
        <f t="shared" si="2421"/>
        <v>0</v>
      </c>
      <c r="AG722" s="352">
        <v>0</v>
      </c>
      <c r="AH722" s="352">
        <f t="shared" si="2422"/>
        <v>875</v>
      </c>
      <c r="AI722" s="353">
        <f t="shared" si="2423"/>
        <v>0.41176470588235292</v>
      </c>
    </row>
    <row r="723" spans="1:35" customFormat="1" ht="15" hidden="1" customHeight="1" x14ac:dyDescent="0.3">
      <c r="A723" s="359" t="s">
        <v>1120</v>
      </c>
      <c r="B723" s="111">
        <v>2016</v>
      </c>
      <c r="C723" s="111">
        <v>4</v>
      </c>
      <c r="D723" s="112" t="s">
        <v>1016</v>
      </c>
      <c r="E723" s="113">
        <v>42466</v>
      </c>
      <c r="F723" s="113">
        <v>42490</v>
      </c>
      <c r="G723" s="114">
        <f t="shared" ref="G723:G725" ca="1" si="2424">IF($N$1&gt;F723,0,(F723-$N$1))</f>
        <v>0</v>
      </c>
      <c r="H723" s="115" t="s">
        <v>84</v>
      </c>
      <c r="I723" s="115" t="s">
        <v>1115</v>
      </c>
      <c r="J723" s="115" t="s">
        <v>1124</v>
      </c>
      <c r="K723" s="116" t="str">
        <f t="shared" ref="K723:K725" ca="1" si="2425">IF(F723=0,$L$3,(IF(G723=0,$L$1,$L$2)))</f>
        <v>Completed</v>
      </c>
      <c r="L723" s="111" t="s">
        <v>57</v>
      </c>
      <c r="M723" s="111" t="s">
        <v>58</v>
      </c>
      <c r="N723" s="111" t="s">
        <v>108</v>
      </c>
      <c r="O723" s="111" t="s">
        <v>109</v>
      </c>
      <c r="P723" s="111" t="s">
        <v>100</v>
      </c>
      <c r="Q723" s="111" t="s">
        <v>101</v>
      </c>
      <c r="R723" s="117">
        <v>1.4999999999999999E-2</v>
      </c>
      <c r="S723" s="117">
        <v>0.04</v>
      </c>
      <c r="T723" s="118">
        <v>75000</v>
      </c>
      <c r="U723" s="118">
        <v>74647</v>
      </c>
      <c r="V723" s="116">
        <f t="shared" ref="V723:V725" si="2426">IF(U723&gt;T723,0,T723-U723)</f>
        <v>353</v>
      </c>
      <c r="W723" s="116">
        <f t="shared" ref="W723:W725" si="2427">IF(U723&gt;T723,T723,U723)</f>
        <v>74647</v>
      </c>
      <c r="X723" s="118"/>
      <c r="Y723" s="119">
        <f t="shared" ref="Y723:Y725" si="2428">X723/U723</f>
        <v>0</v>
      </c>
      <c r="Z723" s="120" t="e">
        <f t="shared" ref="Z723:Z725" si="2429">AE723/X723</f>
        <v>#DIV/0!</v>
      </c>
      <c r="AA723" s="121">
        <f t="shared" ref="AA723:AA725" si="2430">IF(O723="cpv",(T723*R723),(T723/1000*R723))</f>
        <v>1125</v>
      </c>
      <c r="AB723" s="122">
        <f t="shared" ref="AB723:AB725" si="2431">IF(O723="cpv",(IF(V723&gt;0,U723*R723,AA723)),(IF(V723&gt;0,U723/1000*R723,AA723)))</f>
        <v>1119.7049999999999</v>
      </c>
      <c r="AC723" s="121">
        <f t="shared" ref="AC723:AC725" si="2432">AB723-AA723</f>
        <v>-5.2950000000000728</v>
      </c>
      <c r="AD723" s="123">
        <f t="shared" ref="AD723:AD725" si="2433">IF(O723="cpv",(T723*S723),(T723/1000*S723))</f>
        <v>3000</v>
      </c>
      <c r="AE723" s="293">
        <v>3503</v>
      </c>
      <c r="AF723" s="124">
        <f t="shared" ref="AF723:AF725" si="2434">AE723-AD723</f>
        <v>503</v>
      </c>
      <c r="AG723" s="124">
        <v>0</v>
      </c>
      <c r="AH723" s="124">
        <f t="shared" ref="AH723:AH725" si="2435">AE723-AB723-AG723</f>
        <v>2383.2950000000001</v>
      </c>
      <c r="AI723" s="340">
        <f t="shared" ref="AI723:AI725" si="2436">AH723/AE723</f>
        <v>0.68035826434484725</v>
      </c>
    </row>
    <row r="724" spans="1:35" customFormat="1" ht="15" hidden="1" customHeight="1" x14ac:dyDescent="0.3">
      <c r="A724" s="361" t="s">
        <v>1121</v>
      </c>
      <c r="B724" s="97">
        <v>2016</v>
      </c>
      <c r="C724" s="97">
        <v>4</v>
      </c>
      <c r="D724" s="98" t="s">
        <v>1016</v>
      </c>
      <c r="E724" s="99">
        <v>42466</v>
      </c>
      <c r="F724" s="99">
        <v>42490</v>
      </c>
      <c r="G724" s="100">
        <f t="shared" ca="1" si="2424"/>
        <v>0</v>
      </c>
      <c r="H724" s="96" t="s">
        <v>84</v>
      </c>
      <c r="I724" s="96" t="s">
        <v>1115</v>
      </c>
      <c r="J724" s="96" t="s">
        <v>1124</v>
      </c>
      <c r="K724" s="101" t="str">
        <f t="shared" ca="1" si="2425"/>
        <v>Completed</v>
      </c>
      <c r="L724" s="97" t="s">
        <v>817</v>
      </c>
      <c r="M724" s="97" t="s">
        <v>58</v>
      </c>
      <c r="N724" s="97" t="s">
        <v>108</v>
      </c>
      <c r="O724" s="97" t="s">
        <v>109</v>
      </c>
      <c r="P724" s="97" t="s">
        <v>100</v>
      </c>
      <c r="Q724" s="97" t="s">
        <v>101</v>
      </c>
      <c r="R724" s="102">
        <v>0.02</v>
      </c>
      <c r="S724" s="102">
        <v>0.04</v>
      </c>
      <c r="T724" s="103">
        <v>100000</v>
      </c>
      <c r="U724" s="103">
        <v>111910</v>
      </c>
      <c r="V724" s="101">
        <f t="shared" si="2426"/>
        <v>0</v>
      </c>
      <c r="W724" s="101">
        <f t="shared" si="2427"/>
        <v>100000</v>
      </c>
      <c r="X724" s="103">
        <v>6316</v>
      </c>
      <c r="Y724" s="104">
        <f t="shared" si="2428"/>
        <v>5.6438209275310521E-2</v>
      </c>
      <c r="Z724" s="105">
        <f t="shared" si="2429"/>
        <v>0.6333122229259025</v>
      </c>
      <c r="AA724" s="106">
        <f t="shared" si="2430"/>
        <v>2000</v>
      </c>
      <c r="AB724" s="107">
        <f t="shared" si="2431"/>
        <v>2000</v>
      </c>
      <c r="AC724" s="106">
        <f t="shared" si="2432"/>
        <v>0</v>
      </c>
      <c r="AD724" s="108">
        <f t="shared" si="2433"/>
        <v>4000</v>
      </c>
      <c r="AE724" s="298">
        <f>IF((SUMIF($J$7:$J$1048576,J724,$U$7:$U$1048576))&gt;(SUMIF($J$7:$J$1048576,J724,$T$7:$T$1048576)),AD724,(IF(O724="cpv",(U724*S724),(U724*S724/1000))))</f>
        <v>4000</v>
      </c>
      <c r="AF724" s="109">
        <f t="shared" si="2434"/>
        <v>0</v>
      </c>
      <c r="AG724" s="109">
        <v>0</v>
      </c>
      <c r="AH724" s="109">
        <f t="shared" si="2435"/>
        <v>2000</v>
      </c>
      <c r="AI724" s="341">
        <f t="shared" si="2436"/>
        <v>0.5</v>
      </c>
    </row>
    <row r="725" spans="1:35" customFormat="1" ht="15" hidden="1" customHeight="1" x14ac:dyDescent="0.3">
      <c r="A725" s="361" t="s">
        <v>1122</v>
      </c>
      <c r="B725" s="97">
        <v>2016</v>
      </c>
      <c r="C725" s="97">
        <v>4</v>
      </c>
      <c r="D725" s="98" t="s">
        <v>1016</v>
      </c>
      <c r="E725" s="99">
        <v>42466</v>
      </c>
      <c r="F725" s="99">
        <v>42490</v>
      </c>
      <c r="G725" s="100">
        <f t="shared" ca="1" si="2424"/>
        <v>0</v>
      </c>
      <c r="H725" s="96" t="s">
        <v>84</v>
      </c>
      <c r="I725" s="96" t="s">
        <v>1115</v>
      </c>
      <c r="J725" s="96" t="s">
        <v>1124</v>
      </c>
      <c r="K725" s="101" t="str">
        <f t="shared" ca="1" si="2425"/>
        <v>Completed</v>
      </c>
      <c r="L725" s="97" t="s">
        <v>92</v>
      </c>
      <c r="M725" s="97" t="s">
        <v>58</v>
      </c>
      <c r="N725" s="97" t="s">
        <v>108</v>
      </c>
      <c r="O725" s="97" t="s">
        <v>109</v>
      </c>
      <c r="P725" s="97" t="s">
        <v>100</v>
      </c>
      <c r="Q725" s="97" t="s">
        <v>101</v>
      </c>
      <c r="R725" s="102">
        <v>1.2E-2</v>
      </c>
      <c r="S725" s="102">
        <v>0.04</v>
      </c>
      <c r="T725" s="103">
        <v>100000</v>
      </c>
      <c r="U725" s="103">
        <v>100436</v>
      </c>
      <c r="V725" s="101">
        <f t="shared" si="2426"/>
        <v>0</v>
      </c>
      <c r="W725" s="101">
        <f t="shared" si="2427"/>
        <v>100000</v>
      </c>
      <c r="X725" s="103">
        <v>3381</v>
      </c>
      <c r="Y725" s="104">
        <f t="shared" si="2428"/>
        <v>3.3663228324505155E-2</v>
      </c>
      <c r="Z725" s="105">
        <f t="shared" si="2429"/>
        <v>1.1830819284235434</v>
      </c>
      <c r="AA725" s="106">
        <f t="shared" si="2430"/>
        <v>1200</v>
      </c>
      <c r="AB725" s="107">
        <f t="shared" si="2431"/>
        <v>1200</v>
      </c>
      <c r="AC725" s="106">
        <f t="shared" si="2432"/>
        <v>0</v>
      </c>
      <c r="AD725" s="108">
        <f t="shared" si="2433"/>
        <v>4000</v>
      </c>
      <c r="AE725" s="298">
        <f>IF((SUMIF($J$7:$J$1048576,J725,$U$7:$U$1048576))&gt;(SUMIF($J$7:$J$1048576,J725,$T$7:$T$1048576)),AD725,(IF(O725="cpv",(U725*S725),(U725*S725/1000))))</f>
        <v>4000</v>
      </c>
      <c r="AF725" s="109">
        <f t="shared" si="2434"/>
        <v>0</v>
      </c>
      <c r="AG725" s="109">
        <v>0</v>
      </c>
      <c r="AH725" s="109">
        <f t="shared" si="2435"/>
        <v>2800</v>
      </c>
      <c r="AI725" s="341">
        <f t="shared" si="2436"/>
        <v>0.7</v>
      </c>
    </row>
    <row r="726" spans="1:35" customFormat="1" ht="15.75" hidden="1" customHeight="1" thickBot="1" x14ac:dyDescent="0.3">
      <c r="A726" s="360" t="s">
        <v>1123</v>
      </c>
      <c r="B726" s="157">
        <v>2016</v>
      </c>
      <c r="C726" s="157">
        <v>4</v>
      </c>
      <c r="D726" s="342" t="s">
        <v>1016</v>
      </c>
      <c r="E726" s="159">
        <v>42466</v>
      </c>
      <c r="F726" s="159">
        <v>42490</v>
      </c>
      <c r="G726" s="343">
        <f t="shared" ref="G726:G727" ca="1" si="2437">IF($N$1&gt;F726,0,(F726-$N$1))</f>
        <v>0</v>
      </c>
      <c r="H726" s="156" t="s">
        <v>84</v>
      </c>
      <c r="I726" s="156" t="s">
        <v>1115</v>
      </c>
      <c r="J726" s="156" t="s">
        <v>1124</v>
      </c>
      <c r="K726" s="344" t="str">
        <f t="shared" ref="K726:K727" ca="1" si="2438">IF(F726=0,$L$3,(IF(G726=0,$L$1,$L$2)))</f>
        <v>Completed</v>
      </c>
      <c r="L726" s="157" t="s">
        <v>77</v>
      </c>
      <c r="M726" s="157" t="s">
        <v>58</v>
      </c>
      <c r="N726" s="157" t="s">
        <v>108</v>
      </c>
      <c r="O726" s="157" t="s">
        <v>109</v>
      </c>
      <c r="P726" s="157" t="s">
        <v>100</v>
      </c>
      <c r="Q726" s="157" t="s">
        <v>101</v>
      </c>
      <c r="R726" s="158">
        <v>0.01</v>
      </c>
      <c r="S726" s="158">
        <v>0.04</v>
      </c>
      <c r="T726" s="345">
        <v>100000</v>
      </c>
      <c r="U726" s="345">
        <v>100584</v>
      </c>
      <c r="V726" s="344">
        <f t="shared" ref="V726:V727" si="2439">IF(U726&gt;T726,0,T726-U726)</f>
        <v>0</v>
      </c>
      <c r="W726" s="344">
        <f t="shared" ref="W726:W727" si="2440">IF(U726&gt;T726,T726,U726)</f>
        <v>100000</v>
      </c>
      <c r="X726" s="345">
        <v>6044</v>
      </c>
      <c r="Y726" s="346">
        <f t="shared" ref="Y726:Y727" si="2441">X726/U726</f>
        <v>6.0089079774119147E-2</v>
      </c>
      <c r="Z726" s="347">
        <f t="shared" ref="Z726:Z727" si="2442">AE726/X726</f>
        <v>0.66181336863004636</v>
      </c>
      <c r="AA726" s="348">
        <f t="shared" ref="AA726:AA727" si="2443">IF(O726="cpv",(T726*R726),(T726/1000*R726))</f>
        <v>1000</v>
      </c>
      <c r="AB726" s="349">
        <f t="shared" ref="AB726" si="2444">IF(O726="cpv",(IF(V726&gt;0,U726*R726,AA726)),(IF(V726&gt;0,U726/1000*R726,AA726)))</f>
        <v>1000</v>
      </c>
      <c r="AC726" s="348">
        <f t="shared" ref="AC726:AC727" si="2445">AB726-AA726</f>
        <v>0</v>
      </c>
      <c r="AD726" s="350">
        <f t="shared" ref="AD726:AD727" si="2446">IF(O726="cpv",(T726*S726),(T726/1000*S726))</f>
        <v>4000</v>
      </c>
      <c r="AE726" s="351">
        <f>IF((SUMIF($J$7:$J$1048576,J726,$U$7:$U$1048576))&gt;(SUMIF($J$7:$J$1048576,J726,$T$7:$T$1048576)),AD726,(IF(O726="cpv",(U726*S726),(U726*S726/1000))))</f>
        <v>4000</v>
      </c>
      <c r="AF726" s="352">
        <f t="shared" ref="AF726:AF727" si="2447">AE726-AD726</f>
        <v>0</v>
      </c>
      <c r="AG726" s="352">
        <v>0</v>
      </c>
      <c r="AH726" s="352">
        <f t="shared" ref="AH726:AH727" si="2448">AE726-AB726-AG726</f>
        <v>3000</v>
      </c>
      <c r="AI726" s="353">
        <f t="shared" ref="AI726:AI727" si="2449">AH726/AE726</f>
        <v>0.75</v>
      </c>
    </row>
    <row r="727" spans="1:35" customFormat="1" ht="15.75" hidden="1" customHeight="1" thickBot="1" x14ac:dyDescent="0.3">
      <c r="A727" s="362" t="s">
        <v>1125</v>
      </c>
      <c r="B727" s="141">
        <v>2016</v>
      </c>
      <c r="C727" s="141">
        <v>4</v>
      </c>
      <c r="D727" s="142" t="s">
        <v>1016</v>
      </c>
      <c r="E727" s="143">
        <v>42466</v>
      </c>
      <c r="F727" s="143">
        <v>42490</v>
      </c>
      <c r="G727" s="144">
        <f t="shared" ca="1" si="2437"/>
        <v>0</v>
      </c>
      <c r="H727" s="145" t="s">
        <v>84</v>
      </c>
      <c r="I727" s="145" t="s">
        <v>1115</v>
      </c>
      <c r="J727" s="145" t="s">
        <v>1126</v>
      </c>
      <c r="K727" s="146" t="str">
        <f t="shared" ca="1" si="2438"/>
        <v>Completed</v>
      </c>
      <c r="L727" s="141" t="s">
        <v>98</v>
      </c>
      <c r="M727" s="141" t="s">
        <v>58</v>
      </c>
      <c r="N727" s="141" t="s">
        <v>99</v>
      </c>
      <c r="O727" s="141" t="s">
        <v>42</v>
      </c>
      <c r="P727" s="141" t="s">
        <v>100</v>
      </c>
      <c r="Q727" s="141" t="s">
        <v>101</v>
      </c>
      <c r="R727" s="147">
        <v>0.4</v>
      </c>
      <c r="S727" s="147">
        <v>0.6</v>
      </c>
      <c r="T727" s="148">
        <v>50000</v>
      </c>
      <c r="U727" s="148">
        <v>57125</v>
      </c>
      <c r="V727" s="146">
        <f t="shared" si="2439"/>
        <v>0</v>
      </c>
      <c r="W727" s="146">
        <f t="shared" si="2440"/>
        <v>50000</v>
      </c>
      <c r="X727" s="148"/>
      <c r="Y727" s="149">
        <f t="shared" si="2441"/>
        <v>0</v>
      </c>
      <c r="Z727" s="150" t="e">
        <f t="shared" si="2442"/>
        <v>#DIV/0!</v>
      </c>
      <c r="AA727" s="151">
        <f t="shared" si="2443"/>
        <v>20</v>
      </c>
      <c r="AB727" s="152">
        <v>20000</v>
      </c>
      <c r="AC727" s="151">
        <f t="shared" si="2445"/>
        <v>19980</v>
      </c>
      <c r="AD727" s="153">
        <f t="shared" si="2446"/>
        <v>30</v>
      </c>
      <c r="AE727" s="295">
        <v>30000</v>
      </c>
      <c r="AF727" s="154">
        <f t="shared" si="2447"/>
        <v>29970</v>
      </c>
      <c r="AG727" s="154">
        <v>0</v>
      </c>
      <c r="AH727" s="154">
        <f t="shared" si="2448"/>
        <v>10000</v>
      </c>
      <c r="AI727" s="354">
        <f t="shared" si="2449"/>
        <v>0.33333333333333331</v>
      </c>
    </row>
    <row r="728" spans="1:35" customFormat="1" ht="15" hidden="1" customHeight="1" x14ac:dyDescent="0.3">
      <c r="A728" s="359" t="s">
        <v>1127</v>
      </c>
      <c r="B728" s="111">
        <v>2016</v>
      </c>
      <c r="C728" s="111">
        <v>4</v>
      </c>
      <c r="D728" s="112" t="s">
        <v>1016</v>
      </c>
      <c r="E728" s="113">
        <v>42466</v>
      </c>
      <c r="F728" s="113">
        <v>42479</v>
      </c>
      <c r="G728" s="114">
        <f t="shared" ref="G728:G730" ca="1" si="2450">IF($N$1&gt;F728,0,(F728-$N$1))</f>
        <v>0</v>
      </c>
      <c r="H728" s="115" t="s">
        <v>54</v>
      </c>
      <c r="I728" s="115" t="s">
        <v>678</v>
      </c>
      <c r="J728" s="115" t="s">
        <v>1129</v>
      </c>
      <c r="K728" s="116" t="str">
        <f t="shared" ref="K728:K730" ca="1" si="2451">IF(F728=0,$L$3,(IF(G728=0,$L$1,$L$2)))</f>
        <v>Completed</v>
      </c>
      <c r="L728" s="111" t="s">
        <v>82</v>
      </c>
      <c r="M728" s="111" t="s">
        <v>58</v>
      </c>
      <c r="N728" s="111" t="s">
        <v>78</v>
      </c>
      <c r="O728" s="111" t="s">
        <v>60</v>
      </c>
      <c r="P728" s="111" t="s">
        <v>79</v>
      </c>
      <c r="Q728" s="111" t="s">
        <v>79</v>
      </c>
      <c r="R728" s="117">
        <v>0.5</v>
      </c>
      <c r="S728" s="117">
        <v>4.25</v>
      </c>
      <c r="T728" s="118">
        <v>500000</v>
      </c>
      <c r="U728" s="118">
        <v>500341</v>
      </c>
      <c r="V728" s="116">
        <f t="shared" ref="V728:V730" si="2452">IF(U728&gt;T728,0,T728-U728)</f>
        <v>0</v>
      </c>
      <c r="W728" s="116">
        <f t="shared" ref="W728:W730" si="2453">IF(U728&gt;T728,T728,U728)</f>
        <v>500000</v>
      </c>
      <c r="X728" s="118">
        <v>2823</v>
      </c>
      <c r="Y728" s="119">
        <f t="shared" ref="Y728:Y730" si="2454">X728/U728</f>
        <v>5.6421520523003308E-3</v>
      </c>
      <c r="Z728" s="120">
        <f t="shared" ref="Z728:Z730" si="2455">AE728/X728</f>
        <v>0.71289408430747436</v>
      </c>
      <c r="AA728" s="121">
        <f t="shared" ref="AA728:AA730" si="2456">IF(O728="cpv",(T728*R728),(T728/1000*R728))</f>
        <v>250</v>
      </c>
      <c r="AB728" s="122">
        <f t="shared" ref="AB728:AB730" si="2457">IF(O728="cpv",(IF(V728&gt;0,U728*R728,AA728)),(IF(V728&gt;0,U728/1000*R728,AA728)))</f>
        <v>250</v>
      </c>
      <c r="AC728" s="121">
        <f t="shared" ref="AC728:AC730" si="2458">AB728-AA728</f>
        <v>0</v>
      </c>
      <c r="AD728" s="123">
        <f t="shared" ref="AD728:AD730" si="2459">IF(O728="cpv",(T728*S728),(T728/1000*S728))</f>
        <v>2125</v>
      </c>
      <c r="AE728" s="293">
        <v>2012.5</v>
      </c>
      <c r="AF728" s="124">
        <f t="shared" ref="AF728:AF730" si="2460">AE728-AD728</f>
        <v>-112.5</v>
      </c>
      <c r="AG728" s="124">
        <v>0</v>
      </c>
      <c r="AH728" s="124">
        <f t="shared" ref="AH728:AH730" si="2461">AE728-AB728-AG728</f>
        <v>1762.5</v>
      </c>
      <c r="AI728" s="340">
        <f t="shared" ref="AI728:AI730" si="2462">AH728/AE728</f>
        <v>0.87577639751552794</v>
      </c>
    </row>
    <row r="729" spans="1:35" customFormat="1" ht="15.75" hidden="1" customHeight="1" thickBot="1" x14ac:dyDescent="0.3">
      <c r="A729" s="360" t="s">
        <v>1128</v>
      </c>
      <c r="B729" s="157">
        <v>2016</v>
      </c>
      <c r="C729" s="157">
        <v>4</v>
      </c>
      <c r="D729" s="342" t="s">
        <v>1016</v>
      </c>
      <c r="E729" s="159">
        <v>42466</v>
      </c>
      <c r="F729" s="159">
        <v>42479</v>
      </c>
      <c r="G729" s="343">
        <f t="shared" ca="1" si="2450"/>
        <v>0</v>
      </c>
      <c r="H729" s="156" t="s">
        <v>54</v>
      </c>
      <c r="I729" s="156" t="s">
        <v>678</v>
      </c>
      <c r="J729" s="156" t="s">
        <v>1129</v>
      </c>
      <c r="K729" s="344" t="str">
        <f t="shared" ca="1" si="2451"/>
        <v>Completed</v>
      </c>
      <c r="L729" s="157" t="s">
        <v>77</v>
      </c>
      <c r="M729" s="157" t="s">
        <v>58</v>
      </c>
      <c r="N729" s="157" t="s">
        <v>78</v>
      </c>
      <c r="O729" s="157" t="s">
        <v>60</v>
      </c>
      <c r="P729" s="157" t="s">
        <v>79</v>
      </c>
      <c r="Q729" s="157" t="s">
        <v>79</v>
      </c>
      <c r="R729" s="158">
        <v>1.5</v>
      </c>
      <c r="S729" s="158">
        <v>4.25</v>
      </c>
      <c r="T729" s="345">
        <v>350000</v>
      </c>
      <c r="U729" s="345">
        <v>350831</v>
      </c>
      <c r="V729" s="344">
        <f t="shared" si="2452"/>
        <v>0</v>
      </c>
      <c r="W729" s="344">
        <f t="shared" si="2453"/>
        <v>350000</v>
      </c>
      <c r="X729" s="345">
        <v>3795</v>
      </c>
      <c r="Y729" s="346">
        <f t="shared" si="2454"/>
        <v>1.0817174080967759E-2</v>
      </c>
      <c r="Z729" s="347">
        <f t="shared" si="2455"/>
        <v>0.3919631093544137</v>
      </c>
      <c r="AA729" s="348">
        <f t="shared" si="2456"/>
        <v>525</v>
      </c>
      <c r="AB729" s="349">
        <f t="shared" si="2457"/>
        <v>525</v>
      </c>
      <c r="AC729" s="348">
        <f t="shared" si="2458"/>
        <v>0</v>
      </c>
      <c r="AD729" s="350">
        <f t="shared" si="2459"/>
        <v>1487.5</v>
      </c>
      <c r="AE729" s="351">
        <f>IF((SUMIF($J$7:$J$1048576,J729,$U$7:$U$1048576))&gt;(SUMIF($J$7:$J$1048576,J729,$T$7:$T$1048576)),AD729,(IF(O729="cpv",(U729*S729),(U729*S729/1000))))</f>
        <v>1487.5</v>
      </c>
      <c r="AF729" s="352">
        <f t="shared" si="2460"/>
        <v>0</v>
      </c>
      <c r="AG729" s="352">
        <v>0</v>
      </c>
      <c r="AH729" s="352">
        <f t="shared" si="2461"/>
        <v>962.5</v>
      </c>
      <c r="AI729" s="353">
        <f t="shared" si="2462"/>
        <v>0.6470588235294118</v>
      </c>
    </row>
    <row r="730" spans="1:35" customFormat="1" ht="15" hidden="1" customHeight="1" x14ac:dyDescent="0.3">
      <c r="A730" s="359" t="s">
        <v>1130</v>
      </c>
      <c r="B730" s="111">
        <v>2016</v>
      </c>
      <c r="C730" s="111">
        <v>4</v>
      </c>
      <c r="D730" s="112" t="s">
        <v>1016</v>
      </c>
      <c r="E730" s="113">
        <v>42468</v>
      </c>
      <c r="F730" s="113">
        <v>42469</v>
      </c>
      <c r="G730" s="114">
        <f t="shared" ca="1" si="2450"/>
        <v>0</v>
      </c>
      <c r="H730" s="115" t="s">
        <v>84</v>
      </c>
      <c r="I730" s="115" t="s">
        <v>832</v>
      </c>
      <c r="J730" s="115" t="s">
        <v>1133</v>
      </c>
      <c r="K730" s="116" t="str">
        <f t="shared" ca="1" si="2451"/>
        <v>Completed</v>
      </c>
      <c r="L730" s="111" t="s">
        <v>57</v>
      </c>
      <c r="M730" s="111" t="s">
        <v>58</v>
      </c>
      <c r="N730" s="111" t="s">
        <v>108</v>
      </c>
      <c r="O730" s="111" t="s">
        <v>109</v>
      </c>
      <c r="P730" s="111" t="s">
        <v>100</v>
      </c>
      <c r="Q730" s="111" t="s">
        <v>101</v>
      </c>
      <c r="R730" s="117">
        <v>1.4999999999999999E-2</v>
      </c>
      <c r="S730" s="117">
        <v>3.3000000000000002E-2</v>
      </c>
      <c r="T730" s="118">
        <v>100000</v>
      </c>
      <c r="U730" s="118">
        <v>102444</v>
      </c>
      <c r="V730" s="116">
        <f t="shared" si="2452"/>
        <v>0</v>
      </c>
      <c r="W730" s="116">
        <f t="shared" si="2453"/>
        <v>100000</v>
      </c>
      <c r="X730" s="118"/>
      <c r="Y730" s="119">
        <f t="shared" si="2454"/>
        <v>0</v>
      </c>
      <c r="Z730" s="120" t="e">
        <f t="shared" si="2455"/>
        <v>#DIV/0!</v>
      </c>
      <c r="AA730" s="121">
        <f t="shared" si="2456"/>
        <v>1500</v>
      </c>
      <c r="AB730" s="122">
        <f t="shared" si="2457"/>
        <v>1500</v>
      </c>
      <c r="AC730" s="121">
        <f t="shared" si="2458"/>
        <v>0</v>
      </c>
      <c r="AD730" s="123">
        <f t="shared" si="2459"/>
        <v>3300</v>
      </c>
      <c r="AE730" s="293">
        <v>2921</v>
      </c>
      <c r="AF730" s="124">
        <f t="shared" si="2460"/>
        <v>-379</v>
      </c>
      <c r="AG730" s="124">
        <v>0</v>
      </c>
      <c r="AH730" s="124">
        <f t="shared" si="2461"/>
        <v>1421</v>
      </c>
      <c r="AI730" s="340">
        <f t="shared" si="2462"/>
        <v>0.48647723382403285</v>
      </c>
    </row>
    <row r="731" spans="1:35" customFormat="1" ht="15" hidden="1" customHeight="1" x14ac:dyDescent="0.3">
      <c r="A731" s="361" t="s">
        <v>1131</v>
      </c>
      <c r="B731" s="97">
        <v>2016</v>
      </c>
      <c r="C731" s="97">
        <v>4</v>
      </c>
      <c r="D731" s="98" t="s">
        <v>1016</v>
      </c>
      <c r="E731" s="99">
        <v>42468</v>
      </c>
      <c r="F731" s="99">
        <v>42469</v>
      </c>
      <c r="G731" s="100">
        <f t="shared" ref="G731:G733" ca="1" si="2463">IF($N$1&gt;F731,0,(F731-$N$1))</f>
        <v>0</v>
      </c>
      <c r="H731" s="96" t="s">
        <v>84</v>
      </c>
      <c r="I731" s="96" t="s">
        <v>832</v>
      </c>
      <c r="J731" s="96" t="s">
        <v>1133</v>
      </c>
      <c r="K731" s="101" t="str">
        <f t="shared" ref="K731:K733" ca="1" si="2464">IF(F731=0,$L$3,(IF(G731=0,$L$1,$L$2)))</f>
        <v>Completed</v>
      </c>
      <c r="L731" s="97" t="s">
        <v>253</v>
      </c>
      <c r="M731" s="97" t="s">
        <v>58</v>
      </c>
      <c r="N731" s="97" t="s">
        <v>108</v>
      </c>
      <c r="O731" s="97" t="s">
        <v>109</v>
      </c>
      <c r="P731" s="97" t="s">
        <v>100</v>
      </c>
      <c r="Q731" s="97" t="s">
        <v>101</v>
      </c>
      <c r="R731" s="102">
        <v>1.4999999999999999E-2</v>
      </c>
      <c r="S731" s="102">
        <v>3.3000000000000002E-2</v>
      </c>
      <c r="T731" s="103">
        <v>10000</v>
      </c>
      <c r="U731" s="103">
        <v>145</v>
      </c>
      <c r="V731" s="101">
        <f t="shared" ref="V731:V733" si="2465">IF(U731&gt;T731,0,T731-U731)</f>
        <v>9855</v>
      </c>
      <c r="W731" s="101">
        <f t="shared" ref="W731:W733" si="2466">IF(U731&gt;T731,T731,U731)</f>
        <v>145</v>
      </c>
      <c r="X731" s="103">
        <v>12</v>
      </c>
      <c r="Y731" s="104">
        <f t="shared" ref="Y731:Y733" si="2467">X731/U731</f>
        <v>8.2758620689655171E-2</v>
      </c>
      <c r="Z731" s="105">
        <f t="shared" ref="Z731:Z733" si="2468">AE731/X731</f>
        <v>0.39874999999999999</v>
      </c>
      <c r="AA731" s="106">
        <f t="shared" ref="AA731:AA733" si="2469">IF(O731="cpv",(T731*R731),(T731/1000*R731))</f>
        <v>150</v>
      </c>
      <c r="AB731" s="107">
        <f t="shared" ref="AB731:AB733" si="2470">IF(O731="cpv",(IF(V731&gt;0,U731*R731,AA731)),(IF(V731&gt;0,U731/1000*R731,AA731)))</f>
        <v>2.1749999999999998</v>
      </c>
      <c r="AC731" s="106">
        <f t="shared" ref="AC731:AC733" si="2471">AB731-AA731</f>
        <v>-147.82499999999999</v>
      </c>
      <c r="AD731" s="108">
        <f t="shared" ref="AD731:AD733" si="2472">IF(O731="cpv",(T731*S731),(T731/1000*S731))</f>
        <v>330</v>
      </c>
      <c r="AE731" s="298">
        <f>IF((SUMIF($J$7:$J$1048576,J731,$U$7:$U$1048576))&gt;(SUMIF($J$7:$J$1048576,J731,$T$7:$T$1048576)),AD731,(IF(O731="cpv",(U731*S731),(U731*S731/1000))))</f>
        <v>4.7850000000000001</v>
      </c>
      <c r="AF731" s="109">
        <f t="shared" ref="AF731:AF733" si="2473">AE731-AD731</f>
        <v>-325.21499999999997</v>
      </c>
      <c r="AG731" s="109">
        <v>0</v>
      </c>
      <c r="AH731" s="109">
        <f t="shared" ref="AH731:AH733" si="2474">AE731-AB731-AG731</f>
        <v>2.6100000000000003</v>
      </c>
      <c r="AI731" s="341">
        <f t="shared" ref="AI731:AI733" si="2475">AH731/AE731</f>
        <v>0.54545454545454553</v>
      </c>
    </row>
    <row r="732" spans="1:35" customFormat="1" ht="15.75" hidden="1" customHeight="1" thickBot="1" x14ac:dyDescent="0.3">
      <c r="A732" s="360" t="s">
        <v>1132</v>
      </c>
      <c r="B732" s="157">
        <v>2016</v>
      </c>
      <c r="C732" s="157">
        <v>4</v>
      </c>
      <c r="D732" s="342" t="s">
        <v>1016</v>
      </c>
      <c r="E732" s="159">
        <v>42468</v>
      </c>
      <c r="F732" s="159">
        <v>42469</v>
      </c>
      <c r="G732" s="343">
        <f t="shared" ca="1" si="2463"/>
        <v>0</v>
      </c>
      <c r="H732" s="156" t="s">
        <v>84</v>
      </c>
      <c r="I732" s="156" t="s">
        <v>832</v>
      </c>
      <c r="J732" s="156" t="s">
        <v>1133</v>
      </c>
      <c r="K732" s="344" t="str">
        <f t="shared" ca="1" si="2464"/>
        <v>Completed</v>
      </c>
      <c r="L732" s="157" t="s">
        <v>133</v>
      </c>
      <c r="M732" s="157" t="s">
        <v>58</v>
      </c>
      <c r="N732" s="157" t="s">
        <v>108</v>
      </c>
      <c r="O732" s="157" t="s">
        <v>109</v>
      </c>
      <c r="P732" s="157" t="s">
        <v>100</v>
      </c>
      <c r="Q732" s="157" t="s">
        <v>101</v>
      </c>
      <c r="R732" s="158">
        <v>5.0000000000000001E-3</v>
      </c>
      <c r="S732" s="158">
        <v>3.3000000000000002E-2</v>
      </c>
      <c r="T732" s="345">
        <v>60000</v>
      </c>
      <c r="U732" s="345">
        <v>61353</v>
      </c>
      <c r="V732" s="344">
        <f t="shared" si="2465"/>
        <v>0</v>
      </c>
      <c r="W732" s="344">
        <f t="shared" si="2466"/>
        <v>60000</v>
      </c>
      <c r="X732" s="345">
        <v>3496</v>
      </c>
      <c r="Y732" s="346">
        <f t="shared" si="2467"/>
        <v>5.6981728684823887E-2</v>
      </c>
      <c r="Z732" s="347">
        <f t="shared" si="2468"/>
        <v>0.57913300915331811</v>
      </c>
      <c r="AA732" s="348">
        <f t="shared" si="2469"/>
        <v>300</v>
      </c>
      <c r="AB732" s="349">
        <f t="shared" si="2470"/>
        <v>300</v>
      </c>
      <c r="AC732" s="348">
        <f t="shared" si="2471"/>
        <v>0</v>
      </c>
      <c r="AD732" s="350">
        <f t="shared" si="2472"/>
        <v>1980</v>
      </c>
      <c r="AE732" s="351">
        <f>IF((SUMIF($J$7:$J$1048576,J732,$U$7:$U$1048576))&gt;(SUMIF($J$7:$J$1048576,J732,$T$7:$T$1048576)),AD732,(IF(O732="cpv",(U732*S732),(U732*S732/1000))))</f>
        <v>2024.6490000000001</v>
      </c>
      <c r="AF732" s="352">
        <f t="shared" si="2473"/>
        <v>44.649000000000115</v>
      </c>
      <c r="AG732" s="352">
        <v>0</v>
      </c>
      <c r="AH732" s="352">
        <f t="shared" si="2474"/>
        <v>1724.6490000000001</v>
      </c>
      <c r="AI732" s="353">
        <f t="shared" si="2475"/>
        <v>0.85182616838770575</v>
      </c>
    </row>
    <row r="733" spans="1:35" customFormat="1" ht="15" hidden="1" customHeight="1" x14ac:dyDescent="0.3">
      <c r="A733" s="359" t="s">
        <v>1134</v>
      </c>
      <c r="B733" s="111">
        <v>2016</v>
      </c>
      <c r="C733" s="111">
        <v>4</v>
      </c>
      <c r="D733" s="112" t="s">
        <v>1016</v>
      </c>
      <c r="E733" s="113">
        <v>42468</v>
      </c>
      <c r="F733" s="113">
        <v>42469</v>
      </c>
      <c r="G733" s="114">
        <f t="shared" ca="1" si="2463"/>
        <v>0</v>
      </c>
      <c r="H733" s="115" t="s">
        <v>84</v>
      </c>
      <c r="I733" s="115" t="s">
        <v>832</v>
      </c>
      <c r="J733" s="115" t="s">
        <v>1136</v>
      </c>
      <c r="K733" s="116" t="str">
        <f t="shared" ca="1" si="2464"/>
        <v>Completed</v>
      </c>
      <c r="L733" s="111" t="s">
        <v>64</v>
      </c>
      <c r="M733" s="111" t="s">
        <v>58</v>
      </c>
      <c r="N733" s="111" t="s">
        <v>59</v>
      </c>
      <c r="O733" s="111" t="s">
        <v>60</v>
      </c>
      <c r="P733" s="111" t="s">
        <v>61</v>
      </c>
      <c r="Q733" s="111" t="s">
        <v>62</v>
      </c>
      <c r="R733" s="117">
        <v>0.2</v>
      </c>
      <c r="S733" s="117">
        <v>1</v>
      </c>
      <c r="T733" s="118">
        <v>600000</v>
      </c>
      <c r="U733" s="118">
        <v>601608</v>
      </c>
      <c r="V733" s="116">
        <f t="shared" si="2465"/>
        <v>0</v>
      </c>
      <c r="W733" s="116">
        <f t="shared" si="2466"/>
        <v>600000</v>
      </c>
      <c r="X733" s="118">
        <v>97</v>
      </c>
      <c r="Y733" s="119">
        <f t="shared" si="2467"/>
        <v>1.6123455805108975E-4</v>
      </c>
      <c r="Z733" s="120">
        <f t="shared" si="2468"/>
        <v>5.1546391752577323</v>
      </c>
      <c r="AA733" s="121">
        <f t="shared" si="2469"/>
        <v>120</v>
      </c>
      <c r="AB733" s="122">
        <f t="shared" si="2470"/>
        <v>120</v>
      </c>
      <c r="AC733" s="121">
        <f t="shared" si="2471"/>
        <v>0</v>
      </c>
      <c r="AD733" s="123">
        <f t="shared" si="2472"/>
        <v>600</v>
      </c>
      <c r="AE733" s="293">
        <v>500</v>
      </c>
      <c r="AF733" s="124">
        <f t="shared" si="2473"/>
        <v>-100</v>
      </c>
      <c r="AG733" s="124">
        <v>0</v>
      </c>
      <c r="AH733" s="124">
        <f t="shared" si="2474"/>
        <v>380</v>
      </c>
      <c r="AI733" s="340">
        <f t="shared" si="2475"/>
        <v>0.76</v>
      </c>
    </row>
    <row r="734" spans="1:35" customFormat="1" ht="15.75" hidden="1" customHeight="1" thickBot="1" x14ac:dyDescent="0.3">
      <c r="A734" s="360" t="s">
        <v>1135</v>
      </c>
      <c r="B734" s="157">
        <v>2016</v>
      </c>
      <c r="C734" s="157">
        <v>4</v>
      </c>
      <c r="D734" s="342" t="s">
        <v>1016</v>
      </c>
      <c r="E734" s="159">
        <v>42468</v>
      </c>
      <c r="F734" s="159">
        <v>42469</v>
      </c>
      <c r="G734" s="343">
        <f t="shared" ref="G734:G735" ca="1" si="2476">IF($N$1&gt;F734,0,(F734-$N$1))</f>
        <v>0</v>
      </c>
      <c r="H734" s="156" t="s">
        <v>84</v>
      </c>
      <c r="I734" s="156" t="s">
        <v>832</v>
      </c>
      <c r="J734" s="156" t="s">
        <v>1136</v>
      </c>
      <c r="K734" s="344" t="str">
        <f t="shared" ref="K734:K735" ca="1" si="2477">IF(F734=0,$L$3,(IF(G734=0,$L$1,$L$2)))</f>
        <v>Completed</v>
      </c>
      <c r="L734" s="157" t="s">
        <v>57</v>
      </c>
      <c r="M734" s="157" t="s">
        <v>58</v>
      </c>
      <c r="N734" s="157" t="s">
        <v>59</v>
      </c>
      <c r="O734" s="157" t="s">
        <v>60</v>
      </c>
      <c r="P734" s="157" t="s">
        <v>61</v>
      </c>
      <c r="Q734" s="157" t="s">
        <v>62</v>
      </c>
      <c r="R734" s="158">
        <v>0.5</v>
      </c>
      <c r="S734" s="158">
        <v>1</v>
      </c>
      <c r="T734" s="345">
        <v>500000</v>
      </c>
      <c r="U734" s="345">
        <v>500110</v>
      </c>
      <c r="V734" s="344">
        <f t="shared" ref="V734:V735" si="2478">IF(U734&gt;T734,0,T734-U734)</f>
        <v>0</v>
      </c>
      <c r="W734" s="344">
        <f t="shared" ref="W734:W735" si="2479">IF(U734&gt;T734,T734,U734)</f>
        <v>500000</v>
      </c>
      <c r="X734" s="345"/>
      <c r="Y734" s="346">
        <f t="shared" ref="Y734:Y735" si="2480">X734/U734</f>
        <v>0</v>
      </c>
      <c r="Z734" s="347" t="e">
        <f t="shared" ref="Z734:Z735" si="2481">AE734/X734</f>
        <v>#DIV/0!</v>
      </c>
      <c r="AA734" s="348">
        <f t="shared" ref="AA734:AA735" si="2482">IF(O734="cpv",(T734*R734),(T734/1000*R734))</f>
        <v>250</v>
      </c>
      <c r="AB734" s="349">
        <f t="shared" ref="AB734:AB735" si="2483">IF(O734="cpv",(IF(V734&gt;0,U734*R734,AA734)),(IF(V734&gt;0,U734/1000*R734,AA734)))</f>
        <v>250</v>
      </c>
      <c r="AC734" s="348">
        <f t="shared" ref="AC734:AC735" si="2484">AB734-AA734</f>
        <v>0</v>
      </c>
      <c r="AD734" s="350">
        <f t="shared" ref="AD734:AD735" si="2485">IF(O734="cpv",(T734*S734),(T734/1000*S734))</f>
        <v>500</v>
      </c>
      <c r="AE734" s="351">
        <f>IF((SUMIF($J$7:$J$1048576,J734,$U$7:$U$1048576))&gt;(SUMIF($J$7:$J$1048576,J734,$T$7:$T$1048576)),AD734,(IF(O734="cpv",(U734*S734),(U734*S734/1000))))</f>
        <v>500</v>
      </c>
      <c r="AF734" s="352">
        <f t="shared" ref="AF734:AF735" si="2486">AE734-AD734</f>
        <v>0</v>
      </c>
      <c r="AG734" s="352">
        <v>0</v>
      </c>
      <c r="AH734" s="352">
        <f t="shared" ref="AH734:AH735" si="2487">AE734-AB734-AG734</f>
        <v>250</v>
      </c>
      <c r="AI734" s="353">
        <f t="shared" ref="AI734:AI735" si="2488">AH734/AE734</f>
        <v>0.5</v>
      </c>
    </row>
    <row r="735" spans="1:35" customFormat="1" ht="15.75" hidden="1" customHeight="1" thickBot="1" x14ac:dyDescent="0.3">
      <c r="A735" s="362" t="s">
        <v>1138</v>
      </c>
      <c r="B735" s="141">
        <v>2016</v>
      </c>
      <c r="C735" s="141">
        <v>4</v>
      </c>
      <c r="D735" s="142" t="s">
        <v>1016</v>
      </c>
      <c r="E735" s="143">
        <v>42468</v>
      </c>
      <c r="F735" s="143">
        <v>42488</v>
      </c>
      <c r="G735" s="144">
        <f t="shared" ca="1" si="2476"/>
        <v>0</v>
      </c>
      <c r="H735" s="145" t="s">
        <v>84</v>
      </c>
      <c r="I735" s="145" t="s">
        <v>477</v>
      </c>
      <c r="J735" s="145" t="s">
        <v>1140</v>
      </c>
      <c r="K735" s="146" t="str">
        <f t="shared" ca="1" si="2477"/>
        <v>Completed</v>
      </c>
      <c r="L735" s="141" t="s">
        <v>57</v>
      </c>
      <c r="M735" s="141" t="s">
        <v>58</v>
      </c>
      <c r="N735" s="141" t="s">
        <v>59</v>
      </c>
      <c r="O735" s="141" t="s">
        <v>60</v>
      </c>
      <c r="P735" s="141" t="s">
        <v>61</v>
      </c>
      <c r="Q735" s="141" t="s">
        <v>62</v>
      </c>
      <c r="R735" s="147">
        <v>0.5</v>
      </c>
      <c r="S735" s="147">
        <v>0</v>
      </c>
      <c r="T735" s="148">
        <v>1000000</v>
      </c>
      <c r="U735" s="148">
        <v>735205</v>
      </c>
      <c r="V735" s="146">
        <f t="shared" si="2478"/>
        <v>264795</v>
      </c>
      <c r="W735" s="146">
        <f t="shared" si="2479"/>
        <v>735205</v>
      </c>
      <c r="X735" s="148"/>
      <c r="Y735" s="149">
        <f t="shared" si="2480"/>
        <v>0</v>
      </c>
      <c r="Z735" s="150" t="e">
        <f t="shared" si="2481"/>
        <v>#DIV/0!</v>
      </c>
      <c r="AA735" s="151">
        <f t="shared" si="2482"/>
        <v>500</v>
      </c>
      <c r="AB735" s="152">
        <f t="shared" si="2483"/>
        <v>367.60250000000002</v>
      </c>
      <c r="AC735" s="151">
        <f t="shared" si="2484"/>
        <v>-132.39749999999998</v>
      </c>
      <c r="AD735" s="153">
        <f t="shared" si="2485"/>
        <v>0</v>
      </c>
      <c r="AE735" s="295">
        <f>IF((SUMIF($J$7:$J$1048576,J735,$U$7:$U$1048576))&gt;(SUMIF($J$7:$J$1048576,J735,$T$7:$T$1048576)),AD735,(IF(O735="cpv",(U735*S735),(U735*S735/1000))))</f>
        <v>0</v>
      </c>
      <c r="AF735" s="154">
        <f t="shared" si="2486"/>
        <v>0</v>
      </c>
      <c r="AG735" s="154">
        <v>0</v>
      </c>
      <c r="AH735" s="154">
        <f t="shared" si="2487"/>
        <v>-367.60250000000002</v>
      </c>
      <c r="AI735" s="354" t="e">
        <f t="shared" si="2488"/>
        <v>#DIV/0!</v>
      </c>
    </row>
    <row r="736" spans="1:35" customFormat="1" ht="15.75" hidden="1" customHeight="1" thickBot="1" x14ac:dyDescent="0.3">
      <c r="A736" s="362" t="s">
        <v>1139</v>
      </c>
      <c r="B736" s="141">
        <v>2016</v>
      </c>
      <c r="C736" s="141">
        <v>4</v>
      </c>
      <c r="D736" s="142" t="s">
        <v>1016</v>
      </c>
      <c r="E736" s="143">
        <v>42468</v>
      </c>
      <c r="F736" s="143">
        <v>42488</v>
      </c>
      <c r="G736" s="144">
        <f t="shared" ref="G736:G738" ca="1" si="2489">IF($N$1&gt;F736,0,(F736-$N$1))</f>
        <v>0</v>
      </c>
      <c r="H736" s="145" t="s">
        <v>84</v>
      </c>
      <c r="I736" s="145" t="s">
        <v>477</v>
      </c>
      <c r="J736" s="145" t="s">
        <v>1137</v>
      </c>
      <c r="K736" s="146" t="str">
        <f t="shared" ref="K736:K738" ca="1" si="2490">IF(F736=0,$L$3,(IF(G736=0,$L$1,$L$2)))</f>
        <v>Completed</v>
      </c>
      <c r="L736" s="141" t="s">
        <v>77</v>
      </c>
      <c r="M736" s="141" t="s">
        <v>58</v>
      </c>
      <c r="N736" s="141" t="s">
        <v>59</v>
      </c>
      <c r="O736" s="141" t="s">
        <v>60</v>
      </c>
      <c r="P736" s="141" t="s">
        <v>79</v>
      </c>
      <c r="Q736" s="141" t="s">
        <v>79</v>
      </c>
      <c r="R736" s="147">
        <v>1.5</v>
      </c>
      <c r="S736" s="147">
        <v>0</v>
      </c>
      <c r="T736" s="148">
        <v>1000000</v>
      </c>
      <c r="U736" s="148">
        <v>1001317</v>
      </c>
      <c r="V736" s="146">
        <f t="shared" ref="V736:V738" si="2491">IF(U736&gt;T736,0,T736-U736)</f>
        <v>0</v>
      </c>
      <c r="W736" s="146">
        <f t="shared" ref="W736:W738" si="2492">IF(U736&gt;T736,T736,U736)</f>
        <v>1000000</v>
      </c>
      <c r="X736" s="148">
        <v>9755</v>
      </c>
      <c r="Y736" s="149">
        <f t="shared" ref="Y736:Y738" si="2493">X736/U736</f>
        <v>9.7421695626859432E-3</v>
      </c>
      <c r="Z736" s="150">
        <f t="shared" ref="Z736:Z738" si="2494">AE736/X736</f>
        <v>0</v>
      </c>
      <c r="AA736" s="151">
        <f t="shared" ref="AA736:AA738" si="2495">IF(O736="cpv",(T736*R736),(T736/1000*R736))</f>
        <v>1500</v>
      </c>
      <c r="AB736" s="152">
        <f t="shared" ref="AB736:AB738" si="2496">IF(O736="cpv",(IF(V736&gt;0,U736*R736,AA736)),(IF(V736&gt;0,U736/1000*R736,AA736)))</f>
        <v>1500</v>
      </c>
      <c r="AC736" s="151">
        <f t="shared" ref="AC736:AC738" si="2497">AB736-AA736</f>
        <v>0</v>
      </c>
      <c r="AD736" s="153">
        <f t="shared" ref="AD736:AD738" si="2498">IF(O736="cpv",(T736*S736),(T736/1000*S736))</f>
        <v>0</v>
      </c>
      <c r="AE736" s="295">
        <f>IF((SUMIF($J$7:$J$1048576,J736,$U$7:$U$1048576))&gt;(SUMIF($J$7:$J$1048576,J736,$T$7:$T$1048576)),AD736,(IF(O736="cpv",(U736*S736),(U736*S736/1000))))</f>
        <v>0</v>
      </c>
      <c r="AF736" s="154">
        <f t="shared" ref="AF736:AF738" si="2499">AE736-AD736</f>
        <v>0</v>
      </c>
      <c r="AG736" s="154">
        <v>0</v>
      </c>
      <c r="AH736" s="154">
        <f t="shared" ref="AH736:AH738" si="2500">AE736-AB736-AG736</f>
        <v>-1500</v>
      </c>
      <c r="AI736" s="354" t="e">
        <f t="shared" ref="AI736:AI738" si="2501">AH736/AE736</f>
        <v>#DIV/0!</v>
      </c>
    </row>
    <row r="737" spans="1:35" customFormat="1" ht="15" hidden="1" customHeight="1" x14ac:dyDescent="0.3">
      <c r="A737" s="359" t="s">
        <v>1141</v>
      </c>
      <c r="B737" s="111">
        <v>2016</v>
      </c>
      <c r="C737" s="111">
        <v>4</v>
      </c>
      <c r="D737" s="112" t="s">
        <v>1016</v>
      </c>
      <c r="E737" s="113">
        <v>42468</v>
      </c>
      <c r="F737" s="113">
        <v>42490</v>
      </c>
      <c r="G737" s="114">
        <f t="shared" ca="1" si="2489"/>
        <v>0</v>
      </c>
      <c r="H737" s="115" t="s">
        <v>54</v>
      </c>
      <c r="I737" s="115" t="s">
        <v>261</v>
      </c>
      <c r="J737" s="115" t="s">
        <v>1144</v>
      </c>
      <c r="K737" s="116" t="str">
        <f t="shared" ca="1" si="2490"/>
        <v>Completed</v>
      </c>
      <c r="L737" s="111" t="s">
        <v>82</v>
      </c>
      <c r="M737" s="111" t="s">
        <v>58</v>
      </c>
      <c r="N737" s="111" t="s">
        <v>78</v>
      </c>
      <c r="O737" s="111" t="s">
        <v>60</v>
      </c>
      <c r="P737" s="111" t="s">
        <v>79</v>
      </c>
      <c r="Q737" s="111" t="s">
        <v>79</v>
      </c>
      <c r="R737" s="117">
        <v>0.5</v>
      </c>
      <c r="S737" s="117">
        <v>4.25</v>
      </c>
      <c r="T737" s="118">
        <v>750000</v>
      </c>
      <c r="U737" s="118">
        <v>752269</v>
      </c>
      <c r="V737" s="116">
        <f t="shared" si="2491"/>
        <v>0</v>
      </c>
      <c r="W737" s="116">
        <f t="shared" si="2492"/>
        <v>750000</v>
      </c>
      <c r="X737" s="118">
        <v>9878</v>
      </c>
      <c r="Y737" s="119">
        <f t="shared" si="2493"/>
        <v>1.3130941192578719E-2</v>
      </c>
      <c r="Z737" s="120">
        <f t="shared" si="2494"/>
        <v>0.32425592225146793</v>
      </c>
      <c r="AA737" s="121">
        <f t="shared" si="2495"/>
        <v>375</v>
      </c>
      <c r="AB737" s="122">
        <f t="shared" si="2496"/>
        <v>375</v>
      </c>
      <c r="AC737" s="121">
        <f t="shared" si="2497"/>
        <v>0</v>
      </c>
      <c r="AD737" s="123">
        <f t="shared" si="2498"/>
        <v>3187.5</v>
      </c>
      <c r="AE737" s="293">
        <v>3203</v>
      </c>
      <c r="AF737" s="124">
        <f t="shared" si="2499"/>
        <v>15.5</v>
      </c>
      <c r="AG737" s="124">
        <v>0</v>
      </c>
      <c r="AH737" s="124">
        <f t="shared" si="2500"/>
        <v>2828</v>
      </c>
      <c r="AI737" s="340">
        <f t="shared" si="2501"/>
        <v>0.88292226038089294</v>
      </c>
    </row>
    <row r="738" spans="1:35" customFormat="1" ht="15" hidden="1" customHeight="1" x14ac:dyDescent="0.3">
      <c r="A738" s="361" t="s">
        <v>1142</v>
      </c>
      <c r="B738" s="97">
        <v>2016</v>
      </c>
      <c r="C738" s="97">
        <v>4</v>
      </c>
      <c r="D738" s="98" t="s">
        <v>1016</v>
      </c>
      <c r="E738" s="99">
        <v>42468</v>
      </c>
      <c r="F738" s="99">
        <v>42490</v>
      </c>
      <c r="G738" s="100">
        <f t="shared" ca="1" si="2489"/>
        <v>0</v>
      </c>
      <c r="H738" s="96" t="s">
        <v>54</v>
      </c>
      <c r="I738" s="96" t="s">
        <v>261</v>
      </c>
      <c r="J738" s="96" t="s">
        <v>1144</v>
      </c>
      <c r="K738" s="101" t="str">
        <f t="shared" ca="1" si="2490"/>
        <v>Completed</v>
      </c>
      <c r="L738" s="97" t="s">
        <v>77</v>
      </c>
      <c r="M738" s="97" t="s">
        <v>58</v>
      </c>
      <c r="N738" s="97" t="s">
        <v>78</v>
      </c>
      <c r="O738" s="97" t="s">
        <v>60</v>
      </c>
      <c r="P738" s="97" t="s">
        <v>79</v>
      </c>
      <c r="Q738" s="97" t="s">
        <v>79</v>
      </c>
      <c r="R738" s="102">
        <v>1.5</v>
      </c>
      <c r="S738" s="102">
        <v>4.25</v>
      </c>
      <c r="T738" s="103">
        <v>500000</v>
      </c>
      <c r="U738" s="103">
        <v>501105</v>
      </c>
      <c r="V738" s="101">
        <f t="shared" si="2491"/>
        <v>0</v>
      </c>
      <c r="W738" s="101">
        <f t="shared" si="2492"/>
        <v>500000</v>
      </c>
      <c r="X738" s="103">
        <v>5685</v>
      </c>
      <c r="Y738" s="104">
        <f t="shared" si="2493"/>
        <v>1.1344927709761428E-2</v>
      </c>
      <c r="Z738" s="105">
        <f t="shared" si="2494"/>
        <v>0.37379067722075637</v>
      </c>
      <c r="AA738" s="106">
        <f t="shared" si="2495"/>
        <v>750</v>
      </c>
      <c r="AB738" s="107">
        <f t="shared" si="2496"/>
        <v>750</v>
      </c>
      <c r="AC738" s="106">
        <f t="shared" si="2497"/>
        <v>0</v>
      </c>
      <c r="AD738" s="108">
        <f t="shared" si="2498"/>
        <v>2125</v>
      </c>
      <c r="AE738" s="298">
        <f>IF((SUMIF($J$7:$J$1048576,J738,$U$7:$U$1048576))&gt;(SUMIF($J$7:$J$1048576,J738,$T$7:$T$1048576)),AD738,(IF(O738="cpv",(U738*S738),(U738*S738/1000))))</f>
        <v>2125</v>
      </c>
      <c r="AF738" s="109">
        <f t="shared" si="2499"/>
        <v>0</v>
      </c>
      <c r="AG738" s="109">
        <v>0</v>
      </c>
      <c r="AH738" s="109">
        <f t="shared" si="2500"/>
        <v>1375</v>
      </c>
      <c r="AI738" s="341">
        <f t="shared" si="2501"/>
        <v>0.6470588235294118</v>
      </c>
    </row>
    <row r="739" spans="1:35" customFormat="1" ht="15" hidden="1" customHeight="1" thickBot="1" x14ac:dyDescent="0.3">
      <c r="A739" s="363" t="s">
        <v>1143</v>
      </c>
      <c r="B739" s="324">
        <v>2016</v>
      </c>
      <c r="C739" s="324">
        <v>4</v>
      </c>
      <c r="D739" s="325" t="s">
        <v>1016</v>
      </c>
      <c r="E739" s="326">
        <v>42468</v>
      </c>
      <c r="F739" s="326">
        <v>42490</v>
      </c>
      <c r="G739" s="327">
        <f t="shared" ref="G739:G742" ca="1" si="2502">IF($N$1&gt;F739,0,(F739-$N$1))</f>
        <v>0</v>
      </c>
      <c r="H739" s="328" t="s">
        <v>54</v>
      </c>
      <c r="I739" s="328" t="s">
        <v>261</v>
      </c>
      <c r="J739" s="328" t="s">
        <v>1144</v>
      </c>
      <c r="K739" s="329" t="str">
        <f t="shared" ref="K739:K742" ca="1" si="2503">IF(F739=0,$L$3,(IF(G739=0,$L$1,$L$2)))</f>
        <v>Completed</v>
      </c>
      <c r="L739" s="324" t="s">
        <v>64</v>
      </c>
      <c r="M739" s="324" t="s">
        <v>58</v>
      </c>
      <c r="N739" s="324" t="s">
        <v>78</v>
      </c>
      <c r="O739" s="324" t="s">
        <v>60</v>
      </c>
      <c r="P739" s="324" t="s">
        <v>79</v>
      </c>
      <c r="Q739" s="324" t="s">
        <v>79</v>
      </c>
      <c r="R739" s="330">
        <v>2.5</v>
      </c>
      <c r="S739" s="330">
        <v>4.25</v>
      </c>
      <c r="T739" s="331">
        <v>500000</v>
      </c>
      <c r="U739" s="331">
        <v>500303</v>
      </c>
      <c r="V739" s="329">
        <f t="shared" ref="V739:V742" si="2504">IF(U739&gt;T739,0,T739-U739)</f>
        <v>0</v>
      </c>
      <c r="W739" s="329">
        <f t="shared" ref="W739:W742" si="2505">IF(U739&gt;T739,T739,U739)</f>
        <v>500000</v>
      </c>
      <c r="X739" s="331">
        <v>8673</v>
      </c>
      <c r="Y739" s="332">
        <f t="shared" ref="Y739:Y742" si="2506">X739/U739</f>
        <v>1.7335494690217727E-2</v>
      </c>
      <c r="Z739" s="333">
        <f t="shared" ref="Z739:Z742" si="2507">AE739/X739</f>
        <v>0.24501325954110459</v>
      </c>
      <c r="AA739" s="334">
        <f t="shared" ref="AA739:AA742" si="2508">IF(O739="cpv",(T739*R739),(T739/1000*R739))</f>
        <v>1250</v>
      </c>
      <c r="AB739" s="335">
        <f t="shared" ref="AB739:AB742" si="2509">IF(O739="cpv",(IF(V739&gt;0,U739*R739,AA739)),(IF(V739&gt;0,U739/1000*R739,AA739)))</f>
        <v>1250</v>
      </c>
      <c r="AC739" s="334">
        <f t="shared" ref="AC739:AC742" si="2510">AB739-AA739</f>
        <v>0</v>
      </c>
      <c r="AD739" s="336">
        <f t="shared" ref="AD739:AD742" si="2511">IF(O739="cpv",(T739*S739),(T739/1000*S739))</f>
        <v>2125</v>
      </c>
      <c r="AE739" s="337">
        <f>IF((SUMIF($J$7:$J$1048576,J739,$U$7:$U$1048576))&gt;(SUMIF($J$7:$J$1048576,J739,$T$7:$T$1048576)),AD739,(IF(O739="cpv",(U739*S739),(U739*S739/1000))))</f>
        <v>2125</v>
      </c>
      <c r="AF739" s="338">
        <f t="shared" ref="AF739:AF742" si="2512">AE739-AD739</f>
        <v>0</v>
      </c>
      <c r="AG739" s="338">
        <v>0</v>
      </c>
      <c r="AH739" s="338">
        <f t="shared" ref="AH739:AH742" si="2513">AE739-AB739-AG739</f>
        <v>875</v>
      </c>
      <c r="AI739" s="364">
        <f t="shared" ref="AI739:AI742" si="2514">AH739/AE739</f>
        <v>0.41176470588235292</v>
      </c>
    </row>
    <row r="740" spans="1:35" customFormat="1" ht="15.75" hidden="1" customHeight="1" thickBot="1" x14ac:dyDescent="0.3">
      <c r="A740" s="362" t="s">
        <v>1145</v>
      </c>
      <c r="B740" s="141">
        <v>2016</v>
      </c>
      <c r="C740" s="141">
        <v>4</v>
      </c>
      <c r="D740" s="142" t="s">
        <v>1016</v>
      </c>
      <c r="E740" s="143">
        <v>42468</v>
      </c>
      <c r="F740" s="143">
        <v>42490</v>
      </c>
      <c r="G740" s="144">
        <f t="shared" ca="1" si="2502"/>
        <v>0</v>
      </c>
      <c r="H740" s="145" t="s">
        <v>54</v>
      </c>
      <c r="I740" s="145" t="s">
        <v>261</v>
      </c>
      <c r="J740" s="145" t="s">
        <v>1146</v>
      </c>
      <c r="K740" s="146" t="str">
        <f t="shared" ca="1" si="2503"/>
        <v>Completed</v>
      </c>
      <c r="L740" s="141" t="s">
        <v>98</v>
      </c>
      <c r="M740" s="141" t="s">
        <v>58</v>
      </c>
      <c r="N740" s="141" t="s">
        <v>123</v>
      </c>
      <c r="O740" s="141" t="s">
        <v>109</v>
      </c>
      <c r="P740" s="141" t="s">
        <v>100</v>
      </c>
      <c r="Q740" s="141" t="s">
        <v>101</v>
      </c>
      <c r="R740" s="147">
        <v>3.6999999999999998E-2</v>
      </c>
      <c r="S740" s="147">
        <v>0.06</v>
      </c>
      <c r="T740" s="148">
        <v>200000</v>
      </c>
      <c r="U740" s="148">
        <v>200157</v>
      </c>
      <c r="V740" s="146">
        <f t="shared" si="2504"/>
        <v>0</v>
      </c>
      <c r="W740" s="146">
        <f t="shared" si="2505"/>
        <v>200000</v>
      </c>
      <c r="X740" s="148">
        <v>6154</v>
      </c>
      <c r="Y740" s="149">
        <f t="shared" si="2506"/>
        <v>3.0745864496370349E-2</v>
      </c>
      <c r="Z740" s="150">
        <f t="shared" si="2507"/>
        <v>1.9514137146571335</v>
      </c>
      <c r="AA740" s="151">
        <f t="shared" si="2508"/>
        <v>7400</v>
      </c>
      <c r="AB740" s="152">
        <f t="shared" si="2509"/>
        <v>7400</v>
      </c>
      <c r="AC740" s="151">
        <f t="shared" si="2510"/>
        <v>0</v>
      </c>
      <c r="AD740" s="153">
        <f t="shared" si="2511"/>
        <v>12000</v>
      </c>
      <c r="AE740" s="295">
        <v>12009</v>
      </c>
      <c r="AF740" s="154">
        <f t="shared" si="2512"/>
        <v>9</v>
      </c>
      <c r="AG740" s="154">
        <v>0</v>
      </c>
      <c r="AH740" s="154">
        <f t="shared" si="2513"/>
        <v>4609</v>
      </c>
      <c r="AI740" s="354">
        <f t="shared" si="2514"/>
        <v>0.38379548671829461</v>
      </c>
    </row>
    <row r="741" spans="1:35" customFormat="1" ht="15" hidden="1" customHeight="1" x14ac:dyDescent="0.3">
      <c r="A741" s="359" t="s">
        <v>1147</v>
      </c>
      <c r="B741" s="111">
        <v>2016</v>
      </c>
      <c r="C741" s="111">
        <v>4</v>
      </c>
      <c r="D741" s="112" t="s">
        <v>1016</v>
      </c>
      <c r="E741" s="113">
        <v>42468</v>
      </c>
      <c r="F741" s="113">
        <v>42490</v>
      </c>
      <c r="G741" s="114">
        <f t="shared" ca="1" si="2502"/>
        <v>0</v>
      </c>
      <c r="H741" s="115" t="s">
        <v>54</v>
      </c>
      <c r="I741" s="115" t="s">
        <v>261</v>
      </c>
      <c r="J741" s="115" t="s">
        <v>1151</v>
      </c>
      <c r="K741" s="116" t="str">
        <f t="shared" ca="1" si="2503"/>
        <v>Completed</v>
      </c>
      <c r="L741" s="111" t="s">
        <v>64</v>
      </c>
      <c r="M741" s="111" t="s">
        <v>58</v>
      </c>
      <c r="N741" s="111" t="s">
        <v>59</v>
      </c>
      <c r="O741" s="111" t="s">
        <v>60</v>
      </c>
      <c r="P741" s="111" t="s">
        <v>61</v>
      </c>
      <c r="Q741" s="111" t="s">
        <v>62</v>
      </c>
      <c r="R741" s="117">
        <v>0.2</v>
      </c>
      <c r="S741" s="117">
        <v>1.3</v>
      </c>
      <c r="T741" s="118">
        <v>2000000</v>
      </c>
      <c r="U741" s="118">
        <v>426082</v>
      </c>
      <c r="V741" s="116">
        <f t="shared" si="2504"/>
        <v>1573918</v>
      </c>
      <c r="W741" s="116">
        <f t="shared" si="2505"/>
        <v>426082</v>
      </c>
      <c r="X741" s="118">
        <v>24</v>
      </c>
      <c r="Y741" s="119">
        <f t="shared" si="2506"/>
        <v>5.6327185846855772E-5</v>
      </c>
      <c r="Z741" s="120">
        <f t="shared" si="2507"/>
        <v>23.079441666666668</v>
      </c>
      <c r="AA741" s="121">
        <f t="shared" si="2508"/>
        <v>400</v>
      </c>
      <c r="AB741" s="122">
        <f t="shared" si="2509"/>
        <v>85.216400000000007</v>
      </c>
      <c r="AC741" s="121">
        <f t="shared" si="2510"/>
        <v>-314.78359999999998</v>
      </c>
      <c r="AD741" s="123">
        <f t="shared" si="2511"/>
        <v>2600</v>
      </c>
      <c r="AE741" s="293">
        <f t="shared" ref="AE741:AE746" si="2515">IF((SUMIF($J$7:$J$1048576,J741,$U$7:$U$1048576))&gt;(SUMIF($J$7:$J$1048576,J741,$T$7:$T$1048576)),AD741,(IF(O741="cpv",(U741*S741),(U741*S741/1000))))</f>
        <v>553.90660000000003</v>
      </c>
      <c r="AF741" s="124">
        <f t="shared" si="2512"/>
        <v>-2046.0934</v>
      </c>
      <c r="AG741" s="124">
        <v>0</v>
      </c>
      <c r="AH741" s="124">
        <f t="shared" si="2513"/>
        <v>468.6902</v>
      </c>
      <c r="AI741" s="340">
        <f t="shared" si="2514"/>
        <v>0.84615384615384615</v>
      </c>
    </row>
    <row r="742" spans="1:35" customFormat="1" ht="15" hidden="1" customHeight="1" x14ac:dyDescent="0.3">
      <c r="A742" s="361" t="s">
        <v>1148</v>
      </c>
      <c r="B742" s="97">
        <v>2016</v>
      </c>
      <c r="C742" s="97">
        <v>4</v>
      </c>
      <c r="D742" s="98" t="s">
        <v>1016</v>
      </c>
      <c r="E742" s="99">
        <v>42468</v>
      </c>
      <c r="F742" s="99">
        <v>42490</v>
      </c>
      <c r="G742" s="100">
        <f t="shared" ca="1" si="2502"/>
        <v>0</v>
      </c>
      <c r="H742" s="96" t="s">
        <v>54</v>
      </c>
      <c r="I742" s="96" t="s">
        <v>261</v>
      </c>
      <c r="J742" s="96" t="s">
        <v>1151</v>
      </c>
      <c r="K742" s="101" t="str">
        <f t="shared" ca="1" si="2503"/>
        <v>Completed</v>
      </c>
      <c r="L742" s="97" t="s">
        <v>57</v>
      </c>
      <c r="M742" s="97" t="s">
        <v>58</v>
      </c>
      <c r="N742" s="97" t="s">
        <v>59</v>
      </c>
      <c r="O742" s="97" t="s">
        <v>60</v>
      </c>
      <c r="P742" s="97" t="s">
        <v>61</v>
      </c>
      <c r="Q742" s="97" t="s">
        <v>62</v>
      </c>
      <c r="R742" s="102">
        <v>0.5</v>
      </c>
      <c r="S742" s="102">
        <v>1.3</v>
      </c>
      <c r="T742" s="103">
        <v>1000000</v>
      </c>
      <c r="U742" s="103">
        <v>311289</v>
      </c>
      <c r="V742" s="101">
        <f t="shared" si="2504"/>
        <v>688711</v>
      </c>
      <c r="W742" s="101">
        <f t="shared" si="2505"/>
        <v>311289</v>
      </c>
      <c r="X742" s="103"/>
      <c r="Y742" s="104">
        <f t="shared" si="2506"/>
        <v>0</v>
      </c>
      <c r="Z742" s="105" t="e">
        <f t="shared" si="2507"/>
        <v>#DIV/0!</v>
      </c>
      <c r="AA742" s="106">
        <f t="shared" si="2508"/>
        <v>500</v>
      </c>
      <c r="AB742" s="107">
        <f t="shared" si="2509"/>
        <v>155.64449999999999</v>
      </c>
      <c r="AC742" s="106">
        <f t="shared" si="2510"/>
        <v>-344.35550000000001</v>
      </c>
      <c r="AD742" s="108">
        <f t="shared" si="2511"/>
        <v>1300</v>
      </c>
      <c r="AE742" s="298">
        <f t="shared" si="2515"/>
        <v>404.67570000000001</v>
      </c>
      <c r="AF742" s="109">
        <f t="shared" si="2512"/>
        <v>-895.32429999999999</v>
      </c>
      <c r="AG742" s="109">
        <v>0</v>
      </c>
      <c r="AH742" s="109">
        <f t="shared" si="2513"/>
        <v>249.03120000000001</v>
      </c>
      <c r="AI742" s="341">
        <f t="shared" si="2514"/>
        <v>0.61538461538461542</v>
      </c>
    </row>
    <row r="743" spans="1:35" customFormat="1" ht="15" hidden="1" customHeight="1" x14ac:dyDescent="0.3">
      <c r="A743" s="361" t="s">
        <v>1149</v>
      </c>
      <c r="B743" s="97">
        <v>2016</v>
      </c>
      <c r="C743" s="97">
        <v>4</v>
      </c>
      <c r="D743" s="98" t="s">
        <v>1016</v>
      </c>
      <c r="E743" s="99">
        <v>42468</v>
      </c>
      <c r="F743" s="99">
        <v>42490</v>
      </c>
      <c r="G743" s="100">
        <f t="shared" ref="G743:G745" ca="1" si="2516">IF($N$1&gt;F743,0,(F743-$N$1))</f>
        <v>0</v>
      </c>
      <c r="H743" s="96" t="s">
        <v>54</v>
      </c>
      <c r="I743" s="96" t="s">
        <v>261</v>
      </c>
      <c r="J743" s="96" t="s">
        <v>1151</v>
      </c>
      <c r="K743" s="101" t="str">
        <f t="shared" ref="K743:K745" ca="1" si="2517">IF(F743=0,$L$3,(IF(G743=0,$L$1,$L$2)))</f>
        <v>Completed</v>
      </c>
      <c r="L743" s="97" t="s">
        <v>499</v>
      </c>
      <c r="M743" s="97" t="s">
        <v>58</v>
      </c>
      <c r="N743" s="97" t="s">
        <v>59</v>
      </c>
      <c r="O743" s="97" t="s">
        <v>60</v>
      </c>
      <c r="P743" s="97" t="s">
        <v>61</v>
      </c>
      <c r="Q743" s="97" t="s">
        <v>62</v>
      </c>
      <c r="R743" s="102">
        <v>0.15</v>
      </c>
      <c r="S743" s="102">
        <v>1.3</v>
      </c>
      <c r="T743" s="103">
        <v>500000</v>
      </c>
      <c r="U743" s="103">
        <v>509974</v>
      </c>
      <c r="V743" s="101">
        <f t="shared" ref="V743:V745" si="2518">IF(U743&gt;T743,0,T743-U743)</f>
        <v>0</v>
      </c>
      <c r="W743" s="101">
        <f t="shared" ref="W743:W745" si="2519">IF(U743&gt;T743,T743,U743)</f>
        <v>500000</v>
      </c>
      <c r="X743" s="103"/>
      <c r="Y743" s="104">
        <f t="shared" ref="Y743:Y745" si="2520">X743/U743</f>
        <v>0</v>
      </c>
      <c r="Z743" s="105" t="e">
        <f t="shared" ref="Z743:Z745" si="2521">AE743/X743</f>
        <v>#DIV/0!</v>
      </c>
      <c r="AA743" s="106">
        <f t="shared" ref="AA743:AA745" si="2522">IF(O743="cpv",(T743*R743),(T743/1000*R743))</f>
        <v>75</v>
      </c>
      <c r="AB743" s="107">
        <f t="shared" ref="AB743:AB745" si="2523">IF(O743="cpv",(IF(V743&gt;0,U743*R743,AA743)),(IF(V743&gt;0,U743/1000*R743,AA743)))</f>
        <v>75</v>
      </c>
      <c r="AC743" s="106">
        <f t="shared" ref="AC743:AC745" si="2524">AB743-AA743</f>
        <v>0</v>
      </c>
      <c r="AD743" s="108">
        <f t="shared" ref="AD743:AD745" si="2525">IF(O743="cpv",(T743*S743),(T743/1000*S743))</f>
        <v>650</v>
      </c>
      <c r="AE743" s="298">
        <f t="shared" si="2515"/>
        <v>662.96620000000007</v>
      </c>
      <c r="AF743" s="109">
        <f t="shared" ref="AF743:AF745" si="2526">AE743-AD743</f>
        <v>12.966200000000072</v>
      </c>
      <c r="AG743" s="109">
        <v>0</v>
      </c>
      <c r="AH743" s="109">
        <f t="shared" ref="AH743:AH745" si="2527">AE743-AB743-AG743</f>
        <v>587.96620000000007</v>
      </c>
      <c r="AI743" s="341">
        <f t="shared" ref="AI743:AI745" si="2528">AH743/AE743</f>
        <v>0.88687206074759162</v>
      </c>
    </row>
    <row r="744" spans="1:35" customFormat="1" ht="15.75" hidden="1" customHeight="1" thickBot="1" x14ac:dyDescent="0.3">
      <c r="A744" s="360" t="s">
        <v>1150</v>
      </c>
      <c r="B744" s="157">
        <v>2016</v>
      </c>
      <c r="C744" s="157">
        <v>4</v>
      </c>
      <c r="D744" s="342" t="s">
        <v>1016</v>
      </c>
      <c r="E744" s="159">
        <v>42468</v>
      </c>
      <c r="F744" s="159">
        <v>42490</v>
      </c>
      <c r="G744" s="343">
        <f t="shared" ca="1" si="2516"/>
        <v>0</v>
      </c>
      <c r="H744" s="156" t="s">
        <v>54</v>
      </c>
      <c r="I744" s="156" t="s">
        <v>261</v>
      </c>
      <c r="J744" s="156" t="s">
        <v>1151</v>
      </c>
      <c r="K744" s="344" t="str">
        <f t="shared" ca="1" si="2517"/>
        <v>Completed</v>
      </c>
      <c r="L744" s="157" t="s">
        <v>82</v>
      </c>
      <c r="M744" s="157" t="s">
        <v>58</v>
      </c>
      <c r="N744" s="157" t="s">
        <v>59</v>
      </c>
      <c r="O744" s="157" t="s">
        <v>60</v>
      </c>
      <c r="P744" s="157" t="s">
        <v>61</v>
      </c>
      <c r="Q744" s="157" t="s">
        <v>62</v>
      </c>
      <c r="R744" s="158">
        <v>0.1</v>
      </c>
      <c r="S744" s="158">
        <v>1.3</v>
      </c>
      <c r="T744" s="345">
        <v>700000</v>
      </c>
      <c r="U744" s="345">
        <v>701831</v>
      </c>
      <c r="V744" s="344">
        <f t="shared" si="2518"/>
        <v>0</v>
      </c>
      <c r="W744" s="344">
        <f t="shared" si="2519"/>
        <v>700000</v>
      </c>
      <c r="X744" s="345"/>
      <c r="Y744" s="346">
        <f t="shared" si="2520"/>
        <v>0</v>
      </c>
      <c r="Z744" s="347" t="e">
        <f t="shared" si="2521"/>
        <v>#DIV/0!</v>
      </c>
      <c r="AA744" s="348">
        <f t="shared" si="2522"/>
        <v>70</v>
      </c>
      <c r="AB744" s="349">
        <f t="shared" si="2523"/>
        <v>70</v>
      </c>
      <c r="AC744" s="348">
        <f t="shared" si="2524"/>
        <v>0</v>
      </c>
      <c r="AD744" s="350">
        <f t="shared" si="2525"/>
        <v>910</v>
      </c>
      <c r="AE744" s="351">
        <f t="shared" si="2515"/>
        <v>912.38030000000003</v>
      </c>
      <c r="AF744" s="352">
        <f t="shared" si="2526"/>
        <v>2.3803000000000338</v>
      </c>
      <c r="AG744" s="352">
        <v>0</v>
      </c>
      <c r="AH744" s="352">
        <f t="shared" si="2527"/>
        <v>842.38030000000003</v>
      </c>
      <c r="AI744" s="353">
        <f t="shared" si="2528"/>
        <v>0.92327760693649352</v>
      </c>
    </row>
    <row r="745" spans="1:35" customFormat="1" ht="15" hidden="1" customHeight="1" x14ac:dyDescent="0.3">
      <c r="A745" s="359" t="s">
        <v>1152</v>
      </c>
      <c r="B745" s="111">
        <v>2016</v>
      </c>
      <c r="C745" s="111">
        <v>4</v>
      </c>
      <c r="D745" s="112" t="s">
        <v>1016</v>
      </c>
      <c r="E745" s="113">
        <v>42468</v>
      </c>
      <c r="F745" s="113">
        <v>42490</v>
      </c>
      <c r="G745" s="114">
        <f t="shared" ca="1" si="2516"/>
        <v>0</v>
      </c>
      <c r="H745" s="115" t="s">
        <v>54</v>
      </c>
      <c r="I745" s="115" t="s">
        <v>140</v>
      </c>
      <c r="J745" s="115" t="s">
        <v>1154</v>
      </c>
      <c r="K745" s="116" t="str">
        <f t="shared" ca="1" si="2517"/>
        <v>Completed</v>
      </c>
      <c r="L745" s="111" t="s">
        <v>64</v>
      </c>
      <c r="M745" s="111" t="s">
        <v>58</v>
      </c>
      <c r="N745" s="111" t="s">
        <v>59</v>
      </c>
      <c r="O745" s="111" t="s">
        <v>60</v>
      </c>
      <c r="P745" s="111" t="s">
        <v>61</v>
      </c>
      <c r="Q745" s="111" t="s">
        <v>62</v>
      </c>
      <c r="R745" s="117">
        <v>0.2</v>
      </c>
      <c r="S745" s="117">
        <v>1</v>
      </c>
      <c r="T745" s="118">
        <v>2000000</v>
      </c>
      <c r="U745" s="118">
        <v>1995250</v>
      </c>
      <c r="V745" s="116">
        <f t="shared" si="2518"/>
        <v>4750</v>
      </c>
      <c r="W745" s="116">
        <f t="shared" si="2519"/>
        <v>1995250</v>
      </c>
      <c r="X745" s="118"/>
      <c r="Y745" s="119">
        <f t="shared" si="2520"/>
        <v>0</v>
      </c>
      <c r="Z745" s="120" t="e">
        <f t="shared" si="2521"/>
        <v>#DIV/0!</v>
      </c>
      <c r="AA745" s="121">
        <f t="shared" si="2522"/>
        <v>400</v>
      </c>
      <c r="AB745" s="122">
        <f t="shared" si="2523"/>
        <v>399.05</v>
      </c>
      <c r="AC745" s="121">
        <f t="shared" si="2524"/>
        <v>-0.94999999999998863</v>
      </c>
      <c r="AD745" s="123">
        <f t="shared" si="2525"/>
        <v>2000</v>
      </c>
      <c r="AE745" s="293">
        <f t="shared" si="2515"/>
        <v>1995.25</v>
      </c>
      <c r="AF745" s="124">
        <f t="shared" si="2526"/>
        <v>-4.75</v>
      </c>
      <c r="AG745" s="124">
        <v>0</v>
      </c>
      <c r="AH745" s="124">
        <f t="shared" si="2527"/>
        <v>1596.2</v>
      </c>
      <c r="AI745" s="340">
        <f t="shared" si="2528"/>
        <v>0.8</v>
      </c>
    </row>
    <row r="746" spans="1:35" customFormat="1" ht="15" hidden="1" customHeight="1" x14ac:dyDescent="0.3">
      <c r="A746" s="361" t="s">
        <v>1153</v>
      </c>
      <c r="B746" s="97">
        <v>2016</v>
      </c>
      <c r="C746" s="97">
        <v>4</v>
      </c>
      <c r="D746" s="98" t="s">
        <v>1016</v>
      </c>
      <c r="E746" s="99">
        <v>42468</v>
      </c>
      <c r="F746" s="99">
        <v>42490</v>
      </c>
      <c r="G746" s="100">
        <f t="shared" ref="G746:G749" ca="1" si="2529">IF($N$1&gt;F746,0,(F746-$N$1))</f>
        <v>0</v>
      </c>
      <c r="H746" s="96" t="s">
        <v>54</v>
      </c>
      <c r="I746" s="96" t="s">
        <v>140</v>
      </c>
      <c r="J746" s="96" t="s">
        <v>1154</v>
      </c>
      <c r="K746" s="101" t="str">
        <f t="shared" ref="K746:K749" ca="1" si="2530">IF(F746=0,$L$3,(IF(G746=0,$L$1,$L$2)))</f>
        <v>Completed</v>
      </c>
      <c r="L746" s="97" t="s">
        <v>82</v>
      </c>
      <c r="M746" s="97" t="s">
        <v>58</v>
      </c>
      <c r="N746" s="97" t="s">
        <v>59</v>
      </c>
      <c r="O746" s="97" t="s">
        <v>60</v>
      </c>
      <c r="P746" s="97" t="s">
        <v>61</v>
      </c>
      <c r="Q746" s="97" t="s">
        <v>62</v>
      </c>
      <c r="R746" s="102">
        <v>0.1</v>
      </c>
      <c r="S746" s="102">
        <v>1</v>
      </c>
      <c r="T746" s="103">
        <v>1500000</v>
      </c>
      <c r="U746" s="103">
        <v>1510028</v>
      </c>
      <c r="V746" s="101">
        <f t="shared" ref="V746:V749" si="2531">IF(U746&gt;T746,0,T746-U746)</f>
        <v>0</v>
      </c>
      <c r="W746" s="101">
        <f t="shared" ref="W746:W749" si="2532">IF(U746&gt;T746,T746,U746)</f>
        <v>1500000</v>
      </c>
      <c r="X746" s="103"/>
      <c r="Y746" s="104">
        <f t="shared" ref="Y746:Y749" si="2533">X746/U746</f>
        <v>0</v>
      </c>
      <c r="Z746" s="105" t="e">
        <f t="shared" ref="Z746:Z749" si="2534">AE746/X746</f>
        <v>#DIV/0!</v>
      </c>
      <c r="AA746" s="106">
        <f t="shared" ref="AA746:AA749" si="2535">IF(O746="cpv",(T746*R746),(T746/1000*R746))</f>
        <v>150</v>
      </c>
      <c r="AB746" s="107">
        <f t="shared" ref="AB746:AB749" si="2536">IF(O746="cpv",(IF(V746&gt;0,U746*R746,AA746)),(IF(V746&gt;0,U746/1000*R746,AA746)))</f>
        <v>150</v>
      </c>
      <c r="AC746" s="106">
        <f t="shared" ref="AC746:AC749" si="2537">AB746-AA746</f>
        <v>0</v>
      </c>
      <c r="AD746" s="108">
        <f t="shared" ref="AD746:AD749" si="2538">IF(O746="cpv",(T746*S746),(T746/1000*S746))</f>
        <v>1500</v>
      </c>
      <c r="AE746" s="298">
        <f t="shared" si="2515"/>
        <v>1510.028</v>
      </c>
      <c r="AF746" s="109">
        <f t="shared" ref="AF746:AF749" si="2539">AE746-AD746</f>
        <v>10.02800000000002</v>
      </c>
      <c r="AG746" s="109">
        <v>0</v>
      </c>
      <c r="AH746" s="109">
        <f t="shared" ref="AH746:AH749" si="2540">AE746-AB746-AG746</f>
        <v>1360.028</v>
      </c>
      <c r="AI746" s="341">
        <f t="shared" ref="AI746:AI749" si="2541">AH746/AE746</f>
        <v>0.90066409364594568</v>
      </c>
    </row>
    <row r="747" spans="1:35" customFormat="1" ht="15.75" hidden="1" customHeight="1" thickBot="1" x14ac:dyDescent="0.3">
      <c r="A747" s="360" t="s">
        <v>1155</v>
      </c>
      <c r="B747" s="157">
        <v>2016</v>
      </c>
      <c r="C747" s="157">
        <v>4</v>
      </c>
      <c r="D747" s="342" t="s">
        <v>1016</v>
      </c>
      <c r="E747" s="159">
        <v>42468</v>
      </c>
      <c r="F747" s="159">
        <v>42490</v>
      </c>
      <c r="G747" s="343">
        <f t="shared" ca="1" si="2529"/>
        <v>0</v>
      </c>
      <c r="H747" s="156" t="s">
        <v>54</v>
      </c>
      <c r="I747" s="156" t="s">
        <v>140</v>
      </c>
      <c r="J747" s="156" t="s">
        <v>1154</v>
      </c>
      <c r="K747" s="344" t="str">
        <f t="shared" ca="1" si="2530"/>
        <v>Completed</v>
      </c>
      <c r="L747" s="157" t="s">
        <v>57</v>
      </c>
      <c r="M747" s="157" t="s">
        <v>58</v>
      </c>
      <c r="N747" s="157" t="s">
        <v>59</v>
      </c>
      <c r="O747" s="157" t="s">
        <v>60</v>
      </c>
      <c r="P747" s="157" t="s">
        <v>61</v>
      </c>
      <c r="Q747" s="157" t="s">
        <v>62</v>
      </c>
      <c r="R747" s="158">
        <v>0.5</v>
      </c>
      <c r="S747" s="158">
        <v>1</v>
      </c>
      <c r="T747" s="345">
        <v>1000000</v>
      </c>
      <c r="U747" s="345">
        <v>731945</v>
      </c>
      <c r="V747" s="344">
        <f t="shared" si="2531"/>
        <v>268055</v>
      </c>
      <c r="W747" s="344">
        <f t="shared" si="2532"/>
        <v>731945</v>
      </c>
      <c r="X747" s="345"/>
      <c r="Y747" s="346">
        <f t="shared" si="2533"/>
        <v>0</v>
      </c>
      <c r="Z747" s="347" t="e">
        <f t="shared" si="2534"/>
        <v>#DIV/0!</v>
      </c>
      <c r="AA747" s="348">
        <f t="shared" si="2535"/>
        <v>500</v>
      </c>
      <c r="AB747" s="349">
        <f t="shared" si="2536"/>
        <v>365.97250000000003</v>
      </c>
      <c r="AC747" s="348">
        <f t="shared" si="2537"/>
        <v>-134.02749999999997</v>
      </c>
      <c r="AD747" s="350">
        <f t="shared" si="2538"/>
        <v>1000</v>
      </c>
      <c r="AE747" s="351">
        <v>495</v>
      </c>
      <c r="AF747" s="352">
        <f t="shared" si="2539"/>
        <v>-505</v>
      </c>
      <c r="AG747" s="352">
        <v>0</v>
      </c>
      <c r="AH747" s="352">
        <f t="shared" si="2540"/>
        <v>129.02749999999997</v>
      </c>
      <c r="AI747" s="353">
        <f t="shared" si="2541"/>
        <v>0.26066161616161609</v>
      </c>
    </row>
    <row r="748" spans="1:35" customFormat="1" ht="15" hidden="1" customHeight="1" x14ac:dyDescent="0.3">
      <c r="A748" s="359" t="s">
        <v>1159</v>
      </c>
      <c r="B748" s="111">
        <v>2016</v>
      </c>
      <c r="C748" s="111">
        <v>4</v>
      </c>
      <c r="D748" s="112" t="s">
        <v>1016</v>
      </c>
      <c r="E748" s="113">
        <v>42468</v>
      </c>
      <c r="F748" s="113">
        <v>42490</v>
      </c>
      <c r="G748" s="114">
        <f t="shared" ca="1" si="2529"/>
        <v>0</v>
      </c>
      <c r="H748" s="115" t="s">
        <v>54</v>
      </c>
      <c r="I748" s="115" t="s">
        <v>1157</v>
      </c>
      <c r="J748" s="115" t="s">
        <v>1158</v>
      </c>
      <c r="K748" s="116" t="str">
        <f t="shared" ca="1" si="2530"/>
        <v>Completed</v>
      </c>
      <c r="L748" s="111" t="s">
        <v>253</v>
      </c>
      <c r="M748" s="111" t="s">
        <v>58</v>
      </c>
      <c r="N748" s="111" t="s">
        <v>306</v>
      </c>
      <c r="O748" s="111" t="s">
        <v>109</v>
      </c>
      <c r="P748" s="111" t="s">
        <v>100</v>
      </c>
      <c r="Q748" s="111" t="s">
        <v>101</v>
      </c>
      <c r="R748" s="117">
        <v>1.4999999999999999E-2</v>
      </c>
      <c r="S748" s="117">
        <v>0.05</v>
      </c>
      <c r="T748" s="118">
        <v>40000</v>
      </c>
      <c r="U748" s="118">
        <v>10000</v>
      </c>
      <c r="V748" s="116">
        <f t="shared" si="2531"/>
        <v>30000</v>
      </c>
      <c r="W748" s="116">
        <f t="shared" si="2532"/>
        <v>10000</v>
      </c>
      <c r="X748" s="118">
        <v>1713</v>
      </c>
      <c r="Y748" s="119">
        <f t="shared" si="2533"/>
        <v>0.17130000000000001</v>
      </c>
      <c r="Z748" s="120">
        <f t="shared" si="2534"/>
        <v>1.084063047285464</v>
      </c>
      <c r="AA748" s="121">
        <f t="shared" si="2535"/>
        <v>600</v>
      </c>
      <c r="AB748" s="122">
        <f t="shared" si="2536"/>
        <v>150</v>
      </c>
      <c r="AC748" s="121">
        <f t="shared" si="2537"/>
        <v>-450</v>
      </c>
      <c r="AD748" s="123">
        <f t="shared" si="2538"/>
        <v>2000</v>
      </c>
      <c r="AE748" s="293">
        <v>1857</v>
      </c>
      <c r="AF748" s="124">
        <f t="shared" si="2539"/>
        <v>-143</v>
      </c>
      <c r="AG748" s="124">
        <v>0</v>
      </c>
      <c r="AH748" s="124">
        <f t="shared" si="2540"/>
        <v>1707</v>
      </c>
      <c r="AI748" s="340">
        <f t="shared" si="2541"/>
        <v>0.91922455573505657</v>
      </c>
    </row>
    <row r="749" spans="1:35" customFormat="1" ht="15.75" hidden="1" customHeight="1" thickBot="1" x14ac:dyDescent="0.3">
      <c r="A749" s="360" t="s">
        <v>1156</v>
      </c>
      <c r="B749" s="157">
        <v>2016</v>
      </c>
      <c r="C749" s="157">
        <v>4</v>
      </c>
      <c r="D749" s="342" t="s">
        <v>1016</v>
      </c>
      <c r="E749" s="159">
        <v>42468</v>
      </c>
      <c r="F749" s="159">
        <v>42490</v>
      </c>
      <c r="G749" s="343">
        <f t="shared" ca="1" si="2529"/>
        <v>0</v>
      </c>
      <c r="H749" s="156" t="s">
        <v>54</v>
      </c>
      <c r="I749" s="156" t="s">
        <v>1157</v>
      </c>
      <c r="J749" s="156" t="s">
        <v>1158</v>
      </c>
      <c r="K749" s="344" t="str">
        <f t="shared" ca="1" si="2530"/>
        <v>Completed</v>
      </c>
      <c r="L749" s="157" t="s">
        <v>305</v>
      </c>
      <c r="M749" s="157" t="s">
        <v>58</v>
      </c>
      <c r="N749" s="157" t="s">
        <v>306</v>
      </c>
      <c r="O749" s="157" t="s">
        <v>109</v>
      </c>
      <c r="P749" s="157" t="s">
        <v>100</v>
      </c>
      <c r="Q749" s="157" t="s">
        <v>101</v>
      </c>
      <c r="R749" s="158">
        <v>0.02</v>
      </c>
      <c r="S749" s="158">
        <v>0.05</v>
      </c>
      <c r="T749" s="345">
        <v>20000</v>
      </c>
      <c r="U749" s="345">
        <v>20004</v>
      </c>
      <c r="V749" s="344">
        <f t="shared" si="2531"/>
        <v>0</v>
      </c>
      <c r="W749" s="344">
        <f t="shared" si="2532"/>
        <v>20000</v>
      </c>
      <c r="X749" s="345">
        <v>217</v>
      </c>
      <c r="Y749" s="346">
        <f t="shared" si="2533"/>
        <v>1.0847830433913217E-2</v>
      </c>
      <c r="Z749" s="347">
        <f t="shared" si="2534"/>
        <v>0</v>
      </c>
      <c r="AA749" s="348">
        <f t="shared" si="2535"/>
        <v>400</v>
      </c>
      <c r="AB749" s="349">
        <f t="shared" si="2536"/>
        <v>400</v>
      </c>
      <c r="AC749" s="348">
        <f t="shared" si="2537"/>
        <v>0</v>
      </c>
      <c r="AD749" s="350">
        <f t="shared" si="2538"/>
        <v>1000</v>
      </c>
      <c r="AE749" s="351">
        <v>0</v>
      </c>
      <c r="AF749" s="352">
        <f t="shared" si="2539"/>
        <v>-1000</v>
      </c>
      <c r="AG749" s="352">
        <v>0</v>
      </c>
      <c r="AH749" s="352">
        <f t="shared" si="2540"/>
        <v>-400</v>
      </c>
      <c r="AI749" s="353" t="e">
        <f t="shared" si="2541"/>
        <v>#DIV/0!</v>
      </c>
    </row>
    <row r="750" spans="1:35" customFormat="1" ht="15" hidden="1" customHeight="1" x14ac:dyDescent="0.3">
      <c r="A750" s="359" t="s">
        <v>1160</v>
      </c>
      <c r="B750" s="111">
        <v>2016</v>
      </c>
      <c r="C750" s="111">
        <v>4</v>
      </c>
      <c r="D750" s="112" t="s">
        <v>1016</v>
      </c>
      <c r="E750" s="113">
        <v>42468</v>
      </c>
      <c r="F750" s="113">
        <v>42490</v>
      </c>
      <c r="G750" s="114">
        <f t="shared" ref="G750:G752" ca="1" si="2542">IF($N$1&gt;F750,0,(F750-$N$1))</f>
        <v>0</v>
      </c>
      <c r="H750" s="115" t="s">
        <v>74</v>
      </c>
      <c r="I750" s="115" t="s">
        <v>825</v>
      </c>
      <c r="J750" s="115" t="s">
        <v>1163</v>
      </c>
      <c r="K750" s="116" t="str">
        <f t="shared" ref="K750:K752" ca="1" si="2543">IF(F750=0,$L$3,(IF(G750=0,$L$1,$L$2)))</f>
        <v>Completed</v>
      </c>
      <c r="L750" s="111" t="s">
        <v>82</v>
      </c>
      <c r="M750" s="111" t="s">
        <v>58</v>
      </c>
      <c r="N750" s="111" t="s">
        <v>173</v>
      </c>
      <c r="O750" s="111" t="s">
        <v>60</v>
      </c>
      <c r="P750" s="111" t="s">
        <v>61</v>
      </c>
      <c r="Q750" s="111" t="s">
        <v>62</v>
      </c>
      <c r="R750" s="117">
        <v>0.1</v>
      </c>
      <c r="S750" s="117">
        <v>1.8</v>
      </c>
      <c r="T750" s="118">
        <v>1500000</v>
      </c>
      <c r="U750" s="118">
        <v>1506519</v>
      </c>
      <c r="V750" s="116">
        <f t="shared" ref="V750:V752" si="2544">IF(U750&gt;T750,0,T750-U750)</f>
        <v>0</v>
      </c>
      <c r="W750" s="116">
        <f t="shared" ref="W750:W752" si="2545">IF(U750&gt;T750,T750,U750)</f>
        <v>1500000</v>
      </c>
      <c r="X750" s="118"/>
      <c r="Y750" s="119">
        <f t="shared" ref="Y750:Y752" si="2546">X750/U750</f>
        <v>0</v>
      </c>
      <c r="Z750" s="120" t="e">
        <f t="shared" ref="Z750:Z752" si="2547">AE750/X750</f>
        <v>#DIV/0!</v>
      </c>
      <c r="AA750" s="121">
        <f t="shared" ref="AA750:AA752" si="2548">IF(O750="cpv",(T750*R750),(T750/1000*R750))</f>
        <v>150</v>
      </c>
      <c r="AB750" s="122">
        <f t="shared" ref="AB750:AB751" si="2549">IF(O750="cpv",(IF(V750&gt;0,U750*R750,AA750)),(IF(V750&gt;0,U750/1000*R750,AA750)))</f>
        <v>150</v>
      </c>
      <c r="AC750" s="121">
        <f t="shared" ref="AC750:AC752" si="2550">AB750-AA750</f>
        <v>0</v>
      </c>
      <c r="AD750" s="123">
        <f t="shared" ref="AD750:AD752" si="2551">IF(O750="cpv",(T750*S750),(T750/1000*S750))</f>
        <v>2700</v>
      </c>
      <c r="AE750" s="293">
        <f>IF((SUMIF($J$7:$J$1048576,J750,$U$7:$U$1048576))&gt;(SUMIF($J$7:$J$1048576,J750,$T$7:$T$1048576)),AD750,(IF(O750="cpv",(U750*S750),(U750*S750/1000))))</f>
        <v>2711.7342000000003</v>
      </c>
      <c r="AF750" s="124">
        <f t="shared" ref="AF750:AF752" si="2552">AE750-AD750</f>
        <v>11.734200000000328</v>
      </c>
      <c r="AG750" s="124">
        <v>0</v>
      </c>
      <c r="AH750" s="124">
        <f t="shared" ref="AH750:AH752" si="2553">AE750-AB750-AG750</f>
        <v>2561.7342000000003</v>
      </c>
      <c r="AI750" s="340">
        <f t="shared" ref="AI750:AI752" si="2554">AH750/AE750</f>
        <v>0.94468484411193399</v>
      </c>
    </row>
    <row r="751" spans="1:35" customFormat="1" ht="15" hidden="1" customHeight="1" x14ac:dyDescent="0.3">
      <c r="A751" s="361" t="s">
        <v>1161</v>
      </c>
      <c r="B751" s="97">
        <v>2016</v>
      </c>
      <c r="C751" s="97">
        <v>4</v>
      </c>
      <c r="D751" s="98" t="s">
        <v>1016</v>
      </c>
      <c r="E751" s="99">
        <v>42468</v>
      </c>
      <c r="F751" s="99">
        <v>42490</v>
      </c>
      <c r="G751" s="100">
        <f t="shared" ca="1" si="2542"/>
        <v>0</v>
      </c>
      <c r="H751" s="96" t="s">
        <v>74</v>
      </c>
      <c r="I751" s="96" t="s">
        <v>825</v>
      </c>
      <c r="J751" s="96" t="s">
        <v>1163</v>
      </c>
      <c r="K751" s="101" t="str">
        <f t="shared" ca="1" si="2543"/>
        <v>Completed</v>
      </c>
      <c r="L751" s="97" t="s">
        <v>64</v>
      </c>
      <c r="M751" s="97" t="s">
        <v>58</v>
      </c>
      <c r="N751" s="97" t="s">
        <v>173</v>
      </c>
      <c r="O751" s="97" t="s">
        <v>60</v>
      </c>
      <c r="P751" s="97" t="s">
        <v>61</v>
      </c>
      <c r="Q751" s="97" t="s">
        <v>62</v>
      </c>
      <c r="R751" s="102">
        <v>0.2</v>
      </c>
      <c r="S751" s="102">
        <v>1.8</v>
      </c>
      <c r="T751" s="103">
        <v>1000000</v>
      </c>
      <c r="U751" s="103">
        <v>998897</v>
      </c>
      <c r="V751" s="101">
        <f t="shared" si="2544"/>
        <v>1103</v>
      </c>
      <c r="W751" s="101">
        <f t="shared" si="2545"/>
        <v>998897</v>
      </c>
      <c r="X751" s="103">
        <v>1231</v>
      </c>
      <c r="Y751" s="104">
        <f t="shared" si="2546"/>
        <v>1.2323592922994062E-3</v>
      </c>
      <c r="Z751" s="105">
        <f t="shared" si="2547"/>
        <v>1.4606129975629571</v>
      </c>
      <c r="AA751" s="106">
        <f t="shared" si="2548"/>
        <v>200</v>
      </c>
      <c r="AB751" s="107">
        <f t="shared" si="2549"/>
        <v>199.77940000000001</v>
      </c>
      <c r="AC751" s="106">
        <f t="shared" si="2550"/>
        <v>-0.22059999999999036</v>
      </c>
      <c r="AD751" s="108">
        <f t="shared" si="2551"/>
        <v>1800</v>
      </c>
      <c r="AE751" s="298">
        <f>IF((SUMIF($J$7:$J$1048576,J751,$U$7:$U$1048576))&gt;(SUMIF($J$7:$J$1048576,J751,$T$7:$T$1048576)),AD751,(IF(O751="cpv",(U751*S751),(U751*S751/1000))))</f>
        <v>1798.0146000000002</v>
      </c>
      <c r="AF751" s="109">
        <f t="shared" si="2552"/>
        <v>-1.9853999999997995</v>
      </c>
      <c r="AG751" s="109">
        <v>0</v>
      </c>
      <c r="AH751" s="109">
        <f t="shared" si="2553"/>
        <v>1598.2352000000001</v>
      </c>
      <c r="AI751" s="341">
        <f t="shared" si="2554"/>
        <v>0.88888888888888884</v>
      </c>
    </row>
    <row r="752" spans="1:35" customFormat="1" ht="15" hidden="1" customHeight="1" x14ac:dyDescent="0.3">
      <c r="A752" s="383" t="s">
        <v>1162</v>
      </c>
      <c r="B752" s="47">
        <v>2016</v>
      </c>
      <c r="C752" s="47">
        <v>4</v>
      </c>
      <c r="D752" s="48" t="s">
        <v>1016</v>
      </c>
      <c r="E752" s="49">
        <v>42468</v>
      </c>
      <c r="F752" s="49">
        <v>42490</v>
      </c>
      <c r="G752" s="50">
        <f t="shared" ca="1" si="2542"/>
        <v>0</v>
      </c>
      <c r="H752" s="46" t="s">
        <v>74</v>
      </c>
      <c r="I752" s="46" t="s">
        <v>825</v>
      </c>
      <c r="J752" s="46" t="s">
        <v>1163</v>
      </c>
      <c r="K752" s="51" t="str">
        <f t="shared" ca="1" si="2543"/>
        <v>Completed</v>
      </c>
      <c r="L752" s="47" t="s">
        <v>175</v>
      </c>
      <c r="M752" s="47" t="s">
        <v>58</v>
      </c>
      <c r="N752" s="47" t="s">
        <v>173</v>
      </c>
      <c r="O752" s="47" t="s">
        <v>60</v>
      </c>
      <c r="P752" s="47" t="s">
        <v>61</v>
      </c>
      <c r="Q752" s="47" t="s">
        <v>62</v>
      </c>
      <c r="R752" s="52"/>
      <c r="S752" s="52">
        <v>1.8</v>
      </c>
      <c r="T752" s="53">
        <v>500000</v>
      </c>
      <c r="U752" s="53">
        <v>262962</v>
      </c>
      <c r="V752" s="51">
        <f t="shared" si="2544"/>
        <v>237038</v>
      </c>
      <c r="W752" s="51">
        <f t="shared" si="2545"/>
        <v>262962</v>
      </c>
      <c r="X752" s="53">
        <v>1075</v>
      </c>
      <c r="Y752" s="54">
        <f t="shared" si="2546"/>
        <v>4.0880431393129045E-3</v>
      </c>
      <c r="Z752" s="55">
        <f t="shared" si="2547"/>
        <v>0.45674418604651162</v>
      </c>
      <c r="AA752" s="56">
        <f t="shared" si="2548"/>
        <v>0</v>
      </c>
      <c r="AB752" s="57">
        <v>118</v>
      </c>
      <c r="AC752" s="56">
        <f t="shared" si="2550"/>
        <v>118</v>
      </c>
      <c r="AD752" s="58">
        <f t="shared" si="2551"/>
        <v>900</v>
      </c>
      <c r="AE752" s="296">
        <v>491</v>
      </c>
      <c r="AF752" s="60">
        <f t="shared" si="2552"/>
        <v>-409</v>
      </c>
      <c r="AG752" s="60">
        <v>0</v>
      </c>
      <c r="AH752" s="60">
        <f t="shared" si="2553"/>
        <v>373</v>
      </c>
      <c r="AI752" s="384">
        <f t="shared" si="2554"/>
        <v>0.75967413441955189</v>
      </c>
    </row>
    <row r="753" spans="1:35" customFormat="1" ht="15.75" hidden="1" customHeight="1" thickBot="1" x14ac:dyDescent="0.3">
      <c r="A753" s="360" t="s">
        <v>1374</v>
      </c>
      <c r="B753" s="157">
        <v>2016</v>
      </c>
      <c r="C753" s="157">
        <v>4</v>
      </c>
      <c r="D753" s="342" t="s">
        <v>1016</v>
      </c>
      <c r="E753" s="159">
        <v>42468</v>
      </c>
      <c r="F753" s="159">
        <v>42490</v>
      </c>
      <c r="G753" s="343">
        <f t="shared" ref="G753:G768" ca="1" si="2555">IF($N$1&gt;F753,0,(F753-$N$1))</f>
        <v>0</v>
      </c>
      <c r="H753" s="156" t="s">
        <v>74</v>
      </c>
      <c r="I753" s="156" t="s">
        <v>825</v>
      </c>
      <c r="J753" s="156" t="s">
        <v>1163</v>
      </c>
      <c r="K753" s="344" t="str">
        <f t="shared" ref="K753:K768" ca="1" si="2556">IF(F753=0,$L$3,(IF(G753=0,$L$1,$L$2)))</f>
        <v>Completed</v>
      </c>
      <c r="L753" s="157" t="s">
        <v>1372</v>
      </c>
      <c r="M753" s="157" t="s">
        <v>58</v>
      </c>
      <c r="N753" s="157" t="s">
        <v>173</v>
      </c>
      <c r="O753" s="157" t="s">
        <v>60</v>
      </c>
      <c r="P753" s="157" t="s">
        <v>61</v>
      </c>
      <c r="Q753" s="157" t="s">
        <v>62</v>
      </c>
      <c r="R753" s="158"/>
      <c r="S753" s="158">
        <v>1.8</v>
      </c>
      <c r="T753" s="345">
        <v>0</v>
      </c>
      <c r="U753" s="345">
        <v>0</v>
      </c>
      <c r="V753" s="344">
        <f t="shared" ref="V753:V768" si="2557">IF(U753&gt;T753,0,T753-U753)</f>
        <v>0</v>
      </c>
      <c r="W753" s="344">
        <f t="shared" ref="W753:W768" si="2558">IF(U753&gt;T753,T753,U753)</f>
        <v>0</v>
      </c>
      <c r="X753" s="345">
        <v>0</v>
      </c>
      <c r="Y753" s="346" t="e">
        <f t="shared" ref="Y753:Y768" si="2559">X753/U753</f>
        <v>#DIV/0!</v>
      </c>
      <c r="Z753" s="347" t="e">
        <f t="shared" ref="Z753:Z768" si="2560">AE753/X753</f>
        <v>#DIV/0!</v>
      </c>
      <c r="AA753" s="348">
        <f t="shared" ref="AA753:AA768" si="2561">IF(O753="cpv",(T753*R753),(T753/1000*R753))</f>
        <v>0</v>
      </c>
      <c r="AB753" s="349">
        <v>22</v>
      </c>
      <c r="AC753" s="348">
        <f t="shared" ref="AC753:AC768" si="2562">AB753-AA753</f>
        <v>22</v>
      </c>
      <c r="AD753" s="350">
        <f t="shared" ref="AD753:AD768" si="2563">IF(O753="cpv",(T753*S753),(T753/1000*S753))</f>
        <v>0</v>
      </c>
      <c r="AE753" s="351">
        <v>0</v>
      </c>
      <c r="AF753" s="352">
        <f t="shared" ref="AF753:AF768" si="2564">AE753-AD753</f>
        <v>0</v>
      </c>
      <c r="AG753" s="352">
        <v>0</v>
      </c>
      <c r="AH753" s="352">
        <f t="shared" ref="AH753:AH768" si="2565">AE753-AB753-AG753</f>
        <v>-22</v>
      </c>
      <c r="AI753" s="353" t="e">
        <f t="shared" ref="AI753:AI768" si="2566">AH753/AE753</f>
        <v>#DIV/0!</v>
      </c>
    </row>
    <row r="754" spans="1:35" customFormat="1" ht="15.75" hidden="1" customHeight="1" thickBot="1" x14ac:dyDescent="0.3">
      <c r="A754" s="362" t="s">
        <v>1164</v>
      </c>
      <c r="B754" s="141">
        <v>2016</v>
      </c>
      <c r="C754" s="141">
        <v>4</v>
      </c>
      <c r="D754" s="142" t="s">
        <v>1016</v>
      </c>
      <c r="E754" s="143">
        <v>42468</v>
      </c>
      <c r="F754" s="143">
        <v>42490</v>
      </c>
      <c r="G754" s="144">
        <f t="shared" ca="1" si="2555"/>
        <v>0</v>
      </c>
      <c r="H754" s="145" t="s">
        <v>54</v>
      </c>
      <c r="I754" s="145" t="s">
        <v>135</v>
      </c>
      <c r="J754" s="145" t="s">
        <v>1165</v>
      </c>
      <c r="K754" s="146" t="str">
        <f t="shared" ca="1" si="2556"/>
        <v>Completed</v>
      </c>
      <c r="L754" s="141" t="s">
        <v>98</v>
      </c>
      <c r="M754" s="141" t="s">
        <v>58</v>
      </c>
      <c r="N754" s="141" t="s">
        <v>123</v>
      </c>
      <c r="O754" s="141" t="s">
        <v>109</v>
      </c>
      <c r="P754" s="141" t="s">
        <v>100</v>
      </c>
      <c r="Q754" s="141" t="s">
        <v>101</v>
      </c>
      <c r="R754" s="147">
        <v>3.6999999999999998E-2</v>
      </c>
      <c r="S754" s="147">
        <v>0.06</v>
      </c>
      <c r="T754" s="148">
        <v>100000</v>
      </c>
      <c r="U754" s="148">
        <v>100002</v>
      </c>
      <c r="V754" s="146">
        <f t="shared" si="2557"/>
        <v>0</v>
      </c>
      <c r="W754" s="146">
        <f t="shared" si="2558"/>
        <v>100000</v>
      </c>
      <c r="X754" s="148">
        <v>4150</v>
      </c>
      <c r="Y754" s="149">
        <f t="shared" si="2559"/>
        <v>4.1499170016599668E-2</v>
      </c>
      <c r="Z754" s="150">
        <f t="shared" si="2560"/>
        <v>1.4457831325301205</v>
      </c>
      <c r="AA754" s="151">
        <f t="shared" si="2561"/>
        <v>3700</v>
      </c>
      <c r="AB754" s="152">
        <f t="shared" ref="AB754:AB768" si="2567">IF(O754="cpv",(IF(V754&gt;0,U754*R754,AA754)),(IF(V754&gt;0,U754/1000*R754,AA754)))</f>
        <v>3700</v>
      </c>
      <c r="AC754" s="151">
        <f t="shared" si="2562"/>
        <v>0</v>
      </c>
      <c r="AD754" s="153">
        <f t="shared" si="2563"/>
        <v>6000</v>
      </c>
      <c r="AE754" s="295">
        <f>IF((SUMIF($J$7:$J$1048576,J754,$U$7:$U$1048576))&gt;(SUMIF($J$7:$J$1048576,J754,$T$7:$T$1048576)),AD754,(IF(O754="cpv",(U754*S754),(U754*S754/1000))))</f>
        <v>6000</v>
      </c>
      <c r="AF754" s="154">
        <f t="shared" si="2564"/>
        <v>0</v>
      </c>
      <c r="AG754" s="154">
        <v>0</v>
      </c>
      <c r="AH754" s="154">
        <f t="shared" si="2565"/>
        <v>2300</v>
      </c>
      <c r="AI754" s="354">
        <f t="shared" si="2566"/>
        <v>0.38333333333333336</v>
      </c>
    </row>
    <row r="755" spans="1:35" customFormat="1" ht="15" hidden="1" customHeight="1" x14ac:dyDescent="0.3">
      <c r="A755" s="359" t="s">
        <v>1166</v>
      </c>
      <c r="B755" s="111">
        <v>2016</v>
      </c>
      <c r="C755" s="111">
        <v>4</v>
      </c>
      <c r="D755" s="112" t="s">
        <v>1016</v>
      </c>
      <c r="E755" s="113">
        <v>42469</v>
      </c>
      <c r="F755" s="113">
        <v>42475</v>
      </c>
      <c r="G755" s="114">
        <f t="shared" ca="1" si="2555"/>
        <v>0</v>
      </c>
      <c r="H755" s="115" t="s">
        <v>84</v>
      </c>
      <c r="I755" s="115" t="s">
        <v>524</v>
      </c>
      <c r="J755" s="115" t="s">
        <v>1169</v>
      </c>
      <c r="K755" s="116" t="str">
        <f t="shared" ca="1" si="2556"/>
        <v>Completed</v>
      </c>
      <c r="L755" s="111" t="s">
        <v>82</v>
      </c>
      <c r="M755" s="111" t="s">
        <v>58</v>
      </c>
      <c r="N755" s="111" t="s">
        <v>78</v>
      </c>
      <c r="O755" s="111" t="s">
        <v>60</v>
      </c>
      <c r="P755" s="111" t="s">
        <v>79</v>
      </c>
      <c r="Q755" s="111" t="s">
        <v>79</v>
      </c>
      <c r="R755" s="117">
        <v>0.5</v>
      </c>
      <c r="S755" s="117">
        <v>3.75</v>
      </c>
      <c r="T755" s="118">
        <v>1000000</v>
      </c>
      <c r="U755" s="118">
        <v>322074</v>
      </c>
      <c r="V755" s="116">
        <f t="shared" si="2557"/>
        <v>677926</v>
      </c>
      <c r="W755" s="116">
        <f t="shared" si="2558"/>
        <v>322074</v>
      </c>
      <c r="X755" s="118"/>
      <c r="Y755" s="119">
        <f t="shared" si="2559"/>
        <v>0</v>
      </c>
      <c r="Z755" s="120" t="e">
        <f t="shared" si="2560"/>
        <v>#DIV/0!</v>
      </c>
      <c r="AA755" s="121">
        <f t="shared" si="2561"/>
        <v>500</v>
      </c>
      <c r="AB755" s="122">
        <f t="shared" si="2567"/>
        <v>161.03700000000001</v>
      </c>
      <c r="AC755" s="121">
        <f t="shared" si="2562"/>
        <v>-338.96299999999997</v>
      </c>
      <c r="AD755" s="123">
        <f t="shared" si="2563"/>
        <v>3750</v>
      </c>
      <c r="AE755" s="293">
        <f>IF((SUMIF($J$7:$J$1048576,J755,$U$7:$U$1048576))&gt;(SUMIF($J$7:$J$1048576,J755,$T$7:$T$1048576)),AD755,(IF(O755="cpv",(U755*S755),(U755*S755/1000))))</f>
        <v>1207.7774999999999</v>
      </c>
      <c r="AF755" s="124">
        <f t="shared" si="2564"/>
        <v>-2542.2224999999999</v>
      </c>
      <c r="AG755" s="124">
        <v>0</v>
      </c>
      <c r="AH755" s="124">
        <f t="shared" si="2565"/>
        <v>1046.7404999999999</v>
      </c>
      <c r="AI755" s="340">
        <f t="shared" si="2566"/>
        <v>0.86666666666666659</v>
      </c>
    </row>
    <row r="756" spans="1:35" customFormat="1" ht="15" hidden="1" customHeight="1" x14ac:dyDescent="0.3">
      <c r="A756" s="361" t="s">
        <v>1167</v>
      </c>
      <c r="B756" s="97">
        <v>2016</v>
      </c>
      <c r="C756" s="97">
        <v>4</v>
      </c>
      <c r="D756" s="98" t="s">
        <v>1016</v>
      </c>
      <c r="E756" s="99">
        <v>42469</v>
      </c>
      <c r="F756" s="99">
        <v>42475</v>
      </c>
      <c r="G756" s="100">
        <f t="shared" ref="G756" ca="1" si="2568">IF($N$1&gt;F756,0,(F756-$N$1))</f>
        <v>0</v>
      </c>
      <c r="H756" s="96" t="s">
        <v>84</v>
      </c>
      <c r="I756" s="96" t="s">
        <v>524</v>
      </c>
      <c r="J756" s="96" t="s">
        <v>1169</v>
      </c>
      <c r="K756" s="101" t="str">
        <f t="shared" ref="K756" ca="1" si="2569">IF(F756=0,$L$3,(IF(G756=0,$L$1,$L$2)))</f>
        <v>Completed</v>
      </c>
      <c r="L756" s="97" t="s">
        <v>77</v>
      </c>
      <c r="M756" s="97" t="s">
        <v>58</v>
      </c>
      <c r="N756" s="97" t="s">
        <v>78</v>
      </c>
      <c r="O756" s="97" t="s">
        <v>60</v>
      </c>
      <c r="P756" s="97" t="s">
        <v>79</v>
      </c>
      <c r="Q756" s="97" t="s">
        <v>79</v>
      </c>
      <c r="R756" s="102">
        <v>1.5</v>
      </c>
      <c r="S756" s="102">
        <v>3.75</v>
      </c>
      <c r="T756" s="103">
        <v>2000000</v>
      </c>
      <c r="U756" s="103">
        <v>431034</v>
      </c>
      <c r="V756" s="101">
        <f t="shared" ref="V756" si="2570">IF(U756&gt;T756,0,T756-U756)</f>
        <v>1568966</v>
      </c>
      <c r="W756" s="101">
        <f t="shared" ref="W756" si="2571">IF(U756&gt;T756,T756,U756)</f>
        <v>431034</v>
      </c>
      <c r="X756" s="103">
        <v>2024</v>
      </c>
      <c r="Y756" s="104">
        <f t="shared" ref="Y756" si="2572">X756/U756</f>
        <v>4.6956852591674902E-3</v>
      </c>
      <c r="Z756" s="105">
        <f t="shared" ref="Z756" si="2573">AE756/X756</f>
        <v>1.3858695652173914</v>
      </c>
      <c r="AA756" s="106">
        <f t="shared" ref="AA756" si="2574">IF(O756="cpv",(T756*R756),(T756/1000*R756))</f>
        <v>3000</v>
      </c>
      <c r="AB756" s="107">
        <f t="shared" ref="AB756" si="2575">IF(O756="cpv",(IF(V756&gt;0,U756*R756,AA756)),(IF(V756&gt;0,U756/1000*R756,AA756)))</f>
        <v>646.55099999999993</v>
      </c>
      <c r="AC756" s="106">
        <f t="shared" ref="AC756" si="2576">AB756-AA756</f>
        <v>-2353.4490000000001</v>
      </c>
      <c r="AD756" s="108">
        <f t="shared" ref="AD756" si="2577">IF(O756="cpv",(T756*S756),(T756/1000*S756))</f>
        <v>7500</v>
      </c>
      <c r="AE756" s="298">
        <v>2805</v>
      </c>
      <c r="AF756" s="109">
        <f t="shared" ref="AF756" si="2578">AE756-AD756</f>
        <v>-4695</v>
      </c>
      <c r="AG756" s="109">
        <v>0</v>
      </c>
      <c r="AH756" s="109">
        <f t="shared" ref="AH756" si="2579">AE756-AB756-AG756</f>
        <v>2158.4490000000001</v>
      </c>
      <c r="AI756" s="341">
        <f t="shared" ref="AI756" si="2580">AH756/AE756</f>
        <v>0.76950053475935831</v>
      </c>
    </row>
    <row r="757" spans="1:35" customFormat="1" ht="15" hidden="1" customHeight="1" x14ac:dyDescent="0.3">
      <c r="A757" s="361" t="s">
        <v>1324</v>
      </c>
      <c r="B757" s="97">
        <v>2016</v>
      </c>
      <c r="C757" s="97">
        <v>4</v>
      </c>
      <c r="D757" s="98" t="s">
        <v>1016</v>
      </c>
      <c r="E757" s="99">
        <v>42469</v>
      </c>
      <c r="F757" s="99">
        <v>42475</v>
      </c>
      <c r="G757" s="100">
        <f t="shared" ca="1" si="2555"/>
        <v>0</v>
      </c>
      <c r="H757" s="96" t="s">
        <v>84</v>
      </c>
      <c r="I757" s="96" t="s">
        <v>524</v>
      </c>
      <c r="J757" s="96" t="s">
        <v>1169</v>
      </c>
      <c r="K757" s="101" t="str">
        <f t="shared" ca="1" si="2556"/>
        <v>Completed</v>
      </c>
      <c r="L757" s="97" t="s">
        <v>64</v>
      </c>
      <c r="M757" s="97" t="s">
        <v>58</v>
      </c>
      <c r="N757" s="97" t="s">
        <v>78</v>
      </c>
      <c r="O757" s="97" t="s">
        <v>60</v>
      </c>
      <c r="P757" s="97" t="s">
        <v>79</v>
      </c>
      <c r="Q757" s="97" t="s">
        <v>79</v>
      </c>
      <c r="R757" s="102">
        <v>2.5</v>
      </c>
      <c r="S757" s="102">
        <v>3.75</v>
      </c>
      <c r="T757" s="103">
        <v>1000000</v>
      </c>
      <c r="U757" s="103">
        <v>501895</v>
      </c>
      <c r="V757" s="101">
        <f t="shared" si="2557"/>
        <v>498105</v>
      </c>
      <c r="W757" s="101">
        <f t="shared" si="2558"/>
        <v>501895</v>
      </c>
      <c r="X757" s="103"/>
      <c r="Y757" s="104">
        <f t="shared" si="2559"/>
        <v>0</v>
      </c>
      <c r="Z757" s="105" t="e">
        <f t="shared" si="2560"/>
        <v>#DIV/0!</v>
      </c>
      <c r="AA757" s="106">
        <f t="shared" si="2561"/>
        <v>2500</v>
      </c>
      <c r="AB757" s="107">
        <f t="shared" si="2567"/>
        <v>1254.7375</v>
      </c>
      <c r="AC757" s="106">
        <f t="shared" si="2562"/>
        <v>-1245.2625</v>
      </c>
      <c r="AD757" s="108">
        <f t="shared" si="2563"/>
        <v>3750</v>
      </c>
      <c r="AE757" s="298">
        <f>IF((SUMIF($J$7:$J$1048576,J757,$U$7:$U$1048576))&gt;(SUMIF($J$7:$J$1048576,J757,$T$7:$T$1048576)),AD757,(IF(O757="cpv",(U757*S757),(U757*S757/1000))))</f>
        <v>1882.10625</v>
      </c>
      <c r="AF757" s="109">
        <f t="shared" si="2564"/>
        <v>-1867.89375</v>
      </c>
      <c r="AG757" s="109">
        <v>0</v>
      </c>
      <c r="AH757" s="109">
        <f t="shared" si="2565"/>
        <v>627.36875000000009</v>
      </c>
      <c r="AI757" s="341">
        <f t="shared" si="2566"/>
        <v>0.33333333333333337</v>
      </c>
    </row>
    <row r="758" spans="1:35" customFormat="1" ht="15.75" hidden="1" customHeight="1" thickBot="1" x14ac:dyDescent="0.3">
      <c r="A758" s="360" t="s">
        <v>1168</v>
      </c>
      <c r="B758" s="157">
        <v>2016</v>
      </c>
      <c r="C758" s="157">
        <v>4</v>
      </c>
      <c r="D758" s="342" t="s">
        <v>1016</v>
      </c>
      <c r="E758" s="159">
        <v>42469</v>
      </c>
      <c r="F758" s="159">
        <v>42475</v>
      </c>
      <c r="G758" s="343">
        <f t="shared" ca="1" si="2555"/>
        <v>0</v>
      </c>
      <c r="H758" s="156" t="s">
        <v>84</v>
      </c>
      <c r="I758" s="156" t="s">
        <v>524</v>
      </c>
      <c r="J758" s="156" t="s">
        <v>1169</v>
      </c>
      <c r="K758" s="344" t="str">
        <f t="shared" ca="1" si="2556"/>
        <v>Completed</v>
      </c>
      <c r="L758" s="157" t="s">
        <v>66</v>
      </c>
      <c r="M758" s="157" t="s">
        <v>58</v>
      </c>
      <c r="N758" s="157" t="s">
        <v>78</v>
      </c>
      <c r="O758" s="157" t="s">
        <v>60</v>
      </c>
      <c r="P758" s="157" t="s">
        <v>79</v>
      </c>
      <c r="Q758" s="157" t="s">
        <v>79</v>
      </c>
      <c r="R758" s="365">
        <v>2.5</v>
      </c>
      <c r="S758" s="158">
        <v>3.75</v>
      </c>
      <c r="T758" s="345">
        <v>1000000</v>
      </c>
      <c r="U758" s="345">
        <v>404198</v>
      </c>
      <c r="V758" s="344">
        <f t="shared" si="2557"/>
        <v>595802</v>
      </c>
      <c r="W758" s="344">
        <f t="shared" si="2558"/>
        <v>404198</v>
      </c>
      <c r="X758" s="345"/>
      <c r="Y758" s="346">
        <f t="shared" si="2559"/>
        <v>0</v>
      </c>
      <c r="Z758" s="347" t="e">
        <f t="shared" si="2560"/>
        <v>#DIV/0!</v>
      </c>
      <c r="AA758" s="348">
        <f t="shared" si="2561"/>
        <v>2500</v>
      </c>
      <c r="AB758" s="349">
        <f t="shared" si="2567"/>
        <v>1010.4949999999999</v>
      </c>
      <c r="AC758" s="348">
        <f t="shared" si="2562"/>
        <v>-1489.5050000000001</v>
      </c>
      <c r="AD758" s="350">
        <f t="shared" si="2563"/>
        <v>3750</v>
      </c>
      <c r="AE758" s="351">
        <f>IF((SUMIF($J$7:$J$1048576,J758,$U$7:$U$1048576))&gt;(SUMIF($J$7:$J$1048576,J758,$T$7:$T$1048576)),AD758,(IF(O758="cpv",(U758*S758),(U758*S758/1000))))</f>
        <v>1515.7425000000001</v>
      </c>
      <c r="AF758" s="352">
        <f t="shared" si="2564"/>
        <v>-2234.2574999999997</v>
      </c>
      <c r="AG758" s="352">
        <v>0</v>
      </c>
      <c r="AH758" s="352">
        <f t="shared" si="2565"/>
        <v>505.24750000000017</v>
      </c>
      <c r="AI758" s="353">
        <f t="shared" si="2566"/>
        <v>0.33333333333333343</v>
      </c>
    </row>
    <row r="759" spans="1:35" customFormat="1" ht="15" hidden="1" customHeight="1" x14ac:dyDescent="0.3">
      <c r="A759" s="359" t="s">
        <v>1170</v>
      </c>
      <c r="B759" s="111">
        <v>2016</v>
      </c>
      <c r="C759" s="111">
        <v>4</v>
      </c>
      <c r="D759" s="112" t="s">
        <v>1016</v>
      </c>
      <c r="E759" s="113">
        <v>42469</v>
      </c>
      <c r="F759" s="113">
        <v>42490</v>
      </c>
      <c r="G759" s="114">
        <f t="shared" ca="1" si="2555"/>
        <v>0</v>
      </c>
      <c r="H759" s="115" t="s">
        <v>84</v>
      </c>
      <c r="I759" s="115" t="s">
        <v>170</v>
      </c>
      <c r="J759" s="115" t="s">
        <v>1175</v>
      </c>
      <c r="K759" s="116" t="str">
        <f t="shared" ca="1" si="2556"/>
        <v>Completed</v>
      </c>
      <c r="L759" s="111" t="s">
        <v>72</v>
      </c>
      <c r="M759" s="111" t="s">
        <v>58</v>
      </c>
      <c r="N759" s="111" t="s">
        <v>59</v>
      </c>
      <c r="O759" s="111" t="s">
        <v>60</v>
      </c>
      <c r="P759" s="111" t="s">
        <v>61</v>
      </c>
      <c r="Q759" s="111" t="s">
        <v>62</v>
      </c>
      <c r="R759" s="117">
        <v>0.2</v>
      </c>
      <c r="S759" s="117">
        <v>1.4</v>
      </c>
      <c r="T759" s="118">
        <v>500000</v>
      </c>
      <c r="U759" s="118">
        <v>646318</v>
      </c>
      <c r="V759" s="116">
        <f t="shared" si="2557"/>
        <v>0</v>
      </c>
      <c r="W759" s="116">
        <f t="shared" si="2558"/>
        <v>500000</v>
      </c>
      <c r="X759" s="118"/>
      <c r="Y759" s="119">
        <f t="shared" si="2559"/>
        <v>0</v>
      </c>
      <c r="Z759" s="120" t="e">
        <f t="shared" si="2560"/>
        <v>#DIV/0!</v>
      </c>
      <c r="AA759" s="121">
        <f t="shared" si="2561"/>
        <v>100</v>
      </c>
      <c r="AB759" s="122">
        <f t="shared" si="2567"/>
        <v>100</v>
      </c>
      <c r="AC759" s="121">
        <f t="shared" si="2562"/>
        <v>0</v>
      </c>
      <c r="AD759" s="123">
        <f t="shared" si="2563"/>
        <v>700</v>
      </c>
      <c r="AE759" s="293">
        <f>IF((SUMIF($J$7:$J$1048576,J759,$U$7:$U$1048576))&gt;(SUMIF($J$7:$J$1048576,J759,$T$7:$T$1048576)),AD759,(IF(O759="cpv",(U759*S759),(U759*S759/1000))))</f>
        <v>904.84519999999998</v>
      </c>
      <c r="AF759" s="124">
        <f t="shared" si="2564"/>
        <v>204.84519999999998</v>
      </c>
      <c r="AG759" s="124">
        <v>0</v>
      </c>
      <c r="AH759" s="124">
        <f t="shared" si="2565"/>
        <v>804.84519999999998</v>
      </c>
      <c r="AI759" s="340">
        <f t="shared" si="2566"/>
        <v>0.88948385867549495</v>
      </c>
    </row>
    <row r="760" spans="1:35" customFormat="1" ht="15" hidden="1" customHeight="1" x14ac:dyDescent="0.3">
      <c r="A760" s="361" t="s">
        <v>1171</v>
      </c>
      <c r="B760" s="97">
        <v>2016</v>
      </c>
      <c r="C760" s="97">
        <v>4</v>
      </c>
      <c r="D760" s="98" t="s">
        <v>1016</v>
      </c>
      <c r="E760" s="99">
        <v>42469</v>
      </c>
      <c r="F760" s="99">
        <v>42490</v>
      </c>
      <c r="G760" s="100">
        <f t="shared" ca="1" si="2555"/>
        <v>0</v>
      </c>
      <c r="H760" s="96" t="s">
        <v>84</v>
      </c>
      <c r="I760" s="96" t="s">
        <v>170</v>
      </c>
      <c r="J760" s="96" t="s">
        <v>1175</v>
      </c>
      <c r="K760" s="101" t="str">
        <f t="shared" ca="1" si="2556"/>
        <v>Completed</v>
      </c>
      <c r="L760" s="97" t="s">
        <v>64</v>
      </c>
      <c r="M760" s="97" t="s">
        <v>58</v>
      </c>
      <c r="N760" s="97" t="s">
        <v>59</v>
      </c>
      <c r="O760" s="97" t="s">
        <v>60</v>
      </c>
      <c r="P760" s="97" t="s">
        <v>61</v>
      </c>
      <c r="Q760" s="97" t="s">
        <v>62</v>
      </c>
      <c r="R760" s="102">
        <v>0.2</v>
      </c>
      <c r="S760" s="102">
        <v>1.4</v>
      </c>
      <c r="T760" s="103">
        <v>5000000</v>
      </c>
      <c r="U760" s="103">
        <v>4571253</v>
      </c>
      <c r="V760" s="101">
        <f t="shared" si="2557"/>
        <v>428747</v>
      </c>
      <c r="W760" s="101">
        <f t="shared" si="2558"/>
        <v>4571253</v>
      </c>
      <c r="X760" s="103">
        <v>1297</v>
      </c>
      <c r="Y760" s="104">
        <f t="shared" si="2559"/>
        <v>2.837296469917548E-4</v>
      </c>
      <c r="Z760" s="105">
        <f t="shared" si="2560"/>
        <v>4.9342746337702383</v>
      </c>
      <c r="AA760" s="106">
        <f t="shared" si="2561"/>
        <v>1000</v>
      </c>
      <c r="AB760" s="107">
        <f t="shared" si="2567"/>
        <v>914.25059999999996</v>
      </c>
      <c r="AC760" s="106">
        <f t="shared" si="2562"/>
        <v>-85.749400000000037</v>
      </c>
      <c r="AD760" s="108">
        <f t="shared" si="2563"/>
        <v>7000</v>
      </c>
      <c r="AE760" s="298">
        <f>IF((SUMIF($J$7:$J$1048576,J760,$U$7:$U$1048576))&gt;(SUMIF($J$7:$J$1048576,J760,$T$7:$T$1048576)),AD760,(IF(O760="cpv",(U760*S760),(U760*S760/1000))))</f>
        <v>6399.7541999999994</v>
      </c>
      <c r="AF760" s="109">
        <f t="shared" si="2564"/>
        <v>-600.2458000000006</v>
      </c>
      <c r="AG760" s="109">
        <v>0</v>
      </c>
      <c r="AH760" s="109">
        <f t="shared" si="2565"/>
        <v>5485.5035999999991</v>
      </c>
      <c r="AI760" s="341">
        <f t="shared" si="2566"/>
        <v>0.8571428571428571</v>
      </c>
    </row>
    <row r="761" spans="1:35" customFormat="1" ht="15" hidden="1" customHeight="1" x14ac:dyDescent="0.3">
      <c r="A761" s="361" t="s">
        <v>1172</v>
      </c>
      <c r="B761" s="97">
        <v>2016</v>
      </c>
      <c r="C761" s="97">
        <v>4</v>
      </c>
      <c r="D761" s="98" t="s">
        <v>1016</v>
      </c>
      <c r="E761" s="99">
        <v>42469</v>
      </c>
      <c r="F761" s="99">
        <v>42490</v>
      </c>
      <c r="G761" s="100">
        <f t="shared" ca="1" si="2555"/>
        <v>0</v>
      </c>
      <c r="H761" s="96" t="s">
        <v>84</v>
      </c>
      <c r="I761" s="96" t="s">
        <v>170</v>
      </c>
      <c r="J761" s="96" t="s">
        <v>1175</v>
      </c>
      <c r="K761" s="101" t="str">
        <f t="shared" ca="1" si="2556"/>
        <v>Completed</v>
      </c>
      <c r="L761" s="97" t="s">
        <v>82</v>
      </c>
      <c r="M761" s="97" t="s">
        <v>58</v>
      </c>
      <c r="N761" s="97" t="s">
        <v>59</v>
      </c>
      <c r="O761" s="97" t="s">
        <v>60</v>
      </c>
      <c r="P761" s="97" t="s">
        <v>61</v>
      </c>
      <c r="Q761" s="97" t="s">
        <v>62</v>
      </c>
      <c r="R761" s="102">
        <v>0.5</v>
      </c>
      <c r="S761" s="102">
        <v>1.4</v>
      </c>
      <c r="T761" s="103">
        <v>1000000</v>
      </c>
      <c r="U761" s="103">
        <v>1000131</v>
      </c>
      <c r="V761" s="101">
        <f t="shared" si="2557"/>
        <v>0</v>
      </c>
      <c r="W761" s="101">
        <f t="shared" si="2558"/>
        <v>1000000</v>
      </c>
      <c r="X761" s="103"/>
      <c r="Y761" s="104">
        <f t="shared" si="2559"/>
        <v>0</v>
      </c>
      <c r="Z761" s="105" t="e">
        <f t="shared" si="2560"/>
        <v>#DIV/0!</v>
      </c>
      <c r="AA761" s="106">
        <f t="shared" si="2561"/>
        <v>500</v>
      </c>
      <c r="AB761" s="107">
        <f t="shared" si="2567"/>
        <v>500</v>
      </c>
      <c r="AC761" s="106">
        <f t="shared" si="2562"/>
        <v>0</v>
      </c>
      <c r="AD761" s="108">
        <f t="shared" si="2563"/>
        <v>1400</v>
      </c>
      <c r="AE761" s="298">
        <f>IF((SUMIF($J$7:$J$1048576,J761,$U$7:$U$1048576))&gt;(SUMIF($J$7:$J$1048576,J761,$T$7:$T$1048576)),AD761,(IF(O761="cpv",(U761*S761),(U761*S761/1000))))</f>
        <v>1400.1833999999999</v>
      </c>
      <c r="AF761" s="109">
        <f t="shared" si="2564"/>
        <v>0.18339999999989232</v>
      </c>
      <c r="AG761" s="109">
        <v>0</v>
      </c>
      <c r="AH761" s="109">
        <f t="shared" si="2565"/>
        <v>900.18339999999989</v>
      </c>
      <c r="AI761" s="341">
        <f t="shared" si="2566"/>
        <v>0.64290392244330274</v>
      </c>
    </row>
    <row r="762" spans="1:35" customFormat="1" ht="15" hidden="1" customHeight="1" x14ac:dyDescent="0.3">
      <c r="A762" s="361" t="s">
        <v>1173</v>
      </c>
      <c r="B762" s="97">
        <v>2016</v>
      </c>
      <c r="C762" s="97">
        <v>4</v>
      </c>
      <c r="D762" s="98" t="s">
        <v>1016</v>
      </c>
      <c r="E762" s="99">
        <v>42469</v>
      </c>
      <c r="F762" s="99">
        <v>42490</v>
      </c>
      <c r="G762" s="100">
        <f t="shared" ca="1" si="2555"/>
        <v>0</v>
      </c>
      <c r="H762" s="96" t="s">
        <v>84</v>
      </c>
      <c r="I762" s="96" t="s">
        <v>170</v>
      </c>
      <c r="J762" s="96" t="s">
        <v>1175</v>
      </c>
      <c r="K762" s="101" t="str">
        <f t="shared" ca="1" si="2556"/>
        <v>Completed</v>
      </c>
      <c r="L762" s="97" t="s">
        <v>89</v>
      </c>
      <c r="M762" s="97" t="s">
        <v>58</v>
      </c>
      <c r="N762" s="97" t="s">
        <v>59</v>
      </c>
      <c r="O762" s="97" t="s">
        <v>60</v>
      </c>
      <c r="P762" s="97" t="s">
        <v>61</v>
      </c>
      <c r="Q762" s="97" t="s">
        <v>62</v>
      </c>
      <c r="R762" s="102">
        <v>0.1</v>
      </c>
      <c r="S762" s="102">
        <v>1.4</v>
      </c>
      <c r="T762" s="103">
        <v>500000</v>
      </c>
      <c r="U762" s="103">
        <v>543380</v>
      </c>
      <c r="V762" s="101">
        <f t="shared" si="2557"/>
        <v>0</v>
      </c>
      <c r="W762" s="101">
        <f t="shared" si="2558"/>
        <v>500000</v>
      </c>
      <c r="X762" s="103"/>
      <c r="Y762" s="104">
        <f t="shared" si="2559"/>
        <v>0</v>
      </c>
      <c r="Z762" s="105" t="e">
        <f t="shared" si="2560"/>
        <v>#DIV/0!</v>
      </c>
      <c r="AA762" s="106">
        <f t="shared" si="2561"/>
        <v>50</v>
      </c>
      <c r="AB762" s="107">
        <f t="shared" si="2567"/>
        <v>50</v>
      </c>
      <c r="AC762" s="106">
        <f t="shared" si="2562"/>
        <v>0</v>
      </c>
      <c r="AD762" s="108">
        <f t="shared" si="2563"/>
        <v>700</v>
      </c>
      <c r="AE762" s="298">
        <v>1020</v>
      </c>
      <c r="AF762" s="109">
        <f t="shared" si="2564"/>
        <v>320</v>
      </c>
      <c r="AG762" s="109">
        <v>0</v>
      </c>
      <c r="AH762" s="109">
        <f t="shared" si="2565"/>
        <v>970</v>
      </c>
      <c r="AI762" s="341">
        <f t="shared" si="2566"/>
        <v>0.9509803921568627</v>
      </c>
    </row>
    <row r="763" spans="1:35" customFormat="1" ht="15.75" hidden="1" customHeight="1" thickBot="1" x14ac:dyDescent="0.3">
      <c r="A763" s="360" t="s">
        <v>1174</v>
      </c>
      <c r="B763" s="157">
        <v>2016</v>
      </c>
      <c r="C763" s="157">
        <v>4</v>
      </c>
      <c r="D763" s="342" t="s">
        <v>1016</v>
      </c>
      <c r="E763" s="159">
        <v>42469</v>
      </c>
      <c r="F763" s="159">
        <v>42490</v>
      </c>
      <c r="G763" s="343">
        <f t="shared" ca="1" si="2555"/>
        <v>0</v>
      </c>
      <c r="H763" s="156" t="s">
        <v>84</v>
      </c>
      <c r="I763" s="156" t="s">
        <v>170</v>
      </c>
      <c r="J763" s="156" t="s">
        <v>1175</v>
      </c>
      <c r="K763" s="344" t="str">
        <f t="shared" ca="1" si="2556"/>
        <v>Completed</v>
      </c>
      <c r="L763" s="157" t="s">
        <v>253</v>
      </c>
      <c r="M763" s="157" t="s">
        <v>58</v>
      </c>
      <c r="N763" s="157" t="s">
        <v>59</v>
      </c>
      <c r="O763" s="157" t="s">
        <v>60</v>
      </c>
      <c r="P763" s="157" t="s">
        <v>61</v>
      </c>
      <c r="Q763" s="157" t="s">
        <v>62</v>
      </c>
      <c r="R763" s="158">
        <v>0.5</v>
      </c>
      <c r="S763" s="158">
        <v>1.4</v>
      </c>
      <c r="T763" s="345">
        <v>500000</v>
      </c>
      <c r="U763" s="345">
        <v>196706</v>
      </c>
      <c r="V763" s="344">
        <f t="shared" si="2557"/>
        <v>303294</v>
      </c>
      <c r="W763" s="344">
        <f t="shared" si="2558"/>
        <v>196706</v>
      </c>
      <c r="X763" s="345"/>
      <c r="Y763" s="346">
        <f t="shared" si="2559"/>
        <v>0</v>
      </c>
      <c r="Z763" s="347" t="e">
        <f t="shared" si="2560"/>
        <v>#DIV/0!</v>
      </c>
      <c r="AA763" s="348">
        <f t="shared" si="2561"/>
        <v>250</v>
      </c>
      <c r="AB763" s="349">
        <f t="shared" si="2567"/>
        <v>98.352999999999994</v>
      </c>
      <c r="AC763" s="348">
        <f t="shared" si="2562"/>
        <v>-151.64699999999999</v>
      </c>
      <c r="AD763" s="350">
        <f t="shared" si="2563"/>
        <v>700</v>
      </c>
      <c r="AE763" s="351">
        <f>IF((SUMIF($J$7:$J$1048576,J763,$U$7:$U$1048576))&gt;(SUMIF($J$7:$J$1048576,J763,$T$7:$T$1048576)),AD763,(IF(O763="cpv",(U763*S763),(U763*S763/1000))))</f>
        <v>275.38839999999999</v>
      </c>
      <c r="AF763" s="352">
        <f t="shared" si="2564"/>
        <v>-424.61160000000001</v>
      </c>
      <c r="AG763" s="352">
        <v>0</v>
      </c>
      <c r="AH763" s="352">
        <f t="shared" si="2565"/>
        <v>177.03539999999998</v>
      </c>
      <c r="AI763" s="353">
        <f t="shared" si="2566"/>
        <v>0.64285714285714279</v>
      </c>
    </row>
    <row r="764" spans="1:35" customFormat="1" ht="15" hidden="1" customHeight="1" x14ac:dyDescent="0.3">
      <c r="A764" s="359" t="s">
        <v>1176</v>
      </c>
      <c r="B764" s="111">
        <v>2016</v>
      </c>
      <c r="C764" s="111">
        <v>4</v>
      </c>
      <c r="D764" s="112" t="s">
        <v>1016</v>
      </c>
      <c r="E764" s="113">
        <v>42462</v>
      </c>
      <c r="F764" s="113">
        <v>42477</v>
      </c>
      <c r="G764" s="114">
        <f t="shared" ca="1" si="2555"/>
        <v>0</v>
      </c>
      <c r="H764" s="115" t="s">
        <v>74</v>
      </c>
      <c r="I764" s="115" t="s">
        <v>151</v>
      </c>
      <c r="J764" s="115" t="s">
        <v>1181</v>
      </c>
      <c r="K764" s="116" t="str">
        <f t="shared" ca="1" si="2556"/>
        <v>Completed</v>
      </c>
      <c r="L764" s="111" t="s">
        <v>57</v>
      </c>
      <c r="M764" s="111" t="s">
        <v>58</v>
      </c>
      <c r="N764" s="111" t="s">
        <v>59</v>
      </c>
      <c r="O764" s="111" t="s">
        <v>60</v>
      </c>
      <c r="P764" s="111" t="s">
        <v>61</v>
      </c>
      <c r="Q764" s="111" t="s">
        <v>62</v>
      </c>
      <c r="R764" s="117">
        <v>0.5</v>
      </c>
      <c r="S764" s="117">
        <v>1.6</v>
      </c>
      <c r="T764" s="118">
        <v>2350000</v>
      </c>
      <c r="U764" s="118">
        <v>2019953</v>
      </c>
      <c r="V764" s="116">
        <f t="shared" si="2557"/>
        <v>330047</v>
      </c>
      <c r="W764" s="116">
        <f t="shared" si="2558"/>
        <v>2019953</v>
      </c>
      <c r="X764" s="118"/>
      <c r="Y764" s="119">
        <f t="shared" si="2559"/>
        <v>0</v>
      </c>
      <c r="Z764" s="120" t="e">
        <f t="shared" si="2560"/>
        <v>#DIV/0!</v>
      </c>
      <c r="AA764" s="121">
        <f t="shared" si="2561"/>
        <v>1175</v>
      </c>
      <c r="AB764" s="122">
        <f t="shared" si="2567"/>
        <v>1009.9765</v>
      </c>
      <c r="AC764" s="121">
        <f t="shared" si="2562"/>
        <v>-165.02350000000001</v>
      </c>
      <c r="AD764" s="123">
        <f t="shared" si="2563"/>
        <v>3760</v>
      </c>
      <c r="AE764" s="293">
        <v>1125.7</v>
      </c>
      <c r="AF764" s="124">
        <f t="shared" si="2564"/>
        <v>-2634.3</v>
      </c>
      <c r="AG764" s="124">
        <v>0</v>
      </c>
      <c r="AH764" s="124">
        <f t="shared" si="2565"/>
        <v>115.72350000000006</v>
      </c>
      <c r="AI764" s="340">
        <f t="shared" si="2566"/>
        <v>0.1028013680376655</v>
      </c>
    </row>
    <row r="765" spans="1:35" customFormat="1" ht="15" hidden="1" customHeight="1" x14ac:dyDescent="0.3">
      <c r="A765" s="361" t="s">
        <v>1177</v>
      </c>
      <c r="B765" s="97">
        <v>2016</v>
      </c>
      <c r="C765" s="97">
        <v>4</v>
      </c>
      <c r="D765" s="98" t="s">
        <v>1016</v>
      </c>
      <c r="E765" s="99">
        <v>42462</v>
      </c>
      <c r="F765" s="99">
        <v>42477</v>
      </c>
      <c r="G765" s="100">
        <f t="shared" ca="1" si="2555"/>
        <v>0</v>
      </c>
      <c r="H765" s="96" t="s">
        <v>74</v>
      </c>
      <c r="I765" s="96" t="s">
        <v>151</v>
      </c>
      <c r="J765" s="96" t="s">
        <v>1181</v>
      </c>
      <c r="K765" s="101" t="str">
        <f t="shared" ca="1" si="2556"/>
        <v>Completed</v>
      </c>
      <c r="L765" s="97" t="s">
        <v>172</v>
      </c>
      <c r="M765" s="97" t="s">
        <v>58</v>
      </c>
      <c r="N765" s="97" t="s">
        <v>59</v>
      </c>
      <c r="O765" s="97" t="s">
        <v>60</v>
      </c>
      <c r="P765" s="97" t="s">
        <v>61</v>
      </c>
      <c r="Q765" s="97" t="s">
        <v>62</v>
      </c>
      <c r="R765" s="102">
        <v>0.15</v>
      </c>
      <c r="S765" s="102">
        <v>1.6</v>
      </c>
      <c r="T765" s="103">
        <v>1250000</v>
      </c>
      <c r="U765" s="103">
        <v>1183610</v>
      </c>
      <c r="V765" s="101">
        <f t="shared" si="2557"/>
        <v>66390</v>
      </c>
      <c r="W765" s="101">
        <f t="shared" si="2558"/>
        <v>1183610</v>
      </c>
      <c r="X765" s="103"/>
      <c r="Y765" s="104">
        <f t="shared" si="2559"/>
        <v>0</v>
      </c>
      <c r="Z765" s="105" t="e">
        <f t="shared" si="2560"/>
        <v>#DIV/0!</v>
      </c>
      <c r="AA765" s="106">
        <f t="shared" si="2561"/>
        <v>187.5</v>
      </c>
      <c r="AB765" s="107">
        <f t="shared" si="2567"/>
        <v>177.54149999999998</v>
      </c>
      <c r="AC765" s="106">
        <f t="shared" si="2562"/>
        <v>-9.958500000000015</v>
      </c>
      <c r="AD765" s="108">
        <f t="shared" si="2563"/>
        <v>2000</v>
      </c>
      <c r="AE765" s="298">
        <f>IF((SUMIF($J$7:$J$1048576,J765,$U$7:$U$1048576))&gt;(SUMIF($J$7:$J$1048576,J765,$T$7:$T$1048576)),AD765,(IF(O765="cpv",(U765*S765),(U765*S765/1000))))</f>
        <v>1893.7760000000001</v>
      </c>
      <c r="AF765" s="109">
        <f t="shared" si="2564"/>
        <v>-106.22399999999993</v>
      </c>
      <c r="AG765" s="109">
        <v>0</v>
      </c>
      <c r="AH765" s="109">
        <f t="shared" si="2565"/>
        <v>1716.2345</v>
      </c>
      <c r="AI765" s="341">
        <f t="shared" si="2566"/>
        <v>0.90625</v>
      </c>
    </row>
    <row r="766" spans="1:35" customFormat="1" ht="15" hidden="1" customHeight="1" x14ac:dyDescent="0.3">
      <c r="A766" s="361" t="s">
        <v>1178</v>
      </c>
      <c r="B766" s="97">
        <v>2016</v>
      </c>
      <c r="C766" s="97">
        <v>4</v>
      </c>
      <c r="D766" s="98" t="s">
        <v>1016</v>
      </c>
      <c r="E766" s="99">
        <v>42462</v>
      </c>
      <c r="F766" s="99">
        <v>42477</v>
      </c>
      <c r="G766" s="100">
        <f t="shared" ca="1" si="2555"/>
        <v>0</v>
      </c>
      <c r="H766" s="96" t="s">
        <v>74</v>
      </c>
      <c r="I766" s="96" t="s">
        <v>151</v>
      </c>
      <c r="J766" s="96" t="s">
        <v>1181</v>
      </c>
      <c r="K766" s="101" t="str">
        <f t="shared" ca="1" si="2556"/>
        <v>Completed</v>
      </c>
      <c r="L766" s="97" t="s">
        <v>315</v>
      </c>
      <c r="M766" s="97" t="s">
        <v>58</v>
      </c>
      <c r="N766" s="97" t="s">
        <v>59</v>
      </c>
      <c r="O766" s="97" t="s">
        <v>60</v>
      </c>
      <c r="P766" s="97" t="s">
        <v>61</v>
      </c>
      <c r="Q766" s="97" t="s">
        <v>62</v>
      </c>
      <c r="R766" s="102">
        <v>0.17</v>
      </c>
      <c r="S766" s="102">
        <v>1.6</v>
      </c>
      <c r="T766" s="103">
        <v>1300000</v>
      </c>
      <c r="U766" s="103">
        <v>900417</v>
      </c>
      <c r="V766" s="101">
        <f t="shared" si="2557"/>
        <v>399583</v>
      </c>
      <c r="W766" s="101">
        <f t="shared" si="2558"/>
        <v>900417</v>
      </c>
      <c r="X766" s="103"/>
      <c r="Y766" s="104">
        <f t="shared" si="2559"/>
        <v>0</v>
      </c>
      <c r="Z766" s="105" t="e">
        <f t="shared" si="2560"/>
        <v>#DIV/0!</v>
      </c>
      <c r="AA766" s="106">
        <f t="shared" si="2561"/>
        <v>221.00000000000003</v>
      </c>
      <c r="AB766" s="107">
        <f t="shared" si="2567"/>
        <v>153.07089000000002</v>
      </c>
      <c r="AC766" s="106">
        <f t="shared" si="2562"/>
        <v>-67.929110000000009</v>
      </c>
      <c r="AD766" s="108">
        <f t="shared" si="2563"/>
        <v>2080</v>
      </c>
      <c r="AE766" s="298">
        <f>IF((SUMIF($J$7:$J$1048576,J766,$U$7:$U$1048576))&gt;(SUMIF($J$7:$J$1048576,J766,$T$7:$T$1048576)),AD766,(IF(O766="cpv",(U766*S766),(U766*S766/1000))))</f>
        <v>1440.6672000000001</v>
      </c>
      <c r="AF766" s="109">
        <f t="shared" si="2564"/>
        <v>-639.33279999999991</v>
      </c>
      <c r="AG766" s="109">
        <v>0</v>
      </c>
      <c r="AH766" s="109">
        <f t="shared" si="2565"/>
        <v>1287.5963100000001</v>
      </c>
      <c r="AI766" s="341">
        <f t="shared" si="2566"/>
        <v>0.89375000000000004</v>
      </c>
    </row>
    <row r="767" spans="1:35" customFormat="1" ht="15" hidden="1" customHeight="1" x14ac:dyDescent="0.3">
      <c r="A767" s="361" t="s">
        <v>1179</v>
      </c>
      <c r="B767" s="97">
        <v>2016</v>
      </c>
      <c r="C767" s="97">
        <v>4</v>
      </c>
      <c r="D767" s="98" t="s">
        <v>1016</v>
      </c>
      <c r="E767" s="99">
        <v>42462</v>
      </c>
      <c r="F767" s="99">
        <v>42477</v>
      </c>
      <c r="G767" s="100">
        <f t="shared" ca="1" si="2555"/>
        <v>0</v>
      </c>
      <c r="H767" s="96" t="s">
        <v>74</v>
      </c>
      <c r="I767" s="96" t="s">
        <v>151</v>
      </c>
      <c r="J767" s="96" t="s">
        <v>1181</v>
      </c>
      <c r="K767" s="101" t="str">
        <f t="shared" ca="1" si="2556"/>
        <v>Completed</v>
      </c>
      <c r="L767" s="97" t="s">
        <v>64</v>
      </c>
      <c r="M767" s="97" t="s">
        <v>58</v>
      </c>
      <c r="N767" s="97" t="s">
        <v>59</v>
      </c>
      <c r="O767" s="97" t="s">
        <v>60</v>
      </c>
      <c r="P767" s="97" t="s">
        <v>61</v>
      </c>
      <c r="Q767" s="97" t="s">
        <v>62</v>
      </c>
      <c r="R767" s="102">
        <v>0.2</v>
      </c>
      <c r="S767" s="102">
        <v>1.6</v>
      </c>
      <c r="T767" s="103">
        <v>1500000</v>
      </c>
      <c r="U767" s="103">
        <v>1486261</v>
      </c>
      <c r="V767" s="101">
        <f t="shared" si="2557"/>
        <v>13739</v>
      </c>
      <c r="W767" s="101">
        <f t="shared" si="2558"/>
        <v>1486261</v>
      </c>
      <c r="X767" s="103"/>
      <c r="Y767" s="104">
        <f t="shared" si="2559"/>
        <v>0</v>
      </c>
      <c r="Z767" s="105" t="e">
        <f t="shared" si="2560"/>
        <v>#DIV/0!</v>
      </c>
      <c r="AA767" s="106">
        <f t="shared" si="2561"/>
        <v>300</v>
      </c>
      <c r="AB767" s="107">
        <f t="shared" si="2567"/>
        <v>297.25220000000002</v>
      </c>
      <c r="AC767" s="106">
        <f t="shared" si="2562"/>
        <v>-2.7477999999999838</v>
      </c>
      <c r="AD767" s="108">
        <f t="shared" si="2563"/>
        <v>2400</v>
      </c>
      <c r="AE767" s="298">
        <f>IF((SUMIF($J$7:$J$1048576,J767,$U$7:$U$1048576))&gt;(SUMIF($J$7:$J$1048576,J767,$T$7:$T$1048576)),AD767,(IF(O767="cpv",(U767*S767),(U767*S767/1000))))</f>
        <v>2378.0176000000001</v>
      </c>
      <c r="AF767" s="109">
        <f t="shared" si="2564"/>
        <v>-21.98239999999987</v>
      </c>
      <c r="AG767" s="109">
        <v>0</v>
      </c>
      <c r="AH767" s="109">
        <f t="shared" si="2565"/>
        <v>2080.7654000000002</v>
      </c>
      <c r="AI767" s="341">
        <f t="shared" si="2566"/>
        <v>0.875</v>
      </c>
    </row>
    <row r="768" spans="1:35" customFormat="1" ht="15.75" hidden="1" customHeight="1" thickBot="1" x14ac:dyDescent="0.3">
      <c r="A768" s="360" t="s">
        <v>1180</v>
      </c>
      <c r="B768" s="157">
        <v>2016</v>
      </c>
      <c r="C768" s="157">
        <v>4</v>
      </c>
      <c r="D768" s="342" t="s">
        <v>1016</v>
      </c>
      <c r="E768" s="159">
        <v>42462</v>
      </c>
      <c r="F768" s="159">
        <v>42477</v>
      </c>
      <c r="G768" s="343">
        <f t="shared" ca="1" si="2555"/>
        <v>0</v>
      </c>
      <c r="H768" s="156" t="s">
        <v>74</v>
      </c>
      <c r="I768" s="156" t="s">
        <v>151</v>
      </c>
      <c r="J768" s="156" t="s">
        <v>1181</v>
      </c>
      <c r="K768" s="344" t="str">
        <f t="shared" ca="1" si="2556"/>
        <v>Completed</v>
      </c>
      <c r="L768" s="157" t="s">
        <v>82</v>
      </c>
      <c r="M768" s="157" t="s">
        <v>58</v>
      </c>
      <c r="N768" s="157" t="s">
        <v>59</v>
      </c>
      <c r="O768" s="157" t="s">
        <v>60</v>
      </c>
      <c r="P768" s="157" t="s">
        <v>61</v>
      </c>
      <c r="Q768" s="157" t="s">
        <v>62</v>
      </c>
      <c r="R768" s="158">
        <v>0.1</v>
      </c>
      <c r="S768" s="158">
        <v>1.6</v>
      </c>
      <c r="T768" s="345">
        <v>1000000</v>
      </c>
      <c r="U768" s="345">
        <v>1021786</v>
      </c>
      <c r="V768" s="344">
        <f t="shared" si="2557"/>
        <v>0</v>
      </c>
      <c r="W768" s="344">
        <f t="shared" si="2558"/>
        <v>1000000</v>
      </c>
      <c r="X768" s="345"/>
      <c r="Y768" s="346">
        <f t="shared" si="2559"/>
        <v>0</v>
      </c>
      <c r="Z768" s="347" t="e">
        <f t="shared" si="2560"/>
        <v>#DIV/0!</v>
      </c>
      <c r="AA768" s="348">
        <f t="shared" si="2561"/>
        <v>100</v>
      </c>
      <c r="AB768" s="349">
        <f t="shared" si="2567"/>
        <v>100</v>
      </c>
      <c r="AC768" s="348">
        <f t="shared" si="2562"/>
        <v>0</v>
      </c>
      <c r="AD768" s="350">
        <f t="shared" si="2563"/>
        <v>1600</v>
      </c>
      <c r="AE768" s="351">
        <f>IF((SUMIF($J$7:$J$1048576,J768,$U$7:$U$1048576))&gt;(SUMIF($J$7:$J$1048576,J768,$T$7:$T$1048576)),AD768,(IF(O768="cpv",(U768*S768),(U768*S768/1000))))</f>
        <v>1634.8576</v>
      </c>
      <c r="AF768" s="352">
        <f t="shared" si="2564"/>
        <v>34.857600000000048</v>
      </c>
      <c r="AG768" s="352">
        <v>0</v>
      </c>
      <c r="AH768" s="352">
        <f t="shared" si="2565"/>
        <v>1534.8576</v>
      </c>
      <c r="AI768" s="353">
        <f t="shared" si="2566"/>
        <v>0.93883259312615364</v>
      </c>
    </row>
    <row r="769" spans="1:35" customFormat="1" ht="15" hidden="1" customHeight="1" x14ac:dyDescent="0.3">
      <c r="A769" s="359" t="s">
        <v>1182</v>
      </c>
      <c r="B769" s="111">
        <v>2016</v>
      </c>
      <c r="C769" s="111">
        <v>4</v>
      </c>
      <c r="D769" s="112" t="s">
        <v>1016</v>
      </c>
      <c r="E769" s="113">
        <v>42462</v>
      </c>
      <c r="F769" s="113">
        <v>42477</v>
      </c>
      <c r="G769" s="114">
        <f t="shared" ref="G769:G772" ca="1" si="2581">IF($N$1&gt;F769,0,(F769-$N$1))</f>
        <v>0</v>
      </c>
      <c r="H769" s="115" t="s">
        <v>74</v>
      </c>
      <c r="I769" s="115" t="s">
        <v>151</v>
      </c>
      <c r="J769" s="115" t="s">
        <v>1187</v>
      </c>
      <c r="K769" s="116" t="str">
        <f t="shared" ref="K769:K772" ca="1" si="2582">IF(F769=0,$L$3,(IF(G769=0,$L$1,$L$2)))</f>
        <v>Completed</v>
      </c>
      <c r="L769" s="111" t="s">
        <v>57</v>
      </c>
      <c r="M769" s="111" t="s">
        <v>58</v>
      </c>
      <c r="N769" s="111" t="s">
        <v>59</v>
      </c>
      <c r="O769" s="111" t="s">
        <v>60</v>
      </c>
      <c r="P769" s="111" t="s">
        <v>61</v>
      </c>
      <c r="Q769" s="111" t="s">
        <v>62</v>
      </c>
      <c r="R769" s="117">
        <v>0.5</v>
      </c>
      <c r="S769" s="117">
        <v>1.6</v>
      </c>
      <c r="T769" s="118">
        <v>2250000</v>
      </c>
      <c r="U769" s="118">
        <v>2028730</v>
      </c>
      <c r="V769" s="116">
        <f t="shared" ref="V769:V772" si="2583">IF(U769&gt;T769,0,T769-U769)</f>
        <v>221270</v>
      </c>
      <c r="W769" s="116">
        <f t="shared" ref="W769:W772" si="2584">IF(U769&gt;T769,T769,U769)</f>
        <v>2028730</v>
      </c>
      <c r="X769" s="118"/>
      <c r="Y769" s="119">
        <f t="shared" ref="Y769:Y772" si="2585">X769/U769</f>
        <v>0</v>
      </c>
      <c r="Z769" s="120" t="e">
        <f t="shared" ref="Z769:Z772" si="2586">AE769/X769</f>
        <v>#DIV/0!</v>
      </c>
      <c r="AA769" s="121">
        <f t="shared" ref="AA769:AA772" si="2587">IF(O769="cpv",(T769*R769),(T769/1000*R769))</f>
        <v>1125</v>
      </c>
      <c r="AB769" s="122">
        <f t="shared" ref="AB769:AB772" si="2588">IF(O769="cpv",(IF(V769&gt;0,U769*R769,AA769)),(IF(V769&gt;0,U769/1000*R769,AA769)))</f>
        <v>1014.365</v>
      </c>
      <c r="AC769" s="121">
        <f t="shared" ref="AC769:AC772" si="2589">AB769-AA769</f>
        <v>-110.63499999999999</v>
      </c>
      <c r="AD769" s="123">
        <f t="shared" ref="AD769:AD772" si="2590">IF(O769="cpv",(T769*S769),(T769/1000*S769))</f>
        <v>3600</v>
      </c>
      <c r="AE769" s="293">
        <v>1239</v>
      </c>
      <c r="AF769" s="124">
        <f t="shared" ref="AF769:AF772" si="2591">AE769-AD769</f>
        <v>-2361</v>
      </c>
      <c r="AG769" s="124">
        <v>0</v>
      </c>
      <c r="AH769" s="124">
        <f t="shared" ref="AH769:AH772" si="2592">AE769-AB769-AG769</f>
        <v>224.63499999999999</v>
      </c>
      <c r="AI769" s="340">
        <f t="shared" ref="AI769:AI772" si="2593">AH769/AE769</f>
        <v>0.18130347054075868</v>
      </c>
    </row>
    <row r="770" spans="1:35" customFormat="1" ht="15" hidden="1" customHeight="1" x14ac:dyDescent="0.3">
      <c r="A770" s="361" t="s">
        <v>1183</v>
      </c>
      <c r="B770" s="97">
        <v>2016</v>
      </c>
      <c r="C770" s="97">
        <v>4</v>
      </c>
      <c r="D770" s="98" t="s">
        <v>1016</v>
      </c>
      <c r="E770" s="99">
        <v>42462</v>
      </c>
      <c r="F770" s="99">
        <v>42477</v>
      </c>
      <c r="G770" s="100">
        <f t="shared" ca="1" si="2581"/>
        <v>0</v>
      </c>
      <c r="H770" s="96" t="s">
        <v>74</v>
      </c>
      <c r="I770" s="96" t="s">
        <v>151</v>
      </c>
      <c r="J770" s="96" t="s">
        <v>1187</v>
      </c>
      <c r="K770" s="101" t="str">
        <f t="shared" ca="1" si="2582"/>
        <v>Completed</v>
      </c>
      <c r="L770" s="97" t="s">
        <v>172</v>
      </c>
      <c r="M770" s="97" t="s">
        <v>58</v>
      </c>
      <c r="N770" s="97" t="s">
        <v>59</v>
      </c>
      <c r="O770" s="97" t="s">
        <v>60</v>
      </c>
      <c r="P770" s="97" t="s">
        <v>61</v>
      </c>
      <c r="Q770" s="97" t="s">
        <v>62</v>
      </c>
      <c r="R770" s="102">
        <v>0.15</v>
      </c>
      <c r="S770" s="102">
        <v>1.6</v>
      </c>
      <c r="T770" s="103">
        <v>1150000</v>
      </c>
      <c r="U770" s="103">
        <v>1217984</v>
      </c>
      <c r="V770" s="101">
        <f t="shared" si="2583"/>
        <v>0</v>
      </c>
      <c r="W770" s="101">
        <f t="shared" si="2584"/>
        <v>1150000</v>
      </c>
      <c r="X770" s="103"/>
      <c r="Y770" s="104">
        <f t="shared" si="2585"/>
        <v>0</v>
      </c>
      <c r="Z770" s="105" t="e">
        <f t="shared" si="2586"/>
        <v>#DIV/0!</v>
      </c>
      <c r="AA770" s="106">
        <f t="shared" si="2587"/>
        <v>172.5</v>
      </c>
      <c r="AB770" s="107">
        <f t="shared" si="2588"/>
        <v>172.5</v>
      </c>
      <c r="AC770" s="106">
        <f t="shared" si="2589"/>
        <v>0</v>
      </c>
      <c r="AD770" s="108">
        <f t="shared" si="2590"/>
        <v>1840</v>
      </c>
      <c r="AE770" s="298">
        <f>IF((SUMIF($J$7:$J$1048576,J770,$U$7:$U$1048576))&gt;(SUMIF($J$7:$J$1048576,J770,$T$7:$T$1048576)),AD770,(IF(O770="cpv",(U770*S770),(U770*S770/1000))))</f>
        <v>1948.7744000000002</v>
      </c>
      <c r="AF770" s="109">
        <f t="shared" si="2591"/>
        <v>108.77440000000024</v>
      </c>
      <c r="AG770" s="109">
        <v>0</v>
      </c>
      <c r="AH770" s="109">
        <f t="shared" si="2592"/>
        <v>1776.2744000000002</v>
      </c>
      <c r="AI770" s="341">
        <f t="shared" si="2593"/>
        <v>0.91148282736062214</v>
      </c>
    </row>
    <row r="771" spans="1:35" customFormat="1" ht="15" hidden="1" customHeight="1" x14ac:dyDescent="0.3">
      <c r="A771" s="361" t="s">
        <v>1184</v>
      </c>
      <c r="B771" s="97">
        <v>2016</v>
      </c>
      <c r="C771" s="97">
        <v>4</v>
      </c>
      <c r="D771" s="98" t="s">
        <v>1016</v>
      </c>
      <c r="E771" s="99">
        <v>42462</v>
      </c>
      <c r="F771" s="99">
        <v>42477</v>
      </c>
      <c r="G771" s="100">
        <f t="shared" ca="1" si="2581"/>
        <v>0</v>
      </c>
      <c r="H771" s="96" t="s">
        <v>74</v>
      </c>
      <c r="I771" s="96" t="s">
        <v>151</v>
      </c>
      <c r="J771" s="96" t="s">
        <v>1187</v>
      </c>
      <c r="K771" s="101" t="str">
        <f t="shared" ca="1" si="2582"/>
        <v>Completed</v>
      </c>
      <c r="L771" s="97" t="s">
        <v>315</v>
      </c>
      <c r="M771" s="97" t="s">
        <v>58</v>
      </c>
      <c r="N771" s="97" t="s">
        <v>59</v>
      </c>
      <c r="O771" s="97" t="s">
        <v>60</v>
      </c>
      <c r="P771" s="97" t="s">
        <v>61</v>
      </c>
      <c r="Q771" s="97" t="s">
        <v>62</v>
      </c>
      <c r="R771" s="102">
        <v>0.17</v>
      </c>
      <c r="S771" s="102">
        <v>1.6</v>
      </c>
      <c r="T771" s="103">
        <v>1200000</v>
      </c>
      <c r="U771" s="103">
        <v>783167</v>
      </c>
      <c r="V771" s="101">
        <f t="shared" si="2583"/>
        <v>416833</v>
      </c>
      <c r="W771" s="101">
        <f t="shared" si="2584"/>
        <v>783167</v>
      </c>
      <c r="X771" s="103"/>
      <c r="Y771" s="104">
        <f t="shared" si="2585"/>
        <v>0</v>
      </c>
      <c r="Z771" s="105" t="e">
        <f t="shared" si="2586"/>
        <v>#DIV/0!</v>
      </c>
      <c r="AA771" s="106">
        <f t="shared" si="2587"/>
        <v>204.00000000000003</v>
      </c>
      <c r="AB771" s="107">
        <f t="shared" si="2588"/>
        <v>133.13839000000002</v>
      </c>
      <c r="AC771" s="106">
        <f t="shared" si="2589"/>
        <v>-70.861610000000013</v>
      </c>
      <c r="AD771" s="108">
        <f t="shared" si="2590"/>
        <v>1920</v>
      </c>
      <c r="AE771" s="298">
        <f>IF((SUMIF($J$7:$J$1048576,J771,$U$7:$U$1048576))&gt;(SUMIF($J$7:$J$1048576,J771,$T$7:$T$1048576)),AD771,(IF(O771="cpv",(U771*S771),(U771*S771/1000))))</f>
        <v>1253.0672</v>
      </c>
      <c r="AF771" s="109">
        <f t="shared" si="2591"/>
        <v>-666.93280000000004</v>
      </c>
      <c r="AG771" s="109">
        <v>0</v>
      </c>
      <c r="AH771" s="109">
        <f t="shared" si="2592"/>
        <v>1119.9288099999999</v>
      </c>
      <c r="AI771" s="341">
        <f t="shared" si="2593"/>
        <v>0.89374999999999993</v>
      </c>
    </row>
    <row r="772" spans="1:35" customFormat="1" ht="15" hidden="1" customHeight="1" x14ac:dyDescent="0.3">
      <c r="A772" s="361" t="s">
        <v>1185</v>
      </c>
      <c r="B772" s="97">
        <v>2016</v>
      </c>
      <c r="C772" s="97">
        <v>4</v>
      </c>
      <c r="D772" s="98" t="s">
        <v>1016</v>
      </c>
      <c r="E772" s="99">
        <v>42462</v>
      </c>
      <c r="F772" s="99">
        <v>42477</v>
      </c>
      <c r="G772" s="100">
        <f t="shared" ca="1" si="2581"/>
        <v>0</v>
      </c>
      <c r="H772" s="96" t="s">
        <v>74</v>
      </c>
      <c r="I772" s="96" t="s">
        <v>151</v>
      </c>
      <c r="J772" s="96" t="s">
        <v>1187</v>
      </c>
      <c r="K772" s="101" t="str">
        <f t="shared" ca="1" si="2582"/>
        <v>Completed</v>
      </c>
      <c r="L772" s="97" t="s">
        <v>64</v>
      </c>
      <c r="M772" s="97" t="s">
        <v>58</v>
      </c>
      <c r="N772" s="97" t="s">
        <v>59</v>
      </c>
      <c r="O772" s="97" t="s">
        <v>60</v>
      </c>
      <c r="P772" s="97" t="s">
        <v>61</v>
      </c>
      <c r="Q772" s="97" t="s">
        <v>62</v>
      </c>
      <c r="R772" s="102">
        <v>0.2</v>
      </c>
      <c r="S772" s="102">
        <v>1.6</v>
      </c>
      <c r="T772" s="103">
        <v>1500000</v>
      </c>
      <c r="U772" s="103">
        <v>1864116</v>
      </c>
      <c r="V772" s="101">
        <f t="shared" si="2583"/>
        <v>0</v>
      </c>
      <c r="W772" s="101">
        <f t="shared" si="2584"/>
        <v>1500000</v>
      </c>
      <c r="X772" s="103"/>
      <c r="Y772" s="104">
        <f t="shared" si="2585"/>
        <v>0</v>
      </c>
      <c r="Z772" s="105" t="e">
        <f t="shared" si="2586"/>
        <v>#DIV/0!</v>
      </c>
      <c r="AA772" s="106">
        <f t="shared" si="2587"/>
        <v>300</v>
      </c>
      <c r="AB772" s="107">
        <f t="shared" si="2588"/>
        <v>300</v>
      </c>
      <c r="AC772" s="106">
        <f t="shared" si="2589"/>
        <v>0</v>
      </c>
      <c r="AD772" s="108">
        <f t="shared" si="2590"/>
        <v>2400</v>
      </c>
      <c r="AE772" s="298">
        <f>IF((SUMIF($J$7:$J$1048576,J772,$U$7:$U$1048576))&gt;(SUMIF($J$7:$J$1048576,J772,$T$7:$T$1048576)),AD772,(IF(O772="cpv",(U772*S772),(U772*S772/1000))))</f>
        <v>2982.5855999999999</v>
      </c>
      <c r="AF772" s="109">
        <f t="shared" si="2591"/>
        <v>582.58559999999989</v>
      </c>
      <c r="AG772" s="109">
        <v>0</v>
      </c>
      <c r="AH772" s="109">
        <f t="shared" si="2592"/>
        <v>2682.5855999999999</v>
      </c>
      <c r="AI772" s="341">
        <f t="shared" si="2593"/>
        <v>0.89941613075581128</v>
      </c>
    </row>
    <row r="773" spans="1:35" customFormat="1" ht="15.75" hidden="1" customHeight="1" thickBot="1" x14ac:dyDescent="0.3">
      <c r="A773" s="360" t="s">
        <v>1186</v>
      </c>
      <c r="B773" s="157">
        <v>2016</v>
      </c>
      <c r="C773" s="157">
        <v>4</v>
      </c>
      <c r="D773" s="342" t="s">
        <v>1016</v>
      </c>
      <c r="E773" s="159">
        <v>42462</v>
      </c>
      <c r="F773" s="159">
        <v>42477</v>
      </c>
      <c r="G773" s="343">
        <f t="shared" ref="G773:G775" ca="1" si="2594">IF($N$1&gt;F773,0,(F773-$N$1))</f>
        <v>0</v>
      </c>
      <c r="H773" s="156" t="s">
        <v>74</v>
      </c>
      <c r="I773" s="156" t="s">
        <v>151</v>
      </c>
      <c r="J773" s="156" t="s">
        <v>1187</v>
      </c>
      <c r="K773" s="344" t="str">
        <f t="shared" ref="K773:K775" ca="1" si="2595">IF(F773=0,$L$3,(IF(G773=0,$L$1,$L$2)))</f>
        <v>Completed</v>
      </c>
      <c r="L773" s="157" t="s">
        <v>82</v>
      </c>
      <c r="M773" s="157" t="s">
        <v>58</v>
      </c>
      <c r="N773" s="157" t="s">
        <v>59</v>
      </c>
      <c r="O773" s="157" t="s">
        <v>60</v>
      </c>
      <c r="P773" s="157" t="s">
        <v>61</v>
      </c>
      <c r="Q773" s="157" t="s">
        <v>62</v>
      </c>
      <c r="R773" s="158">
        <v>0.1</v>
      </c>
      <c r="S773" s="158">
        <v>1.6</v>
      </c>
      <c r="T773" s="345">
        <v>1000000</v>
      </c>
      <c r="U773" s="345">
        <v>1003886</v>
      </c>
      <c r="V773" s="344">
        <f t="shared" ref="V773:V775" si="2596">IF(U773&gt;T773,0,T773-U773)</f>
        <v>0</v>
      </c>
      <c r="W773" s="344">
        <f t="shared" ref="W773:W775" si="2597">IF(U773&gt;T773,T773,U773)</f>
        <v>1000000</v>
      </c>
      <c r="X773" s="345"/>
      <c r="Y773" s="346">
        <f t="shared" ref="Y773:Y775" si="2598">X773/U773</f>
        <v>0</v>
      </c>
      <c r="Z773" s="347" t="e">
        <f t="shared" ref="Z773:Z775" si="2599">AE773/X773</f>
        <v>#DIV/0!</v>
      </c>
      <c r="AA773" s="348">
        <f t="shared" ref="AA773:AA775" si="2600">IF(O773="cpv",(T773*R773),(T773/1000*R773))</f>
        <v>100</v>
      </c>
      <c r="AB773" s="349">
        <f t="shared" ref="AB773:AB775" si="2601">IF(O773="cpv",(IF(V773&gt;0,U773*R773,AA773)),(IF(V773&gt;0,U773/1000*R773,AA773)))</f>
        <v>100</v>
      </c>
      <c r="AC773" s="348">
        <f t="shared" ref="AC773:AC775" si="2602">AB773-AA773</f>
        <v>0</v>
      </c>
      <c r="AD773" s="350">
        <f t="shared" ref="AD773:AD775" si="2603">IF(O773="cpv",(T773*S773),(T773/1000*S773))</f>
        <v>1600</v>
      </c>
      <c r="AE773" s="351">
        <f>IF((SUMIF($J$7:$J$1048576,J773,$U$7:$U$1048576))&gt;(SUMIF($J$7:$J$1048576,J773,$T$7:$T$1048576)),AD773,(IF(O773="cpv",(U773*S773),(U773*S773/1000))))</f>
        <v>1606.2176000000002</v>
      </c>
      <c r="AF773" s="352">
        <f t="shared" ref="AF773:AF775" si="2604">AE773-AD773</f>
        <v>6.217600000000175</v>
      </c>
      <c r="AG773" s="352">
        <v>0</v>
      </c>
      <c r="AH773" s="352">
        <f t="shared" ref="AH773:AH775" si="2605">AE773-AB773-AG773</f>
        <v>1506.2176000000002</v>
      </c>
      <c r="AI773" s="353">
        <f t="shared" ref="AI773:AI775" si="2606">AH773/AE773</f>
        <v>0.93774193484120705</v>
      </c>
    </row>
    <row r="774" spans="1:35" customFormat="1" ht="15" hidden="1" customHeight="1" x14ac:dyDescent="0.3">
      <c r="A774" s="359" t="s">
        <v>1188</v>
      </c>
      <c r="B774" s="111">
        <v>2016</v>
      </c>
      <c r="C774" s="111">
        <v>4</v>
      </c>
      <c r="D774" s="112" t="s">
        <v>1016</v>
      </c>
      <c r="E774" s="113">
        <v>42474</v>
      </c>
      <c r="F774" s="113">
        <v>42474</v>
      </c>
      <c r="G774" s="114">
        <f t="shared" ca="1" si="2594"/>
        <v>0</v>
      </c>
      <c r="H774" s="115" t="s">
        <v>54</v>
      </c>
      <c r="I774" s="115" t="s">
        <v>115</v>
      </c>
      <c r="J774" s="115" t="s">
        <v>1191</v>
      </c>
      <c r="K774" s="116" t="str">
        <f t="shared" ca="1" si="2595"/>
        <v>Completed</v>
      </c>
      <c r="L774" s="111" t="s">
        <v>57</v>
      </c>
      <c r="M774" s="111" t="s">
        <v>58</v>
      </c>
      <c r="N774" s="111" t="s">
        <v>78</v>
      </c>
      <c r="O774" s="111" t="s">
        <v>60</v>
      </c>
      <c r="P774" s="111" t="s">
        <v>79</v>
      </c>
      <c r="Q774" s="111" t="s">
        <v>79</v>
      </c>
      <c r="R774" s="117">
        <v>2.5</v>
      </c>
      <c r="S774" s="117">
        <v>4.25</v>
      </c>
      <c r="T774" s="118">
        <v>250000</v>
      </c>
      <c r="U774" s="118">
        <v>139914</v>
      </c>
      <c r="V774" s="116">
        <f t="shared" si="2596"/>
        <v>110086</v>
      </c>
      <c r="W774" s="116">
        <f t="shared" si="2597"/>
        <v>139914</v>
      </c>
      <c r="X774" s="118"/>
      <c r="Y774" s="119">
        <f t="shared" si="2598"/>
        <v>0</v>
      </c>
      <c r="Z774" s="120" t="e">
        <f t="shared" si="2599"/>
        <v>#DIV/0!</v>
      </c>
      <c r="AA774" s="121">
        <f t="shared" si="2600"/>
        <v>625</v>
      </c>
      <c r="AB774" s="122">
        <f t="shared" si="2601"/>
        <v>349.78499999999997</v>
      </c>
      <c r="AC774" s="121">
        <f t="shared" si="2602"/>
        <v>-275.21500000000003</v>
      </c>
      <c r="AD774" s="123">
        <f t="shared" si="2603"/>
        <v>1062.5</v>
      </c>
      <c r="AE774" s="293">
        <v>379</v>
      </c>
      <c r="AF774" s="124">
        <f t="shared" si="2604"/>
        <v>-683.5</v>
      </c>
      <c r="AG774" s="124">
        <v>0</v>
      </c>
      <c r="AH774" s="124">
        <f t="shared" si="2605"/>
        <v>29.215000000000032</v>
      </c>
      <c r="AI774" s="340">
        <f t="shared" si="2606"/>
        <v>7.7084432717678189E-2</v>
      </c>
    </row>
    <row r="775" spans="1:35" customFormat="1" ht="15" hidden="1" customHeight="1" x14ac:dyDescent="0.3">
      <c r="A775" s="361" t="s">
        <v>1189</v>
      </c>
      <c r="B775" s="97">
        <v>2016</v>
      </c>
      <c r="C775" s="97">
        <v>4</v>
      </c>
      <c r="D775" s="98" t="s">
        <v>1016</v>
      </c>
      <c r="E775" s="99">
        <v>42474</v>
      </c>
      <c r="F775" s="99">
        <v>42474</v>
      </c>
      <c r="G775" s="100">
        <f t="shared" ca="1" si="2594"/>
        <v>0</v>
      </c>
      <c r="H775" s="96" t="s">
        <v>54</v>
      </c>
      <c r="I775" s="96" t="s">
        <v>115</v>
      </c>
      <c r="J775" s="96" t="s">
        <v>1191</v>
      </c>
      <c r="K775" s="101" t="str">
        <f t="shared" ca="1" si="2595"/>
        <v>Completed</v>
      </c>
      <c r="L775" s="97" t="s">
        <v>82</v>
      </c>
      <c r="M775" s="97" t="s">
        <v>58</v>
      </c>
      <c r="N775" s="97" t="s">
        <v>78</v>
      </c>
      <c r="O775" s="97" t="s">
        <v>60</v>
      </c>
      <c r="P775" s="97" t="s">
        <v>79</v>
      </c>
      <c r="Q775" s="97" t="s">
        <v>79</v>
      </c>
      <c r="R775" s="102">
        <v>0.5</v>
      </c>
      <c r="S775" s="102">
        <v>4.25</v>
      </c>
      <c r="T775" s="103">
        <v>250000</v>
      </c>
      <c r="U775" s="103">
        <v>227027</v>
      </c>
      <c r="V775" s="101">
        <f t="shared" si="2596"/>
        <v>22973</v>
      </c>
      <c r="W775" s="101">
        <f t="shared" si="2597"/>
        <v>227027</v>
      </c>
      <c r="X775" s="103"/>
      <c r="Y775" s="104">
        <f t="shared" si="2598"/>
        <v>0</v>
      </c>
      <c r="Z775" s="105" t="e">
        <f t="shared" si="2599"/>
        <v>#DIV/0!</v>
      </c>
      <c r="AA775" s="106">
        <f t="shared" si="2600"/>
        <v>125</v>
      </c>
      <c r="AB775" s="107">
        <f t="shared" si="2601"/>
        <v>113.51349999999999</v>
      </c>
      <c r="AC775" s="106">
        <f t="shared" si="2602"/>
        <v>-11.486500000000007</v>
      </c>
      <c r="AD775" s="108">
        <f t="shared" si="2603"/>
        <v>1062.5</v>
      </c>
      <c r="AE775" s="298">
        <f>IF((SUMIF($J$7:$J$1048576,J775,$U$7:$U$1048576))&gt;(SUMIF($J$7:$J$1048576,J775,$T$7:$T$1048576)),AD775,(IF(O775="cpv",(U775*S775),(U775*S775/1000))))</f>
        <v>964.86474999999996</v>
      </c>
      <c r="AF775" s="109">
        <f t="shared" si="2604"/>
        <v>-97.635250000000042</v>
      </c>
      <c r="AG775" s="109">
        <v>0</v>
      </c>
      <c r="AH775" s="109">
        <f t="shared" si="2605"/>
        <v>851.35124999999994</v>
      </c>
      <c r="AI775" s="341">
        <f t="shared" si="2606"/>
        <v>0.88235294117647056</v>
      </c>
    </row>
    <row r="776" spans="1:35" customFormat="1" ht="15.75" hidden="1" customHeight="1" thickBot="1" x14ac:dyDescent="0.3">
      <c r="A776" s="360" t="s">
        <v>1190</v>
      </c>
      <c r="B776" s="157">
        <v>2016</v>
      </c>
      <c r="C776" s="157">
        <v>4</v>
      </c>
      <c r="D776" s="342" t="s">
        <v>1016</v>
      </c>
      <c r="E776" s="159">
        <v>42474</v>
      </c>
      <c r="F776" s="159">
        <v>42474</v>
      </c>
      <c r="G776" s="343">
        <f t="shared" ref="G776:G778" ca="1" si="2607">IF($N$1&gt;F776,0,(F776-$N$1))</f>
        <v>0</v>
      </c>
      <c r="H776" s="156" t="s">
        <v>54</v>
      </c>
      <c r="I776" s="156" t="s">
        <v>115</v>
      </c>
      <c r="J776" s="156" t="s">
        <v>1191</v>
      </c>
      <c r="K776" s="344" t="str">
        <f t="shared" ref="K776:K778" ca="1" si="2608">IF(F776=0,$L$3,(IF(G776=0,$L$1,$L$2)))</f>
        <v>Completed</v>
      </c>
      <c r="L776" s="157" t="s">
        <v>64</v>
      </c>
      <c r="M776" s="157" t="s">
        <v>58</v>
      </c>
      <c r="N776" s="157" t="s">
        <v>78</v>
      </c>
      <c r="O776" s="157" t="s">
        <v>60</v>
      </c>
      <c r="P776" s="157" t="s">
        <v>79</v>
      </c>
      <c r="Q776" s="157" t="s">
        <v>79</v>
      </c>
      <c r="R776" s="158">
        <v>2.5</v>
      </c>
      <c r="S776" s="158">
        <v>4.25</v>
      </c>
      <c r="T776" s="345">
        <v>100000</v>
      </c>
      <c r="U776" s="345">
        <v>104993</v>
      </c>
      <c r="V776" s="344">
        <f t="shared" ref="V776:V778" si="2609">IF(U776&gt;T776,0,T776-U776)</f>
        <v>0</v>
      </c>
      <c r="W776" s="344">
        <f t="shared" ref="W776:W778" si="2610">IF(U776&gt;T776,T776,U776)</f>
        <v>100000</v>
      </c>
      <c r="X776" s="345">
        <v>1762</v>
      </c>
      <c r="Y776" s="346">
        <f t="shared" ref="Y776:Y778" si="2611">X776/U776</f>
        <v>1.6782071185698095E-2</v>
      </c>
      <c r="Z776" s="347">
        <f t="shared" ref="Z776:Z778" si="2612">AE776/X776</f>
        <v>0.25324645289443815</v>
      </c>
      <c r="AA776" s="348">
        <f t="shared" ref="AA776:AA778" si="2613">IF(O776="cpv",(T776*R776),(T776/1000*R776))</f>
        <v>250</v>
      </c>
      <c r="AB776" s="349">
        <f t="shared" ref="AB776:AB778" si="2614">IF(O776="cpv",(IF(V776&gt;0,U776*R776,AA776)),(IF(V776&gt;0,U776/1000*R776,AA776)))</f>
        <v>250</v>
      </c>
      <c r="AC776" s="348">
        <f t="shared" ref="AC776:AC778" si="2615">AB776-AA776</f>
        <v>0</v>
      </c>
      <c r="AD776" s="350">
        <f t="shared" ref="AD776:AD778" si="2616">IF(O776="cpv",(T776*S776),(T776/1000*S776))</f>
        <v>425</v>
      </c>
      <c r="AE776" s="351">
        <f>IF((SUMIF($J$7:$J$1048576,J776,$U$7:$U$1048576))&gt;(SUMIF($J$7:$J$1048576,J776,$T$7:$T$1048576)),AD776,(IF(O776="cpv",(U776*S776),(U776*S776/1000))))</f>
        <v>446.22025000000002</v>
      </c>
      <c r="AF776" s="352">
        <f t="shared" ref="AF776:AF778" si="2617">AE776-AD776</f>
        <v>21.220250000000021</v>
      </c>
      <c r="AG776" s="352">
        <v>0</v>
      </c>
      <c r="AH776" s="352">
        <f t="shared" ref="AH776:AH778" si="2618">AE776-AB776-AG776</f>
        <v>196.22025000000002</v>
      </c>
      <c r="AI776" s="353">
        <f t="shared" ref="AI776:AI778" si="2619">AH776/AE776</f>
        <v>0.43973855960145247</v>
      </c>
    </row>
    <row r="777" spans="1:35" customFormat="1" ht="15" hidden="1" customHeight="1" x14ac:dyDescent="0.3">
      <c r="A777" s="359" t="s">
        <v>1192</v>
      </c>
      <c r="B777" s="111">
        <v>2016</v>
      </c>
      <c r="C777" s="111">
        <v>4</v>
      </c>
      <c r="D777" s="112" t="s">
        <v>1016</v>
      </c>
      <c r="E777" s="113">
        <v>42474</v>
      </c>
      <c r="F777" s="113">
        <v>42490</v>
      </c>
      <c r="G777" s="114">
        <f t="shared" ca="1" si="2607"/>
        <v>0</v>
      </c>
      <c r="H777" s="115" t="s">
        <v>54</v>
      </c>
      <c r="I777" s="115" t="s">
        <v>140</v>
      </c>
      <c r="J777" s="115" t="s">
        <v>1194</v>
      </c>
      <c r="K777" s="116" t="str">
        <f t="shared" ca="1" si="2608"/>
        <v>Completed</v>
      </c>
      <c r="L777" s="111" t="s">
        <v>64</v>
      </c>
      <c r="M777" s="111" t="s">
        <v>58</v>
      </c>
      <c r="N777" s="111" t="s">
        <v>59</v>
      </c>
      <c r="O777" s="111" t="s">
        <v>60</v>
      </c>
      <c r="P777" s="111" t="s">
        <v>61</v>
      </c>
      <c r="Q777" s="111" t="s">
        <v>62</v>
      </c>
      <c r="R777" s="117">
        <v>0.2</v>
      </c>
      <c r="S777" s="117">
        <v>1</v>
      </c>
      <c r="T777" s="118">
        <v>3200000</v>
      </c>
      <c r="U777" s="118">
        <v>2658968</v>
      </c>
      <c r="V777" s="116">
        <f t="shared" si="2609"/>
        <v>541032</v>
      </c>
      <c r="W777" s="116">
        <f t="shared" si="2610"/>
        <v>2658968</v>
      </c>
      <c r="X777" s="118"/>
      <c r="Y777" s="119">
        <f t="shared" si="2611"/>
        <v>0</v>
      </c>
      <c r="Z777" s="120" t="e">
        <f t="shared" si="2612"/>
        <v>#DIV/0!</v>
      </c>
      <c r="AA777" s="121">
        <f t="shared" si="2613"/>
        <v>640</v>
      </c>
      <c r="AB777" s="122">
        <f t="shared" si="2614"/>
        <v>531.79359999999997</v>
      </c>
      <c r="AC777" s="121">
        <f t="shared" si="2615"/>
        <v>-108.20640000000003</v>
      </c>
      <c r="AD777" s="123">
        <f t="shared" si="2616"/>
        <v>3200</v>
      </c>
      <c r="AE777" s="293">
        <f>IF((SUMIF($J$7:$J$1048576,J777,$U$7:$U$1048576))&gt;(SUMIF($J$7:$J$1048576,J777,$T$7:$T$1048576)),AD777,(IF(O777="cpv",(U777*S777),(U777*S777/1000))))</f>
        <v>2658.9679999999998</v>
      </c>
      <c r="AF777" s="124">
        <f t="shared" si="2617"/>
        <v>-541.03200000000015</v>
      </c>
      <c r="AG777" s="124">
        <v>0</v>
      </c>
      <c r="AH777" s="124">
        <f t="shared" si="2618"/>
        <v>2127.1743999999999</v>
      </c>
      <c r="AI777" s="340">
        <f t="shared" si="2619"/>
        <v>0.8</v>
      </c>
    </row>
    <row r="778" spans="1:35" customFormat="1" ht="15.75" hidden="1" customHeight="1" thickBot="1" x14ac:dyDescent="0.3">
      <c r="A778" s="360" t="s">
        <v>1193</v>
      </c>
      <c r="B778" s="157">
        <v>2016</v>
      </c>
      <c r="C778" s="157">
        <v>4</v>
      </c>
      <c r="D778" s="342" t="s">
        <v>1016</v>
      </c>
      <c r="E778" s="159">
        <v>42474</v>
      </c>
      <c r="F778" s="159">
        <v>42490</v>
      </c>
      <c r="G778" s="343">
        <f t="shared" ca="1" si="2607"/>
        <v>0</v>
      </c>
      <c r="H778" s="156" t="s">
        <v>54</v>
      </c>
      <c r="I778" s="156" t="s">
        <v>140</v>
      </c>
      <c r="J778" s="156" t="s">
        <v>1194</v>
      </c>
      <c r="K778" s="344" t="str">
        <f t="shared" ca="1" si="2608"/>
        <v>Completed</v>
      </c>
      <c r="L778" s="157" t="s">
        <v>82</v>
      </c>
      <c r="M778" s="157" t="s">
        <v>58</v>
      </c>
      <c r="N778" s="157" t="s">
        <v>59</v>
      </c>
      <c r="O778" s="157" t="s">
        <v>60</v>
      </c>
      <c r="P778" s="157" t="s">
        <v>61</v>
      </c>
      <c r="Q778" s="157" t="s">
        <v>62</v>
      </c>
      <c r="R778" s="158">
        <v>0.1</v>
      </c>
      <c r="S778" s="158">
        <v>1</v>
      </c>
      <c r="T778" s="345">
        <v>3500000</v>
      </c>
      <c r="U778" s="345">
        <v>3590875</v>
      </c>
      <c r="V778" s="344">
        <f t="shared" si="2609"/>
        <v>0</v>
      </c>
      <c r="W778" s="344">
        <f t="shared" si="2610"/>
        <v>3500000</v>
      </c>
      <c r="X778" s="345"/>
      <c r="Y778" s="346">
        <f t="shared" si="2611"/>
        <v>0</v>
      </c>
      <c r="Z778" s="347" t="e">
        <f t="shared" si="2612"/>
        <v>#DIV/0!</v>
      </c>
      <c r="AA778" s="348">
        <f t="shared" si="2613"/>
        <v>350</v>
      </c>
      <c r="AB778" s="349">
        <f t="shared" si="2614"/>
        <v>350</v>
      </c>
      <c r="AC778" s="348">
        <f t="shared" si="2615"/>
        <v>0</v>
      </c>
      <c r="AD778" s="350">
        <f t="shared" si="2616"/>
        <v>3500</v>
      </c>
      <c r="AE778" s="351">
        <v>3342</v>
      </c>
      <c r="AF778" s="352">
        <f t="shared" si="2617"/>
        <v>-158</v>
      </c>
      <c r="AG778" s="352">
        <v>0</v>
      </c>
      <c r="AH778" s="352">
        <f t="shared" si="2618"/>
        <v>2992</v>
      </c>
      <c r="AI778" s="353">
        <f t="shared" si="2619"/>
        <v>0.89527229204069414</v>
      </c>
    </row>
    <row r="779" spans="1:35" customFormat="1" ht="15" hidden="1" customHeight="1" x14ac:dyDescent="0.3">
      <c r="A779" s="359" t="s">
        <v>1195</v>
      </c>
      <c r="B779" s="111">
        <v>2016</v>
      </c>
      <c r="C779" s="111">
        <v>4</v>
      </c>
      <c r="D779" s="112" t="s">
        <v>1016</v>
      </c>
      <c r="E779" s="113">
        <v>42473</v>
      </c>
      <c r="F779" s="113">
        <v>42490</v>
      </c>
      <c r="G779" s="114">
        <f t="shared" ref="G779:G781" ca="1" si="2620">IF($N$1&gt;F779,0,(F779-$N$1))</f>
        <v>0</v>
      </c>
      <c r="H779" s="115" t="s">
        <v>54</v>
      </c>
      <c r="I779" s="115" t="s">
        <v>1198</v>
      </c>
      <c r="J779" s="389" t="s">
        <v>1199</v>
      </c>
      <c r="K779" s="116" t="str">
        <f t="shared" ref="K779:K781" ca="1" si="2621">IF(F779=0,$L$3,(IF(G779=0,$L$1,$L$2)))</f>
        <v>Completed</v>
      </c>
      <c r="L779" s="111" t="s">
        <v>57</v>
      </c>
      <c r="M779" s="111" t="s">
        <v>58</v>
      </c>
      <c r="N779" s="111" t="s">
        <v>59</v>
      </c>
      <c r="O779" s="111" t="s">
        <v>60</v>
      </c>
      <c r="P779" s="111" t="s">
        <v>61</v>
      </c>
      <c r="Q779" s="111" t="s">
        <v>62</v>
      </c>
      <c r="R779" s="117">
        <v>0.5</v>
      </c>
      <c r="S779" s="117">
        <v>1.25</v>
      </c>
      <c r="T779" s="118">
        <v>2000000</v>
      </c>
      <c r="U779" s="118">
        <v>1716738</v>
      </c>
      <c r="V779" s="116">
        <f t="shared" ref="V779:V781" si="2622">IF(U779&gt;T779,0,T779-U779)</f>
        <v>283262</v>
      </c>
      <c r="W779" s="116">
        <f t="shared" ref="W779:W781" si="2623">IF(U779&gt;T779,T779,U779)</f>
        <v>1716738</v>
      </c>
      <c r="X779" s="118"/>
      <c r="Y779" s="119">
        <f t="shared" ref="Y779:Y781" si="2624">X779/U779</f>
        <v>0</v>
      </c>
      <c r="Z779" s="120" t="e">
        <f t="shared" ref="Z779:Z781" si="2625">AE779/X779</f>
        <v>#DIV/0!</v>
      </c>
      <c r="AA779" s="121">
        <f t="shared" ref="AA779:AA781" si="2626">IF(O779="cpv",(T779*R779),(T779/1000*R779))</f>
        <v>1000</v>
      </c>
      <c r="AB779" s="122">
        <f t="shared" ref="AB779:AB781" si="2627">IF(O779="cpv",(IF(V779&gt;0,U779*R779,AA779)),(IF(V779&gt;0,U779/1000*R779,AA779)))</f>
        <v>858.36900000000003</v>
      </c>
      <c r="AC779" s="121">
        <f t="shared" ref="AC779:AC781" si="2628">AB779-AA779</f>
        <v>-141.63099999999997</v>
      </c>
      <c r="AD779" s="123">
        <f t="shared" ref="AD779:AD781" si="2629">IF(O779="cpv",(T779*S779),(T779/1000*S779))</f>
        <v>2500</v>
      </c>
      <c r="AE779" s="293">
        <f t="shared" ref="AE779:AE784" si="2630">IF((SUMIF($J$7:$J$1048576,J779,$U$7:$U$1048576))&gt;(SUMIF($J$7:$J$1048576,J779,$T$7:$T$1048576)),AD779,(IF(O779="cpv",(U779*S779),(U779*S779/1000))))</f>
        <v>2145.9225000000001</v>
      </c>
      <c r="AF779" s="124">
        <f t="shared" ref="AF779:AF781" si="2631">AE779-AD779</f>
        <v>-354.07749999999987</v>
      </c>
      <c r="AG779" s="124">
        <v>0</v>
      </c>
      <c r="AH779" s="124">
        <f t="shared" ref="AH779:AH781" si="2632">AE779-AB779-AG779</f>
        <v>1287.5535</v>
      </c>
      <c r="AI779" s="340">
        <f t="shared" ref="AI779:AI781" si="2633">AH779/AE779</f>
        <v>0.6</v>
      </c>
    </row>
    <row r="780" spans="1:35" customFormat="1" ht="15" hidden="1" customHeight="1" x14ac:dyDescent="0.3">
      <c r="A780" s="361" t="s">
        <v>1196</v>
      </c>
      <c r="B780" s="97">
        <v>2016</v>
      </c>
      <c r="C780" s="97">
        <v>4</v>
      </c>
      <c r="D780" s="98" t="s">
        <v>1016</v>
      </c>
      <c r="E780" s="99">
        <v>42473</v>
      </c>
      <c r="F780" s="99">
        <v>42490</v>
      </c>
      <c r="G780" s="100">
        <f t="shared" ca="1" si="2620"/>
        <v>0</v>
      </c>
      <c r="H780" s="96" t="s">
        <v>54</v>
      </c>
      <c r="I780" s="96" t="s">
        <v>1198</v>
      </c>
      <c r="J780" s="390" t="s">
        <v>1199</v>
      </c>
      <c r="K780" s="101" t="str">
        <f t="shared" ca="1" si="2621"/>
        <v>Completed</v>
      </c>
      <c r="L780" s="97" t="s">
        <v>64</v>
      </c>
      <c r="M780" s="97" t="s">
        <v>58</v>
      </c>
      <c r="N780" s="97" t="s">
        <v>59</v>
      </c>
      <c r="O780" s="97" t="s">
        <v>60</v>
      </c>
      <c r="P780" s="97" t="s">
        <v>61</v>
      </c>
      <c r="Q780" s="97" t="s">
        <v>62</v>
      </c>
      <c r="R780" s="102">
        <v>0.2</v>
      </c>
      <c r="S780" s="102">
        <v>1.25</v>
      </c>
      <c r="T780" s="103">
        <v>2000000</v>
      </c>
      <c r="U780" s="103">
        <v>1956340</v>
      </c>
      <c r="V780" s="101">
        <f t="shared" si="2622"/>
        <v>43660</v>
      </c>
      <c r="W780" s="101">
        <f t="shared" si="2623"/>
        <v>1956340</v>
      </c>
      <c r="X780" s="103">
        <v>410</v>
      </c>
      <c r="Y780" s="104">
        <f t="shared" si="2624"/>
        <v>2.0957502274655734E-4</v>
      </c>
      <c r="Z780" s="105">
        <f t="shared" si="2625"/>
        <v>5.9644512195121955</v>
      </c>
      <c r="AA780" s="106">
        <f t="shared" si="2626"/>
        <v>400</v>
      </c>
      <c r="AB780" s="107">
        <f t="shared" si="2627"/>
        <v>391.26800000000003</v>
      </c>
      <c r="AC780" s="106">
        <f t="shared" si="2628"/>
        <v>-8.7319999999999709</v>
      </c>
      <c r="AD780" s="108">
        <f t="shared" si="2629"/>
        <v>2500</v>
      </c>
      <c r="AE780" s="298">
        <f t="shared" si="2630"/>
        <v>2445.4250000000002</v>
      </c>
      <c r="AF780" s="109">
        <f t="shared" si="2631"/>
        <v>-54.574999999999818</v>
      </c>
      <c r="AG780" s="109">
        <v>0</v>
      </c>
      <c r="AH780" s="109">
        <f t="shared" si="2632"/>
        <v>2054.1570000000002</v>
      </c>
      <c r="AI780" s="341">
        <f t="shared" si="2633"/>
        <v>0.84</v>
      </c>
    </row>
    <row r="781" spans="1:35" customFormat="1" ht="15.75" hidden="1" customHeight="1" thickBot="1" x14ac:dyDescent="0.3">
      <c r="A781" s="360" t="s">
        <v>1197</v>
      </c>
      <c r="B781" s="157">
        <v>2016</v>
      </c>
      <c r="C781" s="157">
        <v>4</v>
      </c>
      <c r="D781" s="342" t="s">
        <v>1016</v>
      </c>
      <c r="E781" s="159">
        <v>42473</v>
      </c>
      <c r="F781" s="159">
        <v>42490</v>
      </c>
      <c r="G781" s="343">
        <f t="shared" ca="1" si="2620"/>
        <v>0</v>
      </c>
      <c r="H781" s="156" t="s">
        <v>54</v>
      </c>
      <c r="I781" s="156" t="s">
        <v>1198</v>
      </c>
      <c r="J781" s="391" t="s">
        <v>1199</v>
      </c>
      <c r="K781" s="344" t="str">
        <f t="shared" ca="1" si="2621"/>
        <v>Completed</v>
      </c>
      <c r="L781" s="157" t="s">
        <v>499</v>
      </c>
      <c r="M781" s="157" t="s">
        <v>58</v>
      </c>
      <c r="N781" s="157" t="s">
        <v>59</v>
      </c>
      <c r="O781" s="157" t="s">
        <v>60</v>
      </c>
      <c r="P781" s="157" t="s">
        <v>61</v>
      </c>
      <c r="Q781" s="157" t="s">
        <v>62</v>
      </c>
      <c r="R781" s="158">
        <v>0.15</v>
      </c>
      <c r="S781" s="158">
        <v>1.25</v>
      </c>
      <c r="T781" s="345">
        <v>1000000</v>
      </c>
      <c r="U781" s="345">
        <v>1106288</v>
      </c>
      <c r="V781" s="344">
        <f t="shared" si="2622"/>
        <v>0</v>
      </c>
      <c r="W781" s="344">
        <f t="shared" si="2623"/>
        <v>1000000</v>
      </c>
      <c r="X781" s="345"/>
      <c r="Y781" s="346">
        <f t="shared" si="2624"/>
        <v>0</v>
      </c>
      <c r="Z781" s="347" t="e">
        <f t="shared" si="2625"/>
        <v>#DIV/0!</v>
      </c>
      <c r="AA781" s="348">
        <f t="shared" si="2626"/>
        <v>150</v>
      </c>
      <c r="AB781" s="349">
        <f t="shared" si="2627"/>
        <v>150</v>
      </c>
      <c r="AC781" s="348">
        <f t="shared" si="2628"/>
        <v>0</v>
      </c>
      <c r="AD781" s="350">
        <f t="shared" si="2629"/>
        <v>1250</v>
      </c>
      <c r="AE781" s="351">
        <f t="shared" si="2630"/>
        <v>1382.86</v>
      </c>
      <c r="AF781" s="352">
        <f t="shared" si="2631"/>
        <v>132.8599999999999</v>
      </c>
      <c r="AG781" s="352">
        <v>0</v>
      </c>
      <c r="AH781" s="352">
        <f t="shared" si="2632"/>
        <v>1232.8599999999999</v>
      </c>
      <c r="AI781" s="353">
        <f t="shared" si="2633"/>
        <v>0.89152914973316166</v>
      </c>
    </row>
    <row r="782" spans="1:35" customFormat="1" ht="15" hidden="1" customHeight="1" x14ac:dyDescent="0.3">
      <c r="A782" s="359" t="s">
        <v>1200</v>
      </c>
      <c r="B782" s="111">
        <v>2016</v>
      </c>
      <c r="C782" s="111">
        <v>4</v>
      </c>
      <c r="D782" s="112" t="s">
        <v>1016</v>
      </c>
      <c r="E782" s="113">
        <v>42473</v>
      </c>
      <c r="F782" s="113">
        <v>42490</v>
      </c>
      <c r="G782" s="114">
        <f t="shared" ref="G782:G784" ca="1" si="2634">IF($N$1&gt;F782,0,(F782-$N$1))</f>
        <v>0</v>
      </c>
      <c r="H782" s="115" t="s">
        <v>84</v>
      </c>
      <c r="I782" s="115" t="s">
        <v>170</v>
      </c>
      <c r="J782" s="115" t="s">
        <v>1206</v>
      </c>
      <c r="K782" s="116" t="str">
        <f t="shared" ref="K782:K784" ca="1" si="2635">IF(F782=0,$L$3,(IF(G782=0,$L$1,$L$2)))</f>
        <v>Completed</v>
      </c>
      <c r="L782" s="111" t="s">
        <v>175</v>
      </c>
      <c r="M782" s="111" t="s">
        <v>58</v>
      </c>
      <c r="N782" s="111" t="s">
        <v>59</v>
      </c>
      <c r="O782" s="111" t="s">
        <v>60</v>
      </c>
      <c r="P782" s="111" t="s">
        <v>61</v>
      </c>
      <c r="Q782" s="111" t="s">
        <v>62</v>
      </c>
      <c r="R782" s="117"/>
      <c r="S782" s="117">
        <v>0.8</v>
      </c>
      <c r="T782" s="118">
        <v>300000</v>
      </c>
      <c r="U782" s="118">
        <v>261933</v>
      </c>
      <c r="V782" s="116">
        <f t="shared" ref="V782:V784" si="2636">IF(U782&gt;T782,0,T782-U782)</f>
        <v>38067</v>
      </c>
      <c r="W782" s="116">
        <f t="shared" ref="W782:W784" si="2637">IF(U782&gt;T782,T782,U782)</f>
        <v>261933</v>
      </c>
      <c r="X782" s="118">
        <v>88</v>
      </c>
      <c r="Y782" s="119">
        <f t="shared" ref="Y782:Y784" si="2638">X782/U782</f>
        <v>3.3596377699640748E-4</v>
      </c>
      <c r="Z782" s="120">
        <f t="shared" ref="Z782:Z784" si="2639">AE782/X782</f>
        <v>2.3812090909090915</v>
      </c>
      <c r="AA782" s="121">
        <f t="shared" ref="AA782:AA784" si="2640">IF(O782="cpv",(T782*R782),(T782/1000*R782))</f>
        <v>0</v>
      </c>
      <c r="AB782" s="122">
        <v>230</v>
      </c>
      <c r="AC782" s="121">
        <f t="shared" ref="AC782:AC784" si="2641">AB782-AA782</f>
        <v>230</v>
      </c>
      <c r="AD782" s="123">
        <f t="shared" ref="AD782:AD784" si="2642">IF(O782="cpv",(T782*S782),(T782/1000*S782))</f>
        <v>240</v>
      </c>
      <c r="AE782" s="293">
        <f t="shared" si="2630"/>
        <v>209.54640000000003</v>
      </c>
      <c r="AF782" s="124">
        <f t="shared" ref="AF782:AF784" si="2643">AE782-AD782</f>
        <v>-30.453599999999966</v>
      </c>
      <c r="AG782" s="124">
        <v>0</v>
      </c>
      <c r="AH782" s="124">
        <f t="shared" ref="AH782:AH784" si="2644">AE782-AB782-AG782</f>
        <v>-20.453599999999966</v>
      </c>
      <c r="AI782" s="340">
        <f t="shared" ref="AI782:AI784" si="2645">AH782/AE782</f>
        <v>-9.7608930528035612E-2</v>
      </c>
    </row>
    <row r="783" spans="1:35" customFormat="1" ht="15" hidden="1" customHeight="1" x14ac:dyDescent="0.3">
      <c r="A783" s="361" t="s">
        <v>1201</v>
      </c>
      <c r="B783" s="97">
        <v>2016</v>
      </c>
      <c r="C783" s="97">
        <v>4</v>
      </c>
      <c r="D783" s="98" t="s">
        <v>1016</v>
      </c>
      <c r="E783" s="99">
        <v>42473</v>
      </c>
      <c r="F783" s="99">
        <v>42490</v>
      </c>
      <c r="G783" s="100">
        <f t="shared" ca="1" si="2634"/>
        <v>0</v>
      </c>
      <c r="H783" s="96" t="s">
        <v>84</v>
      </c>
      <c r="I783" s="96" t="s">
        <v>170</v>
      </c>
      <c r="J783" s="96" t="s">
        <v>1206</v>
      </c>
      <c r="K783" s="101" t="str">
        <f t="shared" ca="1" si="2635"/>
        <v>Completed</v>
      </c>
      <c r="L783" s="97" t="s">
        <v>64</v>
      </c>
      <c r="M783" s="97" t="s">
        <v>58</v>
      </c>
      <c r="N783" s="97" t="s">
        <v>59</v>
      </c>
      <c r="O783" s="97" t="s">
        <v>60</v>
      </c>
      <c r="P783" s="97" t="s">
        <v>61</v>
      </c>
      <c r="Q783" s="97" t="s">
        <v>62</v>
      </c>
      <c r="R783" s="102">
        <v>0.2</v>
      </c>
      <c r="S783" s="102">
        <v>0.8</v>
      </c>
      <c r="T783" s="103">
        <v>2500000</v>
      </c>
      <c r="U783" s="103">
        <v>1435484</v>
      </c>
      <c r="V783" s="101">
        <f t="shared" si="2636"/>
        <v>1064516</v>
      </c>
      <c r="W783" s="101">
        <f t="shared" si="2637"/>
        <v>1435484</v>
      </c>
      <c r="X783" s="103">
        <v>293</v>
      </c>
      <c r="Y783" s="104">
        <f t="shared" si="2638"/>
        <v>2.0411234120338507E-4</v>
      </c>
      <c r="Z783" s="105">
        <f t="shared" si="2639"/>
        <v>3.9194102389078496</v>
      </c>
      <c r="AA783" s="106">
        <f t="shared" si="2640"/>
        <v>500</v>
      </c>
      <c r="AB783" s="107">
        <f t="shared" ref="AB783:AB784" si="2646">IF(O783="cpv",(IF(V783&gt;0,U783*R783,AA783)),(IF(V783&gt;0,U783/1000*R783,AA783)))</f>
        <v>287.09679999999997</v>
      </c>
      <c r="AC783" s="106">
        <f t="shared" si="2641"/>
        <v>-212.90320000000003</v>
      </c>
      <c r="AD783" s="108">
        <f t="shared" si="2642"/>
        <v>2000</v>
      </c>
      <c r="AE783" s="298">
        <f t="shared" si="2630"/>
        <v>1148.3871999999999</v>
      </c>
      <c r="AF783" s="109">
        <f t="shared" si="2643"/>
        <v>-851.61280000000011</v>
      </c>
      <c r="AG783" s="109">
        <v>0</v>
      </c>
      <c r="AH783" s="109">
        <f t="shared" si="2644"/>
        <v>861.29039999999986</v>
      </c>
      <c r="AI783" s="341">
        <f t="shared" si="2645"/>
        <v>0.75</v>
      </c>
    </row>
    <row r="784" spans="1:35" customFormat="1" ht="15" hidden="1" customHeight="1" x14ac:dyDescent="0.3">
      <c r="A784" s="361" t="s">
        <v>1202</v>
      </c>
      <c r="B784" s="97">
        <v>2016</v>
      </c>
      <c r="C784" s="97">
        <v>4</v>
      </c>
      <c r="D784" s="98" t="s">
        <v>1016</v>
      </c>
      <c r="E784" s="99">
        <v>42473</v>
      </c>
      <c r="F784" s="99">
        <v>42490</v>
      </c>
      <c r="G784" s="100">
        <f t="shared" ca="1" si="2634"/>
        <v>0</v>
      </c>
      <c r="H784" s="96" t="s">
        <v>84</v>
      </c>
      <c r="I784" s="96" t="s">
        <v>170</v>
      </c>
      <c r="J784" s="96" t="s">
        <v>1206</v>
      </c>
      <c r="K784" s="101" t="str">
        <f t="shared" ca="1" si="2635"/>
        <v>Completed</v>
      </c>
      <c r="L784" s="97" t="s">
        <v>172</v>
      </c>
      <c r="M784" s="97" t="s">
        <v>58</v>
      </c>
      <c r="N784" s="97" t="s">
        <v>59</v>
      </c>
      <c r="O784" s="97" t="s">
        <v>60</v>
      </c>
      <c r="P784" s="97" t="s">
        <v>61</v>
      </c>
      <c r="Q784" s="97" t="s">
        <v>62</v>
      </c>
      <c r="R784" s="102">
        <v>0.15</v>
      </c>
      <c r="S784" s="102">
        <v>0.8</v>
      </c>
      <c r="T784" s="103">
        <v>500000</v>
      </c>
      <c r="U784" s="103">
        <v>577601</v>
      </c>
      <c r="V784" s="101">
        <f t="shared" si="2636"/>
        <v>0</v>
      </c>
      <c r="W784" s="101">
        <f t="shared" si="2637"/>
        <v>500000</v>
      </c>
      <c r="X784" s="103"/>
      <c r="Y784" s="104">
        <f t="shared" si="2638"/>
        <v>0</v>
      </c>
      <c r="Z784" s="105" t="e">
        <f t="shared" si="2639"/>
        <v>#DIV/0!</v>
      </c>
      <c r="AA784" s="106">
        <f t="shared" si="2640"/>
        <v>75</v>
      </c>
      <c r="AB784" s="107">
        <f t="shared" si="2646"/>
        <v>75</v>
      </c>
      <c r="AC784" s="106">
        <f t="shared" si="2641"/>
        <v>0</v>
      </c>
      <c r="AD784" s="108">
        <f t="shared" si="2642"/>
        <v>400</v>
      </c>
      <c r="AE784" s="298">
        <f t="shared" si="2630"/>
        <v>462.08080000000007</v>
      </c>
      <c r="AF784" s="109">
        <f t="shared" si="2643"/>
        <v>62.080800000000067</v>
      </c>
      <c r="AG784" s="109">
        <v>0</v>
      </c>
      <c r="AH784" s="109">
        <f t="shared" si="2644"/>
        <v>387.08080000000007</v>
      </c>
      <c r="AI784" s="341">
        <f t="shared" si="2645"/>
        <v>0.83769072421966029</v>
      </c>
    </row>
    <row r="785" spans="1:35" customFormat="1" ht="15" hidden="1" customHeight="1" x14ac:dyDescent="0.3">
      <c r="A785" s="361" t="s">
        <v>1203</v>
      </c>
      <c r="B785" s="97">
        <v>2016</v>
      </c>
      <c r="C785" s="97">
        <v>4</v>
      </c>
      <c r="D785" s="98" t="s">
        <v>1016</v>
      </c>
      <c r="E785" s="99">
        <v>42473</v>
      </c>
      <c r="F785" s="99">
        <v>42490</v>
      </c>
      <c r="G785" s="100">
        <f t="shared" ref="G785:G787" ca="1" si="2647">IF($N$1&gt;F785,0,(F785-$N$1))</f>
        <v>0</v>
      </c>
      <c r="H785" s="96" t="s">
        <v>84</v>
      </c>
      <c r="I785" s="96" t="s">
        <v>170</v>
      </c>
      <c r="J785" s="96" t="s">
        <v>1206</v>
      </c>
      <c r="K785" s="101" t="str">
        <f t="shared" ref="K785:K787" ca="1" si="2648">IF(F785=0,$L$3,(IF(G785=0,$L$1,$L$2)))</f>
        <v>Completed</v>
      </c>
      <c r="L785" s="97" t="s">
        <v>410</v>
      </c>
      <c r="M785" s="97" t="s">
        <v>58</v>
      </c>
      <c r="N785" s="97" t="s">
        <v>59</v>
      </c>
      <c r="O785" s="97" t="s">
        <v>60</v>
      </c>
      <c r="P785" s="97" t="s">
        <v>61</v>
      </c>
      <c r="Q785" s="97" t="s">
        <v>62</v>
      </c>
      <c r="R785" s="102">
        <v>0.2</v>
      </c>
      <c r="S785" s="102">
        <v>0.8</v>
      </c>
      <c r="T785" s="103">
        <v>500000</v>
      </c>
      <c r="U785" s="103">
        <v>1023054</v>
      </c>
      <c r="V785" s="101">
        <f t="shared" ref="V785:V787" si="2649">IF(U785&gt;T785,0,T785-U785)</f>
        <v>0</v>
      </c>
      <c r="W785" s="101">
        <f t="shared" ref="W785:W787" si="2650">IF(U785&gt;T785,T785,U785)</f>
        <v>500000</v>
      </c>
      <c r="X785" s="103"/>
      <c r="Y785" s="104">
        <f t="shared" ref="Y785:Y787" si="2651">X785/U785</f>
        <v>0</v>
      </c>
      <c r="Z785" s="105" t="e">
        <f t="shared" ref="Z785:Z787" si="2652">AE785/X785</f>
        <v>#DIV/0!</v>
      </c>
      <c r="AA785" s="106">
        <f t="shared" ref="AA785:AA787" si="2653">IF(O785="cpv",(T785*R785),(T785/1000*R785))</f>
        <v>100</v>
      </c>
      <c r="AB785" s="107">
        <f t="shared" ref="AB785:AB787" si="2654">IF(O785="cpv",(IF(V785&gt;0,U785*R785,AA785)),(IF(V785&gt;0,U785/1000*R785,AA785)))</f>
        <v>100</v>
      </c>
      <c r="AC785" s="106">
        <f t="shared" ref="AC785:AC787" si="2655">AB785-AA785</f>
        <v>0</v>
      </c>
      <c r="AD785" s="108">
        <f t="shared" ref="AD785:AD787" si="2656">IF(O785="cpv",(T785*S785),(T785/1000*S785))</f>
        <v>400</v>
      </c>
      <c r="AE785" s="298">
        <v>847</v>
      </c>
      <c r="AF785" s="109">
        <f t="shared" ref="AF785:AF787" si="2657">AE785-AD785</f>
        <v>447</v>
      </c>
      <c r="AG785" s="109">
        <v>0</v>
      </c>
      <c r="AH785" s="109">
        <f t="shared" ref="AH785:AH787" si="2658">AE785-AB785-AG785</f>
        <v>747</v>
      </c>
      <c r="AI785" s="341">
        <f t="shared" ref="AI785:AI787" si="2659">AH785/AE785</f>
        <v>0.88193624557260919</v>
      </c>
    </row>
    <row r="786" spans="1:35" customFormat="1" ht="15" hidden="1" customHeight="1" x14ac:dyDescent="0.3">
      <c r="A786" s="361" t="s">
        <v>1204</v>
      </c>
      <c r="B786" s="97">
        <v>2016</v>
      </c>
      <c r="C786" s="97">
        <v>4</v>
      </c>
      <c r="D786" s="98" t="s">
        <v>1016</v>
      </c>
      <c r="E786" s="99">
        <v>42473</v>
      </c>
      <c r="F786" s="99">
        <v>42490</v>
      </c>
      <c r="G786" s="100">
        <f t="shared" ca="1" si="2647"/>
        <v>0</v>
      </c>
      <c r="H786" s="96" t="s">
        <v>84</v>
      </c>
      <c r="I786" s="96" t="s">
        <v>170</v>
      </c>
      <c r="J786" s="96" t="s">
        <v>1206</v>
      </c>
      <c r="K786" s="101" t="str">
        <f t="shared" ca="1" si="2648"/>
        <v>Completed</v>
      </c>
      <c r="L786" s="97" t="s">
        <v>82</v>
      </c>
      <c r="M786" s="97" t="s">
        <v>58</v>
      </c>
      <c r="N786" s="97" t="s">
        <v>59</v>
      </c>
      <c r="O786" s="97" t="s">
        <v>60</v>
      </c>
      <c r="P786" s="97" t="s">
        <v>61</v>
      </c>
      <c r="Q786" s="97" t="s">
        <v>62</v>
      </c>
      <c r="R786" s="102">
        <v>0.1</v>
      </c>
      <c r="S786" s="102">
        <v>0.8</v>
      </c>
      <c r="T786" s="103">
        <v>3500000</v>
      </c>
      <c r="U786" s="103">
        <v>3554033</v>
      </c>
      <c r="V786" s="101">
        <f t="shared" si="2649"/>
        <v>0</v>
      </c>
      <c r="W786" s="101">
        <f t="shared" si="2650"/>
        <v>3500000</v>
      </c>
      <c r="X786" s="103"/>
      <c r="Y786" s="104">
        <f t="shared" si="2651"/>
        <v>0</v>
      </c>
      <c r="Z786" s="105" t="e">
        <f t="shared" si="2652"/>
        <v>#DIV/0!</v>
      </c>
      <c r="AA786" s="106">
        <f t="shared" si="2653"/>
        <v>350</v>
      </c>
      <c r="AB786" s="107">
        <f t="shared" si="2654"/>
        <v>350</v>
      </c>
      <c r="AC786" s="106">
        <f t="shared" si="2655"/>
        <v>0</v>
      </c>
      <c r="AD786" s="108">
        <f t="shared" si="2656"/>
        <v>2800</v>
      </c>
      <c r="AE786" s="298">
        <v>2045</v>
      </c>
      <c r="AF786" s="109">
        <f t="shared" si="2657"/>
        <v>-755</v>
      </c>
      <c r="AG786" s="109">
        <v>0</v>
      </c>
      <c r="AH786" s="109">
        <f t="shared" si="2658"/>
        <v>1695</v>
      </c>
      <c r="AI786" s="341">
        <f t="shared" si="2659"/>
        <v>0.82885085574572126</v>
      </c>
    </row>
    <row r="787" spans="1:35" customFormat="1" ht="15.75" hidden="1" customHeight="1" thickBot="1" x14ac:dyDescent="0.3">
      <c r="A787" s="360" t="s">
        <v>1205</v>
      </c>
      <c r="B787" s="157">
        <v>2016</v>
      </c>
      <c r="C787" s="157">
        <v>4</v>
      </c>
      <c r="D787" s="342" t="s">
        <v>1016</v>
      </c>
      <c r="E787" s="159">
        <v>42473</v>
      </c>
      <c r="F787" s="159">
        <v>42490</v>
      </c>
      <c r="G787" s="343">
        <f t="shared" ca="1" si="2647"/>
        <v>0</v>
      </c>
      <c r="H787" s="156" t="s">
        <v>84</v>
      </c>
      <c r="I787" s="156" t="s">
        <v>170</v>
      </c>
      <c r="J787" s="156" t="s">
        <v>1206</v>
      </c>
      <c r="K787" s="344" t="str">
        <f t="shared" ca="1" si="2648"/>
        <v>Completed</v>
      </c>
      <c r="L787" s="157" t="s">
        <v>57</v>
      </c>
      <c r="M787" s="157" t="s">
        <v>58</v>
      </c>
      <c r="N787" s="157" t="s">
        <v>59</v>
      </c>
      <c r="O787" s="157" t="s">
        <v>60</v>
      </c>
      <c r="P787" s="157" t="s">
        <v>61</v>
      </c>
      <c r="Q787" s="157" t="s">
        <v>62</v>
      </c>
      <c r="R787" s="158">
        <v>0.5</v>
      </c>
      <c r="S787" s="158">
        <v>0.8</v>
      </c>
      <c r="T787" s="345">
        <v>3500000</v>
      </c>
      <c r="U787" s="345">
        <v>2859805</v>
      </c>
      <c r="V787" s="344">
        <f t="shared" si="2649"/>
        <v>640195</v>
      </c>
      <c r="W787" s="344">
        <f t="shared" si="2650"/>
        <v>2859805</v>
      </c>
      <c r="X787" s="345"/>
      <c r="Y787" s="346">
        <f t="shared" si="2651"/>
        <v>0</v>
      </c>
      <c r="Z787" s="347" t="e">
        <f t="shared" si="2652"/>
        <v>#DIV/0!</v>
      </c>
      <c r="AA787" s="348">
        <f t="shared" si="2653"/>
        <v>1750</v>
      </c>
      <c r="AB787" s="349">
        <f t="shared" si="2654"/>
        <v>1429.9024999999999</v>
      </c>
      <c r="AC787" s="348">
        <f t="shared" si="2655"/>
        <v>-320.09750000000008</v>
      </c>
      <c r="AD787" s="350">
        <f t="shared" si="2656"/>
        <v>2800</v>
      </c>
      <c r="AE787" s="351">
        <f>IF((SUMIF($J$7:$J$1048576,J787,$U$7:$U$1048576))&gt;(SUMIF($J$7:$J$1048576,J787,$T$7:$T$1048576)),AD787,(IF(O787="cpv",(U787*S787),(U787*S787/1000))))</f>
        <v>2287.8440000000001</v>
      </c>
      <c r="AF787" s="352">
        <f t="shared" si="2657"/>
        <v>-512.15599999999995</v>
      </c>
      <c r="AG787" s="352">
        <v>0</v>
      </c>
      <c r="AH787" s="352">
        <f t="shared" si="2658"/>
        <v>857.94150000000013</v>
      </c>
      <c r="AI787" s="353">
        <f t="shared" si="2659"/>
        <v>0.37500000000000006</v>
      </c>
    </row>
    <row r="788" spans="1:35" customFormat="1" ht="15" hidden="1" customHeight="1" x14ac:dyDescent="0.3">
      <c r="A788" s="359" t="s">
        <v>1207</v>
      </c>
      <c r="B788" s="111">
        <v>2016</v>
      </c>
      <c r="C788" s="111">
        <v>4</v>
      </c>
      <c r="D788" s="112" t="s">
        <v>1016</v>
      </c>
      <c r="E788" s="113">
        <v>42474</v>
      </c>
      <c r="F788" s="113">
        <v>42490</v>
      </c>
      <c r="G788" s="114">
        <f t="shared" ref="G788:G790" ca="1" si="2660">IF($N$1&gt;F788,0,(F788-$N$1))</f>
        <v>0</v>
      </c>
      <c r="H788" s="115" t="s">
        <v>84</v>
      </c>
      <c r="I788" s="115" t="s">
        <v>170</v>
      </c>
      <c r="J788" s="115" t="s">
        <v>1213</v>
      </c>
      <c r="K788" s="116" t="str">
        <f t="shared" ref="K788:K790" ca="1" si="2661">IF(F788=0,$L$3,(IF(G788=0,$L$1,$L$2)))</f>
        <v>Completed</v>
      </c>
      <c r="L788" s="111" t="s">
        <v>57</v>
      </c>
      <c r="M788" s="111" t="s">
        <v>58</v>
      </c>
      <c r="N788" s="111" t="s">
        <v>108</v>
      </c>
      <c r="O788" s="111" t="s">
        <v>109</v>
      </c>
      <c r="P788" s="111" t="s">
        <v>100</v>
      </c>
      <c r="Q788" s="111" t="s">
        <v>101</v>
      </c>
      <c r="R788" s="117">
        <v>1.4999999999999999E-2</v>
      </c>
      <c r="S788" s="117">
        <v>0.03</v>
      </c>
      <c r="T788" s="118">
        <v>50000</v>
      </c>
      <c r="U788" s="118">
        <v>50002</v>
      </c>
      <c r="V788" s="116">
        <f t="shared" ref="V788:V790" si="2662">IF(U788&gt;T788,0,T788-U788)</f>
        <v>0</v>
      </c>
      <c r="W788" s="116">
        <f t="shared" ref="W788:W790" si="2663">IF(U788&gt;T788,T788,U788)</f>
        <v>50000</v>
      </c>
      <c r="X788" s="118"/>
      <c r="Y788" s="119">
        <f t="shared" ref="Y788:Y790" si="2664">X788/U788</f>
        <v>0</v>
      </c>
      <c r="Z788" s="120" t="e">
        <f t="shared" ref="Z788:Z790" si="2665">AE788/X788</f>
        <v>#DIV/0!</v>
      </c>
      <c r="AA788" s="121">
        <f t="shared" ref="AA788:AA790" si="2666">IF(O788="cpv",(T788*R788),(T788/1000*R788))</f>
        <v>750</v>
      </c>
      <c r="AB788" s="122">
        <f t="shared" ref="AB788:AB790" si="2667">IF(O788="cpv",(IF(V788&gt;0,U788*R788,AA788)),(IF(V788&gt;0,U788/1000*R788,AA788)))</f>
        <v>750</v>
      </c>
      <c r="AC788" s="121">
        <f t="shared" ref="AC788:AC790" si="2668">AB788-AA788</f>
        <v>0</v>
      </c>
      <c r="AD788" s="123">
        <f t="shared" ref="AD788:AD790" si="2669">IF(O788="cpv",(T788*S788),(T788/1000*S788))</f>
        <v>1500</v>
      </c>
      <c r="AE788" s="293">
        <v>150</v>
      </c>
      <c r="AF788" s="124">
        <f t="shared" ref="AF788:AF790" si="2670">AE788-AD788</f>
        <v>-1350</v>
      </c>
      <c r="AG788" s="124">
        <v>0</v>
      </c>
      <c r="AH788" s="124">
        <f t="shared" ref="AH788:AH790" si="2671">AE788-AB788-AG788</f>
        <v>-600</v>
      </c>
      <c r="AI788" s="340">
        <f t="shared" ref="AI788:AI790" si="2672">AH788/AE788</f>
        <v>-4</v>
      </c>
    </row>
    <row r="789" spans="1:35" customFormat="1" ht="15" hidden="1" customHeight="1" x14ac:dyDescent="0.3">
      <c r="A789" s="361" t="s">
        <v>1208</v>
      </c>
      <c r="B789" s="97">
        <v>2016</v>
      </c>
      <c r="C789" s="97">
        <v>4</v>
      </c>
      <c r="D789" s="98" t="s">
        <v>1016</v>
      </c>
      <c r="E789" s="99">
        <v>42474</v>
      </c>
      <c r="F789" s="99">
        <v>42490</v>
      </c>
      <c r="G789" s="100">
        <f t="shared" ca="1" si="2660"/>
        <v>0</v>
      </c>
      <c r="H789" s="96" t="s">
        <v>84</v>
      </c>
      <c r="I789" s="96" t="s">
        <v>170</v>
      </c>
      <c r="J789" s="96" t="s">
        <v>1213</v>
      </c>
      <c r="K789" s="101" t="str">
        <f t="shared" ca="1" si="2661"/>
        <v>Completed</v>
      </c>
      <c r="L789" s="97" t="s">
        <v>77</v>
      </c>
      <c r="M789" s="97" t="s">
        <v>58</v>
      </c>
      <c r="N789" s="97" t="s">
        <v>108</v>
      </c>
      <c r="O789" s="97" t="s">
        <v>109</v>
      </c>
      <c r="P789" s="97" t="s">
        <v>100</v>
      </c>
      <c r="Q789" s="97" t="s">
        <v>101</v>
      </c>
      <c r="R789" s="102">
        <v>0.01</v>
      </c>
      <c r="S789" s="102">
        <v>0.03</v>
      </c>
      <c r="T789" s="103">
        <v>90000</v>
      </c>
      <c r="U789" s="103">
        <v>97832</v>
      </c>
      <c r="V789" s="101">
        <f t="shared" si="2662"/>
        <v>0</v>
      </c>
      <c r="W789" s="101">
        <f t="shared" si="2663"/>
        <v>90000</v>
      </c>
      <c r="X789" s="103">
        <v>7932</v>
      </c>
      <c r="Y789" s="104">
        <f t="shared" si="2664"/>
        <v>8.1077765966146048E-2</v>
      </c>
      <c r="Z789" s="105">
        <f t="shared" si="2665"/>
        <v>3.5716086737266764E-3</v>
      </c>
      <c r="AA789" s="106">
        <f t="shared" si="2666"/>
        <v>900</v>
      </c>
      <c r="AB789" s="107">
        <f t="shared" si="2667"/>
        <v>900</v>
      </c>
      <c r="AC789" s="106">
        <f t="shared" si="2668"/>
        <v>0</v>
      </c>
      <c r="AD789" s="108">
        <f t="shared" si="2669"/>
        <v>2700</v>
      </c>
      <c r="AE789" s="298">
        <v>28.33</v>
      </c>
      <c r="AF789" s="109">
        <f t="shared" si="2670"/>
        <v>-2671.67</v>
      </c>
      <c r="AG789" s="109">
        <v>0</v>
      </c>
      <c r="AH789" s="109">
        <f t="shared" si="2671"/>
        <v>-871.67</v>
      </c>
      <c r="AI789" s="341">
        <f t="shared" si="2672"/>
        <v>-30.768443346276033</v>
      </c>
    </row>
    <row r="790" spans="1:35" customFormat="1" ht="15" hidden="1" customHeight="1" x14ac:dyDescent="0.3">
      <c r="A790" s="361" t="s">
        <v>1209</v>
      </c>
      <c r="B790" s="97">
        <v>2016</v>
      </c>
      <c r="C790" s="97">
        <v>4</v>
      </c>
      <c r="D790" s="98" t="s">
        <v>1016</v>
      </c>
      <c r="E790" s="99">
        <v>42474</v>
      </c>
      <c r="F790" s="99">
        <v>42490</v>
      </c>
      <c r="G790" s="100">
        <f t="shared" ca="1" si="2660"/>
        <v>0</v>
      </c>
      <c r="H790" s="96" t="s">
        <v>84</v>
      </c>
      <c r="I790" s="96" t="s">
        <v>170</v>
      </c>
      <c r="J790" s="96" t="s">
        <v>1213</v>
      </c>
      <c r="K790" s="101" t="str">
        <f t="shared" ca="1" si="2661"/>
        <v>Completed</v>
      </c>
      <c r="L790" s="97" t="s">
        <v>64</v>
      </c>
      <c r="M790" s="97" t="s">
        <v>58</v>
      </c>
      <c r="N790" s="97" t="s">
        <v>108</v>
      </c>
      <c r="O790" s="97" t="s">
        <v>109</v>
      </c>
      <c r="P790" s="97" t="s">
        <v>100</v>
      </c>
      <c r="Q790" s="97" t="s">
        <v>101</v>
      </c>
      <c r="R790" s="102">
        <v>6.0000000000000001E-3</v>
      </c>
      <c r="S790" s="102">
        <v>0.03</v>
      </c>
      <c r="T790" s="103">
        <v>100000</v>
      </c>
      <c r="U790" s="103">
        <v>44190</v>
      </c>
      <c r="V790" s="101">
        <f t="shared" si="2662"/>
        <v>55810</v>
      </c>
      <c r="W790" s="101">
        <f t="shared" si="2663"/>
        <v>44190</v>
      </c>
      <c r="X790" s="103">
        <v>1045</v>
      </c>
      <c r="Y790" s="104">
        <f t="shared" si="2664"/>
        <v>2.3647884136682507E-2</v>
      </c>
      <c r="Z790" s="105">
        <f t="shared" si="2665"/>
        <v>1.2686124401913876</v>
      </c>
      <c r="AA790" s="106">
        <f t="shared" si="2666"/>
        <v>600</v>
      </c>
      <c r="AB790" s="107">
        <f t="shared" si="2667"/>
        <v>265.14</v>
      </c>
      <c r="AC790" s="106">
        <f t="shared" si="2668"/>
        <v>-334.86</v>
      </c>
      <c r="AD790" s="108">
        <f t="shared" si="2669"/>
        <v>3000</v>
      </c>
      <c r="AE790" s="298">
        <f t="shared" ref="AE790:AE795" si="2673">IF((SUMIF($J$7:$J$1048576,J790,$U$7:$U$1048576))&gt;(SUMIF($J$7:$J$1048576,J790,$T$7:$T$1048576)),AD790,(IF(O790="cpv",(U790*S790),(U790*S790/1000))))</f>
        <v>1325.7</v>
      </c>
      <c r="AF790" s="109">
        <f t="shared" si="2670"/>
        <v>-1674.3</v>
      </c>
      <c r="AG790" s="109">
        <v>0</v>
      </c>
      <c r="AH790" s="109">
        <f t="shared" si="2671"/>
        <v>1060.56</v>
      </c>
      <c r="AI790" s="341">
        <f t="shared" si="2672"/>
        <v>0.79999999999999993</v>
      </c>
    </row>
    <row r="791" spans="1:35" customFormat="1" ht="15" hidden="1" customHeight="1" x14ac:dyDescent="0.3">
      <c r="A791" s="361" t="s">
        <v>1210</v>
      </c>
      <c r="B791" s="97">
        <v>2016</v>
      </c>
      <c r="C791" s="97">
        <v>4</v>
      </c>
      <c r="D791" s="98" t="s">
        <v>1016</v>
      </c>
      <c r="E791" s="99">
        <v>42474</v>
      </c>
      <c r="F791" s="99">
        <v>42490</v>
      </c>
      <c r="G791" s="100">
        <f t="shared" ref="G791:G794" ca="1" si="2674">IF($N$1&gt;F791,0,(F791-$N$1))</f>
        <v>0</v>
      </c>
      <c r="H791" s="96" t="s">
        <v>84</v>
      </c>
      <c r="I791" s="96" t="s">
        <v>170</v>
      </c>
      <c r="J791" s="96" t="s">
        <v>1213</v>
      </c>
      <c r="K791" s="101" t="str">
        <f t="shared" ref="K791:K794" ca="1" si="2675">IF(F791=0,$L$3,(IF(G791=0,$L$1,$L$2)))</f>
        <v>Completed</v>
      </c>
      <c r="L791" s="97" t="s">
        <v>315</v>
      </c>
      <c r="M791" s="97" t="s">
        <v>58</v>
      </c>
      <c r="N791" s="97" t="s">
        <v>108</v>
      </c>
      <c r="O791" s="97" t="s">
        <v>109</v>
      </c>
      <c r="P791" s="97" t="s">
        <v>100</v>
      </c>
      <c r="Q791" s="97" t="s">
        <v>101</v>
      </c>
      <c r="R791" s="102">
        <v>1.4999999999999999E-2</v>
      </c>
      <c r="S791" s="102">
        <v>0.03</v>
      </c>
      <c r="T791" s="103">
        <v>50000</v>
      </c>
      <c r="U791" s="103">
        <v>22822</v>
      </c>
      <c r="V791" s="101">
        <f t="shared" ref="V791:V794" si="2676">IF(U791&gt;T791,0,T791-U791)</f>
        <v>27178</v>
      </c>
      <c r="W791" s="101">
        <f t="shared" ref="W791:W794" si="2677">IF(U791&gt;T791,T791,U791)</f>
        <v>22822</v>
      </c>
      <c r="X791" s="103">
        <v>1293</v>
      </c>
      <c r="Y791" s="104">
        <f t="shared" ref="Y791:Y794" si="2678">X791/U791</f>
        <v>5.6655858382262732E-2</v>
      </c>
      <c r="Z791" s="105">
        <f t="shared" ref="Z791:Z794" si="2679">AE791/X791</f>
        <v>0.52951276102088163</v>
      </c>
      <c r="AA791" s="106">
        <f t="shared" ref="AA791:AA794" si="2680">IF(O791="cpv",(T791*R791),(T791/1000*R791))</f>
        <v>750</v>
      </c>
      <c r="AB791" s="107">
        <f t="shared" ref="AB791:AB794" si="2681">IF(O791="cpv",(IF(V791&gt;0,U791*R791,AA791)),(IF(V791&gt;0,U791/1000*R791,AA791)))</f>
        <v>342.33</v>
      </c>
      <c r="AC791" s="106">
        <f t="shared" ref="AC791:AC794" si="2682">AB791-AA791</f>
        <v>-407.67</v>
      </c>
      <c r="AD791" s="108">
        <f t="shared" ref="AD791:AD794" si="2683">IF(O791="cpv",(T791*S791),(T791/1000*S791))</f>
        <v>1500</v>
      </c>
      <c r="AE791" s="298">
        <f t="shared" si="2673"/>
        <v>684.66</v>
      </c>
      <c r="AF791" s="109">
        <f t="shared" ref="AF791:AF794" si="2684">AE791-AD791</f>
        <v>-815.34</v>
      </c>
      <c r="AG791" s="109">
        <v>0</v>
      </c>
      <c r="AH791" s="109">
        <f t="shared" ref="AH791:AH794" si="2685">AE791-AB791-AG791</f>
        <v>342.33</v>
      </c>
      <c r="AI791" s="341">
        <f t="shared" ref="AI791:AI794" si="2686">AH791/AE791</f>
        <v>0.5</v>
      </c>
    </row>
    <row r="792" spans="1:35" customFormat="1" ht="15" hidden="1" customHeight="1" x14ac:dyDescent="0.3">
      <c r="A792" s="361" t="s">
        <v>1211</v>
      </c>
      <c r="B792" s="97">
        <v>2016</v>
      </c>
      <c r="C792" s="97">
        <v>4</v>
      </c>
      <c r="D792" s="98" t="s">
        <v>1016</v>
      </c>
      <c r="E792" s="99">
        <v>42474</v>
      </c>
      <c r="F792" s="99">
        <v>42490</v>
      </c>
      <c r="G792" s="100">
        <f t="shared" ref="G792" ca="1" si="2687">IF($N$1&gt;F792,0,(F792-$N$1))</f>
        <v>0</v>
      </c>
      <c r="H792" s="96" t="s">
        <v>84</v>
      </c>
      <c r="I792" s="96" t="s">
        <v>170</v>
      </c>
      <c r="J792" s="96" t="s">
        <v>1213</v>
      </c>
      <c r="K792" s="101" t="str">
        <f t="shared" ref="K792" ca="1" si="2688">IF(F792=0,$L$3,(IF(G792=0,$L$1,$L$2)))</f>
        <v>Completed</v>
      </c>
      <c r="L792" s="97" t="s">
        <v>1371</v>
      </c>
      <c r="M792" s="97" t="s">
        <v>58</v>
      </c>
      <c r="N792" s="97" t="s">
        <v>108</v>
      </c>
      <c r="O792" s="97" t="s">
        <v>109</v>
      </c>
      <c r="P792" s="97" t="s">
        <v>100</v>
      </c>
      <c r="Q792" s="97" t="s">
        <v>101</v>
      </c>
      <c r="R792" s="102">
        <v>0.02</v>
      </c>
      <c r="S792" s="102">
        <v>0.03</v>
      </c>
      <c r="T792" s="103">
        <v>50000</v>
      </c>
      <c r="U792" s="103">
        <v>67872</v>
      </c>
      <c r="V792" s="101">
        <f t="shared" ref="V792" si="2689">IF(U792&gt;T792,0,T792-U792)</f>
        <v>0</v>
      </c>
      <c r="W792" s="101">
        <f t="shared" ref="W792" si="2690">IF(U792&gt;T792,T792,U792)</f>
        <v>50000</v>
      </c>
      <c r="X792" s="103">
        <v>6026</v>
      </c>
      <c r="Y792" s="104">
        <f t="shared" ref="Y792" si="2691">X792/U792</f>
        <v>8.8784771334276286E-2</v>
      </c>
      <c r="Z792" s="105">
        <f t="shared" ref="Z792" si="2692">AE792/X792</f>
        <v>0.33789578493196148</v>
      </c>
      <c r="AA792" s="106">
        <f t="shared" ref="AA792" si="2693">IF(O792="cpv",(T792*R792),(T792/1000*R792))</f>
        <v>1000</v>
      </c>
      <c r="AB792" s="107">
        <f t="shared" ref="AB792" si="2694">IF(O792="cpv",(IF(V792&gt;0,U792*R792,AA792)),(IF(V792&gt;0,U792/1000*R792,AA792)))</f>
        <v>1000</v>
      </c>
      <c r="AC792" s="106">
        <f t="shared" ref="AC792" si="2695">AB792-AA792</f>
        <v>0</v>
      </c>
      <c r="AD792" s="108">
        <f t="shared" ref="AD792" si="2696">IF(O792="cpv",(T792*S792),(T792/1000*S792))</f>
        <v>1500</v>
      </c>
      <c r="AE792" s="298">
        <f t="shared" si="2673"/>
        <v>2036.1599999999999</v>
      </c>
      <c r="AF792" s="109">
        <f t="shared" ref="AF792" si="2697">AE792-AD792</f>
        <v>536.15999999999985</v>
      </c>
      <c r="AG792" s="109">
        <v>0</v>
      </c>
      <c r="AH792" s="109">
        <f t="shared" ref="AH792" si="2698">AE792-AB792-AG792</f>
        <v>1036.1599999999999</v>
      </c>
      <c r="AI792" s="341">
        <f t="shared" ref="AI792" si="2699">AH792/AE792</f>
        <v>0.50887945937450885</v>
      </c>
    </row>
    <row r="793" spans="1:35" customFormat="1" ht="15" hidden="1" customHeight="1" x14ac:dyDescent="0.3">
      <c r="A793" s="361" t="s">
        <v>1325</v>
      </c>
      <c r="B793" s="97">
        <v>2016</v>
      </c>
      <c r="C793" s="97">
        <v>4</v>
      </c>
      <c r="D793" s="98" t="s">
        <v>1016</v>
      </c>
      <c r="E793" s="99">
        <v>42474</v>
      </c>
      <c r="F793" s="99">
        <v>42490</v>
      </c>
      <c r="G793" s="100">
        <f t="shared" ca="1" si="2674"/>
        <v>0</v>
      </c>
      <c r="H793" s="96" t="s">
        <v>84</v>
      </c>
      <c r="I793" s="96" t="s">
        <v>170</v>
      </c>
      <c r="J793" s="96" t="s">
        <v>1213</v>
      </c>
      <c r="K793" s="101" t="str">
        <f t="shared" ca="1" si="2675"/>
        <v>Completed</v>
      </c>
      <c r="L793" s="97" t="s">
        <v>72</v>
      </c>
      <c r="M793" s="97" t="s">
        <v>58</v>
      </c>
      <c r="N793" s="97" t="s">
        <v>108</v>
      </c>
      <c r="O793" s="97" t="s">
        <v>109</v>
      </c>
      <c r="P793" s="97" t="s">
        <v>100</v>
      </c>
      <c r="Q793" s="97" t="s">
        <v>101</v>
      </c>
      <c r="R793" s="102">
        <v>0.02</v>
      </c>
      <c r="S793" s="102">
        <v>0.03</v>
      </c>
      <c r="T793" s="103">
        <v>60000</v>
      </c>
      <c r="U793" s="103">
        <v>44308</v>
      </c>
      <c r="V793" s="101">
        <f t="shared" si="2676"/>
        <v>15692</v>
      </c>
      <c r="W793" s="101">
        <f t="shared" si="2677"/>
        <v>44308</v>
      </c>
      <c r="X793" s="103"/>
      <c r="Y793" s="104">
        <f t="shared" si="2678"/>
        <v>0</v>
      </c>
      <c r="Z793" s="105" t="e">
        <f t="shared" si="2679"/>
        <v>#DIV/0!</v>
      </c>
      <c r="AA793" s="106">
        <f t="shared" si="2680"/>
        <v>1200</v>
      </c>
      <c r="AB793" s="107">
        <f t="shared" si="2681"/>
        <v>886.16</v>
      </c>
      <c r="AC793" s="106">
        <f t="shared" si="2682"/>
        <v>-313.84000000000003</v>
      </c>
      <c r="AD793" s="108">
        <f t="shared" si="2683"/>
        <v>1800</v>
      </c>
      <c r="AE793" s="298">
        <f t="shared" si="2673"/>
        <v>1329.24</v>
      </c>
      <c r="AF793" s="109">
        <f t="shared" si="2684"/>
        <v>-470.76</v>
      </c>
      <c r="AG793" s="109">
        <v>0</v>
      </c>
      <c r="AH793" s="109">
        <f t="shared" si="2685"/>
        <v>443.08000000000004</v>
      </c>
      <c r="AI793" s="341">
        <f t="shared" si="2686"/>
        <v>0.33333333333333337</v>
      </c>
    </row>
    <row r="794" spans="1:35" customFormat="1" ht="15.75" hidden="1" customHeight="1" thickBot="1" x14ac:dyDescent="0.3">
      <c r="A794" s="360" t="s">
        <v>1212</v>
      </c>
      <c r="B794" s="157">
        <v>2016</v>
      </c>
      <c r="C794" s="157">
        <v>4</v>
      </c>
      <c r="D794" s="342" t="s">
        <v>1016</v>
      </c>
      <c r="E794" s="159">
        <v>42474</v>
      </c>
      <c r="F794" s="159">
        <v>42490</v>
      </c>
      <c r="G794" s="343">
        <f t="shared" ca="1" si="2674"/>
        <v>0</v>
      </c>
      <c r="H794" s="156" t="s">
        <v>84</v>
      </c>
      <c r="I794" s="156" t="s">
        <v>170</v>
      </c>
      <c r="J794" s="156" t="s">
        <v>1213</v>
      </c>
      <c r="K794" s="344" t="str">
        <f t="shared" ca="1" si="2675"/>
        <v>Completed</v>
      </c>
      <c r="L794" s="157" t="s">
        <v>410</v>
      </c>
      <c r="M794" s="157" t="s">
        <v>58</v>
      </c>
      <c r="N794" s="157" t="s">
        <v>108</v>
      </c>
      <c r="O794" s="157" t="s">
        <v>109</v>
      </c>
      <c r="P794" s="157" t="s">
        <v>100</v>
      </c>
      <c r="Q794" s="157" t="s">
        <v>101</v>
      </c>
      <c r="R794" s="158">
        <v>0.02</v>
      </c>
      <c r="S794" s="158">
        <v>0.03</v>
      </c>
      <c r="T794" s="345">
        <v>50000</v>
      </c>
      <c r="U794" s="345">
        <v>48195</v>
      </c>
      <c r="V794" s="344">
        <f t="shared" si="2676"/>
        <v>1805</v>
      </c>
      <c r="W794" s="344">
        <f t="shared" si="2677"/>
        <v>48195</v>
      </c>
      <c r="X794" s="345"/>
      <c r="Y794" s="346">
        <f t="shared" si="2678"/>
        <v>0</v>
      </c>
      <c r="Z794" s="347" t="e">
        <f t="shared" si="2679"/>
        <v>#DIV/0!</v>
      </c>
      <c r="AA794" s="348">
        <f t="shared" si="2680"/>
        <v>1000</v>
      </c>
      <c r="AB794" s="349">
        <f t="shared" si="2681"/>
        <v>963.9</v>
      </c>
      <c r="AC794" s="348">
        <f t="shared" si="2682"/>
        <v>-36.100000000000023</v>
      </c>
      <c r="AD794" s="350">
        <f t="shared" si="2683"/>
        <v>1500</v>
      </c>
      <c r="AE794" s="351">
        <f t="shared" si="2673"/>
        <v>1445.85</v>
      </c>
      <c r="AF794" s="352">
        <f t="shared" si="2684"/>
        <v>-54.150000000000091</v>
      </c>
      <c r="AG794" s="352">
        <v>0</v>
      </c>
      <c r="AH794" s="352">
        <f t="shared" si="2685"/>
        <v>481.94999999999993</v>
      </c>
      <c r="AI794" s="353">
        <f t="shared" si="2686"/>
        <v>0.33333333333333331</v>
      </c>
    </row>
    <row r="795" spans="1:35" customFormat="1" ht="15.75" hidden="1" customHeight="1" thickBot="1" x14ac:dyDescent="0.3">
      <c r="A795" s="362" t="s">
        <v>1214</v>
      </c>
      <c r="B795" s="141">
        <v>2016</v>
      </c>
      <c r="C795" s="141">
        <v>4</v>
      </c>
      <c r="D795" s="142" t="s">
        <v>1016</v>
      </c>
      <c r="E795" s="143">
        <v>42474</v>
      </c>
      <c r="F795" s="143">
        <v>42490</v>
      </c>
      <c r="G795" s="144">
        <f t="shared" ref="G795:G797" ca="1" si="2700">IF($N$1&gt;F795,0,(F795-$N$1))</f>
        <v>0</v>
      </c>
      <c r="H795" s="145" t="s">
        <v>54</v>
      </c>
      <c r="I795" s="145" t="s">
        <v>1198</v>
      </c>
      <c r="J795" s="145" t="s">
        <v>1215</v>
      </c>
      <c r="K795" s="146" t="str">
        <f t="shared" ref="K795:K797" ca="1" si="2701">IF(F795=0,$L$3,(IF(G795=0,$L$1,$L$2)))</f>
        <v>Completed</v>
      </c>
      <c r="L795" s="141" t="s">
        <v>82</v>
      </c>
      <c r="M795" s="141" t="s">
        <v>58</v>
      </c>
      <c r="N795" s="141" t="s">
        <v>78</v>
      </c>
      <c r="O795" s="141" t="s">
        <v>60</v>
      </c>
      <c r="P795" s="141" t="s">
        <v>79</v>
      </c>
      <c r="Q795" s="141" t="s">
        <v>79</v>
      </c>
      <c r="R795" s="147">
        <v>0.5</v>
      </c>
      <c r="S795" s="147">
        <v>4.25</v>
      </c>
      <c r="T795" s="148">
        <v>1500000</v>
      </c>
      <c r="U795" s="148">
        <v>1500879</v>
      </c>
      <c r="V795" s="146">
        <f t="shared" ref="V795:V797" si="2702">IF(U795&gt;T795,0,T795-U795)</f>
        <v>0</v>
      </c>
      <c r="W795" s="146">
        <f t="shared" ref="W795:W797" si="2703">IF(U795&gt;T795,T795,U795)</f>
        <v>1500000</v>
      </c>
      <c r="X795" s="148">
        <v>12250</v>
      </c>
      <c r="Y795" s="149">
        <f t="shared" ref="Y795:Y797" si="2704">X795/U795</f>
        <v>8.1618838027582505E-3</v>
      </c>
      <c r="Z795" s="150">
        <f t="shared" ref="Z795:Z797" si="2705">AE795/X795</f>
        <v>0.52040816326530615</v>
      </c>
      <c r="AA795" s="151">
        <f t="shared" ref="AA795:AA797" si="2706">IF(O795="cpv",(T795*R795),(T795/1000*R795))</f>
        <v>750</v>
      </c>
      <c r="AB795" s="152">
        <f t="shared" ref="AB795:AB797" si="2707">IF(O795="cpv",(IF(V795&gt;0,U795*R795,AA795)),(IF(V795&gt;0,U795/1000*R795,AA795)))</f>
        <v>750</v>
      </c>
      <c r="AC795" s="151">
        <f t="shared" ref="AC795:AC797" si="2708">AB795-AA795</f>
        <v>0</v>
      </c>
      <c r="AD795" s="153">
        <f t="shared" ref="AD795:AD797" si="2709">IF(O795="cpv",(T795*S795),(T795/1000*S795))</f>
        <v>6375</v>
      </c>
      <c r="AE795" s="295">
        <f t="shared" si="2673"/>
        <v>6375</v>
      </c>
      <c r="AF795" s="154">
        <f t="shared" ref="AF795:AF797" si="2710">AE795-AD795</f>
        <v>0</v>
      </c>
      <c r="AG795" s="154">
        <v>0</v>
      </c>
      <c r="AH795" s="154">
        <f t="shared" ref="AH795:AH797" si="2711">AE795-AB795-AG795</f>
        <v>5625</v>
      </c>
      <c r="AI795" s="354">
        <f t="shared" ref="AI795:AI797" si="2712">AH795/AE795</f>
        <v>0.88235294117647056</v>
      </c>
    </row>
    <row r="796" spans="1:35" customFormat="1" ht="15" hidden="1" customHeight="1" x14ac:dyDescent="0.3">
      <c r="A796" s="359" t="s">
        <v>1216</v>
      </c>
      <c r="B796" s="111">
        <v>2016</v>
      </c>
      <c r="C796" s="111">
        <v>4</v>
      </c>
      <c r="D796" s="112" t="s">
        <v>1016</v>
      </c>
      <c r="E796" s="113">
        <v>42474</v>
      </c>
      <c r="F796" s="113">
        <v>42490</v>
      </c>
      <c r="G796" s="114">
        <f t="shared" ca="1" si="2700"/>
        <v>0</v>
      </c>
      <c r="H796" s="115" t="s">
        <v>54</v>
      </c>
      <c r="I796" s="115" t="s">
        <v>55</v>
      </c>
      <c r="J796" s="115" t="s">
        <v>1218</v>
      </c>
      <c r="K796" s="116" t="str">
        <f t="shared" ca="1" si="2701"/>
        <v>Completed</v>
      </c>
      <c r="L796" s="111" t="s">
        <v>92</v>
      </c>
      <c r="M796" s="111" t="s">
        <v>58</v>
      </c>
      <c r="N796" s="111" t="s">
        <v>108</v>
      </c>
      <c r="O796" s="111" t="s">
        <v>109</v>
      </c>
      <c r="P796" s="111" t="s">
        <v>100</v>
      </c>
      <c r="Q796" s="111" t="s">
        <v>101</v>
      </c>
      <c r="R796" s="117">
        <v>1.2E-2</v>
      </c>
      <c r="S796" s="117">
        <v>3.3000000000000002E-2</v>
      </c>
      <c r="T796" s="118">
        <v>65000</v>
      </c>
      <c r="U796" s="118">
        <v>65330</v>
      </c>
      <c r="V796" s="116">
        <f t="shared" si="2702"/>
        <v>0</v>
      </c>
      <c r="W796" s="116">
        <f t="shared" si="2703"/>
        <v>65000</v>
      </c>
      <c r="X796" s="118">
        <v>8472</v>
      </c>
      <c r="Y796" s="119">
        <f t="shared" si="2704"/>
        <v>0.1296800857186591</v>
      </c>
      <c r="Z796" s="120">
        <f t="shared" si="2705"/>
        <v>0.17988668555240794</v>
      </c>
      <c r="AA796" s="121">
        <f t="shared" si="2706"/>
        <v>780</v>
      </c>
      <c r="AB796" s="122">
        <f t="shared" si="2707"/>
        <v>780</v>
      </c>
      <c r="AC796" s="121">
        <f t="shared" si="2708"/>
        <v>0</v>
      </c>
      <c r="AD796" s="123">
        <f t="shared" si="2709"/>
        <v>2145</v>
      </c>
      <c r="AE796" s="293">
        <v>1524</v>
      </c>
      <c r="AF796" s="124">
        <f t="shared" si="2710"/>
        <v>-621</v>
      </c>
      <c r="AG796" s="124">
        <v>0</v>
      </c>
      <c r="AH796" s="124">
        <f t="shared" si="2711"/>
        <v>744</v>
      </c>
      <c r="AI796" s="340">
        <f t="shared" si="2712"/>
        <v>0.48818897637795278</v>
      </c>
    </row>
    <row r="797" spans="1:35" customFormat="1" ht="15.75" hidden="1" customHeight="1" thickBot="1" x14ac:dyDescent="0.3">
      <c r="A797" s="360" t="s">
        <v>1217</v>
      </c>
      <c r="B797" s="157">
        <v>2016</v>
      </c>
      <c r="C797" s="157">
        <v>4</v>
      </c>
      <c r="D797" s="342" t="s">
        <v>1016</v>
      </c>
      <c r="E797" s="159">
        <v>42474</v>
      </c>
      <c r="F797" s="159">
        <v>42490</v>
      </c>
      <c r="G797" s="343">
        <f t="shared" ca="1" si="2700"/>
        <v>0</v>
      </c>
      <c r="H797" s="156" t="s">
        <v>54</v>
      </c>
      <c r="I797" s="156" t="s">
        <v>55</v>
      </c>
      <c r="J797" s="156" t="s">
        <v>1218</v>
      </c>
      <c r="K797" s="344" t="str">
        <f t="shared" ca="1" si="2701"/>
        <v>Completed</v>
      </c>
      <c r="L797" s="157" t="s">
        <v>77</v>
      </c>
      <c r="M797" s="157" t="s">
        <v>58</v>
      </c>
      <c r="N797" s="157" t="s">
        <v>108</v>
      </c>
      <c r="O797" s="157" t="s">
        <v>109</v>
      </c>
      <c r="P797" s="157" t="s">
        <v>100</v>
      </c>
      <c r="Q797" s="157" t="s">
        <v>101</v>
      </c>
      <c r="R797" s="158">
        <v>0.01</v>
      </c>
      <c r="S797" s="158">
        <v>3.3000000000000002E-2</v>
      </c>
      <c r="T797" s="345">
        <v>65000</v>
      </c>
      <c r="U797" s="345">
        <v>59282</v>
      </c>
      <c r="V797" s="344">
        <f t="shared" si="2702"/>
        <v>5718</v>
      </c>
      <c r="W797" s="344">
        <f t="shared" si="2703"/>
        <v>59282</v>
      </c>
      <c r="X797" s="345">
        <v>7204</v>
      </c>
      <c r="Y797" s="346">
        <f t="shared" si="2704"/>
        <v>0.12152086636753145</v>
      </c>
      <c r="Z797" s="347">
        <f t="shared" si="2705"/>
        <v>0.20905052748473071</v>
      </c>
      <c r="AA797" s="348">
        <f t="shared" si="2706"/>
        <v>650</v>
      </c>
      <c r="AB797" s="349">
        <f t="shared" si="2707"/>
        <v>592.82000000000005</v>
      </c>
      <c r="AC797" s="348">
        <f t="shared" si="2708"/>
        <v>-57.17999999999995</v>
      </c>
      <c r="AD797" s="350">
        <f t="shared" si="2709"/>
        <v>2145</v>
      </c>
      <c r="AE797" s="351">
        <v>1506</v>
      </c>
      <c r="AF797" s="352">
        <f t="shared" si="2710"/>
        <v>-639</v>
      </c>
      <c r="AG797" s="352">
        <v>0</v>
      </c>
      <c r="AH797" s="352">
        <f t="shared" si="2711"/>
        <v>913.18</v>
      </c>
      <c r="AI797" s="353">
        <f t="shared" si="2712"/>
        <v>0.60636122177954843</v>
      </c>
    </row>
    <row r="798" spans="1:35" customFormat="1" ht="15" hidden="1" customHeight="1" x14ac:dyDescent="0.3">
      <c r="A798" s="359" t="s">
        <v>1220</v>
      </c>
      <c r="B798" s="111">
        <v>2016</v>
      </c>
      <c r="C798" s="111">
        <v>4</v>
      </c>
      <c r="D798" s="112" t="s">
        <v>1016</v>
      </c>
      <c r="E798" s="113">
        <v>42474</v>
      </c>
      <c r="F798" s="113">
        <v>42490</v>
      </c>
      <c r="G798" s="114">
        <f t="shared" ref="G798:G800" ca="1" si="2713">IF($N$1&gt;F798,0,(F798-$N$1))</f>
        <v>0</v>
      </c>
      <c r="H798" s="115" t="s">
        <v>54</v>
      </c>
      <c r="I798" s="115" t="s">
        <v>55</v>
      </c>
      <c r="J798" s="115" t="s">
        <v>1219</v>
      </c>
      <c r="K798" s="116" t="str">
        <f t="shared" ref="K798:K800" ca="1" si="2714">IF(F798=0,$L$3,(IF(G798=0,$L$1,$L$2)))</f>
        <v>Completed</v>
      </c>
      <c r="L798" s="111" t="s">
        <v>77</v>
      </c>
      <c r="M798" s="111" t="s">
        <v>58</v>
      </c>
      <c r="N798" s="111" t="s">
        <v>108</v>
      </c>
      <c r="O798" s="111" t="s">
        <v>109</v>
      </c>
      <c r="P798" s="111" t="s">
        <v>100</v>
      </c>
      <c r="Q798" s="111" t="s">
        <v>101</v>
      </c>
      <c r="R798" s="117">
        <v>0.01</v>
      </c>
      <c r="S798" s="117">
        <v>3.3000000000000002E-2</v>
      </c>
      <c r="T798" s="118">
        <v>65000</v>
      </c>
      <c r="U798" s="118">
        <v>59271</v>
      </c>
      <c r="V798" s="116">
        <f t="shared" ref="V798:V800" si="2715">IF(U798&gt;T798,0,T798-U798)</f>
        <v>5729</v>
      </c>
      <c r="W798" s="116">
        <f t="shared" ref="W798:W800" si="2716">IF(U798&gt;T798,T798,U798)</f>
        <v>59271</v>
      </c>
      <c r="X798" s="118">
        <v>5371</v>
      </c>
      <c r="Y798" s="119">
        <f t="shared" ref="Y798:Y800" si="2717">X798/U798</f>
        <v>9.0617671373859052E-2</v>
      </c>
      <c r="Z798" s="120">
        <f t="shared" ref="Z798:Z800" si="2718">AE798/X798</f>
        <v>0.24017873766523926</v>
      </c>
      <c r="AA798" s="121">
        <f t="shared" ref="AA798:AA800" si="2719">IF(O798="cpv",(T798*R798),(T798/1000*R798))</f>
        <v>650</v>
      </c>
      <c r="AB798" s="122">
        <f t="shared" ref="AB798:AB800" si="2720">IF(O798="cpv",(IF(V798&gt;0,U798*R798,AA798)),(IF(V798&gt;0,U798/1000*R798,AA798)))</f>
        <v>592.71</v>
      </c>
      <c r="AC798" s="121">
        <f t="shared" ref="AC798:AC800" si="2721">AB798-AA798</f>
        <v>-57.289999999999964</v>
      </c>
      <c r="AD798" s="123">
        <f t="shared" ref="AD798:AD800" si="2722">IF(O798="cpv",(T798*S798),(T798/1000*S798))</f>
        <v>2145</v>
      </c>
      <c r="AE798" s="293">
        <v>1290</v>
      </c>
      <c r="AF798" s="124">
        <f t="shared" ref="AF798:AF800" si="2723">AE798-AD798</f>
        <v>-855</v>
      </c>
      <c r="AG798" s="124">
        <v>0</v>
      </c>
      <c r="AH798" s="124">
        <f t="shared" ref="AH798:AH800" si="2724">AE798-AB798-AG798</f>
        <v>697.29</v>
      </c>
      <c r="AI798" s="340">
        <f t="shared" ref="AI798:AI800" si="2725">AH798/AE798</f>
        <v>0.54053488372093017</v>
      </c>
    </row>
    <row r="799" spans="1:35" customFormat="1" ht="15" hidden="1" customHeight="1" x14ac:dyDescent="0.3">
      <c r="A799" s="366" t="s">
        <v>1221</v>
      </c>
      <c r="B799" s="367">
        <v>2016</v>
      </c>
      <c r="C799" s="367">
        <v>4</v>
      </c>
      <c r="D799" s="368" t="s">
        <v>1016</v>
      </c>
      <c r="E799" s="369">
        <v>42474</v>
      </c>
      <c r="F799" s="369">
        <v>42490</v>
      </c>
      <c r="G799" s="370">
        <f t="shared" ref="G799" ca="1" si="2726">IF($N$1&gt;F799,0,(F799-$N$1))</f>
        <v>0</v>
      </c>
      <c r="H799" s="371" t="s">
        <v>54</v>
      </c>
      <c r="I799" s="371" t="s">
        <v>55</v>
      </c>
      <c r="J799" s="371" t="s">
        <v>1219</v>
      </c>
      <c r="K799" s="372" t="str">
        <f t="shared" ref="K799" ca="1" si="2727">IF(F799=0,$L$3,(IF(G799=0,$L$1,$L$2)))</f>
        <v>Completed</v>
      </c>
      <c r="L799" s="367" t="s">
        <v>92</v>
      </c>
      <c r="M799" s="367" t="s">
        <v>58</v>
      </c>
      <c r="N799" s="367" t="s">
        <v>108</v>
      </c>
      <c r="O799" s="367" t="s">
        <v>109</v>
      </c>
      <c r="P799" s="367" t="s">
        <v>100</v>
      </c>
      <c r="Q799" s="367" t="s">
        <v>101</v>
      </c>
      <c r="R799" s="373">
        <v>1.2E-2</v>
      </c>
      <c r="S799" s="373">
        <v>3.3000000000000002E-2</v>
      </c>
      <c r="T799" s="374">
        <v>65000</v>
      </c>
      <c r="U799" s="374">
        <v>65340</v>
      </c>
      <c r="V799" s="372">
        <f t="shared" ref="V799" si="2728">IF(U799&gt;T799,0,T799-U799)</f>
        <v>0</v>
      </c>
      <c r="W799" s="372">
        <f t="shared" ref="W799" si="2729">IF(U799&gt;T799,T799,U799)</f>
        <v>65000</v>
      </c>
      <c r="X799" s="374">
        <v>6716</v>
      </c>
      <c r="Y799" s="375">
        <f t="shared" ref="Y799" si="2730">X799/U799</f>
        <v>0.10278543005815734</v>
      </c>
      <c r="Z799" s="376">
        <f t="shared" ref="Z799" si="2731">AE799/X799</f>
        <v>0.17212626563430614</v>
      </c>
      <c r="AA799" s="377">
        <f t="shared" ref="AA799" si="2732">IF(O799="cpv",(T799*R799),(T799/1000*R799))</f>
        <v>780</v>
      </c>
      <c r="AB799" s="378">
        <f t="shared" ref="AB799" si="2733">IF(O799="cpv",(IF(V799&gt;0,U799*R799,AA799)),(IF(V799&gt;0,U799/1000*R799,AA799)))</f>
        <v>780</v>
      </c>
      <c r="AC799" s="377">
        <f t="shared" ref="AC799" si="2734">AB799-AA799</f>
        <v>0</v>
      </c>
      <c r="AD799" s="379">
        <f t="shared" ref="AD799" si="2735">IF(O799="cpv",(T799*S799),(T799/1000*S799))</f>
        <v>2145</v>
      </c>
      <c r="AE799" s="380">
        <v>1156</v>
      </c>
      <c r="AF799" s="381">
        <f t="shared" ref="AF799" si="2736">AE799-AD799</f>
        <v>-989</v>
      </c>
      <c r="AG799" s="381">
        <v>0</v>
      </c>
      <c r="AH799" s="381">
        <f t="shared" ref="AH799" si="2737">AE799-AB799-AG799</f>
        <v>376</v>
      </c>
      <c r="AI799" s="382">
        <f t="shared" ref="AI799" si="2738">AH799/AE799</f>
        <v>0.32525951557093424</v>
      </c>
    </row>
    <row r="800" spans="1:35" customFormat="1" ht="15.75" hidden="1" customHeight="1" thickBot="1" x14ac:dyDescent="0.3">
      <c r="A800" s="360" t="s">
        <v>1326</v>
      </c>
      <c r="B800" s="157">
        <v>2016</v>
      </c>
      <c r="C800" s="157">
        <v>4</v>
      </c>
      <c r="D800" s="342" t="s">
        <v>1016</v>
      </c>
      <c r="E800" s="159">
        <v>42474</v>
      </c>
      <c r="F800" s="159">
        <v>42490</v>
      </c>
      <c r="G800" s="343">
        <f t="shared" ca="1" si="2713"/>
        <v>0</v>
      </c>
      <c r="H800" s="156" t="s">
        <v>54</v>
      </c>
      <c r="I800" s="156" t="s">
        <v>55</v>
      </c>
      <c r="J800" s="156" t="s">
        <v>1219</v>
      </c>
      <c r="K800" s="344" t="str">
        <f t="shared" ca="1" si="2714"/>
        <v>Completed</v>
      </c>
      <c r="L800" s="157" t="s">
        <v>410</v>
      </c>
      <c r="M800" s="157" t="s">
        <v>58</v>
      </c>
      <c r="N800" s="157" t="s">
        <v>108</v>
      </c>
      <c r="O800" s="157" t="s">
        <v>109</v>
      </c>
      <c r="P800" s="157" t="s">
        <v>100</v>
      </c>
      <c r="Q800" s="157" t="s">
        <v>101</v>
      </c>
      <c r="R800" s="158">
        <v>0.02</v>
      </c>
      <c r="S800" s="158">
        <v>3.3000000000000002E-2</v>
      </c>
      <c r="T800" s="345">
        <v>20000</v>
      </c>
      <c r="U800" s="345">
        <v>12145</v>
      </c>
      <c r="V800" s="344">
        <f t="shared" si="2715"/>
        <v>7855</v>
      </c>
      <c r="W800" s="344">
        <f t="shared" si="2716"/>
        <v>12145</v>
      </c>
      <c r="X800" s="345"/>
      <c r="Y800" s="346">
        <f t="shared" si="2717"/>
        <v>0</v>
      </c>
      <c r="Z800" s="347" t="e">
        <f t="shared" si="2718"/>
        <v>#DIV/0!</v>
      </c>
      <c r="AA800" s="348">
        <f t="shared" si="2719"/>
        <v>400</v>
      </c>
      <c r="AB800" s="349">
        <f t="shared" si="2720"/>
        <v>242.9</v>
      </c>
      <c r="AC800" s="348">
        <f t="shared" si="2721"/>
        <v>-157.1</v>
      </c>
      <c r="AD800" s="350">
        <f t="shared" si="2722"/>
        <v>660</v>
      </c>
      <c r="AE800" s="351">
        <f>IF((SUMIF($J$7:$J$1048576,J800,$U$7:$U$1048576))&gt;(SUMIF($J$7:$J$1048576,J800,$T$7:$T$1048576)),AD800,(IF(O800="cpv",(U800*S800),(U800*S800/1000))))</f>
        <v>400.78500000000003</v>
      </c>
      <c r="AF800" s="352">
        <f t="shared" si="2723"/>
        <v>-259.21499999999997</v>
      </c>
      <c r="AG800" s="352">
        <v>0</v>
      </c>
      <c r="AH800" s="352">
        <f t="shared" si="2724"/>
        <v>157.88500000000002</v>
      </c>
      <c r="AI800" s="353">
        <f t="shared" si="2725"/>
        <v>0.39393939393939398</v>
      </c>
    </row>
    <row r="801" spans="1:35" customFormat="1" ht="15.75" hidden="1" customHeight="1" thickBot="1" x14ac:dyDescent="0.3">
      <c r="A801" s="362" t="s">
        <v>1222</v>
      </c>
      <c r="B801" s="141">
        <v>2016</v>
      </c>
      <c r="C801" s="141">
        <v>4</v>
      </c>
      <c r="D801" s="142" t="s">
        <v>1016</v>
      </c>
      <c r="E801" s="143">
        <v>42474</v>
      </c>
      <c r="F801" s="143">
        <v>42490</v>
      </c>
      <c r="G801" s="144">
        <f t="shared" ref="G801:G802" ca="1" si="2739">IF($N$1&gt;F801,0,(F801-$N$1))</f>
        <v>0</v>
      </c>
      <c r="H801" s="145" t="s">
        <v>54</v>
      </c>
      <c r="I801" s="145" t="s">
        <v>55</v>
      </c>
      <c r="J801" s="145" t="s">
        <v>1223</v>
      </c>
      <c r="K801" s="146" t="str">
        <f t="shared" ref="K801:K802" ca="1" si="2740">IF(F801=0,$L$3,(IF(G801=0,$L$1,$L$2)))</f>
        <v>Completed</v>
      </c>
      <c r="L801" s="141" t="s">
        <v>98</v>
      </c>
      <c r="M801" s="141" t="s">
        <v>58</v>
      </c>
      <c r="N801" s="141" t="s">
        <v>123</v>
      </c>
      <c r="O801" s="141" t="s">
        <v>109</v>
      </c>
      <c r="P801" s="141" t="s">
        <v>100</v>
      </c>
      <c r="Q801" s="141" t="s">
        <v>101</v>
      </c>
      <c r="R801" s="147">
        <v>3.6999999999999998E-2</v>
      </c>
      <c r="S801" s="147">
        <v>0.06</v>
      </c>
      <c r="T801" s="148">
        <v>238000</v>
      </c>
      <c r="U801" s="148">
        <v>238167</v>
      </c>
      <c r="V801" s="146">
        <f t="shared" ref="V801:V802" si="2741">IF(U801&gt;T801,0,T801-U801)</f>
        <v>0</v>
      </c>
      <c r="W801" s="146">
        <f t="shared" ref="W801:W802" si="2742">IF(U801&gt;T801,T801,U801)</f>
        <v>238000</v>
      </c>
      <c r="X801" s="148">
        <v>6789</v>
      </c>
      <c r="Y801" s="149">
        <f t="shared" ref="Y801:Y802" si="2743">X801/U801</f>
        <v>2.8505208530149012E-2</v>
      </c>
      <c r="Z801" s="150">
        <f t="shared" ref="Z801:Z802" si="2744">AE801/X801</f>
        <v>1.9649432906171749</v>
      </c>
      <c r="AA801" s="151">
        <f t="shared" ref="AA801:AA802" si="2745">IF(O801="cpv",(T801*R801),(T801/1000*R801))</f>
        <v>8806</v>
      </c>
      <c r="AB801" s="152">
        <f t="shared" ref="AB801:AB802" si="2746">IF(O801="cpv",(IF(V801&gt;0,U801*R801,AA801)),(IF(V801&gt;0,U801/1000*R801,AA801)))</f>
        <v>8806</v>
      </c>
      <c r="AC801" s="151">
        <f t="shared" ref="AC801:AC802" si="2747">AB801-AA801</f>
        <v>0</v>
      </c>
      <c r="AD801" s="153">
        <f t="shared" ref="AD801:AD802" si="2748">IF(O801="cpv",(T801*S801),(T801/1000*S801))</f>
        <v>14280</v>
      </c>
      <c r="AE801" s="295">
        <v>13340</v>
      </c>
      <c r="AF801" s="154">
        <f t="shared" ref="AF801:AF802" si="2749">AE801-AD801</f>
        <v>-940</v>
      </c>
      <c r="AG801" s="154">
        <v>0</v>
      </c>
      <c r="AH801" s="154">
        <f t="shared" ref="AH801:AH802" si="2750">AE801-AB801-AG801</f>
        <v>4534</v>
      </c>
      <c r="AI801" s="354">
        <f t="shared" ref="AI801:AI802" si="2751">AH801/AE801</f>
        <v>0.33988005997001497</v>
      </c>
    </row>
    <row r="802" spans="1:35" customFormat="1" ht="15.75" hidden="1" customHeight="1" thickBot="1" x14ac:dyDescent="0.3">
      <c r="A802" s="362" t="s">
        <v>1224</v>
      </c>
      <c r="B802" s="141">
        <v>2016</v>
      </c>
      <c r="C802" s="141">
        <v>4</v>
      </c>
      <c r="D802" s="142" t="s">
        <v>1016</v>
      </c>
      <c r="E802" s="143">
        <v>42474</v>
      </c>
      <c r="F802" s="143">
        <v>42490</v>
      </c>
      <c r="G802" s="144">
        <f t="shared" ca="1" si="2739"/>
        <v>0</v>
      </c>
      <c r="H802" s="145" t="s">
        <v>54</v>
      </c>
      <c r="I802" s="145" t="s">
        <v>55</v>
      </c>
      <c r="J802" s="145" t="s">
        <v>1225</v>
      </c>
      <c r="K802" s="146" t="str">
        <f t="shared" ca="1" si="2740"/>
        <v>Completed</v>
      </c>
      <c r="L802" s="141" t="s">
        <v>98</v>
      </c>
      <c r="M802" s="141" t="s">
        <v>58</v>
      </c>
      <c r="N802" s="141" t="s">
        <v>123</v>
      </c>
      <c r="O802" s="141" t="s">
        <v>109</v>
      </c>
      <c r="P802" s="141" t="s">
        <v>100</v>
      </c>
      <c r="Q802" s="141" t="s">
        <v>101</v>
      </c>
      <c r="R802" s="147">
        <v>3.6999999999999998E-2</v>
      </c>
      <c r="S802" s="147">
        <v>0.06</v>
      </c>
      <c r="T802" s="148">
        <v>190000</v>
      </c>
      <c r="U802" s="148">
        <v>190226</v>
      </c>
      <c r="V802" s="146">
        <f t="shared" si="2741"/>
        <v>0</v>
      </c>
      <c r="W802" s="146">
        <f t="shared" si="2742"/>
        <v>190000</v>
      </c>
      <c r="X802" s="148">
        <v>5709</v>
      </c>
      <c r="Y802" s="149">
        <f t="shared" si="2743"/>
        <v>3.001167032897711E-2</v>
      </c>
      <c r="Z802" s="150">
        <f t="shared" si="2744"/>
        <v>1.8675775091960063</v>
      </c>
      <c r="AA802" s="151">
        <f t="shared" si="2745"/>
        <v>7030</v>
      </c>
      <c r="AB802" s="152">
        <f t="shared" si="2746"/>
        <v>7030</v>
      </c>
      <c r="AC802" s="151">
        <f t="shared" si="2747"/>
        <v>0</v>
      </c>
      <c r="AD802" s="153">
        <f t="shared" si="2748"/>
        <v>11400</v>
      </c>
      <c r="AE802" s="295">
        <v>10662</v>
      </c>
      <c r="AF802" s="154">
        <f t="shared" si="2749"/>
        <v>-738</v>
      </c>
      <c r="AG802" s="154">
        <v>0</v>
      </c>
      <c r="AH802" s="154">
        <f t="shared" si="2750"/>
        <v>3632</v>
      </c>
      <c r="AI802" s="354">
        <f t="shared" si="2751"/>
        <v>0.34064903395235413</v>
      </c>
    </row>
    <row r="803" spans="1:35" customFormat="1" ht="15" hidden="1" customHeight="1" x14ac:dyDescent="0.3">
      <c r="A803" s="359" t="s">
        <v>1226</v>
      </c>
      <c r="B803" s="111">
        <v>2016</v>
      </c>
      <c r="C803" s="111">
        <v>4</v>
      </c>
      <c r="D803" s="112" t="s">
        <v>1016</v>
      </c>
      <c r="E803" s="113">
        <v>42474</v>
      </c>
      <c r="F803" s="113">
        <v>42490</v>
      </c>
      <c r="G803" s="114">
        <f t="shared" ref="G803" ca="1" si="2752">IF($N$1&gt;F803,0,(F803-$N$1))</f>
        <v>0</v>
      </c>
      <c r="H803" s="115" t="s">
        <v>54</v>
      </c>
      <c r="I803" s="115" t="s">
        <v>55</v>
      </c>
      <c r="J803" s="115" t="s">
        <v>1228</v>
      </c>
      <c r="K803" s="116" t="str">
        <f t="shared" ref="K803" ca="1" si="2753">IF(F803=0,$L$3,(IF(G803=0,$L$1,$L$2)))</f>
        <v>Completed</v>
      </c>
      <c r="L803" s="111" t="s">
        <v>92</v>
      </c>
      <c r="M803" s="111" t="s">
        <v>58</v>
      </c>
      <c r="N803" s="111" t="s">
        <v>108</v>
      </c>
      <c r="O803" s="111" t="s">
        <v>109</v>
      </c>
      <c r="P803" s="111" t="s">
        <v>100</v>
      </c>
      <c r="Q803" s="111" t="s">
        <v>101</v>
      </c>
      <c r="R803" s="117">
        <v>1.2E-2</v>
      </c>
      <c r="S803" s="117">
        <v>3.3000000000000002E-2</v>
      </c>
      <c r="T803" s="118">
        <v>65000</v>
      </c>
      <c r="U803" s="118">
        <v>65350</v>
      </c>
      <c r="V803" s="116">
        <f t="shared" ref="V803" si="2754">IF(U803&gt;T803,0,T803-U803)</f>
        <v>0</v>
      </c>
      <c r="W803" s="116">
        <f t="shared" ref="W803" si="2755">IF(U803&gt;T803,T803,U803)</f>
        <v>65000</v>
      </c>
      <c r="X803" s="118">
        <v>10792</v>
      </c>
      <c r="Y803" s="119">
        <f t="shared" ref="Y803" si="2756">X803/U803</f>
        <v>0.16514154552410099</v>
      </c>
      <c r="Z803" s="120">
        <f t="shared" ref="Z803" si="2757">AE803/X803</f>
        <v>9.6460340993328397E-2</v>
      </c>
      <c r="AA803" s="121">
        <f t="shared" ref="AA803" si="2758">IF(O803="cpv",(T803*R803),(T803/1000*R803))</f>
        <v>780</v>
      </c>
      <c r="AB803" s="122">
        <f t="shared" ref="AB803" si="2759">IF(O803="cpv",(IF(V803&gt;0,U803*R803,AA803)),(IF(V803&gt;0,U803/1000*R803,AA803)))</f>
        <v>780</v>
      </c>
      <c r="AC803" s="121">
        <f t="shared" ref="AC803" si="2760">AB803-AA803</f>
        <v>0</v>
      </c>
      <c r="AD803" s="123">
        <f t="shared" ref="AD803" si="2761">IF(O803="cpv",(T803*S803),(T803/1000*S803))</f>
        <v>2145</v>
      </c>
      <c r="AE803" s="293">
        <v>1041</v>
      </c>
      <c r="AF803" s="124">
        <f t="shared" ref="AF803" si="2762">AE803-AD803</f>
        <v>-1104</v>
      </c>
      <c r="AG803" s="124">
        <v>0</v>
      </c>
      <c r="AH803" s="124">
        <f t="shared" ref="AH803" si="2763">AE803-AB803-AG803</f>
        <v>261</v>
      </c>
      <c r="AI803" s="340">
        <f t="shared" ref="AI803" si="2764">AH803/AE803</f>
        <v>0.25072046109510088</v>
      </c>
    </row>
    <row r="804" spans="1:35" customFormat="1" ht="15.75" hidden="1" customHeight="1" thickBot="1" x14ac:dyDescent="0.3">
      <c r="A804" s="360" t="s">
        <v>1227</v>
      </c>
      <c r="B804" s="157">
        <v>2016</v>
      </c>
      <c r="C804" s="157">
        <v>4</v>
      </c>
      <c r="D804" s="342" t="s">
        <v>1016</v>
      </c>
      <c r="E804" s="159">
        <v>42474</v>
      </c>
      <c r="F804" s="159">
        <v>42490</v>
      </c>
      <c r="G804" s="343">
        <f t="shared" ref="G804:G805" ca="1" si="2765">IF($N$1&gt;F804,0,(F804-$N$1))</f>
        <v>0</v>
      </c>
      <c r="H804" s="156" t="s">
        <v>54</v>
      </c>
      <c r="I804" s="156" t="s">
        <v>55</v>
      </c>
      <c r="J804" s="156" t="s">
        <v>1228</v>
      </c>
      <c r="K804" s="344" t="str">
        <f t="shared" ref="K804:K805" ca="1" si="2766">IF(F804=0,$L$3,(IF(G804=0,$L$1,$L$2)))</f>
        <v>Completed</v>
      </c>
      <c r="L804" s="157" t="s">
        <v>77</v>
      </c>
      <c r="M804" s="157" t="s">
        <v>58</v>
      </c>
      <c r="N804" s="157" t="s">
        <v>108</v>
      </c>
      <c r="O804" s="157" t="s">
        <v>109</v>
      </c>
      <c r="P804" s="157" t="s">
        <v>100</v>
      </c>
      <c r="Q804" s="157" t="s">
        <v>101</v>
      </c>
      <c r="R804" s="158">
        <v>0.01</v>
      </c>
      <c r="S804" s="158">
        <v>3.3000000000000002E-2</v>
      </c>
      <c r="T804" s="345">
        <v>65000</v>
      </c>
      <c r="U804" s="345">
        <v>59280</v>
      </c>
      <c r="V804" s="344">
        <f t="shared" ref="V804:V805" si="2767">IF(U804&gt;T804,0,T804-U804)</f>
        <v>5720</v>
      </c>
      <c r="W804" s="344">
        <f t="shared" ref="W804:W805" si="2768">IF(U804&gt;T804,T804,U804)</f>
        <v>59280</v>
      </c>
      <c r="X804" s="345">
        <v>6609</v>
      </c>
      <c r="Y804" s="346">
        <f t="shared" ref="Y804:Y805" si="2769">X804/U804</f>
        <v>0.11148785425101214</v>
      </c>
      <c r="Z804" s="347">
        <f t="shared" ref="Z804:Z805" si="2770">AE804/X804</f>
        <v>0.26978362838553488</v>
      </c>
      <c r="AA804" s="348">
        <f t="shared" ref="AA804:AA805" si="2771">IF(O804="cpv",(T804*R804),(T804/1000*R804))</f>
        <v>650</v>
      </c>
      <c r="AB804" s="349">
        <f t="shared" ref="AB804:AB805" si="2772">IF(O804="cpv",(IF(V804&gt;0,U804*R804,AA804)),(IF(V804&gt;0,U804/1000*R804,AA804)))</f>
        <v>592.80000000000007</v>
      </c>
      <c r="AC804" s="348">
        <f t="shared" ref="AC804:AC805" si="2773">AB804-AA804</f>
        <v>-57.199999999999932</v>
      </c>
      <c r="AD804" s="350">
        <f t="shared" ref="AD804:AD805" si="2774">IF(O804="cpv",(T804*S804),(T804/1000*S804))</f>
        <v>2145</v>
      </c>
      <c r="AE804" s="351">
        <v>1783</v>
      </c>
      <c r="AF804" s="352">
        <f t="shared" ref="AF804:AF805" si="2775">AE804-AD804</f>
        <v>-362</v>
      </c>
      <c r="AG804" s="352">
        <v>0</v>
      </c>
      <c r="AH804" s="352">
        <f t="shared" ref="AH804:AH805" si="2776">AE804-AB804-AG804</f>
        <v>1190.1999999999998</v>
      </c>
      <c r="AI804" s="353">
        <f t="shared" ref="AI804:AI805" si="2777">AH804/AE804</f>
        <v>0.66752664049355015</v>
      </c>
    </row>
    <row r="805" spans="1:35" customFormat="1" ht="15" hidden="1" customHeight="1" thickBot="1" x14ac:dyDescent="0.3">
      <c r="A805" s="359" t="s">
        <v>1229</v>
      </c>
      <c r="B805" s="111">
        <v>2016</v>
      </c>
      <c r="C805" s="111">
        <v>4</v>
      </c>
      <c r="D805" s="112" t="s">
        <v>1016</v>
      </c>
      <c r="E805" s="113">
        <v>42474</v>
      </c>
      <c r="F805" s="113">
        <v>42490</v>
      </c>
      <c r="G805" s="114">
        <f t="shared" ca="1" si="2765"/>
        <v>0</v>
      </c>
      <c r="H805" s="115" t="s">
        <v>54</v>
      </c>
      <c r="I805" s="115" t="s">
        <v>55</v>
      </c>
      <c r="J805" s="115" t="s">
        <v>1231</v>
      </c>
      <c r="K805" s="116" t="str">
        <f t="shared" ca="1" si="2766"/>
        <v>Completed</v>
      </c>
      <c r="L805" s="111" t="s">
        <v>77</v>
      </c>
      <c r="M805" s="111" t="s">
        <v>58</v>
      </c>
      <c r="N805" s="111" t="s">
        <v>108</v>
      </c>
      <c r="O805" s="111" t="s">
        <v>109</v>
      </c>
      <c r="P805" s="111" t="s">
        <v>100</v>
      </c>
      <c r="Q805" s="111" t="s">
        <v>101</v>
      </c>
      <c r="R805" s="117">
        <v>0.01</v>
      </c>
      <c r="S805" s="117">
        <v>3.3000000000000002E-2</v>
      </c>
      <c r="T805" s="118">
        <v>50000</v>
      </c>
      <c r="U805" s="118">
        <v>47921</v>
      </c>
      <c r="V805" s="116">
        <f t="shared" si="2767"/>
        <v>2079</v>
      </c>
      <c r="W805" s="116">
        <f t="shared" si="2768"/>
        <v>47921</v>
      </c>
      <c r="X805" s="118">
        <v>4490</v>
      </c>
      <c r="Y805" s="119">
        <f t="shared" si="2769"/>
        <v>9.3695874460048831E-2</v>
      </c>
      <c r="Z805" s="120">
        <f t="shared" si="2770"/>
        <v>0.30334075723830733</v>
      </c>
      <c r="AA805" s="121">
        <f t="shared" si="2771"/>
        <v>500</v>
      </c>
      <c r="AB805" s="122">
        <f t="shared" si="2772"/>
        <v>479.21000000000004</v>
      </c>
      <c r="AC805" s="121">
        <f t="shared" si="2773"/>
        <v>-20.789999999999964</v>
      </c>
      <c r="AD805" s="123">
        <f t="shared" si="2774"/>
        <v>1650</v>
      </c>
      <c r="AE805" s="293">
        <v>1362</v>
      </c>
      <c r="AF805" s="124">
        <f t="shared" si="2775"/>
        <v>-288</v>
      </c>
      <c r="AG805" s="124">
        <v>0</v>
      </c>
      <c r="AH805" s="124">
        <f t="shared" si="2776"/>
        <v>882.79</v>
      </c>
      <c r="AI805" s="340">
        <f t="shared" si="2777"/>
        <v>0.64815712187958885</v>
      </c>
    </row>
    <row r="806" spans="1:35" customFormat="1" ht="15.75" hidden="1" customHeight="1" thickBot="1" x14ac:dyDescent="0.3">
      <c r="A806" s="360" t="s">
        <v>1230</v>
      </c>
      <c r="B806" s="157">
        <v>2016</v>
      </c>
      <c r="C806" s="157">
        <v>4</v>
      </c>
      <c r="D806" s="342" t="s">
        <v>1016</v>
      </c>
      <c r="E806" s="143">
        <v>42474</v>
      </c>
      <c r="F806" s="159">
        <v>42490</v>
      </c>
      <c r="G806" s="343">
        <f t="shared" ref="G806:G809" ca="1" si="2778">IF($N$1&gt;F806,0,(F806-$N$1))</f>
        <v>0</v>
      </c>
      <c r="H806" s="156" t="s">
        <v>54</v>
      </c>
      <c r="I806" s="156" t="s">
        <v>55</v>
      </c>
      <c r="J806" s="156" t="s">
        <v>1231</v>
      </c>
      <c r="K806" s="344" t="str">
        <f t="shared" ref="K806:K809" ca="1" si="2779">IF(F806=0,$L$3,(IF(G806=0,$L$1,$L$2)))</f>
        <v>Completed</v>
      </c>
      <c r="L806" s="157" t="s">
        <v>92</v>
      </c>
      <c r="M806" s="157" t="s">
        <v>58</v>
      </c>
      <c r="N806" s="157" t="s">
        <v>108</v>
      </c>
      <c r="O806" s="157" t="s">
        <v>109</v>
      </c>
      <c r="P806" s="157" t="s">
        <v>100</v>
      </c>
      <c r="Q806" s="157" t="s">
        <v>101</v>
      </c>
      <c r="R806" s="158">
        <v>1.2E-2</v>
      </c>
      <c r="S806" s="158">
        <v>3.3000000000000002E-2</v>
      </c>
      <c r="T806" s="345">
        <v>50000</v>
      </c>
      <c r="U806" s="345">
        <v>50399</v>
      </c>
      <c r="V806" s="344">
        <f t="shared" ref="V806:V809" si="2780">IF(U806&gt;T806,0,T806-U806)</f>
        <v>0</v>
      </c>
      <c r="W806" s="344">
        <f t="shared" ref="W806:W809" si="2781">IF(U806&gt;T806,T806,U806)</f>
        <v>50000</v>
      </c>
      <c r="X806" s="345">
        <v>6886</v>
      </c>
      <c r="Y806" s="346">
        <f t="shared" ref="Y806:Y809" si="2782">X806/U806</f>
        <v>0.13662969503363162</v>
      </c>
      <c r="Z806" s="347">
        <f t="shared" ref="Z806:Z809" si="2783">AE806/X806</f>
        <v>0.12242230612837642</v>
      </c>
      <c r="AA806" s="348">
        <f t="shared" ref="AA806:AA809" si="2784">IF(O806="cpv",(T806*R806),(T806/1000*R806))</f>
        <v>600</v>
      </c>
      <c r="AB806" s="349">
        <f t="shared" ref="AB806:AB809" si="2785">IF(O806="cpv",(IF(V806&gt;0,U806*R806,AA806)),(IF(V806&gt;0,U806/1000*R806,AA806)))</f>
        <v>600</v>
      </c>
      <c r="AC806" s="348">
        <f t="shared" ref="AC806:AC809" si="2786">AB806-AA806</f>
        <v>0</v>
      </c>
      <c r="AD806" s="350">
        <f t="shared" ref="AD806:AD809" si="2787">IF(O806="cpv",(T806*S806),(T806/1000*S806))</f>
        <v>1650</v>
      </c>
      <c r="AE806" s="351">
        <v>843</v>
      </c>
      <c r="AF806" s="352">
        <f t="shared" ref="AF806:AF809" si="2788">AE806-AD806</f>
        <v>-807</v>
      </c>
      <c r="AG806" s="352">
        <v>0</v>
      </c>
      <c r="AH806" s="352">
        <f t="shared" ref="AH806:AH809" si="2789">AE806-AB806-AG806</f>
        <v>243</v>
      </c>
      <c r="AI806" s="353">
        <f t="shared" ref="AI806:AI809" si="2790">AH806/AE806</f>
        <v>0.28825622775800713</v>
      </c>
    </row>
    <row r="807" spans="1:35" customFormat="1" ht="15" hidden="1" customHeight="1" x14ac:dyDescent="0.3">
      <c r="A807" s="359" t="s">
        <v>1232</v>
      </c>
      <c r="B807" s="111">
        <v>2016</v>
      </c>
      <c r="C807" s="111">
        <v>4</v>
      </c>
      <c r="D807" s="112" t="s">
        <v>1016</v>
      </c>
      <c r="E807" s="113">
        <v>42474</v>
      </c>
      <c r="F807" s="113">
        <v>42478</v>
      </c>
      <c r="G807" s="114">
        <f t="shared" ca="1" si="2778"/>
        <v>0</v>
      </c>
      <c r="H807" s="115" t="s">
        <v>74</v>
      </c>
      <c r="I807" s="115" t="s">
        <v>145</v>
      </c>
      <c r="J807" s="115" t="s">
        <v>1235</v>
      </c>
      <c r="K807" s="116" t="str">
        <f t="shared" ca="1" si="2779"/>
        <v>Completed</v>
      </c>
      <c r="L807" s="111" t="s">
        <v>64</v>
      </c>
      <c r="M807" s="111" t="s">
        <v>58</v>
      </c>
      <c r="N807" s="111" t="s">
        <v>78</v>
      </c>
      <c r="O807" s="111" t="s">
        <v>60</v>
      </c>
      <c r="P807" s="111" t="s">
        <v>79</v>
      </c>
      <c r="Q807" s="111" t="s">
        <v>79</v>
      </c>
      <c r="R807" s="117">
        <v>2.5</v>
      </c>
      <c r="S807" s="117">
        <v>4.5</v>
      </c>
      <c r="T807" s="118">
        <v>100000</v>
      </c>
      <c r="U807" s="118">
        <v>100274</v>
      </c>
      <c r="V807" s="116">
        <f t="shared" si="2780"/>
        <v>0</v>
      </c>
      <c r="W807" s="116">
        <f t="shared" si="2781"/>
        <v>100000</v>
      </c>
      <c r="X807" s="118">
        <v>1749</v>
      </c>
      <c r="Y807" s="119">
        <f t="shared" si="2782"/>
        <v>1.7442208349123401E-2</v>
      </c>
      <c r="Z807" s="120">
        <f t="shared" si="2783"/>
        <v>0.25728987993138935</v>
      </c>
      <c r="AA807" s="121">
        <f t="shared" si="2784"/>
        <v>250</v>
      </c>
      <c r="AB807" s="122">
        <f t="shared" si="2785"/>
        <v>250</v>
      </c>
      <c r="AC807" s="121">
        <f t="shared" si="2786"/>
        <v>0</v>
      </c>
      <c r="AD807" s="123">
        <f t="shared" si="2787"/>
        <v>450</v>
      </c>
      <c r="AE807" s="293">
        <f>IF((SUMIF($J$7:$J$1048576,J807,$U$7:$U$1048576))&gt;(SUMIF($J$7:$J$1048576,J807,$T$7:$T$1048576)),AD807,(IF(O807="cpv",(U807*S807),(U807*S807/1000))))</f>
        <v>450</v>
      </c>
      <c r="AF807" s="124">
        <f t="shared" si="2788"/>
        <v>0</v>
      </c>
      <c r="AG807" s="124">
        <v>0</v>
      </c>
      <c r="AH807" s="124">
        <f t="shared" si="2789"/>
        <v>200</v>
      </c>
      <c r="AI807" s="340">
        <f t="shared" si="2790"/>
        <v>0.44444444444444442</v>
      </c>
    </row>
    <row r="808" spans="1:35" customFormat="1" ht="15" hidden="1" customHeight="1" x14ac:dyDescent="0.3">
      <c r="A808" s="361" t="s">
        <v>1233</v>
      </c>
      <c r="B808" s="97">
        <v>2016</v>
      </c>
      <c r="C808" s="97">
        <v>4</v>
      </c>
      <c r="D808" s="98" t="s">
        <v>1016</v>
      </c>
      <c r="E808" s="99">
        <v>42474</v>
      </c>
      <c r="F808" s="99">
        <v>42478</v>
      </c>
      <c r="G808" s="100">
        <f t="shared" ca="1" si="2778"/>
        <v>0</v>
      </c>
      <c r="H808" s="96" t="s">
        <v>74</v>
      </c>
      <c r="I808" s="96" t="s">
        <v>145</v>
      </c>
      <c r="J808" s="96" t="s">
        <v>1235</v>
      </c>
      <c r="K808" s="101" t="str">
        <f t="shared" ca="1" si="2779"/>
        <v>Completed</v>
      </c>
      <c r="L808" s="97" t="s">
        <v>77</v>
      </c>
      <c r="M808" s="97" t="s">
        <v>58</v>
      </c>
      <c r="N808" s="97" t="s">
        <v>78</v>
      </c>
      <c r="O808" s="97" t="s">
        <v>60</v>
      </c>
      <c r="P808" s="97" t="s">
        <v>79</v>
      </c>
      <c r="Q808" s="97" t="s">
        <v>79</v>
      </c>
      <c r="R808" s="102">
        <v>1.5</v>
      </c>
      <c r="S808" s="102">
        <v>4.5</v>
      </c>
      <c r="T808" s="103">
        <v>100000</v>
      </c>
      <c r="U808" s="103">
        <v>103395</v>
      </c>
      <c r="V808" s="101">
        <f t="shared" si="2780"/>
        <v>0</v>
      </c>
      <c r="W808" s="101">
        <f t="shared" si="2781"/>
        <v>100000</v>
      </c>
      <c r="X808" s="103">
        <v>548</v>
      </c>
      <c r="Y808" s="104">
        <f t="shared" si="2782"/>
        <v>5.300062865709174E-3</v>
      </c>
      <c r="Z808" s="105">
        <f t="shared" si="2783"/>
        <v>0.82116788321167888</v>
      </c>
      <c r="AA808" s="106">
        <f t="shared" si="2784"/>
        <v>150</v>
      </c>
      <c r="AB808" s="107">
        <f t="shared" si="2785"/>
        <v>150</v>
      </c>
      <c r="AC808" s="106">
        <f t="shared" si="2786"/>
        <v>0</v>
      </c>
      <c r="AD808" s="108">
        <f t="shared" si="2787"/>
        <v>450</v>
      </c>
      <c r="AE808" s="298">
        <f>IF((SUMIF($J$7:$J$1048576,J808,$U$7:$U$1048576))&gt;(SUMIF($J$7:$J$1048576,J808,$T$7:$T$1048576)),AD808,(IF(O808="cpv",(U808*S808),(U808*S808/1000))))</f>
        <v>450</v>
      </c>
      <c r="AF808" s="109">
        <f t="shared" si="2788"/>
        <v>0</v>
      </c>
      <c r="AG808" s="109">
        <v>0</v>
      </c>
      <c r="AH808" s="109">
        <f t="shared" si="2789"/>
        <v>300</v>
      </c>
      <c r="AI808" s="341">
        <f t="shared" si="2790"/>
        <v>0.66666666666666663</v>
      </c>
    </row>
    <row r="809" spans="1:35" customFormat="1" ht="15.75" hidden="1" customHeight="1" thickBot="1" x14ac:dyDescent="0.3">
      <c r="A809" s="360" t="s">
        <v>1234</v>
      </c>
      <c r="B809" s="157">
        <v>2016</v>
      </c>
      <c r="C809" s="157">
        <v>4</v>
      </c>
      <c r="D809" s="342" t="s">
        <v>1016</v>
      </c>
      <c r="E809" s="159">
        <v>42474</v>
      </c>
      <c r="F809" s="159">
        <v>42478</v>
      </c>
      <c r="G809" s="343">
        <f t="shared" ca="1" si="2778"/>
        <v>0</v>
      </c>
      <c r="H809" s="156" t="s">
        <v>74</v>
      </c>
      <c r="I809" s="156" t="s">
        <v>145</v>
      </c>
      <c r="J809" s="156" t="s">
        <v>1235</v>
      </c>
      <c r="K809" s="344" t="str">
        <f t="shared" ca="1" si="2779"/>
        <v>Completed</v>
      </c>
      <c r="L809" s="157" t="s">
        <v>82</v>
      </c>
      <c r="M809" s="157" t="s">
        <v>58</v>
      </c>
      <c r="N809" s="157" t="s">
        <v>78</v>
      </c>
      <c r="O809" s="157" t="s">
        <v>60</v>
      </c>
      <c r="P809" s="157" t="s">
        <v>79</v>
      </c>
      <c r="Q809" s="157" t="s">
        <v>79</v>
      </c>
      <c r="R809" s="158">
        <v>0.5</v>
      </c>
      <c r="S809" s="158">
        <v>4.5</v>
      </c>
      <c r="T809" s="345">
        <v>240000</v>
      </c>
      <c r="U809" s="345">
        <v>240509</v>
      </c>
      <c r="V809" s="344">
        <f t="shared" si="2780"/>
        <v>0</v>
      </c>
      <c r="W809" s="344">
        <f t="shared" si="2781"/>
        <v>240000</v>
      </c>
      <c r="X809" s="345">
        <v>1897</v>
      </c>
      <c r="Y809" s="346">
        <f t="shared" si="2782"/>
        <v>7.8874387237068046E-3</v>
      </c>
      <c r="Z809" s="347">
        <f t="shared" si="2783"/>
        <v>0.5798629414865577</v>
      </c>
      <c r="AA809" s="348">
        <f t="shared" si="2784"/>
        <v>120</v>
      </c>
      <c r="AB809" s="349">
        <f t="shared" si="2785"/>
        <v>120</v>
      </c>
      <c r="AC809" s="348">
        <f t="shared" si="2786"/>
        <v>0</v>
      </c>
      <c r="AD809" s="350">
        <f t="shared" si="2787"/>
        <v>1080</v>
      </c>
      <c r="AE809" s="351">
        <v>1100</v>
      </c>
      <c r="AF809" s="352">
        <f t="shared" si="2788"/>
        <v>20</v>
      </c>
      <c r="AG809" s="352">
        <v>0</v>
      </c>
      <c r="AH809" s="352">
        <f t="shared" si="2789"/>
        <v>980</v>
      </c>
      <c r="AI809" s="353">
        <f t="shared" si="2790"/>
        <v>0.89090909090909087</v>
      </c>
    </row>
    <row r="810" spans="1:35" customFormat="1" ht="15" hidden="1" customHeight="1" x14ac:dyDescent="0.3">
      <c r="A810" s="359" t="s">
        <v>1236</v>
      </c>
      <c r="B810" s="111">
        <v>2016</v>
      </c>
      <c r="C810" s="111">
        <v>4</v>
      </c>
      <c r="D810" s="112" t="s">
        <v>1016</v>
      </c>
      <c r="E810" s="113">
        <v>42474</v>
      </c>
      <c r="F810" s="113">
        <v>42478</v>
      </c>
      <c r="G810" s="114">
        <f t="shared" ref="G810:G815" ca="1" si="2791">IF($N$1&gt;F810,0,(F810-$N$1))</f>
        <v>0</v>
      </c>
      <c r="H810" s="115" t="s">
        <v>54</v>
      </c>
      <c r="I810" s="115" t="s">
        <v>115</v>
      </c>
      <c r="J810" s="115" t="s">
        <v>1239</v>
      </c>
      <c r="K810" s="116" t="str">
        <f t="shared" ref="K810:K815" ca="1" si="2792">IF(F810=0,$L$3,(IF(G810=0,$L$1,$L$2)))</f>
        <v>Completed</v>
      </c>
      <c r="L810" s="111" t="s">
        <v>57</v>
      </c>
      <c r="M810" s="111" t="s">
        <v>58</v>
      </c>
      <c r="N810" s="111" t="s">
        <v>78</v>
      </c>
      <c r="O810" s="111" t="s">
        <v>60</v>
      </c>
      <c r="P810" s="111" t="s">
        <v>79</v>
      </c>
      <c r="Q810" s="111" t="s">
        <v>79</v>
      </c>
      <c r="R810" s="117">
        <v>2.5</v>
      </c>
      <c r="S810" s="117">
        <v>4.25</v>
      </c>
      <c r="T810" s="118">
        <v>125000</v>
      </c>
      <c r="U810" s="118">
        <v>125177</v>
      </c>
      <c r="V810" s="116">
        <f t="shared" ref="V810:V815" si="2793">IF(U810&gt;T810,0,T810-U810)</f>
        <v>0</v>
      </c>
      <c r="W810" s="116">
        <f t="shared" ref="W810:W815" si="2794">IF(U810&gt;T810,T810,U810)</f>
        <v>125000</v>
      </c>
      <c r="X810" s="118"/>
      <c r="Y810" s="119">
        <f t="shared" ref="Y810:Y815" si="2795">X810/U810</f>
        <v>0</v>
      </c>
      <c r="Z810" s="120" t="e">
        <f t="shared" ref="Z810:Z815" si="2796">AE810/X810</f>
        <v>#DIV/0!</v>
      </c>
      <c r="AA810" s="121">
        <f t="shared" ref="AA810:AA815" si="2797">IF(O810="cpv",(T810*R810),(T810/1000*R810))</f>
        <v>312.5</v>
      </c>
      <c r="AB810" s="122">
        <f t="shared" ref="AB810:AB815" si="2798">IF(O810="cpv",(IF(V810&gt;0,U810*R810,AA810)),(IF(V810&gt;0,U810/1000*R810,AA810)))</f>
        <v>312.5</v>
      </c>
      <c r="AC810" s="121">
        <f t="shared" ref="AC810:AC815" si="2799">AB810-AA810</f>
        <v>0</v>
      </c>
      <c r="AD810" s="123">
        <f t="shared" ref="AD810:AD815" si="2800">IF(O810="cpv",(T810*S810),(T810/1000*S810))</f>
        <v>531.25</v>
      </c>
      <c r="AE810" s="293">
        <v>300</v>
      </c>
      <c r="AF810" s="124">
        <f t="shared" ref="AF810:AF815" si="2801">AE810-AD810</f>
        <v>-231.25</v>
      </c>
      <c r="AG810" s="124">
        <v>0</v>
      </c>
      <c r="AH810" s="124">
        <f t="shared" ref="AH810:AH815" si="2802">AE810-AB810-AG810</f>
        <v>-12.5</v>
      </c>
      <c r="AI810" s="340">
        <f t="shared" ref="AI810:AI815" si="2803">AH810/AE810</f>
        <v>-4.1666666666666664E-2</v>
      </c>
    </row>
    <row r="811" spans="1:35" customFormat="1" ht="15" hidden="1" customHeight="1" x14ac:dyDescent="0.3">
      <c r="A811" s="361" t="s">
        <v>1237</v>
      </c>
      <c r="B811" s="97">
        <v>2016</v>
      </c>
      <c r="C811" s="97">
        <v>4</v>
      </c>
      <c r="D811" s="98" t="s">
        <v>1016</v>
      </c>
      <c r="E811" s="99">
        <v>42474</v>
      </c>
      <c r="F811" s="99">
        <v>42478</v>
      </c>
      <c r="G811" s="100">
        <f t="shared" ca="1" si="2791"/>
        <v>0</v>
      </c>
      <c r="H811" s="96" t="s">
        <v>54</v>
      </c>
      <c r="I811" s="96" t="s">
        <v>115</v>
      </c>
      <c r="J811" s="96" t="s">
        <v>1239</v>
      </c>
      <c r="K811" s="101" t="str">
        <f t="shared" ca="1" si="2792"/>
        <v>Completed</v>
      </c>
      <c r="L811" s="97" t="s">
        <v>64</v>
      </c>
      <c r="M811" s="97" t="s">
        <v>58</v>
      </c>
      <c r="N811" s="97" t="s">
        <v>78</v>
      </c>
      <c r="O811" s="97" t="s">
        <v>60</v>
      </c>
      <c r="P811" s="97" t="s">
        <v>79</v>
      </c>
      <c r="Q811" s="97" t="s">
        <v>79</v>
      </c>
      <c r="R811" s="102">
        <v>2.5</v>
      </c>
      <c r="S811" s="102">
        <v>4.25</v>
      </c>
      <c r="T811" s="103">
        <v>125000</v>
      </c>
      <c r="U811" s="103">
        <v>125237</v>
      </c>
      <c r="V811" s="101">
        <f t="shared" si="2793"/>
        <v>0</v>
      </c>
      <c r="W811" s="101">
        <f t="shared" si="2794"/>
        <v>125000</v>
      </c>
      <c r="X811" s="103">
        <v>2646</v>
      </c>
      <c r="Y811" s="104">
        <f t="shared" si="2795"/>
        <v>2.1127941423061875E-2</v>
      </c>
      <c r="Z811" s="105">
        <f t="shared" si="2796"/>
        <v>0.20077475434618292</v>
      </c>
      <c r="AA811" s="106">
        <f t="shared" si="2797"/>
        <v>312.5</v>
      </c>
      <c r="AB811" s="107">
        <f t="shared" si="2798"/>
        <v>312.5</v>
      </c>
      <c r="AC811" s="106">
        <f t="shared" si="2799"/>
        <v>0</v>
      </c>
      <c r="AD811" s="108">
        <f t="shared" si="2800"/>
        <v>531.25</v>
      </c>
      <c r="AE811" s="298">
        <f>IF((SUMIF($J$7:$J$1048576,J811,$U$7:$U$1048576))&gt;(SUMIF($J$7:$J$1048576,J811,$T$7:$T$1048576)),AD811,(IF(O811="cpv",(U811*S811),(U811*S811/1000))))</f>
        <v>531.25</v>
      </c>
      <c r="AF811" s="109">
        <f t="shared" si="2801"/>
        <v>0</v>
      </c>
      <c r="AG811" s="109">
        <v>0</v>
      </c>
      <c r="AH811" s="109">
        <f t="shared" si="2802"/>
        <v>218.75</v>
      </c>
      <c r="AI811" s="341">
        <f t="shared" si="2803"/>
        <v>0.41176470588235292</v>
      </c>
    </row>
    <row r="812" spans="1:35" customFormat="1" ht="15.75" hidden="1" customHeight="1" thickBot="1" x14ac:dyDescent="0.3">
      <c r="A812" s="360" t="s">
        <v>1238</v>
      </c>
      <c r="B812" s="157">
        <v>2016</v>
      </c>
      <c r="C812" s="157">
        <v>4</v>
      </c>
      <c r="D812" s="342" t="s">
        <v>1016</v>
      </c>
      <c r="E812" s="159">
        <v>42474</v>
      </c>
      <c r="F812" s="159">
        <v>42478</v>
      </c>
      <c r="G812" s="343">
        <f t="shared" ca="1" si="2791"/>
        <v>0</v>
      </c>
      <c r="H812" s="156" t="s">
        <v>54</v>
      </c>
      <c r="I812" s="156" t="s">
        <v>115</v>
      </c>
      <c r="J812" s="156" t="s">
        <v>1239</v>
      </c>
      <c r="K812" s="344" t="str">
        <f t="shared" ca="1" si="2792"/>
        <v>Completed</v>
      </c>
      <c r="L812" s="157" t="s">
        <v>82</v>
      </c>
      <c r="M812" s="157" t="s">
        <v>58</v>
      </c>
      <c r="N812" s="157" t="s">
        <v>78</v>
      </c>
      <c r="O812" s="157" t="s">
        <v>60</v>
      </c>
      <c r="P812" s="157" t="s">
        <v>79</v>
      </c>
      <c r="Q812" s="157" t="s">
        <v>79</v>
      </c>
      <c r="R812" s="158">
        <v>0.5</v>
      </c>
      <c r="S812" s="158">
        <v>4.25</v>
      </c>
      <c r="T812" s="345">
        <v>275000</v>
      </c>
      <c r="U812" s="345">
        <v>275911</v>
      </c>
      <c r="V812" s="344">
        <f t="shared" si="2793"/>
        <v>0</v>
      </c>
      <c r="W812" s="344">
        <f t="shared" si="2794"/>
        <v>275000</v>
      </c>
      <c r="X812" s="345">
        <v>2631</v>
      </c>
      <c r="Y812" s="346">
        <f t="shared" si="2795"/>
        <v>9.5356836081200089E-3</v>
      </c>
      <c r="Z812" s="347">
        <f t="shared" si="2796"/>
        <v>0.44422272900038007</v>
      </c>
      <c r="AA812" s="348">
        <f t="shared" si="2797"/>
        <v>137.5</v>
      </c>
      <c r="AB812" s="349">
        <f t="shared" si="2798"/>
        <v>137.5</v>
      </c>
      <c r="AC812" s="348">
        <f t="shared" si="2799"/>
        <v>0</v>
      </c>
      <c r="AD812" s="350">
        <f t="shared" si="2800"/>
        <v>1168.75</v>
      </c>
      <c r="AE812" s="351">
        <f>IF((SUMIF($J$7:$J$1048576,J812,$U$7:$U$1048576))&gt;(SUMIF($J$7:$J$1048576,J812,$T$7:$T$1048576)),AD812,(IF(O812="cpv",(U812*S812),(U812*S812/1000))))</f>
        <v>1168.75</v>
      </c>
      <c r="AF812" s="352">
        <f t="shared" si="2801"/>
        <v>0</v>
      </c>
      <c r="AG812" s="352">
        <v>0</v>
      </c>
      <c r="AH812" s="352">
        <f t="shared" si="2802"/>
        <v>1031.25</v>
      </c>
      <c r="AI812" s="353">
        <f t="shared" si="2803"/>
        <v>0.88235294117647056</v>
      </c>
    </row>
    <row r="813" spans="1:35" customFormat="1" ht="15" hidden="1" customHeight="1" x14ac:dyDescent="0.3">
      <c r="A813" s="359" t="s">
        <v>1240</v>
      </c>
      <c r="B813" s="111">
        <v>2016</v>
      </c>
      <c r="C813" s="111">
        <v>4</v>
      </c>
      <c r="D813" s="112" t="s">
        <v>1016</v>
      </c>
      <c r="E813" s="113">
        <v>42475</v>
      </c>
      <c r="F813" s="113">
        <v>42490</v>
      </c>
      <c r="G813" s="114">
        <f t="shared" ca="1" si="2791"/>
        <v>0</v>
      </c>
      <c r="H813" s="115" t="s">
        <v>74</v>
      </c>
      <c r="I813" s="115" t="s">
        <v>940</v>
      </c>
      <c r="J813" s="115" t="s">
        <v>1243</v>
      </c>
      <c r="K813" s="116" t="str">
        <f t="shared" ca="1" si="2792"/>
        <v>Completed</v>
      </c>
      <c r="L813" s="111" t="s">
        <v>57</v>
      </c>
      <c r="M813" s="111" t="s">
        <v>58</v>
      </c>
      <c r="N813" s="111" t="s">
        <v>59</v>
      </c>
      <c r="O813" s="111" t="s">
        <v>60</v>
      </c>
      <c r="P813" s="111" t="s">
        <v>61</v>
      </c>
      <c r="Q813" s="111" t="s">
        <v>62</v>
      </c>
      <c r="R813" s="117">
        <v>0.5</v>
      </c>
      <c r="S813" s="117">
        <v>8</v>
      </c>
      <c r="T813" s="118">
        <v>200000</v>
      </c>
      <c r="U813" s="118">
        <v>162318</v>
      </c>
      <c r="V813" s="116">
        <f t="shared" si="2793"/>
        <v>37682</v>
      </c>
      <c r="W813" s="116">
        <f t="shared" si="2794"/>
        <v>162318</v>
      </c>
      <c r="X813" s="118"/>
      <c r="Y813" s="119">
        <f t="shared" si="2795"/>
        <v>0</v>
      </c>
      <c r="Z813" s="120" t="e">
        <f t="shared" si="2796"/>
        <v>#DIV/0!</v>
      </c>
      <c r="AA813" s="121">
        <f t="shared" si="2797"/>
        <v>100</v>
      </c>
      <c r="AB813" s="122">
        <f t="shared" si="2798"/>
        <v>81.159000000000006</v>
      </c>
      <c r="AC813" s="121">
        <f t="shared" si="2799"/>
        <v>-18.840999999999994</v>
      </c>
      <c r="AD813" s="123">
        <f t="shared" si="2800"/>
        <v>1600</v>
      </c>
      <c r="AE813" s="293">
        <f>IF((SUMIF($J$7:$J$1048576,J813,$U$7:$U$1048576))&gt;(SUMIF($J$7:$J$1048576,J813,$T$7:$T$1048576)),AD813,(IF(O813="cpv",(U813*S813),(U813*S813/1000))))</f>
        <v>1298.5440000000001</v>
      </c>
      <c r="AF813" s="124">
        <f t="shared" si="2801"/>
        <v>-301.4559999999999</v>
      </c>
      <c r="AG813" s="124">
        <v>0</v>
      </c>
      <c r="AH813" s="124">
        <f t="shared" si="2802"/>
        <v>1217.385</v>
      </c>
      <c r="AI813" s="340">
        <f t="shared" si="2803"/>
        <v>0.93749999999999989</v>
      </c>
    </row>
    <row r="814" spans="1:35" customFormat="1" ht="15" hidden="1" customHeight="1" x14ac:dyDescent="0.3">
      <c r="A814" s="361" t="s">
        <v>1241</v>
      </c>
      <c r="B814" s="97">
        <v>2016</v>
      </c>
      <c r="C814" s="97">
        <v>4</v>
      </c>
      <c r="D814" s="98" t="s">
        <v>1016</v>
      </c>
      <c r="E814" s="99">
        <v>42475</v>
      </c>
      <c r="F814" s="99">
        <v>42490</v>
      </c>
      <c r="G814" s="100">
        <f t="shared" ca="1" si="2791"/>
        <v>0</v>
      </c>
      <c r="H814" s="96" t="s">
        <v>74</v>
      </c>
      <c r="I814" s="96" t="s">
        <v>940</v>
      </c>
      <c r="J814" s="96" t="s">
        <v>1243</v>
      </c>
      <c r="K814" s="101" t="str">
        <f t="shared" ca="1" si="2792"/>
        <v>Completed</v>
      </c>
      <c r="L814" s="97" t="s">
        <v>82</v>
      </c>
      <c r="M814" s="97" t="s">
        <v>58</v>
      </c>
      <c r="N814" s="97" t="s">
        <v>59</v>
      </c>
      <c r="O814" s="97" t="s">
        <v>60</v>
      </c>
      <c r="P814" s="97" t="s">
        <v>61</v>
      </c>
      <c r="Q814" s="97" t="s">
        <v>62</v>
      </c>
      <c r="R814" s="102">
        <v>0.1</v>
      </c>
      <c r="S814" s="102">
        <v>8</v>
      </c>
      <c r="T814" s="103">
        <v>300000</v>
      </c>
      <c r="U814" s="103">
        <v>305436</v>
      </c>
      <c r="V814" s="101">
        <f t="shared" si="2793"/>
        <v>0</v>
      </c>
      <c r="W814" s="101">
        <f t="shared" si="2794"/>
        <v>300000</v>
      </c>
      <c r="X814" s="103">
        <v>92</v>
      </c>
      <c r="Y814" s="104">
        <f t="shared" si="2795"/>
        <v>3.0120876386542514E-4</v>
      </c>
      <c r="Z814" s="105">
        <f t="shared" si="2796"/>
        <v>26.630434782608695</v>
      </c>
      <c r="AA814" s="106">
        <f t="shared" si="2797"/>
        <v>30</v>
      </c>
      <c r="AB814" s="107">
        <f t="shared" si="2798"/>
        <v>30</v>
      </c>
      <c r="AC814" s="106">
        <f t="shared" si="2799"/>
        <v>0</v>
      </c>
      <c r="AD814" s="108">
        <f t="shared" si="2800"/>
        <v>2400</v>
      </c>
      <c r="AE814" s="298">
        <v>2450</v>
      </c>
      <c r="AF814" s="109">
        <f t="shared" si="2801"/>
        <v>50</v>
      </c>
      <c r="AG814" s="109">
        <v>0</v>
      </c>
      <c r="AH814" s="109">
        <f t="shared" si="2802"/>
        <v>2420</v>
      </c>
      <c r="AI814" s="341">
        <f t="shared" si="2803"/>
        <v>0.98775510204081629</v>
      </c>
    </row>
    <row r="815" spans="1:35" customFormat="1" ht="15.75" hidden="1" customHeight="1" thickBot="1" x14ac:dyDescent="0.3">
      <c r="A815" s="360" t="s">
        <v>1242</v>
      </c>
      <c r="B815" s="157">
        <v>2016</v>
      </c>
      <c r="C815" s="157">
        <v>4</v>
      </c>
      <c r="D815" s="342" t="s">
        <v>1016</v>
      </c>
      <c r="E815" s="159">
        <v>42475</v>
      </c>
      <c r="F815" s="159">
        <v>42490</v>
      </c>
      <c r="G815" s="343">
        <f t="shared" ca="1" si="2791"/>
        <v>0</v>
      </c>
      <c r="H815" s="156" t="s">
        <v>74</v>
      </c>
      <c r="I815" s="156" t="s">
        <v>940</v>
      </c>
      <c r="J815" s="156" t="s">
        <v>1243</v>
      </c>
      <c r="K815" s="344" t="str">
        <f t="shared" ca="1" si="2792"/>
        <v>Completed</v>
      </c>
      <c r="L815" s="157" t="s">
        <v>64</v>
      </c>
      <c r="M815" s="157" t="s">
        <v>58</v>
      </c>
      <c r="N815" s="157" t="s">
        <v>59</v>
      </c>
      <c r="O815" s="157" t="s">
        <v>60</v>
      </c>
      <c r="P815" s="157" t="s">
        <v>61</v>
      </c>
      <c r="Q815" s="157" t="s">
        <v>62</v>
      </c>
      <c r="R815" s="158">
        <v>0.2</v>
      </c>
      <c r="S815" s="158">
        <v>8</v>
      </c>
      <c r="T815" s="345">
        <v>300000</v>
      </c>
      <c r="U815" s="345">
        <v>296536</v>
      </c>
      <c r="V815" s="344">
        <f t="shared" si="2793"/>
        <v>3464</v>
      </c>
      <c r="W815" s="344">
        <f t="shared" si="2794"/>
        <v>296536</v>
      </c>
      <c r="X815" s="345">
        <v>111</v>
      </c>
      <c r="Y815" s="346">
        <f t="shared" si="2795"/>
        <v>3.7432217336175037E-4</v>
      </c>
      <c r="Z815" s="347">
        <f t="shared" si="2796"/>
        <v>21.371963963963964</v>
      </c>
      <c r="AA815" s="348">
        <f t="shared" si="2797"/>
        <v>60</v>
      </c>
      <c r="AB815" s="349">
        <f t="shared" si="2798"/>
        <v>59.307200000000002</v>
      </c>
      <c r="AC815" s="348">
        <f t="shared" si="2799"/>
        <v>-0.69279999999999831</v>
      </c>
      <c r="AD815" s="350">
        <f t="shared" si="2800"/>
        <v>2400</v>
      </c>
      <c r="AE815" s="351">
        <f>IF((SUMIF($J$7:$J$1048576,J815,$U$7:$U$1048576))&gt;(SUMIF($J$7:$J$1048576,J815,$T$7:$T$1048576)),AD815,(IF(O815="cpv",(U815*S815),(U815*S815/1000))))</f>
        <v>2372.288</v>
      </c>
      <c r="AF815" s="352">
        <f t="shared" si="2801"/>
        <v>-27.711999999999989</v>
      </c>
      <c r="AG815" s="352">
        <v>0</v>
      </c>
      <c r="AH815" s="352">
        <f t="shared" si="2802"/>
        <v>2312.9807999999998</v>
      </c>
      <c r="AI815" s="353">
        <f t="shared" si="2803"/>
        <v>0.97499999999999987</v>
      </c>
    </row>
    <row r="816" spans="1:35" customFormat="1" ht="15" hidden="1" customHeight="1" x14ac:dyDescent="0.3">
      <c r="A816" s="359" t="s">
        <v>1244</v>
      </c>
      <c r="B816" s="111">
        <v>2016</v>
      </c>
      <c r="C816" s="111">
        <v>4</v>
      </c>
      <c r="D816" s="112" t="s">
        <v>1016</v>
      </c>
      <c r="E816" s="113">
        <v>42475</v>
      </c>
      <c r="F816" s="113">
        <v>42490</v>
      </c>
      <c r="G816" s="114">
        <f t="shared" ref="G816:G817" ca="1" si="2804">IF($N$1&gt;F816,0,(F816-$N$1))</f>
        <v>0</v>
      </c>
      <c r="H816" s="115" t="s">
        <v>74</v>
      </c>
      <c r="I816" s="115" t="s">
        <v>940</v>
      </c>
      <c r="J816" s="115" t="s">
        <v>1247</v>
      </c>
      <c r="K816" s="116" t="str">
        <f t="shared" ref="K816:K817" ca="1" si="2805">IF(F816=0,$L$3,(IF(G816=0,$L$1,$L$2)))</f>
        <v>Completed</v>
      </c>
      <c r="L816" s="111" t="s">
        <v>77</v>
      </c>
      <c r="M816" s="111" t="s">
        <v>58</v>
      </c>
      <c r="N816" s="111" t="s">
        <v>108</v>
      </c>
      <c r="O816" s="111" t="s">
        <v>109</v>
      </c>
      <c r="P816" s="111" t="s">
        <v>100</v>
      </c>
      <c r="Q816" s="111" t="s">
        <v>101</v>
      </c>
      <c r="R816" s="117">
        <v>0.01</v>
      </c>
      <c r="S816" s="117">
        <v>3.2500000000000001E-2</v>
      </c>
      <c r="T816" s="118">
        <v>100000</v>
      </c>
      <c r="U816" s="118">
        <v>100651</v>
      </c>
      <c r="V816" s="116">
        <f t="shared" ref="V816:V817" si="2806">IF(U816&gt;T816,0,T816-U816)</f>
        <v>0</v>
      </c>
      <c r="W816" s="116">
        <f t="shared" ref="W816:W817" si="2807">IF(U816&gt;T816,T816,U816)</f>
        <v>100000</v>
      </c>
      <c r="X816" s="118">
        <v>9201</v>
      </c>
      <c r="Y816" s="119">
        <f t="shared" ref="Y816:Y817" si="2808">X816/U816</f>
        <v>9.1414889072140362E-2</v>
      </c>
      <c r="Z816" s="120">
        <f t="shared" ref="Z816:Z817" si="2809">AE816/X816</f>
        <v>0.35552195413542009</v>
      </c>
      <c r="AA816" s="121">
        <f t="shared" ref="AA816:AA817" si="2810">IF(O816="cpv",(T816*R816),(T816/1000*R816))</f>
        <v>1000</v>
      </c>
      <c r="AB816" s="122">
        <f t="shared" ref="AB816:AB817" si="2811">IF(O816="cpv",(IF(V816&gt;0,U816*R816,AA816)),(IF(V816&gt;0,U816/1000*R816,AA816)))</f>
        <v>1000</v>
      </c>
      <c r="AC816" s="121">
        <f t="shared" ref="AC816:AC817" si="2812">AB816-AA816</f>
        <v>0</v>
      </c>
      <c r="AD816" s="123">
        <f t="shared" ref="AD816:AD817" si="2813">IF(O816="cpv",(T816*S816),(T816/1000*S816))</f>
        <v>3250</v>
      </c>
      <c r="AE816" s="293">
        <f>IF((SUMIF($J$7:$J$1048576,J816,$U$7:$U$1048576))&gt;(SUMIF($J$7:$J$1048576,J816,$T$7:$T$1048576)),AD816,(IF(O816="cpv",(U816*S816),(U816*S816/1000))))</f>
        <v>3271.1575000000003</v>
      </c>
      <c r="AF816" s="124">
        <f t="shared" ref="AF816:AF817" si="2814">AE816-AD816</f>
        <v>21.157500000000255</v>
      </c>
      <c r="AG816" s="124">
        <v>0</v>
      </c>
      <c r="AH816" s="124">
        <f t="shared" ref="AH816:AH817" si="2815">AE816-AB816-AG816</f>
        <v>2271.1575000000003</v>
      </c>
      <c r="AI816" s="340">
        <f t="shared" ref="AI816:AI817" si="2816">AH816/AE816</f>
        <v>0.69429781354153697</v>
      </c>
    </row>
    <row r="817" spans="1:35" customFormat="1" ht="15" hidden="1" customHeight="1" x14ac:dyDescent="0.3">
      <c r="A817" s="361" t="s">
        <v>1245</v>
      </c>
      <c r="B817" s="97">
        <v>2016</v>
      </c>
      <c r="C817" s="97">
        <v>4</v>
      </c>
      <c r="D817" s="98" t="s">
        <v>1016</v>
      </c>
      <c r="E817" s="99">
        <v>42475</v>
      </c>
      <c r="F817" s="99">
        <v>42490</v>
      </c>
      <c r="G817" s="100">
        <f t="shared" ca="1" si="2804"/>
        <v>0</v>
      </c>
      <c r="H817" s="96" t="s">
        <v>74</v>
      </c>
      <c r="I817" s="96" t="s">
        <v>940</v>
      </c>
      <c r="J817" s="96" t="s">
        <v>1247</v>
      </c>
      <c r="K817" s="101" t="str">
        <f t="shared" ca="1" si="2805"/>
        <v>Completed</v>
      </c>
      <c r="L817" s="97" t="s">
        <v>133</v>
      </c>
      <c r="M817" s="97" t="s">
        <v>58</v>
      </c>
      <c r="N817" s="97" t="s">
        <v>108</v>
      </c>
      <c r="O817" s="97" t="s">
        <v>109</v>
      </c>
      <c r="P817" s="97" t="s">
        <v>100</v>
      </c>
      <c r="Q817" s="97" t="s">
        <v>101</v>
      </c>
      <c r="R817" s="102">
        <v>5.0000000000000001E-3</v>
      </c>
      <c r="S817" s="102">
        <v>3.2500000000000001E-2</v>
      </c>
      <c r="T817" s="103">
        <v>110000</v>
      </c>
      <c r="U817" s="103">
        <v>94791</v>
      </c>
      <c r="V817" s="101">
        <f t="shared" si="2806"/>
        <v>15209</v>
      </c>
      <c r="W817" s="101">
        <f t="shared" si="2807"/>
        <v>94791</v>
      </c>
      <c r="X817" s="103">
        <v>5598</v>
      </c>
      <c r="Y817" s="104">
        <f t="shared" si="2808"/>
        <v>5.9056239516409786E-2</v>
      </c>
      <c r="Z817" s="105">
        <f t="shared" si="2809"/>
        <v>0.55032288317256162</v>
      </c>
      <c r="AA817" s="106">
        <f t="shared" si="2810"/>
        <v>550</v>
      </c>
      <c r="AB817" s="107">
        <f t="shared" si="2811"/>
        <v>473.95499999999998</v>
      </c>
      <c r="AC817" s="106">
        <f t="shared" si="2812"/>
        <v>-76.045000000000016</v>
      </c>
      <c r="AD817" s="108">
        <f t="shared" si="2813"/>
        <v>3575</v>
      </c>
      <c r="AE817" s="298">
        <f>IF((SUMIF($J$7:$J$1048576,J817,$U$7:$U$1048576))&gt;(SUMIF($J$7:$J$1048576,J817,$T$7:$T$1048576)),AD817,(IF(O817="cpv",(U817*S817),(U817*S817/1000))))</f>
        <v>3080.7075</v>
      </c>
      <c r="AF817" s="109">
        <f t="shared" si="2814"/>
        <v>-494.29250000000002</v>
      </c>
      <c r="AG817" s="109">
        <v>0</v>
      </c>
      <c r="AH817" s="109">
        <f t="shared" si="2815"/>
        <v>2606.7525000000001</v>
      </c>
      <c r="AI817" s="341">
        <f t="shared" si="2816"/>
        <v>0.84615384615384615</v>
      </c>
    </row>
    <row r="818" spans="1:35" customFormat="1" ht="15.75" hidden="1" customHeight="1" thickBot="1" x14ac:dyDescent="0.3">
      <c r="A818" s="360" t="s">
        <v>1246</v>
      </c>
      <c r="B818" s="157">
        <v>2016</v>
      </c>
      <c r="C818" s="157">
        <v>4</v>
      </c>
      <c r="D818" s="342" t="s">
        <v>1016</v>
      </c>
      <c r="E818" s="159">
        <v>42475</v>
      </c>
      <c r="F818" s="159">
        <v>42490</v>
      </c>
      <c r="G818" s="343">
        <f t="shared" ref="G818:G822" ca="1" si="2817">IF($N$1&gt;F818,0,(F818-$N$1))</f>
        <v>0</v>
      </c>
      <c r="H818" s="156" t="s">
        <v>74</v>
      </c>
      <c r="I818" s="156" t="s">
        <v>940</v>
      </c>
      <c r="J818" s="156" t="s">
        <v>1247</v>
      </c>
      <c r="K818" s="344" t="str">
        <f t="shared" ref="K818:K822" ca="1" si="2818">IF(F818=0,$L$3,(IF(G818=0,$L$1,$L$2)))</f>
        <v>Completed</v>
      </c>
      <c r="L818" s="157" t="s">
        <v>64</v>
      </c>
      <c r="M818" s="157" t="s">
        <v>58</v>
      </c>
      <c r="N818" s="157" t="s">
        <v>108</v>
      </c>
      <c r="O818" s="157" t="s">
        <v>109</v>
      </c>
      <c r="P818" s="157" t="s">
        <v>100</v>
      </c>
      <c r="Q818" s="157" t="s">
        <v>101</v>
      </c>
      <c r="R818" s="158">
        <v>6.0000000000000001E-3</v>
      </c>
      <c r="S818" s="158">
        <v>3.2500000000000001E-2</v>
      </c>
      <c r="T818" s="345">
        <v>100000</v>
      </c>
      <c r="U818" s="345">
        <v>13161</v>
      </c>
      <c r="V818" s="344">
        <f t="shared" ref="V818:V822" si="2819">IF(U818&gt;T818,0,T818-U818)</f>
        <v>86839</v>
      </c>
      <c r="W818" s="344">
        <f t="shared" ref="W818:W822" si="2820">IF(U818&gt;T818,T818,U818)</f>
        <v>13161</v>
      </c>
      <c r="X818" s="345">
        <v>844</v>
      </c>
      <c r="Y818" s="346">
        <f t="shared" ref="Y818:Y822" si="2821">X818/U818</f>
        <v>6.4128865587721295E-2</v>
      </c>
      <c r="Z818" s="347">
        <f t="shared" ref="Z818:Z822" si="2822">AE818/X818</f>
        <v>0.50679206161137447</v>
      </c>
      <c r="AA818" s="348">
        <f t="shared" ref="AA818:AA822" si="2823">IF(O818="cpv",(T818*R818),(T818/1000*R818))</f>
        <v>600</v>
      </c>
      <c r="AB818" s="349">
        <f t="shared" ref="AB818:AB819" si="2824">IF(O818="cpv",(IF(V818&gt;0,U818*R818,AA818)),(IF(V818&gt;0,U818/1000*R818,AA818)))</f>
        <v>78.966000000000008</v>
      </c>
      <c r="AC818" s="348">
        <f t="shared" ref="AC818:AC822" si="2825">AB818-AA818</f>
        <v>-521.03399999999999</v>
      </c>
      <c r="AD818" s="350">
        <f t="shared" ref="AD818:AD822" si="2826">IF(O818="cpv",(T818*S818),(T818/1000*S818))</f>
        <v>3250</v>
      </c>
      <c r="AE818" s="351">
        <f>IF((SUMIF($J$7:$J$1048576,J818,$U$7:$U$1048576))&gt;(SUMIF($J$7:$J$1048576,J818,$T$7:$T$1048576)),AD818,(IF(O818="cpv",(U818*S818),(U818*S818/1000))))</f>
        <v>427.73250000000002</v>
      </c>
      <c r="AF818" s="352">
        <f t="shared" ref="AF818:AF822" si="2827">AE818-AD818</f>
        <v>-2822.2674999999999</v>
      </c>
      <c r="AG818" s="352">
        <v>0</v>
      </c>
      <c r="AH818" s="352">
        <f t="shared" ref="AH818:AH822" si="2828">AE818-AB818-AG818</f>
        <v>348.76650000000001</v>
      </c>
      <c r="AI818" s="353">
        <f t="shared" ref="AI818:AI822" si="2829">AH818/AE818</f>
        <v>0.81538461538461537</v>
      </c>
    </row>
    <row r="819" spans="1:35" customFormat="1" ht="15.75" hidden="1" customHeight="1" thickBot="1" x14ac:dyDescent="0.3">
      <c r="A819" s="362" t="s">
        <v>1248</v>
      </c>
      <c r="B819" s="141">
        <v>2016</v>
      </c>
      <c r="C819" s="141">
        <v>4</v>
      </c>
      <c r="D819" s="142" t="s">
        <v>1016</v>
      </c>
      <c r="E819" s="143">
        <v>42475</v>
      </c>
      <c r="F819" s="143">
        <v>42490</v>
      </c>
      <c r="G819" s="144">
        <f t="shared" ca="1" si="2817"/>
        <v>0</v>
      </c>
      <c r="H819" s="145" t="s">
        <v>74</v>
      </c>
      <c r="I819" s="145" t="s">
        <v>940</v>
      </c>
      <c r="J819" s="145" t="s">
        <v>1249</v>
      </c>
      <c r="K819" s="146" t="str">
        <f t="shared" ca="1" si="2818"/>
        <v>Completed</v>
      </c>
      <c r="L819" s="141" t="s">
        <v>817</v>
      </c>
      <c r="M819" s="141" t="s">
        <v>58</v>
      </c>
      <c r="N819" s="141" t="s">
        <v>587</v>
      </c>
      <c r="O819" s="141" t="s">
        <v>109</v>
      </c>
      <c r="P819" s="141" t="s">
        <v>100</v>
      </c>
      <c r="Q819" s="141" t="s">
        <v>101</v>
      </c>
      <c r="R819" s="147">
        <v>3.6999999999999998E-2</v>
      </c>
      <c r="S819" s="147">
        <v>0.06</v>
      </c>
      <c r="T819" s="148">
        <v>100000</v>
      </c>
      <c r="U819" s="148">
        <v>101810</v>
      </c>
      <c r="V819" s="146">
        <f t="shared" si="2819"/>
        <v>0</v>
      </c>
      <c r="W819" s="146">
        <f t="shared" si="2820"/>
        <v>100000</v>
      </c>
      <c r="X819" s="148">
        <v>5947</v>
      </c>
      <c r="Y819" s="149">
        <f t="shared" si="2821"/>
        <v>5.8412729594342405E-2</v>
      </c>
      <c r="Z819" s="150">
        <f t="shared" si="2822"/>
        <v>1.0089120564990752</v>
      </c>
      <c r="AA819" s="151">
        <f t="shared" si="2823"/>
        <v>3700</v>
      </c>
      <c r="AB819" s="152">
        <f t="shared" si="2824"/>
        <v>3700</v>
      </c>
      <c r="AC819" s="151">
        <f t="shared" si="2825"/>
        <v>0</v>
      </c>
      <c r="AD819" s="153">
        <f t="shared" si="2826"/>
        <v>6000</v>
      </c>
      <c r="AE819" s="295">
        <f>IF((SUMIF($J$7:$J$1048576,J819,$U$7:$U$1048576))&gt;(SUMIF($J$7:$J$1048576,J819,$T$7:$T$1048576)),AD819,(IF(O819="cpv",(U819*S819),(U819*S819/1000))))</f>
        <v>6000</v>
      </c>
      <c r="AF819" s="154">
        <f t="shared" si="2827"/>
        <v>0</v>
      </c>
      <c r="AG819" s="154">
        <v>0</v>
      </c>
      <c r="AH819" s="154">
        <f t="shared" si="2828"/>
        <v>2300</v>
      </c>
      <c r="AI819" s="354">
        <f t="shared" si="2829"/>
        <v>0.38333333333333336</v>
      </c>
    </row>
    <row r="820" spans="1:35" customFormat="1" ht="15" hidden="1" customHeight="1" x14ac:dyDescent="0.3">
      <c r="A820" s="359" t="s">
        <v>1250</v>
      </c>
      <c r="B820" s="111">
        <v>2016</v>
      </c>
      <c r="C820" s="111">
        <v>4</v>
      </c>
      <c r="D820" s="112" t="s">
        <v>1016</v>
      </c>
      <c r="E820" s="113">
        <v>42475</v>
      </c>
      <c r="F820" s="113">
        <v>42490</v>
      </c>
      <c r="G820" s="114">
        <f t="shared" ref="G820:G821" ca="1" si="2830">IF($N$1&gt;F820,0,(F820-$N$1))</f>
        <v>0</v>
      </c>
      <c r="H820" s="115" t="s">
        <v>54</v>
      </c>
      <c r="I820" s="115" t="s">
        <v>140</v>
      </c>
      <c r="J820" s="115" t="s">
        <v>1251</v>
      </c>
      <c r="K820" s="116" t="str">
        <f t="shared" ref="K820:K821" ca="1" si="2831">IF(F820=0,$L$3,(IF(G820=0,$L$1,$L$2)))</f>
        <v>Completed</v>
      </c>
      <c r="L820" s="111" t="s">
        <v>175</v>
      </c>
      <c r="M820" s="111" t="s">
        <v>58</v>
      </c>
      <c r="N820" s="111" t="s">
        <v>286</v>
      </c>
      <c r="O820" s="111" t="s">
        <v>60</v>
      </c>
      <c r="P820" s="111" t="s">
        <v>61</v>
      </c>
      <c r="Q820" s="111" t="s">
        <v>62</v>
      </c>
      <c r="R820" s="117"/>
      <c r="S820" s="117">
        <v>100</v>
      </c>
      <c r="T820" s="118">
        <v>105000</v>
      </c>
      <c r="U820" s="118">
        <v>105211</v>
      </c>
      <c r="V820" s="116">
        <f t="shared" ref="V820:V821" si="2832">IF(U820&gt;T820,0,T820-U820)</f>
        <v>0</v>
      </c>
      <c r="W820" s="116">
        <f t="shared" ref="W820:W821" si="2833">IF(U820&gt;T820,T820,U820)</f>
        <v>105000</v>
      </c>
      <c r="X820" s="118">
        <v>25</v>
      </c>
      <c r="Y820" s="119">
        <f t="shared" ref="Y820:Y821" si="2834">X820/U820</f>
        <v>2.3761773958996682E-4</v>
      </c>
      <c r="Z820" s="120">
        <f t="shared" ref="Z820:Z821" si="2835">AE820/X820</f>
        <v>0</v>
      </c>
      <c r="AA820" s="121">
        <f t="shared" ref="AA820:AA821" si="2836">IF(O820="cpv",(T820*R820),(T820/1000*R820))</f>
        <v>0</v>
      </c>
      <c r="AB820" s="122">
        <v>748</v>
      </c>
      <c r="AC820" s="121">
        <f t="shared" ref="AC820:AC821" si="2837">AB820-AA820</f>
        <v>748</v>
      </c>
      <c r="AD820" s="123">
        <f t="shared" ref="AD820:AD821" si="2838">IF(O820="cpv",(T820*S820),(T820/1000*S820))</f>
        <v>10500</v>
      </c>
      <c r="AE820" s="293">
        <v>0</v>
      </c>
      <c r="AF820" s="124">
        <f t="shared" ref="AF820:AF821" si="2839">AE820-AD820</f>
        <v>-10500</v>
      </c>
      <c r="AG820" s="124">
        <v>0</v>
      </c>
      <c r="AH820" s="124">
        <f t="shared" ref="AH820:AH821" si="2840">AE820-AB820-AG820</f>
        <v>-748</v>
      </c>
      <c r="AI820" s="340" t="e">
        <f t="shared" ref="AI820:AI821" si="2841">AH820/AE820</f>
        <v>#DIV/0!</v>
      </c>
    </row>
    <row r="821" spans="1:35" customFormat="1" ht="15" hidden="1" customHeight="1" x14ac:dyDescent="0.3">
      <c r="A821" s="363" t="s">
        <v>1250</v>
      </c>
      <c r="B821" s="324">
        <v>2016</v>
      </c>
      <c r="C821" s="324">
        <v>4</v>
      </c>
      <c r="D821" s="325" t="s">
        <v>1016</v>
      </c>
      <c r="E821" s="326">
        <v>42475</v>
      </c>
      <c r="F821" s="326">
        <v>42490</v>
      </c>
      <c r="G821" s="327">
        <f t="shared" ca="1" si="2830"/>
        <v>0</v>
      </c>
      <c r="H821" s="46" t="s">
        <v>54</v>
      </c>
      <c r="I821" s="46" t="s">
        <v>140</v>
      </c>
      <c r="J821" s="46" t="s">
        <v>1251</v>
      </c>
      <c r="K821" s="51" t="str">
        <f t="shared" ca="1" si="2831"/>
        <v>Completed</v>
      </c>
      <c r="L821" s="47" t="s">
        <v>1372</v>
      </c>
      <c r="M821" s="47" t="s">
        <v>58</v>
      </c>
      <c r="N821" s="47" t="s">
        <v>286</v>
      </c>
      <c r="O821" s="47" t="s">
        <v>60</v>
      </c>
      <c r="P821" s="47" t="s">
        <v>61</v>
      </c>
      <c r="Q821" s="47" t="s">
        <v>62</v>
      </c>
      <c r="R821" s="52"/>
      <c r="S821" s="52">
        <v>100</v>
      </c>
      <c r="T821" s="53">
        <v>105000</v>
      </c>
      <c r="U821" s="53">
        <v>105211</v>
      </c>
      <c r="V821" s="51">
        <f t="shared" si="2832"/>
        <v>0</v>
      </c>
      <c r="W821" s="51">
        <f t="shared" si="2833"/>
        <v>105000</v>
      </c>
      <c r="X821" s="53">
        <v>25</v>
      </c>
      <c r="Y821" s="54">
        <f t="shared" si="2834"/>
        <v>2.3761773958996682E-4</v>
      </c>
      <c r="Z821" s="55">
        <f t="shared" si="2835"/>
        <v>419.2</v>
      </c>
      <c r="AA821" s="56">
        <f t="shared" si="2836"/>
        <v>0</v>
      </c>
      <c r="AB821" s="57">
        <v>1812</v>
      </c>
      <c r="AC821" s="56">
        <f t="shared" si="2837"/>
        <v>1812</v>
      </c>
      <c r="AD821" s="58">
        <f t="shared" si="2838"/>
        <v>10500</v>
      </c>
      <c r="AE821" s="296">
        <v>10480</v>
      </c>
      <c r="AF821" s="60">
        <f t="shared" si="2839"/>
        <v>-20</v>
      </c>
      <c r="AG821" s="60">
        <v>0</v>
      </c>
      <c r="AH821" s="60">
        <f t="shared" si="2840"/>
        <v>8668</v>
      </c>
      <c r="AI821" s="384">
        <f t="shared" si="2841"/>
        <v>0.82709923664122142</v>
      </c>
    </row>
    <row r="822" spans="1:35" customFormat="1" ht="15.75" hidden="1" customHeight="1" thickBot="1" x14ac:dyDescent="0.3">
      <c r="A822" s="130" t="s">
        <v>1250</v>
      </c>
      <c r="B822" s="126">
        <v>2016</v>
      </c>
      <c r="C822" s="126">
        <v>4</v>
      </c>
      <c r="D822" s="127" t="s">
        <v>1016</v>
      </c>
      <c r="E822" s="128">
        <v>42475</v>
      </c>
      <c r="F822" s="128">
        <v>42490</v>
      </c>
      <c r="G822" s="129">
        <f t="shared" ca="1" si="2817"/>
        <v>0</v>
      </c>
      <c r="H822" s="156" t="s">
        <v>54</v>
      </c>
      <c r="I822" s="156" t="s">
        <v>140</v>
      </c>
      <c r="J822" s="156" t="s">
        <v>1251</v>
      </c>
      <c r="K822" s="344" t="str">
        <f t="shared" ca="1" si="2818"/>
        <v>Completed</v>
      </c>
      <c r="L822" s="157" t="s">
        <v>1373</v>
      </c>
      <c r="M822" s="157" t="s">
        <v>58</v>
      </c>
      <c r="N822" s="157" t="s">
        <v>286</v>
      </c>
      <c r="O822" s="157" t="s">
        <v>60</v>
      </c>
      <c r="P822" s="157" t="s">
        <v>61</v>
      </c>
      <c r="Q822" s="157" t="s">
        <v>62</v>
      </c>
      <c r="R822" s="158"/>
      <c r="S822" s="158">
        <v>100</v>
      </c>
      <c r="T822" s="345">
        <v>105000</v>
      </c>
      <c r="U822" s="345">
        <v>105211</v>
      </c>
      <c r="V822" s="344">
        <f t="shared" si="2819"/>
        <v>0</v>
      </c>
      <c r="W822" s="344">
        <f t="shared" si="2820"/>
        <v>105000</v>
      </c>
      <c r="X822" s="345">
        <v>25</v>
      </c>
      <c r="Y822" s="346">
        <f t="shared" si="2821"/>
        <v>2.3761773958996682E-4</v>
      </c>
      <c r="Z822" s="347">
        <f t="shared" si="2822"/>
        <v>0</v>
      </c>
      <c r="AA822" s="348">
        <f t="shared" si="2823"/>
        <v>0</v>
      </c>
      <c r="AB822" s="349">
        <v>6.3</v>
      </c>
      <c r="AC822" s="348">
        <f t="shared" si="2825"/>
        <v>6.3</v>
      </c>
      <c r="AD822" s="350">
        <f t="shared" si="2826"/>
        <v>10500</v>
      </c>
      <c r="AE822" s="351">
        <v>0</v>
      </c>
      <c r="AF822" s="352">
        <f t="shared" si="2827"/>
        <v>-10500</v>
      </c>
      <c r="AG822" s="352">
        <v>0</v>
      </c>
      <c r="AH822" s="352">
        <f t="shared" si="2828"/>
        <v>-6.3</v>
      </c>
      <c r="AI822" s="353" t="e">
        <f t="shared" si="2829"/>
        <v>#DIV/0!</v>
      </c>
    </row>
    <row r="823" spans="1:35" customFormat="1" ht="15" hidden="1" customHeight="1" x14ac:dyDescent="0.3">
      <c r="A823" s="359" t="s">
        <v>1252</v>
      </c>
      <c r="B823" s="111">
        <v>2016</v>
      </c>
      <c r="C823" s="111">
        <v>4</v>
      </c>
      <c r="D823" s="112" t="s">
        <v>1016</v>
      </c>
      <c r="E823" s="113">
        <v>42475</v>
      </c>
      <c r="F823" s="113">
        <v>42490</v>
      </c>
      <c r="G823" s="114">
        <f t="shared" ref="G823:G826" ca="1" si="2842">IF($N$1&gt;F823,0,(F823-$N$1))</f>
        <v>0</v>
      </c>
      <c r="H823" s="115" t="s">
        <v>54</v>
      </c>
      <c r="I823" s="115" t="s">
        <v>284</v>
      </c>
      <c r="J823" s="115" t="s">
        <v>1255</v>
      </c>
      <c r="K823" s="116" t="str">
        <f t="shared" ref="K823:K826" ca="1" si="2843">IF(F823=0,$L$3,(IF(G823=0,$L$1,$L$2)))</f>
        <v>Completed</v>
      </c>
      <c r="L823" s="111" t="s">
        <v>82</v>
      </c>
      <c r="M823" s="111" t="s">
        <v>58</v>
      </c>
      <c r="N823" s="111" t="s">
        <v>78</v>
      </c>
      <c r="O823" s="111" t="s">
        <v>60</v>
      </c>
      <c r="P823" s="111" t="s">
        <v>79</v>
      </c>
      <c r="Q823" s="111" t="s">
        <v>79</v>
      </c>
      <c r="R823" s="117">
        <v>0.5</v>
      </c>
      <c r="S823" s="117">
        <v>4.25</v>
      </c>
      <c r="T823" s="118">
        <v>450000</v>
      </c>
      <c r="U823" s="118">
        <v>450221</v>
      </c>
      <c r="V823" s="116">
        <f t="shared" ref="V823:V826" si="2844">IF(U823&gt;T823,0,T823-U823)</f>
        <v>0</v>
      </c>
      <c r="W823" s="116">
        <f t="shared" ref="W823:W826" si="2845">IF(U823&gt;T823,T823,U823)</f>
        <v>450000</v>
      </c>
      <c r="X823" s="118"/>
      <c r="Y823" s="119">
        <f t="shared" ref="Y823:Y826" si="2846">X823/U823</f>
        <v>0</v>
      </c>
      <c r="Z823" s="120" t="e">
        <f t="shared" ref="Z823:Z826" si="2847">AE823/X823</f>
        <v>#DIV/0!</v>
      </c>
      <c r="AA823" s="121">
        <f t="shared" ref="AA823:AA826" si="2848">IF(O823="cpv",(T823*R823),(T823/1000*R823))</f>
        <v>225</v>
      </c>
      <c r="AB823" s="122">
        <f t="shared" ref="AB823:AB826" si="2849">IF(O823="cpv",(IF(V823&gt;0,U823*R823,AA823)),(IF(V823&gt;0,U823/1000*R823,AA823)))</f>
        <v>225</v>
      </c>
      <c r="AC823" s="121">
        <f t="shared" ref="AC823:AC826" si="2850">AB823-AA823</f>
        <v>0</v>
      </c>
      <c r="AD823" s="123">
        <f t="shared" ref="AD823:AD826" si="2851">IF(O823="cpv",(T823*S823),(T823/1000*S823))</f>
        <v>1912.5</v>
      </c>
      <c r="AE823" s="293">
        <v>1928</v>
      </c>
      <c r="AF823" s="124">
        <f t="shared" ref="AF823:AF826" si="2852">AE823-AD823</f>
        <v>15.5</v>
      </c>
      <c r="AG823" s="124">
        <v>0</v>
      </c>
      <c r="AH823" s="124">
        <f t="shared" ref="AH823:AH826" si="2853">AE823-AB823-AG823</f>
        <v>1703</v>
      </c>
      <c r="AI823" s="340">
        <f t="shared" ref="AI823:AI826" si="2854">AH823/AE823</f>
        <v>0.88329875518672196</v>
      </c>
    </row>
    <row r="824" spans="1:35" customFormat="1" ht="15" hidden="1" customHeight="1" x14ac:dyDescent="0.3">
      <c r="A824" s="361" t="s">
        <v>1253</v>
      </c>
      <c r="B824" s="97">
        <v>2016</v>
      </c>
      <c r="C824" s="97">
        <v>4</v>
      </c>
      <c r="D824" s="98" t="s">
        <v>1016</v>
      </c>
      <c r="E824" s="99">
        <v>42475</v>
      </c>
      <c r="F824" s="99">
        <v>42490</v>
      </c>
      <c r="G824" s="100">
        <f t="shared" ca="1" si="2842"/>
        <v>0</v>
      </c>
      <c r="H824" s="96" t="s">
        <v>54</v>
      </c>
      <c r="I824" s="96" t="s">
        <v>284</v>
      </c>
      <c r="J824" s="96" t="s">
        <v>1255</v>
      </c>
      <c r="K824" s="101" t="str">
        <f t="shared" ca="1" si="2843"/>
        <v>Completed</v>
      </c>
      <c r="L824" s="97" t="s">
        <v>77</v>
      </c>
      <c r="M824" s="97" t="s">
        <v>58</v>
      </c>
      <c r="N824" s="97" t="s">
        <v>78</v>
      </c>
      <c r="O824" s="97" t="s">
        <v>60</v>
      </c>
      <c r="P824" s="97" t="s">
        <v>79</v>
      </c>
      <c r="Q824" s="97" t="s">
        <v>79</v>
      </c>
      <c r="R824" s="102">
        <v>1.5</v>
      </c>
      <c r="S824" s="102">
        <v>4.25</v>
      </c>
      <c r="T824" s="103">
        <v>900000</v>
      </c>
      <c r="U824" s="103">
        <v>903370</v>
      </c>
      <c r="V824" s="101">
        <f t="shared" si="2844"/>
        <v>0</v>
      </c>
      <c r="W824" s="101">
        <f t="shared" si="2845"/>
        <v>900000</v>
      </c>
      <c r="X824" s="103">
        <v>2252</v>
      </c>
      <c r="Y824" s="104">
        <f t="shared" si="2846"/>
        <v>2.4928877425639548E-3</v>
      </c>
      <c r="Z824" s="105">
        <f t="shared" si="2847"/>
        <v>1.6984902309058614</v>
      </c>
      <c r="AA824" s="106">
        <f t="shared" si="2848"/>
        <v>1350</v>
      </c>
      <c r="AB824" s="107">
        <f t="shared" si="2849"/>
        <v>1350</v>
      </c>
      <c r="AC824" s="106">
        <f t="shared" si="2850"/>
        <v>0</v>
      </c>
      <c r="AD824" s="108">
        <f t="shared" si="2851"/>
        <v>3825</v>
      </c>
      <c r="AE824" s="298">
        <f>IF((SUMIF($J$7:$J$1048576,J824,$U$7:$U$1048576))&gt;(SUMIF($J$7:$J$1048576,J824,$T$7:$T$1048576)),AD824,(IF(O824="cpv",(U824*S824),(U824*S824/1000))))</f>
        <v>3825</v>
      </c>
      <c r="AF824" s="109">
        <f t="shared" si="2852"/>
        <v>0</v>
      </c>
      <c r="AG824" s="109">
        <v>0</v>
      </c>
      <c r="AH824" s="109">
        <f t="shared" si="2853"/>
        <v>2475</v>
      </c>
      <c r="AI824" s="341">
        <f t="shared" si="2854"/>
        <v>0.6470588235294118</v>
      </c>
    </row>
    <row r="825" spans="1:35" customFormat="1" ht="15.75" hidden="1" customHeight="1" thickBot="1" x14ac:dyDescent="0.3">
      <c r="A825" s="360" t="s">
        <v>1254</v>
      </c>
      <c r="B825" s="157">
        <v>2016</v>
      </c>
      <c r="C825" s="157">
        <v>4</v>
      </c>
      <c r="D825" s="342" t="s">
        <v>1016</v>
      </c>
      <c r="E825" s="159">
        <v>42475</v>
      </c>
      <c r="F825" s="159">
        <v>42490</v>
      </c>
      <c r="G825" s="343">
        <f t="shared" ca="1" si="2842"/>
        <v>0</v>
      </c>
      <c r="H825" s="156" t="s">
        <v>54</v>
      </c>
      <c r="I825" s="156" t="s">
        <v>284</v>
      </c>
      <c r="J825" s="156" t="s">
        <v>1255</v>
      </c>
      <c r="K825" s="344" t="str">
        <f t="shared" ca="1" si="2843"/>
        <v>Completed</v>
      </c>
      <c r="L825" s="157" t="s">
        <v>57</v>
      </c>
      <c r="M825" s="157" t="s">
        <v>58</v>
      </c>
      <c r="N825" s="157" t="s">
        <v>78</v>
      </c>
      <c r="O825" s="157" t="s">
        <v>60</v>
      </c>
      <c r="P825" s="157" t="s">
        <v>79</v>
      </c>
      <c r="Q825" s="157" t="s">
        <v>79</v>
      </c>
      <c r="R825" s="158">
        <v>2.5</v>
      </c>
      <c r="S825" s="158">
        <v>4.25</v>
      </c>
      <c r="T825" s="345">
        <v>800000</v>
      </c>
      <c r="U825" s="345">
        <v>800112</v>
      </c>
      <c r="V825" s="344">
        <f t="shared" si="2844"/>
        <v>0</v>
      </c>
      <c r="W825" s="344">
        <f t="shared" si="2845"/>
        <v>800000</v>
      </c>
      <c r="X825" s="345"/>
      <c r="Y825" s="346">
        <f t="shared" si="2846"/>
        <v>0</v>
      </c>
      <c r="Z825" s="347" t="e">
        <f t="shared" si="2847"/>
        <v>#DIV/0!</v>
      </c>
      <c r="AA825" s="348">
        <f t="shared" si="2848"/>
        <v>2000</v>
      </c>
      <c r="AB825" s="349">
        <f t="shared" si="2849"/>
        <v>2000</v>
      </c>
      <c r="AC825" s="348">
        <f t="shared" si="2850"/>
        <v>0</v>
      </c>
      <c r="AD825" s="350">
        <f t="shared" si="2851"/>
        <v>3400</v>
      </c>
      <c r="AE825" s="351">
        <f>IF((SUMIF($J$7:$J$1048576,J825,$U$7:$U$1048576))&gt;(SUMIF($J$7:$J$1048576,J825,$T$7:$T$1048576)),AD825,(IF(O825="cpv",(U825*S825),(U825*S825/1000))))</f>
        <v>3400</v>
      </c>
      <c r="AF825" s="352">
        <f t="shared" si="2852"/>
        <v>0</v>
      </c>
      <c r="AG825" s="352">
        <v>0</v>
      </c>
      <c r="AH825" s="352">
        <f t="shared" si="2853"/>
        <v>1400</v>
      </c>
      <c r="AI825" s="353">
        <f t="shared" si="2854"/>
        <v>0.41176470588235292</v>
      </c>
    </row>
    <row r="826" spans="1:35" customFormat="1" ht="15" hidden="1" customHeight="1" x14ac:dyDescent="0.3">
      <c r="A826" s="359" t="s">
        <v>1256</v>
      </c>
      <c r="B826" s="111">
        <v>2016</v>
      </c>
      <c r="C826" s="111">
        <v>4</v>
      </c>
      <c r="D826" s="112" t="s">
        <v>1016</v>
      </c>
      <c r="E826" s="113">
        <v>42476</v>
      </c>
      <c r="F826" s="113">
        <v>42490</v>
      </c>
      <c r="G826" s="114">
        <f t="shared" ca="1" si="2842"/>
        <v>0</v>
      </c>
      <c r="H826" s="115" t="s">
        <v>54</v>
      </c>
      <c r="I826" s="115" t="s">
        <v>524</v>
      </c>
      <c r="J826" s="115" t="s">
        <v>1259</v>
      </c>
      <c r="K826" s="116" t="str">
        <f t="shared" ca="1" si="2843"/>
        <v>Completed</v>
      </c>
      <c r="L826" s="111" t="s">
        <v>82</v>
      </c>
      <c r="M826" s="111" t="s">
        <v>58</v>
      </c>
      <c r="N826" s="111" t="s">
        <v>78</v>
      </c>
      <c r="O826" s="111" t="s">
        <v>60</v>
      </c>
      <c r="P826" s="111" t="s">
        <v>79</v>
      </c>
      <c r="Q826" s="111" t="s">
        <v>79</v>
      </c>
      <c r="R826" s="117">
        <v>0.5</v>
      </c>
      <c r="S826" s="117">
        <v>4.25</v>
      </c>
      <c r="T826" s="118">
        <v>1000000</v>
      </c>
      <c r="U826" s="118">
        <v>1001362</v>
      </c>
      <c r="V826" s="116">
        <f t="shared" si="2844"/>
        <v>0</v>
      </c>
      <c r="W826" s="116">
        <f t="shared" si="2845"/>
        <v>1000000</v>
      </c>
      <c r="X826" s="118">
        <v>9271</v>
      </c>
      <c r="Y826" s="119">
        <f t="shared" si="2846"/>
        <v>9.2583900727209543E-3</v>
      </c>
      <c r="Z826" s="120">
        <f t="shared" si="2847"/>
        <v>0.29975191457232231</v>
      </c>
      <c r="AA826" s="121">
        <f t="shared" si="2848"/>
        <v>500</v>
      </c>
      <c r="AB826" s="122">
        <f t="shared" si="2849"/>
        <v>500</v>
      </c>
      <c r="AC826" s="121">
        <f t="shared" si="2850"/>
        <v>0</v>
      </c>
      <c r="AD826" s="123">
        <f t="shared" si="2851"/>
        <v>4250</v>
      </c>
      <c r="AE826" s="293">
        <v>2779</v>
      </c>
      <c r="AF826" s="124">
        <f t="shared" si="2852"/>
        <v>-1471</v>
      </c>
      <c r="AG826" s="124">
        <v>0</v>
      </c>
      <c r="AH826" s="124">
        <f t="shared" si="2853"/>
        <v>2279</v>
      </c>
      <c r="AI826" s="340">
        <f t="shared" si="2854"/>
        <v>0.82007916516732637</v>
      </c>
    </row>
    <row r="827" spans="1:35" customFormat="1" ht="15" hidden="1" customHeight="1" x14ac:dyDescent="0.3">
      <c r="A827" s="361" t="s">
        <v>1257</v>
      </c>
      <c r="B827" s="97">
        <v>2016</v>
      </c>
      <c r="C827" s="97">
        <v>4</v>
      </c>
      <c r="D827" s="98" t="s">
        <v>1016</v>
      </c>
      <c r="E827" s="99">
        <v>42476</v>
      </c>
      <c r="F827" s="99">
        <v>42490</v>
      </c>
      <c r="G827" s="100">
        <f t="shared" ref="G827:G830" ca="1" si="2855">IF($N$1&gt;F827,0,(F827-$N$1))</f>
        <v>0</v>
      </c>
      <c r="H827" s="96" t="s">
        <v>54</v>
      </c>
      <c r="I827" s="96" t="s">
        <v>524</v>
      </c>
      <c r="J827" s="96" t="s">
        <v>1259</v>
      </c>
      <c r="K827" s="101" t="str">
        <f t="shared" ref="K827:K830" ca="1" si="2856">IF(F827=0,$L$3,(IF(G827=0,$L$1,$L$2)))</f>
        <v>Completed</v>
      </c>
      <c r="L827" s="97" t="s">
        <v>77</v>
      </c>
      <c r="M827" s="97" t="s">
        <v>58</v>
      </c>
      <c r="N827" s="97" t="s">
        <v>78</v>
      </c>
      <c r="O827" s="97" t="s">
        <v>60</v>
      </c>
      <c r="P827" s="97" t="s">
        <v>79</v>
      </c>
      <c r="Q827" s="97" t="s">
        <v>79</v>
      </c>
      <c r="R827" s="102">
        <v>1.5</v>
      </c>
      <c r="S827" s="102">
        <v>4.25</v>
      </c>
      <c r="T827" s="103">
        <v>500000</v>
      </c>
      <c r="U827" s="103">
        <v>500675</v>
      </c>
      <c r="V827" s="101">
        <f t="shared" ref="V827:V830" si="2857">IF(U827&gt;T827,0,T827-U827)</f>
        <v>0</v>
      </c>
      <c r="W827" s="101">
        <f t="shared" ref="W827:W830" si="2858">IF(U827&gt;T827,T827,U827)</f>
        <v>500000</v>
      </c>
      <c r="X827" s="103">
        <v>7731</v>
      </c>
      <c r="Y827" s="104">
        <f t="shared" ref="Y827:Y830" si="2859">X827/U827</f>
        <v>1.5441154441503969E-2</v>
      </c>
      <c r="Z827" s="105">
        <f t="shared" ref="Z827:Z830" si="2860">AE827/X827</f>
        <v>0.27523848790583366</v>
      </c>
      <c r="AA827" s="106">
        <f t="shared" ref="AA827:AA830" si="2861">IF(O827="cpv",(T827*R827),(T827/1000*R827))</f>
        <v>750</v>
      </c>
      <c r="AB827" s="107">
        <f t="shared" ref="AB827:AB830" si="2862">IF(O827="cpv",(IF(V827&gt;0,U827*R827,AA827)),(IF(V827&gt;0,U827/1000*R827,AA827)))</f>
        <v>750</v>
      </c>
      <c r="AC827" s="106">
        <f t="shared" ref="AC827:AC830" si="2863">AB827-AA827</f>
        <v>0</v>
      </c>
      <c r="AD827" s="108">
        <f t="shared" ref="AD827:AD830" si="2864">IF(O827="cpv",(T827*S827),(T827/1000*S827))</f>
        <v>2125</v>
      </c>
      <c r="AE827" s="298">
        <f t="shared" ref="AE827:AE840" si="2865">IF((SUMIF($J$7:$J$1048576,J827,$U$7:$U$1048576))&gt;(SUMIF($J$7:$J$1048576,J827,$T$7:$T$1048576)),AD827,(IF(O827="cpv",(U827*S827),(U827*S827/1000))))</f>
        <v>2127.8687500000001</v>
      </c>
      <c r="AF827" s="109">
        <f t="shared" ref="AF827:AF830" si="2866">AE827-AD827</f>
        <v>2.8687500000000909</v>
      </c>
      <c r="AG827" s="109">
        <v>0</v>
      </c>
      <c r="AH827" s="109">
        <f t="shared" ref="AH827:AH830" si="2867">AE827-AB827-AG827</f>
        <v>1377.8687500000001</v>
      </c>
      <c r="AI827" s="341">
        <f t="shared" ref="AI827:AI830" si="2868">AH827/AE827</f>
        <v>0.64753465174954994</v>
      </c>
    </row>
    <row r="828" spans="1:35" customFormat="1" ht="15.75" hidden="1" customHeight="1" thickBot="1" x14ac:dyDescent="0.3">
      <c r="A828" s="360" t="s">
        <v>1258</v>
      </c>
      <c r="B828" s="157">
        <v>2016</v>
      </c>
      <c r="C828" s="157">
        <v>4</v>
      </c>
      <c r="D828" s="342" t="s">
        <v>1016</v>
      </c>
      <c r="E828" s="159">
        <v>42476</v>
      </c>
      <c r="F828" s="159">
        <v>42490</v>
      </c>
      <c r="G828" s="343">
        <f t="shared" ca="1" si="2855"/>
        <v>0</v>
      </c>
      <c r="H828" s="156" t="s">
        <v>54</v>
      </c>
      <c r="I828" s="156" t="s">
        <v>524</v>
      </c>
      <c r="J828" s="156" t="s">
        <v>1259</v>
      </c>
      <c r="K828" s="344" t="str">
        <f t="shared" ca="1" si="2856"/>
        <v>Completed</v>
      </c>
      <c r="L828" s="157" t="s">
        <v>64</v>
      </c>
      <c r="M828" s="157" t="s">
        <v>58</v>
      </c>
      <c r="N828" s="157" t="s">
        <v>78</v>
      </c>
      <c r="O828" s="157" t="s">
        <v>60</v>
      </c>
      <c r="P828" s="157" t="s">
        <v>79</v>
      </c>
      <c r="Q828" s="157" t="s">
        <v>79</v>
      </c>
      <c r="R828" s="158">
        <v>2.5</v>
      </c>
      <c r="S828" s="158">
        <v>4.25</v>
      </c>
      <c r="T828" s="345">
        <v>200000</v>
      </c>
      <c r="U828" s="345">
        <v>21920</v>
      </c>
      <c r="V828" s="344">
        <f t="shared" si="2857"/>
        <v>178080</v>
      </c>
      <c r="W828" s="344">
        <f t="shared" si="2858"/>
        <v>21920</v>
      </c>
      <c r="X828" s="345">
        <v>398</v>
      </c>
      <c r="Y828" s="346">
        <f t="shared" si="2859"/>
        <v>1.8156934306569342E-2</v>
      </c>
      <c r="Z828" s="347">
        <f t="shared" si="2860"/>
        <v>0.23407035175879395</v>
      </c>
      <c r="AA828" s="348">
        <f t="shared" si="2861"/>
        <v>500</v>
      </c>
      <c r="AB828" s="349">
        <f t="shared" si="2862"/>
        <v>54.800000000000004</v>
      </c>
      <c r="AC828" s="348">
        <f t="shared" si="2863"/>
        <v>-445.2</v>
      </c>
      <c r="AD828" s="350">
        <f t="shared" si="2864"/>
        <v>850</v>
      </c>
      <c r="AE828" s="351">
        <f t="shared" si="2865"/>
        <v>93.16</v>
      </c>
      <c r="AF828" s="352">
        <f t="shared" si="2866"/>
        <v>-756.84</v>
      </c>
      <c r="AG828" s="352">
        <v>0</v>
      </c>
      <c r="AH828" s="352">
        <f t="shared" si="2867"/>
        <v>38.359999999999992</v>
      </c>
      <c r="AI828" s="353">
        <f t="shared" si="2868"/>
        <v>0.41176470588235287</v>
      </c>
    </row>
    <row r="829" spans="1:35" customFormat="1" ht="15" hidden="1" customHeight="1" x14ac:dyDescent="0.3">
      <c r="A829" s="359" t="s">
        <v>1260</v>
      </c>
      <c r="B829" s="111">
        <v>2016</v>
      </c>
      <c r="C829" s="111">
        <v>4</v>
      </c>
      <c r="D829" s="112" t="s">
        <v>1016</v>
      </c>
      <c r="E829" s="113">
        <v>42475</v>
      </c>
      <c r="F829" s="113">
        <v>42490</v>
      </c>
      <c r="G829" s="114">
        <f t="shared" ca="1" si="2855"/>
        <v>0</v>
      </c>
      <c r="H829" s="115" t="s">
        <v>95</v>
      </c>
      <c r="I829" s="115" t="s">
        <v>624</v>
      </c>
      <c r="J829" s="115" t="s">
        <v>1262</v>
      </c>
      <c r="K829" s="116" t="str">
        <f t="shared" ca="1" si="2856"/>
        <v>Completed</v>
      </c>
      <c r="L829" s="111" t="s">
        <v>64</v>
      </c>
      <c r="M829" s="111" t="s">
        <v>58</v>
      </c>
      <c r="N829" s="111" t="s">
        <v>78</v>
      </c>
      <c r="O829" s="111" t="s">
        <v>60</v>
      </c>
      <c r="P829" s="111" t="s">
        <v>79</v>
      </c>
      <c r="Q829" s="111" t="s">
        <v>79</v>
      </c>
      <c r="R829" s="117">
        <v>2.5</v>
      </c>
      <c r="S829" s="117">
        <v>4.25</v>
      </c>
      <c r="T829" s="118">
        <v>300000</v>
      </c>
      <c r="U829" s="118">
        <v>87360</v>
      </c>
      <c r="V829" s="116">
        <f t="shared" si="2857"/>
        <v>212640</v>
      </c>
      <c r="W829" s="116">
        <f t="shared" si="2858"/>
        <v>87360</v>
      </c>
      <c r="X829" s="118"/>
      <c r="Y829" s="119">
        <f t="shared" si="2859"/>
        <v>0</v>
      </c>
      <c r="Z829" s="120" t="e">
        <f t="shared" si="2860"/>
        <v>#DIV/0!</v>
      </c>
      <c r="AA829" s="121">
        <f t="shared" si="2861"/>
        <v>750</v>
      </c>
      <c r="AB829" s="122">
        <f t="shared" si="2862"/>
        <v>218.4</v>
      </c>
      <c r="AC829" s="121">
        <f t="shared" si="2863"/>
        <v>-531.6</v>
      </c>
      <c r="AD829" s="123">
        <f t="shared" si="2864"/>
        <v>1275</v>
      </c>
      <c r="AE829" s="293">
        <f t="shared" si="2865"/>
        <v>371.28</v>
      </c>
      <c r="AF829" s="124">
        <f t="shared" si="2866"/>
        <v>-903.72</v>
      </c>
      <c r="AG829" s="124">
        <v>0</v>
      </c>
      <c r="AH829" s="124">
        <f t="shared" si="2867"/>
        <v>152.87999999999997</v>
      </c>
      <c r="AI829" s="340">
        <f t="shared" si="2868"/>
        <v>0.41176470588235287</v>
      </c>
    </row>
    <row r="830" spans="1:35" customFormat="1" ht="15" hidden="1" customHeight="1" x14ac:dyDescent="0.3">
      <c r="A830" s="383" t="s">
        <v>1327</v>
      </c>
      <c r="B830" s="47">
        <v>2016</v>
      </c>
      <c r="C830" s="47">
        <v>4</v>
      </c>
      <c r="D830" s="48" t="s">
        <v>1016</v>
      </c>
      <c r="E830" s="49">
        <v>42475</v>
      </c>
      <c r="F830" s="49">
        <v>42490</v>
      </c>
      <c r="G830" s="50">
        <f t="shared" ca="1" si="2855"/>
        <v>0</v>
      </c>
      <c r="H830" s="46" t="s">
        <v>95</v>
      </c>
      <c r="I830" s="46" t="s">
        <v>624</v>
      </c>
      <c r="J830" s="46" t="s">
        <v>1262</v>
      </c>
      <c r="K830" s="51" t="str">
        <f t="shared" ca="1" si="2856"/>
        <v>Completed</v>
      </c>
      <c r="L830" s="47" t="s">
        <v>410</v>
      </c>
      <c r="M830" s="47" t="s">
        <v>58</v>
      </c>
      <c r="N830" s="47" t="s">
        <v>78</v>
      </c>
      <c r="O830" s="47" t="s">
        <v>60</v>
      </c>
      <c r="P830" s="47" t="s">
        <v>79</v>
      </c>
      <c r="Q830" s="47" t="s">
        <v>79</v>
      </c>
      <c r="R830" s="52">
        <v>2</v>
      </c>
      <c r="S830" s="52">
        <v>4.25</v>
      </c>
      <c r="T830" s="53">
        <v>200000</v>
      </c>
      <c r="U830" s="53">
        <v>101458</v>
      </c>
      <c r="V830" s="51">
        <f t="shared" si="2857"/>
        <v>98542</v>
      </c>
      <c r="W830" s="51">
        <f t="shared" si="2858"/>
        <v>101458</v>
      </c>
      <c r="X830" s="53"/>
      <c r="Y830" s="54">
        <f t="shared" si="2859"/>
        <v>0</v>
      </c>
      <c r="Z830" s="55" t="e">
        <f t="shared" si="2860"/>
        <v>#DIV/0!</v>
      </c>
      <c r="AA830" s="56">
        <f t="shared" si="2861"/>
        <v>400</v>
      </c>
      <c r="AB830" s="57">
        <f t="shared" si="2862"/>
        <v>202.916</v>
      </c>
      <c r="AC830" s="56">
        <f t="shared" si="2863"/>
        <v>-197.084</v>
      </c>
      <c r="AD830" s="58">
        <f t="shared" si="2864"/>
        <v>850</v>
      </c>
      <c r="AE830" s="296">
        <f t="shared" si="2865"/>
        <v>431.19650000000001</v>
      </c>
      <c r="AF830" s="60">
        <f t="shared" si="2866"/>
        <v>-418.80349999999999</v>
      </c>
      <c r="AG830" s="60">
        <v>0</v>
      </c>
      <c r="AH830" s="60">
        <f t="shared" si="2867"/>
        <v>228.28050000000002</v>
      </c>
      <c r="AI830" s="384">
        <f t="shared" si="2868"/>
        <v>0.52941176470588236</v>
      </c>
    </row>
    <row r="831" spans="1:35" customFormat="1" ht="15.75" hidden="1" customHeight="1" thickBot="1" x14ac:dyDescent="0.3">
      <c r="A831" s="360" t="s">
        <v>1261</v>
      </c>
      <c r="B831" s="157">
        <v>2016</v>
      </c>
      <c r="C831" s="157">
        <v>4</v>
      </c>
      <c r="D831" s="342" t="s">
        <v>1016</v>
      </c>
      <c r="E831" s="159">
        <v>42475</v>
      </c>
      <c r="F831" s="159">
        <v>42490</v>
      </c>
      <c r="G831" s="343">
        <f t="shared" ref="G831:G834" ca="1" si="2869">IF($N$1&gt;F831,0,(F831-$N$1))</f>
        <v>0</v>
      </c>
      <c r="H831" s="156" t="s">
        <v>95</v>
      </c>
      <c r="I831" s="156" t="s">
        <v>624</v>
      </c>
      <c r="J831" s="156" t="s">
        <v>1262</v>
      </c>
      <c r="K831" s="344" t="str">
        <f t="shared" ref="K831:K834" ca="1" si="2870">IF(F831=0,$L$3,(IF(G831=0,$L$1,$L$2)))</f>
        <v>Completed</v>
      </c>
      <c r="L831" s="157" t="s">
        <v>77</v>
      </c>
      <c r="M831" s="157" t="s">
        <v>58</v>
      </c>
      <c r="N831" s="157" t="s">
        <v>78</v>
      </c>
      <c r="O831" s="157" t="s">
        <v>60</v>
      </c>
      <c r="P831" s="157" t="s">
        <v>79</v>
      </c>
      <c r="Q831" s="157" t="s">
        <v>79</v>
      </c>
      <c r="R831" s="158">
        <v>1.5</v>
      </c>
      <c r="S831" s="158">
        <v>4.25</v>
      </c>
      <c r="T831" s="345">
        <v>450000</v>
      </c>
      <c r="U831" s="345">
        <v>450552</v>
      </c>
      <c r="V831" s="344">
        <f t="shared" ref="V831:V834" si="2871">IF(U831&gt;T831,0,T831-U831)</f>
        <v>0</v>
      </c>
      <c r="W831" s="344">
        <f t="shared" ref="W831:W834" si="2872">IF(U831&gt;T831,T831,U831)</f>
        <v>450000</v>
      </c>
      <c r="X831" s="345">
        <v>6993</v>
      </c>
      <c r="Y831" s="346">
        <f t="shared" ref="Y831:Y834" si="2873">X831/U831</f>
        <v>1.5520960954562403E-2</v>
      </c>
      <c r="Z831" s="347">
        <f t="shared" ref="Z831:Z834" si="2874">AE831/X831</f>
        <v>0.27382325182325185</v>
      </c>
      <c r="AA831" s="348">
        <f t="shared" ref="AA831:AA834" si="2875">IF(O831="cpv",(T831*R831),(T831/1000*R831))</f>
        <v>675</v>
      </c>
      <c r="AB831" s="349">
        <f t="shared" ref="AB831:AB834" si="2876">IF(O831="cpv",(IF(V831&gt;0,U831*R831,AA831)),(IF(V831&gt;0,U831/1000*R831,AA831)))</f>
        <v>675</v>
      </c>
      <c r="AC831" s="348">
        <f t="shared" ref="AC831:AC834" si="2877">AB831-AA831</f>
        <v>0</v>
      </c>
      <c r="AD831" s="350">
        <f t="shared" ref="AD831:AD834" si="2878">IF(O831="cpv",(T831*S831),(T831/1000*S831))</f>
        <v>1912.5</v>
      </c>
      <c r="AE831" s="351">
        <f t="shared" si="2865"/>
        <v>1914.846</v>
      </c>
      <c r="AF831" s="352">
        <f t="shared" ref="AF831:AF834" si="2879">AE831-AD831</f>
        <v>2.3460000000000036</v>
      </c>
      <c r="AG831" s="352">
        <v>0</v>
      </c>
      <c r="AH831" s="352">
        <f t="shared" ref="AH831:AH834" si="2880">AE831-AB831-AG831</f>
        <v>1239.846</v>
      </c>
      <c r="AI831" s="353">
        <f t="shared" ref="AI831:AI834" si="2881">AH831/AE831</f>
        <v>0.64749123428202582</v>
      </c>
    </row>
    <row r="832" spans="1:35" customFormat="1" ht="15.75" hidden="1" customHeight="1" thickBot="1" x14ac:dyDescent="0.3">
      <c r="A832" s="362" t="s">
        <v>1263</v>
      </c>
      <c r="B832" s="141">
        <v>2016</v>
      </c>
      <c r="C832" s="141">
        <v>4</v>
      </c>
      <c r="D832" s="142" t="s">
        <v>1016</v>
      </c>
      <c r="E832" s="143">
        <v>42475</v>
      </c>
      <c r="F832" s="143">
        <v>42490</v>
      </c>
      <c r="G832" s="144">
        <f t="shared" ca="1" si="2869"/>
        <v>0</v>
      </c>
      <c r="H832" s="145" t="s">
        <v>95</v>
      </c>
      <c r="I832" s="145" t="s">
        <v>624</v>
      </c>
      <c r="J832" s="145" t="s">
        <v>1264</v>
      </c>
      <c r="K832" s="146" t="str">
        <f t="shared" ca="1" si="2870"/>
        <v>Completed</v>
      </c>
      <c r="L832" s="141" t="s">
        <v>98</v>
      </c>
      <c r="M832" s="141" t="s">
        <v>58</v>
      </c>
      <c r="N832" s="141" t="s">
        <v>123</v>
      </c>
      <c r="O832" s="141" t="s">
        <v>109</v>
      </c>
      <c r="P832" s="141" t="s">
        <v>100</v>
      </c>
      <c r="Q832" s="141" t="s">
        <v>101</v>
      </c>
      <c r="R832" s="147">
        <v>3.6999999999999998E-2</v>
      </c>
      <c r="S832" s="147">
        <v>0.06</v>
      </c>
      <c r="T832" s="148">
        <v>67000</v>
      </c>
      <c r="U832" s="148">
        <v>67764</v>
      </c>
      <c r="V832" s="146">
        <f t="shared" si="2871"/>
        <v>0</v>
      </c>
      <c r="W832" s="146">
        <f t="shared" si="2872"/>
        <v>67000</v>
      </c>
      <c r="X832" s="148"/>
      <c r="Y832" s="149">
        <f t="shared" si="2873"/>
        <v>0</v>
      </c>
      <c r="Z832" s="150" t="e">
        <f t="shared" si="2874"/>
        <v>#DIV/0!</v>
      </c>
      <c r="AA832" s="151">
        <f t="shared" si="2875"/>
        <v>2479</v>
      </c>
      <c r="AB832" s="152">
        <f t="shared" si="2876"/>
        <v>2479</v>
      </c>
      <c r="AC832" s="151">
        <f t="shared" si="2877"/>
        <v>0</v>
      </c>
      <c r="AD832" s="153">
        <f t="shared" si="2878"/>
        <v>4020</v>
      </c>
      <c r="AE832" s="295">
        <f t="shared" si="2865"/>
        <v>4020</v>
      </c>
      <c r="AF832" s="154">
        <f t="shared" si="2879"/>
        <v>0</v>
      </c>
      <c r="AG832" s="154">
        <v>0</v>
      </c>
      <c r="AH832" s="154">
        <f t="shared" si="2880"/>
        <v>1541</v>
      </c>
      <c r="AI832" s="354">
        <f t="shared" si="2881"/>
        <v>0.38333333333333336</v>
      </c>
    </row>
    <row r="833" spans="1:35" customFormat="1" ht="15" hidden="1" customHeight="1" x14ac:dyDescent="0.3">
      <c r="A833" s="359" t="s">
        <v>1265</v>
      </c>
      <c r="B833" s="111">
        <v>2016</v>
      </c>
      <c r="C833" s="111">
        <v>4</v>
      </c>
      <c r="D833" s="112" t="s">
        <v>1016</v>
      </c>
      <c r="E833" s="113">
        <v>42478</v>
      </c>
      <c r="F833" s="113">
        <v>42490</v>
      </c>
      <c r="G833" s="114">
        <f t="shared" ca="1" si="2869"/>
        <v>0</v>
      </c>
      <c r="H833" s="115" t="s">
        <v>74</v>
      </c>
      <c r="I833" s="115" t="s">
        <v>1266</v>
      </c>
      <c r="J833" s="115" t="s">
        <v>1270</v>
      </c>
      <c r="K833" s="116" t="str">
        <f t="shared" ca="1" si="2870"/>
        <v>Completed</v>
      </c>
      <c r="L833" s="111" t="s">
        <v>57</v>
      </c>
      <c r="M833" s="111" t="s">
        <v>58</v>
      </c>
      <c r="N833" s="111" t="s">
        <v>59</v>
      </c>
      <c r="O833" s="111" t="s">
        <v>60</v>
      </c>
      <c r="P833" s="111" t="s">
        <v>61</v>
      </c>
      <c r="Q833" s="111" t="s">
        <v>62</v>
      </c>
      <c r="R833" s="117">
        <v>0.5</v>
      </c>
      <c r="S833" s="117">
        <v>1.5</v>
      </c>
      <c r="T833" s="118">
        <v>2000000</v>
      </c>
      <c r="U833" s="118">
        <v>2000030</v>
      </c>
      <c r="V833" s="116">
        <f t="shared" si="2871"/>
        <v>0</v>
      </c>
      <c r="W833" s="116">
        <f t="shared" si="2872"/>
        <v>2000000</v>
      </c>
      <c r="X833" s="118"/>
      <c r="Y833" s="119">
        <f t="shared" si="2873"/>
        <v>0</v>
      </c>
      <c r="Z833" s="120" t="e">
        <f t="shared" si="2874"/>
        <v>#DIV/0!</v>
      </c>
      <c r="AA833" s="121">
        <f t="shared" si="2875"/>
        <v>1000</v>
      </c>
      <c r="AB833" s="122">
        <f t="shared" si="2876"/>
        <v>1000</v>
      </c>
      <c r="AC833" s="121">
        <f t="shared" si="2877"/>
        <v>0</v>
      </c>
      <c r="AD833" s="123">
        <f t="shared" si="2878"/>
        <v>3000</v>
      </c>
      <c r="AE833" s="293">
        <f t="shared" si="2865"/>
        <v>3000</v>
      </c>
      <c r="AF833" s="124">
        <f t="shared" si="2879"/>
        <v>0</v>
      </c>
      <c r="AG833" s="124">
        <v>0</v>
      </c>
      <c r="AH833" s="124">
        <f t="shared" si="2880"/>
        <v>2000</v>
      </c>
      <c r="AI833" s="340">
        <f t="shared" si="2881"/>
        <v>0.66666666666666663</v>
      </c>
    </row>
    <row r="834" spans="1:35" customFormat="1" ht="15" hidden="1" customHeight="1" x14ac:dyDescent="0.3">
      <c r="A834" s="361" t="s">
        <v>1267</v>
      </c>
      <c r="B834" s="97">
        <v>2016</v>
      </c>
      <c r="C834" s="97">
        <v>4</v>
      </c>
      <c r="D834" s="98" t="s">
        <v>1016</v>
      </c>
      <c r="E834" s="99">
        <v>42478</v>
      </c>
      <c r="F834" s="99">
        <v>42490</v>
      </c>
      <c r="G834" s="100">
        <f t="shared" ca="1" si="2869"/>
        <v>0</v>
      </c>
      <c r="H834" s="96" t="s">
        <v>74</v>
      </c>
      <c r="I834" s="96" t="s">
        <v>1266</v>
      </c>
      <c r="J834" s="96" t="s">
        <v>1270</v>
      </c>
      <c r="K834" s="101" t="str">
        <f t="shared" ca="1" si="2870"/>
        <v>Completed</v>
      </c>
      <c r="L834" s="97" t="s">
        <v>82</v>
      </c>
      <c r="M834" s="97" t="s">
        <v>58</v>
      </c>
      <c r="N834" s="97" t="s">
        <v>59</v>
      </c>
      <c r="O834" s="97" t="s">
        <v>60</v>
      </c>
      <c r="P834" s="97" t="s">
        <v>61</v>
      </c>
      <c r="Q834" s="97" t="s">
        <v>62</v>
      </c>
      <c r="R834" s="102">
        <v>0.1</v>
      </c>
      <c r="S834" s="102">
        <v>1.5</v>
      </c>
      <c r="T834" s="103">
        <v>3000000</v>
      </c>
      <c r="U834" s="103">
        <v>3030798</v>
      </c>
      <c r="V834" s="101">
        <f t="shared" si="2871"/>
        <v>0</v>
      </c>
      <c r="W834" s="101">
        <f t="shared" si="2872"/>
        <v>3000000</v>
      </c>
      <c r="X834" s="103"/>
      <c r="Y834" s="104">
        <f t="shared" si="2873"/>
        <v>0</v>
      </c>
      <c r="Z834" s="105" t="e">
        <f t="shared" si="2874"/>
        <v>#DIV/0!</v>
      </c>
      <c r="AA834" s="106">
        <f t="shared" si="2875"/>
        <v>300</v>
      </c>
      <c r="AB834" s="107">
        <f t="shared" si="2876"/>
        <v>300</v>
      </c>
      <c r="AC834" s="106">
        <f t="shared" si="2877"/>
        <v>0</v>
      </c>
      <c r="AD834" s="108">
        <f t="shared" si="2878"/>
        <v>4500</v>
      </c>
      <c r="AE834" s="298">
        <f t="shared" si="2865"/>
        <v>4500</v>
      </c>
      <c r="AF834" s="109">
        <f t="shared" si="2879"/>
        <v>0</v>
      </c>
      <c r="AG834" s="109">
        <v>0</v>
      </c>
      <c r="AH834" s="109">
        <f t="shared" si="2880"/>
        <v>4200</v>
      </c>
      <c r="AI834" s="341">
        <f t="shared" si="2881"/>
        <v>0.93333333333333335</v>
      </c>
    </row>
    <row r="835" spans="1:35" customFormat="1" ht="15" hidden="1" customHeight="1" x14ac:dyDescent="0.3">
      <c r="A835" s="361" t="s">
        <v>1762</v>
      </c>
      <c r="B835" s="97">
        <v>2016</v>
      </c>
      <c r="C835" s="97">
        <v>4</v>
      </c>
      <c r="D835" s="98" t="s">
        <v>1016</v>
      </c>
      <c r="E835" s="99">
        <v>42478</v>
      </c>
      <c r="F835" s="99">
        <v>42490</v>
      </c>
      <c r="G835" s="100">
        <f t="shared" ref="G835:G837" ca="1" si="2882">IF($N$1&gt;F835,0,(F835-$N$1))</f>
        <v>0</v>
      </c>
      <c r="H835" s="96" t="s">
        <v>74</v>
      </c>
      <c r="I835" s="96" t="s">
        <v>1266</v>
      </c>
      <c r="J835" s="96" t="s">
        <v>1270</v>
      </c>
      <c r="K835" s="101" t="str">
        <f t="shared" ref="K835:K837" ca="1" si="2883">IF(F835=0,$L$3,(IF(G835=0,$L$1,$L$2)))</f>
        <v>Completed</v>
      </c>
      <c r="L835" s="97" t="s">
        <v>666</v>
      </c>
      <c r="M835" s="97" t="s">
        <v>58</v>
      </c>
      <c r="N835" s="97" t="s">
        <v>59</v>
      </c>
      <c r="O835" s="97" t="s">
        <v>60</v>
      </c>
      <c r="P835" s="97" t="s">
        <v>61</v>
      </c>
      <c r="Q835" s="97" t="s">
        <v>62</v>
      </c>
      <c r="R835" s="102">
        <v>0.2</v>
      </c>
      <c r="S835" s="102">
        <v>1.5</v>
      </c>
      <c r="T835" s="103">
        <v>284</v>
      </c>
      <c r="U835" s="103">
        <v>284</v>
      </c>
      <c r="V835" s="101">
        <f t="shared" ref="V835:V837" si="2884">IF(U835&gt;T835,0,T835-U835)</f>
        <v>0</v>
      </c>
      <c r="W835" s="101">
        <f t="shared" ref="W835:W837" si="2885">IF(U835&gt;T835,T835,U835)</f>
        <v>284</v>
      </c>
      <c r="X835" s="103"/>
      <c r="Y835" s="104">
        <f t="shared" ref="Y835:Y837" si="2886">X835/U835</f>
        <v>0</v>
      </c>
      <c r="Z835" s="105" t="e">
        <f t="shared" ref="Z835:Z837" si="2887">AE835/X835</f>
        <v>#DIV/0!</v>
      </c>
      <c r="AA835" s="106">
        <f t="shared" ref="AA835:AA837" si="2888">IF(O835="cpv",(T835*R835),(T835/1000*R835))</f>
        <v>5.6799999999999996E-2</v>
      </c>
      <c r="AB835" s="107">
        <v>57</v>
      </c>
      <c r="AC835" s="106">
        <f t="shared" ref="AC835:AC837" si="2889">AB835-AA835</f>
        <v>56.943199999999997</v>
      </c>
      <c r="AD835" s="108">
        <f t="shared" ref="AD835:AD837" si="2890">IF(O835="cpv",(T835*S835),(T835/1000*S835))</f>
        <v>0.42599999999999993</v>
      </c>
      <c r="AE835" s="298">
        <f t="shared" si="2865"/>
        <v>0.42599999999999993</v>
      </c>
      <c r="AF835" s="109">
        <f t="shared" ref="AF835:AF837" si="2891">AE835-AD835</f>
        <v>0</v>
      </c>
      <c r="AG835" s="109">
        <v>0</v>
      </c>
      <c r="AH835" s="109">
        <f t="shared" ref="AH835:AH837" si="2892">AE835-AB835-AG835</f>
        <v>-56.573999999999998</v>
      </c>
      <c r="AI835" s="341">
        <f t="shared" ref="AI835:AI837" si="2893">AH835/AE835</f>
        <v>-132.80281690140848</v>
      </c>
    </row>
    <row r="836" spans="1:35" customFormat="1" ht="15" hidden="1" customHeight="1" x14ac:dyDescent="0.3">
      <c r="A836" s="361" t="s">
        <v>1268</v>
      </c>
      <c r="B836" s="97">
        <v>2016</v>
      </c>
      <c r="C836" s="97">
        <v>4</v>
      </c>
      <c r="D836" s="98" t="s">
        <v>1016</v>
      </c>
      <c r="E836" s="99">
        <v>42478</v>
      </c>
      <c r="F836" s="99">
        <v>42490</v>
      </c>
      <c r="G836" s="100">
        <f t="shared" ca="1" si="2882"/>
        <v>0</v>
      </c>
      <c r="H836" s="96" t="s">
        <v>74</v>
      </c>
      <c r="I836" s="96" t="s">
        <v>1266</v>
      </c>
      <c r="J836" s="96" t="s">
        <v>1270</v>
      </c>
      <c r="K836" s="101" t="str">
        <f t="shared" ca="1" si="2883"/>
        <v>Completed</v>
      </c>
      <c r="L836" s="97" t="s">
        <v>64</v>
      </c>
      <c r="M836" s="97" t="s">
        <v>58</v>
      </c>
      <c r="N836" s="97" t="s">
        <v>59</v>
      </c>
      <c r="O836" s="97" t="s">
        <v>60</v>
      </c>
      <c r="P836" s="97" t="s">
        <v>61</v>
      </c>
      <c r="Q836" s="97" t="s">
        <v>62</v>
      </c>
      <c r="R836" s="102">
        <v>0.2</v>
      </c>
      <c r="S836" s="102">
        <v>1.5</v>
      </c>
      <c r="T836" s="103">
        <v>3000000</v>
      </c>
      <c r="U836" s="103">
        <v>2999424</v>
      </c>
      <c r="V836" s="101">
        <f t="shared" si="2884"/>
        <v>576</v>
      </c>
      <c r="W836" s="101">
        <f t="shared" si="2885"/>
        <v>2999424</v>
      </c>
      <c r="X836" s="103">
        <v>702</v>
      </c>
      <c r="Y836" s="104">
        <f t="shared" si="2886"/>
        <v>2.3404493662783254E-4</v>
      </c>
      <c r="Z836" s="105">
        <f t="shared" si="2887"/>
        <v>6.4102564102564106</v>
      </c>
      <c r="AA836" s="106">
        <f t="shared" si="2888"/>
        <v>600</v>
      </c>
      <c r="AB836" s="107">
        <f t="shared" ref="AB836:AB837" si="2894">IF(O836="cpv",(IF(V836&gt;0,U836*R836,AA836)),(IF(V836&gt;0,U836/1000*R836,AA836)))</f>
        <v>599.88480000000004</v>
      </c>
      <c r="AC836" s="106">
        <f t="shared" si="2889"/>
        <v>-0.11519999999995889</v>
      </c>
      <c r="AD836" s="108">
        <f t="shared" si="2890"/>
        <v>4500</v>
      </c>
      <c r="AE836" s="298">
        <f t="shared" si="2865"/>
        <v>4500</v>
      </c>
      <c r="AF836" s="109">
        <f t="shared" si="2891"/>
        <v>0</v>
      </c>
      <c r="AG836" s="109">
        <v>0</v>
      </c>
      <c r="AH836" s="109">
        <f t="shared" si="2892"/>
        <v>3900.1152000000002</v>
      </c>
      <c r="AI836" s="341">
        <f t="shared" si="2893"/>
        <v>0.86669226666666666</v>
      </c>
    </row>
    <row r="837" spans="1:35" customFormat="1" ht="15.75" hidden="1" customHeight="1" thickBot="1" x14ac:dyDescent="0.3">
      <c r="A837" s="360" t="s">
        <v>1269</v>
      </c>
      <c r="B837" s="157">
        <v>2016</v>
      </c>
      <c r="C837" s="157">
        <v>4</v>
      </c>
      <c r="D837" s="342" t="s">
        <v>1016</v>
      </c>
      <c r="E837" s="159">
        <v>42478</v>
      </c>
      <c r="F837" s="159">
        <v>42490</v>
      </c>
      <c r="G837" s="343">
        <f t="shared" ca="1" si="2882"/>
        <v>0</v>
      </c>
      <c r="H837" s="156" t="s">
        <v>74</v>
      </c>
      <c r="I837" s="156" t="s">
        <v>1266</v>
      </c>
      <c r="J837" s="156" t="s">
        <v>1270</v>
      </c>
      <c r="K837" s="344" t="str">
        <f t="shared" ca="1" si="2883"/>
        <v>Completed</v>
      </c>
      <c r="L837" s="157" t="s">
        <v>92</v>
      </c>
      <c r="M837" s="157" t="s">
        <v>58</v>
      </c>
      <c r="N837" s="157" t="s">
        <v>59</v>
      </c>
      <c r="O837" s="157" t="s">
        <v>60</v>
      </c>
      <c r="P837" s="157" t="s">
        <v>61</v>
      </c>
      <c r="Q837" s="157" t="s">
        <v>62</v>
      </c>
      <c r="R837" s="158">
        <v>0.1</v>
      </c>
      <c r="S837" s="158">
        <v>1.5</v>
      </c>
      <c r="T837" s="345">
        <v>1000000</v>
      </c>
      <c r="U837" s="345">
        <v>1002458</v>
      </c>
      <c r="V837" s="344">
        <f t="shared" si="2884"/>
        <v>0</v>
      </c>
      <c r="W837" s="344">
        <f t="shared" si="2885"/>
        <v>1000000</v>
      </c>
      <c r="X837" s="345"/>
      <c r="Y837" s="346">
        <f t="shared" si="2886"/>
        <v>0</v>
      </c>
      <c r="Z837" s="347" t="e">
        <f t="shared" si="2887"/>
        <v>#DIV/0!</v>
      </c>
      <c r="AA837" s="348">
        <f t="shared" si="2888"/>
        <v>100</v>
      </c>
      <c r="AB837" s="349">
        <f t="shared" si="2894"/>
        <v>100</v>
      </c>
      <c r="AC837" s="348">
        <f t="shared" si="2889"/>
        <v>0</v>
      </c>
      <c r="AD837" s="350">
        <f t="shared" si="2890"/>
        <v>1500</v>
      </c>
      <c r="AE837" s="351">
        <f t="shared" si="2865"/>
        <v>1500</v>
      </c>
      <c r="AF837" s="352">
        <f t="shared" si="2891"/>
        <v>0</v>
      </c>
      <c r="AG837" s="352">
        <v>0</v>
      </c>
      <c r="AH837" s="352">
        <f t="shared" si="2892"/>
        <v>1400</v>
      </c>
      <c r="AI837" s="353">
        <f t="shared" si="2893"/>
        <v>0.93333333333333335</v>
      </c>
    </row>
    <row r="838" spans="1:35" customFormat="1" ht="15" hidden="1" customHeight="1" x14ac:dyDescent="0.3">
      <c r="A838" s="359" t="s">
        <v>1271</v>
      </c>
      <c r="B838" s="111">
        <v>2016</v>
      </c>
      <c r="C838" s="111">
        <v>4</v>
      </c>
      <c r="D838" s="112" t="s">
        <v>1016</v>
      </c>
      <c r="E838" s="113">
        <v>42478</v>
      </c>
      <c r="F838" s="113">
        <v>42490</v>
      </c>
      <c r="G838" s="114">
        <f t="shared" ref="G838:G839" ca="1" si="2895">IF($N$1&gt;F838,0,(F838-$N$1))</f>
        <v>0</v>
      </c>
      <c r="H838" s="115" t="s">
        <v>54</v>
      </c>
      <c r="I838" s="115" t="s">
        <v>140</v>
      </c>
      <c r="J838" s="115" t="s">
        <v>1274</v>
      </c>
      <c r="K838" s="116" t="str">
        <f t="shared" ref="K838:K839" ca="1" si="2896">IF(F838=0,$L$3,(IF(G838=0,$L$1,$L$2)))</f>
        <v>Completed</v>
      </c>
      <c r="L838" s="111" t="s">
        <v>133</v>
      </c>
      <c r="M838" s="111" t="s">
        <v>58</v>
      </c>
      <c r="N838" s="111" t="s">
        <v>108</v>
      </c>
      <c r="O838" s="111" t="s">
        <v>109</v>
      </c>
      <c r="P838" s="111" t="s">
        <v>100</v>
      </c>
      <c r="Q838" s="111" t="s">
        <v>101</v>
      </c>
      <c r="R838" s="117">
        <v>5.0000000000000001E-3</v>
      </c>
      <c r="S838" s="117">
        <v>3.3000000000000002E-2</v>
      </c>
      <c r="T838" s="118">
        <v>80000</v>
      </c>
      <c r="U838" s="118">
        <v>48896</v>
      </c>
      <c r="V838" s="116">
        <f t="shared" ref="V838:V839" si="2897">IF(U838&gt;T838,0,T838-U838)</f>
        <v>31104</v>
      </c>
      <c r="W838" s="116">
        <f t="shared" ref="W838:W839" si="2898">IF(U838&gt;T838,T838,U838)</f>
        <v>48896</v>
      </c>
      <c r="X838" s="118"/>
      <c r="Y838" s="119">
        <f t="shared" ref="Y838:Y839" si="2899">X838/U838</f>
        <v>0</v>
      </c>
      <c r="Z838" s="120" t="e">
        <f t="shared" ref="Z838:Z839" si="2900">AE838/X838</f>
        <v>#DIV/0!</v>
      </c>
      <c r="AA838" s="121">
        <f t="shared" ref="AA838:AA839" si="2901">IF(O838="cpv",(T838*R838),(T838/1000*R838))</f>
        <v>400</v>
      </c>
      <c r="AB838" s="122">
        <f t="shared" ref="AB838:AB839" si="2902">IF(O838="cpv",(IF(V838&gt;0,U838*R838,AA838)),(IF(V838&gt;0,U838/1000*R838,AA838)))</f>
        <v>244.48000000000002</v>
      </c>
      <c r="AC838" s="121">
        <f t="shared" ref="AC838:AC839" si="2903">AB838-AA838</f>
        <v>-155.51999999999998</v>
      </c>
      <c r="AD838" s="123">
        <f t="shared" ref="AD838:AD839" si="2904">IF(O838="cpv",(T838*S838),(T838/1000*S838))</f>
        <v>2640</v>
      </c>
      <c r="AE838" s="293">
        <f t="shared" si="2865"/>
        <v>1613.568</v>
      </c>
      <c r="AF838" s="124">
        <f t="shared" ref="AF838:AF839" si="2905">AE838-AD838</f>
        <v>-1026.432</v>
      </c>
      <c r="AG838" s="124">
        <v>0</v>
      </c>
      <c r="AH838" s="124">
        <f t="shared" ref="AH838:AH839" si="2906">AE838-AB838-AG838</f>
        <v>1369.088</v>
      </c>
      <c r="AI838" s="340">
        <f t="shared" ref="AI838:AI839" si="2907">AH838/AE838</f>
        <v>0.84848484848484851</v>
      </c>
    </row>
    <row r="839" spans="1:35" customFormat="1" ht="15" hidden="1" customHeight="1" x14ac:dyDescent="0.3">
      <c r="A839" s="361" t="s">
        <v>1272</v>
      </c>
      <c r="B839" s="97">
        <v>2016</v>
      </c>
      <c r="C839" s="97">
        <v>4</v>
      </c>
      <c r="D839" s="98" t="s">
        <v>1016</v>
      </c>
      <c r="E839" s="99">
        <v>42478</v>
      </c>
      <c r="F839" s="99">
        <v>42490</v>
      </c>
      <c r="G839" s="100">
        <f t="shared" ca="1" si="2895"/>
        <v>0</v>
      </c>
      <c r="H839" s="96" t="s">
        <v>54</v>
      </c>
      <c r="I839" s="96" t="s">
        <v>140</v>
      </c>
      <c r="J839" s="96" t="s">
        <v>1274</v>
      </c>
      <c r="K839" s="101" t="str">
        <f t="shared" ca="1" si="2896"/>
        <v>Completed</v>
      </c>
      <c r="L839" s="97" t="s">
        <v>57</v>
      </c>
      <c r="M839" s="97" t="s">
        <v>58</v>
      </c>
      <c r="N839" s="97" t="s">
        <v>108</v>
      </c>
      <c r="O839" s="97" t="s">
        <v>109</v>
      </c>
      <c r="P839" s="97" t="s">
        <v>100</v>
      </c>
      <c r="Q839" s="97" t="s">
        <v>101</v>
      </c>
      <c r="R839" s="102">
        <v>1.4999999999999999E-2</v>
      </c>
      <c r="S839" s="102">
        <v>3.3000000000000002E-2</v>
      </c>
      <c r="T839" s="103">
        <v>40000</v>
      </c>
      <c r="U839" s="103">
        <v>39939</v>
      </c>
      <c r="V839" s="101">
        <f t="shared" si="2897"/>
        <v>61</v>
      </c>
      <c r="W839" s="101">
        <f t="shared" si="2898"/>
        <v>39939</v>
      </c>
      <c r="X839" s="103"/>
      <c r="Y839" s="104">
        <f t="shared" si="2899"/>
        <v>0</v>
      </c>
      <c r="Z839" s="105" t="e">
        <f t="shared" si="2900"/>
        <v>#DIV/0!</v>
      </c>
      <c r="AA839" s="106">
        <f t="shared" si="2901"/>
        <v>600</v>
      </c>
      <c r="AB839" s="107">
        <f t="shared" si="2902"/>
        <v>599.08499999999992</v>
      </c>
      <c r="AC839" s="106">
        <f t="shared" si="2903"/>
        <v>-0.91500000000007731</v>
      </c>
      <c r="AD839" s="108">
        <f t="shared" si="2904"/>
        <v>1320</v>
      </c>
      <c r="AE839" s="298">
        <f t="shared" si="2865"/>
        <v>1317.9870000000001</v>
      </c>
      <c r="AF839" s="109">
        <f t="shared" si="2905"/>
        <v>-2.01299999999992</v>
      </c>
      <c r="AG839" s="109">
        <v>0</v>
      </c>
      <c r="AH839" s="109">
        <f t="shared" si="2906"/>
        <v>718.90200000000016</v>
      </c>
      <c r="AI839" s="341">
        <f t="shared" si="2907"/>
        <v>0.54545454545454553</v>
      </c>
    </row>
    <row r="840" spans="1:35" customFormat="1" ht="15.75" hidden="1" customHeight="1" thickBot="1" x14ac:dyDescent="0.3">
      <c r="A840" s="360" t="s">
        <v>1273</v>
      </c>
      <c r="B840" s="157">
        <v>2016</v>
      </c>
      <c r="C840" s="157">
        <v>4</v>
      </c>
      <c r="D840" s="342" t="s">
        <v>1016</v>
      </c>
      <c r="E840" s="159">
        <v>42478</v>
      </c>
      <c r="F840" s="159">
        <v>42490</v>
      </c>
      <c r="G840" s="343">
        <f t="shared" ref="G840:G841" ca="1" si="2908">IF($N$1&gt;F840,0,(F840-$N$1))</f>
        <v>0</v>
      </c>
      <c r="H840" s="156" t="s">
        <v>54</v>
      </c>
      <c r="I840" s="156" t="s">
        <v>140</v>
      </c>
      <c r="J840" s="156" t="s">
        <v>1274</v>
      </c>
      <c r="K840" s="344" t="str">
        <f t="shared" ref="K840:K841" ca="1" si="2909">IF(F840=0,$L$3,(IF(G840=0,$L$1,$L$2)))</f>
        <v>Completed</v>
      </c>
      <c r="L840" s="157" t="s">
        <v>64</v>
      </c>
      <c r="M840" s="157" t="s">
        <v>58</v>
      </c>
      <c r="N840" s="157" t="s">
        <v>108</v>
      </c>
      <c r="O840" s="157" t="s">
        <v>109</v>
      </c>
      <c r="P840" s="157" t="s">
        <v>100</v>
      </c>
      <c r="Q840" s="157" t="s">
        <v>101</v>
      </c>
      <c r="R840" s="158">
        <v>6.0000000000000001E-3</v>
      </c>
      <c r="S840" s="158">
        <v>3.3000000000000002E-2</v>
      </c>
      <c r="T840" s="345">
        <v>50000</v>
      </c>
      <c r="U840" s="345">
        <v>28617</v>
      </c>
      <c r="V840" s="344">
        <f t="shared" ref="V840:V841" si="2910">IF(U840&gt;T840,0,T840-U840)</f>
        <v>21383</v>
      </c>
      <c r="W840" s="344">
        <f t="shared" ref="W840:W841" si="2911">IF(U840&gt;T840,T840,U840)</f>
        <v>28617</v>
      </c>
      <c r="X840" s="345"/>
      <c r="Y840" s="346">
        <f t="shared" ref="Y840:Y841" si="2912">X840/U840</f>
        <v>0</v>
      </c>
      <c r="Z840" s="347" t="e">
        <f t="shared" ref="Z840:Z841" si="2913">AE840/X840</f>
        <v>#DIV/0!</v>
      </c>
      <c r="AA840" s="348">
        <f t="shared" ref="AA840:AA841" si="2914">IF(O840="cpv",(T840*R840),(T840/1000*R840))</f>
        <v>300</v>
      </c>
      <c r="AB840" s="349">
        <f t="shared" ref="AB840" si="2915">IF(O840="cpv",(IF(V840&gt;0,U840*R840,AA840)),(IF(V840&gt;0,U840/1000*R840,AA840)))</f>
        <v>171.702</v>
      </c>
      <c r="AC840" s="348">
        <f t="shared" ref="AC840:AC841" si="2916">AB840-AA840</f>
        <v>-128.298</v>
      </c>
      <c r="AD840" s="350">
        <f t="shared" ref="AD840:AD841" si="2917">IF(O840="cpv",(T840*S840),(T840/1000*S840))</f>
        <v>1650</v>
      </c>
      <c r="AE840" s="351">
        <f t="shared" si="2865"/>
        <v>944.36099999999999</v>
      </c>
      <c r="AF840" s="352">
        <f t="shared" ref="AF840:AF841" si="2918">AE840-AD840</f>
        <v>-705.63900000000001</v>
      </c>
      <c r="AG840" s="352">
        <v>0</v>
      </c>
      <c r="AH840" s="352">
        <f t="shared" ref="AH840:AH841" si="2919">AE840-AB840-AG840</f>
        <v>772.65899999999999</v>
      </c>
      <c r="AI840" s="353">
        <f t="shared" ref="AI840:AI841" si="2920">AH840/AE840</f>
        <v>0.81818181818181823</v>
      </c>
    </row>
    <row r="841" spans="1:35" customFormat="1" ht="15.75" hidden="1" customHeight="1" thickBot="1" x14ac:dyDescent="0.3">
      <c r="A841" s="362" t="s">
        <v>1275</v>
      </c>
      <c r="B841" s="141">
        <v>2016</v>
      </c>
      <c r="C841" s="141">
        <v>4</v>
      </c>
      <c r="D841" s="142" t="s">
        <v>1016</v>
      </c>
      <c r="E841" s="143">
        <v>42479</v>
      </c>
      <c r="F841" s="143">
        <v>42488</v>
      </c>
      <c r="G841" s="144">
        <f t="shared" ca="1" si="2908"/>
        <v>0</v>
      </c>
      <c r="H841" s="145" t="s">
        <v>84</v>
      </c>
      <c r="I841" s="145" t="s">
        <v>1276</v>
      </c>
      <c r="J841" s="388" t="s">
        <v>1277</v>
      </c>
      <c r="K841" s="146" t="str">
        <f t="shared" ca="1" si="2909"/>
        <v>Completed</v>
      </c>
      <c r="L841" s="141" t="s">
        <v>98</v>
      </c>
      <c r="M841" s="141" t="s">
        <v>58</v>
      </c>
      <c r="N841" s="141" t="s">
        <v>99</v>
      </c>
      <c r="O841" s="141" t="s">
        <v>42</v>
      </c>
      <c r="P841" s="141" t="s">
        <v>100</v>
      </c>
      <c r="Q841" s="141" t="s">
        <v>101</v>
      </c>
      <c r="R841" s="147">
        <v>0.4</v>
      </c>
      <c r="S841" s="147">
        <v>0.6</v>
      </c>
      <c r="T841" s="148">
        <v>10000</v>
      </c>
      <c r="U841" s="148">
        <v>11700</v>
      </c>
      <c r="V841" s="146">
        <f t="shared" si="2910"/>
        <v>0</v>
      </c>
      <c r="W841" s="146">
        <f t="shared" si="2911"/>
        <v>10000</v>
      </c>
      <c r="X841" s="148"/>
      <c r="Y841" s="149">
        <f t="shared" si="2912"/>
        <v>0</v>
      </c>
      <c r="Z841" s="150" t="e">
        <f t="shared" si="2913"/>
        <v>#DIV/0!</v>
      </c>
      <c r="AA841" s="151">
        <f t="shared" si="2914"/>
        <v>4</v>
      </c>
      <c r="AB841" s="152">
        <v>4000</v>
      </c>
      <c r="AC841" s="151">
        <f t="shared" si="2916"/>
        <v>3996</v>
      </c>
      <c r="AD841" s="153">
        <f t="shared" si="2917"/>
        <v>6</v>
      </c>
      <c r="AE841" s="295">
        <v>6000</v>
      </c>
      <c r="AF841" s="154">
        <f t="shared" si="2918"/>
        <v>5994</v>
      </c>
      <c r="AG841" s="154">
        <v>0</v>
      </c>
      <c r="AH841" s="154">
        <f t="shared" si="2919"/>
        <v>2000</v>
      </c>
      <c r="AI841" s="354">
        <f t="shared" si="2920"/>
        <v>0.33333333333333331</v>
      </c>
    </row>
    <row r="842" spans="1:35" customFormat="1" ht="15.75" hidden="1" customHeight="1" thickBot="1" x14ac:dyDescent="0.3">
      <c r="A842" s="362" t="s">
        <v>1279</v>
      </c>
      <c r="B842" s="141">
        <v>2016</v>
      </c>
      <c r="C842" s="141">
        <v>4</v>
      </c>
      <c r="D842" s="142" t="s">
        <v>1016</v>
      </c>
      <c r="E842" s="143">
        <v>42480</v>
      </c>
      <c r="F842" s="143">
        <v>42490</v>
      </c>
      <c r="G842" s="144">
        <f t="shared" ref="G842:G843" ca="1" si="2921">IF($N$1&gt;F842,0,(F842-$N$1))</f>
        <v>0</v>
      </c>
      <c r="H842" s="145" t="s">
        <v>54</v>
      </c>
      <c r="I842" s="145" t="s">
        <v>524</v>
      </c>
      <c r="J842" s="145" t="s">
        <v>1278</v>
      </c>
      <c r="K842" s="146" t="str">
        <f t="shared" ref="K842:K843" ca="1" si="2922">IF(F842=0,$L$3,(IF(G842=0,$L$1,$L$2)))</f>
        <v>Completed</v>
      </c>
      <c r="L842" s="141" t="s">
        <v>57</v>
      </c>
      <c r="M842" s="141" t="s">
        <v>58</v>
      </c>
      <c r="N842" s="141" t="s">
        <v>108</v>
      </c>
      <c r="O842" s="141" t="s">
        <v>109</v>
      </c>
      <c r="P842" s="141" t="s">
        <v>100</v>
      </c>
      <c r="Q842" s="141" t="s">
        <v>101</v>
      </c>
      <c r="R842" s="147">
        <v>1.4999999999999999E-2</v>
      </c>
      <c r="S842" s="147">
        <v>3.3000000000000002E-2</v>
      </c>
      <c r="T842" s="148">
        <v>65000</v>
      </c>
      <c r="U842" s="148">
        <v>66482</v>
      </c>
      <c r="V842" s="146">
        <f t="shared" ref="V842:V843" si="2923">IF(U842&gt;T842,0,T842-U842)</f>
        <v>0</v>
      </c>
      <c r="W842" s="146">
        <f t="shared" ref="W842:W843" si="2924">IF(U842&gt;T842,T842,U842)</f>
        <v>65000</v>
      </c>
      <c r="X842" s="148"/>
      <c r="Y842" s="149">
        <f t="shared" ref="Y842:Y843" si="2925">X842/U842</f>
        <v>0</v>
      </c>
      <c r="Z842" s="150" t="e">
        <f t="shared" ref="Z842:Z843" si="2926">AE842/X842</f>
        <v>#DIV/0!</v>
      </c>
      <c r="AA842" s="151">
        <f t="shared" ref="AA842:AA843" si="2927">IF(O842="cpv",(T842*R842),(T842/1000*R842))</f>
        <v>975</v>
      </c>
      <c r="AB842" s="152">
        <f t="shared" ref="AB842:AB843" si="2928">IF(O842="cpv",(IF(V842&gt;0,U842*R842,AA842)),(IF(V842&gt;0,U842/1000*R842,AA842)))</f>
        <v>975</v>
      </c>
      <c r="AC842" s="151">
        <f t="shared" ref="AC842:AC843" si="2929">AB842-AA842</f>
        <v>0</v>
      </c>
      <c r="AD842" s="153">
        <f t="shared" ref="AD842:AD843" si="2930">IF(O842="cpv",(T842*S842),(T842/1000*S842))</f>
        <v>2145</v>
      </c>
      <c r="AE842" s="295">
        <v>2000</v>
      </c>
      <c r="AF842" s="154">
        <f t="shared" ref="AF842:AF843" si="2931">AE842-AD842</f>
        <v>-145</v>
      </c>
      <c r="AG842" s="154">
        <v>0</v>
      </c>
      <c r="AH842" s="154">
        <f t="shared" ref="AH842:AH843" si="2932">AE842-AB842-AG842</f>
        <v>1025</v>
      </c>
      <c r="AI842" s="354">
        <f t="shared" ref="AI842:AI843" si="2933">AH842/AE842</f>
        <v>0.51249999999999996</v>
      </c>
    </row>
    <row r="843" spans="1:35" customFormat="1" ht="15" hidden="1" customHeight="1" x14ac:dyDescent="0.3">
      <c r="A843" s="359" t="s">
        <v>1280</v>
      </c>
      <c r="B843" s="111">
        <v>2016</v>
      </c>
      <c r="C843" s="111">
        <v>4</v>
      </c>
      <c r="D843" s="112" t="s">
        <v>1016</v>
      </c>
      <c r="E843" s="113">
        <v>42480</v>
      </c>
      <c r="F843" s="113">
        <v>42483</v>
      </c>
      <c r="G843" s="114">
        <f t="shared" ca="1" si="2921"/>
        <v>0</v>
      </c>
      <c r="H843" s="115" t="s">
        <v>74</v>
      </c>
      <c r="I843" s="115" t="s">
        <v>145</v>
      </c>
      <c r="J843" s="115" t="s">
        <v>1283</v>
      </c>
      <c r="K843" s="116" t="str">
        <f t="shared" ca="1" si="2922"/>
        <v>Completed</v>
      </c>
      <c r="L843" s="111" t="s">
        <v>64</v>
      </c>
      <c r="M843" s="111" t="s">
        <v>58</v>
      </c>
      <c r="N843" s="111" t="s">
        <v>78</v>
      </c>
      <c r="O843" s="111" t="s">
        <v>60</v>
      </c>
      <c r="P843" s="111" t="s">
        <v>79</v>
      </c>
      <c r="Q843" s="111" t="s">
        <v>79</v>
      </c>
      <c r="R843" s="117">
        <v>2.5</v>
      </c>
      <c r="S843" s="117">
        <v>4.5</v>
      </c>
      <c r="T843" s="118">
        <v>200000</v>
      </c>
      <c r="U843" s="118">
        <v>201268</v>
      </c>
      <c r="V843" s="116">
        <f t="shared" si="2923"/>
        <v>0</v>
      </c>
      <c r="W843" s="116">
        <f t="shared" si="2924"/>
        <v>200000</v>
      </c>
      <c r="X843" s="118">
        <v>3239</v>
      </c>
      <c r="Y843" s="119">
        <f t="shared" si="2925"/>
        <v>1.6092970566607707E-2</v>
      </c>
      <c r="Z843" s="120">
        <f t="shared" si="2926"/>
        <v>0.27786353812905218</v>
      </c>
      <c r="AA843" s="121">
        <f t="shared" si="2927"/>
        <v>500</v>
      </c>
      <c r="AB843" s="122">
        <f t="shared" si="2928"/>
        <v>500</v>
      </c>
      <c r="AC843" s="121">
        <f t="shared" si="2929"/>
        <v>0</v>
      </c>
      <c r="AD843" s="123">
        <f t="shared" si="2930"/>
        <v>900</v>
      </c>
      <c r="AE843" s="293">
        <f>IF((SUMIF($J$7:$J$1048576,J843,$U$7:$U$1048576))&gt;(SUMIF($J$7:$J$1048576,J843,$T$7:$T$1048576)),AD843,(IF(O843="cpv",(U843*S843),(U843*S843/1000))))</f>
        <v>900</v>
      </c>
      <c r="AF843" s="124">
        <f t="shared" si="2931"/>
        <v>0</v>
      </c>
      <c r="AG843" s="124">
        <v>0</v>
      </c>
      <c r="AH843" s="124">
        <f t="shared" si="2932"/>
        <v>400</v>
      </c>
      <c r="AI843" s="340">
        <f t="shared" si="2933"/>
        <v>0.44444444444444442</v>
      </c>
    </row>
    <row r="844" spans="1:35" customFormat="1" ht="15" hidden="1" customHeight="1" x14ac:dyDescent="0.3">
      <c r="A844" s="361" t="s">
        <v>1281</v>
      </c>
      <c r="B844" s="97">
        <v>2016</v>
      </c>
      <c r="C844" s="97">
        <v>4</v>
      </c>
      <c r="D844" s="98" t="s">
        <v>1016</v>
      </c>
      <c r="E844" s="99">
        <v>42480</v>
      </c>
      <c r="F844" s="99">
        <v>42483</v>
      </c>
      <c r="G844" s="100">
        <f t="shared" ref="G844:G845" ca="1" si="2934">IF($N$1&gt;F844,0,(F844-$N$1))</f>
        <v>0</v>
      </c>
      <c r="H844" s="96" t="s">
        <v>74</v>
      </c>
      <c r="I844" s="96" t="s">
        <v>145</v>
      </c>
      <c r="J844" s="96" t="s">
        <v>1283</v>
      </c>
      <c r="K844" s="101" t="str">
        <f t="shared" ref="K844:K845" ca="1" si="2935">IF(F844=0,$L$3,(IF(G844=0,$L$1,$L$2)))</f>
        <v>Completed</v>
      </c>
      <c r="L844" s="97" t="s">
        <v>57</v>
      </c>
      <c r="M844" s="97" t="s">
        <v>58</v>
      </c>
      <c r="N844" s="97" t="s">
        <v>78</v>
      </c>
      <c r="O844" s="97" t="s">
        <v>60</v>
      </c>
      <c r="P844" s="97" t="s">
        <v>79</v>
      </c>
      <c r="Q844" s="97" t="s">
        <v>79</v>
      </c>
      <c r="R844" s="102">
        <v>2.5</v>
      </c>
      <c r="S844" s="102">
        <v>4.5</v>
      </c>
      <c r="T844" s="103">
        <v>200000</v>
      </c>
      <c r="U844" s="103">
        <v>203965</v>
      </c>
      <c r="V844" s="101">
        <f t="shared" ref="V844:V845" si="2936">IF(U844&gt;T844,0,T844-U844)</f>
        <v>0</v>
      </c>
      <c r="W844" s="101">
        <f t="shared" ref="W844:W845" si="2937">IF(U844&gt;T844,T844,U844)</f>
        <v>200000</v>
      </c>
      <c r="X844" s="103"/>
      <c r="Y844" s="104">
        <f t="shared" ref="Y844:Y845" si="2938">X844/U844</f>
        <v>0</v>
      </c>
      <c r="Z844" s="105" t="e">
        <f t="shared" ref="Z844:Z845" si="2939">AE844/X844</f>
        <v>#DIV/0!</v>
      </c>
      <c r="AA844" s="106">
        <f t="shared" ref="AA844:AA845" si="2940">IF(O844="cpv",(T844*R844),(T844/1000*R844))</f>
        <v>500</v>
      </c>
      <c r="AB844" s="107">
        <f t="shared" ref="AB844:AB845" si="2941">IF(O844="cpv",(IF(V844&gt;0,U844*R844,AA844)),(IF(V844&gt;0,U844/1000*R844,AA844)))</f>
        <v>500</v>
      </c>
      <c r="AC844" s="106">
        <f t="shared" ref="AC844:AC845" si="2942">AB844-AA844</f>
        <v>0</v>
      </c>
      <c r="AD844" s="108">
        <f t="shared" ref="AD844:AD845" si="2943">IF(O844="cpv",(T844*S844),(T844/1000*S844))</f>
        <v>900</v>
      </c>
      <c r="AE844" s="298">
        <f>IF((SUMIF($J$7:$J$1048576,J844,$U$7:$U$1048576))&gt;(SUMIF($J$7:$J$1048576,J844,$T$7:$T$1048576)),AD844,(IF(O844="cpv",(U844*S844),(U844*S844/1000))))</f>
        <v>900</v>
      </c>
      <c r="AF844" s="109">
        <f t="shared" ref="AF844:AF845" si="2944">AE844-AD844</f>
        <v>0</v>
      </c>
      <c r="AG844" s="109">
        <v>0</v>
      </c>
      <c r="AH844" s="109">
        <f t="shared" ref="AH844:AH845" si="2945">AE844-AB844-AG844</f>
        <v>400</v>
      </c>
      <c r="AI844" s="341">
        <f t="shared" ref="AI844:AI845" si="2946">AH844/AE844</f>
        <v>0.44444444444444442</v>
      </c>
    </row>
    <row r="845" spans="1:35" customFormat="1" ht="15.75" hidden="1" customHeight="1" thickBot="1" x14ac:dyDescent="0.3">
      <c r="A845" s="360" t="s">
        <v>1282</v>
      </c>
      <c r="B845" s="157">
        <v>2016</v>
      </c>
      <c r="C845" s="157">
        <v>4</v>
      </c>
      <c r="D845" s="342" t="s">
        <v>1016</v>
      </c>
      <c r="E845" s="159">
        <v>42480</v>
      </c>
      <c r="F845" s="159">
        <v>42483</v>
      </c>
      <c r="G845" s="343">
        <f t="shared" ca="1" si="2934"/>
        <v>0</v>
      </c>
      <c r="H845" s="156" t="s">
        <v>74</v>
      </c>
      <c r="I845" s="156" t="s">
        <v>145</v>
      </c>
      <c r="J845" s="156" t="s">
        <v>1283</v>
      </c>
      <c r="K845" s="344" t="str">
        <f t="shared" ca="1" si="2935"/>
        <v>Completed</v>
      </c>
      <c r="L845" s="157" t="s">
        <v>82</v>
      </c>
      <c r="M845" s="157" t="s">
        <v>58</v>
      </c>
      <c r="N845" s="157" t="s">
        <v>78</v>
      </c>
      <c r="O845" s="157" t="s">
        <v>60</v>
      </c>
      <c r="P845" s="157" t="s">
        <v>79</v>
      </c>
      <c r="Q845" s="157" t="s">
        <v>79</v>
      </c>
      <c r="R845" s="158">
        <v>0.5</v>
      </c>
      <c r="S845" s="158">
        <v>4.5</v>
      </c>
      <c r="T845" s="345">
        <v>250000</v>
      </c>
      <c r="U845" s="345">
        <v>262422</v>
      </c>
      <c r="V845" s="344">
        <f t="shared" si="2936"/>
        <v>0</v>
      </c>
      <c r="W845" s="344">
        <f t="shared" si="2937"/>
        <v>250000</v>
      </c>
      <c r="X845" s="345"/>
      <c r="Y845" s="346">
        <f t="shared" si="2938"/>
        <v>0</v>
      </c>
      <c r="Z845" s="347" t="e">
        <f t="shared" si="2939"/>
        <v>#DIV/0!</v>
      </c>
      <c r="AA845" s="348">
        <f t="shared" si="2940"/>
        <v>125</v>
      </c>
      <c r="AB845" s="349">
        <f t="shared" si="2941"/>
        <v>125</v>
      </c>
      <c r="AC845" s="348">
        <f t="shared" si="2942"/>
        <v>0</v>
      </c>
      <c r="AD845" s="350">
        <f t="shared" si="2943"/>
        <v>1125</v>
      </c>
      <c r="AE845" s="351">
        <v>1200</v>
      </c>
      <c r="AF845" s="352">
        <f t="shared" si="2944"/>
        <v>75</v>
      </c>
      <c r="AG845" s="352">
        <v>0</v>
      </c>
      <c r="AH845" s="352">
        <f t="shared" si="2945"/>
        <v>1075</v>
      </c>
      <c r="AI845" s="353">
        <f t="shared" si="2946"/>
        <v>0.89583333333333337</v>
      </c>
    </row>
    <row r="846" spans="1:35" customFormat="1" ht="15" hidden="1" customHeight="1" x14ac:dyDescent="0.3">
      <c r="A846" s="359" t="s">
        <v>1284</v>
      </c>
      <c r="B846" s="111">
        <v>2016</v>
      </c>
      <c r="C846" s="111">
        <v>4</v>
      </c>
      <c r="D846" s="112" t="s">
        <v>1016</v>
      </c>
      <c r="E846" s="113">
        <v>42480</v>
      </c>
      <c r="F846" s="113">
        <v>42490</v>
      </c>
      <c r="G846" s="114">
        <f t="shared" ref="G846:G847" ca="1" si="2947">IF($N$1&gt;F846,0,(F846-$N$1))</f>
        <v>0</v>
      </c>
      <c r="H846" s="115" t="s">
        <v>54</v>
      </c>
      <c r="I846" s="115" t="s">
        <v>55</v>
      </c>
      <c r="J846" s="115" t="s">
        <v>1286</v>
      </c>
      <c r="K846" s="116" t="str">
        <f t="shared" ref="K846:K847" ca="1" si="2948">IF(F846=0,$L$3,(IF(G846=0,$L$1,$L$2)))</f>
        <v>Completed</v>
      </c>
      <c r="L846" s="111" t="s">
        <v>92</v>
      </c>
      <c r="M846" s="111" t="s">
        <v>58</v>
      </c>
      <c r="N846" s="111" t="s">
        <v>108</v>
      </c>
      <c r="O846" s="111" t="s">
        <v>109</v>
      </c>
      <c r="P846" s="111" t="s">
        <v>100</v>
      </c>
      <c r="Q846" s="111" t="s">
        <v>101</v>
      </c>
      <c r="R846" s="117">
        <v>1.2E-2</v>
      </c>
      <c r="S846" s="117">
        <v>3.3000000000000002E-2</v>
      </c>
      <c r="T846" s="118">
        <v>65000</v>
      </c>
      <c r="U846" s="118">
        <v>65287</v>
      </c>
      <c r="V846" s="116">
        <f t="shared" ref="V846:V847" si="2949">IF(U846&gt;T846,0,T846-U846)</f>
        <v>0</v>
      </c>
      <c r="W846" s="116">
        <f t="shared" ref="W846:W847" si="2950">IF(U846&gt;T846,T846,U846)</f>
        <v>65000</v>
      </c>
      <c r="X846" s="118">
        <v>13411</v>
      </c>
      <c r="Y846" s="119">
        <f t="shared" ref="Y846:Y847" si="2951">X846/U846</f>
        <v>0.2054160858976519</v>
      </c>
      <c r="Z846" s="120">
        <f t="shared" ref="Z846:Z847" si="2952">AE846/X846</f>
        <v>8.6048765938408767E-2</v>
      </c>
      <c r="AA846" s="121">
        <f t="shared" ref="AA846:AA847" si="2953">IF(O846="cpv",(T846*R846),(T846/1000*R846))</f>
        <v>780</v>
      </c>
      <c r="AB846" s="122">
        <f t="shared" ref="AB846:AB847" si="2954">IF(O846="cpv",(IF(V846&gt;0,U846*R846,AA846)),(IF(V846&gt;0,U846/1000*R846,AA846)))</f>
        <v>780</v>
      </c>
      <c r="AC846" s="121">
        <f t="shared" ref="AC846:AC847" si="2955">AB846-AA846</f>
        <v>0</v>
      </c>
      <c r="AD846" s="123">
        <f t="shared" ref="AD846:AD847" si="2956">IF(O846="cpv",(T846*S846),(T846/1000*S846))</f>
        <v>2145</v>
      </c>
      <c r="AE846" s="293">
        <v>1154</v>
      </c>
      <c r="AF846" s="124">
        <f t="shared" ref="AF846:AF847" si="2957">AE846-AD846</f>
        <v>-991</v>
      </c>
      <c r="AG846" s="124">
        <v>0</v>
      </c>
      <c r="AH846" s="124">
        <f t="shared" ref="AH846:AH847" si="2958">AE846-AB846-AG846</f>
        <v>374</v>
      </c>
      <c r="AI846" s="340">
        <f t="shared" ref="AI846:AI847" si="2959">AH846/AE846</f>
        <v>0.3240901213171577</v>
      </c>
    </row>
    <row r="847" spans="1:35" customFormat="1" ht="15" hidden="1" customHeight="1" x14ac:dyDescent="0.3">
      <c r="A847" s="361" t="s">
        <v>1285</v>
      </c>
      <c r="B847" s="97">
        <v>2016</v>
      </c>
      <c r="C847" s="97">
        <v>4</v>
      </c>
      <c r="D847" s="98" t="s">
        <v>1016</v>
      </c>
      <c r="E847" s="99">
        <v>42480</v>
      </c>
      <c r="F847" s="99">
        <v>42490</v>
      </c>
      <c r="G847" s="100">
        <f t="shared" ca="1" si="2947"/>
        <v>0</v>
      </c>
      <c r="H847" s="96" t="s">
        <v>54</v>
      </c>
      <c r="I847" s="96" t="s">
        <v>55</v>
      </c>
      <c r="J847" s="96" t="s">
        <v>1286</v>
      </c>
      <c r="K847" s="101" t="str">
        <f t="shared" ca="1" si="2948"/>
        <v>Completed</v>
      </c>
      <c r="L847" s="97" t="s">
        <v>77</v>
      </c>
      <c r="M847" s="97" t="s">
        <v>58</v>
      </c>
      <c r="N847" s="97" t="s">
        <v>108</v>
      </c>
      <c r="O847" s="97" t="s">
        <v>109</v>
      </c>
      <c r="P847" s="97" t="s">
        <v>100</v>
      </c>
      <c r="Q847" s="97" t="s">
        <v>101</v>
      </c>
      <c r="R847" s="102">
        <v>0.01</v>
      </c>
      <c r="S847" s="102">
        <v>3.3000000000000002E-2</v>
      </c>
      <c r="T847" s="103">
        <v>85000</v>
      </c>
      <c r="U847" s="103">
        <v>76813</v>
      </c>
      <c r="V847" s="101">
        <f t="shared" si="2949"/>
        <v>8187</v>
      </c>
      <c r="W847" s="101">
        <f t="shared" si="2950"/>
        <v>76813</v>
      </c>
      <c r="X847" s="103">
        <v>6027</v>
      </c>
      <c r="Y847" s="104">
        <f t="shared" si="2951"/>
        <v>7.8463280955046677E-2</v>
      </c>
      <c r="Z847" s="105">
        <f t="shared" si="2952"/>
        <v>0.18765555002488801</v>
      </c>
      <c r="AA847" s="106">
        <f t="shared" si="2953"/>
        <v>850</v>
      </c>
      <c r="AB847" s="107">
        <f t="shared" si="2954"/>
        <v>768.13</v>
      </c>
      <c r="AC847" s="106">
        <f t="shared" si="2955"/>
        <v>-81.87</v>
      </c>
      <c r="AD847" s="108">
        <f t="shared" si="2956"/>
        <v>2805</v>
      </c>
      <c r="AE847" s="298">
        <v>1131</v>
      </c>
      <c r="AF847" s="109">
        <f t="shared" si="2957"/>
        <v>-1674</v>
      </c>
      <c r="AG847" s="109">
        <v>0</v>
      </c>
      <c r="AH847" s="109">
        <f t="shared" si="2958"/>
        <v>362.87</v>
      </c>
      <c r="AI847" s="341">
        <f t="shared" si="2959"/>
        <v>0.32083996463306808</v>
      </c>
    </row>
    <row r="848" spans="1:35" customFormat="1" ht="15.75" hidden="1" customHeight="1" thickBot="1" x14ac:dyDescent="0.3">
      <c r="A848" s="360" t="s">
        <v>1287</v>
      </c>
      <c r="B848" s="157">
        <v>2016</v>
      </c>
      <c r="C848" s="157">
        <v>4</v>
      </c>
      <c r="D848" s="342" t="s">
        <v>1016</v>
      </c>
      <c r="E848" s="159">
        <v>42480</v>
      </c>
      <c r="F848" s="159">
        <v>42490</v>
      </c>
      <c r="G848" s="343">
        <f t="shared" ref="G848:G849" ca="1" si="2960">IF($N$1&gt;F848,0,(F848-$N$1))</f>
        <v>0</v>
      </c>
      <c r="H848" s="156" t="s">
        <v>54</v>
      </c>
      <c r="I848" s="156" t="s">
        <v>55</v>
      </c>
      <c r="J848" s="156" t="s">
        <v>1286</v>
      </c>
      <c r="K848" s="344" t="str">
        <f t="shared" ref="K848:K849" ca="1" si="2961">IF(F848=0,$L$3,(IF(G848=0,$L$1,$L$2)))</f>
        <v>Completed</v>
      </c>
      <c r="L848" s="157" t="s">
        <v>172</v>
      </c>
      <c r="M848" s="157" t="s">
        <v>58</v>
      </c>
      <c r="N848" s="157" t="s">
        <v>108</v>
      </c>
      <c r="O848" s="157" t="s">
        <v>109</v>
      </c>
      <c r="P848" s="157" t="s">
        <v>100</v>
      </c>
      <c r="Q848" s="157" t="s">
        <v>101</v>
      </c>
      <c r="R848" s="158">
        <v>0.03</v>
      </c>
      <c r="S848" s="158">
        <v>3.3000000000000002E-2</v>
      </c>
      <c r="T848" s="345">
        <v>50000</v>
      </c>
      <c r="U848" s="345">
        <v>51963</v>
      </c>
      <c r="V848" s="344">
        <f t="shared" ref="V848:V849" si="2962">IF(U848&gt;T848,0,T848-U848)</f>
        <v>0</v>
      </c>
      <c r="W848" s="344">
        <f t="shared" ref="W848:W849" si="2963">IF(U848&gt;T848,T848,U848)</f>
        <v>50000</v>
      </c>
      <c r="X848" s="345"/>
      <c r="Y848" s="346">
        <f t="shared" ref="Y848:Y849" si="2964">X848/U848</f>
        <v>0</v>
      </c>
      <c r="Z848" s="347" t="e">
        <f t="shared" ref="Z848:Z849" si="2965">AE848/X848</f>
        <v>#DIV/0!</v>
      </c>
      <c r="AA848" s="348">
        <f t="shared" ref="AA848:AA849" si="2966">IF(O848="cpv",(T848*R848),(T848/1000*R848))</f>
        <v>1500</v>
      </c>
      <c r="AB848" s="349">
        <f t="shared" ref="AB848:AB849" si="2967">IF(O848="cpv",(IF(V848&gt;0,U848*R848,AA848)),(IF(V848&gt;0,U848/1000*R848,AA848)))</f>
        <v>1500</v>
      </c>
      <c r="AC848" s="348">
        <f t="shared" ref="AC848:AC849" si="2968">AB848-AA848</f>
        <v>0</v>
      </c>
      <c r="AD848" s="350">
        <f t="shared" ref="AD848:AD849" si="2969">IF(O848="cpv",(T848*S848),(T848/1000*S848))</f>
        <v>1650</v>
      </c>
      <c r="AE848" s="351">
        <v>1256</v>
      </c>
      <c r="AF848" s="352">
        <f t="shared" ref="AF848:AF849" si="2970">AE848-AD848</f>
        <v>-394</v>
      </c>
      <c r="AG848" s="352">
        <v>0</v>
      </c>
      <c r="AH848" s="352">
        <f t="shared" ref="AH848:AH849" si="2971">AE848-AB848-AG848</f>
        <v>-244</v>
      </c>
      <c r="AI848" s="353">
        <f t="shared" ref="AI848:AI849" si="2972">AH848/AE848</f>
        <v>-0.19426751592356689</v>
      </c>
    </row>
    <row r="849" spans="1:35" customFormat="1" ht="15" hidden="1" customHeight="1" x14ac:dyDescent="0.3">
      <c r="A849" s="359" t="s">
        <v>1288</v>
      </c>
      <c r="B849" s="111">
        <v>2016</v>
      </c>
      <c r="C849" s="111">
        <v>4</v>
      </c>
      <c r="D849" s="112" t="s">
        <v>1016</v>
      </c>
      <c r="E849" s="113">
        <v>42480</v>
      </c>
      <c r="F849" s="113">
        <v>42490</v>
      </c>
      <c r="G849" s="114">
        <f t="shared" ca="1" si="2960"/>
        <v>0</v>
      </c>
      <c r="H849" s="115" t="s">
        <v>54</v>
      </c>
      <c r="I849" s="115" t="s">
        <v>1292</v>
      </c>
      <c r="J849" s="115" t="s">
        <v>1293</v>
      </c>
      <c r="K849" s="116" t="str">
        <f t="shared" ca="1" si="2961"/>
        <v>Completed</v>
      </c>
      <c r="L849" s="111" t="s">
        <v>64</v>
      </c>
      <c r="M849" s="111" t="s">
        <v>58</v>
      </c>
      <c r="N849" s="111" t="s">
        <v>59</v>
      </c>
      <c r="O849" s="111" t="s">
        <v>60</v>
      </c>
      <c r="P849" s="111" t="s">
        <v>61</v>
      </c>
      <c r="Q849" s="111" t="s">
        <v>62</v>
      </c>
      <c r="R849" s="117">
        <v>0.2</v>
      </c>
      <c r="S849" s="117">
        <v>1</v>
      </c>
      <c r="T849" s="118">
        <v>2500000</v>
      </c>
      <c r="U849" s="118">
        <v>2236512</v>
      </c>
      <c r="V849" s="116">
        <f t="shared" si="2962"/>
        <v>263488</v>
      </c>
      <c r="W849" s="116">
        <f t="shared" si="2963"/>
        <v>2236512</v>
      </c>
      <c r="X849" s="118">
        <v>949</v>
      </c>
      <c r="Y849" s="119">
        <f t="shared" si="2964"/>
        <v>4.2432144339042222E-4</v>
      </c>
      <c r="Z849" s="120">
        <f t="shared" si="2965"/>
        <v>0.71548998946259224</v>
      </c>
      <c r="AA849" s="121">
        <f t="shared" si="2966"/>
        <v>500</v>
      </c>
      <c r="AB849" s="122">
        <f t="shared" si="2967"/>
        <v>447.30240000000003</v>
      </c>
      <c r="AC849" s="121">
        <f t="shared" si="2968"/>
        <v>-52.697599999999966</v>
      </c>
      <c r="AD849" s="123">
        <f t="shared" si="2969"/>
        <v>2500</v>
      </c>
      <c r="AE849" s="293">
        <v>679</v>
      </c>
      <c r="AF849" s="124">
        <f t="shared" si="2970"/>
        <v>-1821</v>
      </c>
      <c r="AG849" s="124">
        <v>0</v>
      </c>
      <c r="AH849" s="124">
        <f t="shared" si="2971"/>
        <v>231.69759999999997</v>
      </c>
      <c r="AI849" s="340">
        <f t="shared" si="2972"/>
        <v>0.34123357879234162</v>
      </c>
    </row>
    <row r="850" spans="1:35" customFormat="1" ht="15" hidden="1" customHeight="1" x14ac:dyDescent="0.3">
      <c r="A850" s="361" t="s">
        <v>1289</v>
      </c>
      <c r="B850" s="97">
        <v>2016</v>
      </c>
      <c r="C850" s="97">
        <v>4</v>
      </c>
      <c r="D850" s="98" t="s">
        <v>1016</v>
      </c>
      <c r="E850" s="99">
        <v>42480</v>
      </c>
      <c r="F850" s="99">
        <v>42490</v>
      </c>
      <c r="G850" s="100">
        <f t="shared" ref="G850:G851" ca="1" si="2973">IF($N$1&gt;F850,0,(F850-$N$1))</f>
        <v>0</v>
      </c>
      <c r="H850" s="96" t="s">
        <v>54</v>
      </c>
      <c r="I850" s="96" t="s">
        <v>1292</v>
      </c>
      <c r="J850" s="96" t="s">
        <v>1293</v>
      </c>
      <c r="K850" s="101" t="str">
        <f t="shared" ref="K850:K851" ca="1" si="2974">IF(F850=0,$L$3,(IF(G850=0,$L$1,$L$2)))</f>
        <v>Completed</v>
      </c>
      <c r="L850" s="97" t="s">
        <v>82</v>
      </c>
      <c r="M850" s="97" t="s">
        <v>58</v>
      </c>
      <c r="N850" s="97" t="s">
        <v>59</v>
      </c>
      <c r="O850" s="97" t="s">
        <v>60</v>
      </c>
      <c r="P850" s="97" t="s">
        <v>61</v>
      </c>
      <c r="Q850" s="97" t="s">
        <v>62</v>
      </c>
      <c r="R850" s="102">
        <v>0.1</v>
      </c>
      <c r="S850" s="102">
        <v>1</v>
      </c>
      <c r="T850" s="103">
        <v>1500000</v>
      </c>
      <c r="U850" s="103">
        <v>1452618</v>
      </c>
      <c r="V850" s="101">
        <f t="shared" ref="V850:V851" si="2975">IF(U850&gt;T850,0,T850-U850)</f>
        <v>47382</v>
      </c>
      <c r="W850" s="101">
        <f t="shared" ref="W850:W851" si="2976">IF(U850&gt;T850,T850,U850)</f>
        <v>1452618</v>
      </c>
      <c r="X850" s="103"/>
      <c r="Y850" s="104">
        <f t="shared" ref="Y850:Y851" si="2977">X850/U850</f>
        <v>0</v>
      </c>
      <c r="Z850" s="105" t="e">
        <f t="shared" ref="Z850:Z851" si="2978">AE850/X850</f>
        <v>#DIV/0!</v>
      </c>
      <c r="AA850" s="106">
        <f t="shared" ref="AA850:AA851" si="2979">IF(O850="cpv",(T850*R850),(T850/1000*R850))</f>
        <v>150</v>
      </c>
      <c r="AB850" s="107">
        <f t="shared" ref="AB850:AB851" si="2980">IF(O850="cpv",(IF(V850&gt;0,U850*R850,AA850)),(IF(V850&gt;0,U850/1000*R850,AA850)))</f>
        <v>145.26179999999999</v>
      </c>
      <c r="AC850" s="106">
        <f t="shared" ref="AC850:AC851" si="2981">AB850-AA850</f>
        <v>-4.7382000000000062</v>
      </c>
      <c r="AD850" s="108">
        <f t="shared" ref="AD850:AD851" si="2982">IF(O850="cpv",(T850*S850),(T850/1000*S850))</f>
        <v>1500</v>
      </c>
      <c r="AE850" s="298">
        <f>IF((SUMIF($J$7:$J$1048576,J850,$U$7:$U$1048576))&gt;(SUMIF($J$7:$J$1048576,J850,$T$7:$T$1048576)),AD850,(IF(O850="cpv",(U850*S850),(U850*S850/1000))))</f>
        <v>1452.6179999999999</v>
      </c>
      <c r="AF850" s="109">
        <f t="shared" ref="AF850:AF851" si="2983">AE850-AD850</f>
        <v>-47.382000000000062</v>
      </c>
      <c r="AG850" s="109">
        <v>0</v>
      </c>
      <c r="AH850" s="109">
        <f t="shared" ref="AH850:AH851" si="2984">AE850-AB850-AG850</f>
        <v>1307.3561999999999</v>
      </c>
      <c r="AI850" s="341">
        <f t="shared" ref="AI850:AI851" si="2985">AH850/AE850</f>
        <v>0.9</v>
      </c>
    </row>
    <row r="851" spans="1:35" customFormat="1" ht="15" hidden="1" customHeight="1" x14ac:dyDescent="0.3">
      <c r="A851" s="361" t="s">
        <v>1290</v>
      </c>
      <c r="B851" s="97">
        <v>2016</v>
      </c>
      <c r="C851" s="97">
        <v>4</v>
      </c>
      <c r="D851" s="98" t="s">
        <v>1016</v>
      </c>
      <c r="E851" s="99">
        <v>42480</v>
      </c>
      <c r="F851" s="99">
        <v>42490</v>
      </c>
      <c r="G851" s="100">
        <f t="shared" ca="1" si="2973"/>
        <v>0</v>
      </c>
      <c r="H851" s="96" t="s">
        <v>54</v>
      </c>
      <c r="I851" s="96" t="s">
        <v>1292</v>
      </c>
      <c r="J851" s="96" t="s">
        <v>1293</v>
      </c>
      <c r="K851" s="101" t="str">
        <f t="shared" ca="1" si="2974"/>
        <v>Completed</v>
      </c>
      <c r="L851" s="97" t="s">
        <v>172</v>
      </c>
      <c r="M851" s="97" t="s">
        <v>58</v>
      </c>
      <c r="N851" s="97" t="s">
        <v>59</v>
      </c>
      <c r="O851" s="97" t="s">
        <v>60</v>
      </c>
      <c r="P851" s="97" t="s">
        <v>61</v>
      </c>
      <c r="Q851" s="97" t="s">
        <v>62</v>
      </c>
      <c r="R851" s="102">
        <v>0.15</v>
      </c>
      <c r="S851" s="102">
        <v>1</v>
      </c>
      <c r="T851" s="103">
        <v>2000000</v>
      </c>
      <c r="U851" s="103">
        <v>1120933</v>
      </c>
      <c r="V851" s="101">
        <f t="shared" si="2975"/>
        <v>879067</v>
      </c>
      <c r="W851" s="101">
        <f t="shared" si="2976"/>
        <v>1120933</v>
      </c>
      <c r="X851" s="103"/>
      <c r="Y851" s="104">
        <f t="shared" si="2977"/>
        <v>0</v>
      </c>
      <c r="Z851" s="105" t="e">
        <f t="shared" si="2978"/>
        <v>#DIV/0!</v>
      </c>
      <c r="AA851" s="106">
        <f t="shared" si="2979"/>
        <v>300</v>
      </c>
      <c r="AB851" s="107">
        <f t="shared" si="2980"/>
        <v>168.13995</v>
      </c>
      <c r="AC851" s="106">
        <f t="shared" si="2981"/>
        <v>-131.86005</v>
      </c>
      <c r="AD851" s="108">
        <f t="shared" si="2982"/>
        <v>2000</v>
      </c>
      <c r="AE851" s="298">
        <f>IF((SUMIF($J$7:$J$1048576,J851,$U$7:$U$1048576))&gt;(SUMIF($J$7:$J$1048576,J851,$T$7:$T$1048576)),AD851,(IF(O851="cpv",(U851*S851),(U851*S851/1000))))</f>
        <v>1120.933</v>
      </c>
      <c r="AF851" s="109">
        <f t="shared" si="2983"/>
        <v>-879.06700000000001</v>
      </c>
      <c r="AG851" s="109">
        <v>0</v>
      </c>
      <c r="AH851" s="109">
        <f t="shared" si="2984"/>
        <v>952.79304999999999</v>
      </c>
      <c r="AI851" s="341">
        <f t="shared" si="2985"/>
        <v>0.85</v>
      </c>
    </row>
    <row r="852" spans="1:35" customFormat="1" ht="15.75" hidden="1" customHeight="1" thickBot="1" x14ac:dyDescent="0.3">
      <c r="A852" s="360" t="s">
        <v>1291</v>
      </c>
      <c r="B852" s="157">
        <v>2016</v>
      </c>
      <c r="C852" s="157">
        <v>4</v>
      </c>
      <c r="D852" s="342" t="s">
        <v>1016</v>
      </c>
      <c r="E852" s="159">
        <v>42480</v>
      </c>
      <c r="F852" s="159">
        <v>42490</v>
      </c>
      <c r="G852" s="343">
        <f t="shared" ref="G852:G853" ca="1" si="2986">IF($N$1&gt;F852,0,(F852-$N$1))</f>
        <v>0</v>
      </c>
      <c r="H852" s="156" t="s">
        <v>54</v>
      </c>
      <c r="I852" s="156" t="s">
        <v>1292</v>
      </c>
      <c r="J852" s="156" t="s">
        <v>1293</v>
      </c>
      <c r="K852" s="344" t="str">
        <f t="shared" ref="K852:K853" ca="1" si="2987">IF(F852=0,$L$3,(IF(G852=0,$L$1,$L$2)))</f>
        <v>Completed</v>
      </c>
      <c r="L852" s="157" t="s">
        <v>57</v>
      </c>
      <c r="M852" s="157" t="s">
        <v>58</v>
      </c>
      <c r="N852" s="157" t="s">
        <v>59</v>
      </c>
      <c r="O852" s="157" t="s">
        <v>60</v>
      </c>
      <c r="P852" s="157" t="s">
        <v>61</v>
      </c>
      <c r="Q852" s="157" t="s">
        <v>62</v>
      </c>
      <c r="R852" s="158">
        <v>0.5</v>
      </c>
      <c r="S852" s="158">
        <v>1</v>
      </c>
      <c r="T852" s="345">
        <v>1000000</v>
      </c>
      <c r="U852" s="345">
        <v>878183</v>
      </c>
      <c r="V852" s="344">
        <f t="shared" ref="V852:V853" si="2988">IF(U852&gt;T852,0,T852-U852)</f>
        <v>121817</v>
      </c>
      <c r="W852" s="344">
        <f t="shared" ref="W852:W853" si="2989">IF(U852&gt;T852,T852,U852)</f>
        <v>878183</v>
      </c>
      <c r="X852" s="345"/>
      <c r="Y852" s="346">
        <f t="shared" ref="Y852:Y853" si="2990">X852/U852</f>
        <v>0</v>
      </c>
      <c r="Z852" s="347" t="e">
        <f t="shared" ref="Z852:Z853" si="2991">AE852/X852</f>
        <v>#DIV/0!</v>
      </c>
      <c r="AA852" s="348">
        <f t="shared" ref="AA852:AA853" si="2992">IF(O852="cpv",(T852*R852),(T852/1000*R852))</f>
        <v>500</v>
      </c>
      <c r="AB852" s="349">
        <f t="shared" ref="AB852:AB853" si="2993">IF(O852="cpv",(IF(V852&gt;0,U852*R852,AA852)),(IF(V852&gt;0,U852/1000*R852,AA852)))</f>
        <v>439.0915</v>
      </c>
      <c r="AC852" s="348">
        <f t="shared" ref="AC852:AC853" si="2994">AB852-AA852</f>
        <v>-60.908500000000004</v>
      </c>
      <c r="AD852" s="350">
        <f t="shared" ref="AD852:AD853" si="2995">IF(O852="cpv",(T852*S852),(T852/1000*S852))</f>
        <v>1000</v>
      </c>
      <c r="AE852" s="351">
        <f>IF((SUMIF($J$7:$J$1048576,J852,$U$7:$U$1048576))&gt;(SUMIF($J$7:$J$1048576,J852,$T$7:$T$1048576)),AD852,(IF(O852="cpv",(U852*S852),(U852*S852/1000))))</f>
        <v>878.18299999999999</v>
      </c>
      <c r="AF852" s="352">
        <f t="shared" ref="AF852:AF853" si="2996">AE852-AD852</f>
        <v>-121.81700000000001</v>
      </c>
      <c r="AG852" s="352">
        <v>0</v>
      </c>
      <c r="AH852" s="352">
        <f t="shared" ref="AH852:AH853" si="2997">AE852-AB852-AG852</f>
        <v>439.0915</v>
      </c>
      <c r="AI852" s="353">
        <f t="shared" ref="AI852:AI853" si="2998">AH852/AE852</f>
        <v>0.5</v>
      </c>
    </row>
    <row r="853" spans="1:35" customFormat="1" ht="15" hidden="1" customHeight="1" x14ac:dyDescent="0.3">
      <c r="A853" s="359" t="s">
        <v>1294</v>
      </c>
      <c r="B853" s="111">
        <v>2016</v>
      </c>
      <c r="C853" s="111">
        <v>4</v>
      </c>
      <c r="D853" s="112" t="s">
        <v>1016</v>
      </c>
      <c r="E853" s="113">
        <v>42481</v>
      </c>
      <c r="F853" s="113">
        <v>42490</v>
      </c>
      <c r="G853" s="114">
        <f t="shared" ca="1" si="2986"/>
        <v>0</v>
      </c>
      <c r="H853" s="115" t="s">
        <v>54</v>
      </c>
      <c r="I853" s="115" t="s">
        <v>55</v>
      </c>
      <c r="J853" s="389" t="s">
        <v>1295</v>
      </c>
      <c r="K853" s="116" t="str">
        <f t="shared" ca="1" si="2987"/>
        <v>Completed</v>
      </c>
      <c r="L853" s="111" t="s">
        <v>64</v>
      </c>
      <c r="M853" s="111" t="s">
        <v>58</v>
      </c>
      <c r="N853" s="111" t="s">
        <v>59</v>
      </c>
      <c r="O853" s="111" t="s">
        <v>60</v>
      </c>
      <c r="P853" s="111" t="s">
        <v>61</v>
      </c>
      <c r="Q853" s="111" t="s">
        <v>62</v>
      </c>
      <c r="R853" s="117">
        <v>0.2</v>
      </c>
      <c r="S853" s="117">
        <v>1</v>
      </c>
      <c r="T853" s="118">
        <v>4000000</v>
      </c>
      <c r="U853" s="118">
        <v>3053662</v>
      </c>
      <c r="V853" s="116">
        <f t="shared" si="2988"/>
        <v>946338</v>
      </c>
      <c r="W853" s="116">
        <f t="shared" si="2989"/>
        <v>3053662</v>
      </c>
      <c r="X853" s="118">
        <v>641</v>
      </c>
      <c r="Y853" s="119">
        <f t="shared" si="2990"/>
        <v>2.0991190249608502E-4</v>
      </c>
      <c r="Z853" s="120">
        <f t="shared" si="2991"/>
        <v>2.5600624024960998</v>
      </c>
      <c r="AA853" s="121">
        <f t="shared" si="2992"/>
        <v>800</v>
      </c>
      <c r="AB853" s="122">
        <f t="shared" si="2993"/>
        <v>610.73239999999998</v>
      </c>
      <c r="AC853" s="121">
        <f t="shared" si="2994"/>
        <v>-189.26760000000002</v>
      </c>
      <c r="AD853" s="123">
        <f t="shared" si="2995"/>
        <v>4000</v>
      </c>
      <c r="AE853" s="293">
        <v>1641</v>
      </c>
      <c r="AF853" s="124">
        <f t="shared" si="2996"/>
        <v>-2359</v>
      </c>
      <c r="AG853" s="124">
        <v>0</v>
      </c>
      <c r="AH853" s="124">
        <f t="shared" si="2997"/>
        <v>1030.2676000000001</v>
      </c>
      <c r="AI853" s="340">
        <f t="shared" si="2998"/>
        <v>0.62782912858013418</v>
      </c>
    </row>
    <row r="854" spans="1:35" customFormat="1" ht="15" hidden="1" customHeight="1" x14ac:dyDescent="0.3">
      <c r="A854" s="361" t="s">
        <v>1296</v>
      </c>
      <c r="B854" s="97">
        <v>2016</v>
      </c>
      <c r="C854" s="97">
        <v>4</v>
      </c>
      <c r="D854" s="98" t="s">
        <v>1016</v>
      </c>
      <c r="E854" s="99">
        <v>42481</v>
      </c>
      <c r="F854" s="99">
        <v>42490</v>
      </c>
      <c r="G854" s="100">
        <f t="shared" ref="G854:G855" ca="1" si="2999">IF($N$1&gt;F854,0,(F854-$N$1))</f>
        <v>0</v>
      </c>
      <c r="H854" s="96" t="s">
        <v>54</v>
      </c>
      <c r="I854" s="96" t="s">
        <v>55</v>
      </c>
      <c r="J854" s="390" t="s">
        <v>1295</v>
      </c>
      <c r="K854" s="101" t="str">
        <f t="shared" ref="K854:K855" ca="1" si="3000">IF(F854=0,$L$3,(IF(G854=0,$L$1,$L$2)))</f>
        <v>Completed</v>
      </c>
      <c r="L854" s="97" t="s">
        <v>315</v>
      </c>
      <c r="M854" s="97" t="s">
        <v>58</v>
      </c>
      <c r="N854" s="97" t="s">
        <v>59</v>
      </c>
      <c r="O854" s="97" t="s">
        <v>60</v>
      </c>
      <c r="P854" s="97" t="s">
        <v>61</v>
      </c>
      <c r="Q854" s="97" t="s">
        <v>62</v>
      </c>
      <c r="R854" s="102">
        <v>0.5</v>
      </c>
      <c r="S854" s="102">
        <v>1</v>
      </c>
      <c r="T854" s="103">
        <v>2000000</v>
      </c>
      <c r="U854" s="103">
        <v>30060</v>
      </c>
      <c r="V854" s="101">
        <f t="shared" ref="V854:V855" si="3001">IF(U854&gt;T854,0,T854-U854)</f>
        <v>1969940</v>
      </c>
      <c r="W854" s="101">
        <f t="shared" ref="W854:W855" si="3002">IF(U854&gt;T854,T854,U854)</f>
        <v>30060</v>
      </c>
      <c r="X854" s="103"/>
      <c r="Y854" s="104">
        <f t="shared" ref="Y854:Y855" si="3003">X854/U854</f>
        <v>0</v>
      </c>
      <c r="Z854" s="105" t="e">
        <f t="shared" ref="Z854:Z855" si="3004">AE854/X854</f>
        <v>#DIV/0!</v>
      </c>
      <c r="AA854" s="106">
        <f t="shared" ref="AA854:AA855" si="3005">IF(O854="cpv",(T854*R854),(T854/1000*R854))</f>
        <v>1000</v>
      </c>
      <c r="AB854" s="107">
        <f t="shared" ref="AB854:AB855" si="3006">IF(O854="cpv",(IF(V854&gt;0,U854*R854,AA854)),(IF(V854&gt;0,U854/1000*R854,AA854)))</f>
        <v>15.03</v>
      </c>
      <c r="AC854" s="106">
        <f t="shared" ref="AC854:AC855" si="3007">AB854-AA854</f>
        <v>-984.97</v>
      </c>
      <c r="AD854" s="108">
        <f t="shared" ref="AD854:AD855" si="3008">IF(O854="cpv",(T854*S854),(T854/1000*S854))</f>
        <v>2000</v>
      </c>
      <c r="AE854" s="298">
        <f>IF((SUMIF($J$7:$J$1048576,J854,$U$7:$U$1048576))&gt;(SUMIF($J$7:$J$1048576,J854,$T$7:$T$1048576)),AD854,(IF(O854="cpv",(U854*S854),(U854*S854/1000))))</f>
        <v>30.06</v>
      </c>
      <c r="AF854" s="109">
        <f t="shared" ref="AF854:AF855" si="3009">AE854-AD854</f>
        <v>-1969.94</v>
      </c>
      <c r="AG854" s="109">
        <v>0</v>
      </c>
      <c r="AH854" s="109">
        <f t="shared" ref="AH854:AH855" si="3010">AE854-AB854-AG854</f>
        <v>15.03</v>
      </c>
      <c r="AI854" s="341">
        <f t="shared" ref="AI854:AI855" si="3011">AH854/AE854</f>
        <v>0.5</v>
      </c>
    </row>
    <row r="855" spans="1:35" customFormat="1" ht="15" hidden="1" customHeight="1" thickBot="1" x14ac:dyDescent="0.3">
      <c r="A855" s="361" t="s">
        <v>1297</v>
      </c>
      <c r="B855" s="97">
        <v>2016</v>
      </c>
      <c r="C855" s="97">
        <v>4</v>
      </c>
      <c r="D855" s="98" t="s">
        <v>1016</v>
      </c>
      <c r="E855" s="99">
        <v>42481</v>
      </c>
      <c r="F855" s="99">
        <v>42490</v>
      </c>
      <c r="G855" s="100">
        <f t="shared" ca="1" si="2999"/>
        <v>0</v>
      </c>
      <c r="H855" s="96" t="s">
        <v>54</v>
      </c>
      <c r="I855" s="96" t="s">
        <v>55</v>
      </c>
      <c r="J855" s="390" t="s">
        <v>1295</v>
      </c>
      <c r="K855" s="101" t="str">
        <f t="shared" ca="1" si="3000"/>
        <v>Completed</v>
      </c>
      <c r="L855" s="97" t="s">
        <v>410</v>
      </c>
      <c r="M855" s="97" t="s">
        <v>58</v>
      </c>
      <c r="N855" s="97" t="s">
        <v>59</v>
      </c>
      <c r="O855" s="97" t="s">
        <v>60</v>
      </c>
      <c r="P855" s="97" t="s">
        <v>61</v>
      </c>
      <c r="Q855" s="97" t="s">
        <v>62</v>
      </c>
      <c r="R855" s="102">
        <v>0.2</v>
      </c>
      <c r="S855" s="102">
        <v>1</v>
      </c>
      <c r="T855" s="103">
        <v>250000</v>
      </c>
      <c r="U855" s="103">
        <v>250167</v>
      </c>
      <c r="V855" s="101">
        <f t="shared" si="3001"/>
        <v>0</v>
      </c>
      <c r="W855" s="101">
        <f t="shared" si="3002"/>
        <v>250000</v>
      </c>
      <c r="X855" s="103"/>
      <c r="Y855" s="104">
        <f t="shared" si="3003"/>
        <v>0</v>
      </c>
      <c r="Z855" s="105" t="e">
        <f t="shared" si="3004"/>
        <v>#DIV/0!</v>
      </c>
      <c r="AA855" s="106">
        <f t="shared" si="3005"/>
        <v>50</v>
      </c>
      <c r="AB855" s="107">
        <f t="shared" si="3006"/>
        <v>50</v>
      </c>
      <c r="AC855" s="106">
        <f t="shared" si="3007"/>
        <v>0</v>
      </c>
      <c r="AD855" s="108">
        <f t="shared" si="3008"/>
        <v>250</v>
      </c>
      <c r="AE855" s="298">
        <f>IF((SUMIF($J$7:$J$1048576,J855,$U$7:$U$1048576))&gt;(SUMIF($J$7:$J$1048576,J855,$T$7:$T$1048576)),AD855,(IF(O855="cpv",(U855*S855),(U855*S855/1000))))</f>
        <v>250.167</v>
      </c>
      <c r="AF855" s="109">
        <f t="shared" si="3009"/>
        <v>0.16700000000000159</v>
      </c>
      <c r="AG855" s="109">
        <v>0</v>
      </c>
      <c r="AH855" s="109">
        <f t="shared" si="3010"/>
        <v>200.167</v>
      </c>
      <c r="AI855" s="341">
        <f t="shared" si="3011"/>
        <v>0.80013351081477568</v>
      </c>
    </row>
    <row r="856" spans="1:35" customFormat="1" ht="15" hidden="1" customHeight="1" x14ac:dyDescent="0.3">
      <c r="A856" s="359" t="s">
        <v>1298</v>
      </c>
      <c r="B856" s="111">
        <v>2016</v>
      </c>
      <c r="C856" s="111">
        <v>4</v>
      </c>
      <c r="D856" s="112" t="s">
        <v>1016</v>
      </c>
      <c r="E856" s="113">
        <v>42481</v>
      </c>
      <c r="F856" s="113">
        <v>42490</v>
      </c>
      <c r="G856" s="114">
        <f t="shared" ref="G856" ca="1" si="3012">IF($N$1&gt;F856,0,(F856-$N$1))</f>
        <v>0</v>
      </c>
      <c r="H856" s="115" t="s">
        <v>54</v>
      </c>
      <c r="I856" s="115" t="s">
        <v>140</v>
      </c>
      <c r="J856" s="115" t="s">
        <v>1300</v>
      </c>
      <c r="K856" s="116" t="str">
        <f t="shared" ref="K856" ca="1" si="3013">IF(F856=0,$L$3,(IF(G856=0,$L$1,$L$2)))</f>
        <v>Completed</v>
      </c>
      <c r="L856" s="111" t="s">
        <v>82</v>
      </c>
      <c r="M856" s="111" t="s">
        <v>58</v>
      </c>
      <c r="N856" s="111" t="s">
        <v>59</v>
      </c>
      <c r="O856" s="111" t="s">
        <v>60</v>
      </c>
      <c r="P856" s="111" t="s">
        <v>61</v>
      </c>
      <c r="Q856" s="111" t="s">
        <v>62</v>
      </c>
      <c r="R856" s="117">
        <v>0.1</v>
      </c>
      <c r="S856" s="117">
        <v>1</v>
      </c>
      <c r="T856" s="118">
        <v>2200000</v>
      </c>
      <c r="U856" s="118">
        <v>1167279</v>
      </c>
      <c r="V856" s="116">
        <f t="shared" ref="V856" si="3014">IF(U856&gt;T856,0,T856-U856)</f>
        <v>1032721</v>
      </c>
      <c r="W856" s="116">
        <f t="shared" ref="W856" si="3015">IF(U856&gt;T856,T856,U856)</f>
        <v>1167279</v>
      </c>
      <c r="X856" s="118"/>
      <c r="Y856" s="119">
        <f t="shared" ref="Y856" si="3016">X856/U856</f>
        <v>0</v>
      </c>
      <c r="Z856" s="120" t="e">
        <f t="shared" ref="Z856" si="3017">AE856/X856</f>
        <v>#DIV/0!</v>
      </c>
      <c r="AA856" s="121">
        <f t="shared" ref="AA856" si="3018">IF(O856="cpv",(T856*R856),(T856/1000*R856))</f>
        <v>220</v>
      </c>
      <c r="AB856" s="122">
        <f t="shared" ref="AB856" si="3019">IF(O856="cpv",(IF(V856&gt;0,U856*R856,AA856)),(IF(V856&gt;0,U856/1000*R856,AA856)))</f>
        <v>116.72790000000001</v>
      </c>
      <c r="AC856" s="121">
        <f t="shared" ref="AC856" si="3020">AB856-AA856</f>
        <v>-103.27209999999999</v>
      </c>
      <c r="AD856" s="123">
        <f t="shared" ref="AD856" si="3021">IF(O856="cpv",(T856*S856),(T856/1000*S856))</f>
        <v>2200</v>
      </c>
      <c r="AE856" s="293">
        <f>IF((SUMIF($J$7:$J$1048576,J856,$U$7:$U$1048576))&gt;(SUMIF($J$7:$J$1048576,J856,$T$7:$T$1048576)),AD856,(IF(O856="cpv",(U856*S856),(U856*S856/1000))))</f>
        <v>1167.279</v>
      </c>
      <c r="AF856" s="124">
        <f t="shared" ref="AF856" si="3022">AE856-AD856</f>
        <v>-1032.721</v>
      </c>
      <c r="AG856" s="124">
        <v>0</v>
      </c>
      <c r="AH856" s="124">
        <f t="shared" ref="AH856" si="3023">AE856-AB856-AG856</f>
        <v>1050.5510999999999</v>
      </c>
      <c r="AI856" s="340">
        <f t="shared" ref="AI856" si="3024">AH856/AE856</f>
        <v>0.89999999999999991</v>
      </c>
    </row>
    <row r="857" spans="1:35" customFormat="1" ht="15" hidden="1" customHeight="1" x14ac:dyDescent="0.3">
      <c r="A857" s="361" t="s">
        <v>1328</v>
      </c>
      <c r="B857" s="97">
        <v>2016</v>
      </c>
      <c r="C857" s="97">
        <v>4</v>
      </c>
      <c r="D857" s="98" t="s">
        <v>1016</v>
      </c>
      <c r="E857" s="99">
        <v>42481</v>
      </c>
      <c r="F857" s="99">
        <v>42490</v>
      </c>
      <c r="G857" s="100">
        <f t="shared" ref="G857" ca="1" si="3025">IF($N$1&gt;F857,0,(F857-$N$1))</f>
        <v>0</v>
      </c>
      <c r="H857" s="96" t="s">
        <v>54</v>
      </c>
      <c r="I857" s="96" t="s">
        <v>140</v>
      </c>
      <c r="J857" s="96" t="s">
        <v>1300</v>
      </c>
      <c r="K857" s="101" t="str">
        <f t="shared" ref="K857" ca="1" si="3026">IF(F857=0,$L$3,(IF(G857=0,$L$1,$L$2)))</f>
        <v>Completed</v>
      </c>
      <c r="L857" s="97" t="s">
        <v>57</v>
      </c>
      <c r="M857" s="97" t="s">
        <v>58</v>
      </c>
      <c r="N857" s="97" t="s">
        <v>59</v>
      </c>
      <c r="O857" s="97" t="s">
        <v>60</v>
      </c>
      <c r="P857" s="97" t="s">
        <v>61</v>
      </c>
      <c r="Q857" s="97" t="s">
        <v>62</v>
      </c>
      <c r="R857" s="102">
        <v>0.5</v>
      </c>
      <c r="S857" s="102">
        <v>1</v>
      </c>
      <c r="T857" s="103">
        <v>2000000</v>
      </c>
      <c r="U857" s="103">
        <v>113049</v>
      </c>
      <c r="V857" s="101">
        <f t="shared" ref="V857" si="3027">IF(U857&gt;T857,0,T857-U857)</f>
        <v>1886951</v>
      </c>
      <c r="W857" s="101">
        <f t="shared" ref="W857" si="3028">IF(U857&gt;T857,T857,U857)</f>
        <v>113049</v>
      </c>
      <c r="X857" s="103"/>
      <c r="Y857" s="104">
        <f t="shared" ref="Y857" si="3029">X857/U857</f>
        <v>0</v>
      </c>
      <c r="Z857" s="105" t="e">
        <f t="shared" ref="Z857" si="3030">AE857/X857</f>
        <v>#DIV/0!</v>
      </c>
      <c r="AA857" s="106">
        <f t="shared" ref="AA857" si="3031">IF(O857="cpv",(T857*R857),(T857/1000*R857))</f>
        <v>1000</v>
      </c>
      <c r="AB857" s="107">
        <f t="shared" ref="AB857" si="3032">IF(O857="cpv",(IF(V857&gt;0,U857*R857,AA857)),(IF(V857&gt;0,U857/1000*R857,AA857)))</f>
        <v>56.524500000000003</v>
      </c>
      <c r="AC857" s="106">
        <f t="shared" ref="AC857" si="3033">AB857-AA857</f>
        <v>-943.47550000000001</v>
      </c>
      <c r="AD857" s="108">
        <f t="shared" ref="AD857" si="3034">IF(O857="cpv",(T857*S857),(T857/1000*S857))</f>
        <v>2000</v>
      </c>
      <c r="AE857" s="298">
        <f>IF((SUMIF($J$7:$J$1048576,J857,$U$7:$U$1048576))&gt;(SUMIF($J$7:$J$1048576,J857,$T$7:$T$1048576)),AD857,(IF(O857="cpv",(U857*S857),(U857*S857/1000))))</f>
        <v>113.04900000000001</v>
      </c>
      <c r="AF857" s="109">
        <f t="shared" ref="AF857" si="3035">AE857-AD857</f>
        <v>-1886.951</v>
      </c>
      <c r="AG857" s="109">
        <v>0</v>
      </c>
      <c r="AH857" s="109">
        <f t="shared" ref="AH857" si="3036">AE857-AB857-AG857</f>
        <v>56.524500000000003</v>
      </c>
      <c r="AI857" s="341">
        <f t="shared" ref="AI857" si="3037">AH857/AE857</f>
        <v>0.5</v>
      </c>
    </row>
    <row r="858" spans="1:35" customFormat="1" ht="15.75" hidden="1" customHeight="1" thickBot="1" x14ac:dyDescent="0.3">
      <c r="A858" s="360" t="s">
        <v>1299</v>
      </c>
      <c r="B858" s="157">
        <v>2016</v>
      </c>
      <c r="C858" s="157">
        <v>4</v>
      </c>
      <c r="D858" s="342" t="s">
        <v>1016</v>
      </c>
      <c r="E858" s="159">
        <v>42481</v>
      </c>
      <c r="F858" s="159">
        <v>42490</v>
      </c>
      <c r="G858" s="343">
        <f t="shared" ref="G858:G861" ca="1" si="3038">IF($N$1&gt;F858,0,(F858-$N$1))</f>
        <v>0</v>
      </c>
      <c r="H858" s="156" t="s">
        <v>54</v>
      </c>
      <c r="I858" s="156" t="s">
        <v>140</v>
      </c>
      <c r="J858" s="156" t="s">
        <v>1300</v>
      </c>
      <c r="K858" s="344" t="str">
        <f t="shared" ref="K858:K861" ca="1" si="3039">IF(F858=0,$L$3,(IF(G858=0,$L$1,$L$2)))</f>
        <v>Completed</v>
      </c>
      <c r="L858" s="157" t="s">
        <v>64</v>
      </c>
      <c r="M858" s="157" t="s">
        <v>58</v>
      </c>
      <c r="N858" s="157" t="s">
        <v>59</v>
      </c>
      <c r="O858" s="157" t="s">
        <v>60</v>
      </c>
      <c r="P858" s="157" t="s">
        <v>61</v>
      </c>
      <c r="Q858" s="157" t="s">
        <v>62</v>
      </c>
      <c r="R858" s="158">
        <v>0.2</v>
      </c>
      <c r="S858" s="158">
        <v>1</v>
      </c>
      <c r="T858" s="345">
        <v>2000000</v>
      </c>
      <c r="U858" s="345">
        <v>154106</v>
      </c>
      <c r="V858" s="344">
        <f t="shared" ref="V858:V861" si="3040">IF(U858&gt;T858,0,T858-U858)</f>
        <v>1845894</v>
      </c>
      <c r="W858" s="344">
        <f t="shared" ref="W858:W861" si="3041">IF(U858&gt;T858,T858,U858)</f>
        <v>154106</v>
      </c>
      <c r="X858" s="345"/>
      <c r="Y858" s="346">
        <f t="shared" ref="Y858:Y861" si="3042">X858/U858</f>
        <v>0</v>
      </c>
      <c r="Z858" s="347" t="e">
        <f t="shared" ref="Z858:Z861" si="3043">AE858/X858</f>
        <v>#DIV/0!</v>
      </c>
      <c r="AA858" s="348">
        <f t="shared" ref="AA858:AA861" si="3044">IF(O858="cpv",(T858*R858),(T858/1000*R858))</f>
        <v>400</v>
      </c>
      <c r="AB858" s="349">
        <f t="shared" ref="AB858:AB861" si="3045">IF(O858="cpv",(IF(V858&gt;0,U858*R858,AA858)),(IF(V858&gt;0,U858/1000*R858,AA858)))</f>
        <v>30.821200000000001</v>
      </c>
      <c r="AC858" s="348">
        <f t="shared" ref="AC858:AC861" si="3046">AB858-AA858</f>
        <v>-369.17880000000002</v>
      </c>
      <c r="AD858" s="350">
        <f t="shared" ref="AD858:AD861" si="3047">IF(O858="cpv",(T858*S858),(T858/1000*S858))</f>
        <v>2000</v>
      </c>
      <c r="AE858" s="351">
        <f>IF((SUMIF($J$7:$J$1048576,J858,$U$7:$U$1048576))&gt;(SUMIF($J$7:$J$1048576,J858,$T$7:$T$1048576)),AD858,(IF(O858="cpv",(U858*S858),(U858*S858/1000))))</f>
        <v>154.10599999999999</v>
      </c>
      <c r="AF858" s="352">
        <f t="shared" ref="AF858:AF861" si="3048">AE858-AD858</f>
        <v>-1845.894</v>
      </c>
      <c r="AG858" s="352">
        <v>0</v>
      </c>
      <c r="AH858" s="352">
        <f t="shared" ref="AH858:AH861" si="3049">AE858-AB858-AG858</f>
        <v>123.28479999999999</v>
      </c>
      <c r="AI858" s="353">
        <f t="shared" ref="AI858:AI861" si="3050">AH858/AE858</f>
        <v>0.79999999999999993</v>
      </c>
    </row>
    <row r="859" spans="1:35" customFormat="1" ht="15" hidden="1" customHeight="1" x14ac:dyDescent="0.3">
      <c r="A859" s="359" t="s">
        <v>1301</v>
      </c>
      <c r="B859" s="111">
        <v>2016</v>
      </c>
      <c r="C859" s="111">
        <v>4</v>
      </c>
      <c r="D859" s="112" t="s">
        <v>1016</v>
      </c>
      <c r="E859" s="113">
        <v>42481</v>
      </c>
      <c r="F859" s="113">
        <v>42484</v>
      </c>
      <c r="G859" s="114">
        <f t="shared" ca="1" si="3038"/>
        <v>0</v>
      </c>
      <c r="H859" s="115" t="s">
        <v>74</v>
      </c>
      <c r="I859" s="115" t="s">
        <v>75</v>
      </c>
      <c r="J859" s="115" t="s">
        <v>1304</v>
      </c>
      <c r="K859" s="116" t="str">
        <f t="shared" ca="1" si="3039"/>
        <v>Completed</v>
      </c>
      <c r="L859" s="111" t="s">
        <v>82</v>
      </c>
      <c r="M859" s="111" t="s">
        <v>58</v>
      </c>
      <c r="N859" s="111" t="s">
        <v>78</v>
      </c>
      <c r="O859" s="111" t="s">
        <v>60</v>
      </c>
      <c r="P859" s="111" t="s">
        <v>79</v>
      </c>
      <c r="Q859" s="111" t="s">
        <v>79</v>
      </c>
      <c r="R859" s="117">
        <v>0.5</v>
      </c>
      <c r="S859" s="117">
        <v>4.25</v>
      </c>
      <c r="T859" s="118">
        <v>1000000</v>
      </c>
      <c r="U859" s="118">
        <v>1000316</v>
      </c>
      <c r="V859" s="116">
        <f t="shared" si="3040"/>
        <v>0</v>
      </c>
      <c r="W859" s="116">
        <f t="shared" si="3041"/>
        <v>1000000</v>
      </c>
      <c r="X859" s="118">
        <v>5252</v>
      </c>
      <c r="Y859" s="119">
        <f t="shared" si="3042"/>
        <v>5.2503408922780406E-3</v>
      </c>
      <c r="Z859" s="120">
        <f t="shared" si="3043"/>
        <v>0.72391469916222395</v>
      </c>
      <c r="AA859" s="121">
        <f t="shared" si="3044"/>
        <v>500</v>
      </c>
      <c r="AB859" s="122">
        <f t="shared" si="3045"/>
        <v>500</v>
      </c>
      <c r="AC859" s="121">
        <f t="shared" si="3046"/>
        <v>0</v>
      </c>
      <c r="AD859" s="123">
        <f t="shared" si="3047"/>
        <v>4250</v>
      </c>
      <c r="AE859" s="293">
        <v>3802</v>
      </c>
      <c r="AF859" s="124">
        <f t="shared" si="3048"/>
        <v>-448</v>
      </c>
      <c r="AG859" s="124">
        <v>0</v>
      </c>
      <c r="AH859" s="124">
        <f t="shared" si="3049"/>
        <v>3302</v>
      </c>
      <c r="AI859" s="340">
        <f t="shared" si="3050"/>
        <v>0.86849026827985276</v>
      </c>
    </row>
    <row r="860" spans="1:35" customFormat="1" ht="15" hidden="1" customHeight="1" x14ac:dyDescent="0.3">
      <c r="A860" s="361" t="s">
        <v>1302</v>
      </c>
      <c r="B860" s="97">
        <v>2016</v>
      </c>
      <c r="C860" s="97">
        <v>4</v>
      </c>
      <c r="D860" s="98" t="s">
        <v>1016</v>
      </c>
      <c r="E860" s="99">
        <v>42481</v>
      </c>
      <c r="F860" s="99">
        <v>42484</v>
      </c>
      <c r="G860" s="100">
        <f t="shared" ca="1" si="3038"/>
        <v>0</v>
      </c>
      <c r="H860" s="96" t="s">
        <v>74</v>
      </c>
      <c r="I860" s="96" t="s">
        <v>75</v>
      </c>
      <c r="J860" s="96" t="s">
        <v>1304</v>
      </c>
      <c r="K860" s="101" t="str">
        <f t="shared" ca="1" si="3039"/>
        <v>Completed</v>
      </c>
      <c r="L860" s="97" t="s">
        <v>77</v>
      </c>
      <c r="M860" s="97" t="s">
        <v>58</v>
      </c>
      <c r="N860" s="97" t="s">
        <v>78</v>
      </c>
      <c r="O860" s="97" t="s">
        <v>60</v>
      </c>
      <c r="P860" s="97" t="s">
        <v>79</v>
      </c>
      <c r="Q860" s="97" t="s">
        <v>79</v>
      </c>
      <c r="R860" s="102">
        <v>1.5</v>
      </c>
      <c r="S860" s="102">
        <v>4.25</v>
      </c>
      <c r="T860" s="103">
        <v>600000</v>
      </c>
      <c r="U860" s="103">
        <v>449542</v>
      </c>
      <c r="V860" s="101">
        <f t="shared" si="3040"/>
        <v>150458</v>
      </c>
      <c r="W860" s="101">
        <f t="shared" si="3041"/>
        <v>449542</v>
      </c>
      <c r="X860" s="103">
        <v>2508</v>
      </c>
      <c r="Y860" s="104">
        <f t="shared" si="3042"/>
        <v>5.5790115272877725E-3</v>
      </c>
      <c r="Z860" s="105">
        <f t="shared" si="3043"/>
        <v>0.79226475279106856</v>
      </c>
      <c r="AA860" s="106">
        <f t="shared" si="3044"/>
        <v>900</v>
      </c>
      <c r="AB860" s="107">
        <f t="shared" si="3045"/>
        <v>674.31299999999999</v>
      </c>
      <c r="AC860" s="106">
        <f t="shared" si="3046"/>
        <v>-225.68700000000001</v>
      </c>
      <c r="AD860" s="108">
        <f t="shared" si="3047"/>
        <v>2550</v>
      </c>
      <c r="AE860" s="298">
        <v>1987</v>
      </c>
      <c r="AF860" s="109">
        <f t="shared" si="3048"/>
        <v>-563</v>
      </c>
      <c r="AG860" s="109">
        <v>0</v>
      </c>
      <c r="AH860" s="109">
        <f t="shared" si="3049"/>
        <v>1312.6869999999999</v>
      </c>
      <c r="AI860" s="341">
        <f t="shared" si="3050"/>
        <v>0.66063764469048813</v>
      </c>
    </row>
    <row r="861" spans="1:35" customFormat="1" ht="15.75" hidden="1" customHeight="1" thickBot="1" x14ac:dyDescent="0.3">
      <c r="A861" s="360" t="s">
        <v>1303</v>
      </c>
      <c r="B861" s="157">
        <v>2016</v>
      </c>
      <c r="C861" s="157">
        <v>4</v>
      </c>
      <c r="D861" s="342" t="s">
        <v>1016</v>
      </c>
      <c r="E861" s="159">
        <v>42481</v>
      </c>
      <c r="F861" s="159">
        <v>42484</v>
      </c>
      <c r="G861" s="343">
        <f t="shared" ca="1" si="3038"/>
        <v>0</v>
      </c>
      <c r="H861" s="156" t="s">
        <v>74</v>
      </c>
      <c r="I861" s="156" t="s">
        <v>75</v>
      </c>
      <c r="J861" s="156" t="s">
        <v>1304</v>
      </c>
      <c r="K861" s="344" t="str">
        <f t="shared" ca="1" si="3039"/>
        <v>Completed</v>
      </c>
      <c r="L861" s="157" t="s">
        <v>64</v>
      </c>
      <c r="M861" s="157" t="s">
        <v>58</v>
      </c>
      <c r="N861" s="157" t="s">
        <v>78</v>
      </c>
      <c r="O861" s="157" t="s">
        <v>60</v>
      </c>
      <c r="P861" s="157" t="s">
        <v>79</v>
      </c>
      <c r="Q861" s="157" t="s">
        <v>79</v>
      </c>
      <c r="R861" s="158">
        <v>2.5</v>
      </c>
      <c r="S861" s="158">
        <v>4.25</v>
      </c>
      <c r="T861" s="345">
        <v>400000</v>
      </c>
      <c r="U861" s="345">
        <v>402567</v>
      </c>
      <c r="V861" s="344">
        <f t="shared" si="3040"/>
        <v>0</v>
      </c>
      <c r="W861" s="344">
        <f t="shared" si="3041"/>
        <v>400000</v>
      </c>
      <c r="X861" s="345">
        <v>6748</v>
      </c>
      <c r="Y861" s="346">
        <f t="shared" si="3042"/>
        <v>1.6762427123932166E-2</v>
      </c>
      <c r="Z861" s="347">
        <f t="shared" si="3043"/>
        <v>0.25354323503260223</v>
      </c>
      <c r="AA861" s="348">
        <f t="shared" si="3044"/>
        <v>1000</v>
      </c>
      <c r="AB861" s="349">
        <f t="shared" si="3045"/>
        <v>1000</v>
      </c>
      <c r="AC861" s="348">
        <f t="shared" si="3046"/>
        <v>0</v>
      </c>
      <c r="AD861" s="350">
        <f t="shared" si="3047"/>
        <v>1700</v>
      </c>
      <c r="AE861" s="351">
        <f>IF((SUMIF($J$7:$J$1048576,J861,$U$7:$U$1048576))&gt;(SUMIF($J$7:$J$1048576,J861,$T$7:$T$1048576)),AD861,(IF(O861="cpv",(U861*S861),(U861*S861/1000))))</f>
        <v>1710.90975</v>
      </c>
      <c r="AF861" s="352">
        <f t="shared" si="3048"/>
        <v>10.909750000000031</v>
      </c>
      <c r="AG861" s="352">
        <v>0</v>
      </c>
      <c r="AH861" s="352">
        <f t="shared" si="3049"/>
        <v>710.90975000000003</v>
      </c>
      <c r="AI861" s="353">
        <f t="shared" si="3050"/>
        <v>0.4155156342992376</v>
      </c>
    </row>
    <row r="862" spans="1:35" customFormat="1" ht="15" hidden="1" customHeight="1" x14ac:dyDescent="0.3">
      <c r="A862" s="359" t="s">
        <v>1306</v>
      </c>
      <c r="B862" s="111">
        <v>2016</v>
      </c>
      <c r="C862" s="111">
        <v>4</v>
      </c>
      <c r="D862" s="112" t="s">
        <v>1016</v>
      </c>
      <c r="E862" s="113">
        <v>42482</v>
      </c>
      <c r="F862" s="113">
        <v>42485</v>
      </c>
      <c r="G862" s="114">
        <f t="shared" ref="G862:G866" ca="1" si="3051">IF($N$1&gt;F862,0,(F862-$N$1))</f>
        <v>0</v>
      </c>
      <c r="H862" s="115" t="s">
        <v>54</v>
      </c>
      <c r="I862" s="115" t="s">
        <v>115</v>
      </c>
      <c r="J862" s="115" t="s">
        <v>1305</v>
      </c>
      <c r="K862" s="116" t="str">
        <f t="shared" ref="K862:K866" ca="1" si="3052">IF(F862=0,$L$3,(IF(G862=0,$L$1,$L$2)))</f>
        <v>Completed</v>
      </c>
      <c r="L862" s="111" t="s">
        <v>57</v>
      </c>
      <c r="M862" s="111" t="s">
        <v>58</v>
      </c>
      <c r="N862" s="111" t="s">
        <v>78</v>
      </c>
      <c r="O862" s="111" t="s">
        <v>60</v>
      </c>
      <c r="P862" s="111" t="s">
        <v>79</v>
      </c>
      <c r="Q862" s="111" t="s">
        <v>79</v>
      </c>
      <c r="R862" s="117">
        <v>2.5</v>
      </c>
      <c r="S862" s="117">
        <v>4.25</v>
      </c>
      <c r="T862" s="118">
        <v>200000</v>
      </c>
      <c r="U862" s="118">
        <v>200051</v>
      </c>
      <c r="V862" s="116">
        <f t="shared" ref="V862:V866" si="3053">IF(U862&gt;T862,0,T862-U862)</f>
        <v>0</v>
      </c>
      <c r="W862" s="116">
        <f t="shared" ref="W862:W866" si="3054">IF(U862&gt;T862,T862,U862)</f>
        <v>200000</v>
      </c>
      <c r="X862" s="118"/>
      <c r="Y862" s="119">
        <f t="shared" ref="Y862:Y866" si="3055">X862/U862</f>
        <v>0</v>
      </c>
      <c r="Z862" s="120" t="e">
        <f t="shared" ref="Z862:Z866" si="3056">AE862/X862</f>
        <v>#DIV/0!</v>
      </c>
      <c r="AA862" s="121">
        <f t="shared" ref="AA862:AA866" si="3057">IF(O862="cpv",(T862*R862),(T862/1000*R862))</f>
        <v>500</v>
      </c>
      <c r="AB862" s="122">
        <f t="shared" ref="AB862:AB865" si="3058">IF(O862="cpv",(IF(V862&gt;0,U862*R862,AA862)),(IF(V862&gt;0,U862/1000*R862,AA862)))</f>
        <v>500</v>
      </c>
      <c r="AC862" s="121">
        <f t="shared" ref="AC862:AC866" si="3059">AB862-AA862</f>
        <v>0</v>
      </c>
      <c r="AD862" s="123">
        <f t="shared" ref="AD862:AD866" si="3060">IF(O862="cpv",(T862*S862),(T862/1000*S862))</f>
        <v>850</v>
      </c>
      <c r="AE862" s="293">
        <f>IF((SUMIF($J$7:$J$1048576,J862,$U$7:$U$1048576))&gt;(SUMIF($J$7:$J$1048576,J862,$T$7:$T$1048576)),AD862,(IF(O862="cpv",(U862*S862),(U862*S862/1000))))</f>
        <v>850</v>
      </c>
      <c r="AF862" s="124">
        <f t="shared" ref="AF862:AF866" si="3061">AE862-AD862</f>
        <v>0</v>
      </c>
      <c r="AG862" s="124">
        <v>0</v>
      </c>
      <c r="AH862" s="124">
        <f t="shared" ref="AH862:AH866" si="3062">AE862-AB862-AG862</f>
        <v>350</v>
      </c>
      <c r="AI862" s="340">
        <f t="shared" ref="AI862:AI866" si="3063">AH862/AE862</f>
        <v>0.41176470588235292</v>
      </c>
    </row>
    <row r="863" spans="1:35" customFormat="1" ht="15.75" hidden="1" customHeight="1" thickBot="1" x14ac:dyDescent="0.3">
      <c r="A863" s="360" t="s">
        <v>1307</v>
      </c>
      <c r="B863" s="157">
        <v>2016</v>
      </c>
      <c r="C863" s="157">
        <v>4</v>
      </c>
      <c r="D863" s="342" t="s">
        <v>1016</v>
      </c>
      <c r="E863" s="159">
        <v>42482</v>
      </c>
      <c r="F863" s="159">
        <v>42485</v>
      </c>
      <c r="G863" s="343">
        <f t="shared" ca="1" si="3051"/>
        <v>0</v>
      </c>
      <c r="H863" s="156" t="s">
        <v>54</v>
      </c>
      <c r="I863" s="156" t="s">
        <v>115</v>
      </c>
      <c r="J863" s="156" t="s">
        <v>1305</v>
      </c>
      <c r="K863" s="344" t="str">
        <f t="shared" ca="1" si="3052"/>
        <v>Completed</v>
      </c>
      <c r="L863" s="157" t="s">
        <v>82</v>
      </c>
      <c r="M863" s="157" t="s">
        <v>58</v>
      </c>
      <c r="N863" s="157" t="s">
        <v>78</v>
      </c>
      <c r="O863" s="157" t="s">
        <v>60</v>
      </c>
      <c r="P863" s="157" t="s">
        <v>79</v>
      </c>
      <c r="Q863" s="157" t="s">
        <v>79</v>
      </c>
      <c r="R863" s="158">
        <v>0.5</v>
      </c>
      <c r="S863" s="158">
        <v>4.25</v>
      </c>
      <c r="T863" s="345">
        <v>300000</v>
      </c>
      <c r="U863" s="345">
        <v>302274</v>
      </c>
      <c r="V863" s="344">
        <f t="shared" si="3053"/>
        <v>0</v>
      </c>
      <c r="W863" s="344">
        <f t="shared" si="3054"/>
        <v>300000</v>
      </c>
      <c r="X863" s="345">
        <v>5334</v>
      </c>
      <c r="Y863" s="346">
        <f t="shared" si="3055"/>
        <v>1.7646241489509516E-2</v>
      </c>
      <c r="Z863" s="347">
        <f t="shared" si="3056"/>
        <v>0.21559805024371953</v>
      </c>
      <c r="AA863" s="348">
        <f t="shared" si="3057"/>
        <v>150</v>
      </c>
      <c r="AB863" s="349">
        <f t="shared" si="3058"/>
        <v>150</v>
      </c>
      <c r="AC863" s="348">
        <f t="shared" si="3059"/>
        <v>0</v>
      </c>
      <c r="AD863" s="350">
        <f t="shared" si="3060"/>
        <v>1275</v>
      </c>
      <c r="AE863" s="351">
        <v>1150</v>
      </c>
      <c r="AF863" s="352">
        <f t="shared" si="3061"/>
        <v>-125</v>
      </c>
      <c r="AG863" s="352">
        <v>0</v>
      </c>
      <c r="AH863" s="352">
        <f t="shared" si="3062"/>
        <v>1000</v>
      </c>
      <c r="AI863" s="353">
        <f t="shared" si="3063"/>
        <v>0.86956521739130432</v>
      </c>
    </row>
    <row r="864" spans="1:35" customFormat="1" ht="15" hidden="1" customHeight="1" x14ac:dyDescent="0.3">
      <c r="A864" s="359" t="s">
        <v>1308</v>
      </c>
      <c r="B864" s="111">
        <v>2016</v>
      </c>
      <c r="C864" s="111">
        <v>4</v>
      </c>
      <c r="D864" s="112" t="s">
        <v>1016</v>
      </c>
      <c r="E864" s="113">
        <v>42482</v>
      </c>
      <c r="F864" s="113">
        <v>42490</v>
      </c>
      <c r="G864" s="114">
        <f t="shared" ca="1" si="3051"/>
        <v>0</v>
      </c>
      <c r="H864" s="115" t="s">
        <v>74</v>
      </c>
      <c r="I864" s="115" t="s">
        <v>940</v>
      </c>
      <c r="J864" s="115" t="s">
        <v>1313</v>
      </c>
      <c r="K864" s="116" t="str">
        <f t="shared" ca="1" si="3052"/>
        <v>Completed</v>
      </c>
      <c r="L864" s="111" t="s">
        <v>64</v>
      </c>
      <c r="M864" s="111" t="s">
        <v>58</v>
      </c>
      <c r="N864" s="111" t="s">
        <v>59</v>
      </c>
      <c r="O864" s="111" t="s">
        <v>60</v>
      </c>
      <c r="P864" s="111" t="s">
        <v>61</v>
      </c>
      <c r="Q864" s="111" t="s">
        <v>62</v>
      </c>
      <c r="R864" s="117">
        <v>0.2</v>
      </c>
      <c r="S864" s="117">
        <v>3</v>
      </c>
      <c r="T864" s="118">
        <v>1000000</v>
      </c>
      <c r="U864" s="118">
        <v>832715</v>
      </c>
      <c r="V864" s="116">
        <f t="shared" si="3053"/>
        <v>167285</v>
      </c>
      <c r="W864" s="116">
        <f t="shared" si="3054"/>
        <v>832715</v>
      </c>
      <c r="X864" s="118">
        <v>168</v>
      </c>
      <c r="Y864" s="119">
        <f t="shared" si="3055"/>
        <v>2.0174969827612088E-4</v>
      </c>
      <c r="Z864" s="120">
        <f t="shared" si="3056"/>
        <v>17.642857142857142</v>
      </c>
      <c r="AA864" s="121">
        <f t="shared" si="3057"/>
        <v>200</v>
      </c>
      <c r="AB864" s="122">
        <f t="shared" si="3058"/>
        <v>166.54300000000001</v>
      </c>
      <c r="AC864" s="121">
        <f t="shared" si="3059"/>
        <v>-33.456999999999994</v>
      </c>
      <c r="AD864" s="123">
        <f t="shared" si="3060"/>
        <v>3000</v>
      </c>
      <c r="AE864" s="293">
        <v>2964</v>
      </c>
      <c r="AF864" s="124">
        <f t="shared" si="3061"/>
        <v>-36</v>
      </c>
      <c r="AG864" s="124">
        <v>0</v>
      </c>
      <c r="AH864" s="124">
        <f t="shared" si="3062"/>
        <v>2797.4569999999999</v>
      </c>
      <c r="AI864" s="340">
        <f t="shared" si="3063"/>
        <v>0.94381140350877191</v>
      </c>
    </row>
    <row r="865" spans="1:35" customFormat="1" ht="15" hidden="1" customHeight="1" x14ac:dyDescent="0.3">
      <c r="A865" s="361" t="s">
        <v>1309</v>
      </c>
      <c r="B865" s="97">
        <v>2016</v>
      </c>
      <c r="C865" s="97">
        <v>4</v>
      </c>
      <c r="D865" s="98" t="s">
        <v>1016</v>
      </c>
      <c r="E865" s="99">
        <v>42482</v>
      </c>
      <c r="F865" s="99">
        <v>42490</v>
      </c>
      <c r="G865" s="100">
        <f t="shared" ca="1" si="3051"/>
        <v>0</v>
      </c>
      <c r="H865" s="96" t="s">
        <v>74</v>
      </c>
      <c r="I865" s="96" t="s">
        <v>940</v>
      </c>
      <c r="J865" s="96" t="s">
        <v>1313</v>
      </c>
      <c r="K865" s="101" t="str">
        <f t="shared" ca="1" si="3052"/>
        <v>Completed</v>
      </c>
      <c r="L865" s="97" t="s">
        <v>57</v>
      </c>
      <c r="M865" s="97" t="s">
        <v>58</v>
      </c>
      <c r="N865" s="97" t="s">
        <v>59</v>
      </c>
      <c r="O865" s="97" t="s">
        <v>60</v>
      </c>
      <c r="P865" s="97" t="s">
        <v>61</v>
      </c>
      <c r="Q865" s="97" t="s">
        <v>62</v>
      </c>
      <c r="R865" s="102">
        <v>0.5</v>
      </c>
      <c r="S865" s="102">
        <v>3</v>
      </c>
      <c r="T865" s="103">
        <v>750000</v>
      </c>
      <c r="U865" s="103">
        <v>657754</v>
      </c>
      <c r="V865" s="101">
        <f t="shared" si="3053"/>
        <v>92246</v>
      </c>
      <c r="W865" s="101">
        <f t="shared" si="3054"/>
        <v>657754</v>
      </c>
      <c r="X865" s="103"/>
      <c r="Y865" s="104">
        <f t="shared" si="3055"/>
        <v>0</v>
      </c>
      <c r="Z865" s="105" t="e">
        <f t="shared" si="3056"/>
        <v>#DIV/0!</v>
      </c>
      <c r="AA865" s="106">
        <f t="shared" si="3057"/>
        <v>375</v>
      </c>
      <c r="AB865" s="107">
        <f t="shared" si="3058"/>
        <v>328.87700000000001</v>
      </c>
      <c r="AC865" s="106">
        <f t="shared" si="3059"/>
        <v>-46.12299999999999</v>
      </c>
      <c r="AD865" s="108">
        <f t="shared" si="3060"/>
        <v>2250</v>
      </c>
      <c r="AE865" s="298">
        <f t="shared" ref="AE865:AE871" si="3064">IF((SUMIF($J$7:$J$1048576,J865,$U$7:$U$1048576))&gt;(SUMIF($J$7:$J$1048576,J865,$T$7:$T$1048576)),AD865,(IF(O865="cpv",(U865*S865),(U865*S865/1000))))</f>
        <v>1973.2619999999999</v>
      </c>
      <c r="AF865" s="109">
        <f t="shared" si="3061"/>
        <v>-276.73800000000006</v>
      </c>
      <c r="AG865" s="109">
        <v>0</v>
      </c>
      <c r="AH865" s="109">
        <f t="shared" si="3062"/>
        <v>1644.385</v>
      </c>
      <c r="AI865" s="341">
        <f t="shared" si="3063"/>
        <v>0.83333333333333337</v>
      </c>
    </row>
    <row r="866" spans="1:35" customFormat="1" ht="15" hidden="1" customHeight="1" x14ac:dyDescent="0.3">
      <c r="A866" s="361" t="s">
        <v>1329</v>
      </c>
      <c r="B866" s="97">
        <v>2016</v>
      </c>
      <c r="C866" s="97">
        <v>4</v>
      </c>
      <c r="D866" s="98" t="s">
        <v>1016</v>
      </c>
      <c r="E866" s="99">
        <v>42482</v>
      </c>
      <c r="F866" s="99">
        <v>42490</v>
      </c>
      <c r="G866" s="100">
        <f t="shared" ca="1" si="3051"/>
        <v>0</v>
      </c>
      <c r="H866" s="96" t="s">
        <v>74</v>
      </c>
      <c r="I866" s="96" t="s">
        <v>940</v>
      </c>
      <c r="J866" s="96" t="s">
        <v>1313</v>
      </c>
      <c r="K866" s="101" t="str">
        <f t="shared" ca="1" si="3052"/>
        <v>Completed</v>
      </c>
      <c r="L866" s="97" t="s">
        <v>175</v>
      </c>
      <c r="M866" s="97" t="s">
        <v>58</v>
      </c>
      <c r="N866" s="97" t="s">
        <v>59</v>
      </c>
      <c r="O866" s="97" t="s">
        <v>60</v>
      </c>
      <c r="P866" s="97" t="s">
        <v>61</v>
      </c>
      <c r="Q866" s="97" t="s">
        <v>62</v>
      </c>
      <c r="R866" s="102"/>
      <c r="S866" s="102">
        <v>3</v>
      </c>
      <c r="T866" s="103">
        <v>150000</v>
      </c>
      <c r="U866" s="103">
        <v>95683</v>
      </c>
      <c r="V866" s="101">
        <f t="shared" si="3053"/>
        <v>54317</v>
      </c>
      <c r="W866" s="101">
        <f t="shared" si="3054"/>
        <v>95683</v>
      </c>
      <c r="X866" s="103">
        <v>4</v>
      </c>
      <c r="Y866" s="104">
        <f t="shared" si="3055"/>
        <v>4.18047093005027E-5</v>
      </c>
      <c r="Z866" s="105">
        <f t="shared" si="3056"/>
        <v>71.762249999999995</v>
      </c>
      <c r="AA866" s="106">
        <f t="shared" si="3057"/>
        <v>0</v>
      </c>
      <c r="AB866" s="107">
        <v>32</v>
      </c>
      <c r="AC866" s="106">
        <f t="shared" si="3059"/>
        <v>32</v>
      </c>
      <c r="AD866" s="108">
        <f t="shared" si="3060"/>
        <v>450</v>
      </c>
      <c r="AE866" s="298">
        <f t="shared" si="3064"/>
        <v>287.04899999999998</v>
      </c>
      <c r="AF866" s="109">
        <f t="shared" si="3061"/>
        <v>-162.95100000000002</v>
      </c>
      <c r="AG866" s="109">
        <v>0</v>
      </c>
      <c r="AH866" s="109">
        <f t="shared" si="3062"/>
        <v>255.04899999999998</v>
      </c>
      <c r="AI866" s="341">
        <f t="shared" si="3063"/>
        <v>0.88852077519865946</v>
      </c>
    </row>
    <row r="867" spans="1:35" customFormat="1" ht="15" hidden="1" customHeight="1" x14ac:dyDescent="0.3">
      <c r="A867" s="361" t="s">
        <v>1329</v>
      </c>
      <c r="B867" s="97">
        <v>2016</v>
      </c>
      <c r="C867" s="97">
        <v>4</v>
      </c>
      <c r="D867" s="98" t="s">
        <v>1016</v>
      </c>
      <c r="E867" s="99">
        <v>42482</v>
      </c>
      <c r="F867" s="99">
        <v>42490</v>
      </c>
      <c r="G867" s="100">
        <f t="shared" ref="G867:G868" ca="1" si="3065">IF($N$1&gt;F867,0,(F867-$N$1))</f>
        <v>0</v>
      </c>
      <c r="H867" s="96" t="s">
        <v>74</v>
      </c>
      <c r="I867" s="96" t="s">
        <v>940</v>
      </c>
      <c r="J867" s="96" t="s">
        <v>1313</v>
      </c>
      <c r="K867" s="101" t="str">
        <f t="shared" ref="K867:K868" ca="1" si="3066">IF(F867=0,$L$3,(IF(G867=0,$L$1,$L$2)))</f>
        <v>Completed</v>
      </c>
      <c r="L867" s="97" t="s">
        <v>1372</v>
      </c>
      <c r="M867" s="97" t="s">
        <v>58</v>
      </c>
      <c r="N867" s="97" t="s">
        <v>59</v>
      </c>
      <c r="O867" s="97" t="s">
        <v>60</v>
      </c>
      <c r="P867" s="97" t="s">
        <v>61</v>
      </c>
      <c r="Q867" s="97" t="s">
        <v>62</v>
      </c>
      <c r="R867" s="102"/>
      <c r="S867" s="102">
        <v>3</v>
      </c>
      <c r="T867" s="103"/>
      <c r="U867" s="103"/>
      <c r="V867" s="101">
        <f t="shared" ref="V867:V868" si="3067">IF(U867&gt;T867,0,T867-U867)</f>
        <v>0</v>
      </c>
      <c r="W867" s="101">
        <f t="shared" ref="W867:W868" si="3068">IF(U867&gt;T867,T867,U867)</f>
        <v>0</v>
      </c>
      <c r="X867" s="103">
        <v>4</v>
      </c>
      <c r="Y867" s="104" t="e">
        <f t="shared" ref="Y867:Y868" si="3069">X867/U867</f>
        <v>#DIV/0!</v>
      </c>
      <c r="Z867" s="105">
        <f t="shared" ref="Z867:Z868" si="3070">AE867/X867</f>
        <v>0</v>
      </c>
      <c r="AA867" s="106">
        <f t="shared" ref="AA867:AA868" si="3071">IF(O867="cpv",(T867*R867),(T867/1000*R867))</f>
        <v>0</v>
      </c>
      <c r="AB867" s="107">
        <v>31</v>
      </c>
      <c r="AC867" s="106">
        <f t="shared" ref="AC867:AC868" si="3072">AB867-AA867</f>
        <v>31</v>
      </c>
      <c r="AD867" s="108">
        <f t="shared" ref="AD867:AD868" si="3073">IF(O867="cpv",(T867*S867),(T867/1000*S867))</f>
        <v>0</v>
      </c>
      <c r="AE867" s="298">
        <f t="shared" si="3064"/>
        <v>0</v>
      </c>
      <c r="AF867" s="109">
        <f t="shared" ref="AF867:AF868" si="3074">AE867-AD867</f>
        <v>0</v>
      </c>
      <c r="AG867" s="109">
        <v>0</v>
      </c>
      <c r="AH867" s="109">
        <f t="shared" ref="AH867:AH868" si="3075">AE867-AB867-AG867</f>
        <v>-31</v>
      </c>
      <c r="AI867" s="341" t="e">
        <f t="shared" ref="AI867:AI868" si="3076">AH867/AE867</f>
        <v>#DIV/0!</v>
      </c>
    </row>
    <row r="868" spans="1:35" customFormat="1" ht="15" hidden="1" customHeight="1" x14ac:dyDescent="0.3">
      <c r="A868" s="361" t="s">
        <v>1310</v>
      </c>
      <c r="B868" s="97">
        <v>2016</v>
      </c>
      <c r="C868" s="97">
        <v>4</v>
      </c>
      <c r="D868" s="98" t="s">
        <v>1016</v>
      </c>
      <c r="E868" s="99">
        <v>42482</v>
      </c>
      <c r="F868" s="99">
        <v>42490</v>
      </c>
      <c r="G868" s="100">
        <f t="shared" ca="1" si="3065"/>
        <v>0</v>
      </c>
      <c r="H868" s="96" t="s">
        <v>74</v>
      </c>
      <c r="I868" s="96" t="s">
        <v>940</v>
      </c>
      <c r="J868" s="96" t="s">
        <v>1313</v>
      </c>
      <c r="K868" s="101" t="str">
        <f t="shared" ca="1" si="3066"/>
        <v>Completed</v>
      </c>
      <c r="L868" s="97" t="s">
        <v>155</v>
      </c>
      <c r="M868" s="97" t="s">
        <v>58</v>
      </c>
      <c r="N868" s="97" t="s">
        <v>59</v>
      </c>
      <c r="O868" s="97" t="s">
        <v>42</v>
      </c>
      <c r="P868" s="97" t="s">
        <v>61</v>
      </c>
      <c r="Q868" s="97" t="s">
        <v>62</v>
      </c>
      <c r="R868" s="102">
        <v>0.3</v>
      </c>
      <c r="S868" s="102">
        <v>3</v>
      </c>
      <c r="T868" s="103">
        <v>3333</v>
      </c>
      <c r="U868" s="103">
        <v>340</v>
      </c>
      <c r="V868" s="101">
        <f t="shared" si="3067"/>
        <v>2993</v>
      </c>
      <c r="W868" s="101">
        <f t="shared" si="3068"/>
        <v>340</v>
      </c>
      <c r="X868" s="103"/>
      <c r="Y868" s="104">
        <f t="shared" si="3069"/>
        <v>0</v>
      </c>
      <c r="Z868" s="105" t="e">
        <f t="shared" si="3070"/>
        <v>#DIV/0!</v>
      </c>
      <c r="AA868" s="106">
        <f t="shared" si="3071"/>
        <v>0.99990000000000001</v>
      </c>
      <c r="AB868" s="107">
        <v>100</v>
      </c>
      <c r="AC868" s="106">
        <f t="shared" si="3072"/>
        <v>99.000100000000003</v>
      </c>
      <c r="AD868" s="108">
        <f t="shared" si="3073"/>
        <v>9.9990000000000006</v>
      </c>
      <c r="AE868" s="298">
        <f t="shared" si="3064"/>
        <v>1.02</v>
      </c>
      <c r="AF868" s="109">
        <f t="shared" si="3074"/>
        <v>-8.979000000000001</v>
      </c>
      <c r="AG868" s="109">
        <v>0</v>
      </c>
      <c r="AH868" s="109">
        <f t="shared" si="3075"/>
        <v>-98.98</v>
      </c>
      <c r="AI868" s="341">
        <f t="shared" si="3076"/>
        <v>-97.039215686274517</v>
      </c>
    </row>
    <row r="869" spans="1:35" customFormat="1" ht="15" hidden="1" customHeight="1" x14ac:dyDescent="0.3">
      <c r="A869" s="361" t="s">
        <v>1311</v>
      </c>
      <c r="B869" s="97">
        <v>2016</v>
      </c>
      <c r="C869" s="97">
        <v>4</v>
      </c>
      <c r="D869" s="98" t="s">
        <v>1016</v>
      </c>
      <c r="E869" s="99">
        <v>42482</v>
      </c>
      <c r="F869" s="99">
        <v>42490</v>
      </c>
      <c r="G869" s="100">
        <f t="shared" ref="G869:G871" ca="1" si="3077">IF($N$1&gt;F869,0,(F869-$N$1))</f>
        <v>0</v>
      </c>
      <c r="H869" s="96" t="s">
        <v>74</v>
      </c>
      <c r="I869" s="96" t="s">
        <v>940</v>
      </c>
      <c r="J869" s="96" t="s">
        <v>1313</v>
      </c>
      <c r="K869" s="101" t="str">
        <f t="shared" ref="K869:K871" ca="1" si="3078">IF(F869=0,$L$3,(IF(G869=0,$L$1,$L$2)))</f>
        <v>Completed</v>
      </c>
      <c r="L869" s="97" t="s">
        <v>666</v>
      </c>
      <c r="M869" s="97" t="s">
        <v>58</v>
      </c>
      <c r="N869" s="97" t="s">
        <v>59</v>
      </c>
      <c r="O869" s="97" t="s">
        <v>42</v>
      </c>
      <c r="P869" s="97" t="s">
        <v>61</v>
      </c>
      <c r="Q869" s="97" t="s">
        <v>62</v>
      </c>
      <c r="R869" s="102">
        <v>0.3</v>
      </c>
      <c r="S869" s="102">
        <v>3</v>
      </c>
      <c r="T869" s="103">
        <v>2000</v>
      </c>
      <c r="U869" s="103">
        <v>255</v>
      </c>
      <c r="V869" s="101">
        <f t="shared" ref="V869:V871" si="3079">IF(U869&gt;T869,0,T869-U869)</f>
        <v>1745</v>
      </c>
      <c r="W869" s="101">
        <f t="shared" ref="W869:W871" si="3080">IF(U869&gt;T869,T869,U869)</f>
        <v>255</v>
      </c>
      <c r="X869" s="103"/>
      <c r="Y869" s="104">
        <f t="shared" ref="Y869:Y871" si="3081">X869/U869</f>
        <v>0</v>
      </c>
      <c r="Z869" s="105" t="e">
        <f t="shared" ref="Z869:Z871" si="3082">AE869/X869</f>
        <v>#DIV/0!</v>
      </c>
      <c r="AA869" s="106">
        <f t="shared" ref="AA869:AA871" si="3083">IF(O869="cpv",(T869*R869),(T869/1000*R869))</f>
        <v>0.6</v>
      </c>
      <c r="AB869" s="107">
        <v>76.5</v>
      </c>
      <c r="AC869" s="106">
        <f t="shared" ref="AC869:AC871" si="3084">AB869-AA869</f>
        <v>75.900000000000006</v>
      </c>
      <c r="AD869" s="108">
        <f t="shared" ref="AD869:AD871" si="3085">IF(O869="cpv",(T869*S869),(T869/1000*S869))</f>
        <v>6</v>
      </c>
      <c r="AE869" s="298">
        <f t="shared" si="3064"/>
        <v>0.76500000000000001</v>
      </c>
      <c r="AF869" s="109">
        <f t="shared" ref="AF869:AF871" si="3086">AE869-AD869</f>
        <v>-5.2350000000000003</v>
      </c>
      <c r="AG869" s="109">
        <v>0</v>
      </c>
      <c r="AH869" s="109">
        <f t="shared" ref="AH869:AH871" si="3087">AE869-AB869-AG869</f>
        <v>-75.734999999999999</v>
      </c>
      <c r="AI869" s="341">
        <f t="shared" ref="AI869:AI871" si="3088">AH869/AE869</f>
        <v>-99</v>
      </c>
    </row>
    <row r="870" spans="1:35" customFormat="1" ht="15.75" hidden="1" customHeight="1" thickBot="1" x14ac:dyDescent="0.3">
      <c r="A870" s="360" t="s">
        <v>1312</v>
      </c>
      <c r="B870" s="157">
        <v>2016</v>
      </c>
      <c r="C870" s="157">
        <v>4</v>
      </c>
      <c r="D870" s="342" t="s">
        <v>1016</v>
      </c>
      <c r="E870" s="159">
        <v>42482</v>
      </c>
      <c r="F870" s="159">
        <v>42490</v>
      </c>
      <c r="G870" s="343">
        <f t="shared" ca="1" si="3077"/>
        <v>0</v>
      </c>
      <c r="H870" s="156" t="s">
        <v>74</v>
      </c>
      <c r="I870" s="156" t="s">
        <v>940</v>
      </c>
      <c r="J870" s="156" t="s">
        <v>1313</v>
      </c>
      <c r="K870" s="344" t="str">
        <f t="shared" ca="1" si="3078"/>
        <v>Completed</v>
      </c>
      <c r="L870" s="157" t="s">
        <v>315</v>
      </c>
      <c r="M870" s="157" t="s">
        <v>58</v>
      </c>
      <c r="N870" s="157" t="s">
        <v>59</v>
      </c>
      <c r="O870" s="157" t="s">
        <v>60</v>
      </c>
      <c r="P870" s="157" t="s">
        <v>61</v>
      </c>
      <c r="Q870" s="157" t="s">
        <v>62</v>
      </c>
      <c r="R870" s="158">
        <v>1.25</v>
      </c>
      <c r="S870" s="158">
        <v>3</v>
      </c>
      <c r="T870" s="345">
        <v>500000</v>
      </c>
      <c r="U870" s="345">
        <v>508112</v>
      </c>
      <c r="V870" s="344">
        <f t="shared" si="3079"/>
        <v>0</v>
      </c>
      <c r="W870" s="344">
        <f t="shared" si="3080"/>
        <v>500000</v>
      </c>
      <c r="X870" s="345"/>
      <c r="Y870" s="346">
        <f t="shared" si="3081"/>
        <v>0</v>
      </c>
      <c r="Z870" s="347" t="e">
        <f t="shared" si="3082"/>
        <v>#DIV/0!</v>
      </c>
      <c r="AA870" s="348">
        <f t="shared" si="3083"/>
        <v>625</v>
      </c>
      <c r="AB870" s="349">
        <f t="shared" ref="AB870:AB871" si="3089">IF(O870="cpv",(IF(V870&gt;0,U870*R870,AA870)),(IF(V870&gt;0,U870/1000*R870,AA870)))</f>
        <v>625</v>
      </c>
      <c r="AC870" s="348">
        <f t="shared" si="3084"/>
        <v>0</v>
      </c>
      <c r="AD870" s="350">
        <f t="shared" si="3085"/>
        <v>1500</v>
      </c>
      <c r="AE870" s="351">
        <f t="shared" si="3064"/>
        <v>1524.336</v>
      </c>
      <c r="AF870" s="352">
        <f t="shared" si="3086"/>
        <v>24.336000000000013</v>
      </c>
      <c r="AG870" s="352">
        <v>0</v>
      </c>
      <c r="AH870" s="352">
        <f t="shared" si="3087"/>
        <v>899.33600000000001</v>
      </c>
      <c r="AI870" s="353">
        <f t="shared" si="3088"/>
        <v>0.58998541004083094</v>
      </c>
    </row>
    <row r="871" spans="1:35" customFormat="1" ht="15" hidden="1" customHeight="1" x14ac:dyDescent="0.3">
      <c r="A871" s="359" t="s">
        <v>1314</v>
      </c>
      <c r="B871" s="111">
        <v>2016</v>
      </c>
      <c r="C871" s="111">
        <v>4</v>
      </c>
      <c r="D871" s="112" t="s">
        <v>1016</v>
      </c>
      <c r="E871" s="113">
        <v>42485</v>
      </c>
      <c r="F871" s="113">
        <v>42490</v>
      </c>
      <c r="G871" s="114">
        <f t="shared" ca="1" si="3077"/>
        <v>0</v>
      </c>
      <c r="H871" s="115" t="s">
        <v>84</v>
      </c>
      <c r="I871" s="115" t="s">
        <v>170</v>
      </c>
      <c r="J871" s="115" t="s">
        <v>1318</v>
      </c>
      <c r="K871" s="116" t="str">
        <f t="shared" ca="1" si="3078"/>
        <v>Completed</v>
      </c>
      <c r="L871" s="111" t="s">
        <v>57</v>
      </c>
      <c r="M871" s="111" t="s">
        <v>58</v>
      </c>
      <c r="N871" s="111" t="s">
        <v>59</v>
      </c>
      <c r="O871" s="111" t="s">
        <v>60</v>
      </c>
      <c r="P871" s="111" t="s">
        <v>61</v>
      </c>
      <c r="Q871" s="111" t="s">
        <v>62</v>
      </c>
      <c r="R871" s="117">
        <v>0.5</v>
      </c>
      <c r="S871" s="117">
        <v>0.8</v>
      </c>
      <c r="T871" s="118">
        <v>1000000</v>
      </c>
      <c r="U871" s="118">
        <v>390843</v>
      </c>
      <c r="V871" s="116">
        <f t="shared" si="3079"/>
        <v>609157</v>
      </c>
      <c r="W871" s="116">
        <f t="shared" si="3080"/>
        <v>390843</v>
      </c>
      <c r="X871" s="118"/>
      <c r="Y871" s="119">
        <f t="shared" si="3081"/>
        <v>0</v>
      </c>
      <c r="Z871" s="120" t="e">
        <f t="shared" si="3082"/>
        <v>#DIV/0!</v>
      </c>
      <c r="AA871" s="121">
        <f t="shared" si="3083"/>
        <v>500</v>
      </c>
      <c r="AB871" s="122">
        <f t="shared" si="3089"/>
        <v>195.42150000000001</v>
      </c>
      <c r="AC871" s="121">
        <f t="shared" si="3084"/>
        <v>-304.57849999999996</v>
      </c>
      <c r="AD871" s="123">
        <f t="shared" si="3085"/>
        <v>800</v>
      </c>
      <c r="AE871" s="293">
        <f t="shared" si="3064"/>
        <v>312.67440000000005</v>
      </c>
      <c r="AF871" s="124">
        <f t="shared" si="3086"/>
        <v>-487.32559999999995</v>
      </c>
      <c r="AG871" s="124">
        <v>0</v>
      </c>
      <c r="AH871" s="124">
        <f t="shared" si="3087"/>
        <v>117.25290000000004</v>
      </c>
      <c r="AI871" s="340">
        <f t="shared" si="3088"/>
        <v>0.37500000000000006</v>
      </c>
    </row>
    <row r="872" spans="1:35" customFormat="1" ht="15" hidden="1" customHeight="1" x14ac:dyDescent="0.3">
      <c r="A872" s="361" t="s">
        <v>1315</v>
      </c>
      <c r="B872" s="97">
        <v>2016</v>
      </c>
      <c r="C872" s="97">
        <v>4</v>
      </c>
      <c r="D872" s="98" t="s">
        <v>1016</v>
      </c>
      <c r="E872" s="99">
        <v>42485</v>
      </c>
      <c r="F872" s="99">
        <v>42490</v>
      </c>
      <c r="G872" s="100">
        <f t="shared" ref="G872:G873" ca="1" si="3090">IF($N$1&gt;F872,0,(F872-$N$1))</f>
        <v>0</v>
      </c>
      <c r="H872" s="96" t="s">
        <v>84</v>
      </c>
      <c r="I872" s="96" t="s">
        <v>170</v>
      </c>
      <c r="J872" s="96" t="s">
        <v>1318</v>
      </c>
      <c r="K872" s="101" t="str">
        <f t="shared" ref="K872:K873" ca="1" si="3091">IF(F872=0,$L$3,(IF(G872=0,$L$1,$L$2)))</f>
        <v>Completed</v>
      </c>
      <c r="L872" s="97" t="s">
        <v>64</v>
      </c>
      <c r="M872" s="97" t="s">
        <v>58</v>
      </c>
      <c r="N872" s="97" t="s">
        <v>59</v>
      </c>
      <c r="O872" s="97" t="s">
        <v>60</v>
      </c>
      <c r="P872" s="97" t="s">
        <v>61</v>
      </c>
      <c r="Q872" s="97" t="s">
        <v>62</v>
      </c>
      <c r="R872" s="102">
        <v>0.2</v>
      </c>
      <c r="S872" s="102">
        <v>0.8</v>
      </c>
      <c r="T872" s="103">
        <v>2000000</v>
      </c>
      <c r="U872" s="103">
        <v>1886331</v>
      </c>
      <c r="V872" s="101">
        <f t="shared" ref="V872:V873" si="3092">IF(U872&gt;T872,0,T872-U872)</f>
        <v>113669</v>
      </c>
      <c r="W872" s="101">
        <f t="shared" ref="W872:W873" si="3093">IF(U872&gt;T872,T872,U872)</f>
        <v>1886331</v>
      </c>
      <c r="X872" s="103">
        <v>270</v>
      </c>
      <c r="Y872" s="104">
        <f t="shared" ref="Y872:Y873" si="3094">X872/U872</f>
        <v>1.4313500652854668E-4</v>
      </c>
      <c r="Z872" s="105">
        <f t="shared" ref="Z872:Z873" si="3095">AE872/X872</f>
        <v>1.1000000000000001</v>
      </c>
      <c r="AA872" s="106">
        <f t="shared" ref="AA872:AA873" si="3096">IF(O872="cpv",(T872*R872),(T872/1000*R872))</f>
        <v>400</v>
      </c>
      <c r="AB872" s="107">
        <f t="shared" ref="AB872:AB873" si="3097">IF(O872="cpv",(IF(V872&gt;0,U872*R872,AA872)),(IF(V872&gt;0,U872/1000*R872,AA872)))</f>
        <v>377.26620000000003</v>
      </c>
      <c r="AC872" s="106">
        <f t="shared" ref="AC872:AC873" si="3098">AB872-AA872</f>
        <v>-22.733799999999974</v>
      </c>
      <c r="AD872" s="108">
        <f t="shared" ref="AD872:AD873" si="3099">IF(O872="cpv",(T872*S872),(T872/1000*S872))</f>
        <v>1600</v>
      </c>
      <c r="AE872" s="298">
        <v>297</v>
      </c>
      <c r="AF872" s="109">
        <f t="shared" ref="AF872:AF873" si="3100">AE872-AD872</f>
        <v>-1303</v>
      </c>
      <c r="AG872" s="109">
        <v>0</v>
      </c>
      <c r="AH872" s="109">
        <f t="shared" ref="AH872:AH873" si="3101">AE872-AB872-AG872</f>
        <v>-80.266200000000026</v>
      </c>
      <c r="AI872" s="341">
        <f t="shared" ref="AI872:AI873" si="3102">AH872/AE872</f>
        <v>-0.27025656565656575</v>
      </c>
    </row>
    <row r="873" spans="1:35" customFormat="1" ht="15" hidden="1" customHeight="1" x14ac:dyDescent="0.3">
      <c r="A873" s="361" t="s">
        <v>1316</v>
      </c>
      <c r="B873" s="97">
        <v>2016</v>
      </c>
      <c r="C873" s="97">
        <v>4</v>
      </c>
      <c r="D873" s="98" t="s">
        <v>1016</v>
      </c>
      <c r="E873" s="99">
        <v>42485</v>
      </c>
      <c r="F873" s="99">
        <v>42490</v>
      </c>
      <c r="G873" s="100">
        <f t="shared" ca="1" si="3090"/>
        <v>0</v>
      </c>
      <c r="H873" s="96" t="s">
        <v>84</v>
      </c>
      <c r="I873" s="96" t="s">
        <v>170</v>
      </c>
      <c r="J873" s="96" t="s">
        <v>1318</v>
      </c>
      <c r="K873" s="101" t="str">
        <f t="shared" ca="1" si="3091"/>
        <v>Completed</v>
      </c>
      <c r="L873" s="97" t="s">
        <v>82</v>
      </c>
      <c r="M873" s="97" t="s">
        <v>58</v>
      </c>
      <c r="N873" s="97" t="s">
        <v>59</v>
      </c>
      <c r="O873" s="97" t="s">
        <v>60</v>
      </c>
      <c r="P873" s="97" t="s">
        <v>61</v>
      </c>
      <c r="Q873" s="97" t="s">
        <v>62</v>
      </c>
      <c r="R873" s="102">
        <v>0.1</v>
      </c>
      <c r="S873" s="102">
        <v>0.8</v>
      </c>
      <c r="T873" s="103">
        <v>1000000</v>
      </c>
      <c r="U873" s="103">
        <v>1011650</v>
      </c>
      <c r="V873" s="101">
        <f t="shared" si="3092"/>
        <v>0</v>
      </c>
      <c r="W873" s="101">
        <f t="shared" si="3093"/>
        <v>1000000</v>
      </c>
      <c r="X873" s="103"/>
      <c r="Y873" s="104">
        <f t="shared" si="3094"/>
        <v>0</v>
      </c>
      <c r="Z873" s="105" t="e">
        <f t="shared" si="3095"/>
        <v>#DIV/0!</v>
      </c>
      <c r="AA873" s="106">
        <f t="shared" si="3096"/>
        <v>100</v>
      </c>
      <c r="AB873" s="107">
        <f t="shared" si="3097"/>
        <v>100</v>
      </c>
      <c r="AC873" s="106">
        <f t="shared" si="3098"/>
        <v>0</v>
      </c>
      <c r="AD873" s="108">
        <f t="shared" si="3099"/>
        <v>800</v>
      </c>
      <c r="AE873" s="298">
        <f>IF((SUMIF($J$7:$J$1048576,J873,$U$7:$U$1048576))&gt;(SUMIF($J$7:$J$1048576,J873,$T$7:$T$1048576)),AD873,(IF(O873="cpv",(U873*S873),(U873*S873/1000))))</f>
        <v>809.32</v>
      </c>
      <c r="AF873" s="109">
        <f t="shared" si="3100"/>
        <v>9.32000000000005</v>
      </c>
      <c r="AG873" s="109">
        <v>0</v>
      </c>
      <c r="AH873" s="109">
        <f t="shared" si="3101"/>
        <v>709.32</v>
      </c>
      <c r="AI873" s="341">
        <f t="shared" si="3102"/>
        <v>0.87643948005733208</v>
      </c>
    </row>
    <row r="874" spans="1:35" customFormat="1" ht="15.75" hidden="1" customHeight="1" thickBot="1" x14ac:dyDescent="0.3">
      <c r="A874" s="360" t="s">
        <v>1317</v>
      </c>
      <c r="B874" s="157">
        <v>2016</v>
      </c>
      <c r="C874" s="157">
        <v>4</v>
      </c>
      <c r="D874" s="342" t="s">
        <v>1016</v>
      </c>
      <c r="E874" s="159">
        <v>42485</v>
      </c>
      <c r="F874" s="159">
        <v>42490</v>
      </c>
      <c r="G874" s="343">
        <f t="shared" ref="G874:G875" ca="1" si="3103">IF($N$1&gt;F874,0,(F874-$N$1))</f>
        <v>0</v>
      </c>
      <c r="H874" s="156" t="s">
        <v>84</v>
      </c>
      <c r="I874" s="156" t="s">
        <v>170</v>
      </c>
      <c r="J874" s="156" t="s">
        <v>1318</v>
      </c>
      <c r="K874" s="344" t="str">
        <f t="shared" ref="K874:K875" ca="1" si="3104">IF(F874=0,$L$3,(IF(G874=0,$L$1,$L$2)))</f>
        <v>Completed</v>
      </c>
      <c r="L874" s="157" t="s">
        <v>89</v>
      </c>
      <c r="M874" s="157" t="s">
        <v>58</v>
      </c>
      <c r="N874" s="157" t="s">
        <v>59</v>
      </c>
      <c r="O874" s="157" t="s">
        <v>60</v>
      </c>
      <c r="P874" s="157" t="s">
        <v>61</v>
      </c>
      <c r="Q874" s="157" t="s">
        <v>62</v>
      </c>
      <c r="R874" s="158">
        <v>0.1</v>
      </c>
      <c r="S874" s="158">
        <v>0.8</v>
      </c>
      <c r="T874" s="345">
        <v>1000000</v>
      </c>
      <c r="U874" s="345">
        <v>227162</v>
      </c>
      <c r="V874" s="344">
        <f t="shared" ref="V874:V875" si="3105">IF(U874&gt;T874,0,T874-U874)</f>
        <v>772838</v>
      </c>
      <c r="W874" s="344">
        <f t="shared" ref="W874:W875" si="3106">IF(U874&gt;T874,T874,U874)</f>
        <v>227162</v>
      </c>
      <c r="X874" s="345"/>
      <c r="Y874" s="346">
        <f t="shared" ref="Y874:Y875" si="3107">X874/U874</f>
        <v>0</v>
      </c>
      <c r="Z874" s="347" t="e">
        <f t="shared" ref="Z874:Z875" si="3108">AE874/X874</f>
        <v>#DIV/0!</v>
      </c>
      <c r="AA874" s="348">
        <f t="shared" ref="AA874:AA875" si="3109">IF(O874="cpv",(T874*R874),(T874/1000*R874))</f>
        <v>100</v>
      </c>
      <c r="AB874" s="349">
        <f t="shared" ref="AB874:AB875" si="3110">IF(O874="cpv",(IF(V874&gt;0,U874*R874,AA874)),(IF(V874&gt;0,U874/1000*R874,AA874)))</f>
        <v>22.716200000000001</v>
      </c>
      <c r="AC874" s="348">
        <f t="shared" ref="AC874:AC875" si="3111">AB874-AA874</f>
        <v>-77.283799999999999</v>
      </c>
      <c r="AD874" s="350">
        <f t="shared" ref="AD874:AD875" si="3112">IF(O874="cpv",(T874*S874),(T874/1000*S874))</f>
        <v>800</v>
      </c>
      <c r="AE874" s="351">
        <f>IF((SUMIF($J$7:$J$1048576,J874,$U$7:$U$1048576))&gt;(SUMIF($J$7:$J$1048576,J874,$T$7:$T$1048576)),AD874,(IF(O874="cpv",(U874*S874),(U874*S874/1000))))</f>
        <v>181.7296</v>
      </c>
      <c r="AF874" s="352">
        <f t="shared" ref="AF874:AF875" si="3113">AE874-AD874</f>
        <v>-618.2704</v>
      </c>
      <c r="AG874" s="352">
        <v>0</v>
      </c>
      <c r="AH874" s="352">
        <f t="shared" ref="AH874:AH875" si="3114">AE874-AB874-AG874</f>
        <v>159.01339999999999</v>
      </c>
      <c r="AI874" s="353">
        <f t="shared" ref="AI874:AI875" si="3115">AH874/AE874</f>
        <v>0.87499999999999989</v>
      </c>
    </row>
    <row r="875" spans="1:35" customFormat="1" ht="15.75" hidden="1" customHeight="1" thickBot="1" x14ac:dyDescent="0.3">
      <c r="A875" s="362" t="s">
        <v>1320</v>
      </c>
      <c r="B875" s="141">
        <v>2016</v>
      </c>
      <c r="C875" s="141">
        <v>4</v>
      </c>
      <c r="D875" s="142" t="s">
        <v>1016</v>
      </c>
      <c r="E875" s="143">
        <v>42485</v>
      </c>
      <c r="F875" s="143">
        <v>42490</v>
      </c>
      <c r="G875" s="144">
        <f t="shared" ca="1" si="3103"/>
        <v>0</v>
      </c>
      <c r="H875" s="145" t="s">
        <v>74</v>
      </c>
      <c r="I875" s="145" t="s">
        <v>151</v>
      </c>
      <c r="J875" s="145" t="s">
        <v>1319</v>
      </c>
      <c r="K875" s="146" t="str">
        <f t="shared" ca="1" si="3104"/>
        <v>Completed</v>
      </c>
      <c r="L875" s="141" t="s">
        <v>98</v>
      </c>
      <c r="M875" s="141" t="s">
        <v>58</v>
      </c>
      <c r="N875" s="141" t="s">
        <v>123</v>
      </c>
      <c r="O875" s="141" t="s">
        <v>109</v>
      </c>
      <c r="P875" s="141" t="s">
        <v>100</v>
      </c>
      <c r="Q875" s="141" t="s">
        <v>101</v>
      </c>
      <c r="R875" s="147">
        <v>3.6999999999999998E-2</v>
      </c>
      <c r="S875" s="147">
        <v>5.5E-2</v>
      </c>
      <c r="T875" s="148">
        <v>61000</v>
      </c>
      <c r="U875" s="148">
        <v>63954</v>
      </c>
      <c r="V875" s="146">
        <f t="shared" si="3105"/>
        <v>0</v>
      </c>
      <c r="W875" s="146">
        <f t="shared" si="3106"/>
        <v>61000</v>
      </c>
      <c r="X875" s="148">
        <v>3916</v>
      </c>
      <c r="Y875" s="149">
        <f t="shared" si="3107"/>
        <v>6.1231510147918819E-2</v>
      </c>
      <c r="Z875" s="150">
        <f t="shared" si="3108"/>
        <v>0.89811031664964247</v>
      </c>
      <c r="AA875" s="151">
        <f t="shared" si="3109"/>
        <v>2257</v>
      </c>
      <c r="AB875" s="152">
        <f t="shared" si="3110"/>
        <v>2257</v>
      </c>
      <c r="AC875" s="151">
        <f t="shared" si="3111"/>
        <v>0</v>
      </c>
      <c r="AD875" s="153">
        <f t="shared" si="3112"/>
        <v>3355</v>
      </c>
      <c r="AE875" s="295">
        <v>3517</v>
      </c>
      <c r="AF875" s="154">
        <f t="shared" si="3113"/>
        <v>162</v>
      </c>
      <c r="AG875" s="154">
        <v>0</v>
      </c>
      <c r="AH875" s="154">
        <f t="shared" si="3114"/>
        <v>1260</v>
      </c>
      <c r="AI875" s="354">
        <f t="shared" si="3115"/>
        <v>0.35825988058003982</v>
      </c>
    </row>
    <row r="876" spans="1:35" customFormat="1" ht="15" hidden="1" customHeight="1" x14ac:dyDescent="0.3">
      <c r="A876" s="359" t="s">
        <v>1322</v>
      </c>
      <c r="B876" s="111">
        <v>2016</v>
      </c>
      <c r="C876" s="111">
        <v>4</v>
      </c>
      <c r="D876" s="112" t="s">
        <v>1016</v>
      </c>
      <c r="E876" s="113">
        <v>42487</v>
      </c>
      <c r="F876" s="113">
        <v>42490</v>
      </c>
      <c r="G876" s="114">
        <f t="shared" ref="G876:G878" ca="1" si="3116">IF($N$1&gt;F876,0,(F876-$N$1))</f>
        <v>0</v>
      </c>
      <c r="H876" s="115" t="s">
        <v>95</v>
      </c>
      <c r="I876" s="115" t="s">
        <v>353</v>
      </c>
      <c r="J876" s="115" t="s">
        <v>1321</v>
      </c>
      <c r="K876" s="116" t="str">
        <f t="shared" ref="K876:K878" ca="1" si="3117">IF(F876=0,$L$3,(IF(G876=0,$L$1,$L$2)))</f>
        <v>Completed</v>
      </c>
      <c r="L876" s="111" t="s">
        <v>64</v>
      </c>
      <c r="M876" s="111" t="s">
        <v>58</v>
      </c>
      <c r="N876" s="111" t="s">
        <v>59</v>
      </c>
      <c r="O876" s="111" t="s">
        <v>60</v>
      </c>
      <c r="P876" s="111" t="s">
        <v>61</v>
      </c>
      <c r="Q876" s="111" t="s">
        <v>62</v>
      </c>
      <c r="R876" s="117">
        <v>0.2</v>
      </c>
      <c r="S876" s="117">
        <v>2</v>
      </c>
      <c r="T876" s="118">
        <v>1000000</v>
      </c>
      <c r="U876" s="118">
        <v>341150</v>
      </c>
      <c r="V876" s="116">
        <f t="shared" ref="V876:V878" si="3118">IF(U876&gt;T876,0,T876-U876)</f>
        <v>658850</v>
      </c>
      <c r="W876" s="116">
        <f t="shared" ref="W876:W878" si="3119">IF(U876&gt;T876,T876,U876)</f>
        <v>341150</v>
      </c>
      <c r="X876" s="118">
        <v>26</v>
      </c>
      <c r="Y876" s="119">
        <f t="shared" ref="Y876:Y878" si="3120">X876/U876</f>
        <v>7.621280961453906E-5</v>
      </c>
      <c r="Z876" s="120">
        <f t="shared" ref="Z876:Z878" si="3121">AE876/X876</f>
        <v>4.8076923076923075</v>
      </c>
      <c r="AA876" s="121">
        <f t="shared" ref="AA876:AA878" si="3122">IF(O876="cpv",(T876*R876),(T876/1000*R876))</f>
        <v>200</v>
      </c>
      <c r="AB876" s="122">
        <f t="shared" ref="AB876" si="3123">IF(O876="cpv",(IF(V876&gt;0,U876*R876,AA876)),(IF(V876&gt;0,U876/1000*R876,AA876)))</f>
        <v>68.23</v>
      </c>
      <c r="AC876" s="121">
        <f t="shared" ref="AC876:AC878" si="3124">AB876-AA876</f>
        <v>-131.76999999999998</v>
      </c>
      <c r="AD876" s="123">
        <f t="shared" ref="AD876:AD878" si="3125">IF(O876="cpv",(T876*S876),(T876/1000*S876))</f>
        <v>2000</v>
      </c>
      <c r="AE876" s="293">
        <v>125</v>
      </c>
      <c r="AF876" s="124">
        <f t="shared" ref="AF876:AF878" si="3126">AE876-AD876</f>
        <v>-1875</v>
      </c>
      <c r="AG876" s="124">
        <v>0</v>
      </c>
      <c r="AH876" s="124">
        <f t="shared" ref="AH876:AH878" si="3127">AE876-AB876-AG876</f>
        <v>56.769999999999996</v>
      </c>
      <c r="AI876" s="340">
        <f t="shared" ref="AI876:AI878" si="3128">AH876/AE876</f>
        <v>0.45415999999999995</v>
      </c>
    </row>
    <row r="877" spans="1:35" customFormat="1" ht="15" hidden="1" customHeight="1" x14ac:dyDescent="0.3">
      <c r="A877" s="383" t="s">
        <v>1323</v>
      </c>
      <c r="B877" s="47">
        <v>2016</v>
      </c>
      <c r="C877" s="47">
        <v>4</v>
      </c>
      <c r="D877" s="48" t="s">
        <v>1016</v>
      </c>
      <c r="E877" s="49">
        <v>42461</v>
      </c>
      <c r="F877" s="49">
        <v>42490</v>
      </c>
      <c r="G877" s="50">
        <f t="shared" ref="G877" ca="1" si="3129">IF($N$1&gt;F877,0,(F877-$N$1))</f>
        <v>0</v>
      </c>
      <c r="H877" s="46" t="s">
        <v>95</v>
      </c>
      <c r="I877" s="46" t="s">
        <v>353</v>
      </c>
      <c r="J877" s="46" t="s">
        <v>1321</v>
      </c>
      <c r="K877" s="51" t="str">
        <f t="shared" ref="K877" ca="1" si="3130">IF(F877=0,$L$3,(IF(G877=0,$L$1,$L$2)))</f>
        <v>Completed</v>
      </c>
      <c r="L877" s="47" t="s">
        <v>82</v>
      </c>
      <c r="M877" s="47" t="s">
        <v>58</v>
      </c>
      <c r="N877" s="47" t="s">
        <v>59</v>
      </c>
      <c r="O877" s="47" t="s">
        <v>60</v>
      </c>
      <c r="P877" s="47" t="s">
        <v>61</v>
      </c>
      <c r="Q877" s="47" t="s">
        <v>62</v>
      </c>
      <c r="R877" s="52">
        <v>0.1</v>
      </c>
      <c r="S877" s="52">
        <v>2</v>
      </c>
      <c r="T877" s="53">
        <v>2000000</v>
      </c>
      <c r="U877" s="53">
        <v>2001418</v>
      </c>
      <c r="V877" s="51">
        <f t="shared" ref="V877" si="3131">IF(U877&gt;T877,0,T877-U877)</f>
        <v>0</v>
      </c>
      <c r="W877" s="51">
        <f t="shared" ref="W877" si="3132">IF(U877&gt;T877,T877,U877)</f>
        <v>2000000</v>
      </c>
      <c r="X877" s="53"/>
      <c r="Y877" s="54">
        <f t="shared" ref="Y877" si="3133">X877/U877</f>
        <v>0</v>
      </c>
      <c r="Z877" s="55" t="e">
        <f t="shared" ref="Z877" si="3134">AE877/X877</f>
        <v>#DIV/0!</v>
      </c>
      <c r="AA877" s="56">
        <f t="shared" ref="AA877" si="3135">IF(O877="cpv",(T877*R877),(T877/1000*R877))</f>
        <v>200</v>
      </c>
      <c r="AB877" s="57">
        <f t="shared" ref="AB877" si="3136">IF(O877="cpv",(IF(V877&gt;0,U877*R877,AA877)),(IF(V877&gt;0,U877/1000*R877,AA877)))</f>
        <v>200</v>
      </c>
      <c r="AC877" s="56">
        <f t="shared" ref="AC877" si="3137">AB877-AA877</f>
        <v>0</v>
      </c>
      <c r="AD877" s="58">
        <f t="shared" ref="AD877" si="3138">IF(O877="cpv",(T877*S877),(T877/1000*S877))</f>
        <v>4000</v>
      </c>
      <c r="AE877" s="296">
        <f>IF((SUMIF($J$7:$J$1048576,J877,$U$7:$U$1048576))&gt;(SUMIF($J$7:$J$1048576,J877,$T$7:$T$1048576)),AD877,(IF(O877="cpv",(U877*S877),(U877*S877/1000))))</f>
        <v>4002.8359999999998</v>
      </c>
      <c r="AF877" s="60">
        <f t="shared" ref="AF877" si="3139">AE877-AD877</f>
        <v>2.8359999999997854</v>
      </c>
      <c r="AG877" s="60">
        <v>0</v>
      </c>
      <c r="AH877" s="60">
        <f t="shared" ref="AH877" si="3140">AE877-AB877-AG877</f>
        <v>3802.8359999999998</v>
      </c>
      <c r="AI877" s="384">
        <f t="shared" ref="AI877" si="3141">AH877/AE877</f>
        <v>0.95003542488375736</v>
      </c>
    </row>
    <row r="878" spans="1:35" customFormat="1" ht="15.75" hidden="1" customHeight="1" thickBot="1" x14ac:dyDescent="0.3">
      <c r="A878" s="360" t="s">
        <v>1376</v>
      </c>
      <c r="B878" s="157">
        <v>2016</v>
      </c>
      <c r="C878" s="157">
        <v>4</v>
      </c>
      <c r="D878" s="342" t="s">
        <v>1016</v>
      </c>
      <c r="E878" s="159">
        <v>42461</v>
      </c>
      <c r="F878" s="159">
        <v>42490</v>
      </c>
      <c r="G878" s="343">
        <f t="shared" ca="1" si="3116"/>
        <v>0</v>
      </c>
      <c r="H878" s="156" t="s">
        <v>95</v>
      </c>
      <c r="I878" s="156" t="s">
        <v>353</v>
      </c>
      <c r="J878" s="156" t="s">
        <v>1321</v>
      </c>
      <c r="K878" s="344" t="str">
        <f t="shared" ca="1" si="3117"/>
        <v>Completed</v>
      </c>
      <c r="L878" s="157" t="s">
        <v>1377</v>
      </c>
      <c r="M878" s="157" t="s">
        <v>58</v>
      </c>
      <c r="N878" s="157" t="s">
        <v>59</v>
      </c>
      <c r="O878" s="157" t="s">
        <v>60</v>
      </c>
      <c r="P878" s="157" t="s">
        <v>61</v>
      </c>
      <c r="Q878" s="157" t="s">
        <v>62</v>
      </c>
      <c r="R878" s="158">
        <v>0.2</v>
      </c>
      <c r="S878" s="158">
        <v>2</v>
      </c>
      <c r="T878" s="345">
        <v>2500</v>
      </c>
      <c r="U878" s="345">
        <v>2501</v>
      </c>
      <c r="V878" s="344">
        <f t="shared" si="3118"/>
        <v>0</v>
      </c>
      <c r="W878" s="344">
        <f t="shared" si="3119"/>
        <v>2500</v>
      </c>
      <c r="X878" s="345"/>
      <c r="Y878" s="346">
        <f t="shared" si="3120"/>
        <v>0</v>
      </c>
      <c r="Z878" s="347" t="e">
        <f t="shared" si="3121"/>
        <v>#DIV/0!</v>
      </c>
      <c r="AA878" s="348">
        <f t="shared" si="3122"/>
        <v>0.5</v>
      </c>
      <c r="AB878" s="349">
        <v>500</v>
      </c>
      <c r="AC878" s="348">
        <f t="shared" si="3124"/>
        <v>499.5</v>
      </c>
      <c r="AD878" s="350">
        <f t="shared" si="3125"/>
        <v>5</v>
      </c>
      <c r="AE878" s="351"/>
      <c r="AF878" s="352">
        <f t="shared" si="3126"/>
        <v>-5</v>
      </c>
      <c r="AG878" s="352">
        <v>0</v>
      </c>
      <c r="AH878" s="352">
        <f t="shared" si="3127"/>
        <v>-500</v>
      </c>
      <c r="AI878" s="353" t="e">
        <f t="shared" si="3128"/>
        <v>#DIV/0!</v>
      </c>
    </row>
    <row r="879" spans="1:35" customFormat="1" ht="15" hidden="1" customHeight="1" x14ac:dyDescent="0.3">
      <c r="A879" s="359" t="s">
        <v>1331</v>
      </c>
      <c r="B879" s="111">
        <v>2016</v>
      </c>
      <c r="C879" s="111">
        <v>4</v>
      </c>
      <c r="D879" s="112" t="s">
        <v>1016</v>
      </c>
      <c r="E879" s="113">
        <v>42487</v>
      </c>
      <c r="F879" s="113">
        <v>42490</v>
      </c>
      <c r="G879" s="114">
        <f t="shared" ref="G879:G880" ca="1" si="3142">IF($N$1&gt;F879,0,(F879-$N$1))</f>
        <v>0</v>
      </c>
      <c r="H879" s="115" t="s">
        <v>54</v>
      </c>
      <c r="I879" s="115" t="s">
        <v>140</v>
      </c>
      <c r="J879" s="115" t="s">
        <v>1333</v>
      </c>
      <c r="K879" s="116" t="str">
        <f t="shared" ref="K879:K880" ca="1" si="3143">IF(F879=0,$L$3,(IF(G879=0,$L$1,$L$2)))</f>
        <v>Completed</v>
      </c>
      <c r="L879" s="111" t="s">
        <v>82</v>
      </c>
      <c r="M879" s="111" t="s">
        <v>58</v>
      </c>
      <c r="N879" s="111" t="s">
        <v>59</v>
      </c>
      <c r="O879" s="111" t="s">
        <v>60</v>
      </c>
      <c r="P879" s="111" t="s">
        <v>61</v>
      </c>
      <c r="Q879" s="111" t="s">
        <v>62</v>
      </c>
      <c r="R879" s="117">
        <v>0.1</v>
      </c>
      <c r="S879" s="117">
        <v>1</v>
      </c>
      <c r="T879" s="118">
        <v>500000</v>
      </c>
      <c r="U879" s="118">
        <v>643866</v>
      </c>
      <c r="V879" s="116">
        <f t="shared" ref="V879:V880" si="3144">IF(U879&gt;T879,0,T879-U879)</f>
        <v>0</v>
      </c>
      <c r="W879" s="116">
        <f t="shared" ref="W879:W880" si="3145">IF(U879&gt;T879,T879,U879)</f>
        <v>500000</v>
      </c>
      <c r="X879" s="118"/>
      <c r="Y879" s="119">
        <f t="shared" ref="Y879:Y880" si="3146">X879/U879</f>
        <v>0</v>
      </c>
      <c r="Z879" s="120" t="e">
        <f t="shared" ref="Z879:Z880" si="3147">AE879/X879</f>
        <v>#DIV/0!</v>
      </c>
      <c r="AA879" s="121">
        <f t="shared" ref="AA879:AA880" si="3148">IF(O879="cpv",(T879*R879),(T879/1000*R879))</f>
        <v>50</v>
      </c>
      <c r="AB879" s="122">
        <f t="shared" ref="AB879:AB880" si="3149">IF(O879="cpv",(IF(V879&gt;0,U879*R879,AA879)),(IF(V879&gt;0,U879/1000*R879,AA879)))</f>
        <v>50</v>
      </c>
      <c r="AC879" s="121">
        <f t="shared" ref="AC879:AC880" si="3150">AB879-AA879</f>
        <v>0</v>
      </c>
      <c r="AD879" s="123">
        <f t="shared" ref="AD879:AD880" si="3151">IF(O879="cpv",(T879*S879),(T879/1000*S879))</f>
        <v>500</v>
      </c>
      <c r="AE879" s="293">
        <f>IF((SUMIF($J$7:$J$1048576,J879,$U$7:$U$1048576))&gt;(SUMIF($J$7:$J$1048576,J879,$T$7:$T$1048576)),AD879,(IF(O879="cpv",(U879*S879),(U879*S879/1000))))</f>
        <v>643.86599999999999</v>
      </c>
      <c r="AF879" s="124">
        <f t="shared" ref="AF879:AF880" si="3152">AE879-AD879</f>
        <v>143.86599999999999</v>
      </c>
      <c r="AG879" s="124">
        <v>0</v>
      </c>
      <c r="AH879" s="124">
        <f t="shared" ref="AH879:AH880" si="3153">AE879-AB879-AG879</f>
        <v>593.86599999999999</v>
      </c>
      <c r="AI879" s="340">
        <f t="shared" ref="AI879:AI880" si="3154">AH879/AE879</f>
        <v>0.92234409022995467</v>
      </c>
    </row>
    <row r="880" spans="1:35" customFormat="1" ht="15.75" hidden="1" customHeight="1" thickBot="1" x14ac:dyDescent="0.3">
      <c r="A880" s="360" t="s">
        <v>1332</v>
      </c>
      <c r="B880" s="157">
        <v>2016</v>
      </c>
      <c r="C880" s="157">
        <v>4</v>
      </c>
      <c r="D880" s="342" t="s">
        <v>1016</v>
      </c>
      <c r="E880" s="159">
        <v>42487</v>
      </c>
      <c r="F880" s="159">
        <v>42490</v>
      </c>
      <c r="G880" s="343">
        <f t="shared" ca="1" si="3142"/>
        <v>0</v>
      </c>
      <c r="H880" s="156" t="s">
        <v>54</v>
      </c>
      <c r="I880" s="156" t="s">
        <v>140</v>
      </c>
      <c r="J880" s="156" t="s">
        <v>1333</v>
      </c>
      <c r="K880" s="344" t="str">
        <f t="shared" ca="1" si="3143"/>
        <v>Completed</v>
      </c>
      <c r="L880" s="157" t="s">
        <v>57</v>
      </c>
      <c r="M880" s="157" t="s">
        <v>58</v>
      </c>
      <c r="N880" s="157" t="s">
        <v>59</v>
      </c>
      <c r="O880" s="157" t="s">
        <v>60</v>
      </c>
      <c r="P880" s="157" t="s">
        <v>61</v>
      </c>
      <c r="Q880" s="157" t="s">
        <v>62</v>
      </c>
      <c r="R880" s="158">
        <v>0.5</v>
      </c>
      <c r="S880" s="158">
        <v>1</v>
      </c>
      <c r="T880" s="345">
        <v>500000</v>
      </c>
      <c r="U880" s="345">
        <v>212163</v>
      </c>
      <c r="V880" s="344">
        <f t="shared" si="3144"/>
        <v>287837</v>
      </c>
      <c r="W880" s="344">
        <f t="shared" si="3145"/>
        <v>212163</v>
      </c>
      <c r="X880" s="345"/>
      <c r="Y880" s="346">
        <f t="shared" si="3146"/>
        <v>0</v>
      </c>
      <c r="Z880" s="347" t="e">
        <f t="shared" si="3147"/>
        <v>#DIV/0!</v>
      </c>
      <c r="AA880" s="348">
        <f t="shared" si="3148"/>
        <v>250</v>
      </c>
      <c r="AB880" s="349">
        <f t="shared" si="3149"/>
        <v>106.08150000000001</v>
      </c>
      <c r="AC880" s="348">
        <f t="shared" si="3150"/>
        <v>-143.91849999999999</v>
      </c>
      <c r="AD880" s="350">
        <f t="shared" si="3151"/>
        <v>500</v>
      </c>
      <c r="AE880" s="351">
        <v>357</v>
      </c>
      <c r="AF880" s="352">
        <f t="shared" si="3152"/>
        <v>-143</v>
      </c>
      <c r="AG880" s="352">
        <v>0</v>
      </c>
      <c r="AH880" s="352">
        <f t="shared" si="3153"/>
        <v>250.91849999999999</v>
      </c>
      <c r="AI880" s="353">
        <f t="shared" si="3154"/>
        <v>0.70285294117647057</v>
      </c>
    </row>
    <row r="881" spans="1:35" customFormat="1" ht="15" hidden="1" customHeight="1" x14ac:dyDescent="0.3">
      <c r="A881" s="359" t="s">
        <v>1334</v>
      </c>
      <c r="B881" s="111">
        <v>2016</v>
      </c>
      <c r="C881" s="111">
        <v>4</v>
      </c>
      <c r="D881" s="112" t="s">
        <v>1016</v>
      </c>
      <c r="E881" s="113">
        <v>42487</v>
      </c>
      <c r="F881" s="113">
        <v>42490</v>
      </c>
      <c r="G881" s="114">
        <f t="shared" ref="G881:G882" ca="1" si="3155">IF($N$1&gt;F881,0,(F881-$N$1))</f>
        <v>0</v>
      </c>
      <c r="H881" s="115" t="s">
        <v>74</v>
      </c>
      <c r="I881" s="115" t="s">
        <v>1336</v>
      </c>
      <c r="J881" s="115" t="s">
        <v>1337</v>
      </c>
      <c r="K881" s="116" t="str">
        <f t="shared" ref="K881:K882" ca="1" si="3156">IF(F881=0,$L$3,(IF(G881=0,$L$1,$L$2)))</f>
        <v>Completed</v>
      </c>
      <c r="L881" s="111" t="s">
        <v>77</v>
      </c>
      <c r="M881" s="111" t="s">
        <v>58</v>
      </c>
      <c r="N881" s="111" t="s">
        <v>108</v>
      </c>
      <c r="O881" s="111" t="s">
        <v>109</v>
      </c>
      <c r="P881" s="111" t="s">
        <v>100</v>
      </c>
      <c r="Q881" s="111" t="s">
        <v>101</v>
      </c>
      <c r="R881" s="117">
        <v>0.01</v>
      </c>
      <c r="S881" s="117">
        <v>3.3000000000000002E-2</v>
      </c>
      <c r="T881" s="118">
        <v>50000</v>
      </c>
      <c r="U881" s="118">
        <v>26302</v>
      </c>
      <c r="V881" s="116">
        <f t="shared" ref="V881:V882" si="3157">IF(U881&gt;T881,0,T881-U881)</f>
        <v>23698</v>
      </c>
      <c r="W881" s="116">
        <f t="shared" ref="W881:W882" si="3158">IF(U881&gt;T881,T881,U881)</f>
        <v>26302</v>
      </c>
      <c r="X881" s="118">
        <v>1328</v>
      </c>
      <c r="Y881" s="119">
        <f t="shared" ref="Y881:Y882" si="3159">X881/U881</f>
        <v>5.049045699946772E-2</v>
      </c>
      <c r="Z881" s="120">
        <f t="shared" ref="Z881:Z882" si="3160">AE881/X881</f>
        <v>0.65358885542168677</v>
      </c>
      <c r="AA881" s="121">
        <f t="shared" ref="AA881:AA882" si="3161">IF(O881="cpv",(T881*R881),(T881/1000*R881))</f>
        <v>500</v>
      </c>
      <c r="AB881" s="122">
        <f t="shared" ref="AB881:AB882" si="3162">IF(O881="cpv",(IF(V881&gt;0,U881*R881,AA881)),(IF(V881&gt;0,U881/1000*R881,AA881)))</f>
        <v>263.02</v>
      </c>
      <c r="AC881" s="121">
        <f t="shared" ref="AC881:AC882" si="3163">AB881-AA881</f>
        <v>-236.98000000000002</v>
      </c>
      <c r="AD881" s="123">
        <f t="shared" ref="AD881:AD882" si="3164">IF(O881="cpv",(T881*S881),(T881/1000*S881))</f>
        <v>1650</v>
      </c>
      <c r="AE881" s="293">
        <f>IF((SUMIF($J$7:$J$1048576,J881,$U$7:$U$1048576))&gt;(SUMIF($J$7:$J$1048576,J881,$T$7:$T$1048576)),AD881,(IF(O881="cpv",(U881*S881),(U881*S881/1000))))</f>
        <v>867.96600000000001</v>
      </c>
      <c r="AF881" s="124">
        <f t="shared" ref="AF881:AF882" si="3165">AE881-AD881</f>
        <v>-782.03399999999999</v>
      </c>
      <c r="AG881" s="124">
        <v>0</v>
      </c>
      <c r="AH881" s="124">
        <f t="shared" ref="AH881:AH882" si="3166">AE881-AB881-AG881</f>
        <v>604.94600000000003</v>
      </c>
      <c r="AI881" s="340">
        <f t="shared" ref="AI881:AI882" si="3167">AH881/AE881</f>
        <v>0.69696969696969702</v>
      </c>
    </row>
    <row r="882" spans="1:35" customFormat="1" ht="15.75" hidden="1" customHeight="1" thickBot="1" x14ac:dyDescent="0.3">
      <c r="A882" s="360" t="s">
        <v>1335</v>
      </c>
      <c r="B882" s="157">
        <v>2016</v>
      </c>
      <c r="C882" s="157">
        <v>4</v>
      </c>
      <c r="D882" s="342" t="s">
        <v>1016</v>
      </c>
      <c r="E882" s="159">
        <v>42487</v>
      </c>
      <c r="F882" s="159">
        <v>42490</v>
      </c>
      <c r="G882" s="343">
        <f t="shared" ca="1" si="3155"/>
        <v>0</v>
      </c>
      <c r="H882" s="156" t="s">
        <v>74</v>
      </c>
      <c r="I882" s="156" t="s">
        <v>1336</v>
      </c>
      <c r="J882" s="156" t="s">
        <v>1337</v>
      </c>
      <c r="K882" s="344" t="str">
        <f t="shared" ca="1" si="3156"/>
        <v>Completed</v>
      </c>
      <c r="L882" s="157" t="s">
        <v>92</v>
      </c>
      <c r="M882" s="157" t="s">
        <v>58</v>
      </c>
      <c r="N882" s="157" t="s">
        <v>108</v>
      </c>
      <c r="O882" s="157" t="s">
        <v>109</v>
      </c>
      <c r="P882" s="157" t="s">
        <v>100</v>
      </c>
      <c r="Q882" s="157" t="s">
        <v>101</v>
      </c>
      <c r="R882" s="158">
        <v>1.2E-2</v>
      </c>
      <c r="S882" s="158">
        <v>3.3000000000000002E-2</v>
      </c>
      <c r="T882" s="345">
        <v>30000</v>
      </c>
      <c r="U882" s="345">
        <v>33033</v>
      </c>
      <c r="V882" s="344">
        <f t="shared" si="3157"/>
        <v>0</v>
      </c>
      <c r="W882" s="344">
        <f t="shared" si="3158"/>
        <v>30000</v>
      </c>
      <c r="X882" s="345"/>
      <c r="Y882" s="346">
        <f t="shared" si="3159"/>
        <v>0</v>
      </c>
      <c r="Z882" s="347" t="e">
        <f t="shared" si="3160"/>
        <v>#DIV/0!</v>
      </c>
      <c r="AA882" s="348">
        <f t="shared" si="3161"/>
        <v>360</v>
      </c>
      <c r="AB882" s="349">
        <f t="shared" si="3162"/>
        <v>360</v>
      </c>
      <c r="AC882" s="348">
        <f t="shared" si="3163"/>
        <v>0</v>
      </c>
      <c r="AD882" s="350">
        <f t="shared" si="3164"/>
        <v>990</v>
      </c>
      <c r="AE882" s="351">
        <f>IF((SUMIF($J$7:$J$1048576,J882,$U$7:$U$1048576))&gt;(SUMIF($J$7:$J$1048576,J882,$T$7:$T$1048576)),AD882,(IF(O882="cpv",(U882*S882),(U882*S882/1000))))</f>
        <v>1090.0889999999999</v>
      </c>
      <c r="AF882" s="352">
        <f t="shared" si="3165"/>
        <v>100.08899999999994</v>
      </c>
      <c r="AG882" s="352">
        <v>0</v>
      </c>
      <c r="AH882" s="352">
        <f t="shared" si="3166"/>
        <v>730.08899999999994</v>
      </c>
      <c r="AI882" s="353">
        <f t="shared" si="3167"/>
        <v>0.6697517358674383</v>
      </c>
    </row>
    <row r="883" spans="1:35" customFormat="1" ht="15" hidden="1" customHeight="1" x14ac:dyDescent="0.3">
      <c r="A883" s="359" t="s">
        <v>1338</v>
      </c>
      <c r="B883" s="111">
        <v>2016</v>
      </c>
      <c r="C883" s="111">
        <v>4</v>
      </c>
      <c r="D883" s="112" t="s">
        <v>1016</v>
      </c>
      <c r="E883" s="113">
        <v>42488</v>
      </c>
      <c r="F883" s="113">
        <v>42490</v>
      </c>
      <c r="G883" s="114">
        <f t="shared" ref="G883:G884" ca="1" si="3168">IF($N$1&gt;F883,0,(F883-$N$1))</f>
        <v>0</v>
      </c>
      <c r="H883" s="115" t="s">
        <v>54</v>
      </c>
      <c r="I883" s="115" t="s">
        <v>1341</v>
      </c>
      <c r="J883" s="115" t="s">
        <v>1340</v>
      </c>
      <c r="K883" s="116" t="str">
        <f t="shared" ref="K883:K884" ca="1" si="3169">IF(F883=0,$L$3,(IF(G883=0,$L$1,$L$2)))</f>
        <v>Completed</v>
      </c>
      <c r="L883" s="111" t="s">
        <v>82</v>
      </c>
      <c r="M883" s="111" t="s">
        <v>58</v>
      </c>
      <c r="N883" s="111" t="s">
        <v>59</v>
      </c>
      <c r="O883" s="111" t="s">
        <v>60</v>
      </c>
      <c r="P883" s="111" t="s">
        <v>61</v>
      </c>
      <c r="Q883" s="111" t="s">
        <v>62</v>
      </c>
      <c r="R883" s="117">
        <v>0.1</v>
      </c>
      <c r="S883" s="117">
        <v>1</v>
      </c>
      <c r="T883" s="118">
        <v>1250000</v>
      </c>
      <c r="U883" s="118">
        <v>1252517</v>
      </c>
      <c r="V883" s="116">
        <f t="shared" ref="V883:V884" si="3170">IF(U883&gt;T883,0,T883-U883)</f>
        <v>0</v>
      </c>
      <c r="W883" s="116">
        <f t="shared" ref="W883:W884" si="3171">IF(U883&gt;T883,T883,U883)</f>
        <v>1250000</v>
      </c>
      <c r="X883" s="118"/>
      <c r="Y883" s="119">
        <f t="shared" ref="Y883:Y884" si="3172">X883/U883</f>
        <v>0</v>
      </c>
      <c r="Z883" s="120" t="e">
        <f t="shared" ref="Z883:Z884" si="3173">AE883/X883</f>
        <v>#DIV/0!</v>
      </c>
      <c r="AA883" s="121">
        <f t="shared" ref="AA883:AA884" si="3174">IF(O883="cpv",(T883*R883),(T883/1000*R883))</f>
        <v>125</v>
      </c>
      <c r="AB883" s="122">
        <f t="shared" ref="AB883:AB884" si="3175">IF(O883="cpv",(IF(V883&gt;0,U883*R883,AA883)),(IF(V883&gt;0,U883/1000*R883,AA883)))</f>
        <v>125</v>
      </c>
      <c r="AC883" s="121">
        <f t="shared" ref="AC883:AC884" si="3176">AB883-AA883</f>
        <v>0</v>
      </c>
      <c r="AD883" s="123">
        <f t="shared" ref="AD883:AD884" si="3177">IF(O883="cpv",(T883*S883),(T883/1000*S883))</f>
        <v>1250</v>
      </c>
      <c r="AE883" s="293">
        <v>891</v>
      </c>
      <c r="AF883" s="124">
        <f t="shared" ref="AF883:AF884" si="3178">AE883-AD883</f>
        <v>-359</v>
      </c>
      <c r="AG883" s="124">
        <v>0</v>
      </c>
      <c r="AH883" s="124">
        <f t="shared" ref="AH883:AH884" si="3179">AE883-AB883-AG883</f>
        <v>766</v>
      </c>
      <c r="AI883" s="340">
        <f t="shared" ref="AI883:AI884" si="3180">AH883/AE883</f>
        <v>0.85970819304152635</v>
      </c>
    </row>
    <row r="884" spans="1:35" customFormat="1" ht="15.75" hidden="1" customHeight="1" thickBot="1" x14ac:dyDescent="0.3">
      <c r="A884" s="360" t="s">
        <v>1339</v>
      </c>
      <c r="B884" s="157">
        <v>2016</v>
      </c>
      <c r="C884" s="157">
        <v>4</v>
      </c>
      <c r="D884" s="342" t="s">
        <v>1016</v>
      </c>
      <c r="E884" s="159">
        <v>42488</v>
      </c>
      <c r="F884" s="159">
        <v>42490</v>
      </c>
      <c r="G884" s="343">
        <f t="shared" ca="1" si="3168"/>
        <v>0</v>
      </c>
      <c r="H884" s="156" t="s">
        <v>54</v>
      </c>
      <c r="I884" s="156" t="s">
        <v>1341</v>
      </c>
      <c r="J884" s="156" t="s">
        <v>1340</v>
      </c>
      <c r="K884" s="344" t="str">
        <f t="shared" ca="1" si="3169"/>
        <v>Completed</v>
      </c>
      <c r="L884" s="157" t="s">
        <v>64</v>
      </c>
      <c r="M884" s="157" t="s">
        <v>58</v>
      </c>
      <c r="N884" s="157" t="s">
        <v>59</v>
      </c>
      <c r="O884" s="157" t="s">
        <v>60</v>
      </c>
      <c r="P884" s="157" t="s">
        <v>61</v>
      </c>
      <c r="Q884" s="157" t="s">
        <v>62</v>
      </c>
      <c r="R884" s="158">
        <v>0.2</v>
      </c>
      <c r="S884" s="158">
        <v>1</v>
      </c>
      <c r="T884" s="345">
        <v>1250000</v>
      </c>
      <c r="U884" s="345">
        <v>1109516</v>
      </c>
      <c r="V884" s="344">
        <f t="shared" si="3170"/>
        <v>140484</v>
      </c>
      <c r="W884" s="344">
        <f t="shared" si="3171"/>
        <v>1109516</v>
      </c>
      <c r="X884" s="345"/>
      <c r="Y884" s="346">
        <f t="shared" si="3172"/>
        <v>0</v>
      </c>
      <c r="Z884" s="347" t="e">
        <f t="shared" si="3173"/>
        <v>#DIV/0!</v>
      </c>
      <c r="AA884" s="348">
        <f t="shared" si="3174"/>
        <v>250</v>
      </c>
      <c r="AB884" s="349">
        <f t="shared" si="3175"/>
        <v>221.90320000000003</v>
      </c>
      <c r="AC884" s="348">
        <f t="shared" si="3176"/>
        <v>-28.096799999999973</v>
      </c>
      <c r="AD884" s="350">
        <f t="shared" si="3177"/>
        <v>1250</v>
      </c>
      <c r="AE884" s="351">
        <v>610</v>
      </c>
      <c r="AF884" s="352">
        <f t="shared" si="3178"/>
        <v>-640</v>
      </c>
      <c r="AG884" s="352">
        <v>0</v>
      </c>
      <c r="AH884" s="352">
        <f t="shared" si="3179"/>
        <v>388.09679999999997</v>
      </c>
      <c r="AI884" s="353">
        <f t="shared" si="3180"/>
        <v>0.63622426229508189</v>
      </c>
    </row>
    <row r="885" spans="1:35" customFormat="1" ht="15.75" hidden="1" customHeight="1" thickBot="1" x14ac:dyDescent="0.3">
      <c r="A885" s="362" t="s">
        <v>1342</v>
      </c>
      <c r="B885" s="141">
        <v>2016</v>
      </c>
      <c r="C885" s="141">
        <v>4</v>
      </c>
      <c r="D885" s="142" t="s">
        <v>1016</v>
      </c>
      <c r="E885" s="143">
        <v>42488</v>
      </c>
      <c r="F885" s="143">
        <v>42490</v>
      </c>
      <c r="G885" s="144">
        <f t="shared" ref="G885:G886" ca="1" si="3181">IF($N$1&gt;F885,0,(F885-$N$1))</f>
        <v>0</v>
      </c>
      <c r="H885" s="145" t="s">
        <v>54</v>
      </c>
      <c r="I885" s="145" t="s">
        <v>1341</v>
      </c>
      <c r="J885" s="145" t="s">
        <v>1343</v>
      </c>
      <c r="K885" s="146" t="str">
        <f t="shared" ref="K885:K886" ca="1" si="3182">IF(F885=0,$L$3,(IF(G885=0,$L$1,$L$2)))</f>
        <v>Completed</v>
      </c>
      <c r="L885" s="141" t="s">
        <v>133</v>
      </c>
      <c r="M885" s="141" t="s">
        <v>58</v>
      </c>
      <c r="N885" s="141" t="s">
        <v>108</v>
      </c>
      <c r="O885" s="141" t="s">
        <v>109</v>
      </c>
      <c r="P885" s="141" t="s">
        <v>100</v>
      </c>
      <c r="Q885" s="141" t="s">
        <v>101</v>
      </c>
      <c r="R885" s="147">
        <v>5.0000000000000001E-3</v>
      </c>
      <c r="S885" s="147">
        <v>3.3000000000000002E-2</v>
      </c>
      <c r="T885" s="148">
        <v>35000</v>
      </c>
      <c r="U885" s="148">
        <v>23665</v>
      </c>
      <c r="V885" s="146">
        <f t="shared" ref="V885:V886" si="3183">IF(U885&gt;T885,0,T885-U885)</f>
        <v>11335</v>
      </c>
      <c r="W885" s="146">
        <f t="shared" ref="W885:W886" si="3184">IF(U885&gt;T885,T885,U885)</f>
        <v>23665</v>
      </c>
      <c r="X885" s="148">
        <v>1207</v>
      </c>
      <c r="Y885" s="149">
        <f t="shared" ref="Y885:Y886" si="3185">X885/U885</f>
        <v>5.1003591802239595E-2</v>
      </c>
      <c r="Z885" s="150">
        <f t="shared" ref="Z885:Z886" si="3186">AE885/X885</f>
        <v>0.64701325600662807</v>
      </c>
      <c r="AA885" s="151">
        <f t="shared" ref="AA885:AA886" si="3187">IF(O885="cpv",(T885*R885),(T885/1000*R885))</f>
        <v>175</v>
      </c>
      <c r="AB885" s="152">
        <f t="shared" ref="AB885:AB886" si="3188">IF(O885="cpv",(IF(V885&gt;0,U885*R885,AA885)),(IF(V885&gt;0,U885/1000*R885,AA885)))</f>
        <v>118.325</v>
      </c>
      <c r="AC885" s="151">
        <f t="shared" ref="AC885:AC886" si="3189">AB885-AA885</f>
        <v>-56.674999999999997</v>
      </c>
      <c r="AD885" s="153">
        <f t="shared" ref="AD885:AD886" si="3190">IF(O885="cpv",(T885*S885),(T885/1000*S885))</f>
        <v>1155</v>
      </c>
      <c r="AE885" s="295">
        <f>IF((SUMIF($J$7:$J$1048576,J885,$U$7:$U$1048576))&gt;(SUMIF($J$7:$J$1048576,J885,$T$7:$T$1048576)),AD885,(IF(O885="cpv",(U885*S885),(U885*S885/1000))))</f>
        <v>780.94500000000005</v>
      </c>
      <c r="AF885" s="154">
        <f t="shared" ref="AF885:AF886" si="3191">AE885-AD885</f>
        <v>-374.05499999999995</v>
      </c>
      <c r="AG885" s="154">
        <v>0</v>
      </c>
      <c r="AH885" s="154">
        <f t="shared" ref="AH885:AH886" si="3192">AE885-AB885-AG885</f>
        <v>662.62</v>
      </c>
      <c r="AI885" s="354">
        <f t="shared" ref="AI885:AI886" si="3193">AH885/AE885</f>
        <v>0.8484848484848484</v>
      </c>
    </row>
    <row r="886" spans="1:35" customFormat="1" ht="15" hidden="1" customHeight="1" thickBot="1" x14ac:dyDescent="0.3">
      <c r="A886" s="359" t="s">
        <v>1344</v>
      </c>
      <c r="B886" s="111">
        <v>2016</v>
      </c>
      <c r="C886" s="111">
        <v>4</v>
      </c>
      <c r="D886" s="112" t="s">
        <v>1016</v>
      </c>
      <c r="E886" s="113">
        <v>42488</v>
      </c>
      <c r="F886" s="113">
        <v>42490</v>
      </c>
      <c r="G886" s="114">
        <f t="shared" ca="1" si="3181"/>
        <v>0</v>
      </c>
      <c r="H886" s="115" t="s">
        <v>74</v>
      </c>
      <c r="I886" s="115" t="s">
        <v>151</v>
      </c>
      <c r="J886" s="115" t="s">
        <v>1346</v>
      </c>
      <c r="K886" s="116" t="str">
        <f t="shared" ca="1" si="3182"/>
        <v>Completed</v>
      </c>
      <c r="L886" s="111" t="s">
        <v>305</v>
      </c>
      <c r="M886" s="111" t="s">
        <v>58</v>
      </c>
      <c r="N886" s="111" t="s">
        <v>306</v>
      </c>
      <c r="O886" s="111" t="s">
        <v>60</v>
      </c>
      <c r="P886" s="111" t="s">
        <v>79</v>
      </c>
      <c r="Q886" s="111" t="s">
        <v>79</v>
      </c>
      <c r="R886" s="117">
        <v>4</v>
      </c>
      <c r="S886" s="117">
        <v>8</v>
      </c>
      <c r="T886" s="118">
        <v>625000</v>
      </c>
      <c r="U886" s="118">
        <v>695101</v>
      </c>
      <c r="V886" s="116">
        <f t="shared" si="3183"/>
        <v>0</v>
      </c>
      <c r="W886" s="116">
        <f t="shared" si="3184"/>
        <v>625000</v>
      </c>
      <c r="X886" s="118">
        <v>42651</v>
      </c>
      <c r="Y886" s="119">
        <f t="shared" si="3185"/>
        <v>6.1359428342068277E-2</v>
      </c>
      <c r="Z886" s="120">
        <f t="shared" si="3186"/>
        <v>0.11723054559095918</v>
      </c>
      <c r="AA886" s="121">
        <f t="shared" si="3187"/>
        <v>2500</v>
      </c>
      <c r="AB886" s="122">
        <f t="shared" si="3188"/>
        <v>2500</v>
      </c>
      <c r="AC886" s="121">
        <f t="shared" si="3189"/>
        <v>0</v>
      </c>
      <c r="AD886" s="123">
        <f t="shared" si="3190"/>
        <v>5000</v>
      </c>
      <c r="AE886" s="293">
        <f>IF((SUMIF($J$7:$J$1048576,J886,$U$7:$U$1048576))&gt;(SUMIF($J$7:$J$1048576,J886,$T$7:$T$1048576)),AD886,(IF(O886="cpv",(U886*S886),(U886*S886/1000))))</f>
        <v>5000</v>
      </c>
      <c r="AF886" s="124">
        <f t="shared" si="3191"/>
        <v>0</v>
      </c>
      <c r="AG886" s="124">
        <v>0</v>
      </c>
      <c r="AH886" s="124">
        <f t="shared" si="3192"/>
        <v>2500</v>
      </c>
      <c r="AI886" s="340">
        <f t="shared" si="3193"/>
        <v>0.5</v>
      </c>
    </row>
    <row r="887" spans="1:35" customFormat="1" ht="15.75" hidden="1" customHeight="1" thickBot="1" x14ac:dyDescent="0.3">
      <c r="A887" s="360" t="s">
        <v>1345</v>
      </c>
      <c r="B887" s="157">
        <v>2016</v>
      </c>
      <c r="C887" s="157">
        <v>4</v>
      </c>
      <c r="D887" s="342" t="s">
        <v>1016</v>
      </c>
      <c r="E887" s="143">
        <v>42488</v>
      </c>
      <c r="F887" s="159">
        <v>42490</v>
      </c>
      <c r="G887" s="343">
        <f t="shared" ref="G887:G888" ca="1" si="3194">IF($N$1&gt;F887,0,(F887-$N$1))</f>
        <v>0</v>
      </c>
      <c r="H887" s="156" t="s">
        <v>74</v>
      </c>
      <c r="I887" s="156" t="s">
        <v>151</v>
      </c>
      <c r="J887" s="156" t="s">
        <v>1346</v>
      </c>
      <c r="K887" s="344" t="str">
        <f t="shared" ref="K887:K888" ca="1" si="3195">IF(F887=0,$L$3,(IF(G887=0,$L$1,$L$2)))</f>
        <v>Completed</v>
      </c>
      <c r="L887" s="157" t="s">
        <v>315</v>
      </c>
      <c r="M887" s="157" t="s">
        <v>58</v>
      </c>
      <c r="N887" s="157" t="s">
        <v>306</v>
      </c>
      <c r="O887" s="157" t="s">
        <v>60</v>
      </c>
      <c r="P887" s="157" t="s">
        <v>79</v>
      </c>
      <c r="Q887" s="157" t="s">
        <v>79</v>
      </c>
      <c r="R887" s="158">
        <v>3</v>
      </c>
      <c r="S887" s="158">
        <v>8</v>
      </c>
      <c r="T887" s="345">
        <v>100000</v>
      </c>
      <c r="U887" s="345">
        <v>106655</v>
      </c>
      <c r="V887" s="344">
        <f t="shared" ref="V887:V888" si="3196">IF(U887&gt;T887,0,T887-U887)</f>
        <v>0</v>
      </c>
      <c r="W887" s="344">
        <f t="shared" ref="W887:W888" si="3197">IF(U887&gt;T887,T887,U887)</f>
        <v>100000</v>
      </c>
      <c r="X887" s="345">
        <v>2790</v>
      </c>
      <c r="Y887" s="346">
        <f t="shared" ref="Y887:Y888" si="3198">X887/U887</f>
        <v>2.6159111152782334E-2</v>
      </c>
      <c r="Z887" s="347">
        <f t="shared" ref="Z887:Z888" si="3199">AE887/X887</f>
        <v>0.50681003584229389</v>
      </c>
      <c r="AA887" s="348">
        <f t="shared" ref="AA887:AA888" si="3200">IF(O887="cpv",(T887*R887),(T887/1000*R887))</f>
        <v>300</v>
      </c>
      <c r="AB887" s="349">
        <f t="shared" ref="AB887:AB888" si="3201">IF(O887="cpv",(IF(V887&gt;0,U887*R887,AA887)),(IF(V887&gt;0,U887/1000*R887,AA887)))</f>
        <v>300</v>
      </c>
      <c r="AC887" s="348">
        <f t="shared" ref="AC887:AC888" si="3202">AB887-AA887</f>
        <v>0</v>
      </c>
      <c r="AD887" s="350">
        <f t="shared" ref="AD887:AD888" si="3203">IF(O887="cpv",(T887*S887),(T887/1000*S887))</f>
        <v>800</v>
      </c>
      <c r="AE887" s="351">
        <v>1414</v>
      </c>
      <c r="AF887" s="352">
        <f t="shared" ref="AF887:AF888" si="3204">AE887-AD887</f>
        <v>614</v>
      </c>
      <c r="AG887" s="352">
        <v>0</v>
      </c>
      <c r="AH887" s="352">
        <f t="shared" ref="AH887:AH888" si="3205">AE887-AB887-AG887</f>
        <v>1114</v>
      </c>
      <c r="AI887" s="353">
        <f t="shared" ref="AI887:AI888" si="3206">AH887/AE887</f>
        <v>0.78783592644978784</v>
      </c>
    </row>
    <row r="888" spans="1:35" customFormat="1" ht="15.75" hidden="1" customHeight="1" thickBot="1" x14ac:dyDescent="0.3">
      <c r="A888" s="359" t="s">
        <v>1348</v>
      </c>
      <c r="B888" s="111">
        <v>2016</v>
      </c>
      <c r="C888" s="111">
        <v>4</v>
      </c>
      <c r="D888" s="112" t="s">
        <v>1016</v>
      </c>
      <c r="E888" s="143">
        <v>42488</v>
      </c>
      <c r="F888" s="113">
        <v>42490</v>
      </c>
      <c r="G888" s="114">
        <f t="shared" ca="1" si="3194"/>
        <v>0</v>
      </c>
      <c r="H888" s="115" t="s">
        <v>54</v>
      </c>
      <c r="I888" s="115" t="s">
        <v>1350</v>
      </c>
      <c r="J888" s="115" t="s">
        <v>1347</v>
      </c>
      <c r="K888" s="116" t="str">
        <f t="shared" ca="1" si="3195"/>
        <v>Completed</v>
      </c>
      <c r="L888" s="111" t="s">
        <v>82</v>
      </c>
      <c r="M888" s="111" t="s">
        <v>58</v>
      </c>
      <c r="N888" s="111" t="s">
        <v>59</v>
      </c>
      <c r="O888" s="111" t="s">
        <v>60</v>
      </c>
      <c r="P888" s="111" t="s">
        <v>61</v>
      </c>
      <c r="Q888" s="111" t="s">
        <v>62</v>
      </c>
      <c r="R888" s="117">
        <v>0.1</v>
      </c>
      <c r="S888" s="117">
        <v>1</v>
      </c>
      <c r="T888" s="118">
        <v>3500000</v>
      </c>
      <c r="U888" s="118">
        <v>3524504</v>
      </c>
      <c r="V888" s="116">
        <f t="shared" si="3196"/>
        <v>0</v>
      </c>
      <c r="W888" s="116">
        <f t="shared" si="3197"/>
        <v>3500000</v>
      </c>
      <c r="X888" s="118"/>
      <c r="Y888" s="119">
        <f t="shared" si="3198"/>
        <v>0</v>
      </c>
      <c r="Z888" s="120" t="e">
        <f t="shared" si="3199"/>
        <v>#DIV/0!</v>
      </c>
      <c r="AA888" s="121">
        <f t="shared" si="3200"/>
        <v>350</v>
      </c>
      <c r="AB888" s="122">
        <f t="shared" si="3201"/>
        <v>350</v>
      </c>
      <c r="AC888" s="121">
        <f t="shared" si="3202"/>
        <v>0</v>
      </c>
      <c r="AD888" s="123">
        <f t="shared" si="3203"/>
        <v>3500</v>
      </c>
      <c r="AE888" s="293">
        <v>235</v>
      </c>
      <c r="AF888" s="124">
        <f t="shared" si="3204"/>
        <v>-3265</v>
      </c>
      <c r="AG888" s="124">
        <v>0</v>
      </c>
      <c r="AH888" s="124">
        <f t="shared" si="3205"/>
        <v>-115</v>
      </c>
      <c r="AI888" s="340">
        <f t="shared" si="3206"/>
        <v>-0.48936170212765956</v>
      </c>
    </row>
    <row r="889" spans="1:35" customFormat="1" ht="15.75" hidden="1" customHeight="1" thickBot="1" x14ac:dyDescent="0.3">
      <c r="A889" s="360" t="s">
        <v>1349</v>
      </c>
      <c r="B889" s="157">
        <v>2016</v>
      </c>
      <c r="C889" s="157">
        <v>4</v>
      </c>
      <c r="D889" s="342" t="s">
        <v>1016</v>
      </c>
      <c r="E889" s="143">
        <v>42488</v>
      </c>
      <c r="F889" s="159">
        <v>42490</v>
      </c>
      <c r="G889" s="343">
        <f t="shared" ref="G889:G897" ca="1" si="3207">IF($N$1&gt;F889,0,(F889-$N$1))</f>
        <v>0</v>
      </c>
      <c r="H889" s="156" t="s">
        <v>54</v>
      </c>
      <c r="I889" s="156" t="s">
        <v>1350</v>
      </c>
      <c r="J889" s="156" t="s">
        <v>1347</v>
      </c>
      <c r="K889" s="344" t="str">
        <f t="shared" ref="K889:K897" ca="1" si="3208">IF(F889=0,$L$3,(IF(G889=0,$L$1,$L$2)))</f>
        <v>Completed</v>
      </c>
      <c r="L889" s="157" t="s">
        <v>64</v>
      </c>
      <c r="M889" s="157" t="s">
        <v>58</v>
      </c>
      <c r="N889" s="157" t="s">
        <v>59</v>
      </c>
      <c r="O889" s="157" t="s">
        <v>60</v>
      </c>
      <c r="P889" s="157" t="s">
        <v>61</v>
      </c>
      <c r="Q889" s="157" t="s">
        <v>62</v>
      </c>
      <c r="R889" s="158">
        <v>0.2</v>
      </c>
      <c r="S889" s="158">
        <v>1</v>
      </c>
      <c r="T889" s="345">
        <v>1000000</v>
      </c>
      <c r="U889" s="345">
        <v>1009195</v>
      </c>
      <c r="V889" s="344">
        <f t="shared" ref="V889:V897" si="3209">IF(U889&gt;T889,0,T889-U889)</f>
        <v>0</v>
      </c>
      <c r="W889" s="344">
        <f t="shared" ref="W889:W897" si="3210">IF(U889&gt;T889,T889,U889)</f>
        <v>1000000</v>
      </c>
      <c r="X889" s="345">
        <v>209</v>
      </c>
      <c r="Y889" s="346">
        <f t="shared" ref="Y889:Y897" si="3211">X889/U889</f>
        <v>2.07095754537032E-4</v>
      </c>
      <c r="Z889" s="347">
        <f t="shared" ref="Z889:Z897" si="3212">AE889/X889</f>
        <v>4.7846889952153111</v>
      </c>
      <c r="AA889" s="348">
        <f t="shared" ref="AA889:AA897" si="3213">IF(O889="cpv",(T889*R889),(T889/1000*R889))</f>
        <v>200</v>
      </c>
      <c r="AB889" s="349">
        <f t="shared" ref="AB889:AB897" si="3214">IF(O889="cpv",(IF(V889&gt;0,U889*R889,AA889)),(IF(V889&gt;0,U889/1000*R889,AA889)))</f>
        <v>200</v>
      </c>
      <c r="AC889" s="348">
        <f t="shared" ref="AC889:AC897" si="3215">AB889-AA889</f>
        <v>0</v>
      </c>
      <c r="AD889" s="350">
        <f t="shared" ref="AD889:AD897" si="3216">IF(O889="cpv",(T889*S889),(T889/1000*S889))</f>
        <v>1000</v>
      </c>
      <c r="AE889" s="351">
        <f>IF((SUMIF($J$7:$J$1048576,J889,$U$7:$U$1048576))&gt;(SUMIF($J$7:$J$1048576,J889,$T$7:$T$1048576)),AD889,(IF(O889="cpv",(U889*S889),(U889*S889/1000))))</f>
        <v>1000</v>
      </c>
      <c r="AF889" s="352">
        <f t="shared" ref="AF889:AF897" si="3217">AE889-AD889</f>
        <v>0</v>
      </c>
      <c r="AG889" s="352">
        <v>0</v>
      </c>
      <c r="AH889" s="352">
        <f t="shared" ref="AH889:AH897" si="3218">AE889-AB889-AG889</f>
        <v>800</v>
      </c>
      <c r="AI889" s="353">
        <f t="shared" ref="AI889:AI897" si="3219">AH889/AE889</f>
        <v>0.8</v>
      </c>
    </row>
    <row r="890" spans="1:35" customFormat="1" ht="15" hidden="1" customHeight="1" x14ac:dyDescent="0.3">
      <c r="A890" s="359" t="s">
        <v>1351</v>
      </c>
      <c r="B890" s="111">
        <v>2016</v>
      </c>
      <c r="C890" s="111">
        <v>4</v>
      </c>
      <c r="D890" s="112" t="s">
        <v>1016</v>
      </c>
      <c r="E890" s="113">
        <v>42489</v>
      </c>
      <c r="F890" s="113">
        <v>42490</v>
      </c>
      <c r="G890" s="114">
        <f t="shared" ca="1" si="3207"/>
        <v>0</v>
      </c>
      <c r="H890" s="115" t="s">
        <v>54</v>
      </c>
      <c r="I890" s="115" t="s">
        <v>115</v>
      </c>
      <c r="J890" s="115" t="s">
        <v>1354</v>
      </c>
      <c r="K890" s="116" t="str">
        <f t="shared" ca="1" si="3208"/>
        <v>Completed</v>
      </c>
      <c r="L890" s="111" t="s">
        <v>57</v>
      </c>
      <c r="M890" s="111" t="s">
        <v>58</v>
      </c>
      <c r="N890" s="111" t="s">
        <v>78</v>
      </c>
      <c r="O890" s="111" t="s">
        <v>60</v>
      </c>
      <c r="P890" s="111" t="s">
        <v>79</v>
      </c>
      <c r="Q890" s="111" t="s">
        <v>79</v>
      </c>
      <c r="R890" s="117">
        <v>2.5</v>
      </c>
      <c r="S890" s="117">
        <v>4.25</v>
      </c>
      <c r="T890" s="118">
        <v>100000</v>
      </c>
      <c r="U890" s="118">
        <v>100064</v>
      </c>
      <c r="V890" s="116">
        <f t="shared" si="3209"/>
        <v>0</v>
      </c>
      <c r="W890" s="116">
        <f t="shared" si="3210"/>
        <v>100000</v>
      </c>
      <c r="X890" s="118"/>
      <c r="Y890" s="119">
        <f t="shared" si="3211"/>
        <v>0</v>
      </c>
      <c r="Z890" s="120" t="e">
        <f t="shared" si="3212"/>
        <v>#DIV/0!</v>
      </c>
      <c r="AA890" s="121">
        <f t="shared" si="3213"/>
        <v>250</v>
      </c>
      <c r="AB890" s="122">
        <f t="shared" si="3214"/>
        <v>250</v>
      </c>
      <c r="AC890" s="121">
        <f t="shared" si="3215"/>
        <v>0</v>
      </c>
      <c r="AD890" s="123">
        <f t="shared" si="3216"/>
        <v>425</v>
      </c>
      <c r="AE890" s="293">
        <f>IF((SUMIF($J$7:$J$1048576,#REF!,$U$7:$U$1048576))&gt;(SUMIF($J$7:$J$1048576,#REF!,$T$7:$T$1048576)),AD890,(IF(O890="cpv",(U890*S890),(U890*S890/1000))))</f>
        <v>425.27199999999999</v>
      </c>
      <c r="AF890" s="124">
        <f t="shared" si="3217"/>
        <v>0.27199999999999136</v>
      </c>
      <c r="AG890" s="124">
        <v>0</v>
      </c>
      <c r="AH890" s="124">
        <f t="shared" si="3218"/>
        <v>175.27199999999999</v>
      </c>
      <c r="AI890" s="340">
        <f t="shared" si="3219"/>
        <v>0.41214093568351545</v>
      </c>
    </row>
    <row r="891" spans="1:35" customFormat="1" ht="15" hidden="1" customHeight="1" x14ac:dyDescent="0.3">
      <c r="A891" s="361" t="s">
        <v>1352</v>
      </c>
      <c r="B891" s="97">
        <v>2016</v>
      </c>
      <c r="C891" s="97">
        <v>4</v>
      </c>
      <c r="D891" s="98" t="s">
        <v>1016</v>
      </c>
      <c r="E891" s="99">
        <v>42489</v>
      </c>
      <c r="F891" s="99">
        <v>42490</v>
      </c>
      <c r="G891" s="100">
        <f t="shared" ca="1" si="3207"/>
        <v>0</v>
      </c>
      <c r="H891" s="96" t="s">
        <v>54</v>
      </c>
      <c r="I891" s="96" t="s">
        <v>115</v>
      </c>
      <c r="J891" s="96" t="s">
        <v>1354</v>
      </c>
      <c r="K891" s="101" t="str">
        <f t="shared" ca="1" si="3208"/>
        <v>Completed</v>
      </c>
      <c r="L891" s="97" t="s">
        <v>82</v>
      </c>
      <c r="M891" s="97" t="s">
        <v>58</v>
      </c>
      <c r="N891" s="97" t="s">
        <v>78</v>
      </c>
      <c r="O891" s="97" t="s">
        <v>60</v>
      </c>
      <c r="P891" s="97" t="s">
        <v>79</v>
      </c>
      <c r="Q891" s="97" t="s">
        <v>79</v>
      </c>
      <c r="R891" s="102">
        <v>0.5</v>
      </c>
      <c r="S891" s="102">
        <v>4.25</v>
      </c>
      <c r="T891" s="103">
        <v>350000</v>
      </c>
      <c r="U891" s="103">
        <v>350636</v>
      </c>
      <c r="V891" s="101">
        <f t="shared" si="3209"/>
        <v>0</v>
      </c>
      <c r="W891" s="101">
        <f t="shared" si="3210"/>
        <v>350000</v>
      </c>
      <c r="X891" s="103">
        <v>2564</v>
      </c>
      <c r="Y891" s="104">
        <f t="shared" si="3211"/>
        <v>7.3124265620187314E-3</v>
      </c>
      <c r="Z891" s="105">
        <f t="shared" si="3212"/>
        <v>0.52808112324492984</v>
      </c>
      <c r="AA891" s="106">
        <f t="shared" si="3213"/>
        <v>175</v>
      </c>
      <c r="AB891" s="107">
        <f t="shared" si="3214"/>
        <v>175</v>
      </c>
      <c r="AC891" s="106">
        <f t="shared" si="3215"/>
        <v>0</v>
      </c>
      <c r="AD891" s="108">
        <f t="shared" si="3216"/>
        <v>1487.5</v>
      </c>
      <c r="AE891" s="298">
        <v>1354</v>
      </c>
      <c r="AF891" s="109">
        <f t="shared" si="3217"/>
        <v>-133.5</v>
      </c>
      <c r="AG891" s="109">
        <v>0</v>
      </c>
      <c r="AH891" s="109">
        <f t="shared" si="3218"/>
        <v>1179</v>
      </c>
      <c r="AI891" s="341">
        <f t="shared" si="3219"/>
        <v>0.87075332348596746</v>
      </c>
    </row>
    <row r="892" spans="1:35" customFormat="1" ht="15.75" hidden="1" customHeight="1" thickBot="1" x14ac:dyDescent="0.3">
      <c r="A892" s="360" t="s">
        <v>1353</v>
      </c>
      <c r="B892" s="157">
        <v>2016</v>
      </c>
      <c r="C892" s="157">
        <v>4</v>
      </c>
      <c r="D892" s="342" t="s">
        <v>1016</v>
      </c>
      <c r="E892" s="159">
        <v>42489</v>
      </c>
      <c r="F892" s="159">
        <v>42490</v>
      </c>
      <c r="G892" s="343">
        <f t="shared" ca="1" si="3207"/>
        <v>0</v>
      </c>
      <c r="H892" s="156" t="s">
        <v>54</v>
      </c>
      <c r="I892" s="156" t="s">
        <v>115</v>
      </c>
      <c r="J892" s="156" t="s">
        <v>1354</v>
      </c>
      <c r="K892" s="344" t="str">
        <f t="shared" ca="1" si="3208"/>
        <v>Completed</v>
      </c>
      <c r="L892" s="157" t="s">
        <v>77</v>
      </c>
      <c r="M892" s="157" t="s">
        <v>58</v>
      </c>
      <c r="N892" s="157" t="s">
        <v>78</v>
      </c>
      <c r="O892" s="157" t="s">
        <v>60</v>
      </c>
      <c r="P892" s="157" t="s">
        <v>79</v>
      </c>
      <c r="Q892" s="157" t="s">
        <v>79</v>
      </c>
      <c r="R892" s="158">
        <v>1.5</v>
      </c>
      <c r="S892" s="158">
        <v>4.25</v>
      </c>
      <c r="T892" s="345">
        <v>130000</v>
      </c>
      <c r="U892" s="345">
        <v>26514</v>
      </c>
      <c r="V892" s="344">
        <f t="shared" si="3209"/>
        <v>103486</v>
      </c>
      <c r="W892" s="344">
        <f t="shared" si="3210"/>
        <v>26514</v>
      </c>
      <c r="X892" s="345"/>
      <c r="Y892" s="346">
        <f t="shared" si="3211"/>
        <v>0</v>
      </c>
      <c r="Z892" s="347" t="e">
        <f t="shared" si="3212"/>
        <v>#DIV/0!</v>
      </c>
      <c r="AA892" s="348">
        <f t="shared" si="3213"/>
        <v>195</v>
      </c>
      <c r="AB892" s="349">
        <f t="shared" si="3214"/>
        <v>39.771000000000001</v>
      </c>
      <c r="AC892" s="348">
        <f t="shared" si="3215"/>
        <v>-155.22899999999998</v>
      </c>
      <c r="AD892" s="350">
        <f t="shared" si="3216"/>
        <v>552.5</v>
      </c>
      <c r="AE892" s="351">
        <f>IF((SUMIF($J$7:$J$1048576,J892,$U$7:$U$1048576))&gt;(SUMIF($J$7:$J$1048576,J892,$T$7:$T$1048576)),AD892,(IF(O892="cpv",(U892*S892),(U892*S892/1000))))</f>
        <v>112.6845</v>
      </c>
      <c r="AF892" s="352">
        <f t="shared" si="3217"/>
        <v>-439.81549999999999</v>
      </c>
      <c r="AG892" s="352">
        <v>0</v>
      </c>
      <c r="AH892" s="352">
        <f t="shared" si="3218"/>
        <v>72.913499999999999</v>
      </c>
      <c r="AI892" s="353">
        <f t="shared" si="3219"/>
        <v>0.6470588235294118</v>
      </c>
    </row>
    <row r="893" spans="1:35" customFormat="1" ht="15" hidden="1" customHeight="1" x14ac:dyDescent="0.3">
      <c r="A893" s="359" t="s">
        <v>1355</v>
      </c>
      <c r="B893" s="111">
        <v>2016</v>
      </c>
      <c r="C893" s="111">
        <v>4</v>
      </c>
      <c r="D893" s="112" t="s">
        <v>1016</v>
      </c>
      <c r="E893" s="113">
        <v>42489</v>
      </c>
      <c r="F893" s="113">
        <v>42492</v>
      </c>
      <c r="G893" s="114">
        <f t="shared" ca="1" si="3207"/>
        <v>0</v>
      </c>
      <c r="H893" s="115" t="s">
        <v>74</v>
      </c>
      <c r="I893" s="115" t="s">
        <v>145</v>
      </c>
      <c r="J893" s="115" t="s">
        <v>1358</v>
      </c>
      <c r="K893" s="116" t="str">
        <f t="shared" ca="1" si="3208"/>
        <v>Completed</v>
      </c>
      <c r="L893" s="111" t="s">
        <v>82</v>
      </c>
      <c r="M893" s="111" t="s">
        <v>58</v>
      </c>
      <c r="N893" s="111" t="s">
        <v>78</v>
      </c>
      <c r="O893" s="111" t="s">
        <v>60</v>
      </c>
      <c r="P893" s="111" t="s">
        <v>79</v>
      </c>
      <c r="Q893" s="111" t="s">
        <v>79</v>
      </c>
      <c r="R893" s="117">
        <v>0.5</v>
      </c>
      <c r="S893" s="117">
        <v>4.5</v>
      </c>
      <c r="T893" s="118">
        <v>300000</v>
      </c>
      <c r="U893" s="118">
        <v>0</v>
      </c>
      <c r="V893" s="116">
        <f t="shared" si="3209"/>
        <v>300000</v>
      </c>
      <c r="W893" s="116">
        <f t="shared" si="3210"/>
        <v>0</v>
      </c>
      <c r="X893" s="118"/>
      <c r="Y893" s="119" t="e">
        <f t="shared" si="3211"/>
        <v>#DIV/0!</v>
      </c>
      <c r="Z893" s="120" t="e">
        <f t="shared" si="3212"/>
        <v>#DIV/0!</v>
      </c>
      <c r="AA893" s="121">
        <f t="shared" si="3213"/>
        <v>150</v>
      </c>
      <c r="AB893" s="122">
        <f t="shared" si="3214"/>
        <v>0</v>
      </c>
      <c r="AC893" s="121">
        <f t="shared" si="3215"/>
        <v>-150</v>
      </c>
      <c r="AD893" s="123">
        <f t="shared" si="3216"/>
        <v>1350</v>
      </c>
      <c r="AE893" s="293">
        <v>450</v>
      </c>
      <c r="AF893" s="124">
        <f t="shared" si="3217"/>
        <v>-900</v>
      </c>
      <c r="AG893" s="124">
        <v>0</v>
      </c>
      <c r="AH893" s="124">
        <f t="shared" si="3218"/>
        <v>450</v>
      </c>
      <c r="AI893" s="340">
        <f t="shared" si="3219"/>
        <v>1</v>
      </c>
    </row>
    <row r="894" spans="1:35" customFormat="1" ht="15" hidden="1" customHeight="1" x14ac:dyDescent="0.3">
      <c r="A894" s="361" t="s">
        <v>1356</v>
      </c>
      <c r="B894" s="97">
        <v>2016</v>
      </c>
      <c r="C894" s="97">
        <v>4</v>
      </c>
      <c r="D894" s="98" t="s">
        <v>1016</v>
      </c>
      <c r="E894" s="99">
        <v>42489</v>
      </c>
      <c r="F894" s="99">
        <v>42492</v>
      </c>
      <c r="G894" s="100">
        <f t="shared" ca="1" si="3207"/>
        <v>0</v>
      </c>
      <c r="H894" s="96" t="s">
        <v>74</v>
      </c>
      <c r="I894" s="96" t="s">
        <v>145</v>
      </c>
      <c r="J894" s="96" t="s">
        <v>1358</v>
      </c>
      <c r="K894" s="101" t="str">
        <f t="shared" ca="1" si="3208"/>
        <v>Completed</v>
      </c>
      <c r="L894" s="97" t="s">
        <v>77</v>
      </c>
      <c r="M894" s="97" t="s">
        <v>58</v>
      </c>
      <c r="N894" s="97" t="s">
        <v>78</v>
      </c>
      <c r="O894" s="97" t="s">
        <v>60</v>
      </c>
      <c r="P894" s="97" t="s">
        <v>79</v>
      </c>
      <c r="Q894" s="97" t="s">
        <v>79</v>
      </c>
      <c r="R894" s="102">
        <v>1.5</v>
      </c>
      <c r="S894" s="102">
        <v>4.5</v>
      </c>
      <c r="T894" s="103">
        <v>200000</v>
      </c>
      <c r="U894" s="103">
        <v>204547</v>
      </c>
      <c r="V894" s="101">
        <f t="shared" si="3209"/>
        <v>0</v>
      </c>
      <c r="W894" s="101">
        <f t="shared" si="3210"/>
        <v>200000</v>
      </c>
      <c r="X894" s="103">
        <v>2143</v>
      </c>
      <c r="Y894" s="104">
        <f t="shared" si="3211"/>
        <v>1.0476809730770923E-2</v>
      </c>
      <c r="Z894" s="105">
        <f t="shared" si="3212"/>
        <v>0.67662155856276252</v>
      </c>
      <c r="AA894" s="106">
        <f t="shared" si="3213"/>
        <v>300</v>
      </c>
      <c r="AB894" s="107">
        <v>0</v>
      </c>
      <c r="AC894" s="106">
        <f t="shared" si="3215"/>
        <v>-300</v>
      </c>
      <c r="AD894" s="108">
        <f t="shared" si="3216"/>
        <v>900</v>
      </c>
      <c r="AE894" s="298">
        <v>1450</v>
      </c>
      <c r="AF894" s="109">
        <f t="shared" si="3217"/>
        <v>550</v>
      </c>
      <c r="AG894" s="109">
        <v>0</v>
      </c>
      <c r="AH894" s="109">
        <f t="shared" si="3218"/>
        <v>1450</v>
      </c>
      <c r="AI894" s="341">
        <f t="shared" si="3219"/>
        <v>1</v>
      </c>
    </row>
    <row r="895" spans="1:35" customFormat="1" ht="15.75" hidden="1" customHeight="1" thickBot="1" x14ac:dyDescent="0.3">
      <c r="A895" s="360" t="s">
        <v>1357</v>
      </c>
      <c r="B895" s="157">
        <v>2016</v>
      </c>
      <c r="C895" s="157">
        <v>4</v>
      </c>
      <c r="D895" s="342" t="s">
        <v>1016</v>
      </c>
      <c r="E895" s="159">
        <v>42489</v>
      </c>
      <c r="F895" s="159">
        <v>42492</v>
      </c>
      <c r="G895" s="343">
        <f t="shared" ca="1" si="3207"/>
        <v>0</v>
      </c>
      <c r="H895" s="156" t="s">
        <v>74</v>
      </c>
      <c r="I895" s="156" t="s">
        <v>145</v>
      </c>
      <c r="J895" s="156" t="s">
        <v>1358</v>
      </c>
      <c r="K895" s="344" t="str">
        <f t="shared" ca="1" si="3208"/>
        <v>Completed</v>
      </c>
      <c r="L895" s="157" t="s">
        <v>57</v>
      </c>
      <c r="M895" s="157" t="s">
        <v>58</v>
      </c>
      <c r="N895" s="157" t="s">
        <v>78</v>
      </c>
      <c r="O895" s="157" t="s">
        <v>60</v>
      </c>
      <c r="P895" s="157" t="s">
        <v>79</v>
      </c>
      <c r="Q895" s="157" t="s">
        <v>79</v>
      </c>
      <c r="R895" s="158">
        <v>2.5</v>
      </c>
      <c r="S895" s="158">
        <v>4.5</v>
      </c>
      <c r="T895" s="345">
        <v>160000</v>
      </c>
      <c r="U895" s="345">
        <v>161201</v>
      </c>
      <c r="V895" s="344">
        <f t="shared" si="3209"/>
        <v>0</v>
      </c>
      <c r="W895" s="344">
        <f t="shared" si="3210"/>
        <v>160000</v>
      </c>
      <c r="X895" s="345"/>
      <c r="Y895" s="346">
        <f t="shared" si="3211"/>
        <v>0</v>
      </c>
      <c r="Z895" s="347" t="e">
        <f t="shared" si="3212"/>
        <v>#DIV/0!</v>
      </c>
      <c r="AA895" s="348">
        <f t="shared" si="3213"/>
        <v>400</v>
      </c>
      <c r="AB895" s="349">
        <f t="shared" si="3214"/>
        <v>400</v>
      </c>
      <c r="AC895" s="348">
        <f t="shared" si="3215"/>
        <v>0</v>
      </c>
      <c r="AD895" s="350">
        <f t="shared" si="3216"/>
        <v>720</v>
      </c>
      <c r="AE895" s="351">
        <v>1100</v>
      </c>
      <c r="AF895" s="352">
        <f t="shared" si="3217"/>
        <v>380</v>
      </c>
      <c r="AG895" s="352">
        <v>0</v>
      </c>
      <c r="AH895" s="352">
        <f t="shared" si="3218"/>
        <v>700</v>
      </c>
      <c r="AI895" s="353">
        <f t="shared" si="3219"/>
        <v>0.63636363636363635</v>
      </c>
    </row>
    <row r="896" spans="1:35" customFormat="1" ht="15.75" hidden="1" customHeight="1" thickBot="1" x14ac:dyDescent="0.3">
      <c r="A896" s="362" t="s">
        <v>1359</v>
      </c>
      <c r="B896" s="141">
        <v>2016</v>
      </c>
      <c r="C896" s="141">
        <v>4</v>
      </c>
      <c r="D896" s="142" t="s">
        <v>1016</v>
      </c>
      <c r="E896" s="143">
        <v>42489</v>
      </c>
      <c r="F896" s="143">
        <v>42497</v>
      </c>
      <c r="G896" s="144">
        <f t="shared" ca="1" si="3207"/>
        <v>0</v>
      </c>
      <c r="H896" s="145" t="s">
        <v>95</v>
      </c>
      <c r="I896" s="145" t="s">
        <v>1360</v>
      </c>
      <c r="J896" s="145" t="s">
        <v>1361</v>
      </c>
      <c r="K896" s="146" t="str">
        <f t="shared" ca="1" si="3208"/>
        <v>Completed</v>
      </c>
      <c r="L896" s="141" t="s">
        <v>82</v>
      </c>
      <c r="M896" s="141" t="s">
        <v>58</v>
      </c>
      <c r="N896" s="141" t="s">
        <v>59</v>
      </c>
      <c r="O896" s="141" t="s">
        <v>60</v>
      </c>
      <c r="P896" s="141" t="s">
        <v>61</v>
      </c>
      <c r="Q896" s="141" t="s">
        <v>62</v>
      </c>
      <c r="R896" s="147">
        <v>0.1</v>
      </c>
      <c r="S896" s="147">
        <v>1.8</v>
      </c>
      <c r="T896" s="148">
        <v>1500000</v>
      </c>
      <c r="U896" s="148">
        <v>221229</v>
      </c>
      <c r="V896" s="146">
        <f t="shared" si="3209"/>
        <v>1278771</v>
      </c>
      <c r="W896" s="146">
        <f t="shared" si="3210"/>
        <v>221229</v>
      </c>
      <c r="X896" s="148"/>
      <c r="Y896" s="149">
        <f t="shared" si="3211"/>
        <v>0</v>
      </c>
      <c r="Z896" s="150" t="e">
        <f t="shared" si="3212"/>
        <v>#DIV/0!</v>
      </c>
      <c r="AA896" s="151">
        <f t="shared" si="3213"/>
        <v>150</v>
      </c>
      <c r="AB896" s="152">
        <f t="shared" si="3214"/>
        <v>22.122900000000001</v>
      </c>
      <c r="AC896" s="151">
        <f t="shared" si="3215"/>
        <v>-127.8771</v>
      </c>
      <c r="AD896" s="153">
        <f t="shared" si="3216"/>
        <v>2700</v>
      </c>
      <c r="AE896" s="295">
        <f>IF((SUMIF($J$7:$J$1048576,J896,$U$7:$U$1048576))&gt;(SUMIF($J$7:$J$1048576,J896,$T$7:$T$1048576)),AD896,(IF(O896="cpv",(U896*S896),(U896*S896/1000))))</f>
        <v>398.2122</v>
      </c>
      <c r="AF896" s="154">
        <f t="shared" si="3217"/>
        <v>-2301.7878000000001</v>
      </c>
      <c r="AG896" s="154">
        <v>0</v>
      </c>
      <c r="AH896" s="154">
        <f t="shared" si="3218"/>
        <v>376.08929999999998</v>
      </c>
      <c r="AI896" s="354">
        <f t="shared" si="3219"/>
        <v>0.94444444444444442</v>
      </c>
    </row>
    <row r="897" spans="1:37" ht="15" hidden="1" customHeight="1" x14ac:dyDescent="0.3">
      <c r="A897" s="359" t="s">
        <v>1362</v>
      </c>
      <c r="B897" s="111">
        <v>2016</v>
      </c>
      <c r="C897" s="111">
        <v>4</v>
      </c>
      <c r="D897" s="112" t="s">
        <v>1016</v>
      </c>
      <c r="E897" s="113">
        <v>42489</v>
      </c>
      <c r="F897" s="113">
        <v>42491</v>
      </c>
      <c r="G897" s="114">
        <f t="shared" ca="1" si="3207"/>
        <v>0</v>
      </c>
      <c r="H897" s="115" t="s">
        <v>74</v>
      </c>
      <c r="I897" s="115" t="s">
        <v>359</v>
      </c>
      <c r="J897" s="115" t="s">
        <v>1364</v>
      </c>
      <c r="K897" s="116" t="str">
        <f t="shared" ca="1" si="3208"/>
        <v>Completed</v>
      </c>
      <c r="L897" s="111" t="s">
        <v>72</v>
      </c>
      <c r="M897" s="111" t="s">
        <v>58</v>
      </c>
      <c r="N897" s="111" t="s">
        <v>108</v>
      </c>
      <c r="O897" s="111" t="s">
        <v>109</v>
      </c>
      <c r="P897" s="111" t="s">
        <v>100</v>
      </c>
      <c r="Q897" s="111" t="s">
        <v>101</v>
      </c>
      <c r="R897" s="117">
        <v>0.02</v>
      </c>
      <c r="S897" s="117">
        <v>3.3000000000000002E-2</v>
      </c>
      <c r="T897" s="118">
        <v>20000</v>
      </c>
      <c r="U897" s="118">
        <v>23104</v>
      </c>
      <c r="V897" s="116">
        <f t="shared" si="3209"/>
        <v>0</v>
      </c>
      <c r="W897" s="116">
        <f t="shared" si="3210"/>
        <v>20000</v>
      </c>
      <c r="X897" s="118"/>
      <c r="Y897" s="119">
        <f t="shared" si="3211"/>
        <v>0</v>
      </c>
      <c r="Z897" s="120" t="e">
        <f t="shared" si="3212"/>
        <v>#DIV/0!</v>
      </c>
      <c r="AA897" s="121">
        <f t="shared" si="3213"/>
        <v>400</v>
      </c>
      <c r="AB897" s="122">
        <f t="shared" si="3214"/>
        <v>400</v>
      </c>
      <c r="AC897" s="121">
        <f t="shared" si="3215"/>
        <v>0</v>
      </c>
      <c r="AD897" s="123">
        <f t="shared" si="3216"/>
        <v>660</v>
      </c>
      <c r="AE897" s="293">
        <f>IF((SUMIF($J$7:$J$1048576,J897,$U$7:$U$1048576))&gt;(SUMIF($J$7:$J$1048576,J897,$T$7:$T$1048576)),AD897,(IF(O897="cpv",(U897*S897),(U897*S897/1000))))</f>
        <v>762.43200000000002</v>
      </c>
      <c r="AF897" s="124">
        <f t="shared" si="3217"/>
        <v>102.43200000000002</v>
      </c>
      <c r="AG897" s="124">
        <v>0</v>
      </c>
      <c r="AH897" s="124">
        <f t="shared" si="3218"/>
        <v>362.43200000000002</v>
      </c>
      <c r="AI897" s="340">
        <f t="shared" si="3219"/>
        <v>0.47536304877025098</v>
      </c>
      <c r="AK897"/>
    </row>
    <row r="898" spans="1:37" ht="15.75" hidden="1" customHeight="1" thickBot="1" x14ac:dyDescent="0.3">
      <c r="A898" s="360" t="s">
        <v>1363</v>
      </c>
      <c r="B898" s="157">
        <v>2016</v>
      </c>
      <c r="C898" s="157">
        <v>4</v>
      </c>
      <c r="D898" s="342" t="s">
        <v>1016</v>
      </c>
      <c r="E898" s="159">
        <v>42489</v>
      </c>
      <c r="F898" s="159">
        <v>42496</v>
      </c>
      <c r="G898" s="343">
        <f t="shared" ref="G898:G900" ca="1" si="3220">IF($N$1&gt;F898,0,(F898-$N$1))</f>
        <v>0</v>
      </c>
      <c r="H898" s="156" t="s">
        <v>74</v>
      </c>
      <c r="I898" s="156" t="s">
        <v>359</v>
      </c>
      <c r="J898" s="156" t="s">
        <v>1364</v>
      </c>
      <c r="K898" s="344" t="str">
        <f t="shared" ref="K898:K900" ca="1" si="3221">IF(F898=0,$L$3,(IF(G898=0,$L$1,$L$2)))</f>
        <v>Completed</v>
      </c>
      <c r="L898" s="157" t="s">
        <v>92</v>
      </c>
      <c r="M898" s="157" t="s">
        <v>58</v>
      </c>
      <c r="N898" s="157" t="s">
        <v>108</v>
      </c>
      <c r="O898" s="157" t="s">
        <v>109</v>
      </c>
      <c r="P898" s="157" t="s">
        <v>100</v>
      </c>
      <c r="Q898" s="157" t="s">
        <v>101</v>
      </c>
      <c r="R898" s="158">
        <v>1.2E-2</v>
      </c>
      <c r="S898" s="158">
        <v>3.3000000000000002E-2</v>
      </c>
      <c r="T898" s="345">
        <v>40000</v>
      </c>
      <c r="U898" s="345">
        <v>4761</v>
      </c>
      <c r="V898" s="344">
        <f t="shared" ref="V898:V900" si="3222">IF(U898&gt;T898,0,T898-U898)</f>
        <v>35239</v>
      </c>
      <c r="W898" s="344">
        <f t="shared" ref="W898:W900" si="3223">IF(U898&gt;T898,T898,U898)</f>
        <v>4761</v>
      </c>
      <c r="X898" s="345"/>
      <c r="Y898" s="346">
        <f t="shared" ref="Y898:Y900" si="3224">X898/U898</f>
        <v>0</v>
      </c>
      <c r="Z898" s="347" t="e">
        <f t="shared" ref="Z898:Z900" si="3225">AE898/X898</f>
        <v>#DIV/0!</v>
      </c>
      <c r="AA898" s="348">
        <f t="shared" ref="AA898:AA900" si="3226">IF(O898="cpv",(T898*R898),(T898/1000*R898))</f>
        <v>480</v>
      </c>
      <c r="AB898" s="349">
        <f t="shared" ref="AB898:AB900" si="3227">IF(O898="cpv",(IF(V898&gt;0,U898*R898,AA898)),(IF(V898&gt;0,U898/1000*R898,AA898)))</f>
        <v>57.131999999999998</v>
      </c>
      <c r="AC898" s="348">
        <f t="shared" ref="AC898:AC900" si="3228">AB898-AA898</f>
        <v>-422.86799999999999</v>
      </c>
      <c r="AD898" s="350">
        <f t="shared" ref="AD898:AD900" si="3229">IF(O898="cpv",(T898*S898),(T898/1000*S898))</f>
        <v>1320</v>
      </c>
      <c r="AE898" s="351">
        <v>213</v>
      </c>
      <c r="AF898" s="352">
        <f t="shared" ref="AF898:AF900" si="3230">AE898-AD898</f>
        <v>-1107</v>
      </c>
      <c r="AG898" s="352">
        <v>0</v>
      </c>
      <c r="AH898" s="352">
        <f t="shared" ref="AH898:AH900" si="3231">AE898-AB898-AG898</f>
        <v>155.86799999999999</v>
      </c>
      <c r="AI898" s="353">
        <f t="shared" ref="AI898:AI900" si="3232">AH898/AE898</f>
        <v>0.73177464788732394</v>
      </c>
      <c r="AK898"/>
    </row>
    <row r="899" spans="1:37" ht="15.75" hidden="1" customHeight="1" thickBot="1" x14ac:dyDescent="0.3">
      <c r="A899" s="362" t="s">
        <v>1365</v>
      </c>
      <c r="B899" s="141">
        <v>2016</v>
      </c>
      <c r="C899" s="141">
        <v>4</v>
      </c>
      <c r="D899" s="142" t="s">
        <v>1016</v>
      </c>
      <c r="E899" s="143">
        <v>42489</v>
      </c>
      <c r="F899" s="143">
        <v>42497</v>
      </c>
      <c r="G899" s="144">
        <f t="shared" ca="1" si="3220"/>
        <v>0</v>
      </c>
      <c r="H899" s="145" t="s">
        <v>74</v>
      </c>
      <c r="I899" s="145" t="s">
        <v>408</v>
      </c>
      <c r="J899" s="145" t="s">
        <v>1366</v>
      </c>
      <c r="K899" s="146" t="str">
        <f t="shared" ca="1" si="3221"/>
        <v>Completed</v>
      </c>
      <c r="L899" s="141" t="s">
        <v>82</v>
      </c>
      <c r="M899" s="141" t="s">
        <v>58</v>
      </c>
      <c r="N899" s="141" t="s">
        <v>78</v>
      </c>
      <c r="O899" s="141" t="s">
        <v>60</v>
      </c>
      <c r="P899" s="141" t="s">
        <v>79</v>
      </c>
      <c r="Q899" s="141" t="s">
        <v>79</v>
      </c>
      <c r="R899" s="147">
        <v>0.5</v>
      </c>
      <c r="S899" s="147">
        <v>4</v>
      </c>
      <c r="T899" s="148">
        <v>500000</v>
      </c>
      <c r="U899" s="148">
        <v>69935</v>
      </c>
      <c r="V899" s="146">
        <f t="shared" si="3222"/>
        <v>430065</v>
      </c>
      <c r="W899" s="146">
        <f t="shared" si="3223"/>
        <v>69935</v>
      </c>
      <c r="X899" s="148"/>
      <c r="Y899" s="149">
        <f t="shared" si="3224"/>
        <v>0</v>
      </c>
      <c r="Z899" s="150" t="e">
        <f t="shared" si="3225"/>
        <v>#DIV/0!</v>
      </c>
      <c r="AA899" s="151">
        <f t="shared" si="3226"/>
        <v>250</v>
      </c>
      <c r="AB899" s="152">
        <f t="shared" si="3227"/>
        <v>34.967500000000001</v>
      </c>
      <c r="AC899" s="151">
        <f t="shared" si="3228"/>
        <v>-215.0325</v>
      </c>
      <c r="AD899" s="153">
        <f t="shared" si="3229"/>
        <v>2000</v>
      </c>
      <c r="AE899" s="295">
        <f>IF((SUMIF($J$7:$J$1048576,J899,$U$7:$U$1048576))&gt;(SUMIF($J$7:$J$1048576,J899,$T$7:$T$1048576)),AD899,(IF(O899="cpv",(U899*S899),(U899*S899/1000))))</f>
        <v>279.74</v>
      </c>
      <c r="AF899" s="154">
        <f t="shared" si="3230"/>
        <v>-1720.26</v>
      </c>
      <c r="AG899" s="154">
        <v>0</v>
      </c>
      <c r="AH899" s="154">
        <f t="shared" si="3231"/>
        <v>244.77250000000001</v>
      </c>
      <c r="AI899" s="354">
        <f t="shared" si="3232"/>
        <v>0.875</v>
      </c>
      <c r="AK899"/>
    </row>
    <row r="900" spans="1:37" ht="15.75" hidden="1" customHeight="1" thickBot="1" x14ac:dyDescent="0.3">
      <c r="A900" s="362" t="s">
        <v>1367</v>
      </c>
      <c r="B900" s="141">
        <v>2016</v>
      </c>
      <c r="C900" s="141">
        <v>4</v>
      </c>
      <c r="D900" s="142" t="s">
        <v>1016</v>
      </c>
      <c r="E900" s="143">
        <v>42489</v>
      </c>
      <c r="F900" s="143">
        <v>42497</v>
      </c>
      <c r="G900" s="144">
        <f t="shared" ca="1" si="3220"/>
        <v>0</v>
      </c>
      <c r="H900" s="145" t="s">
        <v>74</v>
      </c>
      <c r="I900" s="145" t="s">
        <v>408</v>
      </c>
      <c r="J900" s="145" t="s">
        <v>1368</v>
      </c>
      <c r="K900" s="146" t="str">
        <f t="shared" ca="1" si="3221"/>
        <v>Completed</v>
      </c>
      <c r="L900" s="141" t="s">
        <v>82</v>
      </c>
      <c r="M900" s="141" t="s">
        <v>58</v>
      </c>
      <c r="N900" s="141" t="s">
        <v>59</v>
      </c>
      <c r="O900" s="141" t="s">
        <v>60</v>
      </c>
      <c r="P900" s="141" t="s">
        <v>61</v>
      </c>
      <c r="Q900" s="141" t="s">
        <v>62</v>
      </c>
      <c r="R900" s="147">
        <v>0.1</v>
      </c>
      <c r="S900" s="147">
        <v>0.8</v>
      </c>
      <c r="T900" s="148">
        <v>1500000</v>
      </c>
      <c r="U900" s="148">
        <v>255744</v>
      </c>
      <c r="V900" s="146">
        <f t="shared" si="3222"/>
        <v>1244256</v>
      </c>
      <c r="W900" s="146">
        <f t="shared" si="3223"/>
        <v>255744</v>
      </c>
      <c r="X900" s="148"/>
      <c r="Y900" s="149">
        <f t="shared" si="3224"/>
        <v>0</v>
      </c>
      <c r="Z900" s="150" t="e">
        <f t="shared" si="3225"/>
        <v>#DIV/0!</v>
      </c>
      <c r="AA900" s="151">
        <f t="shared" si="3226"/>
        <v>150</v>
      </c>
      <c r="AB900" s="152">
        <f t="shared" si="3227"/>
        <v>25.574400000000001</v>
      </c>
      <c r="AC900" s="151">
        <f t="shared" si="3228"/>
        <v>-124.4256</v>
      </c>
      <c r="AD900" s="153">
        <f t="shared" si="3229"/>
        <v>1200</v>
      </c>
      <c r="AE900" s="295">
        <f>IF((SUMIF($J$7:$J$1048576,J900,$U$7:$U$1048576))&gt;(SUMIF($J$7:$J$1048576,J900,$T$7:$T$1048576)),AD900,(IF(O900="cpv",(U900*S900),(U900*S900/1000))))</f>
        <v>204.59520000000001</v>
      </c>
      <c r="AF900" s="154">
        <f t="shared" si="3230"/>
        <v>-995.40480000000002</v>
      </c>
      <c r="AG900" s="154">
        <v>0</v>
      </c>
      <c r="AH900" s="154">
        <f t="shared" si="3231"/>
        <v>179.02080000000001</v>
      </c>
      <c r="AI900" s="354">
        <f t="shared" si="3232"/>
        <v>0.875</v>
      </c>
      <c r="AK900"/>
    </row>
    <row r="901" spans="1:37" ht="15" hidden="1" customHeight="1" x14ac:dyDescent="0.3">
      <c r="A901" s="359" t="s">
        <v>1056</v>
      </c>
      <c r="B901" s="111">
        <v>2016</v>
      </c>
      <c r="C901" s="111">
        <v>4</v>
      </c>
      <c r="D901" s="112" t="s">
        <v>1016</v>
      </c>
      <c r="E901" s="113">
        <v>42461</v>
      </c>
      <c r="F901" s="113">
        <v>42490</v>
      </c>
      <c r="G901" s="114">
        <f t="shared" ref="G901" ca="1" si="3233">IF($N$1&gt;F901,0,(F901-$N$1))</f>
        <v>0</v>
      </c>
      <c r="H901" s="115" t="s">
        <v>54</v>
      </c>
      <c r="I901" s="385" t="s">
        <v>140</v>
      </c>
      <c r="J901" s="392" t="s">
        <v>1058</v>
      </c>
      <c r="K901" s="116" t="str">
        <f t="shared" ref="K901" ca="1" si="3234">IF(F901=0,$L$3,(IF(G901=0,$L$1,$L$2)))</f>
        <v>Completed</v>
      </c>
      <c r="L901" s="111" t="s">
        <v>82</v>
      </c>
      <c r="M901" s="111" t="s">
        <v>58</v>
      </c>
      <c r="N901" s="111" t="s">
        <v>59</v>
      </c>
      <c r="O901" s="111" t="s">
        <v>60</v>
      </c>
      <c r="P901" s="111" t="s">
        <v>61</v>
      </c>
      <c r="Q901" s="111" t="s">
        <v>62</v>
      </c>
      <c r="R901" s="117">
        <v>0.1</v>
      </c>
      <c r="S901" s="117">
        <v>1</v>
      </c>
      <c r="T901" s="118">
        <v>1000000</v>
      </c>
      <c r="U901" s="118">
        <v>1000529</v>
      </c>
      <c r="V901" s="116">
        <f t="shared" ref="V901" si="3235">IF(U901&gt;T901,0,T901-U901)</f>
        <v>0</v>
      </c>
      <c r="W901" s="116">
        <f t="shared" ref="W901" si="3236">IF(U901&gt;T901,T901,U901)</f>
        <v>1000000</v>
      </c>
      <c r="X901" s="118"/>
      <c r="Y901" s="119">
        <f t="shared" ref="Y901" si="3237">X901/U901</f>
        <v>0</v>
      </c>
      <c r="Z901" s="120" t="e">
        <f t="shared" ref="Z901" si="3238">AE901/X901</f>
        <v>#DIV/0!</v>
      </c>
      <c r="AA901" s="121">
        <f t="shared" ref="AA901" si="3239">IF(O901="cpv",(T901*R901),(T901/1000*R901))</f>
        <v>100</v>
      </c>
      <c r="AB901" s="122">
        <f t="shared" ref="AB901" si="3240">IF(O901="cpv",(IF(V901&gt;0,U901*R901,AA901)),(IF(V901&gt;0,U901/1000*R901,AA901)))</f>
        <v>100</v>
      </c>
      <c r="AC901" s="121">
        <f t="shared" ref="AC901" si="3241">AB901-AA901</f>
        <v>0</v>
      </c>
      <c r="AD901" s="123">
        <f t="shared" ref="AD901" si="3242">IF(O901="cpv",(T901*S901),(T901/1000*S901))</f>
        <v>1000</v>
      </c>
      <c r="AE901" s="293">
        <f>IF((SUMIF($J$7:$J$1048576,J901,$U$7:$U$1048576))&gt;(SUMIF($J$7:$J$1048576,J901,$T$7:$T$1048576)),AD901,(IF(O901="cpv",(U901*S901),(U901*S901/1000))))</f>
        <v>1000</v>
      </c>
      <c r="AF901" s="124">
        <f t="shared" ref="AF901" si="3243">AE901-AD901</f>
        <v>0</v>
      </c>
      <c r="AG901" s="124">
        <v>0</v>
      </c>
      <c r="AH901" s="124">
        <f t="shared" ref="AH901" si="3244">AE901-AB901-AG901</f>
        <v>900</v>
      </c>
      <c r="AI901" s="340">
        <f t="shared" ref="AI901" si="3245">AH901/AE901</f>
        <v>0.9</v>
      </c>
      <c r="AK901"/>
    </row>
    <row r="902" spans="1:37" ht="15" hidden="1" customHeight="1" x14ac:dyDescent="0.3">
      <c r="A902" s="361" t="s">
        <v>1057</v>
      </c>
      <c r="B902" s="97">
        <v>2016</v>
      </c>
      <c r="C902" s="97">
        <v>4</v>
      </c>
      <c r="D902" s="98" t="s">
        <v>1016</v>
      </c>
      <c r="E902" s="99">
        <v>42461</v>
      </c>
      <c r="F902" s="99">
        <v>42490</v>
      </c>
      <c r="G902" s="100">
        <f t="shared" ref="G902:G905" ca="1" si="3246">IF($N$1&gt;F902,0,(F902-$N$1))</f>
        <v>0</v>
      </c>
      <c r="H902" s="96" t="s">
        <v>54</v>
      </c>
      <c r="I902" s="386" t="s">
        <v>140</v>
      </c>
      <c r="J902" s="393" t="s">
        <v>1058</v>
      </c>
      <c r="K902" s="101" t="str">
        <f t="shared" ref="K902:K905" ca="1" si="3247">IF(F902=0,$L$3,(IF(G902=0,$L$1,$L$2)))</f>
        <v>Completed</v>
      </c>
      <c r="L902" s="97" t="s">
        <v>57</v>
      </c>
      <c r="M902" s="97" t="s">
        <v>58</v>
      </c>
      <c r="N902" s="97" t="s">
        <v>59</v>
      </c>
      <c r="O902" s="97" t="s">
        <v>60</v>
      </c>
      <c r="P902" s="97" t="s">
        <v>61</v>
      </c>
      <c r="Q902" s="97" t="s">
        <v>62</v>
      </c>
      <c r="R902" s="102">
        <v>0.5</v>
      </c>
      <c r="S902" s="102">
        <v>1</v>
      </c>
      <c r="T902" s="103">
        <v>1000000</v>
      </c>
      <c r="U902" s="103">
        <v>1000007</v>
      </c>
      <c r="V902" s="101">
        <f t="shared" ref="V902:V905" si="3248">IF(U902&gt;T902,0,T902-U902)</f>
        <v>0</v>
      </c>
      <c r="W902" s="101">
        <f t="shared" ref="W902:W905" si="3249">IF(U902&gt;T902,T902,U902)</f>
        <v>1000000</v>
      </c>
      <c r="X902" s="103"/>
      <c r="Y902" s="104">
        <f t="shared" ref="Y902:Y905" si="3250">X902/U902</f>
        <v>0</v>
      </c>
      <c r="Z902" s="105" t="e">
        <f t="shared" ref="Z902:Z905" si="3251">AE902/X902</f>
        <v>#DIV/0!</v>
      </c>
      <c r="AA902" s="106">
        <f t="shared" ref="AA902:AA905" si="3252">IF(O902="cpv",(T902*R902),(T902/1000*R902))</f>
        <v>500</v>
      </c>
      <c r="AB902" s="107">
        <f t="shared" ref="AB902:AB905" si="3253">IF(O902="cpv",(IF(V902&gt;0,U902*R902,AA902)),(IF(V902&gt;0,U902/1000*R902,AA902)))</f>
        <v>500</v>
      </c>
      <c r="AC902" s="106">
        <f t="shared" ref="AC902:AC905" si="3254">AB902-AA902</f>
        <v>0</v>
      </c>
      <c r="AD902" s="108">
        <f t="shared" ref="AD902:AD905" si="3255">IF(O902="cpv",(T902*S902),(T902/1000*S902))</f>
        <v>1000</v>
      </c>
      <c r="AE902" s="298">
        <v>1180</v>
      </c>
      <c r="AF902" s="109">
        <f t="shared" ref="AF902:AF905" si="3256">AE902-AD902</f>
        <v>180</v>
      </c>
      <c r="AG902" s="109">
        <v>0</v>
      </c>
      <c r="AH902" s="109">
        <f t="shared" ref="AH902:AH905" si="3257">AE902-AB902-AG902</f>
        <v>680</v>
      </c>
      <c r="AI902" s="341">
        <f t="shared" ref="AI902:AI905" si="3258">AH902/AE902</f>
        <v>0.57627118644067798</v>
      </c>
      <c r="AK902"/>
    </row>
    <row r="903" spans="1:37" ht="15.75" hidden="1" customHeight="1" thickBot="1" x14ac:dyDescent="0.3">
      <c r="A903" s="360" t="s">
        <v>1055</v>
      </c>
      <c r="B903" s="157">
        <v>2016</v>
      </c>
      <c r="C903" s="157">
        <v>4</v>
      </c>
      <c r="D903" s="342" t="s">
        <v>1016</v>
      </c>
      <c r="E903" s="159">
        <v>42461</v>
      </c>
      <c r="F903" s="159">
        <v>42490</v>
      </c>
      <c r="G903" s="343">
        <f t="shared" ca="1" si="3246"/>
        <v>0</v>
      </c>
      <c r="H903" s="156" t="s">
        <v>54</v>
      </c>
      <c r="I903" s="387" t="s">
        <v>140</v>
      </c>
      <c r="J903" s="394" t="s">
        <v>1058</v>
      </c>
      <c r="K903" s="344" t="str">
        <f t="shared" ca="1" si="3247"/>
        <v>Completed</v>
      </c>
      <c r="L903" s="157" t="s">
        <v>64</v>
      </c>
      <c r="M903" s="157" t="s">
        <v>58</v>
      </c>
      <c r="N903" s="157" t="s">
        <v>59</v>
      </c>
      <c r="O903" s="157" t="s">
        <v>60</v>
      </c>
      <c r="P903" s="157" t="s">
        <v>61</v>
      </c>
      <c r="Q903" s="157" t="s">
        <v>62</v>
      </c>
      <c r="R903" s="158">
        <v>0.2</v>
      </c>
      <c r="S903" s="158">
        <v>1</v>
      </c>
      <c r="T903" s="345">
        <v>1000000</v>
      </c>
      <c r="U903" s="345">
        <v>1000345</v>
      </c>
      <c r="V903" s="344">
        <f t="shared" si="3248"/>
        <v>0</v>
      </c>
      <c r="W903" s="344">
        <f t="shared" si="3249"/>
        <v>1000000</v>
      </c>
      <c r="X903" s="345"/>
      <c r="Y903" s="346">
        <f t="shared" si="3250"/>
        <v>0</v>
      </c>
      <c r="Z903" s="347" t="e">
        <f t="shared" si="3251"/>
        <v>#DIV/0!</v>
      </c>
      <c r="AA903" s="348">
        <f t="shared" si="3252"/>
        <v>200</v>
      </c>
      <c r="AB903" s="349">
        <f t="shared" si="3253"/>
        <v>200</v>
      </c>
      <c r="AC903" s="348">
        <f t="shared" si="3254"/>
        <v>0</v>
      </c>
      <c r="AD903" s="350">
        <f t="shared" si="3255"/>
        <v>1000</v>
      </c>
      <c r="AE903" s="351">
        <f>IF((SUMIF($J$7:$J$1048576,J903,$U$7:$U$1048576))&gt;(SUMIF($J$7:$J$1048576,J903,$T$7:$T$1048576)),AD903,(IF(O903="cpv",(U903*S903),(U903*S903/1000))))</f>
        <v>1000</v>
      </c>
      <c r="AF903" s="352">
        <f t="shared" si="3256"/>
        <v>0</v>
      </c>
      <c r="AG903" s="352">
        <v>0</v>
      </c>
      <c r="AH903" s="352">
        <f t="shared" si="3257"/>
        <v>800</v>
      </c>
      <c r="AI903" s="353">
        <f t="shared" si="3258"/>
        <v>0.8</v>
      </c>
      <c r="AK903"/>
    </row>
    <row r="904" spans="1:37" s="306" customFormat="1" ht="15.75" hidden="1" customHeight="1" thickBot="1" x14ac:dyDescent="0.3">
      <c r="A904" s="289" t="s">
        <v>1369</v>
      </c>
      <c r="B904" s="396">
        <v>2016</v>
      </c>
      <c r="C904" s="396">
        <v>4</v>
      </c>
      <c r="D904" s="397" t="s">
        <v>1016</v>
      </c>
      <c r="E904" s="398">
        <v>42461</v>
      </c>
      <c r="F904" s="398">
        <v>42490</v>
      </c>
      <c r="G904" s="399">
        <f t="shared" ca="1" si="3246"/>
        <v>0</v>
      </c>
      <c r="H904" s="400" t="s">
        <v>74</v>
      </c>
      <c r="I904" s="400" t="s">
        <v>239</v>
      </c>
      <c r="J904" s="400" t="s">
        <v>1370</v>
      </c>
      <c r="K904" s="401" t="str">
        <f t="shared" ca="1" si="3247"/>
        <v>Completed</v>
      </c>
      <c r="L904" s="396" t="s">
        <v>817</v>
      </c>
      <c r="M904" s="396" t="s">
        <v>58</v>
      </c>
      <c r="N904" s="396" t="s">
        <v>108</v>
      </c>
      <c r="O904" s="396" t="s">
        <v>109</v>
      </c>
      <c r="P904" s="396" t="s">
        <v>100</v>
      </c>
      <c r="Q904" s="396" t="s">
        <v>101</v>
      </c>
      <c r="R904" s="402">
        <v>3.7999999999999999E-2</v>
      </c>
      <c r="S904" s="402">
        <v>0.03</v>
      </c>
      <c r="T904" s="403">
        <v>250000</v>
      </c>
      <c r="U904" s="403">
        <v>229461</v>
      </c>
      <c r="V904" s="401">
        <f t="shared" si="3248"/>
        <v>20539</v>
      </c>
      <c r="W904" s="401">
        <f t="shared" si="3249"/>
        <v>229461</v>
      </c>
      <c r="X904" s="403">
        <v>13434</v>
      </c>
      <c r="Y904" s="404">
        <f t="shared" si="3250"/>
        <v>5.8545896688326118E-2</v>
      </c>
      <c r="Z904" s="405">
        <f t="shared" si="3251"/>
        <v>0.51615304451391986</v>
      </c>
      <c r="AA904" s="295">
        <f t="shared" si="3252"/>
        <v>9500</v>
      </c>
      <c r="AB904" s="152">
        <f t="shared" si="3253"/>
        <v>8719.518</v>
      </c>
      <c r="AC904" s="295">
        <f t="shared" si="3254"/>
        <v>-780.48199999999997</v>
      </c>
      <c r="AD904" s="295">
        <f t="shared" si="3255"/>
        <v>7500</v>
      </c>
      <c r="AE904" s="295">
        <v>6934</v>
      </c>
      <c r="AF904" s="405">
        <f t="shared" si="3256"/>
        <v>-566</v>
      </c>
      <c r="AG904" s="405">
        <v>0</v>
      </c>
      <c r="AH904" s="405">
        <f t="shared" si="3257"/>
        <v>-1785.518</v>
      </c>
      <c r="AI904" s="406">
        <f t="shared" si="3258"/>
        <v>-0.25750187481972886</v>
      </c>
    </row>
    <row r="905" spans="1:37" ht="15.75" hidden="1" customHeight="1" thickBot="1" x14ac:dyDescent="0.3">
      <c r="A905" s="362" t="s">
        <v>1378</v>
      </c>
      <c r="B905" s="141">
        <v>2016</v>
      </c>
      <c r="C905" s="141">
        <v>5</v>
      </c>
      <c r="D905" s="142" t="s">
        <v>1016</v>
      </c>
      <c r="E905" s="143">
        <v>42491</v>
      </c>
      <c r="F905" s="143">
        <v>42505</v>
      </c>
      <c r="G905" s="144">
        <f t="shared" ca="1" si="3246"/>
        <v>0</v>
      </c>
      <c r="H905" s="145" t="s">
        <v>54</v>
      </c>
      <c r="I905" s="145" t="s">
        <v>1292</v>
      </c>
      <c r="J905" s="145" t="s">
        <v>1379</v>
      </c>
      <c r="K905" s="146" t="str">
        <f t="shared" ca="1" si="3247"/>
        <v>Completed</v>
      </c>
      <c r="L905" s="141" t="s">
        <v>635</v>
      </c>
      <c r="M905" s="141" t="s">
        <v>58</v>
      </c>
      <c r="N905" s="141" t="s">
        <v>78</v>
      </c>
      <c r="O905" s="141" t="s">
        <v>60</v>
      </c>
      <c r="P905" s="141" t="s">
        <v>61</v>
      </c>
      <c r="Q905" s="141" t="s">
        <v>62</v>
      </c>
      <c r="R905" s="147">
        <v>5</v>
      </c>
      <c r="S905" s="147">
        <v>9</v>
      </c>
      <c r="T905" s="148">
        <v>1000000</v>
      </c>
      <c r="U905" s="148">
        <v>1067284</v>
      </c>
      <c r="V905" s="146">
        <f t="shared" si="3248"/>
        <v>0</v>
      </c>
      <c r="W905" s="146">
        <f t="shared" si="3249"/>
        <v>1000000</v>
      </c>
      <c r="X905" s="148">
        <v>2200</v>
      </c>
      <c r="Y905" s="149">
        <f t="shared" si="3250"/>
        <v>2.0613070185630067E-3</v>
      </c>
      <c r="Z905" s="150">
        <f t="shared" si="3251"/>
        <v>4.0909090909090908</v>
      </c>
      <c r="AA905" s="151">
        <f t="shared" si="3252"/>
        <v>5000</v>
      </c>
      <c r="AB905" s="152">
        <f t="shared" si="3253"/>
        <v>5000</v>
      </c>
      <c r="AC905" s="151">
        <f t="shared" si="3254"/>
        <v>0</v>
      </c>
      <c r="AD905" s="153">
        <f t="shared" si="3255"/>
        <v>9000</v>
      </c>
      <c r="AE905" s="295">
        <v>9000</v>
      </c>
      <c r="AF905" s="154">
        <f t="shared" si="3256"/>
        <v>0</v>
      </c>
      <c r="AG905" s="154">
        <v>0</v>
      </c>
      <c r="AH905" s="154">
        <f t="shared" si="3257"/>
        <v>4000</v>
      </c>
      <c r="AI905" s="354">
        <f t="shared" si="3258"/>
        <v>0.44444444444444442</v>
      </c>
    </row>
    <row r="906" spans="1:37" ht="15" hidden="1" customHeight="1" x14ac:dyDescent="0.3">
      <c r="A906" s="359" t="s">
        <v>1380</v>
      </c>
      <c r="B906" s="111">
        <v>2016</v>
      </c>
      <c r="C906" s="111">
        <v>5</v>
      </c>
      <c r="D906" s="112" t="s">
        <v>1016</v>
      </c>
      <c r="E906" s="113">
        <v>42491</v>
      </c>
      <c r="F906" s="113">
        <v>42521</v>
      </c>
      <c r="G906" s="114">
        <f t="shared" ref="G906:G907" ca="1" si="3259">IF($N$1&gt;F906,0,(F906-$N$1))</f>
        <v>0</v>
      </c>
      <c r="H906" s="115" t="s">
        <v>54</v>
      </c>
      <c r="I906" s="115" t="s">
        <v>1292</v>
      </c>
      <c r="J906" s="115" t="s">
        <v>1382</v>
      </c>
      <c r="K906" s="116" t="str">
        <f t="shared" ref="K906:K907" ca="1" si="3260">IF(F906=0,$L$3,(IF(G906=0,$L$1,$L$2)))</f>
        <v>Completed</v>
      </c>
      <c r="L906" s="111" t="s">
        <v>305</v>
      </c>
      <c r="M906" s="111" t="s">
        <v>58</v>
      </c>
      <c r="N906" s="111" t="s">
        <v>3787</v>
      </c>
      <c r="O906" s="111" t="s">
        <v>60</v>
      </c>
      <c r="P906" s="111" t="s">
        <v>61</v>
      </c>
      <c r="Q906" s="111" t="s">
        <v>62</v>
      </c>
      <c r="R906" s="117">
        <v>3</v>
      </c>
      <c r="S906" s="117">
        <v>7.5</v>
      </c>
      <c r="T906" s="118">
        <v>750000</v>
      </c>
      <c r="U906" s="118">
        <v>875049</v>
      </c>
      <c r="V906" s="116">
        <f t="shared" ref="V906:V907" si="3261">IF(U906&gt;T906,0,T906-U906)</f>
        <v>0</v>
      </c>
      <c r="W906" s="116">
        <f t="shared" ref="W906:W907" si="3262">IF(U906&gt;T906,T906,U906)</f>
        <v>750000</v>
      </c>
      <c r="X906" s="118">
        <v>57837</v>
      </c>
      <c r="Y906" s="119">
        <f t="shared" ref="Y906:Y907" si="3263">X906/U906</f>
        <v>6.6095727210704766E-2</v>
      </c>
      <c r="Z906" s="120">
        <f t="shared" ref="Z906:Z907" si="3264">AE906/X906</f>
        <v>9.724899285924235E-2</v>
      </c>
      <c r="AA906" s="121">
        <f t="shared" ref="AA906:AA907" si="3265">IF(O906="cpv",(T906*R906),(T906/1000*R906))</f>
        <v>2250</v>
      </c>
      <c r="AB906" s="122">
        <f t="shared" ref="AB906:AB907" si="3266">IF(O906="cpv",(IF(V906&gt;0,U906*R906,AA906)),(IF(V906&gt;0,U906/1000*R906,AA906)))</f>
        <v>2250</v>
      </c>
      <c r="AC906" s="121">
        <f t="shared" ref="AC906:AC907" si="3267">AB906-AA906</f>
        <v>0</v>
      </c>
      <c r="AD906" s="123">
        <f t="shared" ref="AD906:AD907" si="3268">IF(O906="cpv",(T906*S906),(T906/1000*S906))</f>
        <v>5625</v>
      </c>
      <c r="AE906" s="293">
        <v>5624.59</v>
      </c>
      <c r="AF906" s="124">
        <f t="shared" ref="AF906:AF907" si="3269">AE906-AD906</f>
        <v>-0.40999999999985448</v>
      </c>
      <c r="AG906" s="124">
        <v>0</v>
      </c>
      <c r="AH906" s="124">
        <f t="shared" ref="AH906:AH907" si="3270">AE906-AB906-AG906</f>
        <v>3374.59</v>
      </c>
      <c r="AI906" s="340">
        <f t="shared" ref="AI906:AI907" si="3271">AH906/AE906</f>
        <v>0.59997084231917353</v>
      </c>
    </row>
    <row r="907" spans="1:37" ht="15.75" hidden="1" customHeight="1" thickBot="1" x14ac:dyDescent="0.3">
      <c r="A907" s="360" t="s">
        <v>1381</v>
      </c>
      <c r="B907" s="157">
        <v>2016</v>
      </c>
      <c r="C907" s="157">
        <v>5</v>
      </c>
      <c r="D907" s="342" t="s">
        <v>1016</v>
      </c>
      <c r="E907" s="159">
        <v>42491</v>
      </c>
      <c r="F907" s="159">
        <v>42521</v>
      </c>
      <c r="G907" s="343">
        <f t="shared" ca="1" si="3259"/>
        <v>0</v>
      </c>
      <c r="H907" s="156" t="s">
        <v>54</v>
      </c>
      <c r="I907" s="156" t="s">
        <v>1292</v>
      </c>
      <c r="J907" s="156" t="s">
        <v>1382</v>
      </c>
      <c r="K907" s="344" t="str">
        <f t="shared" ca="1" si="3260"/>
        <v>Completed</v>
      </c>
      <c r="L907" s="157" t="s">
        <v>82</v>
      </c>
      <c r="M907" s="157" t="s">
        <v>58</v>
      </c>
      <c r="N907" s="157" t="s">
        <v>306</v>
      </c>
      <c r="O907" s="157" t="s">
        <v>60</v>
      </c>
      <c r="P907" s="157" t="s">
        <v>61</v>
      </c>
      <c r="Q907" s="157" t="s">
        <v>62</v>
      </c>
      <c r="R907" s="158">
        <v>2.5</v>
      </c>
      <c r="S907" s="158">
        <v>7.5</v>
      </c>
      <c r="T907" s="345">
        <v>850000</v>
      </c>
      <c r="U907" s="345">
        <v>1061900</v>
      </c>
      <c r="V907" s="344">
        <f t="shared" si="3261"/>
        <v>0</v>
      </c>
      <c r="W907" s="344">
        <f t="shared" si="3262"/>
        <v>850000</v>
      </c>
      <c r="X907" s="345">
        <v>22207</v>
      </c>
      <c r="Y907" s="346">
        <f t="shared" si="3263"/>
        <v>2.0912515302759206E-2</v>
      </c>
      <c r="Z907" s="347">
        <f t="shared" si="3264"/>
        <v>0.21875985049759086</v>
      </c>
      <c r="AA907" s="348">
        <f t="shared" si="3265"/>
        <v>2125</v>
      </c>
      <c r="AB907" s="349">
        <f t="shared" si="3266"/>
        <v>2125</v>
      </c>
      <c r="AC907" s="348">
        <f t="shared" si="3267"/>
        <v>0</v>
      </c>
      <c r="AD907" s="350">
        <f t="shared" si="3268"/>
        <v>6375</v>
      </c>
      <c r="AE907" s="351">
        <v>4858</v>
      </c>
      <c r="AF907" s="352">
        <f t="shared" si="3269"/>
        <v>-1517</v>
      </c>
      <c r="AG907" s="352">
        <v>0</v>
      </c>
      <c r="AH907" s="352">
        <f t="shared" si="3270"/>
        <v>2733</v>
      </c>
      <c r="AI907" s="353">
        <f t="shared" si="3271"/>
        <v>0.56257719226018943</v>
      </c>
    </row>
    <row r="908" spans="1:37" ht="15.75" hidden="1" customHeight="1" thickBot="1" x14ac:dyDescent="0.3">
      <c r="A908" s="362" t="s">
        <v>1383</v>
      </c>
      <c r="B908" s="141">
        <v>2016</v>
      </c>
      <c r="C908" s="141">
        <v>5</v>
      </c>
      <c r="D908" s="142" t="s">
        <v>1016</v>
      </c>
      <c r="E908" s="143">
        <v>42491</v>
      </c>
      <c r="F908" s="143">
        <v>42521</v>
      </c>
      <c r="G908" s="144">
        <f t="shared" ref="G908:G912" ca="1" si="3272">IF($N$1&gt;F908,0,(F908-$N$1))</f>
        <v>0</v>
      </c>
      <c r="H908" s="145" t="s">
        <v>54</v>
      </c>
      <c r="I908" s="145" t="s">
        <v>1292</v>
      </c>
      <c r="J908" s="145" t="s">
        <v>1384</v>
      </c>
      <c r="K908" s="146" t="str">
        <f t="shared" ref="K908:K912" ca="1" si="3273">IF(F908=0,$L$3,(IF(G908=0,$L$1,$L$2)))</f>
        <v>Completed</v>
      </c>
      <c r="L908" s="141" t="s">
        <v>817</v>
      </c>
      <c r="M908" s="141" t="s">
        <v>58</v>
      </c>
      <c r="N908" s="141" t="s">
        <v>587</v>
      </c>
      <c r="O908" s="141" t="s">
        <v>109</v>
      </c>
      <c r="P908" s="141" t="s">
        <v>100</v>
      </c>
      <c r="Q908" s="141" t="s">
        <v>101</v>
      </c>
      <c r="R908" s="147">
        <v>3.7999999999999999E-2</v>
      </c>
      <c r="S908" s="147">
        <v>0.06</v>
      </c>
      <c r="T908" s="148">
        <v>100000</v>
      </c>
      <c r="U908" s="148">
        <v>146149</v>
      </c>
      <c r="V908" s="146">
        <f t="shared" ref="V908:V912" si="3274">IF(U908&gt;T908,0,T908-U908)</f>
        <v>0</v>
      </c>
      <c r="W908" s="146">
        <f t="shared" ref="W908:W912" si="3275">IF(U908&gt;T908,T908,U908)</f>
        <v>100000</v>
      </c>
      <c r="X908" s="148">
        <v>5966</v>
      </c>
      <c r="Y908" s="149">
        <f t="shared" ref="Y908:Y912" si="3276">X908/U908</f>
        <v>4.0821353550144032E-2</v>
      </c>
      <c r="Z908" s="150">
        <f t="shared" ref="Z908:Z912" si="3277">AE908/X908</f>
        <v>1.0056989607777405</v>
      </c>
      <c r="AA908" s="151">
        <f t="shared" ref="AA908:AA912" si="3278">IF(O908="cpv",(T908*R908),(T908/1000*R908))</f>
        <v>3800</v>
      </c>
      <c r="AB908" s="152">
        <f t="shared" ref="AB908:AB911" si="3279">IF(O908="cpv",(IF(V908&gt;0,U908*R908,AA908)),(IF(V908&gt;0,U908/1000*R908,AA908)))</f>
        <v>3800</v>
      </c>
      <c r="AC908" s="151">
        <f t="shared" ref="AC908:AC912" si="3280">AB908-AA908</f>
        <v>0</v>
      </c>
      <c r="AD908" s="153">
        <f t="shared" ref="AD908:AD912" si="3281">IF(O908="cpv",(T908*S908),(T908/1000*S908))</f>
        <v>6000</v>
      </c>
      <c r="AE908" s="295">
        <v>6000</v>
      </c>
      <c r="AF908" s="154">
        <f t="shared" ref="AF908:AF912" si="3282">AE908-AD908</f>
        <v>0</v>
      </c>
      <c r="AG908" s="154">
        <v>0</v>
      </c>
      <c r="AH908" s="154">
        <f t="shared" ref="AH908:AH912" si="3283">AE908-AB908-AG908</f>
        <v>2200</v>
      </c>
      <c r="AI908" s="354">
        <f t="shared" ref="AI908:AI912" si="3284">AH908/AE908</f>
        <v>0.36666666666666664</v>
      </c>
    </row>
    <row r="909" spans="1:37" ht="15" hidden="1" customHeight="1" x14ac:dyDescent="0.3">
      <c r="A909" s="359" t="s">
        <v>1385</v>
      </c>
      <c r="B909" s="111">
        <v>2016</v>
      </c>
      <c r="C909" s="111">
        <v>5</v>
      </c>
      <c r="D909" s="112" t="s">
        <v>1016</v>
      </c>
      <c r="E909" s="113">
        <v>42491</v>
      </c>
      <c r="F909" s="113">
        <v>42521</v>
      </c>
      <c r="G909" s="114">
        <f t="shared" ca="1" si="3272"/>
        <v>0</v>
      </c>
      <c r="H909" s="115" t="s">
        <v>54</v>
      </c>
      <c r="I909" s="115" t="s">
        <v>1292</v>
      </c>
      <c r="J909" s="115" t="s">
        <v>1388</v>
      </c>
      <c r="K909" s="116" t="str">
        <f t="shared" ca="1" si="3273"/>
        <v>Completed</v>
      </c>
      <c r="L909" s="111" t="s">
        <v>77</v>
      </c>
      <c r="M909" s="111" t="s">
        <v>58</v>
      </c>
      <c r="N909" s="111" t="s">
        <v>108</v>
      </c>
      <c r="O909" s="111" t="s">
        <v>109</v>
      </c>
      <c r="P909" s="111" t="s">
        <v>100</v>
      </c>
      <c r="Q909" s="111" t="s">
        <v>101</v>
      </c>
      <c r="R909" s="117">
        <v>0.01</v>
      </c>
      <c r="S909" s="117">
        <v>3.3000000000000002E-2</v>
      </c>
      <c r="T909" s="118">
        <v>100000</v>
      </c>
      <c r="U909" s="118">
        <v>100050</v>
      </c>
      <c r="V909" s="116">
        <f t="shared" si="3274"/>
        <v>0</v>
      </c>
      <c r="W909" s="116">
        <f t="shared" si="3275"/>
        <v>100000</v>
      </c>
      <c r="X909" s="118">
        <v>5225</v>
      </c>
      <c r="Y909" s="119">
        <f t="shared" si="3276"/>
        <v>5.2223888055972015E-2</v>
      </c>
      <c r="Z909" s="120">
        <f t="shared" si="3277"/>
        <v>0.47961722488038278</v>
      </c>
      <c r="AA909" s="121">
        <f t="shared" si="3278"/>
        <v>1000</v>
      </c>
      <c r="AB909" s="122">
        <f t="shared" si="3279"/>
        <v>1000</v>
      </c>
      <c r="AC909" s="121">
        <f t="shared" si="3280"/>
        <v>0</v>
      </c>
      <c r="AD909" s="123">
        <f t="shared" si="3281"/>
        <v>3300</v>
      </c>
      <c r="AE909" s="293">
        <v>2506</v>
      </c>
      <c r="AF909" s="124">
        <f t="shared" si="3282"/>
        <v>-794</v>
      </c>
      <c r="AG909" s="124">
        <v>0</v>
      </c>
      <c r="AH909" s="124">
        <f t="shared" si="3283"/>
        <v>1506</v>
      </c>
      <c r="AI909" s="340">
        <f t="shared" si="3284"/>
        <v>0.60095770151636074</v>
      </c>
    </row>
    <row r="910" spans="1:37" ht="15" hidden="1" customHeight="1" x14ac:dyDescent="0.3">
      <c r="A910" s="361" t="s">
        <v>1386</v>
      </c>
      <c r="B910" s="97">
        <v>2016</v>
      </c>
      <c r="C910" s="97">
        <v>5</v>
      </c>
      <c r="D910" s="98" t="s">
        <v>1016</v>
      </c>
      <c r="E910" s="99">
        <v>42491</v>
      </c>
      <c r="F910" s="99">
        <v>42521</v>
      </c>
      <c r="G910" s="100">
        <f t="shared" ca="1" si="3272"/>
        <v>0</v>
      </c>
      <c r="H910" s="96" t="s">
        <v>54</v>
      </c>
      <c r="I910" s="96" t="s">
        <v>1292</v>
      </c>
      <c r="J910" s="96" t="s">
        <v>1388</v>
      </c>
      <c r="K910" s="101" t="str">
        <f t="shared" ca="1" si="3273"/>
        <v>Completed</v>
      </c>
      <c r="L910" s="97" t="s">
        <v>57</v>
      </c>
      <c r="M910" s="97" t="s">
        <v>58</v>
      </c>
      <c r="N910" s="97" t="s">
        <v>108</v>
      </c>
      <c r="O910" s="97" t="s">
        <v>109</v>
      </c>
      <c r="P910" s="97" t="s">
        <v>100</v>
      </c>
      <c r="Q910" s="97" t="s">
        <v>101</v>
      </c>
      <c r="R910" s="102">
        <v>1.4999999999999999E-2</v>
      </c>
      <c r="S910" s="102">
        <v>3.3000000000000002E-2</v>
      </c>
      <c r="T910" s="103">
        <v>100000</v>
      </c>
      <c r="U910" s="103">
        <v>99544</v>
      </c>
      <c r="V910" s="101">
        <f t="shared" si="3274"/>
        <v>456</v>
      </c>
      <c r="W910" s="101">
        <f t="shared" si="3275"/>
        <v>99544</v>
      </c>
      <c r="X910" s="103"/>
      <c r="Y910" s="104">
        <f t="shared" si="3276"/>
        <v>0</v>
      </c>
      <c r="Z910" s="105" t="e">
        <f t="shared" si="3277"/>
        <v>#DIV/0!</v>
      </c>
      <c r="AA910" s="106">
        <f t="shared" si="3278"/>
        <v>1500</v>
      </c>
      <c r="AB910" s="107">
        <f t="shared" si="3279"/>
        <v>1493.1599999999999</v>
      </c>
      <c r="AC910" s="106">
        <f t="shared" si="3280"/>
        <v>-6.8400000000001455</v>
      </c>
      <c r="AD910" s="108">
        <f t="shared" si="3281"/>
        <v>3300</v>
      </c>
      <c r="AE910" s="298">
        <v>3300</v>
      </c>
      <c r="AF910" s="109">
        <f t="shared" si="3282"/>
        <v>0</v>
      </c>
      <c r="AG910" s="109">
        <v>0</v>
      </c>
      <c r="AH910" s="109">
        <f t="shared" si="3283"/>
        <v>1806.8400000000001</v>
      </c>
      <c r="AI910" s="341">
        <f t="shared" si="3284"/>
        <v>0.54752727272727275</v>
      </c>
    </row>
    <row r="911" spans="1:37" ht="15.75" hidden="1" customHeight="1" thickBot="1" x14ac:dyDescent="0.3">
      <c r="A911" s="360" t="s">
        <v>1387</v>
      </c>
      <c r="B911" s="157">
        <v>2016</v>
      </c>
      <c r="C911" s="157">
        <v>5</v>
      </c>
      <c r="D911" s="342" t="s">
        <v>1016</v>
      </c>
      <c r="E911" s="159">
        <v>42491</v>
      </c>
      <c r="F911" s="159">
        <v>42521</v>
      </c>
      <c r="G911" s="343">
        <f t="shared" ca="1" si="3272"/>
        <v>0</v>
      </c>
      <c r="H911" s="156" t="s">
        <v>54</v>
      </c>
      <c r="I911" s="156" t="s">
        <v>1292</v>
      </c>
      <c r="J911" s="156" t="s">
        <v>1388</v>
      </c>
      <c r="K911" s="344" t="str">
        <f t="shared" ca="1" si="3273"/>
        <v>Completed</v>
      </c>
      <c r="L911" s="157" t="s">
        <v>133</v>
      </c>
      <c r="M911" s="157" t="s">
        <v>58</v>
      </c>
      <c r="N911" s="157" t="s">
        <v>108</v>
      </c>
      <c r="O911" s="157" t="s">
        <v>109</v>
      </c>
      <c r="P911" s="157" t="s">
        <v>100</v>
      </c>
      <c r="Q911" s="157" t="s">
        <v>101</v>
      </c>
      <c r="R911" s="158">
        <v>5.0000000000000001E-3</v>
      </c>
      <c r="S911" s="158">
        <v>3.3000000000000002E-2</v>
      </c>
      <c r="T911" s="345">
        <v>65000</v>
      </c>
      <c r="U911" s="345">
        <v>67125</v>
      </c>
      <c r="V911" s="344">
        <f t="shared" si="3274"/>
        <v>0</v>
      </c>
      <c r="W911" s="344">
        <f t="shared" si="3275"/>
        <v>65000</v>
      </c>
      <c r="X911" s="345">
        <v>1005</v>
      </c>
      <c r="Y911" s="346">
        <f t="shared" si="3276"/>
        <v>1.4972067039106146E-2</v>
      </c>
      <c r="Z911" s="347">
        <f t="shared" si="3277"/>
        <v>2.1342487562189056</v>
      </c>
      <c r="AA911" s="348">
        <f t="shared" si="3278"/>
        <v>325</v>
      </c>
      <c r="AB911" s="349">
        <f t="shared" si="3279"/>
        <v>325</v>
      </c>
      <c r="AC911" s="348">
        <f t="shared" si="3280"/>
        <v>0</v>
      </c>
      <c r="AD911" s="350">
        <f t="shared" si="3281"/>
        <v>2145</v>
      </c>
      <c r="AE911" s="351">
        <v>2144.92</v>
      </c>
      <c r="AF911" s="352">
        <f t="shared" si="3282"/>
        <v>-7.999999999992724E-2</v>
      </c>
      <c r="AG911" s="352">
        <v>0</v>
      </c>
      <c r="AH911" s="352">
        <f t="shared" si="3283"/>
        <v>1819.92</v>
      </c>
      <c r="AI911" s="353">
        <f t="shared" si="3284"/>
        <v>0.84847919735934207</v>
      </c>
    </row>
    <row r="912" spans="1:37" ht="15" hidden="1" customHeight="1" x14ac:dyDescent="0.3">
      <c r="A912" s="359" t="s">
        <v>1389</v>
      </c>
      <c r="B912" s="111">
        <v>2016</v>
      </c>
      <c r="C912" s="111">
        <v>5</v>
      </c>
      <c r="D912" s="112" t="s">
        <v>1016</v>
      </c>
      <c r="E912" s="113">
        <v>42491</v>
      </c>
      <c r="F912" s="113">
        <v>42497</v>
      </c>
      <c r="G912" s="114">
        <f t="shared" ca="1" si="3272"/>
        <v>0</v>
      </c>
      <c r="H912" s="115" t="s">
        <v>95</v>
      </c>
      <c r="I912" s="115" t="s">
        <v>1360</v>
      </c>
      <c r="J912" s="115" t="s">
        <v>1393</v>
      </c>
      <c r="K912" s="116" t="str">
        <f t="shared" ca="1" si="3273"/>
        <v>Completed</v>
      </c>
      <c r="L912" s="111" t="s">
        <v>82</v>
      </c>
      <c r="M912" s="111" t="s">
        <v>58</v>
      </c>
      <c r="N912" s="111" t="s">
        <v>59</v>
      </c>
      <c r="O912" s="111" t="s">
        <v>60</v>
      </c>
      <c r="P912" s="111" t="s">
        <v>61</v>
      </c>
      <c r="Q912" s="111" t="s">
        <v>62</v>
      </c>
      <c r="R912" s="117">
        <v>0.1</v>
      </c>
      <c r="S912" s="117">
        <v>1.8</v>
      </c>
      <c r="T912" s="118">
        <v>1500000</v>
      </c>
      <c r="U912" s="118">
        <v>1359687</v>
      </c>
      <c r="V912" s="116">
        <f t="shared" si="3274"/>
        <v>140313</v>
      </c>
      <c r="W912" s="116">
        <f t="shared" si="3275"/>
        <v>1359687</v>
      </c>
      <c r="X912" s="118">
        <v>623</v>
      </c>
      <c r="Y912" s="119">
        <f t="shared" si="3276"/>
        <v>4.5819368722360368E-4</v>
      </c>
      <c r="Z912" s="120">
        <f t="shared" si="3277"/>
        <v>3.9281219903691809</v>
      </c>
      <c r="AA912" s="121">
        <f t="shared" si="3278"/>
        <v>150</v>
      </c>
      <c r="AB912" s="122">
        <v>0</v>
      </c>
      <c r="AC912" s="121">
        <f t="shared" si="3280"/>
        <v>-150</v>
      </c>
      <c r="AD912" s="123">
        <f t="shared" si="3281"/>
        <v>2700</v>
      </c>
      <c r="AE912" s="293">
        <v>2447.2199999999998</v>
      </c>
      <c r="AF912" s="124">
        <f t="shared" si="3282"/>
        <v>-252.7800000000002</v>
      </c>
      <c r="AG912" s="124">
        <v>0</v>
      </c>
      <c r="AH912" s="124">
        <f t="shared" si="3283"/>
        <v>2447.2199999999998</v>
      </c>
      <c r="AI912" s="340">
        <f t="shared" si="3284"/>
        <v>1</v>
      </c>
    </row>
    <row r="913" spans="1:37" ht="15" hidden="1" customHeight="1" x14ac:dyDescent="0.3">
      <c r="A913" s="361" t="s">
        <v>1390</v>
      </c>
      <c r="B913" s="97">
        <v>2016</v>
      </c>
      <c r="C913" s="97">
        <v>5</v>
      </c>
      <c r="D913" s="98" t="s">
        <v>1016</v>
      </c>
      <c r="E913" s="99">
        <v>42491</v>
      </c>
      <c r="F913" s="99">
        <v>42497</v>
      </c>
      <c r="G913" s="100">
        <f t="shared" ref="G913:G925" ca="1" si="3285">IF($N$1&gt;F913,0,(F913-$N$1))</f>
        <v>0</v>
      </c>
      <c r="H913" s="96" t="s">
        <v>95</v>
      </c>
      <c r="I913" s="96" t="s">
        <v>1360</v>
      </c>
      <c r="J913" s="96" t="s">
        <v>1393</v>
      </c>
      <c r="K913" s="101" t="str">
        <f t="shared" ref="K913:K925" ca="1" si="3286">IF(F913=0,$L$3,(IF(G913=0,$L$1,$L$2)))</f>
        <v>Completed</v>
      </c>
      <c r="L913" s="97" t="s">
        <v>175</v>
      </c>
      <c r="M913" s="97" t="s">
        <v>58</v>
      </c>
      <c r="N913" s="97" t="s">
        <v>59</v>
      </c>
      <c r="O913" s="97" t="s">
        <v>60</v>
      </c>
      <c r="P913" s="97" t="s">
        <v>61</v>
      </c>
      <c r="Q913" s="97" t="s">
        <v>62</v>
      </c>
      <c r="R913" s="102"/>
      <c r="S913" s="102">
        <v>1.8</v>
      </c>
      <c r="T913" s="103">
        <v>400000</v>
      </c>
      <c r="U913" s="103">
        <v>0</v>
      </c>
      <c r="V913" s="101">
        <f t="shared" ref="V913:V925" si="3287">IF(U913&gt;T913,0,T913-U913)</f>
        <v>400000</v>
      </c>
      <c r="W913" s="101">
        <f t="shared" ref="W913:W925" si="3288">IF(U913&gt;T913,T913,U913)</f>
        <v>0</v>
      </c>
      <c r="X913" s="103"/>
      <c r="Y913" s="104" t="e">
        <f t="shared" ref="Y913:Y925" si="3289">X913/U913</f>
        <v>#DIV/0!</v>
      </c>
      <c r="Z913" s="105" t="e">
        <f t="shared" ref="Z913:Z925" si="3290">AE913/X913</f>
        <v>#DIV/0!</v>
      </c>
      <c r="AA913" s="106">
        <f t="shared" ref="AA913:AA925" si="3291">IF(O913="cpv",(T913*R913),(T913/1000*R913))</f>
        <v>0</v>
      </c>
      <c r="AB913" s="107">
        <f t="shared" ref="AB913:AB925" si="3292">IF(O913="cpv",(IF(V913&gt;0,U913*R913,AA913)),(IF(V913&gt;0,U913/1000*R913,AA913)))</f>
        <v>0</v>
      </c>
      <c r="AC913" s="106">
        <f t="shared" ref="AC913:AC925" si="3293">AB913-AA913</f>
        <v>0</v>
      </c>
      <c r="AD913" s="108">
        <f t="shared" ref="AD913:AD925" si="3294">IF(O913="cpv",(T913*S913),(T913/1000*S913))</f>
        <v>720</v>
      </c>
      <c r="AE913" s="298">
        <v>106.94499999999994</v>
      </c>
      <c r="AF913" s="109">
        <f t="shared" ref="AF913:AF925" si="3295">AE913-AD913</f>
        <v>-613.05500000000006</v>
      </c>
      <c r="AG913" s="109">
        <v>0</v>
      </c>
      <c r="AH913" s="109">
        <f t="shared" ref="AH913:AH925" si="3296">AE913-AB913-AG913</f>
        <v>106.94499999999994</v>
      </c>
      <c r="AI913" s="341">
        <f t="shared" ref="AI913:AI925" si="3297">AH913/AE913</f>
        <v>1</v>
      </c>
    </row>
    <row r="914" spans="1:37" ht="15" hidden="1" customHeight="1" x14ac:dyDescent="0.3">
      <c r="A914" s="361" t="s">
        <v>1391</v>
      </c>
      <c r="B914" s="97">
        <v>2016</v>
      </c>
      <c r="C914" s="97">
        <v>5</v>
      </c>
      <c r="D914" s="98" t="s">
        <v>1016</v>
      </c>
      <c r="E914" s="99">
        <v>42491</v>
      </c>
      <c r="F914" s="99">
        <v>42497</v>
      </c>
      <c r="G914" s="100">
        <f t="shared" ca="1" si="3285"/>
        <v>0</v>
      </c>
      <c r="H914" s="96" t="s">
        <v>95</v>
      </c>
      <c r="I914" s="96" t="s">
        <v>1360</v>
      </c>
      <c r="J914" s="96" t="s">
        <v>1393</v>
      </c>
      <c r="K914" s="101" t="str">
        <f t="shared" ca="1" si="3286"/>
        <v>Completed</v>
      </c>
      <c r="L914" s="97" t="s">
        <v>315</v>
      </c>
      <c r="M914" s="97" t="s">
        <v>58</v>
      </c>
      <c r="N914" s="97" t="s">
        <v>59</v>
      </c>
      <c r="O914" s="97" t="s">
        <v>60</v>
      </c>
      <c r="P914" s="97" t="s">
        <v>61</v>
      </c>
      <c r="Q914" s="97" t="s">
        <v>62</v>
      </c>
      <c r="R914" s="102">
        <v>0.17</v>
      </c>
      <c r="S914" s="102">
        <v>1.8</v>
      </c>
      <c r="T914" s="103">
        <v>800000</v>
      </c>
      <c r="U914" s="103">
        <v>800375</v>
      </c>
      <c r="V914" s="101">
        <f t="shared" si="3287"/>
        <v>0</v>
      </c>
      <c r="W914" s="101">
        <f t="shared" si="3288"/>
        <v>800000</v>
      </c>
      <c r="X914" s="103">
        <v>806</v>
      </c>
      <c r="Y914" s="104">
        <f t="shared" si="3289"/>
        <v>1.007027955645791E-3</v>
      </c>
      <c r="Z914" s="105">
        <f t="shared" si="3290"/>
        <v>1.7874379652605459</v>
      </c>
      <c r="AA914" s="106">
        <f t="shared" si="3291"/>
        <v>136</v>
      </c>
      <c r="AB914" s="107">
        <f t="shared" si="3292"/>
        <v>136</v>
      </c>
      <c r="AC914" s="106">
        <f t="shared" si="3293"/>
        <v>0</v>
      </c>
      <c r="AD914" s="108">
        <f t="shared" si="3294"/>
        <v>1440</v>
      </c>
      <c r="AE914" s="298">
        <v>1440.675</v>
      </c>
      <c r="AF914" s="109">
        <f t="shared" si="3295"/>
        <v>0.67499999999995453</v>
      </c>
      <c r="AG914" s="109">
        <v>0</v>
      </c>
      <c r="AH914" s="109">
        <f t="shared" si="3296"/>
        <v>1304.675</v>
      </c>
      <c r="AI914" s="341">
        <f t="shared" si="3297"/>
        <v>0.90559980564665865</v>
      </c>
    </row>
    <row r="915" spans="1:37" ht="15.75" hidden="1" customHeight="1" thickBot="1" x14ac:dyDescent="0.3">
      <c r="A915" s="360" t="s">
        <v>1392</v>
      </c>
      <c r="B915" s="157">
        <v>2016</v>
      </c>
      <c r="C915" s="157">
        <v>5</v>
      </c>
      <c r="D915" s="342" t="s">
        <v>1016</v>
      </c>
      <c r="E915" s="159">
        <v>42491</v>
      </c>
      <c r="F915" s="159">
        <v>42497</v>
      </c>
      <c r="G915" s="343">
        <f t="shared" ca="1" si="3285"/>
        <v>0</v>
      </c>
      <c r="H915" s="156" t="s">
        <v>95</v>
      </c>
      <c r="I915" s="156" t="s">
        <v>1360</v>
      </c>
      <c r="J915" s="156" t="s">
        <v>1393</v>
      </c>
      <c r="K915" s="344" t="str">
        <f t="shared" ca="1" si="3286"/>
        <v>Completed</v>
      </c>
      <c r="L915" s="157" t="s">
        <v>1372</v>
      </c>
      <c r="M915" s="157" t="s">
        <v>58</v>
      </c>
      <c r="N915" s="157" t="s">
        <v>59</v>
      </c>
      <c r="O915" s="157" t="s">
        <v>60</v>
      </c>
      <c r="P915" s="157" t="s">
        <v>61</v>
      </c>
      <c r="Q915" s="157" t="s">
        <v>62</v>
      </c>
      <c r="R915" s="158"/>
      <c r="S915" s="158">
        <v>1.8</v>
      </c>
      <c r="T915" s="345">
        <v>0</v>
      </c>
      <c r="U915" s="345">
        <v>0</v>
      </c>
      <c r="V915" s="344">
        <f t="shared" si="3287"/>
        <v>0</v>
      </c>
      <c r="W915" s="344">
        <f t="shared" si="3288"/>
        <v>0</v>
      </c>
      <c r="X915" s="345"/>
      <c r="Y915" s="346" t="e">
        <f t="shared" si="3289"/>
        <v>#DIV/0!</v>
      </c>
      <c r="Z915" s="347" t="e">
        <f t="shared" si="3290"/>
        <v>#DIV/0!</v>
      </c>
      <c r="AA915" s="348">
        <f t="shared" si="3291"/>
        <v>0</v>
      </c>
      <c r="AB915" s="349">
        <f t="shared" si="3292"/>
        <v>0</v>
      </c>
      <c r="AC915" s="348">
        <f t="shared" si="3293"/>
        <v>0</v>
      </c>
      <c r="AD915" s="350">
        <f t="shared" si="3294"/>
        <v>0</v>
      </c>
      <c r="AE915" s="298">
        <v>106.94499999999999</v>
      </c>
      <c r="AF915" s="352">
        <f t="shared" si="3295"/>
        <v>106.94499999999999</v>
      </c>
      <c r="AG915" s="352">
        <v>0</v>
      </c>
      <c r="AH915" s="352">
        <f t="shared" si="3296"/>
        <v>106.94499999999999</v>
      </c>
      <c r="AI915" s="353">
        <f t="shared" si="3297"/>
        <v>1</v>
      </c>
    </row>
    <row r="916" spans="1:37" ht="15" hidden="1" customHeight="1" x14ac:dyDescent="0.3">
      <c r="A916" s="359" t="s">
        <v>1394</v>
      </c>
      <c r="B916" s="111">
        <v>2016</v>
      </c>
      <c r="C916" s="111">
        <v>5</v>
      </c>
      <c r="D916" s="112" t="s">
        <v>1016</v>
      </c>
      <c r="E916" s="113">
        <v>42491</v>
      </c>
      <c r="F916" s="113">
        <v>42497</v>
      </c>
      <c r="G916" s="114">
        <f t="shared" ca="1" si="3285"/>
        <v>0</v>
      </c>
      <c r="H916" s="115" t="s">
        <v>95</v>
      </c>
      <c r="I916" s="115" t="s">
        <v>1360</v>
      </c>
      <c r="J916" s="115" t="s">
        <v>1398</v>
      </c>
      <c r="K916" s="116" t="str">
        <f t="shared" ca="1" si="3286"/>
        <v>Completed</v>
      </c>
      <c r="L916" s="111" t="s">
        <v>82</v>
      </c>
      <c r="M916" s="111" t="s">
        <v>58</v>
      </c>
      <c r="N916" s="111" t="s">
        <v>78</v>
      </c>
      <c r="O916" s="111" t="s">
        <v>60</v>
      </c>
      <c r="P916" s="111" t="s">
        <v>79</v>
      </c>
      <c r="Q916" s="111" t="s">
        <v>79</v>
      </c>
      <c r="R916" s="117">
        <v>0.5</v>
      </c>
      <c r="S916" s="117">
        <v>6</v>
      </c>
      <c r="T916" s="118">
        <v>500000</v>
      </c>
      <c r="U916" s="118">
        <v>505475</v>
      </c>
      <c r="V916" s="116">
        <f t="shared" si="3287"/>
        <v>0</v>
      </c>
      <c r="W916" s="116">
        <f t="shared" si="3288"/>
        <v>500000</v>
      </c>
      <c r="X916" s="118">
        <v>5057</v>
      </c>
      <c r="Y916" s="119">
        <f t="shared" si="3289"/>
        <v>1.0004451258717049E-2</v>
      </c>
      <c r="Z916" s="120">
        <f t="shared" si="3290"/>
        <v>0.59973304330630806</v>
      </c>
      <c r="AA916" s="121">
        <f t="shared" si="3291"/>
        <v>250</v>
      </c>
      <c r="AB916" s="122">
        <f t="shared" si="3292"/>
        <v>250</v>
      </c>
      <c r="AC916" s="121">
        <f t="shared" si="3293"/>
        <v>0</v>
      </c>
      <c r="AD916" s="123">
        <f t="shared" si="3294"/>
        <v>3000</v>
      </c>
      <c r="AE916" s="293">
        <v>3032.85</v>
      </c>
      <c r="AF916" s="124">
        <f t="shared" si="3295"/>
        <v>32.849999999999909</v>
      </c>
      <c r="AG916" s="124">
        <v>0</v>
      </c>
      <c r="AH916" s="124">
        <f t="shared" si="3296"/>
        <v>2782.85</v>
      </c>
      <c r="AI916" s="340">
        <f t="shared" si="3297"/>
        <v>0.91756928301762364</v>
      </c>
    </row>
    <row r="917" spans="1:37" ht="15" hidden="1" customHeight="1" x14ac:dyDescent="0.3">
      <c r="A917" s="361" t="s">
        <v>1395</v>
      </c>
      <c r="B917" s="97">
        <v>2016</v>
      </c>
      <c r="C917" s="97">
        <v>5</v>
      </c>
      <c r="D917" s="98" t="s">
        <v>1016</v>
      </c>
      <c r="E917" s="99">
        <v>42491</v>
      </c>
      <c r="F917" s="99">
        <v>42497</v>
      </c>
      <c r="G917" s="100">
        <f t="shared" ca="1" si="3285"/>
        <v>0</v>
      </c>
      <c r="H917" s="96" t="s">
        <v>95</v>
      </c>
      <c r="I917" s="96" t="s">
        <v>1360</v>
      </c>
      <c r="J917" s="96" t="s">
        <v>1398</v>
      </c>
      <c r="K917" s="101" t="str">
        <f t="shared" ca="1" si="3286"/>
        <v>Completed</v>
      </c>
      <c r="L917" s="97" t="s">
        <v>77</v>
      </c>
      <c r="M917" s="97" t="s">
        <v>58</v>
      </c>
      <c r="N917" s="97" t="s">
        <v>78</v>
      </c>
      <c r="O917" s="97" t="s">
        <v>60</v>
      </c>
      <c r="P917" s="97" t="s">
        <v>79</v>
      </c>
      <c r="Q917" s="97" t="s">
        <v>79</v>
      </c>
      <c r="R917" s="102">
        <v>1.5</v>
      </c>
      <c r="S917" s="102">
        <v>6</v>
      </c>
      <c r="T917" s="103">
        <v>500000</v>
      </c>
      <c r="U917" s="103">
        <v>342302</v>
      </c>
      <c r="V917" s="101">
        <f t="shared" si="3287"/>
        <v>157698</v>
      </c>
      <c r="W917" s="101">
        <f t="shared" si="3288"/>
        <v>342302</v>
      </c>
      <c r="X917" s="103">
        <v>2402</v>
      </c>
      <c r="Y917" s="104">
        <f t="shared" si="3289"/>
        <v>7.0171953421247907E-3</v>
      </c>
      <c r="Z917" s="105">
        <f t="shared" si="3290"/>
        <v>0.85504246461282263</v>
      </c>
      <c r="AA917" s="106">
        <f t="shared" si="3291"/>
        <v>750</v>
      </c>
      <c r="AB917" s="107">
        <f t="shared" si="3292"/>
        <v>513.45299999999997</v>
      </c>
      <c r="AC917" s="106">
        <f t="shared" si="3293"/>
        <v>-236.54700000000003</v>
      </c>
      <c r="AD917" s="108">
        <f t="shared" si="3294"/>
        <v>3000</v>
      </c>
      <c r="AE917" s="298">
        <v>2053.8119999999999</v>
      </c>
      <c r="AF917" s="109">
        <f t="shared" si="3295"/>
        <v>-946.1880000000001</v>
      </c>
      <c r="AG917" s="109">
        <v>0</v>
      </c>
      <c r="AH917" s="109">
        <f t="shared" si="3296"/>
        <v>1540.3589999999999</v>
      </c>
      <c r="AI917" s="341">
        <f t="shared" si="3297"/>
        <v>0.75</v>
      </c>
    </row>
    <row r="918" spans="1:37" ht="15" hidden="1" customHeight="1" x14ac:dyDescent="0.3">
      <c r="A918" s="361" t="s">
        <v>1396</v>
      </c>
      <c r="B918" s="97">
        <v>2016</v>
      </c>
      <c r="C918" s="97">
        <v>5</v>
      </c>
      <c r="D918" s="98" t="s">
        <v>1016</v>
      </c>
      <c r="E918" s="99">
        <v>42491</v>
      </c>
      <c r="F918" s="99">
        <v>42497</v>
      </c>
      <c r="G918" s="100">
        <f t="shared" ca="1" si="3285"/>
        <v>0</v>
      </c>
      <c r="H918" s="96" t="s">
        <v>95</v>
      </c>
      <c r="I918" s="96" t="s">
        <v>1360</v>
      </c>
      <c r="J918" s="96" t="s">
        <v>1398</v>
      </c>
      <c r="K918" s="101" t="str">
        <f t="shared" ca="1" si="3286"/>
        <v>Completed</v>
      </c>
      <c r="L918" s="97" t="s">
        <v>64</v>
      </c>
      <c r="M918" s="97" t="s">
        <v>58</v>
      </c>
      <c r="N918" s="97" t="s">
        <v>78</v>
      </c>
      <c r="O918" s="97" t="s">
        <v>60</v>
      </c>
      <c r="P918" s="97" t="s">
        <v>79</v>
      </c>
      <c r="Q918" s="97" t="s">
        <v>79</v>
      </c>
      <c r="R918" s="102">
        <v>2.5</v>
      </c>
      <c r="S918" s="102">
        <v>6</v>
      </c>
      <c r="T918" s="103">
        <v>333333</v>
      </c>
      <c r="U918" s="103">
        <v>330628</v>
      </c>
      <c r="V918" s="101">
        <f t="shared" si="3287"/>
        <v>2705</v>
      </c>
      <c r="W918" s="101">
        <f t="shared" si="3288"/>
        <v>330628</v>
      </c>
      <c r="X918" s="103">
        <v>5161</v>
      </c>
      <c r="Y918" s="104">
        <f t="shared" si="3289"/>
        <v>1.5609688229672018E-2</v>
      </c>
      <c r="Z918" s="105">
        <f t="shared" si="3290"/>
        <v>0.38437667118775432</v>
      </c>
      <c r="AA918" s="106">
        <f t="shared" si="3291"/>
        <v>833.3325000000001</v>
      </c>
      <c r="AB918" s="107">
        <f t="shared" si="3292"/>
        <v>826.56999999999994</v>
      </c>
      <c r="AC918" s="106">
        <f t="shared" si="3293"/>
        <v>-6.7625000000001592</v>
      </c>
      <c r="AD918" s="108">
        <f t="shared" si="3294"/>
        <v>1999.998</v>
      </c>
      <c r="AE918" s="298">
        <v>1983.768</v>
      </c>
      <c r="AF918" s="109">
        <f t="shared" si="3295"/>
        <v>-16.230000000000018</v>
      </c>
      <c r="AG918" s="109">
        <v>0</v>
      </c>
      <c r="AH918" s="109">
        <f t="shared" si="3296"/>
        <v>1157.1980000000001</v>
      </c>
      <c r="AI918" s="341">
        <f t="shared" si="3297"/>
        <v>0.58333333333333337</v>
      </c>
    </row>
    <row r="919" spans="1:37" ht="15.75" hidden="1" customHeight="1" thickBot="1" x14ac:dyDescent="0.3">
      <c r="A919" s="360" t="s">
        <v>1397</v>
      </c>
      <c r="B919" s="157">
        <v>2016</v>
      </c>
      <c r="C919" s="157">
        <v>5</v>
      </c>
      <c r="D919" s="342" t="s">
        <v>1016</v>
      </c>
      <c r="E919" s="159">
        <v>42491</v>
      </c>
      <c r="F919" s="159">
        <v>42497</v>
      </c>
      <c r="G919" s="343">
        <f t="shared" ca="1" si="3285"/>
        <v>0</v>
      </c>
      <c r="H919" s="156" t="s">
        <v>95</v>
      </c>
      <c r="I919" s="156" t="s">
        <v>1360</v>
      </c>
      <c r="J919" s="156" t="s">
        <v>1398</v>
      </c>
      <c r="K919" s="344" t="str">
        <f t="shared" ca="1" si="3286"/>
        <v>Completed</v>
      </c>
      <c r="L919" s="157" t="s">
        <v>1377</v>
      </c>
      <c r="M919" s="157" t="s">
        <v>58</v>
      </c>
      <c r="N919" s="157" t="s">
        <v>78</v>
      </c>
      <c r="O919" s="157" t="s">
        <v>42</v>
      </c>
      <c r="P919" s="157" t="s">
        <v>79</v>
      </c>
      <c r="Q919" s="157" t="s">
        <v>79</v>
      </c>
      <c r="R919" s="158">
        <v>0.2</v>
      </c>
      <c r="S919" s="158">
        <v>6</v>
      </c>
      <c r="T919" s="345">
        <v>2500</v>
      </c>
      <c r="U919" s="345">
        <v>2657</v>
      </c>
      <c r="V919" s="344">
        <f t="shared" si="3287"/>
        <v>0</v>
      </c>
      <c r="W919" s="344">
        <f t="shared" si="3288"/>
        <v>2500</v>
      </c>
      <c r="X919" s="345"/>
      <c r="Y919" s="346">
        <f t="shared" si="3289"/>
        <v>0</v>
      </c>
      <c r="Z919" s="347" t="e">
        <f t="shared" si="3290"/>
        <v>#DIV/0!</v>
      </c>
      <c r="AA919" s="348">
        <f t="shared" si="3291"/>
        <v>0.5</v>
      </c>
      <c r="AB919" s="349">
        <v>500</v>
      </c>
      <c r="AC919" s="348">
        <f t="shared" si="3293"/>
        <v>499.5</v>
      </c>
      <c r="AD919" s="350">
        <f t="shared" si="3294"/>
        <v>15</v>
      </c>
      <c r="AE919" s="351">
        <v>929.57200000000012</v>
      </c>
      <c r="AF919" s="352">
        <f t="shared" si="3295"/>
        <v>914.57200000000012</v>
      </c>
      <c r="AG919" s="352">
        <v>0</v>
      </c>
      <c r="AH919" s="352">
        <f t="shared" si="3296"/>
        <v>429.57200000000012</v>
      </c>
      <c r="AI919" s="353">
        <f t="shared" si="3297"/>
        <v>0.46211805002732448</v>
      </c>
    </row>
    <row r="920" spans="1:37" ht="15.75" hidden="1" customHeight="1" thickBot="1" x14ac:dyDescent="0.3">
      <c r="A920" s="362" t="s">
        <v>1399</v>
      </c>
      <c r="B920" s="141">
        <v>2016</v>
      </c>
      <c r="C920" s="141">
        <v>5</v>
      </c>
      <c r="D920" s="142" t="s">
        <v>1016</v>
      </c>
      <c r="E920" s="143">
        <v>42491</v>
      </c>
      <c r="F920" s="143">
        <v>42503</v>
      </c>
      <c r="G920" s="144">
        <f t="shared" ca="1" si="3285"/>
        <v>0</v>
      </c>
      <c r="H920" s="145" t="s">
        <v>95</v>
      </c>
      <c r="I920" s="145" t="s">
        <v>624</v>
      </c>
      <c r="J920" s="145" t="s">
        <v>1400</v>
      </c>
      <c r="K920" s="146" t="str">
        <f t="shared" ca="1" si="3286"/>
        <v>Completed</v>
      </c>
      <c r="L920" s="141" t="s">
        <v>98</v>
      </c>
      <c r="M920" s="141" t="s">
        <v>58</v>
      </c>
      <c r="N920" s="141" t="s">
        <v>123</v>
      </c>
      <c r="O920" s="141" t="s">
        <v>109</v>
      </c>
      <c r="P920" s="141" t="s">
        <v>100</v>
      </c>
      <c r="Q920" s="141" t="s">
        <v>101</v>
      </c>
      <c r="R920" s="147">
        <v>3.6999999999999998E-2</v>
      </c>
      <c r="S920" s="147">
        <v>0.06</v>
      </c>
      <c r="T920" s="148">
        <v>67000</v>
      </c>
      <c r="U920" s="148">
        <v>67323</v>
      </c>
      <c r="V920" s="146">
        <f t="shared" si="3287"/>
        <v>0</v>
      </c>
      <c r="W920" s="146">
        <f t="shared" si="3288"/>
        <v>67000</v>
      </c>
      <c r="X920" s="148"/>
      <c r="Y920" s="149">
        <f t="shared" si="3289"/>
        <v>0</v>
      </c>
      <c r="Z920" s="150" t="e">
        <f t="shared" si="3290"/>
        <v>#DIV/0!</v>
      </c>
      <c r="AA920" s="151">
        <f t="shared" si="3291"/>
        <v>2479</v>
      </c>
      <c r="AB920" s="152">
        <f t="shared" si="3292"/>
        <v>2479</v>
      </c>
      <c r="AC920" s="151">
        <f t="shared" si="3293"/>
        <v>0</v>
      </c>
      <c r="AD920" s="153">
        <f t="shared" si="3294"/>
        <v>4020</v>
      </c>
      <c r="AE920" s="295">
        <v>3980</v>
      </c>
      <c r="AF920" s="154">
        <f t="shared" si="3295"/>
        <v>-40</v>
      </c>
      <c r="AG920" s="154">
        <v>0</v>
      </c>
      <c r="AH920" s="154">
        <f t="shared" si="3296"/>
        <v>1501</v>
      </c>
      <c r="AI920" s="354">
        <f t="shared" si="3297"/>
        <v>0.37713567839195977</v>
      </c>
    </row>
    <row r="921" spans="1:37" ht="15" hidden="1" customHeight="1" thickBot="1" x14ac:dyDescent="0.3">
      <c r="A921" s="359" t="s">
        <v>1401</v>
      </c>
      <c r="B921" s="111">
        <v>2016</v>
      </c>
      <c r="C921" s="111">
        <v>5</v>
      </c>
      <c r="D921" s="112" t="s">
        <v>1016</v>
      </c>
      <c r="E921" s="113">
        <v>42491</v>
      </c>
      <c r="F921" s="113">
        <v>42503</v>
      </c>
      <c r="G921" s="114">
        <f t="shared" ca="1" si="3285"/>
        <v>0</v>
      </c>
      <c r="H921" s="115" t="s">
        <v>95</v>
      </c>
      <c r="I921" s="115" t="s">
        <v>624</v>
      </c>
      <c r="J921" s="115" t="s">
        <v>1403</v>
      </c>
      <c r="K921" s="116" t="str">
        <f t="shared" ca="1" si="3286"/>
        <v>Completed</v>
      </c>
      <c r="L921" s="111" t="s">
        <v>77</v>
      </c>
      <c r="M921" s="111" t="s">
        <v>58</v>
      </c>
      <c r="N921" s="111" t="s">
        <v>78</v>
      </c>
      <c r="O921" s="111" t="s">
        <v>60</v>
      </c>
      <c r="P921" s="111" t="s">
        <v>79</v>
      </c>
      <c r="Q921" s="111" t="s">
        <v>79</v>
      </c>
      <c r="R921" s="102">
        <v>1.5</v>
      </c>
      <c r="S921" s="117">
        <v>4.25</v>
      </c>
      <c r="T921" s="118">
        <v>700000</v>
      </c>
      <c r="U921" s="118">
        <v>701987</v>
      </c>
      <c r="V921" s="116">
        <f t="shared" si="3287"/>
        <v>0</v>
      </c>
      <c r="W921" s="116">
        <f t="shared" si="3288"/>
        <v>700000</v>
      </c>
      <c r="X921" s="118">
        <v>3321</v>
      </c>
      <c r="Y921" s="119">
        <f t="shared" si="3289"/>
        <v>4.7308568392292168E-3</v>
      </c>
      <c r="Z921" s="120">
        <f t="shared" si="3290"/>
        <v>0.15266485998193316</v>
      </c>
      <c r="AA921" s="121">
        <f t="shared" si="3291"/>
        <v>1050</v>
      </c>
      <c r="AB921" s="122">
        <f t="shared" si="3292"/>
        <v>1050</v>
      </c>
      <c r="AC921" s="121">
        <f t="shared" si="3293"/>
        <v>0</v>
      </c>
      <c r="AD921" s="123">
        <f t="shared" si="3294"/>
        <v>2975</v>
      </c>
      <c r="AE921" s="293">
        <v>507</v>
      </c>
      <c r="AF921" s="124">
        <f t="shared" si="3295"/>
        <v>-2468</v>
      </c>
      <c r="AG921" s="124">
        <v>0</v>
      </c>
      <c r="AH921" s="124">
        <f t="shared" si="3296"/>
        <v>-543</v>
      </c>
      <c r="AI921" s="340">
        <f t="shared" si="3297"/>
        <v>-1.0710059171597632</v>
      </c>
    </row>
    <row r="922" spans="1:37" ht="15.75" hidden="1" customHeight="1" thickBot="1" x14ac:dyDescent="0.3">
      <c r="A922" s="360" t="s">
        <v>1402</v>
      </c>
      <c r="B922" s="157">
        <v>2016</v>
      </c>
      <c r="C922" s="157">
        <v>5</v>
      </c>
      <c r="D922" s="342" t="s">
        <v>1016</v>
      </c>
      <c r="E922" s="159">
        <v>42491</v>
      </c>
      <c r="F922" s="159">
        <v>42503</v>
      </c>
      <c r="G922" s="343">
        <f t="shared" ca="1" si="3285"/>
        <v>0</v>
      </c>
      <c r="H922" s="156" t="s">
        <v>95</v>
      </c>
      <c r="I922" s="156" t="s">
        <v>624</v>
      </c>
      <c r="J922" s="156" t="s">
        <v>1403</v>
      </c>
      <c r="K922" s="344" t="str">
        <f t="shared" ca="1" si="3286"/>
        <v>Completed</v>
      </c>
      <c r="L922" s="157" t="s">
        <v>82</v>
      </c>
      <c r="M922" s="157" t="s">
        <v>58</v>
      </c>
      <c r="N922" s="157" t="s">
        <v>78</v>
      </c>
      <c r="O922" s="157" t="s">
        <v>60</v>
      </c>
      <c r="P922" s="157" t="s">
        <v>79</v>
      </c>
      <c r="Q922" s="157" t="s">
        <v>79</v>
      </c>
      <c r="R922" s="117">
        <v>0.5</v>
      </c>
      <c r="S922" s="158">
        <v>4.25</v>
      </c>
      <c r="T922" s="345">
        <v>300000</v>
      </c>
      <c r="U922" s="345">
        <v>300727</v>
      </c>
      <c r="V922" s="344">
        <f t="shared" si="3287"/>
        <v>0</v>
      </c>
      <c r="W922" s="344">
        <f t="shared" si="3288"/>
        <v>300000</v>
      </c>
      <c r="X922" s="345">
        <v>2454</v>
      </c>
      <c r="Y922" s="346">
        <f t="shared" si="3289"/>
        <v>8.1602250546176439E-3</v>
      </c>
      <c r="Z922" s="347">
        <f t="shared" si="3290"/>
        <v>0.51344743276283622</v>
      </c>
      <c r="AA922" s="348">
        <f t="shared" si="3291"/>
        <v>150</v>
      </c>
      <c r="AB922" s="349">
        <f t="shared" si="3292"/>
        <v>150</v>
      </c>
      <c r="AC922" s="348">
        <f t="shared" si="3293"/>
        <v>0</v>
      </c>
      <c r="AD922" s="350">
        <f t="shared" si="3294"/>
        <v>1275</v>
      </c>
      <c r="AE922" s="351">
        <v>1260</v>
      </c>
      <c r="AF922" s="352">
        <f t="shared" si="3295"/>
        <v>-15</v>
      </c>
      <c r="AG922" s="352">
        <v>0</v>
      </c>
      <c r="AH922" s="352">
        <f t="shared" si="3296"/>
        <v>1110</v>
      </c>
      <c r="AI922" s="353">
        <f t="shared" si="3297"/>
        <v>0.88095238095238093</v>
      </c>
    </row>
    <row r="923" spans="1:37" ht="15" hidden="1" customHeight="1" x14ac:dyDescent="0.3">
      <c r="A923" s="359" t="s">
        <v>1404</v>
      </c>
      <c r="B923" s="111">
        <v>2016</v>
      </c>
      <c r="C923" s="111">
        <v>5</v>
      </c>
      <c r="D923" s="112" t="s">
        <v>1016</v>
      </c>
      <c r="E923" s="113">
        <v>42491</v>
      </c>
      <c r="F923" s="113">
        <v>42505</v>
      </c>
      <c r="G923" s="114">
        <f t="shared" ca="1" si="3285"/>
        <v>0</v>
      </c>
      <c r="H923" s="115" t="s">
        <v>84</v>
      </c>
      <c r="I923" s="115" t="s">
        <v>1115</v>
      </c>
      <c r="J923" s="115" t="s">
        <v>1406</v>
      </c>
      <c r="K923" s="116" t="str">
        <f t="shared" ca="1" si="3286"/>
        <v>Completed</v>
      </c>
      <c r="L923" s="111" t="s">
        <v>82</v>
      </c>
      <c r="M923" s="111" t="s">
        <v>58</v>
      </c>
      <c r="N923" s="111" t="s">
        <v>78</v>
      </c>
      <c r="O923" s="111" t="s">
        <v>60</v>
      </c>
      <c r="P923" s="111" t="s">
        <v>79</v>
      </c>
      <c r="Q923" s="111" t="s">
        <v>79</v>
      </c>
      <c r="R923" s="117">
        <v>0.5</v>
      </c>
      <c r="S923" s="117">
        <v>4.25</v>
      </c>
      <c r="T923" s="118">
        <v>700000</v>
      </c>
      <c r="U923" s="118">
        <v>704618</v>
      </c>
      <c r="V923" s="116">
        <f t="shared" si="3287"/>
        <v>0</v>
      </c>
      <c r="W923" s="116">
        <f t="shared" si="3288"/>
        <v>700000</v>
      </c>
      <c r="X923" s="118">
        <v>8104</v>
      </c>
      <c r="Y923" s="119">
        <f t="shared" si="3289"/>
        <v>1.1501267353374452E-2</v>
      </c>
      <c r="Z923" s="120">
        <f t="shared" si="3290"/>
        <v>0.2622161895360316</v>
      </c>
      <c r="AA923" s="121">
        <f t="shared" si="3291"/>
        <v>350</v>
      </c>
      <c r="AB923" s="122">
        <f t="shared" si="3292"/>
        <v>350</v>
      </c>
      <c r="AC923" s="121">
        <f t="shared" si="3293"/>
        <v>0</v>
      </c>
      <c r="AD923" s="123">
        <f t="shared" si="3294"/>
        <v>2975</v>
      </c>
      <c r="AE923" s="293">
        <v>2125</v>
      </c>
      <c r="AF923" s="124">
        <f t="shared" si="3295"/>
        <v>-850</v>
      </c>
      <c r="AG923" s="124">
        <v>0</v>
      </c>
      <c r="AH923" s="124">
        <f t="shared" si="3296"/>
        <v>1775</v>
      </c>
      <c r="AI923" s="340">
        <f t="shared" si="3297"/>
        <v>0.83529411764705885</v>
      </c>
    </row>
    <row r="924" spans="1:37" ht="15.75" hidden="1" customHeight="1" thickBot="1" x14ac:dyDescent="0.3">
      <c r="A924" s="360" t="s">
        <v>1405</v>
      </c>
      <c r="B924" s="157">
        <v>2016</v>
      </c>
      <c r="C924" s="157">
        <v>5</v>
      </c>
      <c r="D924" s="342" t="s">
        <v>1016</v>
      </c>
      <c r="E924" s="159">
        <v>42491</v>
      </c>
      <c r="F924" s="159">
        <v>42505</v>
      </c>
      <c r="G924" s="343">
        <f t="shared" ca="1" si="3285"/>
        <v>0</v>
      </c>
      <c r="H924" s="156" t="s">
        <v>84</v>
      </c>
      <c r="I924" s="156" t="s">
        <v>1115</v>
      </c>
      <c r="J924" s="156" t="s">
        <v>1406</v>
      </c>
      <c r="K924" s="344" t="str">
        <f t="shared" ca="1" si="3286"/>
        <v>Completed</v>
      </c>
      <c r="L924" s="157" t="s">
        <v>77</v>
      </c>
      <c r="M924" s="157" t="s">
        <v>58</v>
      </c>
      <c r="N924" s="157" t="s">
        <v>78</v>
      </c>
      <c r="O924" s="157" t="s">
        <v>60</v>
      </c>
      <c r="P924" s="157" t="s">
        <v>79</v>
      </c>
      <c r="Q924" s="157" t="s">
        <v>79</v>
      </c>
      <c r="R924" s="102">
        <v>1.5</v>
      </c>
      <c r="S924" s="158">
        <v>4.25</v>
      </c>
      <c r="T924" s="345">
        <v>500000</v>
      </c>
      <c r="U924" s="345">
        <v>500162</v>
      </c>
      <c r="V924" s="344">
        <f t="shared" si="3287"/>
        <v>0</v>
      </c>
      <c r="W924" s="344">
        <f t="shared" si="3288"/>
        <v>500000</v>
      </c>
      <c r="X924" s="345">
        <v>3851</v>
      </c>
      <c r="Y924" s="346">
        <f t="shared" si="3289"/>
        <v>7.6995053602632747E-3</v>
      </c>
      <c r="Z924" s="347">
        <f t="shared" si="3290"/>
        <v>0.55180472604518305</v>
      </c>
      <c r="AA924" s="348">
        <f t="shared" si="3291"/>
        <v>750</v>
      </c>
      <c r="AB924" s="349">
        <v>60</v>
      </c>
      <c r="AC924" s="348">
        <f t="shared" si="3293"/>
        <v>-690</v>
      </c>
      <c r="AD924" s="350">
        <f t="shared" si="3294"/>
        <v>2125</v>
      </c>
      <c r="AE924" s="351">
        <v>2125</v>
      </c>
      <c r="AF924" s="352">
        <f t="shared" si="3295"/>
        <v>0</v>
      </c>
      <c r="AG924" s="352">
        <v>0</v>
      </c>
      <c r="AH924" s="352">
        <f t="shared" si="3296"/>
        <v>2065</v>
      </c>
      <c r="AI924" s="353">
        <f t="shared" si="3297"/>
        <v>0.97176470588235297</v>
      </c>
    </row>
    <row r="925" spans="1:37" ht="15.75" hidden="1" customHeight="1" thickBot="1" x14ac:dyDescent="0.3">
      <c r="A925" s="359" t="s">
        <v>1407</v>
      </c>
      <c r="B925" s="111">
        <v>2016</v>
      </c>
      <c r="C925" s="111">
        <v>5</v>
      </c>
      <c r="D925" s="112" t="s">
        <v>1016</v>
      </c>
      <c r="E925" s="113">
        <v>42491</v>
      </c>
      <c r="F925" s="113">
        <v>42505</v>
      </c>
      <c r="G925" s="114">
        <f t="shared" ca="1" si="3285"/>
        <v>0</v>
      </c>
      <c r="H925" s="115" t="s">
        <v>84</v>
      </c>
      <c r="I925" s="115" t="s">
        <v>1115</v>
      </c>
      <c r="J925" s="115" t="s">
        <v>1409</v>
      </c>
      <c r="K925" s="116" t="str">
        <f t="shared" ca="1" si="3286"/>
        <v>Completed</v>
      </c>
      <c r="L925" s="111" t="s">
        <v>133</v>
      </c>
      <c r="M925" s="111" t="s">
        <v>58</v>
      </c>
      <c r="N925" s="111" t="s">
        <v>108</v>
      </c>
      <c r="O925" s="111" t="s">
        <v>109</v>
      </c>
      <c r="P925" s="111" t="s">
        <v>100</v>
      </c>
      <c r="Q925" s="111" t="s">
        <v>101</v>
      </c>
      <c r="R925" s="158">
        <v>5.0000000000000001E-3</v>
      </c>
      <c r="S925" s="117">
        <v>0.04</v>
      </c>
      <c r="T925" s="118">
        <v>65000</v>
      </c>
      <c r="U925" s="118">
        <v>67098</v>
      </c>
      <c r="V925" s="116">
        <f t="shared" si="3287"/>
        <v>0</v>
      </c>
      <c r="W925" s="116">
        <f t="shared" si="3288"/>
        <v>65000</v>
      </c>
      <c r="X925" s="118">
        <v>3560</v>
      </c>
      <c r="Y925" s="119">
        <f t="shared" si="3289"/>
        <v>5.3056723002175919E-2</v>
      </c>
      <c r="Z925" s="120">
        <f t="shared" si="3290"/>
        <v>0.68414606741573014</v>
      </c>
      <c r="AA925" s="121">
        <f t="shared" si="3291"/>
        <v>325</v>
      </c>
      <c r="AB925" s="122">
        <f t="shared" si="3292"/>
        <v>325</v>
      </c>
      <c r="AC925" s="121">
        <f t="shared" si="3293"/>
        <v>0</v>
      </c>
      <c r="AD925" s="123">
        <f t="shared" si="3294"/>
        <v>2600</v>
      </c>
      <c r="AE925" s="293">
        <v>2435.5599999999995</v>
      </c>
      <c r="AF925" s="124">
        <f t="shared" si="3295"/>
        <v>-164.44000000000051</v>
      </c>
      <c r="AG925" s="124">
        <v>0</v>
      </c>
      <c r="AH925" s="124">
        <f t="shared" si="3296"/>
        <v>2110.5599999999995</v>
      </c>
      <c r="AI925" s="340">
        <f t="shared" si="3297"/>
        <v>0.8665604624809079</v>
      </c>
      <c r="AK925" s="429"/>
    </row>
    <row r="926" spans="1:37" ht="15.75" hidden="1" customHeight="1" thickBot="1" x14ac:dyDescent="0.3">
      <c r="A926" s="360" t="s">
        <v>1408</v>
      </c>
      <c r="B926" s="157">
        <v>2016</v>
      </c>
      <c r="C926" s="157">
        <v>5</v>
      </c>
      <c r="D926" s="342" t="s">
        <v>1016</v>
      </c>
      <c r="E926" s="159">
        <v>42491</v>
      </c>
      <c r="F926" s="159">
        <v>42505</v>
      </c>
      <c r="G926" s="343">
        <f t="shared" ref="G926:G931" ca="1" si="3298">IF($N$1&gt;F926,0,(F926-$N$1))</f>
        <v>0</v>
      </c>
      <c r="H926" s="156" t="s">
        <v>84</v>
      </c>
      <c r="I926" s="156" t="s">
        <v>1115</v>
      </c>
      <c r="J926" s="156" t="s">
        <v>1409</v>
      </c>
      <c r="K926" s="344" t="str">
        <f t="shared" ref="K926:K931" ca="1" si="3299">IF(F926=0,$L$3,(IF(G926=0,$L$1,$L$2)))</f>
        <v>Completed</v>
      </c>
      <c r="L926" s="157" t="s">
        <v>77</v>
      </c>
      <c r="M926" s="157" t="s">
        <v>58</v>
      </c>
      <c r="N926" s="157" t="s">
        <v>108</v>
      </c>
      <c r="O926" s="157" t="s">
        <v>109</v>
      </c>
      <c r="P926" s="157" t="s">
        <v>100</v>
      </c>
      <c r="Q926" s="157" t="s">
        <v>101</v>
      </c>
      <c r="R926" s="117">
        <v>0.01</v>
      </c>
      <c r="S926" s="158">
        <v>0.04</v>
      </c>
      <c r="T926" s="345">
        <v>60000</v>
      </c>
      <c r="U926" s="345">
        <v>51536</v>
      </c>
      <c r="V926" s="344">
        <f t="shared" ref="V926:V931" si="3300">IF(U926&gt;T926,0,T926-U926)</f>
        <v>8464</v>
      </c>
      <c r="W926" s="344">
        <f t="shared" ref="W926:W931" si="3301">IF(U926&gt;T926,T926,U926)</f>
        <v>51536</v>
      </c>
      <c r="X926" s="345">
        <v>860</v>
      </c>
      <c r="Y926" s="346">
        <f t="shared" ref="Y926:Y931" si="3302">X926/U926</f>
        <v>1.6687364172617198E-2</v>
      </c>
      <c r="Z926" s="347">
        <f t="shared" ref="Z926:Z931" si="3303">AE926/X926</f>
        <v>2.3969302325581396</v>
      </c>
      <c r="AA926" s="348">
        <f t="shared" ref="AA926:AA931" si="3304">IF(O926="cpv",(T926*R926),(T926/1000*R926))</f>
        <v>600</v>
      </c>
      <c r="AB926" s="349">
        <f t="shared" ref="AB926:AB931" si="3305">IF(O926="cpv",(IF(V926&gt;0,U926*R926,AA926)),(IF(V926&gt;0,U926/1000*R926,AA926)))</f>
        <v>515.36</v>
      </c>
      <c r="AC926" s="348">
        <f t="shared" ref="AC926:AC931" si="3306">AB926-AA926</f>
        <v>-84.639999999999986</v>
      </c>
      <c r="AD926" s="350">
        <f t="shared" ref="AD926:AD931" si="3307">IF(O926="cpv",(T926*S926),(T926/1000*S926))</f>
        <v>2400</v>
      </c>
      <c r="AE926" s="351">
        <v>2061.36</v>
      </c>
      <c r="AF926" s="352">
        <f t="shared" ref="AF926:AF931" si="3308">AE926-AD926</f>
        <v>-338.63999999999987</v>
      </c>
      <c r="AG926" s="352">
        <v>0</v>
      </c>
      <c r="AH926" s="352">
        <f t="shared" ref="AH926:AH931" si="3309">AE926-AB926-AG926</f>
        <v>1546</v>
      </c>
      <c r="AI926" s="353">
        <f t="shared" ref="AI926:AI931" si="3310">AH926/AE926</f>
        <v>0.7499902976675592</v>
      </c>
    </row>
    <row r="927" spans="1:37" ht="15.75" hidden="1" customHeight="1" thickBot="1" x14ac:dyDescent="0.3">
      <c r="A927" s="362" t="s">
        <v>1410</v>
      </c>
      <c r="B927" s="141">
        <v>2016</v>
      </c>
      <c r="C927" s="141">
        <v>5</v>
      </c>
      <c r="D927" s="142" t="s">
        <v>1016</v>
      </c>
      <c r="E927" s="143">
        <v>42491</v>
      </c>
      <c r="F927" s="143">
        <v>42493</v>
      </c>
      <c r="G927" s="144">
        <f t="shared" ca="1" si="3298"/>
        <v>0</v>
      </c>
      <c r="H927" s="145" t="s">
        <v>54</v>
      </c>
      <c r="I927" s="145" t="s">
        <v>1411</v>
      </c>
      <c r="J927" s="145" t="s">
        <v>1412</v>
      </c>
      <c r="K927" s="146" t="str">
        <f t="shared" ca="1" si="3299"/>
        <v>Completed</v>
      </c>
      <c r="L927" s="141" t="s">
        <v>305</v>
      </c>
      <c r="M927" s="141" t="s">
        <v>58</v>
      </c>
      <c r="N927" s="141" t="s">
        <v>306</v>
      </c>
      <c r="O927" s="141" t="s">
        <v>109</v>
      </c>
      <c r="P927" s="141" t="s">
        <v>100</v>
      </c>
      <c r="Q927" s="141" t="s">
        <v>101</v>
      </c>
      <c r="R927" s="147">
        <v>2.5000000000000001E-2</v>
      </c>
      <c r="S927" s="147">
        <v>0.05</v>
      </c>
      <c r="T927" s="148">
        <v>23000</v>
      </c>
      <c r="U927" s="148">
        <v>25181</v>
      </c>
      <c r="V927" s="146">
        <f t="shared" si="3300"/>
        <v>0</v>
      </c>
      <c r="W927" s="146">
        <f t="shared" si="3301"/>
        <v>23000</v>
      </c>
      <c r="X927" s="148">
        <v>581</v>
      </c>
      <c r="Y927" s="149">
        <f t="shared" si="3302"/>
        <v>2.3072951828759781E-2</v>
      </c>
      <c r="Z927" s="150">
        <f t="shared" si="3303"/>
        <v>1.9665232358003442</v>
      </c>
      <c r="AA927" s="151">
        <f t="shared" si="3304"/>
        <v>575</v>
      </c>
      <c r="AB927" s="152">
        <f t="shared" si="3305"/>
        <v>575</v>
      </c>
      <c r="AC927" s="151">
        <f t="shared" si="3306"/>
        <v>0</v>
      </c>
      <c r="AD927" s="153">
        <f t="shared" si="3307"/>
        <v>1150</v>
      </c>
      <c r="AE927" s="295">
        <v>1142.55</v>
      </c>
      <c r="AF927" s="154">
        <f t="shared" si="3308"/>
        <v>-7.4500000000000455</v>
      </c>
      <c r="AG927" s="154">
        <v>0</v>
      </c>
      <c r="AH927" s="154">
        <f t="shared" si="3309"/>
        <v>567.54999999999995</v>
      </c>
      <c r="AI927" s="354">
        <f t="shared" si="3310"/>
        <v>0.496739748807492</v>
      </c>
    </row>
    <row r="928" spans="1:37" ht="15" hidden="1" customHeight="1" x14ac:dyDescent="0.3">
      <c r="A928" s="359" t="s">
        <v>1413</v>
      </c>
      <c r="B928" s="111">
        <v>2016</v>
      </c>
      <c r="C928" s="111">
        <v>5</v>
      </c>
      <c r="D928" s="112" t="s">
        <v>1016</v>
      </c>
      <c r="E928" s="113">
        <v>42491</v>
      </c>
      <c r="F928" s="113">
        <v>42497</v>
      </c>
      <c r="G928" s="114">
        <f t="shared" ca="1" si="3298"/>
        <v>0</v>
      </c>
      <c r="H928" s="115" t="s">
        <v>74</v>
      </c>
      <c r="I928" s="115" t="s">
        <v>359</v>
      </c>
      <c r="J928" s="115" t="s">
        <v>1416</v>
      </c>
      <c r="K928" s="116" t="str">
        <f t="shared" ca="1" si="3299"/>
        <v>Completed</v>
      </c>
      <c r="L928" s="111" t="s">
        <v>77</v>
      </c>
      <c r="M928" s="111" t="s">
        <v>58</v>
      </c>
      <c r="N928" s="111" t="s">
        <v>108</v>
      </c>
      <c r="O928" s="111" t="s">
        <v>109</v>
      </c>
      <c r="P928" s="111" t="s">
        <v>100</v>
      </c>
      <c r="Q928" s="111" t="s">
        <v>101</v>
      </c>
      <c r="R928" s="117">
        <v>0.01</v>
      </c>
      <c r="S928" s="117">
        <v>3.5000000000000003E-2</v>
      </c>
      <c r="T928" s="118">
        <v>65000</v>
      </c>
      <c r="U928" s="118">
        <v>53746</v>
      </c>
      <c r="V928" s="116">
        <f t="shared" si="3300"/>
        <v>11254</v>
      </c>
      <c r="W928" s="116">
        <f t="shared" si="3301"/>
        <v>53746</v>
      </c>
      <c r="X928" s="118">
        <v>5722</v>
      </c>
      <c r="Y928" s="119">
        <f t="shared" si="3302"/>
        <v>0.10646373683622967</v>
      </c>
      <c r="Z928" s="120">
        <f t="shared" si="3303"/>
        <v>0.12577245718280322</v>
      </c>
      <c r="AA928" s="121">
        <f t="shared" si="3304"/>
        <v>650</v>
      </c>
      <c r="AB928" s="122">
        <f t="shared" si="3305"/>
        <v>537.46</v>
      </c>
      <c r="AC928" s="121">
        <f t="shared" si="3306"/>
        <v>-112.53999999999996</v>
      </c>
      <c r="AD928" s="123">
        <f t="shared" si="3307"/>
        <v>2275</v>
      </c>
      <c r="AE928" s="293">
        <v>719.67</v>
      </c>
      <c r="AF928" s="124">
        <f t="shared" si="3308"/>
        <v>-1555.33</v>
      </c>
      <c r="AG928" s="124">
        <v>0</v>
      </c>
      <c r="AH928" s="124">
        <f t="shared" si="3309"/>
        <v>182.20999999999992</v>
      </c>
      <c r="AI928" s="340">
        <f t="shared" si="3310"/>
        <v>0.25318548779301614</v>
      </c>
      <c r="AK928" s="429"/>
    </row>
    <row r="929" spans="1:37" ht="15" hidden="1" customHeight="1" x14ac:dyDescent="0.3">
      <c r="A929" s="361" t="s">
        <v>1414</v>
      </c>
      <c r="B929" s="97">
        <v>2016</v>
      </c>
      <c r="C929" s="97">
        <v>5</v>
      </c>
      <c r="D929" s="98" t="s">
        <v>1016</v>
      </c>
      <c r="E929" s="99">
        <v>42491</v>
      </c>
      <c r="F929" s="99">
        <v>42497</v>
      </c>
      <c r="G929" s="100">
        <f t="shared" ca="1" si="3298"/>
        <v>0</v>
      </c>
      <c r="H929" s="96" t="s">
        <v>74</v>
      </c>
      <c r="I929" s="96" t="s">
        <v>359</v>
      </c>
      <c r="J929" s="96" t="s">
        <v>1416</v>
      </c>
      <c r="K929" s="101" t="str">
        <f t="shared" ca="1" si="3299"/>
        <v>Completed</v>
      </c>
      <c r="L929" s="97" t="s">
        <v>253</v>
      </c>
      <c r="M929" s="97" t="s">
        <v>58</v>
      </c>
      <c r="N929" s="97" t="s">
        <v>108</v>
      </c>
      <c r="O929" s="97" t="s">
        <v>109</v>
      </c>
      <c r="P929" s="97" t="s">
        <v>100</v>
      </c>
      <c r="Q929" s="97" t="s">
        <v>101</v>
      </c>
      <c r="R929" s="102">
        <v>1.4999999999999999E-2</v>
      </c>
      <c r="S929" s="102">
        <v>3.5000000000000003E-2</v>
      </c>
      <c r="T929" s="103">
        <v>20000</v>
      </c>
      <c r="U929" s="103">
        <v>3002</v>
      </c>
      <c r="V929" s="101">
        <f t="shared" si="3300"/>
        <v>16998</v>
      </c>
      <c r="W929" s="101">
        <f t="shared" si="3301"/>
        <v>3002</v>
      </c>
      <c r="X929" s="103"/>
      <c r="Y929" s="104">
        <f t="shared" si="3302"/>
        <v>0</v>
      </c>
      <c r="Z929" s="105" t="e">
        <f t="shared" si="3303"/>
        <v>#DIV/0!</v>
      </c>
      <c r="AA929" s="106">
        <f t="shared" si="3304"/>
        <v>300</v>
      </c>
      <c r="AB929" s="107">
        <f t="shared" si="3305"/>
        <v>45.03</v>
      </c>
      <c r="AC929" s="106">
        <f t="shared" si="3306"/>
        <v>-254.97</v>
      </c>
      <c r="AD929" s="108">
        <f t="shared" si="3307"/>
        <v>700.00000000000011</v>
      </c>
      <c r="AE929" s="298">
        <v>105.07000000000001</v>
      </c>
      <c r="AF929" s="109">
        <f t="shared" si="3308"/>
        <v>-594.93000000000006</v>
      </c>
      <c r="AG929" s="109">
        <v>0</v>
      </c>
      <c r="AH929" s="109">
        <f t="shared" si="3309"/>
        <v>60.040000000000006</v>
      </c>
      <c r="AI929" s="341">
        <f t="shared" si="3310"/>
        <v>0.5714285714285714</v>
      </c>
    </row>
    <row r="930" spans="1:37" ht="15.75" hidden="1" customHeight="1" thickBot="1" x14ac:dyDescent="0.3">
      <c r="A930" s="360" t="s">
        <v>1415</v>
      </c>
      <c r="B930" s="157">
        <v>2016</v>
      </c>
      <c r="C930" s="157">
        <v>5</v>
      </c>
      <c r="D930" s="342" t="s">
        <v>1016</v>
      </c>
      <c r="E930" s="159">
        <v>42491</v>
      </c>
      <c r="F930" s="159">
        <v>42497</v>
      </c>
      <c r="G930" s="343">
        <f t="shared" ca="1" si="3298"/>
        <v>0</v>
      </c>
      <c r="H930" s="156" t="s">
        <v>74</v>
      </c>
      <c r="I930" s="156" t="s">
        <v>359</v>
      </c>
      <c r="J930" s="156" t="s">
        <v>1416</v>
      </c>
      <c r="K930" s="344" t="str">
        <f t="shared" ca="1" si="3299"/>
        <v>Completed</v>
      </c>
      <c r="L930" s="157" t="s">
        <v>92</v>
      </c>
      <c r="M930" s="157" t="s">
        <v>58</v>
      </c>
      <c r="N930" s="157" t="s">
        <v>108</v>
      </c>
      <c r="O930" s="157" t="s">
        <v>109</v>
      </c>
      <c r="P930" s="157" t="s">
        <v>100</v>
      </c>
      <c r="Q930" s="157" t="s">
        <v>101</v>
      </c>
      <c r="R930" s="158">
        <v>1.2E-2</v>
      </c>
      <c r="S930" s="158">
        <v>3.5000000000000003E-2</v>
      </c>
      <c r="T930" s="345">
        <v>36000</v>
      </c>
      <c r="U930" s="345">
        <v>40000</v>
      </c>
      <c r="V930" s="344">
        <f t="shared" si="3300"/>
        <v>0</v>
      </c>
      <c r="W930" s="344">
        <f t="shared" si="3301"/>
        <v>36000</v>
      </c>
      <c r="X930" s="345"/>
      <c r="Y930" s="346">
        <f t="shared" si="3302"/>
        <v>0</v>
      </c>
      <c r="Z930" s="347" t="e">
        <f t="shared" si="3303"/>
        <v>#DIV/0!</v>
      </c>
      <c r="AA930" s="348">
        <f t="shared" si="3304"/>
        <v>432</v>
      </c>
      <c r="AB930" s="349">
        <f t="shared" si="3305"/>
        <v>432</v>
      </c>
      <c r="AC930" s="348">
        <f t="shared" si="3306"/>
        <v>0</v>
      </c>
      <c r="AD930" s="350">
        <f t="shared" si="3307"/>
        <v>1260.0000000000002</v>
      </c>
      <c r="AE930" s="351">
        <v>1400</v>
      </c>
      <c r="AF930" s="352">
        <f t="shared" si="3308"/>
        <v>139.99999999999977</v>
      </c>
      <c r="AG930" s="352">
        <v>0</v>
      </c>
      <c r="AH930" s="352">
        <f t="shared" si="3309"/>
        <v>968</v>
      </c>
      <c r="AI930" s="353">
        <f t="shared" si="3310"/>
        <v>0.69142857142857139</v>
      </c>
    </row>
    <row r="931" spans="1:37" ht="15" hidden="1" customHeight="1" x14ac:dyDescent="0.3">
      <c r="A931" s="359" t="s">
        <v>1417</v>
      </c>
      <c r="B931" s="111">
        <v>2016</v>
      </c>
      <c r="C931" s="111">
        <v>5</v>
      </c>
      <c r="D931" s="112" t="s">
        <v>1016</v>
      </c>
      <c r="E931" s="113">
        <v>42491</v>
      </c>
      <c r="F931" s="113">
        <v>42497</v>
      </c>
      <c r="G931" s="114">
        <f t="shared" ca="1" si="3298"/>
        <v>0</v>
      </c>
      <c r="H931" s="115" t="s">
        <v>74</v>
      </c>
      <c r="I931" s="115" t="s">
        <v>408</v>
      </c>
      <c r="J931" s="115" t="s">
        <v>1420</v>
      </c>
      <c r="K931" s="116" t="str">
        <f t="shared" ca="1" si="3299"/>
        <v>Completed</v>
      </c>
      <c r="L931" s="111" t="s">
        <v>64</v>
      </c>
      <c r="M931" s="111" t="s">
        <v>58</v>
      </c>
      <c r="N931" s="111" t="s">
        <v>108</v>
      </c>
      <c r="O931" s="111" t="s">
        <v>109</v>
      </c>
      <c r="P931" s="111" t="s">
        <v>100</v>
      </c>
      <c r="Q931" s="111" t="s">
        <v>101</v>
      </c>
      <c r="R931" s="117">
        <v>6.0000000000000001E-3</v>
      </c>
      <c r="S931" s="117">
        <v>3.2500000000000001E-2</v>
      </c>
      <c r="T931" s="118">
        <v>20000</v>
      </c>
      <c r="U931" s="118">
        <v>20059</v>
      </c>
      <c r="V931" s="116">
        <f t="shared" si="3300"/>
        <v>0</v>
      </c>
      <c r="W931" s="116">
        <f t="shared" si="3301"/>
        <v>20000</v>
      </c>
      <c r="X931" s="118">
        <v>493</v>
      </c>
      <c r="Y931" s="119">
        <f t="shared" si="3302"/>
        <v>2.4577496385662295E-2</v>
      </c>
      <c r="Z931" s="120">
        <f t="shared" si="3303"/>
        <v>0.86206896551724133</v>
      </c>
      <c r="AA931" s="121">
        <f t="shared" si="3304"/>
        <v>120</v>
      </c>
      <c r="AB931" s="122">
        <f t="shared" si="3305"/>
        <v>120</v>
      </c>
      <c r="AC931" s="121">
        <f t="shared" si="3306"/>
        <v>0</v>
      </c>
      <c r="AD931" s="123">
        <f t="shared" si="3307"/>
        <v>650</v>
      </c>
      <c r="AE931" s="293">
        <v>425</v>
      </c>
      <c r="AF931" s="124">
        <f t="shared" si="3308"/>
        <v>-225</v>
      </c>
      <c r="AG931" s="124">
        <v>0</v>
      </c>
      <c r="AH931" s="124">
        <f t="shared" si="3309"/>
        <v>305</v>
      </c>
      <c r="AI931" s="340">
        <f t="shared" si="3310"/>
        <v>0.71764705882352942</v>
      </c>
      <c r="AK931" s="429"/>
    </row>
    <row r="932" spans="1:37" ht="15" hidden="1" customHeight="1" x14ac:dyDescent="0.3">
      <c r="A932" s="361" t="s">
        <v>1418</v>
      </c>
      <c r="B932" s="97">
        <v>2016</v>
      </c>
      <c r="C932" s="97">
        <v>5</v>
      </c>
      <c r="D932" s="98" t="s">
        <v>1016</v>
      </c>
      <c r="E932" s="99">
        <v>42491</v>
      </c>
      <c r="F932" s="99">
        <v>42497</v>
      </c>
      <c r="G932" s="100">
        <f t="shared" ref="G932:G937" ca="1" si="3311">IF($N$1&gt;F932,0,(F932-$N$1))</f>
        <v>0</v>
      </c>
      <c r="H932" s="96" t="s">
        <v>74</v>
      </c>
      <c r="I932" s="96" t="s">
        <v>408</v>
      </c>
      <c r="J932" s="96" t="s">
        <v>1420</v>
      </c>
      <c r="K932" s="101" t="str">
        <f t="shared" ref="K932:K937" ca="1" si="3312">IF(F932=0,$L$3,(IF(G932=0,$L$1,$L$2)))</f>
        <v>Completed</v>
      </c>
      <c r="L932" s="97" t="s">
        <v>57</v>
      </c>
      <c r="M932" s="97" t="s">
        <v>58</v>
      </c>
      <c r="N932" s="97" t="s">
        <v>108</v>
      </c>
      <c r="O932" s="97" t="s">
        <v>109</v>
      </c>
      <c r="P932" s="97" t="s">
        <v>100</v>
      </c>
      <c r="Q932" s="97" t="s">
        <v>101</v>
      </c>
      <c r="R932" s="102">
        <v>1.4999999999999999E-2</v>
      </c>
      <c r="S932" s="102">
        <v>3.2500000000000001E-2</v>
      </c>
      <c r="T932" s="103">
        <v>60000</v>
      </c>
      <c r="U932" s="103">
        <v>62035</v>
      </c>
      <c r="V932" s="101">
        <f t="shared" ref="V932:V937" si="3313">IF(U932&gt;T932,0,T932-U932)</f>
        <v>0</v>
      </c>
      <c r="W932" s="101">
        <f t="shared" ref="W932:W937" si="3314">IF(U932&gt;T932,T932,U932)</f>
        <v>60000</v>
      </c>
      <c r="X932" s="103"/>
      <c r="Y932" s="104">
        <f t="shared" ref="Y932:Y937" si="3315">X932/U932</f>
        <v>0</v>
      </c>
      <c r="Z932" s="105" t="e">
        <f t="shared" ref="Z932:Z937" si="3316">AE932/X932</f>
        <v>#DIV/0!</v>
      </c>
      <c r="AA932" s="106">
        <f t="shared" ref="AA932:AA937" si="3317">IF(O932="cpv",(T932*R932),(T932/1000*R932))</f>
        <v>900</v>
      </c>
      <c r="AB932" s="107">
        <v>1332.42</v>
      </c>
      <c r="AC932" s="106">
        <f t="shared" ref="AC932:AC937" si="3318">AB932-AA932</f>
        <v>432.42000000000007</v>
      </c>
      <c r="AD932" s="108">
        <f t="shared" ref="AD932:AD937" si="3319">IF(O932="cpv",(T932*S932),(T932/1000*S932))</f>
        <v>1950</v>
      </c>
      <c r="AE932" s="298">
        <v>1950</v>
      </c>
      <c r="AF932" s="109">
        <f t="shared" ref="AF932:AF937" si="3320">AE932-AD932</f>
        <v>0</v>
      </c>
      <c r="AG932" s="109">
        <v>0</v>
      </c>
      <c r="AH932" s="109">
        <f t="shared" ref="AH932:AH937" si="3321">AE932-AB932-AG932</f>
        <v>617.57999999999993</v>
      </c>
      <c r="AI932" s="341">
        <f t="shared" ref="AI932:AI937" si="3322">AH932/AE932</f>
        <v>0.31670769230769225</v>
      </c>
    </row>
    <row r="933" spans="1:37" ht="15.75" hidden="1" customHeight="1" thickBot="1" x14ac:dyDescent="0.3">
      <c r="A933" s="360" t="s">
        <v>1419</v>
      </c>
      <c r="B933" s="157">
        <v>2016</v>
      </c>
      <c r="C933" s="157">
        <v>5</v>
      </c>
      <c r="D933" s="342" t="s">
        <v>1016</v>
      </c>
      <c r="E933" s="159">
        <v>42491</v>
      </c>
      <c r="F933" s="159">
        <v>42497</v>
      </c>
      <c r="G933" s="343">
        <f t="shared" ca="1" si="3311"/>
        <v>0</v>
      </c>
      <c r="H933" s="156" t="s">
        <v>74</v>
      </c>
      <c r="I933" s="156" t="s">
        <v>408</v>
      </c>
      <c r="J933" s="156" t="s">
        <v>1420</v>
      </c>
      <c r="K933" s="344" t="str">
        <f t="shared" ca="1" si="3312"/>
        <v>Completed</v>
      </c>
      <c r="L933" s="157" t="s">
        <v>133</v>
      </c>
      <c r="M933" s="157" t="s">
        <v>58</v>
      </c>
      <c r="N933" s="157" t="s">
        <v>108</v>
      </c>
      <c r="O933" s="157" t="s">
        <v>109</v>
      </c>
      <c r="P933" s="157" t="s">
        <v>100</v>
      </c>
      <c r="Q933" s="157" t="s">
        <v>101</v>
      </c>
      <c r="R933" s="158">
        <v>5.0000000000000001E-3</v>
      </c>
      <c r="S933" s="158">
        <v>3.2500000000000001E-2</v>
      </c>
      <c r="T933" s="345">
        <v>50000</v>
      </c>
      <c r="U933" s="345">
        <v>52122</v>
      </c>
      <c r="V933" s="344">
        <f t="shared" si="3313"/>
        <v>0</v>
      </c>
      <c r="W933" s="344">
        <f t="shared" si="3314"/>
        <v>50000</v>
      </c>
      <c r="X933" s="345">
        <v>282</v>
      </c>
      <c r="Y933" s="346">
        <f t="shared" si="3315"/>
        <v>5.410383331414758E-3</v>
      </c>
      <c r="Z933" s="347">
        <f t="shared" si="3316"/>
        <v>5.7624113475177303</v>
      </c>
      <c r="AA933" s="348">
        <f t="shared" si="3317"/>
        <v>250</v>
      </c>
      <c r="AB933" s="349">
        <f t="shared" ref="AB933:AB937" si="3323">IF(O933="cpv",(IF(V933&gt;0,U933*R933,AA933)),(IF(V933&gt;0,U933/1000*R933,AA933)))</f>
        <v>250</v>
      </c>
      <c r="AC933" s="348">
        <f t="shared" si="3318"/>
        <v>0</v>
      </c>
      <c r="AD933" s="350">
        <f t="shared" si="3319"/>
        <v>1625</v>
      </c>
      <c r="AE933" s="351">
        <v>1625</v>
      </c>
      <c r="AF933" s="352">
        <f t="shared" si="3320"/>
        <v>0</v>
      </c>
      <c r="AG933" s="352">
        <v>0</v>
      </c>
      <c r="AH933" s="352">
        <f t="shared" si="3321"/>
        <v>1375</v>
      </c>
      <c r="AI933" s="353">
        <f t="shared" si="3322"/>
        <v>0.84615384615384615</v>
      </c>
    </row>
    <row r="934" spans="1:37" ht="15" hidden="1" customHeight="1" x14ac:dyDescent="0.3">
      <c r="A934" s="359" t="s">
        <v>1421</v>
      </c>
      <c r="B934" s="111">
        <v>2016</v>
      </c>
      <c r="C934" s="111">
        <v>5</v>
      </c>
      <c r="D934" s="112" t="s">
        <v>1016</v>
      </c>
      <c r="E934" s="113">
        <v>42491</v>
      </c>
      <c r="F934" s="113">
        <v>42497</v>
      </c>
      <c r="G934" s="114">
        <f t="shared" ca="1" si="3311"/>
        <v>0</v>
      </c>
      <c r="H934" s="115" t="s">
        <v>74</v>
      </c>
      <c r="I934" s="115" t="s">
        <v>408</v>
      </c>
      <c r="J934" s="115" t="s">
        <v>1426</v>
      </c>
      <c r="K934" s="116" t="str">
        <f t="shared" ca="1" si="3312"/>
        <v>Completed</v>
      </c>
      <c r="L934" s="111" t="s">
        <v>186</v>
      </c>
      <c r="M934" s="111" t="s">
        <v>58</v>
      </c>
      <c r="N934" s="111" t="s">
        <v>59</v>
      </c>
      <c r="O934" s="111" t="s">
        <v>60</v>
      </c>
      <c r="P934" s="111" t="s">
        <v>61</v>
      </c>
      <c r="Q934" s="111" t="s">
        <v>62</v>
      </c>
      <c r="R934" s="117">
        <v>0.15</v>
      </c>
      <c r="S934" s="117">
        <v>0.8</v>
      </c>
      <c r="T934" s="118">
        <v>600000</v>
      </c>
      <c r="U934" s="118">
        <v>600325</v>
      </c>
      <c r="V934" s="116">
        <f t="shared" si="3313"/>
        <v>0</v>
      </c>
      <c r="W934" s="116">
        <f t="shared" si="3314"/>
        <v>600000</v>
      </c>
      <c r="X934" s="118">
        <v>403</v>
      </c>
      <c r="Y934" s="119">
        <f t="shared" si="3315"/>
        <v>6.7130304418440011E-4</v>
      </c>
      <c r="Z934" s="120">
        <f t="shared" si="3316"/>
        <v>2.2997766749379651</v>
      </c>
      <c r="AA934" s="121">
        <f t="shared" si="3317"/>
        <v>90</v>
      </c>
      <c r="AB934" s="122">
        <f t="shared" si="3323"/>
        <v>90</v>
      </c>
      <c r="AC934" s="121">
        <f t="shared" si="3318"/>
        <v>0</v>
      </c>
      <c r="AD934" s="123">
        <f t="shared" si="3319"/>
        <v>480</v>
      </c>
      <c r="AE934" s="293">
        <v>926.81</v>
      </c>
      <c r="AF934" s="124">
        <f t="shared" si="3320"/>
        <v>446.80999999999995</v>
      </c>
      <c r="AG934" s="124">
        <v>0</v>
      </c>
      <c r="AH934" s="124">
        <f t="shared" si="3321"/>
        <v>836.81</v>
      </c>
      <c r="AI934" s="340">
        <f t="shared" si="3322"/>
        <v>0.90289271803282223</v>
      </c>
      <c r="AK934" s="429"/>
    </row>
    <row r="935" spans="1:37" ht="15" hidden="1" customHeight="1" x14ac:dyDescent="0.3">
      <c r="A935" s="361" t="s">
        <v>1422</v>
      </c>
      <c r="B935" s="97">
        <v>2016</v>
      </c>
      <c r="C935" s="97">
        <v>5</v>
      </c>
      <c r="D935" s="98" t="s">
        <v>1016</v>
      </c>
      <c r="E935" s="99">
        <v>42491</v>
      </c>
      <c r="F935" s="99">
        <v>42497</v>
      </c>
      <c r="G935" s="100">
        <f t="shared" ca="1" si="3311"/>
        <v>0</v>
      </c>
      <c r="H935" s="96" t="s">
        <v>74</v>
      </c>
      <c r="I935" s="96" t="s">
        <v>408</v>
      </c>
      <c r="J935" s="96" t="s">
        <v>1426</v>
      </c>
      <c r="K935" s="101" t="str">
        <f t="shared" ca="1" si="3312"/>
        <v>Completed</v>
      </c>
      <c r="L935" s="97" t="s">
        <v>92</v>
      </c>
      <c r="M935" s="97" t="s">
        <v>58</v>
      </c>
      <c r="N935" s="97" t="s">
        <v>59</v>
      </c>
      <c r="O935" s="97" t="s">
        <v>60</v>
      </c>
      <c r="P935" s="97" t="s">
        <v>61</v>
      </c>
      <c r="Q935" s="97" t="s">
        <v>62</v>
      </c>
      <c r="R935" s="102">
        <v>0.1</v>
      </c>
      <c r="S935" s="102">
        <v>0.8</v>
      </c>
      <c r="T935" s="103">
        <v>600000</v>
      </c>
      <c r="U935" s="103">
        <v>551229</v>
      </c>
      <c r="V935" s="101">
        <f t="shared" si="3313"/>
        <v>48771</v>
      </c>
      <c r="W935" s="101">
        <f t="shared" si="3314"/>
        <v>551229</v>
      </c>
      <c r="X935" s="103"/>
      <c r="Y935" s="104">
        <f t="shared" si="3315"/>
        <v>0</v>
      </c>
      <c r="Z935" s="105" t="e">
        <f t="shared" si="3316"/>
        <v>#DIV/0!</v>
      </c>
      <c r="AA935" s="106">
        <f t="shared" si="3317"/>
        <v>60</v>
      </c>
      <c r="AB935" s="107">
        <f t="shared" si="3323"/>
        <v>55.122900000000008</v>
      </c>
      <c r="AC935" s="106">
        <f t="shared" si="3318"/>
        <v>-4.8770999999999916</v>
      </c>
      <c r="AD935" s="108">
        <f t="shared" si="3319"/>
        <v>480</v>
      </c>
      <c r="AE935" s="298">
        <v>440.98320000000001</v>
      </c>
      <c r="AF935" s="109">
        <f t="shared" si="3320"/>
        <v>-39.016799999999989</v>
      </c>
      <c r="AG935" s="109">
        <v>0</v>
      </c>
      <c r="AH935" s="109">
        <f t="shared" si="3321"/>
        <v>385.8603</v>
      </c>
      <c r="AI935" s="341">
        <f t="shared" si="3322"/>
        <v>0.875</v>
      </c>
    </row>
    <row r="936" spans="1:37" ht="15" hidden="1" customHeight="1" x14ac:dyDescent="0.3">
      <c r="A936" s="361" t="s">
        <v>1423</v>
      </c>
      <c r="B936" s="97">
        <v>2016</v>
      </c>
      <c r="C936" s="97">
        <v>5</v>
      </c>
      <c r="D936" s="98" t="s">
        <v>1016</v>
      </c>
      <c r="E936" s="99">
        <v>42491</v>
      </c>
      <c r="F936" s="99">
        <v>42497</v>
      </c>
      <c r="G936" s="100">
        <f t="shared" ca="1" si="3311"/>
        <v>0</v>
      </c>
      <c r="H936" s="96" t="s">
        <v>74</v>
      </c>
      <c r="I936" s="96" t="s">
        <v>408</v>
      </c>
      <c r="J936" s="96" t="s">
        <v>1426</v>
      </c>
      <c r="K936" s="101" t="str">
        <f t="shared" ca="1" si="3312"/>
        <v>Completed</v>
      </c>
      <c r="L936" s="97" t="s">
        <v>72</v>
      </c>
      <c r="M936" s="97" t="s">
        <v>58</v>
      </c>
      <c r="N936" s="97" t="s">
        <v>59</v>
      </c>
      <c r="O936" s="97" t="s">
        <v>60</v>
      </c>
      <c r="P936" s="97" t="s">
        <v>61</v>
      </c>
      <c r="Q936" s="97" t="s">
        <v>62</v>
      </c>
      <c r="R936" s="102">
        <v>0.2</v>
      </c>
      <c r="S936" s="102">
        <v>0.8</v>
      </c>
      <c r="T936" s="103">
        <v>400000</v>
      </c>
      <c r="U936" s="103">
        <v>510234</v>
      </c>
      <c r="V936" s="101">
        <f t="shared" si="3313"/>
        <v>0</v>
      </c>
      <c r="W936" s="101">
        <f t="shared" si="3314"/>
        <v>400000</v>
      </c>
      <c r="X936" s="103"/>
      <c r="Y936" s="104">
        <f t="shared" si="3315"/>
        <v>0</v>
      </c>
      <c r="Z936" s="105" t="e">
        <f t="shared" si="3316"/>
        <v>#DIV/0!</v>
      </c>
      <c r="AA936" s="106">
        <f t="shared" si="3317"/>
        <v>80</v>
      </c>
      <c r="AB936" s="107">
        <f t="shared" si="3323"/>
        <v>80</v>
      </c>
      <c r="AC936" s="106">
        <f t="shared" si="3318"/>
        <v>0</v>
      </c>
      <c r="AD936" s="108">
        <f t="shared" si="3319"/>
        <v>320</v>
      </c>
      <c r="AE936" s="298">
        <v>408.24</v>
      </c>
      <c r="AF936" s="109">
        <f t="shared" si="3320"/>
        <v>88.240000000000009</v>
      </c>
      <c r="AG936" s="109">
        <v>0</v>
      </c>
      <c r="AH936" s="109">
        <f t="shared" si="3321"/>
        <v>328.24</v>
      </c>
      <c r="AI936" s="341">
        <f t="shared" si="3322"/>
        <v>0.80403684107387807</v>
      </c>
    </row>
    <row r="937" spans="1:37" ht="15" hidden="1" customHeight="1" x14ac:dyDescent="0.3">
      <c r="A937" s="361" t="s">
        <v>1424</v>
      </c>
      <c r="B937" s="97">
        <v>2016</v>
      </c>
      <c r="C937" s="97">
        <v>5</v>
      </c>
      <c r="D937" s="98" t="s">
        <v>1016</v>
      </c>
      <c r="E937" s="99">
        <v>42491</v>
      </c>
      <c r="F937" s="99">
        <v>42497</v>
      </c>
      <c r="G937" s="100">
        <f t="shared" ca="1" si="3311"/>
        <v>0</v>
      </c>
      <c r="H937" s="96" t="s">
        <v>74</v>
      </c>
      <c r="I937" s="96" t="s">
        <v>408</v>
      </c>
      <c r="J937" s="96" t="s">
        <v>1426</v>
      </c>
      <c r="K937" s="101" t="str">
        <f t="shared" ca="1" si="3312"/>
        <v>Completed</v>
      </c>
      <c r="L937" s="97" t="s">
        <v>64</v>
      </c>
      <c r="M937" s="97" t="s">
        <v>58</v>
      </c>
      <c r="N937" s="97" t="s">
        <v>59</v>
      </c>
      <c r="O937" s="97" t="s">
        <v>60</v>
      </c>
      <c r="P937" s="97" t="s">
        <v>61</v>
      </c>
      <c r="Q937" s="97" t="s">
        <v>62</v>
      </c>
      <c r="R937" s="102">
        <v>0.2</v>
      </c>
      <c r="S937" s="102">
        <v>0.8</v>
      </c>
      <c r="T937" s="103">
        <v>2000000</v>
      </c>
      <c r="U937" s="103">
        <v>1972061</v>
      </c>
      <c r="V937" s="101">
        <f t="shared" si="3313"/>
        <v>27939</v>
      </c>
      <c r="W937" s="101">
        <f t="shared" si="3314"/>
        <v>1972061</v>
      </c>
      <c r="X937" s="103">
        <v>831</v>
      </c>
      <c r="Y937" s="104">
        <f t="shared" si="3315"/>
        <v>4.2138655954354355E-4</v>
      </c>
      <c r="Z937" s="105">
        <f t="shared" si="3316"/>
        <v>1.8989169675090252</v>
      </c>
      <c r="AA937" s="106">
        <f t="shared" si="3317"/>
        <v>400</v>
      </c>
      <c r="AB937" s="107">
        <f t="shared" si="3323"/>
        <v>394.41219999999998</v>
      </c>
      <c r="AC937" s="106">
        <f t="shared" si="3318"/>
        <v>-5.5878000000000156</v>
      </c>
      <c r="AD937" s="108">
        <f t="shared" si="3319"/>
        <v>1600</v>
      </c>
      <c r="AE937" s="298">
        <v>1578</v>
      </c>
      <c r="AF937" s="109">
        <f t="shared" si="3320"/>
        <v>-22</v>
      </c>
      <c r="AG937" s="109">
        <v>0</v>
      </c>
      <c r="AH937" s="109">
        <f t="shared" si="3321"/>
        <v>1183.5878</v>
      </c>
      <c r="AI937" s="341">
        <f t="shared" si="3322"/>
        <v>0.75005564005069714</v>
      </c>
    </row>
    <row r="938" spans="1:37" ht="15.75" hidden="1" customHeight="1" thickBot="1" x14ac:dyDescent="0.3">
      <c r="A938" s="360" t="s">
        <v>1425</v>
      </c>
      <c r="B938" s="157">
        <v>2016</v>
      </c>
      <c r="C938" s="157">
        <v>5</v>
      </c>
      <c r="D938" s="342" t="s">
        <v>1016</v>
      </c>
      <c r="E938" s="159">
        <v>42491</v>
      </c>
      <c r="F938" s="159">
        <v>42497</v>
      </c>
      <c r="G938" s="343">
        <f t="shared" ref="G938:G944" ca="1" si="3324">IF($N$1&gt;F938,0,(F938-$N$1))</f>
        <v>0</v>
      </c>
      <c r="H938" s="156" t="s">
        <v>74</v>
      </c>
      <c r="I938" s="156" t="s">
        <v>408</v>
      </c>
      <c r="J938" s="156" t="s">
        <v>1426</v>
      </c>
      <c r="K938" s="344" t="str">
        <f t="shared" ref="K938:K944" ca="1" si="3325">IF(F938=0,$L$3,(IF(G938=0,$L$1,$L$2)))</f>
        <v>Completed</v>
      </c>
      <c r="L938" s="157" t="s">
        <v>57</v>
      </c>
      <c r="M938" s="157" t="s">
        <v>58</v>
      </c>
      <c r="N938" s="157" t="s">
        <v>59</v>
      </c>
      <c r="O938" s="157" t="s">
        <v>60</v>
      </c>
      <c r="P938" s="157" t="s">
        <v>61</v>
      </c>
      <c r="Q938" s="157" t="s">
        <v>62</v>
      </c>
      <c r="R938" s="158">
        <v>0.5</v>
      </c>
      <c r="S938" s="158">
        <v>0.8</v>
      </c>
      <c r="T938" s="345">
        <v>600000</v>
      </c>
      <c r="U938" s="345">
        <v>551708</v>
      </c>
      <c r="V938" s="344">
        <f t="shared" ref="V938:V944" si="3326">IF(U938&gt;T938,0,T938-U938)</f>
        <v>48292</v>
      </c>
      <c r="W938" s="344">
        <f t="shared" ref="W938:W944" si="3327">IF(U938&gt;T938,T938,U938)</f>
        <v>551708</v>
      </c>
      <c r="X938" s="345"/>
      <c r="Y938" s="346">
        <f t="shared" ref="Y938:Y944" si="3328">X938/U938</f>
        <v>0</v>
      </c>
      <c r="Z938" s="347" t="e">
        <f t="shared" ref="Z938:Z944" si="3329">AE938/X938</f>
        <v>#DIV/0!</v>
      </c>
      <c r="AA938" s="348">
        <f t="shared" ref="AA938:AA944" si="3330">IF(O938="cpv",(T938*R938),(T938/1000*R938))</f>
        <v>300</v>
      </c>
      <c r="AB938" s="349">
        <f t="shared" ref="AB938:AB944" si="3331">IF(O938="cpv",(IF(V938&gt;0,U938*R938,AA938)),(IF(V938&gt;0,U938/1000*R938,AA938)))</f>
        <v>275.85399999999998</v>
      </c>
      <c r="AC938" s="348">
        <f t="shared" ref="AC938:AC944" si="3332">AB938-AA938</f>
        <v>-24.146000000000015</v>
      </c>
      <c r="AD938" s="350">
        <f t="shared" ref="AD938:AD944" si="3333">IF(O938="cpv",(T938*S938),(T938/1000*S938))</f>
        <v>480</v>
      </c>
      <c r="AE938" s="351">
        <v>441.3664</v>
      </c>
      <c r="AF938" s="352">
        <f t="shared" ref="AF938:AF944" si="3334">AE938-AD938</f>
        <v>-38.633600000000001</v>
      </c>
      <c r="AG938" s="352">
        <v>0</v>
      </c>
      <c r="AH938" s="352">
        <f t="shared" ref="AH938:AH944" si="3335">AE938-AB938-AG938</f>
        <v>165.51240000000001</v>
      </c>
      <c r="AI938" s="353">
        <f t="shared" ref="AI938:AI944" si="3336">AH938/AE938</f>
        <v>0.37500000000000006</v>
      </c>
    </row>
    <row r="939" spans="1:37" ht="15.75" hidden="1" customHeight="1" thickBot="1" x14ac:dyDescent="0.3">
      <c r="A939" s="362" t="s">
        <v>1427</v>
      </c>
      <c r="B939" s="141">
        <v>2016</v>
      </c>
      <c r="C939" s="141">
        <v>5</v>
      </c>
      <c r="D939" s="142" t="s">
        <v>1016</v>
      </c>
      <c r="E939" s="143">
        <v>42491</v>
      </c>
      <c r="F939" s="143">
        <v>42497</v>
      </c>
      <c r="G939" s="144">
        <f t="shared" ca="1" si="3324"/>
        <v>0</v>
      </c>
      <c r="H939" s="145" t="s">
        <v>74</v>
      </c>
      <c r="I939" s="145" t="s">
        <v>408</v>
      </c>
      <c r="J939" s="145" t="s">
        <v>1428</v>
      </c>
      <c r="K939" s="146" t="str">
        <f t="shared" ca="1" si="3325"/>
        <v>Completed</v>
      </c>
      <c r="L939" s="141" t="s">
        <v>77</v>
      </c>
      <c r="M939" s="141" t="s">
        <v>58</v>
      </c>
      <c r="N939" s="141" t="s">
        <v>78</v>
      </c>
      <c r="O939" s="141" t="s">
        <v>60</v>
      </c>
      <c r="P939" s="141" t="s">
        <v>79</v>
      </c>
      <c r="Q939" s="141" t="s">
        <v>79</v>
      </c>
      <c r="R939" s="102">
        <v>1.5</v>
      </c>
      <c r="S939" s="147">
        <v>4</v>
      </c>
      <c r="T939" s="148">
        <v>750000</v>
      </c>
      <c r="U939" s="148">
        <v>707814</v>
      </c>
      <c r="V939" s="146">
        <f t="shared" si="3326"/>
        <v>42186</v>
      </c>
      <c r="W939" s="146">
        <f t="shared" si="3327"/>
        <v>707814</v>
      </c>
      <c r="X939" s="148">
        <v>3103</v>
      </c>
      <c r="Y939" s="149">
        <f t="shared" si="3328"/>
        <v>4.3839200693967621E-3</v>
      </c>
      <c r="Z939" s="150">
        <f t="shared" si="3329"/>
        <v>1.2579825974863035</v>
      </c>
      <c r="AA939" s="151">
        <f t="shared" si="3330"/>
        <v>1125</v>
      </c>
      <c r="AB939" s="152">
        <v>134</v>
      </c>
      <c r="AC939" s="151">
        <f t="shared" si="3332"/>
        <v>-991</v>
      </c>
      <c r="AD939" s="153">
        <f t="shared" si="3333"/>
        <v>3000</v>
      </c>
      <c r="AE939" s="295">
        <v>3903.52</v>
      </c>
      <c r="AF939" s="154">
        <f t="shared" si="3334"/>
        <v>903.52</v>
      </c>
      <c r="AG939" s="154">
        <v>0</v>
      </c>
      <c r="AH939" s="154">
        <f t="shared" si="3335"/>
        <v>3769.52</v>
      </c>
      <c r="AI939" s="354">
        <f t="shared" si="3336"/>
        <v>0.96567200885354754</v>
      </c>
    </row>
    <row r="940" spans="1:37" ht="15" hidden="1" customHeight="1" x14ac:dyDescent="0.3">
      <c r="A940" s="359" t="s">
        <v>1429</v>
      </c>
      <c r="B940" s="111">
        <v>2016</v>
      </c>
      <c r="C940" s="111">
        <v>5</v>
      </c>
      <c r="D940" s="112" t="s">
        <v>1016</v>
      </c>
      <c r="E940" s="113">
        <v>42491</v>
      </c>
      <c r="F940" s="113">
        <v>42519</v>
      </c>
      <c r="G940" s="114">
        <f t="shared" ca="1" si="3324"/>
        <v>0</v>
      </c>
      <c r="H940" s="115" t="s">
        <v>74</v>
      </c>
      <c r="I940" s="115" t="s">
        <v>619</v>
      </c>
      <c r="J940" s="115" t="s">
        <v>1432</v>
      </c>
      <c r="K940" s="116" t="str">
        <f t="shared" ca="1" si="3325"/>
        <v>Completed</v>
      </c>
      <c r="L940" s="111" t="s">
        <v>77</v>
      </c>
      <c r="M940" s="111" t="s">
        <v>58</v>
      </c>
      <c r="N940" s="111" t="s">
        <v>108</v>
      </c>
      <c r="O940" s="111" t="s">
        <v>109</v>
      </c>
      <c r="P940" s="111" t="s">
        <v>100</v>
      </c>
      <c r="Q940" s="111" t="s">
        <v>101</v>
      </c>
      <c r="R940" s="117">
        <v>0.01</v>
      </c>
      <c r="S940" s="117">
        <v>0.04</v>
      </c>
      <c r="T940" s="118">
        <v>125000</v>
      </c>
      <c r="U940" s="118">
        <v>125240</v>
      </c>
      <c r="V940" s="116">
        <f t="shared" si="3326"/>
        <v>0</v>
      </c>
      <c r="W940" s="116">
        <f t="shared" si="3327"/>
        <v>125000</v>
      </c>
      <c r="X940" s="118">
        <v>6485</v>
      </c>
      <c r="Y940" s="119">
        <f t="shared" si="3328"/>
        <v>5.1780581283934847E-2</v>
      </c>
      <c r="Z940" s="120">
        <f t="shared" si="3329"/>
        <v>0.61680801850424061</v>
      </c>
      <c r="AA940" s="121">
        <f t="shared" si="3330"/>
        <v>1250</v>
      </c>
      <c r="AB940" s="122">
        <v>250</v>
      </c>
      <c r="AC940" s="121">
        <f t="shared" si="3332"/>
        <v>-1000</v>
      </c>
      <c r="AD940" s="123">
        <f t="shared" si="3333"/>
        <v>5000</v>
      </c>
      <c r="AE940" s="293">
        <v>4000</v>
      </c>
      <c r="AF940" s="124">
        <f t="shared" si="3334"/>
        <v>-1000</v>
      </c>
      <c r="AG940" s="124">
        <v>0</v>
      </c>
      <c r="AH940" s="124">
        <f t="shared" si="3335"/>
        <v>3750</v>
      </c>
      <c r="AI940" s="340">
        <f t="shared" si="3336"/>
        <v>0.9375</v>
      </c>
    </row>
    <row r="941" spans="1:37" ht="15" hidden="1" customHeight="1" x14ac:dyDescent="0.3">
      <c r="A941" s="361" t="s">
        <v>1430</v>
      </c>
      <c r="B941" s="97">
        <v>2016</v>
      </c>
      <c r="C941" s="97">
        <v>5</v>
      </c>
      <c r="D941" s="98" t="s">
        <v>1016</v>
      </c>
      <c r="E941" s="99">
        <v>42491</v>
      </c>
      <c r="F941" s="99">
        <v>42519</v>
      </c>
      <c r="G941" s="100">
        <f t="shared" ca="1" si="3324"/>
        <v>0</v>
      </c>
      <c r="H941" s="96" t="s">
        <v>74</v>
      </c>
      <c r="I941" s="96" t="s">
        <v>619</v>
      </c>
      <c r="J941" s="96" t="s">
        <v>1432</v>
      </c>
      <c r="K941" s="101" t="str">
        <f t="shared" ca="1" si="3325"/>
        <v>Completed</v>
      </c>
      <c r="L941" s="97" t="s">
        <v>57</v>
      </c>
      <c r="M941" s="97" t="s">
        <v>58</v>
      </c>
      <c r="N941" s="97" t="s">
        <v>108</v>
      </c>
      <c r="O941" s="97" t="s">
        <v>109</v>
      </c>
      <c r="P941" s="97" t="s">
        <v>100</v>
      </c>
      <c r="Q941" s="97" t="s">
        <v>101</v>
      </c>
      <c r="R941" s="102">
        <v>1.4999999999999999E-2</v>
      </c>
      <c r="S941" s="102">
        <v>0.04</v>
      </c>
      <c r="T941" s="103">
        <v>100000</v>
      </c>
      <c r="U941" s="103">
        <v>99325</v>
      </c>
      <c r="V941" s="101">
        <f t="shared" si="3326"/>
        <v>675</v>
      </c>
      <c r="W941" s="101">
        <f t="shared" si="3327"/>
        <v>99325</v>
      </c>
      <c r="X941" s="103"/>
      <c r="Y941" s="104">
        <f t="shared" si="3328"/>
        <v>0</v>
      </c>
      <c r="Z941" s="105" t="e">
        <f t="shared" si="3329"/>
        <v>#DIV/0!</v>
      </c>
      <c r="AA941" s="106">
        <f t="shared" si="3330"/>
        <v>1500</v>
      </c>
      <c r="AB941" s="107">
        <f t="shared" si="3331"/>
        <v>1489.875</v>
      </c>
      <c r="AC941" s="106">
        <f t="shared" si="3332"/>
        <v>-10.125</v>
      </c>
      <c r="AD941" s="108">
        <f t="shared" si="3333"/>
        <v>4000</v>
      </c>
      <c r="AE941" s="298">
        <v>4000</v>
      </c>
      <c r="AF941" s="109">
        <f t="shared" si="3334"/>
        <v>0</v>
      </c>
      <c r="AG941" s="109">
        <v>0</v>
      </c>
      <c r="AH941" s="109">
        <f t="shared" si="3335"/>
        <v>2510.125</v>
      </c>
      <c r="AI941" s="341">
        <f t="shared" si="3336"/>
        <v>0.62753124999999998</v>
      </c>
    </row>
    <row r="942" spans="1:37" ht="15.75" hidden="1" customHeight="1" thickBot="1" x14ac:dyDescent="0.3">
      <c r="A942" s="360" t="s">
        <v>1431</v>
      </c>
      <c r="B942" s="157">
        <v>2016</v>
      </c>
      <c r="C942" s="157">
        <v>5</v>
      </c>
      <c r="D942" s="342" t="s">
        <v>1016</v>
      </c>
      <c r="E942" s="159">
        <v>42491</v>
      </c>
      <c r="F942" s="159">
        <v>42519</v>
      </c>
      <c r="G942" s="343">
        <f t="shared" ca="1" si="3324"/>
        <v>0</v>
      </c>
      <c r="H942" s="156" t="s">
        <v>74</v>
      </c>
      <c r="I942" s="156" t="s">
        <v>619</v>
      </c>
      <c r="J942" s="156" t="s">
        <v>1432</v>
      </c>
      <c r="K942" s="344" t="str">
        <f t="shared" ca="1" si="3325"/>
        <v>Completed</v>
      </c>
      <c r="L942" s="157" t="s">
        <v>133</v>
      </c>
      <c r="M942" s="157" t="s">
        <v>58</v>
      </c>
      <c r="N942" s="157" t="s">
        <v>108</v>
      </c>
      <c r="O942" s="157" t="s">
        <v>109</v>
      </c>
      <c r="P942" s="157" t="s">
        <v>100</v>
      </c>
      <c r="Q942" s="157" t="s">
        <v>101</v>
      </c>
      <c r="R942" s="158">
        <v>5.0000000000000001E-3</v>
      </c>
      <c r="S942" s="158">
        <v>0.04</v>
      </c>
      <c r="T942" s="345">
        <v>50000</v>
      </c>
      <c r="U942" s="345">
        <v>50959</v>
      </c>
      <c r="V942" s="344">
        <f t="shared" si="3326"/>
        <v>0</v>
      </c>
      <c r="W942" s="344">
        <f t="shared" si="3327"/>
        <v>50000</v>
      </c>
      <c r="X942" s="345">
        <v>646</v>
      </c>
      <c r="Y942" s="346">
        <f t="shared" si="3328"/>
        <v>1.2676857866127671E-2</v>
      </c>
      <c r="Z942" s="347">
        <f t="shared" si="3329"/>
        <v>3.0959752321981426</v>
      </c>
      <c r="AA942" s="348">
        <f t="shared" si="3330"/>
        <v>250</v>
      </c>
      <c r="AB942" s="349">
        <f t="shared" si="3331"/>
        <v>250</v>
      </c>
      <c r="AC942" s="348">
        <f t="shared" si="3332"/>
        <v>0</v>
      </c>
      <c r="AD942" s="350">
        <f t="shared" si="3333"/>
        <v>2000</v>
      </c>
      <c r="AE942" s="351">
        <v>2000</v>
      </c>
      <c r="AF942" s="352">
        <f t="shared" si="3334"/>
        <v>0</v>
      </c>
      <c r="AG942" s="352">
        <v>0</v>
      </c>
      <c r="AH942" s="352">
        <f t="shared" si="3335"/>
        <v>1750</v>
      </c>
      <c r="AI942" s="353">
        <f t="shared" si="3336"/>
        <v>0.875</v>
      </c>
    </row>
    <row r="943" spans="1:37" ht="15.75" hidden="1" customHeight="1" thickBot="1" x14ac:dyDescent="0.3">
      <c r="A943" s="362" t="s">
        <v>1433</v>
      </c>
      <c r="B943" s="141">
        <v>2016</v>
      </c>
      <c r="C943" s="141">
        <v>5</v>
      </c>
      <c r="D943" s="142" t="s">
        <v>1016</v>
      </c>
      <c r="E943" s="143">
        <v>42491</v>
      </c>
      <c r="F943" s="143">
        <v>42504</v>
      </c>
      <c r="G943" s="144">
        <f t="shared" ca="1" si="3324"/>
        <v>0</v>
      </c>
      <c r="H943" s="145" t="s">
        <v>74</v>
      </c>
      <c r="I943" s="145" t="s">
        <v>151</v>
      </c>
      <c r="J943" s="145" t="s">
        <v>1434</v>
      </c>
      <c r="K943" s="146" t="str">
        <f t="shared" ca="1" si="3325"/>
        <v>Completed</v>
      </c>
      <c r="L943" s="141" t="s">
        <v>98</v>
      </c>
      <c r="M943" s="141" t="s">
        <v>58</v>
      </c>
      <c r="N943" s="141" t="s">
        <v>123</v>
      </c>
      <c r="O943" s="141" t="s">
        <v>109</v>
      </c>
      <c r="P943" s="141" t="s">
        <v>100</v>
      </c>
      <c r="Q943" s="141" t="s">
        <v>101</v>
      </c>
      <c r="R943" s="147">
        <v>3.6999999999999998E-2</v>
      </c>
      <c r="S943" s="147">
        <v>5.5E-2</v>
      </c>
      <c r="T943" s="148">
        <v>121000</v>
      </c>
      <c r="U943" s="148">
        <v>125802</v>
      </c>
      <c r="V943" s="146">
        <f t="shared" si="3326"/>
        <v>0</v>
      </c>
      <c r="W943" s="146">
        <f t="shared" si="3327"/>
        <v>121000</v>
      </c>
      <c r="X943" s="148">
        <v>8589</v>
      </c>
      <c r="Y943" s="149">
        <f t="shared" si="3328"/>
        <v>6.8273954309152479E-2</v>
      </c>
      <c r="Z943" s="150">
        <f t="shared" si="3329"/>
        <v>0.7547467691232973</v>
      </c>
      <c r="AA943" s="151">
        <f t="shared" si="3330"/>
        <v>4477</v>
      </c>
      <c r="AB943" s="152">
        <f t="shared" si="3331"/>
        <v>4477</v>
      </c>
      <c r="AC943" s="151">
        <f t="shared" si="3332"/>
        <v>0</v>
      </c>
      <c r="AD943" s="153">
        <f t="shared" si="3333"/>
        <v>6655</v>
      </c>
      <c r="AE943" s="295">
        <v>6482.52</v>
      </c>
      <c r="AF943" s="154">
        <f t="shared" si="3334"/>
        <v>-172.47999999999956</v>
      </c>
      <c r="AG943" s="154">
        <v>0</v>
      </c>
      <c r="AH943" s="154">
        <f t="shared" si="3335"/>
        <v>2005.5200000000004</v>
      </c>
      <c r="AI943" s="354">
        <f t="shared" si="3336"/>
        <v>0.30937351523790135</v>
      </c>
    </row>
    <row r="944" spans="1:37" ht="15" hidden="1" customHeight="1" x14ac:dyDescent="0.3">
      <c r="A944" s="408" t="s">
        <v>1435</v>
      </c>
      <c r="B944" s="357">
        <v>2016</v>
      </c>
      <c r="C944" s="357">
        <v>5</v>
      </c>
      <c r="D944" s="409" t="s">
        <v>1016</v>
      </c>
      <c r="E944" s="410">
        <v>42491</v>
      </c>
      <c r="F944" s="410">
        <v>42498</v>
      </c>
      <c r="G944" s="411">
        <f t="shared" ca="1" si="3324"/>
        <v>0</v>
      </c>
      <c r="H944" s="412" t="s">
        <v>74</v>
      </c>
      <c r="I944" s="412" t="s">
        <v>1266</v>
      </c>
      <c r="J944" s="412" t="s">
        <v>1436</v>
      </c>
      <c r="K944" s="413" t="str">
        <f t="shared" ca="1" si="3325"/>
        <v>Completed</v>
      </c>
      <c r="L944" s="357" t="s">
        <v>82</v>
      </c>
      <c r="M944" s="357" t="s">
        <v>58</v>
      </c>
      <c r="N944" s="357" t="s">
        <v>59</v>
      </c>
      <c r="O944" s="357" t="s">
        <v>60</v>
      </c>
      <c r="P944" s="357" t="s">
        <v>61</v>
      </c>
      <c r="Q944" s="357" t="s">
        <v>62</v>
      </c>
      <c r="R944" s="407">
        <v>0.1</v>
      </c>
      <c r="S944" s="407">
        <v>1.5</v>
      </c>
      <c r="T944" s="414">
        <v>1500000</v>
      </c>
      <c r="U944" s="414">
        <v>1789246</v>
      </c>
      <c r="V944" s="413">
        <f t="shared" si="3326"/>
        <v>0</v>
      </c>
      <c r="W944" s="413">
        <f t="shared" si="3327"/>
        <v>1500000</v>
      </c>
      <c r="X944" s="414">
        <v>503</v>
      </c>
      <c r="Y944" s="415">
        <f t="shared" si="3328"/>
        <v>2.8112400418947423E-4</v>
      </c>
      <c r="Z944" s="416">
        <f t="shared" si="3329"/>
        <v>2.982107355864811</v>
      </c>
      <c r="AA944" s="417">
        <f t="shared" si="3330"/>
        <v>150</v>
      </c>
      <c r="AB944" s="358">
        <f t="shared" si="3331"/>
        <v>150</v>
      </c>
      <c r="AC944" s="417">
        <f t="shared" si="3332"/>
        <v>0</v>
      </c>
      <c r="AD944" s="418">
        <f t="shared" si="3333"/>
        <v>2250</v>
      </c>
      <c r="AE944" s="419">
        <v>1500</v>
      </c>
      <c r="AF944" s="420">
        <f t="shared" si="3334"/>
        <v>-750</v>
      </c>
      <c r="AG944" s="420">
        <v>0</v>
      </c>
      <c r="AH944" s="420">
        <f t="shared" si="3335"/>
        <v>1350</v>
      </c>
      <c r="AI944" s="421">
        <f t="shared" si="3336"/>
        <v>0.9</v>
      </c>
    </row>
    <row r="945" spans="1:37" s="426" customFormat="1" ht="15" hidden="1" customHeight="1" thickBot="1" x14ac:dyDescent="0.3">
      <c r="A945" s="422" t="s">
        <v>1757</v>
      </c>
      <c r="B945" s="81">
        <v>2016</v>
      </c>
      <c r="C945" s="81">
        <v>5</v>
      </c>
      <c r="D945" s="82" t="s">
        <v>1016</v>
      </c>
      <c r="E945" s="83">
        <v>42491</v>
      </c>
      <c r="F945" s="83">
        <v>42498</v>
      </c>
      <c r="G945" s="84">
        <f t="shared" ref="G945" ca="1" si="3337">IF($N$1&gt;F945,0,(F945-$N$1))</f>
        <v>0</v>
      </c>
      <c r="H945" s="80" t="s">
        <v>74</v>
      </c>
      <c r="I945" s="80" t="s">
        <v>1266</v>
      </c>
      <c r="J945" s="80" t="s">
        <v>1436</v>
      </c>
      <c r="K945" s="85" t="str">
        <f t="shared" ref="K945" ca="1" si="3338">IF(F945=0,$L$3,(IF(G945=0,$L$1,$L$2)))</f>
        <v>Completed</v>
      </c>
      <c r="L945" s="81" t="s">
        <v>175</v>
      </c>
      <c r="M945" s="81" t="s">
        <v>58</v>
      </c>
      <c r="N945" s="81" t="s">
        <v>59</v>
      </c>
      <c r="O945" s="81" t="s">
        <v>60</v>
      </c>
      <c r="P945" s="81" t="s">
        <v>61</v>
      </c>
      <c r="Q945" s="81" t="s">
        <v>62</v>
      </c>
      <c r="R945" s="86">
        <v>0.1</v>
      </c>
      <c r="S945" s="86"/>
      <c r="T945" s="87">
        <v>200000</v>
      </c>
      <c r="U945" s="87">
        <v>200136</v>
      </c>
      <c r="V945" s="85">
        <f t="shared" ref="V945" si="3339">IF(U945&gt;T945,0,T945-U945)</f>
        <v>0</v>
      </c>
      <c r="W945" s="85">
        <f t="shared" ref="W945" si="3340">IF(U945&gt;T945,T945,U945)</f>
        <v>200000</v>
      </c>
      <c r="X945" s="87">
        <v>21</v>
      </c>
      <c r="Y945" s="88">
        <f t="shared" ref="Y945" si="3341">X945/U945</f>
        <v>1.0492864851900707E-4</v>
      </c>
      <c r="Z945" s="89">
        <f t="shared" ref="Z945" si="3342">AE945/X945</f>
        <v>0</v>
      </c>
      <c r="AA945" s="90">
        <f t="shared" ref="AA945" si="3343">IF(O945="cpv",(T945*R945),(T945/1000*R945))</f>
        <v>20</v>
      </c>
      <c r="AB945" s="423">
        <f t="shared" ref="AB945" si="3344">IF(O945="cpv",(IF(V945&gt;0,U945*R945,AA945)),(IF(V945&gt;0,U945/1000*R945,AA945)))</f>
        <v>20</v>
      </c>
      <c r="AC945" s="90">
        <f t="shared" ref="AC945" si="3345">AB945-AA945</f>
        <v>0</v>
      </c>
      <c r="AD945" s="92">
        <f t="shared" ref="AD945" si="3346">IF(O945="cpv",(T945*S945),(T945/1000*S945))</f>
        <v>0</v>
      </c>
      <c r="AE945" s="424">
        <v>0</v>
      </c>
      <c r="AF945" s="94">
        <f t="shared" ref="AF945" si="3347">AE945-AD945</f>
        <v>0</v>
      </c>
      <c r="AG945" s="94">
        <v>0</v>
      </c>
      <c r="AH945" s="94">
        <f t="shared" ref="AH945" si="3348">AE945-AB945-AG945</f>
        <v>-20</v>
      </c>
      <c r="AI945" s="425" t="e">
        <f t="shared" ref="AI945" si="3349">AH945/AE945</f>
        <v>#DIV/0!</v>
      </c>
      <c r="AK945" s="430"/>
    </row>
    <row r="946" spans="1:37" s="427" customFormat="1" ht="15.75" hidden="1" customHeight="1" thickBot="1" x14ac:dyDescent="0.3">
      <c r="A946" s="362" t="s">
        <v>1437</v>
      </c>
      <c r="B946" s="141">
        <v>2016</v>
      </c>
      <c r="C946" s="141">
        <v>5</v>
      </c>
      <c r="D946" s="142" t="s">
        <v>1016</v>
      </c>
      <c r="E946" s="143">
        <v>42491</v>
      </c>
      <c r="F946" s="143">
        <v>42521</v>
      </c>
      <c r="G946" s="144">
        <f t="shared" ref="G946:G953" ca="1" si="3350">IF($N$1&gt;F946,0,(F946-$N$1))</f>
        <v>0</v>
      </c>
      <c r="H946" s="145" t="s">
        <v>74</v>
      </c>
      <c r="I946" s="145" t="s">
        <v>940</v>
      </c>
      <c r="J946" s="145" t="s">
        <v>1438</v>
      </c>
      <c r="K946" s="146" t="str">
        <f t="shared" ref="K946:K953" ca="1" si="3351">IF(F946=0,$L$3,(IF(G946=0,$L$1,$L$2)))</f>
        <v>Completed</v>
      </c>
      <c r="L946" s="141" t="s">
        <v>57</v>
      </c>
      <c r="M946" s="141" t="s">
        <v>58</v>
      </c>
      <c r="N946" s="141" t="s">
        <v>59</v>
      </c>
      <c r="O946" s="141" t="s">
        <v>60</v>
      </c>
      <c r="P946" s="141" t="s">
        <v>61</v>
      </c>
      <c r="Q946" s="141" t="s">
        <v>62</v>
      </c>
      <c r="R946" s="147">
        <v>0.5</v>
      </c>
      <c r="S946" s="147">
        <v>8</v>
      </c>
      <c r="T946" s="148">
        <v>400000</v>
      </c>
      <c r="U946" s="148">
        <v>400604</v>
      </c>
      <c r="V946" s="146">
        <f t="shared" ref="V946:V953" si="3352">IF(U946&gt;T946,0,T946-U946)</f>
        <v>0</v>
      </c>
      <c r="W946" s="146">
        <f t="shared" ref="W946:W953" si="3353">IF(U946&gt;T946,T946,U946)</f>
        <v>400000</v>
      </c>
      <c r="X946" s="148"/>
      <c r="Y946" s="149">
        <f t="shared" ref="Y946:Y953" si="3354">X946/U946</f>
        <v>0</v>
      </c>
      <c r="Z946" s="150" t="e">
        <f t="shared" ref="Z946:Z953" si="3355">AE946/X946</f>
        <v>#DIV/0!</v>
      </c>
      <c r="AA946" s="151">
        <f t="shared" ref="AA946:AA953" si="3356">IF(O946="cpv",(T946*R946),(T946/1000*R946))</f>
        <v>200</v>
      </c>
      <c r="AB946" s="152">
        <f t="shared" ref="AB946:AB953" si="3357">IF(O946="cpv",(IF(V946&gt;0,U946*R946,AA946)),(IF(V946&gt;0,U946/1000*R946,AA946)))</f>
        <v>200</v>
      </c>
      <c r="AC946" s="151">
        <f t="shared" ref="AC946:AC953" si="3358">AB946-AA946</f>
        <v>0</v>
      </c>
      <c r="AD946" s="153">
        <f t="shared" ref="AD946:AD953" si="3359">IF(O946="cpv",(T946*S946),(T946/1000*S946))</f>
        <v>3200</v>
      </c>
      <c r="AE946" s="295">
        <v>2880</v>
      </c>
      <c r="AF946" s="154">
        <f t="shared" ref="AF946:AF953" si="3360">AE946-AD946</f>
        <v>-320</v>
      </c>
      <c r="AG946" s="154">
        <v>0</v>
      </c>
      <c r="AH946" s="154">
        <f t="shared" ref="AH946:AH953" si="3361">AE946-AB946-AG946</f>
        <v>2680</v>
      </c>
      <c r="AI946" s="354">
        <f t="shared" ref="AI946:AI953" si="3362">AH946/AE946</f>
        <v>0.93055555555555558</v>
      </c>
      <c r="AK946" s="431"/>
    </row>
    <row r="947" spans="1:37" ht="15.75" hidden="1" customHeight="1" thickBot="1" x14ac:dyDescent="0.3">
      <c r="A947" s="359" t="s">
        <v>1439</v>
      </c>
      <c r="B947" s="111">
        <v>2016</v>
      </c>
      <c r="C947" s="111">
        <v>5</v>
      </c>
      <c r="D947" s="112" t="s">
        <v>1016</v>
      </c>
      <c r="E947" s="113">
        <v>42491</v>
      </c>
      <c r="F947" s="113">
        <v>42521</v>
      </c>
      <c r="G947" s="114">
        <f t="shared" ca="1" si="3350"/>
        <v>0</v>
      </c>
      <c r="H947" s="115" t="s">
        <v>74</v>
      </c>
      <c r="I947" s="115" t="s">
        <v>940</v>
      </c>
      <c r="J947" s="115" t="s">
        <v>1442</v>
      </c>
      <c r="K947" s="116" t="str">
        <f t="shared" ca="1" si="3351"/>
        <v>Completed</v>
      </c>
      <c r="L947" s="111" t="s">
        <v>133</v>
      </c>
      <c r="M947" s="111" t="s">
        <v>58</v>
      </c>
      <c r="N947" s="111" t="s">
        <v>108</v>
      </c>
      <c r="O947" s="111" t="s">
        <v>109</v>
      </c>
      <c r="P947" s="111" t="s">
        <v>100</v>
      </c>
      <c r="Q947" s="111" t="s">
        <v>101</v>
      </c>
      <c r="R947" s="158">
        <v>5.0000000000000001E-3</v>
      </c>
      <c r="S947" s="117">
        <v>3.2500000000000001E-2</v>
      </c>
      <c r="T947" s="118">
        <v>400000</v>
      </c>
      <c r="U947" s="118">
        <v>402495</v>
      </c>
      <c r="V947" s="116">
        <f t="shared" si="3352"/>
        <v>0</v>
      </c>
      <c r="W947" s="116">
        <f t="shared" si="3353"/>
        <v>400000</v>
      </c>
      <c r="X947" s="118">
        <v>31949</v>
      </c>
      <c r="Y947" s="119">
        <f t="shared" si="3354"/>
        <v>7.9377383569982238E-2</v>
      </c>
      <c r="Z947" s="120">
        <f t="shared" si="3355"/>
        <v>0.30033490876083757</v>
      </c>
      <c r="AA947" s="121">
        <f t="shared" si="3356"/>
        <v>2000</v>
      </c>
      <c r="AB947" s="122">
        <f t="shared" si="3357"/>
        <v>2000</v>
      </c>
      <c r="AC947" s="121">
        <f t="shared" si="3358"/>
        <v>0</v>
      </c>
      <c r="AD947" s="123">
        <f t="shared" si="3359"/>
        <v>13000</v>
      </c>
      <c r="AE947" s="293">
        <v>9595.4</v>
      </c>
      <c r="AF947" s="124">
        <f t="shared" si="3360"/>
        <v>-3404.6000000000004</v>
      </c>
      <c r="AG947" s="124">
        <v>0</v>
      </c>
      <c r="AH947" s="124">
        <f t="shared" si="3361"/>
        <v>7595.4</v>
      </c>
      <c r="AI947" s="340">
        <f t="shared" si="3362"/>
        <v>0.79156679242136851</v>
      </c>
      <c r="AK947" s="429"/>
    </row>
    <row r="948" spans="1:37" ht="15" hidden="1" customHeight="1" thickBot="1" x14ac:dyDescent="0.3">
      <c r="A948" s="361" t="s">
        <v>1440</v>
      </c>
      <c r="B948" s="97">
        <v>2016</v>
      </c>
      <c r="C948" s="97">
        <v>5</v>
      </c>
      <c r="D948" s="98" t="s">
        <v>1016</v>
      </c>
      <c r="E948" s="99">
        <v>42491</v>
      </c>
      <c r="F948" s="99">
        <v>42521</v>
      </c>
      <c r="G948" s="100">
        <f t="shared" ca="1" si="3350"/>
        <v>0</v>
      </c>
      <c r="H948" s="96" t="s">
        <v>74</v>
      </c>
      <c r="I948" s="96" t="s">
        <v>940</v>
      </c>
      <c r="J948" s="96" t="s">
        <v>1442</v>
      </c>
      <c r="K948" s="101" t="str">
        <f t="shared" ca="1" si="3351"/>
        <v>Completed</v>
      </c>
      <c r="L948" s="97" t="s">
        <v>57</v>
      </c>
      <c r="M948" s="97" t="s">
        <v>58</v>
      </c>
      <c r="N948" s="97" t="s">
        <v>108</v>
      </c>
      <c r="O948" s="97" t="s">
        <v>109</v>
      </c>
      <c r="P948" s="97" t="s">
        <v>100</v>
      </c>
      <c r="Q948" s="97" t="s">
        <v>101</v>
      </c>
      <c r="R948" s="102">
        <v>1.4999999999999999E-2</v>
      </c>
      <c r="S948" s="102">
        <v>3.2500000000000001E-2</v>
      </c>
      <c r="T948" s="103">
        <v>150000</v>
      </c>
      <c r="U948" s="103">
        <v>150018</v>
      </c>
      <c r="V948" s="101">
        <f t="shared" si="3352"/>
        <v>0</v>
      </c>
      <c r="W948" s="101">
        <f t="shared" si="3353"/>
        <v>150000</v>
      </c>
      <c r="X948" s="103"/>
      <c r="Y948" s="104">
        <f t="shared" si="3354"/>
        <v>0</v>
      </c>
      <c r="Z948" s="105" t="e">
        <f t="shared" si="3355"/>
        <v>#DIV/0!</v>
      </c>
      <c r="AA948" s="106">
        <f t="shared" si="3356"/>
        <v>2250</v>
      </c>
      <c r="AB948" s="107">
        <f t="shared" si="3357"/>
        <v>2250</v>
      </c>
      <c r="AC948" s="106">
        <f t="shared" si="3358"/>
        <v>0</v>
      </c>
      <c r="AD948" s="108">
        <f t="shared" si="3359"/>
        <v>4875</v>
      </c>
      <c r="AE948" s="298">
        <v>4875</v>
      </c>
      <c r="AF948" s="109">
        <f t="shared" si="3360"/>
        <v>0</v>
      </c>
      <c r="AG948" s="109">
        <v>0</v>
      </c>
      <c r="AH948" s="109">
        <f t="shared" si="3361"/>
        <v>2625</v>
      </c>
      <c r="AI948" s="341">
        <f t="shared" si="3362"/>
        <v>0.53846153846153844</v>
      </c>
    </row>
    <row r="949" spans="1:37" ht="15.75" hidden="1" customHeight="1" thickBot="1" x14ac:dyDescent="0.3">
      <c r="A949" s="360" t="s">
        <v>1441</v>
      </c>
      <c r="B949" s="157">
        <v>2016</v>
      </c>
      <c r="C949" s="157">
        <v>5</v>
      </c>
      <c r="D949" s="342" t="s">
        <v>1016</v>
      </c>
      <c r="E949" s="159">
        <v>42491</v>
      </c>
      <c r="F949" s="159">
        <v>42521</v>
      </c>
      <c r="G949" s="343">
        <f t="shared" ca="1" si="3350"/>
        <v>0</v>
      </c>
      <c r="H949" s="156" t="s">
        <v>74</v>
      </c>
      <c r="I949" s="156" t="s">
        <v>940</v>
      </c>
      <c r="J949" s="156" t="s">
        <v>1442</v>
      </c>
      <c r="K949" s="344" t="str">
        <f t="shared" ca="1" si="3351"/>
        <v>Completed</v>
      </c>
      <c r="L949" s="157" t="s">
        <v>64</v>
      </c>
      <c r="M949" s="157" t="s">
        <v>58</v>
      </c>
      <c r="N949" s="157" t="s">
        <v>108</v>
      </c>
      <c r="O949" s="157" t="s">
        <v>109</v>
      </c>
      <c r="P949" s="157" t="s">
        <v>100</v>
      </c>
      <c r="Q949" s="157" t="s">
        <v>101</v>
      </c>
      <c r="R949" s="117">
        <v>6.0000000000000001E-3</v>
      </c>
      <c r="S949" s="158">
        <v>3.2500000000000001E-2</v>
      </c>
      <c r="T949" s="345">
        <v>100000</v>
      </c>
      <c r="U949" s="345">
        <v>97942</v>
      </c>
      <c r="V949" s="344">
        <f t="shared" si="3352"/>
        <v>2058</v>
      </c>
      <c r="W949" s="344">
        <f t="shared" si="3353"/>
        <v>97942</v>
      </c>
      <c r="X949" s="345">
        <v>2102</v>
      </c>
      <c r="Y949" s="346">
        <f t="shared" si="3354"/>
        <v>2.1461681403279493E-2</v>
      </c>
      <c r="Z949" s="347">
        <f t="shared" si="3355"/>
        <v>1.5461465271170314</v>
      </c>
      <c r="AA949" s="348">
        <f t="shared" si="3356"/>
        <v>600</v>
      </c>
      <c r="AB949" s="349">
        <f t="shared" si="3357"/>
        <v>587.65200000000004</v>
      </c>
      <c r="AC949" s="348">
        <f t="shared" si="3358"/>
        <v>-12.347999999999956</v>
      </c>
      <c r="AD949" s="350">
        <f t="shared" si="3359"/>
        <v>3250</v>
      </c>
      <c r="AE949" s="351">
        <v>3250</v>
      </c>
      <c r="AF949" s="352">
        <f t="shared" si="3360"/>
        <v>0</v>
      </c>
      <c r="AG949" s="352">
        <v>0</v>
      </c>
      <c r="AH949" s="352">
        <f t="shared" si="3361"/>
        <v>2662.348</v>
      </c>
      <c r="AI949" s="353">
        <f t="shared" si="3362"/>
        <v>0.81918400000000002</v>
      </c>
    </row>
    <row r="950" spans="1:37" ht="15.75" hidden="1" customHeight="1" thickBot="1" x14ac:dyDescent="0.3">
      <c r="A950" s="362" t="s">
        <v>1443</v>
      </c>
      <c r="B950" s="141">
        <v>2016</v>
      </c>
      <c r="C950" s="141">
        <v>5</v>
      </c>
      <c r="D950" s="142" t="s">
        <v>1016</v>
      </c>
      <c r="E950" s="143">
        <v>42491</v>
      </c>
      <c r="F950" s="143">
        <v>42521</v>
      </c>
      <c r="G950" s="144">
        <f t="shared" ca="1" si="3350"/>
        <v>0</v>
      </c>
      <c r="H950" s="145" t="s">
        <v>74</v>
      </c>
      <c r="I950" s="145" t="s">
        <v>940</v>
      </c>
      <c r="J950" s="145" t="s">
        <v>1444</v>
      </c>
      <c r="K950" s="146" t="str">
        <f t="shared" ca="1" si="3351"/>
        <v>Completed</v>
      </c>
      <c r="L950" s="141" t="s">
        <v>817</v>
      </c>
      <c r="M950" s="141" t="s">
        <v>58</v>
      </c>
      <c r="N950" s="141" t="s">
        <v>587</v>
      </c>
      <c r="O950" s="141" t="s">
        <v>109</v>
      </c>
      <c r="P950" s="141" t="s">
        <v>100</v>
      </c>
      <c r="Q950" s="141" t="s">
        <v>101</v>
      </c>
      <c r="R950" s="147">
        <v>3.7999999999999999E-2</v>
      </c>
      <c r="S950" s="147">
        <v>0.06</v>
      </c>
      <c r="T950" s="148">
        <v>100000</v>
      </c>
      <c r="U950" s="148">
        <v>117294</v>
      </c>
      <c r="V950" s="146">
        <f t="shared" si="3352"/>
        <v>0</v>
      </c>
      <c r="W950" s="146">
        <f t="shared" si="3353"/>
        <v>100000</v>
      </c>
      <c r="X950" s="148">
        <v>12423</v>
      </c>
      <c r="Y950" s="149">
        <f t="shared" si="3354"/>
        <v>0.10591334595119956</v>
      </c>
      <c r="Z950" s="150">
        <f t="shared" si="3355"/>
        <v>0.48297512678097076</v>
      </c>
      <c r="AA950" s="151">
        <f t="shared" si="3356"/>
        <v>3800</v>
      </c>
      <c r="AB950" s="152">
        <f t="shared" si="3357"/>
        <v>3800</v>
      </c>
      <c r="AC950" s="151">
        <f t="shared" si="3358"/>
        <v>0</v>
      </c>
      <c r="AD950" s="153">
        <f t="shared" si="3359"/>
        <v>6000</v>
      </c>
      <c r="AE950" s="295">
        <v>6000</v>
      </c>
      <c r="AF950" s="154">
        <f t="shared" si="3360"/>
        <v>0</v>
      </c>
      <c r="AG950" s="154">
        <v>0</v>
      </c>
      <c r="AH950" s="154">
        <f t="shared" si="3361"/>
        <v>2200</v>
      </c>
      <c r="AI950" s="354">
        <f t="shared" si="3362"/>
        <v>0.36666666666666664</v>
      </c>
    </row>
    <row r="951" spans="1:37" ht="15" hidden="1" customHeight="1" x14ac:dyDescent="0.3">
      <c r="A951" s="359" t="s">
        <v>1445</v>
      </c>
      <c r="B951" s="111">
        <v>2016</v>
      </c>
      <c r="C951" s="111">
        <v>5</v>
      </c>
      <c r="D951" s="112" t="s">
        <v>1016</v>
      </c>
      <c r="E951" s="113">
        <v>42491</v>
      </c>
      <c r="F951" s="113">
        <v>42521</v>
      </c>
      <c r="G951" s="114">
        <f t="shared" ca="1" si="3350"/>
        <v>0</v>
      </c>
      <c r="H951" s="115" t="s">
        <v>74</v>
      </c>
      <c r="I951" s="115" t="s">
        <v>940</v>
      </c>
      <c r="J951" s="115" t="s">
        <v>1450</v>
      </c>
      <c r="K951" s="116" t="str">
        <f t="shared" ca="1" si="3351"/>
        <v>Completed</v>
      </c>
      <c r="L951" s="111" t="s">
        <v>315</v>
      </c>
      <c r="M951" s="111" t="s">
        <v>58</v>
      </c>
      <c r="N951" s="111" t="s">
        <v>59</v>
      </c>
      <c r="O951" s="111" t="s">
        <v>60</v>
      </c>
      <c r="P951" s="111" t="s">
        <v>61</v>
      </c>
      <c r="Q951" s="111" t="s">
        <v>62</v>
      </c>
      <c r="R951" s="117">
        <v>1.25</v>
      </c>
      <c r="S951" s="117">
        <v>3</v>
      </c>
      <c r="T951" s="118">
        <v>1000000</v>
      </c>
      <c r="U951" s="118">
        <v>1036181</v>
      </c>
      <c r="V951" s="116">
        <f t="shared" si="3352"/>
        <v>0</v>
      </c>
      <c r="W951" s="116">
        <f t="shared" si="3353"/>
        <v>1000000</v>
      </c>
      <c r="X951" s="118">
        <v>7355</v>
      </c>
      <c r="Y951" s="119">
        <f t="shared" si="3354"/>
        <v>7.098180723252019E-3</v>
      </c>
      <c r="Z951" s="120">
        <f t="shared" si="3355"/>
        <v>0.42264350781781101</v>
      </c>
      <c r="AA951" s="121">
        <f t="shared" si="3356"/>
        <v>1250</v>
      </c>
      <c r="AB951" s="122">
        <f t="shared" si="3357"/>
        <v>1250</v>
      </c>
      <c r="AC951" s="121">
        <f t="shared" si="3358"/>
        <v>0</v>
      </c>
      <c r="AD951" s="123">
        <f t="shared" si="3359"/>
        <v>3000</v>
      </c>
      <c r="AE951" s="293">
        <v>3108.5430000000001</v>
      </c>
      <c r="AF951" s="124">
        <f t="shared" si="3360"/>
        <v>108.54300000000012</v>
      </c>
      <c r="AG951" s="124">
        <v>0</v>
      </c>
      <c r="AH951" s="124">
        <f t="shared" si="3361"/>
        <v>1858.5430000000001</v>
      </c>
      <c r="AI951" s="340">
        <f t="shared" si="3362"/>
        <v>0.59788235195717099</v>
      </c>
      <c r="AK951" s="429"/>
    </row>
    <row r="952" spans="1:37" ht="15" hidden="1" customHeight="1" thickBot="1" x14ac:dyDescent="0.3">
      <c r="A952" s="361" t="s">
        <v>1446</v>
      </c>
      <c r="B952" s="97">
        <v>2016</v>
      </c>
      <c r="C952" s="97">
        <v>5</v>
      </c>
      <c r="D952" s="98" t="s">
        <v>1016</v>
      </c>
      <c r="E952" s="99">
        <v>42491</v>
      </c>
      <c r="F952" s="99">
        <v>42521</v>
      </c>
      <c r="G952" s="100">
        <f t="shared" ca="1" si="3350"/>
        <v>0</v>
      </c>
      <c r="H952" s="96" t="s">
        <v>74</v>
      </c>
      <c r="I952" s="96" t="s">
        <v>940</v>
      </c>
      <c r="J952" s="96" t="s">
        <v>1450</v>
      </c>
      <c r="K952" s="101" t="str">
        <f t="shared" ca="1" si="3351"/>
        <v>Completed</v>
      </c>
      <c r="L952" s="97" t="s">
        <v>64</v>
      </c>
      <c r="M952" s="97" t="s">
        <v>58</v>
      </c>
      <c r="N952" s="97" t="s">
        <v>59</v>
      </c>
      <c r="O952" s="97" t="s">
        <v>60</v>
      </c>
      <c r="P952" s="97" t="s">
        <v>61</v>
      </c>
      <c r="Q952" s="97" t="s">
        <v>62</v>
      </c>
      <c r="R952" s="102">
        <v>0.2</v>
      </c>
      <c r="S952" s="102">
        <v>3</v>
      </c>
      <c r="T952" s="103">
        <v>2500000</v>
      </c>
      <c r="U952" s="103">
        <v>2467247</v>
      </c>
      <c r="V952" s="101">
        <f t="shared" si="3352"/>
        <v>32753</v>
      </c>
      <c r="W952" s="101">
        <f t="shared" si="3353"/>
        <v>2467247</v>
      </c>
      <c r="X952" s="103">
        <v>361</v>
      </c>
      <c r="Y952" s="104">
        <f t="shared" si="3354"/>
        <v>1.4631692732831371E-4</v>
      </c>
      <c r="Z952" s="105">
        <f t="shared" si="3355"/>
        <v>0.31301939058171746</v>
      </c>
      <c r="AA952" s="106">
        <f t="shared" si="3356"/>
        <v>500</v>
      </c>
      <c r="AB952" s="107">
        <f t="shared" si="3357"/>
        <v>493.44939999999997</v>
      </c>
      <c r="AC952" s="106">
        <f t="shared" si="3358"/>
        <v>-6.5506000000000313</v>
      </c>
      <c r="AD952" s="108">
        <f t="shared" si="3359"/>
        <v>7500</v>
      </c>
      <c r="AE952" s="298">
        <v>113</v>
      </c>
      <c r="AF952" s="109">
        <f t="shared" si="3360"/>
        <v>-7387</v>
      </c>
      <c r="AG952" s="109">
        <v>0</v>
      </c>
      <c r="AH952" s="109">
        <f t="shared" si="3361"/>
        <v>-380.44939999999997</v>
      </c>
      <c r="AI952" s="341">
        <f t="shared" si="3362"/>
        <v>-3.3668088495575219</v>
      </c>
    </row>
    <row r="953" spans="1:37" ht="15" hidden="1" customHeight="1" thickBot="1" x14ac:dyDescent="0.3">
      <c r="A953" s="361" t="s">
        <v>1447</v>
      </c>
      <c r="B953" s="97">
        <v>2016</v>
      </c>
      <c r="C953" s="97">
        <v>5</v>
      </c>
      <c r="D953" s="98" t="s">
        <v>1016</v>
      </c>
      <c r="E953" s="99">
        <v>42491</v>
      </c>
      <c r="F953" s="99">
        <v>42521</v>
      </c>
      <c r="G953" s="100">
        <f t="shared" ca="1" si="3350"/>
        <v>0</v>
      </c>
      <c r="H953" s="96" t="s">
        <v>74</v>
      </c>
      <c r="I953" s="96" t="s">
        <v>940</v>
      </c>
      <c r="J953" s="96" t="s">
        <v>1450</v>
      </c>
      <c r="K953" s="101" t="str">
        <f t="shared" ca="1" si="3351"/>
        <v>Completed</v>
      </c>
      <c r="L953" s="97" t="s">
        <v>82</v>
      </c>
      <c r="M953" s="97" t="s">
        <v>58</v>
      </c>
      <c r="N953" s="97" t="s">
        <v>59</v>
      </c>
      <c r="O953" s="97" t="s">
        <v>60</v>
      </c>
      <c r="P953" s="97" t="s">
        <v>61</v>
      </c>
      <c r="Q953" s="97" t="s">
        <v>62</v>
      </c>
      <c r="R953" s="117">
        <v>0.1</v>
      </c>
      <c r="S953" s="102">
        <v>3</v>
      </c>
      <c r="T953" s="103">
        <v>2500000</v>
      </c>
      <c r="U953" s="103">
        <v>1569657</v>
      </c>
      <c r="V953" s="101">
        <f t="shared" si="3352"/>
        <v>930343</v>
      </c>
      <c r="W953" s="101">
        <f t="shared" si="3353"/>
        <v>1569657</v>
      </c>
      <c r="X953" s="103"/>
      <c r="Y953" s="104">
        <f t="shared" si="3354"/>
        <v>0</v>
      </c>
      <c r="Z953" s="105" t="e">
        <f t="shared" si="3355"/>
        <v>#DIV/0!</v>
      </c>
      <c r="AA953" s="106">
        <f t="shared" si="3356"/>
        <v>250</v>
      </c>
      <c r="AB953" s="107">
        <f t="shared" si="3357"/>
        <v>156.9657</v>
      </c>
      <c r="AC953" s="106">
        <f t="shared" si="3358"/>
        <v>-93.034300000000002</v>
      </c>
      <c r="AD953" s="108">
        <f t="shared" si="3359"/>
        <v>7500</v>
      </c>
      <c r="AE953" s="298">
        <v>4000</v>
      </c>
      <c r="AF953" s="109">
        <f t="shared" si="3360"/>
        <v>-3500</v>
      </c>
      <c r="AG953" s="109">
        <v>0</v>
      </c>
      <c r="AH953" s="109">
        <f t="shared" si="3361"/>
        <v>3843.0342999999998</v>
      </c>
      <c r="AI953" s="341">
        <f t="shared" si="3362"/>
        <v>0.96075857499999995</v>
      </c>
    </row>
    <row r="954" spans="1:37" ht="15" hidden="1" customHeight="1" x14ac:dyDescent="0.3">
      <c r="A954" s="361" t="s">
        <v>1766</v>
      </c>
      <c r="B954" s="97">
        <v>2016</v>
      </c>
      <c r="C954" s="97">
        <v>5</v>
      </c>
      <c r="D954" s="98" t="s">
        <v>1016</v>
      </c>
      <c r="E954" s="99">
        <v>42491</v>
      </c>
      <c r="F954" s="99">
        <v>42521</v>
      </c>
      <c r="G954" s="100">
        <f t="shared" ref="G954:G960" ca="1" si="3363">IF($N$1&gt;F954,0,(F954-$N$1))</f>
        <v>0</v>
      </c>
      <c r="H954" s="96" t="s">
        <v>74</v>
      </c>
      <c r="I954" s="96" t="s">
        <v>940</v>
      </c>
      <c r="J954" s="96" t="s">
        <v>1450</v>
      </c>
      <c r="K954" s="101" t="str">
        <f t="shared" ref="K954:K960" ca="1" si="3364">IF(F954=0,$L$3,(IF(G954=0,$L$1,$L$2)))</f>
        <v>Completed</v>
      </c>
      <c r="L954" s="97" t="s">
        <v>155</v>
      </c>
      <c r="M954" s="97" t="s">
        <v>58</v>
      </c>
      <c r="N954" s="97" t="s">
        <v>59</v>
      </c>
      <c r="O954" s="97" t="s">
        <v>42</v>
      </c>
      <c r="P954" s="97" t="s">
        <v>61</v>
      </c>
      <c r="Q954" s="97" t="s">
        <v>62</v>
      </c>
      <c r="R954" s="117">
        <v>0.25</v>
      </c>
      <c r="S954" s="102">
        <v>3</v>
      </c>
      <c r="T954" s="103">
        <v>2993</v>
      </c>
      <c r="U954" s="103">
        <v>2993</v>
      </c>
      <c r="V954" s="101">
        <f t="shared" ref="V954:V960" si="3365">IF(U954&gt;T954,0,T954-U954)</f>
        <v>0</v>
      </c>
      <c r="W954" s="101">
        <f t="shared" ref="W954:W960" si="3366">IF(U954&gt;T954,T954,U954)</f>
        <v>2993</v>
      </c>
      <c r="X954" s="103"/>
      <c r="Y954" s="104">
        <f t="shared" ref="Y954:Y960" si="3367">X954/U954</f>
        <v>0</v>
      </c>
      <c r="Z954" s="105" t="e">
        <f t="shared" ref="Z954:Z960" si="3368">AE954/X954</f>
        <v>#DIV/0!</v>
      </c>
      <c r="AA954" s="106">
        <f t="shared" ref="AA954:AA960" si="3369">IF(O954="cpv",(T954*R954),(T954/1000*R954))</f>
        <v>0.74824999999999997</v>
      </c>
      <c r="AB954" s="107">
        <v>750</v>
      </c>
      <c r="AC954" s="106">
        <f t="shared" ref="AC954:AC960" si="3370">AB954-AA954</f>
        <v>749.25175000000002</v>
      </c>
      <c r="AD954" s="108">
        <f t="shared" ref="AD954:AD960" si="3371">IF(O954="cpv",(T954*S954),(T954/1000*S954))</f>
        <v>8.9789999999999992</v>
      </c>
      <c r="AE954" s="298">
        <v>2708</v>
      </c>
      <c r="AF954" s="109">
        <f t="shared" ref="AF954:AF960" si="3372">AE954-AD954</f>
        <v>2699.0210000000002</v>
      </c>
      <c r="AG954" s="109">
        <v>0</v>
      </c>
      <c r="AH954" s="109">
        <f t="shared" ref="AH954:AH960" si="3373">AE954-AB954-AG954</f>
        <v>1958</v>
      </c>
      <c r="AI954" s="341">
        <f t="shared" ref="AI954:AI960" si="3374">AH954/AE954</f>
        <v>0.72304283604135888</v>
      </c>
    </row>
    <row r="955" spans="1:37" ht="15" hidden="1" customHeight="1" x14ac:dyDescent="0.3">
      <c r="A955" s="361" t="s">
        <v>1761</v>
      </c>
      <c r="B955" s="97">
        <v>2016</v>
      </c>
      <c r="C955" s="97">
        <v>5</v>
      </c>
      <c r="D955" s="98" t="s">
        <v>1016</v>
      </c>
      <c r="E955" s="99">
        <v>42491</v>
      </c>
      <c r="F955" s="99">
        <v>42521</v>
      </c>
      <c r="G955" s="100">
        <f t="shared" ref="G955" ca="1" si="3375">IF($N$1&gt;F955,0,(F955-$N$1))</f>
        <v>0</v>
      </c>
      <c r="H955" s="96" t="s">
        <v>74</v>
      </c>
      <c r="I955" s="96" t="s">
        <v>940</v>
      </c>
      <c r="J955" s="96" t="s">
        <v>1450</v>
      </c>
      <c r="K955" s="101" t="str">
        <f t="shared" ref="K955" ca="1" si="3376">IF(F955=0,$L$3,(IF(G955=0,$L$1,$L$2)))</f>
        <v>Completed</v>
      </c>
      <c r="L955" s="97" t="s">
        <v>666</v>
      </c>
      <c r="M955" s="97" t="s">
        <v>58</v>
      </c>
      <c r="N955" s="97" t="s">
        <v>59</v>
      </c>
      <c r="O955" s="97" t="s">
        <v>42</v>
      </c>
      <c r="P955" s="97" t="s">
        <v>61</v>
      </c>
      <c r="Q955" s="97" t="s">
        <v>62</v>
      </c>
      <c r="R955" s="102">
        <v>0.2</v>
      </c>
      <c r="S955" s="102">
        <v>3</v>
      </c>
      <c r="T955" s="103">
        <v>1187</v>
      </c>
      <c r="U955" s="103">
        <v>1187</v>
      </c>
      <c r="V955" s="101">
        <f t="shared" ref="V955" si="3377">IF(U955&gt;T955,0,T955-U955)</f>
        <v>0</v>
      </c>
      <c r="W955" s="101">
        <f t="shared" ref="W955" si="3378">IF(U955&gt;T955,T955,U955)</f>
        <v>1187</v>
      </c>
      <c r="X955" s="103"/>
      <c r="Y955" s="104">
        <f t="shared" ref="Y955" si="3379">X955/U955</f>
        <v>0</v>
      </c>
      <c r="Z955" s="105" t="e">
        <f t="shared" ref="Z955" si="3380">AE955/X955</f>
        <v>#DIV/0!</v>
      </c>
      <c r="AA955" s="106">
        <f t="shared" ref="AA955" si="3381">IF(O955="cpv",(T955*R955),(T955/1000*R955))</f>
        <v>0.23740000000000003</v>
      </c>
      <c r="AB955" s="107">
        <v>357</v>
      </c>
      <c r="AC955" s="106">
        <f t="shared" ref="AC955" si="3382">AB955-AA955</f>
        <v>356.76260000000002</v>
      </c>
      <c r="AD955" s="108">
        <f t="shared" ref="AD955" si="3383">IF(O955="cpv",(T955*S955),(T955/1000*S955))</f>
        <v>3.5609999999999999</v>
      </c>
      <c r="AE955" s="298">
        <v>3.5609999999999999</v>
      </c>
      <c r="AF955" s="109">
        <f t="shared" ref="AF955" si="3384">AE955-AD955</f>
        <v>0</v>
      </c>
      <c r="AG955" s="109">
        <v>0</v>
      </c>
      <c r="AH955" s="109">
        <f t="shared" ref="AH955" si="3385">AE955-AB955-AG955</f>
        <v>-353.43900000000002</v>
      </c>
      <c r="AI955" s="341">
        <f t="shared" ref="AI955" si="3386">AH955/AE955</f>
        <v>-99.25273799494525</v>
      </c>
    </row>
    <row r="956" spans="1:37" ht="15" hidden="1" customHeight="1" x14ac:dyDescent="0.3">
      <c r="A956" s="361" t="s">
        <v>1448</v>
      </c>
      <c r="B956" s="97">
        <v>2016</v>
      </c>
      <c r="C956" s="97">
        <v>5</v>
      </c>
      <c r="D956" s="98" t="s">
        <v>1016</v>
      </c>
      <c r="E956" s="99">
        <v>42491</v>
      </c>
      <c r="F956" s="99">
        <v>42521</v>
      </c>
      <c r="G956" s="100">
        <f t="shared" ca="1" si="3363"/>
        <v>0</v>
      </c>
      <c r="H956" s="96" t="s">
        <v>74</v>
      </c>
      <c r="I956" s="96" t="s">
        <v>940</v>
      </c>
      <c r="J956" s="96" t="s">
        <v>1450</v>
      </c>
      <c r="K956" s="101" t="str">
        <f t="shared" ca="1" si="3364"/>
        <v>Completed</v>
      </c>
      <c r="L956" s="97" t="s">
        <v>175</v>
      </c>
      <c r="M956" s="97" t="s">
        <v>58</v>
      </c>
      <c r="N956" s="97" t="s">
        <v>59</v>
      </c>
      <c r="O956" s="97" t="s">
        <v>60</v>
      </c>
      <c r="P956" s="97" t="s">
        <v>61</v>
      </c>
      <c r="Q956" s="97" t="s">
        <v>62</v>
      </c>
      <c r="R956" s="102"/>
      <c r="S956" s="102">
        <v>3</v>
      </c>
      <c r="T956" s="103">
        <v>1500000</v>
      </c>
      <c r="U956" s="103">
        <v>1502358</v>
      </c>
      <c r="V956" s="101">
        <f t="shared" si="3365"/>
        <v>0</v>
      </c>
      <c r="W956" s="101">
        <f t="shared" si="3366"/>
        <v>1500000</v>
      </c>
      <c r="X956" s="103"/>
      <c r="Y956" s="104">
        <f t="shared" si="3367"/>
        <v>0</v>
      </c>
      <c r="Z956" s="105" t="e">
        <f t="shared" si="3368"/>
        <v>#DIV/0!</v>
      </c>
      <c r="AA956" s="106">
        <f t="shared" si="3369"/>
        <v>0</v>
      </c>
      <c r="AB956" s="107">
        <v>7558</v>
      </c>
      <c r="AC956" s="106">
        <f t="shared" si="3370"/>
        <v>7558</v>
      </c>
      <c r="AD956" s="108">
        <f t="shared" si="3371"/>
        <v>4500</v>
      </c>
      <c r="AE956" s="298">
        <v>2507</v>
      </c>
      <c r="AF956" s="109">
        <f t="shared" si="3372"/>
        <v>-1993</v>
      </c>
      <c r="AG956" s="109">
        <v>0</v>
      </c>
      <c r="AH956" s="109">
        <f t="shared" si="3373"/>
        <v>-5051</v>
      </c>
      <c r="AI956" s="341">
        <f t="shared" si="3374"/>
        <v>-2.0147586757080176</v>
      </c>
    </row>
    <row r="957" spans="1:37" ht="15.75" hidden="1" customHeight="1" thickBot="1" x14ac:dyDescent="0.3">
      <c r="A957" s="360" t="s">
        <v>1449</v>
      </c>
      <c r="B957" s="157">
        <v>2016</v>
      </c>
      <c r="C957" s="157">
        <v>5</v>
      </c>
      <c r="D957" s="342" t="s">
        <v>1016</v>
      </c>
      <c r="E957" s="159">
        <v>42491</v>
      </c>
      <c r="F957" s="159">
        <v>42521</v>
      </c>
      <c r="G957" s="343">
        <f t="shared" ca="1" si="3363"/>
        <v>0</v>
      </c>
      <c r="H957" s="156" t="s">
        <v>74</v>
      </c>
      <c r="I957" s="156" t="s">
        <v>940</v>
      </c>
      <c r="J957" s="156" t="s">
        <v>1450</v>
      </c>
      <c r="K957" s="344" t="str">
        <f t="shared" ca="1" si="3364"/>
        <v>Completed</v>
      </c>
      <c r="L957" s="157" t="s">
        <v>1372</v>
      </c>
      <c r="M957" s="157" t="s">
        <v>58</v>
      </c>
      <c r="N957" s="157" t="s">
        <v>59</v>
      </c>
      <c r="O957" s="157" t="s">
        <v>60</v>
      </c>
      <c r="P957" s="157" t="s">
        <v>61</v>
      </c>
      <c r="Q957" s="157" t="s">
        <v>62</v>
      </c>
      <c r="R957" s="158"/>
      <c r="S957" s="158">
        <v>3</v>
      </c>
      <c r="T957" s="345">
        <v>0</v>
      </c>
      <c r="U957" s="345">
        <v>0</v>
      </c>
      <c r="V957" s="344">
        <f t="shared" si="3365"/>
        <v>0</v>
      </c>
      <c r="W957" s="344">
        <f t="shared" si="3366"/>
        <v>0</v>
      </c>
      <c r="X957" s="345"/>
      <c r="Y957" s="346" t="e">
        <f t="shared" si="3367"/>
        <v>#DIV/0!</v>
      </c>
      <c r="Z957" s="347" t="e">
        <f t="shared" si="3368"/>
        <v>#DIV/0!</v>
      </c>
      <c r="AA957" s="348">
        <f t="shared" si="3369"/>
        <v>0</v>
      </c>
      <c r="AB957" s="349">
        <f t="shared" ref="AB957:AB960" si="3387">IF(O957="cpv",(IF(V957&gt;0,U957*R957,AA957)),(IF(V957&gt;0,U957/1000*R957,AA957)))</f>
        <v>0</v>
      </c>
      <c r="AC957" s="348">
        <f t="shared" si="3370"/>
        <v>0</v>
      </c>
      <c r="AD957" s="350">
        <f t="shared" si="3371"/>
        <v>0</v>
      </c>
      <c r="AE957" s="351">
        <v>0</v>
      </c>
      <c r="AF957" s="352">
        <f t="shared" si="3372"/>
        <v>0</v>
      </c>
      <c r="AG957" s="352">
        <v>0</v>
      </c>
      <c r="AH957" s="352">
        <f t="shared" si="3373"/>
        <v>0</v>
      </c>
      <c r="AI957" s="353" t="e">
        <f t="shared" si="3374"/>
        <v>#DIV/0!</v>
      </c>
    </row>
    <row r="958" spans="1:37" ht="15.75" hidden="1" customHeight="1" thickBot="1" x14ac:dyDescent="0.3">
      <c r="A958" s="362" t="s">
        <v>1451</v>
      </c>
      <c r="B958" s="141">
        <v>2016</v>
      </c>
      <c r="C958" s="141">
        <v>5</v>
      </c>
      <c r="D958" s="142" t="s">
        <v>1016</v>
      </c>
      <c r="E958" s="143">
        <v>42491</v>
      </c>
      <c r="F958" s="143">
        <v>42496</v>
      </c>
      <c r="G958" s="144">
        <f t="shared" ca="1" si="3363"/>
        <v>0</v>
      </c>
      <c r="H958" s="145" t="s">
        <v>74</v>
      </c>
      <c r="I958" s="145" t="s">
        <v>75</v>
      </c>
      <c r="J958" s="145" t="s">
        <v>1452</v>
      </c>
      <c r="K958" s="146" t="str">
        <f t="shared" ca="1" si="3364"/>
        <v>Completed</v>
      </c>
      <c r="L958" s="141" t="s">
        <v>82</v>
      </c>
      <c r="M958" s="141" t="s">
        <v>58</v>
      </c>
      <c r="N958" s="141" t="s">
        <v>78</v>
      </c>
      <c r="O958" s="141" t="s">
        <v>60</v>
      </c>
      <c r="P958" s="141" t="s">
        <v>79</v>
      </c>
      <c r="Q958" s="141" t="s">
        <v>79</v>
      </c>
      <c r="R958" s="117">
        <v>0.5</v>
      </c>
      <c r="S958" s="147">
        <v>4.25</v>
      </c>
      <c r="T958" s="148">
        <v>250000</v>
      </c>
      <c r="U958" s="148">
        <v>252427</v>
      </c>
      <c r="V958" s="146">
        <f t="shared" si="3365"/>
        <v>0</v>
      </c>
      <c r="W958" s="146">
        <f t="shared" si="3366"/>
        <v>250000</v>
      </c>
      <c r="X958" s="148">
        <v>3101</v>
      </c>
      <c r="Y958" s="149">
        <f t="shared" si="3367"/>
        <v>1.2284739746540584E-2</v>
      </c>
      <c r="Z958" s="150">
        <f t="shared" si="3368"/>
        <v>0.32107384714608189</v>
      </c>
      <c r="AA958" s="151">
        <f t="shared" si="3369"/>
        <v>125</v>
      </c>
      <c r="AB958" s="152">
        <f t="shared" si="3387"/>
        <v>125</v>
      </c>
      <c r="AC958" s="151">
        <f t="shared" si="3370"/>
        <v>0</v>
      </c>
      <c r="AD958" s="153">
        <f t="shared" si="3371"/>
        <v>1062.5</v>
      </c>
      <c r="AE958" s="295">
        <v>995.65</v>
      </c>
      <c r="AF958" s="154">
        <f t="shared" si="3372"/>
        <v>-66.850000000000023</v>
      </c>
      <c r="AG958" s="154">
        <v>0</v>
      </c>
      <c r="AH958" s="154">
        <f t="shared" si="3373"/>
        <v>870.65</v>
      </c>
      <c r="AI958" s="354">
        <f t="shared" si="3374"/>
        <v>0.87445387435343747</v>
      </c>
    </row>
    <row r="959" spans="1:37" ht="15" hidden="1" customHeight="1" x14ac:dyDescent="0.3">
      <c r="A959" s="359" t="s">
        <v>1748</v>
      </c>
      <c r="B959" s="111">
        <v>2016</v>
      </c>
      <c r="C959" s="111">
        <v>5</v>
      </c>
      <c r="D959" s="112" t="s">
        <v>1016</v>
      </c>
      <c r="E959" s="113">
        <v>42491</v>
      </c>
      <c r="F959" s="113">
        <v>42517</v>
      </c>
      <c r="G959" s="114">
        <f t="shared" ca="1" si="3363"/>
        <v>0</v>
      </c>
      <c r="H959" s="115" t="s">
        <v>74</v>
      </c>
      <c r="I959" s="115" t="s">
        <v>819</v>
      </c>
      <c r="J959" s="115" t="s">
        <v>1454</v>
      </c>
      <c r="K959" s="116" t="str">
        <f t="shared" ca="1" si="3364"/>
        <v>Completed</v>
      </c>
      <c r="L959" s="111" t="s">
        <v>64</v>
      </c>
      <c r="M959" s="111" t="s">
        <v>58</v>
      </c>
      <c r="N959" s="111" t="s">
        <v>59</v>
      </c>
      <c r="O959" s="111" t="s">
        <v>60</v>
      </c>
      <c r="P959" s="111" t="s">
        <v>61</v>
      </c>
      <c r="Q959" s="111" t="s">
        <v>62</v>
      </c>
      <c r="R959" s="117">
        <v>0.2</v>
      </c>
      <c r="S959" s="117">
        <v>4.5</v>
      </c>
      <c r="T959" s="118">
        <v>1500000</v>
      </c>
      <c r="U959" s="118">
        <v>902455</v>
      </c>
      <c r="V959" s="116">
        <f t="shared" si="3365"/>
        <v>597545</v>
      </c>
      <c r="W959" s="116">
        <f t="shared" si="3366"/>
        <v>902455</v>
      </c>
      <c r="X959" s="118"/>
      <c r="Y959" s="119">
        <f t="shared" si="3367"/>
        <v>0</v>
      </c>
      <c r="Z959" s="120" t="e">
        <f t="shared" si="3368"/>
        <v>#DIV/0!</v>
      </c>
      <c r="AA959" s="121">
        <f t="shared" si="3369"/>
        <v>300</v>
      </c>
      <c r="AB959" s="122">
        <f t="shared" si="3387"/>
        <v>180.49100000000001</v>
      </c>
      <c r="AC959" s="121">
        <f t="shared" si="3370"/>
        <v>-119.50899999999999</v>
      </c>
      <c r="AD959" s="123">
        <f t="shared" si="3371"/>
        <v>6750</v>
      </c>
      <c r="AE959" s="293">
        <v>2458.4699999999998</v>
      </c>
      <c r="AF959" s="124">
        <f t="shared" si="3372"/>
        <v>-4291.5300000000007</v>
      </c>
      <c r="AG959" s="124">
        <v>0</v>
      </c>
      <c r="AH959" s="124">
        <f t="shared" si="3373"/>
        <v>2277.9789999999998</v>
      </c>
      <c r="AI959" s="340">
        <f t="shared" si="3374"/>
        <v>0.92658401363449627</v>
      </c>
      <c r="AK959" s="429"/>
    </row>
    <row r="960" spans="1:37" ht="15.75" hidden="1" customHeight="1" thickBot="1" x14ac:dyDescent="0.3">
      <c r="A960" s="360" t="s">
        <v>1453</v>
      </c>
      <c r="B960" s="157">
        <v>2016</v>
      </c>
      <c r="C960" s="157">
        <v>5</v>
      </c>
      <c r="D960" s="342" t="s">
        <v>1016</v>
      </c>
      <c r="E960" s="159">
        <v>42491</v>
      </c>
      <c r="F960" s="159">
        <v>42517</v>
      </c>
      <c r="G960" s="343">
        <f t="shared" ca="1" si="3363"/>
        <v>0</v>
      </c>
      <c r="H960" s="156" t="s">
        <v>74</v>
      </c>
      <c r="I960" s="156" t="s">
        <v>819</v>
      </c>
      <c r="J960" s="156" t="s">
        <v>1454</v>
      </c>
      <c r="K960" s="344" t="str">
        <f t="shared" ca="1" si="3364"/>
        <v>Completed</v>
      </c>
      <c r="L960" s="157" t="s">
        <v>57</v>
      </c>
      <c r="M960" s="157" t="s">
        <v>58</v>
      </c>
      <c r="N960" s="157" t="s">
        <v>59</v>
      </c>
      <c r="O960" s="157" t="s">
        <v>60</v>
      </c>
      <c r="P960" s="157" t="s">
        <v>61</v>
      </c>
      <c r="Q960" s="157" t="s">
        <v>62</v>
      </c>
      <c r="R960" s="158">
        <v>0.5</v>
      </c>
      <c r="S960" s="158">
        <v>4.5</v>
      </c>
      <c r="T960" s="345">
        <v>1000000</v>
      </c>
      <c r="U960" s="345">
        <v>594117</v>
      </c>
      <c r="V960" s="344">
        <f t="shared" si="3365"/>
        <v>405883</v>
      </c>
      <c r="W960" s="344">
        <f t="shared" si="3366"/>
        <v>594117</v>
      </c>
      <c r="X960" s="345"/>
      <c r="Y960" s="346">
        <f t="shared" si="3367"/>
        <v>0</v>
      </c>
      <c r="Z960" s="347" t="e">
        <f t="shared" si="3368"/>
        <v>#DIV/0!</v>
      </c>
      <c r="AA960" s="348">
        <f t="shared" si="3369"/>
        <v>500</v>
      </c>
      <c r="AB960" s="349">
        <f t="shared" si="3387"/>
        <v>297.05849999999998</v>
      </c>
      <c r="AC960" s="348">
        <f t="shared" si="3370"/>
        <v>-202.94150000000002</v>
      </c>
      <c r="AD960" s="350">
        <f t="shared" si="3371"/>
        <v>4500</v>
      </c>
      <c r="AE960" s="351">
        <v>2673.5264999999999</v>
      </c>
      <c r="AF960" s="352">
        <f t="shared" si="3372"/>
        <v>-1826.4735000000001</v>
      </c>
      <c r="AG960" s="352">
        <v>0</v>
      </c>
      <c r="AH960" s="352">
        <f t="shared" si="3373"/>
        <v>2376.4679999999998</v>
      </c>
      <c r="AI960" s="353">
        <f t="shared" si="3374"/>
        <v>0.88888888888888884</v>
      </c>
    </row>
    <row r="961" spans="1:37" ht="15.75" hidden="1" customHeight="1" thickBot="1" x14ac:dyDescent="0.3">
      <c r="A961" s="362" t="s">
        <v>1455</v>
      </c>
      <c r="B961" s="141">
        <v>2016</v>
      </c>
      <c r="C961" s="141">
        <v>5</v>
      </c>
      <c r="D961" s="142" t="s">
        <v>1016</v>
      </c>
      <c r="E961" s="143">
        <v>42491</v>
      </c>
      <c r="F961" s="143">
        <v>42517</v>
      </c>
      <c r="G961" s="144">
        <f t="shared" ref="G961:G965" ca="1" si="3388">IF($N$1&gt;F961,0,(F961-$N$1))</f>
        <v>0</v>
      </c>
      <c r="H961" s="145" t="s">
        <v>74</v>
      </c>
      <c r="I961" s="145" t="s">
        <v>819</v>
      </c>
      <c r="J961" s="145" t="s">
        <v>1456</v>
      </c>
      <c r="K961" s="146" t="str">
        <f t="shared" ref="K961:K965" ca="1" si="3389">IF(F961=0,$L$3,(IF(G961=0,$L$1,$L$2)))</f>
        <v>Completed</v>
      </c>
      <c r="L961" s="141" t="s">
        <v>133</v>
      </c>
      <c r="M961" s="141" t="s">
        <v>58</v>
      </c>
      <c r="N961" s="141" t="s">
        <v>108</v>
      </c>
      <c r="O961" s="141" t="s">
        <v>109</v>
      </c>
      <c r="P961" s="141" t="s">
        <v>100</v>
      </c>
      <c r="Q961" s="141" t="s">
        <v>101</v>
      </c>
      <c r="R961" s="158">
        <v>5.0000000000000001E-3</v>
      </c>
      <c r="S961" s="147">
        <v>0.04</v>
      </c>
      <c r="T961" s="148">
        <v>230000</v>
      </c>
      <c r="U961" s="148">
        <v>85144</v>
      </c>
      <c r="V961" s="146">
        <f t="shared" ref="V961:V965" si="3390">IF(U961&gt;T961,0,T961-U961)</f>
        <v>144856</v>
      </c>
      <c r="W961" s="146">
        <f t="shared" ref="W961:W965" si="3391">IF(U961&gt;T961,T961,U961)</f>
        <v>85144</v>
      </c>
      <c r="X961" s="148">
        <v>3729</v>
      </c>
      <c r="Y961" s="149">
        <f t="shared" ref="Y961:Y965" si="3392">X961/U961</f>
        <v>4.3796391994738323E-2</v>
      </c>
      <c r="Z961" s="150">
        <f t="shared" ref="Z961:Z965" si="3393">AE961/X961</f>
        <v>1.0933226065969428</v>
      </c>
      <c r="AA961" s="151">
        <f t="shared" ref="AA961:AA965" si="3394">IF(O961="cpv",(T961*R961),(T961/1000*R961))</f>
        <v>1150</v>
      </c>
      <c r="AB961" s="152">
        <f t="shared" ref="AB961:AB963" si="3395">IF(O961="cpv",(IF(V961&gt;0,U961*R961,AA961)),(IF(V961&gt;0,U961/1000*R961,AA961)))</f>
        <v>425.72</v>
      </c>
      <c r="AC961" s="151">
        <f t="shared" ref="AC961:AC965" si="3396">AB961-AA961</f>
        <v>-724.28</v>
      </c>
      <c r="AD961" s="153">
        <f t="shared" ref="AD961:AD965" si="3397">IF(O961="cpv",(T961*S961),(T961/1000*S961))</f>
        <v>9200</v>
      </c>
      <c r="AE961" s="295">
        <v>4077</v>
      </c>
      <c r="AF961" s="154">
        <f t="shared" ref="AF961:AF965" si="3398">AE961-AD961</f>
        <v>-5123</v>
      </c>
      <c r="AG961" s="154">
        <v>0</v>
      </c>
      <c r="AH961" s="154">
        <f t="shared" ref="AH961:AH965" si="3399">AE961-AB961-AG961</f>
        <v>3651.2799999999997</v>
      </c>
      <c r="AI961" s="354">
        <f t="shared" ref="AI961:AI965" si="3400">AH961/AE961</f>
        <v>0.89558008339465289</v>
      </c>
    </row>
    <row r="962" spans="1:37" ht="15" hidden="1" customHeight="1" x14ac:dyDescent="0.3">
      <c r="A962" s="359" t="s">
        <v>1457</v>
      </c>
      <c r="B962" s="111">
        <v>2016</v>
      </c>
      <c r="C962" s="111">
        <v>5</v>
      </c>
      <c r="D962" s="112" t="s">
        <v>1016</v>
      </c>
      <c r="E962" s="113">
        <v>42491</v>
      </c>
      <c r="F962" s="113">
        <v>42516</v>
      </c>
      <c r="G962" s="114">
        <f t="shared" ca="1" si="3388"/>
        <v>0</v>
      </c>
      <c r="H962" s="115" t="s">
        <v>74</v>
      </c>
      <c r="I962" s="115" t="s">
        <v>1336</v>
      </c>
      <c r="J962" s="115" t="s">
        <v>1461</v>
      </c>
      <c r="K962" s="116" t="str">
        <f t="shared" ca="1" si="3389"/>
        <v>Completed</v>
      </c>
      <c r="L962" s="111" t="s">
        <v>77</v>
      </c>
      <c r="M962" s="111" t="s">
        <v>58</v>
      </c>
      <c r="N962" s="111" t="s">
        <v>108</v>
      </c>
      <c r="O962" s="111" t="s">
        <v>109</v>
      </c>
      <c r="P962" s="111" t="s">
        <v>100</v>
      </c>
      <c r="Q962" s="111" t="s">
        <v>101</v>
      </c>
      <c r="R962" s="117">
        <v>0.01</v>
      </c>
      <c r="S962" s="117">
        <v>3.3000000000000002E-2</v>
      </c>
      <c r="T962" s="118">
        <v>200000</v>
      </c>
      <c r="U962" s="118">
        <v>204386</v>
      </c>
      <c r="V962" s="116">
        <f t="shared" si="3390"/>
        <v>0</v>
      </c>
      <c r="W962" s="116">
        <f t="shared" si="3391"/>
        <v>200000</v>
      </c>
      <c r="X962" s="118">
        <v>10471</v>
      </c>
      <c r="Y962" s="119">
        <f t="shared" si="3392"/>
        <v>5.1231493350816594E-2</v>
      </c>
      <c r="Z962" s="120">
        <f t="shared" si="3393"/>
        <v>0.23016903829624677</v>
      </c>
      <c r="AA962" s="121">
        <f t="shared" si="3394"/>
        <v>2000</v>
      </c>
      <c r="AB962" s="122">
        <v>1000</v>
      </c>
      <c r="AC962" s="121">
        <f t="shared" si="3396"/>
        <v>-1000</v>
      </c>
      <c r="AD962" s="123">
        <f t="shared" si="3397"/>
        <v>6600</v>
      </c>
      <c r="AE962" s="293">
        <v>2410.1</v>
      </c>
      <c r="AF962" s="124">
        <f t="shared" si="3398"/>
        <v>-4189.8999999999996</v>
      </c>
      <c r="AG962" s="124">
        <v>0</v>
      </c>
      <c r="AH962" s="124">
        <f t="shared" si="3399"/>
        <v>1410.1</v>
      </c>
      <c r="AI962" s="340">
        <f t="shared" si="3400"/>
        <v>0.58507945728393007</v>
      </c>
      <c r="AK962" s="429"/>
    </row>
    <row r="963" spans="1:37" ht="15" hidden="1" customHeight="1" x14ac:dyDescent="0.3">
      <c r="A963" s="361" t="s">
        <v>1458</v>
      </c>
      <c r="B963" s="97">
        <v>2016</v>
      </c>
      <c r="C963" s="97">
        <v>5</v>
      </c>
      <c r="D963" s="98" t="s">
        <v>1016</v>
      </c>
      <c r="E963" s="99">
        <v>42491</v>
      </c>
      <c r="F963" s="99">
        <v>42516</v>
      </c>
      <c r="G963" s="100">
        <f t="shared" ca="1" si="3388"/>
        <v>0</v>
      </c>
      <c r="H963" s="96" t="s">
        <v>74</v>
      </c>
      <c r="I963" s="96" t="s">
        <v>1336</v>
      </c>
      <c r="J963" s="96" t="s">
        <v>1461</v>
      </c>
      <c r="K963" s="101" t="str">
        <f t="shared" ca="1" si="3389"/>
        <v>Completed</v>
      </c>
      <c r="L963" s="97" t="s">
        <v>92</v>
      </c>
      <c r="M963" s="97" t="s">
        <v>58</v>
      </c>
      <c r="N963" s="97" t="s">
        <v>108</v>
      </c>
      <c r="O963" s="97" t="s">
        <v>109</v>
      </c>
      <c r="P963" s="97" t="s">
        <v>100</v>
      </c>
      <c r="Q963" s="97" t="s">
        <v>101</v>
      </c>
      <c r="R963" s="102">
        <v>1.2E-2</v>
      </c>
      <c r="S963" s="102">
        <v>3.3000000000000002E-2</v>
      </c>
      <c r="T963" s="103">
        <v>360000</v>
      </c>
      <c r="U963" s="103">
        <v>360955</v>
      </c>
      <c r="V963" s="101">
        <f t="shared" si="3390"/>
        <v>0</v>
      </c>
      <c r="W963" s="101">
        <f t="shared" si="3391"/>
        <v>360000</v>
      </c>
      <c r="X963" s="103">
        <v>86552</v>
      </c>
      <c r="Y963" s="104">
        <f t="shared" si="3392"/>
        <v>0.23978612292391019</v>
      </c>
      <c r="Z963" s="105">
        <f t="shared" si="3393"/>
        <v>0.1376226430354007</v>
      </c>
      <c r="AA963" s="106">
        <f t="shared" si="3394"/>
        <v>4320</v>
      </c>
      <c r="AB963" s="107">
        <f t="shared" si="3395"/>
        <v>4320</v>
      </c>
      <c r="AC963" s="106">
        <f t="shared" si="3396"/>
        <v>0</v>
      </c>
      <c r="AD963" s="108">
        <f t="shared" si="3397"/>
        <v>11880</v>
      </c>
      <c r="AE963" s="298">
        <v>11911.515000000001</v>
      </c>
      <c r="AF963" s="109">
        <f t="shared" si="3398"/>
        <v>31.515000000001237</v>
      </c>
      <c r="AG963" s="109">
        <v>0</v>
      </c>
      <c r="AH963" s="109">
        <f t="shared" si="3399"/>
        <v>7591.5150000000012</v>
      </c>
      <c r="AI963" s="341">
        <f t="shared" si="3400"/>
        <v>0.63732573060605646</v>
      </c>
    </row>
    <row r="964" spans="1:37" ht="15.75" hidden="1" customHeight="1" thickBot="1" x14ac:dyDescent="0.3">
      <c r="A964" s="361" t="s">
        <v>1459</v>
      </c>
      <c r="B964" s="97">
        <v>2016</v>
      </c>
      <c r="C964" s="97">
        <v>5</v>
      </c>
      <c r="D964" s="98" t="s">
        <v>1016</v>
      </c>
      <c r="E964" s="99">
        <v>42491</v>
      </c>
      <c r="F964" s="99">
        <v>42516</v>
      </c>
      <c r="G964" s="100">
        <f t="shared" ref="G964" ca="1" si="3401">IF($N$1&gt;F964,0,(F964-$N$1))</f>
        <v>0</v>
      </c>
      <c r="H964" s="96" t="s">
        <v>74</v>
      </c>
      <c r="I964" s="96" t="s">
        <v>1336</v>
      </c>
      <c r="J964" s="96" t="s">
        <v>1461</v>
      </c>
      <c r="K964" s="101" t="str">
        <f t="shared" ref="K964" ca="1" si="3402">IF(F964=0,$L$3,(IF(G964=0,$L$1,$L$2)))</f>
        <v>Completed</v>
      </c>
      <c r="L964" s="97" t="s">
        <v>133</v>
      </c>
      <c r="M964" s="97" t="s">
        <v>58</v>
      </c>
      <c r="N964" s="97" t="s">
        <v>108</v>
      </c>
      <c r="O964" s="97" t="s">
        <v>109</v>
      </c>
      <c r="P964" s="97" t="s">
        <v>100</v>
      </c>
      <c r="Q964" s="97" t="s">
        <v>101</v>
      </c>
      <c r="R964" s="158">
        <v>5.0000000000000001E-3</v>
      </c>
      <c r="S964" s="102">
        <v>3.3000000000000002E-2</v>
      </c>
      <c r="T964" s="103">
        <v>230000</v>
      </c>
      <c r="U964" s="103">
        <v>88710</v>
      </c>
      <c r="V964" s="101">
        <f t="shared" ref="V964" si="3403">IF(U964&gt;T964,0,T964-U964)</f>
        <v>141290</v>
      </c>
      <c r="W964" s="101">
        <f t="shared" ref="W964" si="3404">IF(U964&gt;T964,T964,U964)</f>
        <v>88710</v>
      </c>
      <c r="X964" s="103">
        <v>7705</v>
      </c>
      <c r="Y964" s="104">
        <f t="shared" ref="Y964" si="3405">X964/U964</f>
        <v>8.6856047796189828E-2</v>
      </c>
      <c r="Z964" s="105">
        <f t="shared" ref="Z964" si="3406">AE964/X964</f>
        <v>0.37993900064892933</v>
      </c>
      <c r="AA964" s="106">
        <f t="shared" ref="AA964" si="3407">IF(O964="cpv",(T964*R964),(T964/1000*R964))</f>
        <v>1150</v>
      </c>
      <c r="AB964" s="107">
        <f t="shared" ref="AB964" si="3408">IF(O964="cpv",(IF(V964&gt;0,U964*R964,AA964)),(IF(V964&gt;0,U964/1000*R964,AA964)))</f>
        <v>443.55</v>
      </c>
      <c r="AC964" s="106">
        <f t="shared" ref="AC964" si="3409">AB964-AA964</f>
        <v>-706.45</v>
      </c>
      <c r="AD964" s="108">
        <f t="shared" ref="AD964" si="3410">IF(O964="cpv",(T964*S964),(T964/1000*S964))</f>
        <v>7590</v>
      </c>
      <c r="AE964" s="298">
        <v>2927.4300000000003</v>
      </c>
      <c r="AF964" s="109">
        <f t="shared" ref="AF964" si="3411">AE964-AD964</f>
        <v>-4662.57</v>
      </c>
      <c r="AG964" s="109">
        <v>0</v>
      </c>
      <c r="AH964" s="109">
        <f t="shared" ref="AH964" si="3412">AE964-AB964-AG964</f>
        <v>2483.88</v>
      </c>
      <c r="AI964" s="341">
        <f t="shared" ref="AI964" si="3413">AH964/AE964</f>
        <v>0.8484848484848484</v>
      </c>
    </row>
    <row r="965" spans="1:37" ht="15.75" hidden="1" customHeight="1" thickBot="1" x14ac:dyDescent="0.3">
      <c r="A965" s="361" t="s">
        <v>1756</v>
      </c>
      <c r="B965" s="97">
        <v>2016</v>
      </c>
      <c r="C965" s="97">
        <v>5</v>
      </c>
      <c r="D965" s="98" t="s">
        <v>1016</v>
      </c>
      <c r="E965" s="99">
        <v>42491</v>
      </c>
      <c r="F965" s="99">
        <v>42516</v>
      </c>
      <c r="G965" s="100">
        <f t="shared" ca="1" si="3388"/>
        <v>0</v>
      </c>
      <c r="H965" s="96" t="s">
        <v>74</v>
      </c>
      <c r="I965" s="96" t="s">
        <v>1336</v>
      </c>
      <c r="J965" s="96" t="s">
        <v>1461</v>
      </c>
      <c r="K965" s="101" t="str">
        <f t="shared" ca="1" si="3389"/>
        <v>Completed</v>
      </c>
      <c r="L965" s="97" t="s">
        <v>410</v>
      </c>
      <c r="M965" s="97" t="s">
        <v>58</v>
      </c>
      <c r="N965" s="97" t="s">
        <v>108</v>
      </c>
      <c r="O965" s="97" t="s">
        <v>109</v>
      </c>
      <c r="P965" s="97" t="s">
        <v>100</v>
      </c>
      <c r="Q965" s="97" t="s">
        <v>101</v>
      </c>
      <c r="R965" s="158">
        <v>0.02</v>
      </c>
      <c r="S965" s="102">
        <v>3.3000000000000002E-2</v>
      </c>
      <c r="T965" s="103">
        <v>70000</v>
      </c>
      <c r="U965" s="103">
        <v>73874</v>
      </c>
      <c r="V965" s="101">
        <f t="shared" si="3390"/>
        <v>0</v>
      </c>
      <c r="W965" s="101">
        <f t="shared" si="3391"/>
        <v>70000</v>
      </c>
      <c r="X965" s="103">
        <v>7705</v>
      </c>
      <c r="Y965" s="104">
        <f t="shared" si="3392"/>
        <v>0.10429921217207679</v>
      </c>
      <c r="Z965" s="105">
        <f t="shared" si="3393"/>
        <v>0.31639740428293317</v>
      </c>
      <c r="AA965" s="106">
        <f t="shared" si="3394"/>
        <v>1400</v>
      </c>
      <c r="AB965" s="107">
        <v>1500</v>
      </c>
      <c r="AC965" s="106">
        <f t="shared" si="3396"/>
        <v>100</v>
      </c>
      <c r="AD965" s="108">
        <f t="shared" si="3397"/>
        <v>2310</v>
      </c>
      <c r="AE965" s="298">
        <v>2437.8420000000001</v>
      </c>
      <c r="AF965" s="109">
        <f t="shared" si="3398"/>
        <v>127.8420000000001</v>
      </c>
      <c r="AG965" s="109">
        <v>0</v>
      </c>
      <c r="AH965" s="109">
        <f t="shared" si="3399"/>
        <v>937.8420000000001</v>
      </c>
      <c r="AI965" s="341">
        <f t="shared" si="3400"/>
        <v>0.38470171569773598</v>
      </c>
    </row>
    <row r="966" spans="1:37" ht="15.75" hidden="1" customHeight="1" thickBot="1" x14ac:dyDescent="0.3">
      <c r="A966" s="360" t="s">
        <v>1460</v>
      </c>
      <c r="B966" s="157">
        <v>2016</v>
      </c>
      <c r="C966" s="157">
        <v>5</v>
      </c>
      <c r="D966" s="342" t="s">
        <v>1016</v>
      </c>
      <c r="E966" s="159">
        <v>42491</v>
      </c>
      <c r="F966" s="159">
        <v>42516</v>
      </c>
      <c r="G966" s="343">
        <f t="shared" ref="G966:G971" ca="1" si="3414">IF($N$1&gt;F966,0,(F966-$N$1))</f>
        <v>0</v>
      </c>
      <c r="H966" s="156" t="s">
        <v>74</v>
      </c>
      <c r="I966" s="156" t="s">
        <v>1336</v>
      </c>
      <c r="J966" s="156" t="s">
        <v>1461</v>
      </c>
      <c r="K966" s="344" t="str">
        <f t="shared" ref="K966:K971" ca="1" si="3415">IF(F966=0,$L$3,(IF(G966=0,$L$1,$L$2)))</f>
        <v>Completed</v>
      </c>
      <c r="L966" s="157" t="s">
        <v>64</v>
      </c>
      <c r="M966" s="157" t="s">
        <v>58</v>
      </c>
      <c r="N966" s="157" t="s">
        <v>108</v>
      </c>
      <c r="O966" s="157" t="s">
        <v>109</v>
      </c>
      <c r="P966" s="157" t="s">
        <v>100</v>
      </c>
      <c r="Q966" s="157" t="s">
        <v>101</v>
      </c>
      <c r="R966" s="117">
        <v>6.0000000000000001E-3</v>
      </c>
      <c r="S966" s="158">
        <v>3.3000000000000002E-2</v>
      </c>
      <c r="T966" s="345">
        <v>100000</v>
      </c>
      <c r="U966" s="345">
        <v>100410</v>
      </c>
      <c r="V966" s="344">
        <f t="shared" ref="V966:V971" si="3416">IF(U966&gt;T966,0,T966-U966)</f>
        <v>0</v>
      </c>
      <c r="W966" s="344">
        <f t="shared" ref="W966:W971" si="3417">IF(U966&gt;T966,T966,U966)</f>
        <v>100000</v>
      </c>
      <c r="X966" s="345">
        <v>4643</v>
      </c>
      <c r="Y966" s="346">
        <f t="shared" ref="Y966:Y971" si="3418">X966/U966</f>
        <v>4.6240414301364406E-2</v>
      </c>
      <c r="Z966" s="347">
        <f t="shared" ref="Z966:Z971" si="3419">AE966/X966</f>
        <v>0.72260736592720209</v>
      </c>
      <c r="AA966" s="348">
        <f t="shared" ref="AA966:AA971" si="3420">IF(O966="cpv",(T966*R966),(T966/1000*R966))</f>
        <v>600</v>
      </c>
      <c r="AB966" s="349">
        <f t="shared" ref="AB966:AB971" si="3421">IF(O966="cpv",(IF(V966&gt;0,U966*R966,AA966)),(IF(V966&gt;0,U966/1000*R966,AA966)))</f>
        <v>600</v>
      </c>
      <c r="AC966" s="348">
        <f t="shared" ref="AC966:AC971" si="3422">AB966-AA966</f>
        <v>0</v>
      </c>
      <c r="AD966" s="350">
        <f t="shared" ref="AD966:AD971" si="3423">IF(O966="cpv",(T966*S966),(T966/1000*S966))</f>
        <v>3300</v>
      </c>
      <c r="AE966" s="351">
        <v>3355.0659999999993</v>
      </c>
      <c r="AF966" s="352">
        <f t="shared" ref="AF966:AF971" si="3424">AE966-AD966</f>
        <v>55.065999999999349</v>
      </c>
      <c r="AG966" s="352">
        <v>0</v>
      </c>
      <c r="AH966" s="352">
        <f t="shared" ref="AH966:AH971" si="3425">AE966-AB966-AG966</f>
        <v>2755.0659999999993</v>
      </c>
      <c r="AI966" s="353">
        <f t="shared" ref="AI966:AI971" si="3426">AH966/AE966</f>
        <v>0.82116596215990978</v>
      </c>
    </row>
    <row r="967" spans="1:37" ht="15" hidden="1" customHeight="1" thickBot="1" x14ac:dyDescent="0.3">
      <c r="A967" s="359" t="s">
        <v>1462</v>
      </c>
      <c r="B967" s="111">
        <v>2016</v>
      </c>
      <c r="C967" s="111">
        <v>5</v>
      </c>
      <c r="D967" s="112" t="s">
        <v>1016</v>
      </c>
      <c r="E967" s="113">
        <v>42491</v>
      </c>
      <c r="F967" s="113">
        <v>42521</v>
      </c>
      <c r="G967" s="114">
        <f t="shared" ca="1" si="3414"/>
        <v>0</v>
      </c>
      <c r="H967" s="115" t="s">
        <v>74</v>
      </c>
      <c r="I967" s="115" t="s">
        <v>75</v>
      </c>
      <c r="J967" s="115" t="s">
        <v>1463</v>
      </c>
      <c r="K967" s="116" t="str">
        <f t="shared" ca="1" si="3415"/>
        <v>Completed</v>
      </c>
      <c r="L967" s="111" t="s">
        <v>1377</v>
      </c>
      <c r="M967" s="111" t="s">
        <v>58</v>
      </c>
      <c r="N967" s="111" t="s">
        <v>78</v>
      </c>
      <c r="O967" s="111" t="s">
        <v>60</v>
      </c>
      <c r="P967" s="111" t="s">
        <v>79</v>
      </c>
      <c r="Q967" s="111" t="s">
        <v>79</v>
      </c>
      <c r="R967" s="117">
        <v>3</v>
      </c>
      <c r="S967" s="117">
        <v>4.25</v>
      </c>
      <c r="T967" s="118">
        <v>500000</v>
      </c>
      <c r="U967" s="118">
        <v>562891</v>
      </c>
      <c r="V967" s="116">
        <f t="shared" si="3416"/>
        <v>0</v>
      </c>
      <c r="W967" s="116">
        <f t="shared" si="3417"/>
        <v>500000</v>
      </c>
      <c r="X967" s="118">
        <v>21491</v>
      </c>
      <c r="Y967" s="119">
        <f t="shared" si="3418"/>
        <v>3.8179683100280519E-2</v>
      </c>
      <c r="Z967" s="120">
        <f t="shared" si="3419"/>
        <v>0.13145037457540365</v>
      </c>
      <c r="AA967" s="121">
        <f t="shared" si="3420"/>
        <v>1500</v>
      </c>
      <c r="AB967" s="122">
        <f t="shared" si="3421"/>
        <v>1500</v>
      </c>
      <c r="AC967" s="121">
        <f t="shared" si="3422"/>
        <v>0</v>
      </c>
      <c r="AD967" s="123">
        <f t="shared" si="3423"/>
        <v>2125</v>
      </c>
      <c r="AE967" s="293">
        <v>2825</v>
      </c>
      <c r="AF967" s="124">
        <f t="shared" si="3424"/>
        <v>700</v>
      </c>
      <c r="AG967" s="124">
        <v>0</v>
      </c>
      <c r="AH967" s="124">
        <f t="shared" si="3425"/>
        <v>1325</v>
      </c>
      <c r="AI967" s="340">
        <f t="shared" si="3426"/>
        <v>0.46902654867256638</v>
      </c>
      <c r="AK967" s="429"/>
    </row>
    <row r="968" spans="1:37" ht="15" hidden="1" customHeight="1" x14ac:dyDescent="0.3">
      <c r="A968" s="361" t="s">
        <v>1747</v>
      </c>
      <c r="B968" s="97">
        <v>2016</v>
      </c>
      <c r="C968" s="97">
        <v>5</v>
      </c>
      <c r="D968" s="98" t="s">
        <v>1016</v>
      </c>
      <c r="E968" s="99">
        <v>42491</v>
      </c>
      <c r="F968" s="99">
        <v>42521</v>
      </c>
      <c r="G968" s="100">
        <f t="shared" ca="1" si="3414"/>
        <v>0</v>
      </c>
      <c r="H968" s="96" t="s">
        <v>74</v>
      </c>
      <c r="I968" s="96" t="s">
        <v>75</v>
      </c>
      <c r="J968" s="96" t="s">
        <v>1463</v>
      </c>
      <c r="K968" s="101" t="str">
        <f t="shared" ca="1" si="3415"/>
        <v>Completed</v>
      </c>
      <c r="L968" s="97" t="s">
        <v>82</v>
      </c>
      <c r="M968" s="97" t="s">
        <v>58</v>
      </c>
      <c r="N968" s="97" t="s">
        <v>78</v>
      </c>
      <c r="O968" s="97" t="s">
        <v>60</v>
      </c>
      <c r="P968" s="97" t="s">
        <v>79</v>
      </c>
      <c r="Q968" s="97" t="s">
        <v>79</v>
      </c>
      <c r="R968" s="117">
        <v>0.5</v>
      </c>
      <c r="S968" s="102">
        <v>4.25</v>
      </c>
      <c r="T968" s="103">
        <v>1500000</v>
      </c>
      <c r="U968" s="103">
        <v>1500268</v>
      </c>
      <c r="V968" s="101">
        <f t="shared" si="3416"/>
        <v>0</v>
      </c>
      <c r="W968" s="101">
        <f t="shared" si="3417"/>
        <v>1500000</v>
      </c>
      <c r="X968" s="103">
        <v>9757</v>
      </c>
      <c r="Y968" s="104">
        <f t="shared" si="3418"/>
        <v>6.5035047071589878E-3</v>
      </c>
      <c r="Z968" s="105">
        <f t="shared" si="3419"/>
        <v>0.65337706262170747</v>
      </c>
      <c r="AA968" s="106">
        <f t="shared" si="3420"/>
        <v>750</v>
      </c>
      <c r="AB968" s="107">
        <f t="shared" si="3421"/>
        <v>750</v>
      </c>
      <c r="AC968" s="106">
        <f t="shared" si="3422"/>
        <v>0</v>
      </c>
      <c r="AD968" s="108">
        <f t="shared" si="3423"/>
        <v>6375</v>
      </c>
      <c r="AE968" s="298">
        <v>6375</v>
      </c>
      <c r="AF968" s="109">
        <f t="shared" si="3424"/>
        <v>0</v>
      </c>
      <c r="AG968" s="109">
        <v>0</v>
      </c>
      <c r="AH968" s="109">
        <f t="shared" si="3425"/>
        <v>5625</v>
      </c>
      <c r="AI968" s="341">
        <f t="shared" si="3426"/>
        <v>0.88235294117647056</v>
      </c>
    </row>
    <row r="969" spans="1:37" ht="15.75" hidden="1" customHeight="1" thickBot="1" x14ac:dyDescent="0.3">
      <c r="A969" s="360" t="s">
        <v>1462</v>
      </c>
      <c r="B969" s="157">
        <v>2016</v>
      </c>
      <c r="C969" s="157">
        <v>5</v>
      </c>
      <c r="D969" s="342" t="s">
        <v>1016</v>
      </c>
      <c r="E969" s="159">
        <v>42491</v>
      </c>
      <c r="F969" s="159">
        <v>42521</v>
      </c>
      <c r="G969" s="343">
        <f t="shared" ca="1" si="3414"/>
        <v>0</v>
      </c>
      <c r="H969" s="156" t="s">
        <v>74</v>
      </c>
      <c r="I969" s="156" t="s">
        <v>75</v>
      </c>
      <c r="J969" s="156" t="s">
        <v>1463</v>
      </c>
      <c r="K969" s="344" t="str">
        <f t="shared" ca="1" si="3415"/>
        <v>Completed</v>
      </c>
      <c r="L969" s="157" t="s">
        <v>77</v>
      </c>
      <c r="M969" s="157" t="s">
        <v>58</v>
      </c>
      <c r="N969" s="157" t="s">
        <v>78</v>
      </c>
      <c r="O969" s="157" t="s">
        <v>60</v>
      </c>
      <c r="P969" s="157" t="s">
        <v>79</v>
      </c>
      <c r="Q969" s="157" t="s">
        <v>79</v>
      </c>
      <c r="R969" s="102">
        <v>1.5</v>
      </c>
      <c r="S969" s="158">
        <v>4.25</v>
      </c>
      <c r="T969" s="345">
        <v>500000</v>
      </c>
      <c r="U969" s="345">
        <v>601773</v>
      </c>
      <c r="V969" s="344">
        <f t="shared" si="3416"/>
        <v>0</v>
      </c>
      <c r="W969" s="344">
        <f t="shared" si="3417"/>
        <v>500000</v>
      </c>
      <c r="X969" s="345">
        <v>4498</v>
      </c>
      <c r="Y969" s="346">
        <f t="shared" si="3418"/>
        <v>7.4745792848798466E-3</v>
      </c>
      <c r="Z969" s="347">
        <f t="shared" si="3419"/>
        <v>0.47243219208537129</v>
      </c>
      <c r="AA969" s="348">
        <f t="shared" si="3420"/>
        <v>750</v>
      </c>
      <c r="AB969" s="349">
        <f t="shared" si="3421"/>
        <v>750</v>
      </c>
      <c r="AC969" s="348">
        <f t="shared" si="3422"/>
        <v>0</v>
      </c>
      <c r="AD969" s="350">
        <f t="shared" si="3423"/>
        <v>2125</v>
      </c>
      <c r="AE969" s="351">
        <v>2125</v>
      </c>
      <c r="AF969" s="352">
        <f t="shared" si="3424"/>
        <v>0</v>
      </c>
      <c r="AG969" s="352">
        <v>0</v>
      </c>
      <c r="AH969" s="352">
        <f t="shared" si="3425"/>
        <v>1375</v>
      </c>
      <c r="AI969" s="353">
        <f t="shared" si="3426"/>
        <v>0.6470588235294118</v>
      </c>
    </row>
    <row r="970" spans="1:37" ht="15" hidden="1" customHeight="1" x14ac:dyDescent="0.3">
      <c r="A970" s="359" t="s">
        <v>1464</v>
      </c>
      <c r="B970" s="111">
        <v>2016</v>
      </c>
      <c r="C970" s="111">
        <v>5</v>
      </c>
      <c r="D970" s="112" t="s">
        <v>1016</v>
      </c>
      <c r="E970" s="113">
        <v>42491</v>
      </c>
      <c r="F970" s="113">
        <v>42506</v>
      </c>
      <c r="G970" s="114">
        <f t="shared" ca="1" si="3414"/>
        <v>0</v>
      </c>
      <c r="H970" s="115" t="s">
        <v>74</v>
      </c>
      <c r="I970" s="115" t="s">
        <v>151</v>
      </c>
      <c r="J970" s="115" t="s">
        <v>1466</v>
      </c>
      <c r="K970" s="116" t="str">
        <f t="shared" ca="1" si="3415"/>
        <v>Completed</v>
      </c>
      <c r="L970" s="111" t="s">
        <v>305</v>
      </c>
      <c r="M970" s="111" t="s">
        <v>58</v>
      </c>
      <c r="N970" s="111" t="s">
        <v>306</v>
      </c>
      <c r="O970" s="111" t="s">
        <v>60</v>
      </c>
      <c r="P970" s="111" t="s">
        <v>61</v>
      </c>
      <c r="Q970" s="111" t="s">
        <v>62</v>
      </c>
      <c r="R970" s="117">
        <v>4</v>
      </c>
      <c r="S970" s="117">
        <v>8</v>
      </c>
      <c r="T970" s="118">
        <v>1000000</v>
      </c>
      <c r="U970" s="118">
        <v>1053508</v>
      </c>
      <c r="V970" s="116">
        <f t="shared" si="3416"/>
        <v>0</v>
      </c>
      <c r="W970" s="116">
        <f t="shared" si="3417"/>
        <v>1000000</v>
      </c>
      <c r="X970" s="118">
        <v>81900</v>
      </c>
      <c r="Y970" s="119">
        <f t="shared" si="3418"/>
        <v>7.774027344832693E-2</v>
      </c>
      <c r="Z970" s="120">
        <f t="shared" si="3419"/>
        <v>0.11826617826617826</v>
      </c>
      <c r="AA970" s="121">
        <f t="shared" si="3420"/>
        <v>4000</v>
      </c>
      <c r="AB970" s="122">
        <f t="shared" si="3421"/>
        <v>4000</v>
      </c>
      <c r="AC970" s="121">
        <f t="shared" si="3422"/>
        <v>0</v>
      </c>
      <c r="AD970" s="123">
        <f t="shared" si="3423"/>
        <v>8000</v>
      </c>
      <c r="AE970" s="293">
        <v>9686</v>
      </c>
      <c r="AF970" s="124">
        <f t="shared" si="3424"/>
        <v>1686</v>
      </c>
      <c r="AG970" s="124">
        <v>0</v>
      </c>
      <c r="AH970" s="124">
        <f t="shared" si="3425"/>
        <v>5686</v>
      </c>
      <c r="AI970" s="340">
        <f t="shared" si="3426"/>
        <v>0.58703283088994429</v>
      </c>
      <c r="AK970" s="429"/>
    </row>
    <row r="971" spans="1:37" ht="15.75" hidden="1" customHeight="1" thickBot="1" x14ac:dyDescent="0.3">
      <c r="A971" s="360" t="s">
        <v>1465</v>
      </c>
      <c r="B971" s="157">
        <v>2016</v>
      </c>
      <c r="C971" s="157">
        <v>5</v>
      </c>
      <c r="D971" s="342" t="s">
        <v>1016</v>
      </c>
      <c r="E971" s="159">
        <v>42491</v>
      </c>
      <c r="F971" s="159">
        <v>42506</v>
      </c>
      <c r="G971" s="343">
        <f t="shared" ca="1" si="3414"/>
        <v>0</v>
      </c>
      <c r="H971" s="156" t="s">
        <v>74</v>
      </c>
      <c r="I971" s="156" t="s">
        <v>151</v>
      </c>
      <c r="J971" s="156" t="s">
        <v>1466</v>
      </c>
      <c r="K971" s="344" t="str">
        <f t="shared" ca="1" si="3415"/>
        <v>Completed</v>
      </c>
      <c r="L971" s="157" t="s">
        <v>315</v>
      </c>
      <c r="M971" s="157" t="s">
        <v>58</v>
      </c>
      <c r="N971" s="157" t="s">
        <v>306</v>
      </c>
      <c r="O971" s="157" t="s">
        <v>60</v>
      </c>
      <c r="P971" s="157" t="s">
        <v>61</v>
      </c>
      <c r="Q971" s="157" t="s">
        <v>62</v>
      </c>
      <c r="R971" s="158">
        <v>3</v>
      </c>
      <c r="S971" s="158">
        <v>8</v>
      </c>
      <c r="T971" s="345">
        <v>1300000</v>
      </c>
      <c r="U971" s="345">
        <v>1441482</v>
      </c>
      <c r="V971" s="344">
        <f t="shared" si="3416"/>
        <v>0</v>
      </c>
      <c r="W971" s="344">
        <f t="shared" si="3417"/>
        <v>1300000</v>
      </c>
      <c r="X971" s="345">
        <v>27292</v>
      </c>
      <c r="Y971" s="346">
        <f t="shared" si="3418"/>
        <v>1.8933292264488907E-2</v>
      </c>
      <c r="Z971" s="347">
        <f t="shared" si="3419"/>
        <v>0.38106404807269528</v>
      </c>
      <c r="AA971" s="348">
        <f t="shared" si="3420"/>
        <v>3900</v>
      </c>
      <c r="AB971" s="349">
        <f t="shared" si="3421"/>
        <v>3900</v>
      </c>
      <c r="AC971" s="348">
        <f t="shared" si="3422"/>
        <v>0</v>
      </c>
      <c r="AD971" s="350">
        <f t="shared" si="3423"/>
        <v>10400</v>
      </c>
      <c r="AE971" s="351">
        <v>10400</v>
      </c>
      <c r="AF971" s="352">
        <f t="shared" si="3424"/>
        <v>0</v>
      </c>
      <c r="AG971" s="352">
        <v>0</v>
      </c>
      <c r="AH971" s="352">
        <f t="shared" si="3425"/>
        <v>6500</v>
      </c>
      <c r="AI971" s="353">
        <f t="shared" si="3426"/>
        <v>0.625</v>
      </c>
    </row>
    <row r="972" spans="1:37" ht="15.75" hidden="1" customHeight="1" thickBot="1" x14ac:dyDescent="0.3">
      <c r="A972" s="362" t="s">
        <v>1467</v>
      </c>
      <c r="B972" s="141">
        <v>2016</v>
      </c>
      <c r="C972" s="141">
        <v>5</v>
      </c>
      <c r="D972" s="142" t="s">
        <v>1016</v>
      </c>
      <c r="E972" s="143">
        <v>42491</v>
      </c>
      <c r="F972" s="143">
        <v>42505</v>
      </c>
      <c r="G972" s="144">
        <f t="shared" ref="G972:G975" ca="1" si="3427">IF($N$1&gt;F972,0,(F972-$N$1))</f>
        <v>0</v>
      </c>
      <c r="H972" s="145" t="s">
        <v>54</v>
      </c>
      <c r="I972" s="145" t="s">
        <v>135</v>
      </c>
      <c r="J972" s="145" t="s">
        <v>1468</v>
      </c>
      <c r="K972" s="146" t="str">
        <f t="shared" ref="K972:K975" ca="1" si="3428">IF(F972=0,$L$3,(IF(G972=0,$L$1,$L$2)))</f>
        <v>Completed</v>
      </c>
      <c r="L972" s="141" t="s">
        <v>82</v>
      </c>
      <c r="M972" s="141" t="s">
        <v>58</v>
      </c>
      <c r="N972" s="141" t="s">
        <v>78</v>
      </c>
      <c r="O972" s="141" t="s">
        <v>60</v>
      </c>
      <c r="P972" s="141" t="s">
        <v>79</v>
      </c>
      <c r="Q972" s="141" t="s">
        <v>79</v>
      </c>
      <c r="R972" s="117">
        <v>0.5</v>
      </c>
      <c r="S972" s="147">
        <v>4.25</v>
      </c>
      <c r="T972" s="148">
        <v>420000</v>
      </c>
      <c r="U972" s="148">
        <v>420158</v>
      </c>
      <c r="V972" s="146">
        <f t="shared" ref="V972:V975" si="3429">IF(U972&gt;T972,0,T972-U972)</f>
        <v>0</v>
      </c>
      <c r="W972" s="146">
        <f t="shared" ref="W972:W975" si="3430">IF(U972&gt;T972,T972,U972)</f>
        <v>420000</v>
      </c>
      <c r="X972" s="148">
        <v>5586</v>
      </c>
      <c r="Y972" s="149">
        <f t="shared" ref="Y972:Y975" si="3431">X972/U972</f>
        <v>1.3294998548165213E-2</v>
      </c>
      <c r="Z972" s="150">
        <f t="shared" ref="Z972:Z975" si="3432">AE972/X972</f>
        <v>0.18295739348370926</v>
      </c>
      <c r="AA972" s="151">
        <f t="shared" ref="AA972:AA975" si="3433">IF(O972="cpv",(T972*R972),(T972/1000*R972))</f>
        <v>210</v>
      </c>
      <c r="AB972" s="152">
        <f t="shared" ref="AB972:AB975" si="3434">IF(O972="cpv",(IF(V972&gt;0,U972*R972,AA972)),(IF(V972&gt;0,U972/1000*R972,AA972)))</f>
        <v>210</v>
      </c>
      <c r="AC972" s="151">
        <f t="shared" ref="AC972:AC975" si="3435">AB972-AA972</f>
        <v>0</v>
      </c>
      <c r="AD972" s="153">
        <f t="shared" ref="AD972:AD975" si="3436">IF(O972="cpv",(T972*S972),(T972/1000*S972))</f>
        <v>1785</v>
      </c>
      <c r="AE972" s="295">
        <v>1022</v>
      </c>
      <c r="AF972" s="154">
        <f t="shared" ref="AF972:AF975" si="3437">AE972-AD972</f>
        <v>-763</v>
      </c>
      <c r="AG972" s="154">
        <v>0</v>
      </c>
      <c r="AH972" s="154">
        <f t="shared" ref="AH972:AH975" si="3438">AE972-AB972-AG972</f>
        <v>812</v>
      </c>
      <c r="AI972" s="354">
        <f t="shared" ref="AI972:AI975" si="3439">AH972/AE972</f>
        <v>0.79452054794520544</v>
      </c>
    </row>
    <row r="973" spans="1:37" ht="15.75" hidden="1" customHeight="1" thickBot="1" x14ac:dyDescent="0.3">
      <c r="A973" s="362" t="s">
        <v>1469</v>
      </c>
      <c r="B973" s="141">
        <v>2016</v>
      </c>
      <c r="C973" s="141">
        <v>5</v>
      </c>
      <c r="D973" s="142" t="s">
        <v>1016</v>
      </c>
      <c r="E973" s="143">
        <v>42491</v>
      </c>
      <c r="F973" s="143">
        <v>42505</v>
      </c>
      <c r="G973" s="144">
        <f t="shared" ca="1" si="3427"/>
        <v>0</v>
      </c>
      <c r="H973" s="145" t="s">
        <v>54</v>
      </c>
      <c r="I973" s="145" t="s">
        <v>135</v>
      </c>
      <c r="J973" s="145" t="s">
        <v>1470</v>
      </c>
      <c r="K973" s="146" t="str">
        <f t="shared" ca="1" si="3428"/>
        <v>Completed</v>
      </c>
      <c r="L973" s="141" t="s">
        <v>98</v>
      </c>
      <c r="M973" s="141" t="s">
        <v>58</v>
      </c>
      <c r="N973" s="141" t="s">
        <v>123</v>
      </c>
      <c r="O973" s="141" t="s">
        <v>109</v>
      </c>
      <c r="P973" s="141" t="s">
        <v>100</v>
      </c>
      <c r="Q973" s="141" t="s">
        <v>101</v>
      </c>
      <c r="R973" s="147">
        <v>3.6999999999999998E-2</v>
      </c>
      <c r="S973" s="147">
        <v>0.06</v>
      </c>
      <c r="T973" s="148">
        <v>70000</v>
      </c>
      <c r="U973" s="148">
        <v>67058</v>
      </c>
      <c r="V973" s="146">
        <f t="shared" si="3429"/>
        <v>2942</v>
      </c>
      <c r="W973" s="146">
        <f t="shared" si="3430"/>
        <v>67058</v>
      </c>
      <c r="X973" s="148">
        <v>2114</v>
      </c>
      <c r="Y973" s="149">
        <f t="shared" si="3431"/>
        <v>3.1524948551999762E-2</v>
      </c>
      <c r="Z973" s="150">
        <f t="shared" si="3432"/>
        <v>1.8921475875118259</v>
      </c>
      <c r="AA973" s="151">
        <f t="shared" si="3433"/>
        <v>2590</v>
      </c>
      <c r="AB973" s="152">
        <f t="shared" si="3434"/>
        <v>2481.1459999999997</v>
      </c>
      <c r="AC973" s="151">
        <f t="shared" si="3435"/>
        <v>-108.85400000000027</v>
      </c>
      <c r="AD973" s="153">
        <f t="shared" si="3436"/>
        <v>4200</v>
      </c>
      <c r="AE973" s="295">
        <v>4000</v>
      </c>
      <c r="AF973" s="154">
        <f t="shared" si="3437"/>
        <v>-200</v>
      </c>
      <c r="AG973" s="154">
        <v>0</v>
      </c>
      <c r="AH973" s="154">
        <f t="shared" si="3438"/>
        <v>1518.8540000000003</v>
      </c>
      <c r="AI973" s="354">
        <f t="shared" si="3439"/>
        <v>0.37971350000000009</v>
      </c>
    </row>
    <row r="974" spans="1:37" ht="15.75" hidden="1" customHeight="1" thickBot="1" x14ac:dyDescent="0.3">
      <c r="A974" s="362" t="s">
        <v>1471</v>
      </c>
      <c r="B974" s="141">
        <v>2016</v>
      </c>
      <c r="C974" s="141">
        <v>5</v>
      </c>
      <c r="D974" s="142" t="s">
        <v>1016</v>
      </c>
      <c r="E974" s="143">
        <v>42491</v>
      </c>
      <c r="F974" s="143">
        <v>42505</v>
      </c>
      <c r="G974" s="144">
        <f t="shared" ca="1" si="3427"/>
        <v>0</v>
      </c>
      <c r="H974" s="145" t="s">
        <v>54</v>
      </c>
      <c r="I974" s="145" t="s">
        <v>261</v>
      </c>
      <c r="J974" s="145" t="s">
        <v>1472</v>
      </c>
      <c r="K974" s="146" t="str">
        <f t="shared" ca="1" si="3428"/>
        <v>Completed</v>
      </c>
      <c r="L974" s="141" t="s">
        <v>98</v>
      </c>
      <c r="M974" s="141" t="s">
        <v>58</v>
      </c>
      <c r="N974" s="141" t="s">
        <v>123</v>
      </c>
      <c r="O974" s="141" t="s">
        <v>109</v>
      </c>
      <c r="P974" s="141" t="s">
        <v>100</v>
      </c>
      <c r="Q974" s="141" t="s">
        <v>101</v>
      </c>
      <c r="R974" s="147">
        <v>3.6999999999999998E-2</v>
      </c>
      <c r="S974" s="147">
        <v>0.06</v>
      </c>
      <c r="T974" s="148">
        <v>55000</v>
      </c>
      <c r="U974" s="148">
        <v>50004</v>
      </c>
      <c r="V974" s="146">
        <f t="shared" si="3429"/>
        <v>4996</v>
      </c>
      <c r="W974" s="146">
        <f t="shared" si="3430"/>
        <v>50004</v>
      </c>
      <c r="X974" s="148">
        <v>2070</v>
      </c>
      <c r="Y974" s="149">
        <f t="shared" si="3431"/>
        <v>4.1396688264938808E-2</v>
      </c>
      <c r="Z974" s="150">
        <f t="shared" si="3432"/>
        <v>1.4444444444444444</v>
      </c>
      <c r="AA974" s="151">
        <f t="shared" si="3433"/>
        <v>2035</v>
      </c>
      <c r="AB974" s="152">
        <f t="shared" si="3434"/>
        <v>1850.1479999999999</v>
      </c>
      <c r="AC974" s="151">
        <f t="shared" si="3435"/>
        <v>-184.85200000000009</v>
      </c>
      <c r="AD974" s="153">
        <f t="shared" si="3436"/>
        <v>3300</v>
      </c>
      <c r="AE974" s="295">
        <v>2990</v>
      </c>
      <c r="AF974" s="154">
        <f t="shared" si="3437"/>
        <v>-310</v>
      </c>
      <c r="AG974" s="154">
        <v>0</v>
      </c>
      <c r="AH974" s="154">
        <f t="shared" si="3438"/>
        <v>1139.8520000000001</v>
      </c>
      <c r="AI974" s="354">
        <f t="shared" si="3439"/>
        <v>0.38122140468227428</v>
      </c>
    </row>
    <row r="975" spans="1:37" ht="15" hidden="1" customHeight="1" x14ac:dyDescent="0.3">
      <c r="A975" s="359" t="s">
        <v>1473</v>
      </c>
      <c r="B975" s="111">
        <v>2016</v>
      </c>
      <c r="C975" s="111">
        <v>5</v>
      </c>
      <c r="D975" s="112" t="s">
        <v>1016</v>
      </c>
      <c r="E975" s="113">
        <v>42491</v>
      </c>
      <c r="F975" s="113">
        <v>42505</v>
      </c>
      <c r="G975" s="114">
        <f t="shared" ca="1" si="3427"/>
        <v>0</v>
      </c>
      <c r="H975" s="115" t="s">
        <v>54</v>
      </c>
      <c r="I975" s="115" t="s">
        <v>261</v>
      </c>
      <c r="J975" s="115" t="s">
        <v>1478</v>
      </c>
      <c r="K975" s="116" t="str">
        <f t="shared" ca="1" si="3428"/>
        <v>Completed</v>
      </c>
      <c r="L975" s="111" t="s">
        <v>175</v>
      </c>
      <c r="M975" s="111" t="s">
        <v>58</v>
      </c>
      <c r="N975" s="111" t="s">
        <v>59</v>
      </c>
      <c r="O975" s="111" t="s">
        <v>60</v>
      </c>
      <c r="P975" s="111" t="s">
        <v>61</v>
      </c>
      <c r="Q975" s="111" t="s">
        <v>62</v>
      </c>
      <c r="R975" s="117"/>
      <c r="S975" s="117">
        <v>1.3</v>
      </c>
      <c r="T975" s="118">
        <v>1000000</v>
      </c>
      <c r="U975" s="118">
        <v>0</v>
      </c>
      <c r="V975" s="116">
        <f t="shared" si="3429"/>
        <v>1000000</v>
      </c>
      <c r="W975" s="116">
        <f t="shared" si="3430"/>
        <v>0</v>
      </c>
      <c r="X975" s="118"/>
      <c r="Y975" s="119" t="e">
        <f t="shared" si="3431"/>
        <v>#DIV/0!</v>
      </c>
      <c r="Z975" s="120" t="e">
        <f t="shared" si="3432"/>
        <v>#DIV/0!</v>
      </c>
      <c r="AA975" s="121">
        <f t="shared" si="3433"/>
        <v>0</v>
      </c>
      <c r="AB975" s="122">
        <f t="shared" si="3434"/>
        <v>0</v>
      </c>
      <c r="AC975" s="121">
        <f t="shared" si="3435"/>
        <v>0</v>
      </c>
      <c r="AD975" s="123">
        <f t="shared" si="3436"/>
        <v>1300</v>
      </c>
      <c r="AE975" s="293">
        <v>0</v>
      </c>
      <c r="AF975" s="124">
        <f t="shared" si="3437"/>
        <v>-1300</v>
      </c>
      <c r="AG975" s="124">
        <v>0</v>
      </c>
      <c r="AH975" s="124">
        <f t="shared" si="3438"/>
        <v>0</v>
      </c>
      <c r="AI975" s="340" t="e">
        <f t="shared" si="3439"/>
        <v>#DIV/0!</v>
      </c>
      <c r="AK975" s="429"/>
    </row>
    <row r="976" spans="1:37" ht="15" hidden="1" customHeight="1" x14ac:dyDescent="0.3">
      <c r="A976" s="361" t="s">
        <v>1474</v>
      </c>
      <c r="B976" s="97">
        <v>2016</v>
      </c>
      <c r="C976" s="97">
        <v>5</v>
      </c>
      <c r="D976" s="98" t="s">
        <v>1016</v>
      </c>
      <c r="E976" s="99">
        <v>42491</v>
      </c>
      <c r="F976" s="99">
        <v>42505</v>
      </c>
      <c r="G976" s="100">
        <f t="shared" ref="G976:G977" ca="1" si="3440">IF($N$1&gt;F976,0,(F976-$N$1))</f>
        <v>0</v>
      </c>
      <c r="H976" s="96" t="s">
        <v>54</v>
      </c>
      <c r="I976" s="96" t="s">
        <v>261</v>
      </c>
      <c r="J976" s="96" t="s">
        <v>1478</v>
      </c>
      <c r="K976" s="101" t="str">
        <f t="shared" ref="K976:K977" ca="1" si="3441">IF(F976=0,$L$3,(IF(G976=0,$L$1,$L$2)))</f>
        <v>Completed</v>
      </c>
      <c r="L976" s="97" t="s">
        <v>64</v>
      </c>
      <c r="M976" s="97" t="s">
        <v>58</v>
      </c>
      <c r="N976" s="97" t="s">
        <v>59</v>
      </c>
      <c r="O976" s="97" t="s">
        <v>60</v>
      </c>
      <c r="P976" s="97" t="s">
        <v>61</v>
      </c>
      <c r="Q976" s="97" t="s">
        <v>62</v>
      </c>
      <c r="R976" s="102">
        <v>0.2</v>
      </c>
      <c r="S976" s="102">
        <v>1.3</v>
      </c>
      <c r="T976" s="103">
        <v>500000</v>
      </c>
      <c r="U976" s="103">
        <v>499511</v>
      </c>
      <c r="V976" s="101">
        <f t="shared" ref="V976:V977" si="3442">IF(U976&gt;T976,0,T976-U976)</f>
        <v>489</v>
      </c>
      <c r="W976" s="101">
        <f t="shared" ref="W976:W977" si="3443">IF(U976&gt;T976,T976,U976)</f>
        <v>499511</v>
      </c>
      <c r="X976" s="103">
        <v>20</v>
      </c>
      <c r="Y976" s="104">
        <f t="shared" ref="Y976:Y977" si="3444">X976/U976</f>
        <v>4.0039158296814283E-5</v>
      </c>
      <c r="Z976" s="105">
        <f t="shared" ref="Z976:Z977" si="3445">AE976/X976</f>
        <v>32.272500000000001</v>
      </c>
      <c r="AA976" s="106">
        <f t="shared" ref="AA976:AA977" si="3446">IF(O976="cpv",(T976*R976),(T976/1000*R976))</f>
        <v>100</v>
      </c>
      <c r="AB976" s="107">
        <f t="shared" ref="AB976:AB977" si="3447">IF(O976="cpv",(IF(V976&gt;0,U976*R976,AA976)),(IF(V976&gt;0,U976/1000*R976,AA976)))</f>
        <v>99.902200000000008</v>
      </c>
      <c r="AC976" s="106">
        <f t="shared" ref="AC976:AC977" si="3448">AB976-AA976</f>
        <v>-9.7799999999992338E-2</v>
      </c>
      <c r="AD976" s="108">
        <f t="shared" ref="AD976:AD977" si="3449">IF(O976="cpv",(T976*S976),(T976/1000*S976))</f>
        <v>650</v>
      </c>
      <c r="AE976" s="298">
        <v>645.45000000000005</v>
      </c>
      <c r="AF976" s="109">
        <f t="shared" ref="AF976:AF977" si="3450">AE976-AD976</f>
        <v>-4.5499999999999545</v>
      </c>
      <c r="AG976" s="109">
        <v>0</v>
      </c>
      <c r="AH976" s="109">
        <f t="shared" ref="AH976:AH977" si="3451">AE976-AB976-AG976</f>
        <v>545.54780000000005</v>
      </c>
      <c r="AI976" s="341">
        <f t="shared" ref="AI976:AI977" si="3452">AH976/AE976</f>
        <v>0.84522085366798361</v>
      </c>
      <c r="AK976" s="429"/>
    </row>
    <row r="977" spans="1:37" ht="15" hidden="1" customHeight="1" thickBot="1" x14ac:dyDescent="0.3">
      <c r="A977" s="361" t="s">
        <v>1475</v>
      </c>
      <c r="B977" s="97">
        <v>2016</v>
      </c>
      <c r="C977" s="97">
        <v>5</v>
      </c>
      <c r="D977" s="98" t="s">
        <v>1016</v>
      </c>
      <c r="E977" s="99">
        <v>42491</v>
      </c>
      <c r="F977" s="99">
        <v>42505</v>
      </c>
      <c r="G977" s="100">
        <f t="shared" ca="1" si="3440"/>
        <v>0</v>
      </c>
      <c r="H977" s="96" t="s">
        <v>54</v>
      </c>
      <c r="I977" s="96" t="s">
        <v>261</v>
      </c>
      <c r="J977" s="96" t="s">
        <v>1478</v>
      </c>
      <c r="K977" s="101" t="str">
        <f t="shared" ca="1" si="3441"/>
        <v>Completed</v>
      </c>
      <c r="L977" s="97" t="s">
        <v>499</v>
      </c>
      <c r="M977" s="97" t="s">
        <v>58</v>
      </c>
      <c r="N977" s="97" t="s">
        <v>59</v>
      </c>
      <c r="O977" s="97" t="s">
        <v>60</v>
      </c>
      <c r="P977" s="97" t="s">
        <v>61</v>
      </c>
      <c r="Q977" s="97" t="s">
        <v>62</v>
      </c>
      <c r="R977" s="102">
        <v>0.15</v>
      </c>
      <c r="S977" s="102">
        <v>1.3</v>
      </c>
      <c r="T977" s="103">
        <v>500000</v>
      </c>
      <c r="U977" s="103">
        <v>631194</v>
      </c>
      <c r="V977" s="101">
        <f t="shared" si="3442"/>
        <v>0</v>
      </c>
      <c r="W977" s="101">
        <f t="shared" si="3443"/>
        <v>500000</v>
      </c>
      <c r="X977" s="103"/>
      <c r="Y977" s="104">
        <f t="shared" si="3444"/>
        <v>0</v>
      </c>
      <c r="Z977" s="105" t="e">
        <f t="shared" si="3445"/>
        <v>#DIV/0!</v>
      </c>
      <c r="AA977" s="106">
        <f t="shared" si="3446"/>
        <v>75</v>
      </c>
      <c r="AB977" s="107">
        <f t="shared" si="3447"/>
        <v>75</v>
      </c>
      <c r="AC977" s="106">
        <f t="shared" si="3448"/>
        <v>0</v>
      </c>
      <c r="AD977" s="108">
        <f t="shared" si="3449"/>
        <v>650</v>
      </c>
      <c r="AE977" s="298">
        <v>820.55220000000008</v>
      </c>
      <c r="AF977" s="109">
        <f t="shared" si="3450"/>
        <v>170.55220000000008</v>
      </c>
      <c r="AG977" s="109">
        <v>0</v>
      </c>
      <c r="AH977" s="109">
        <f t="shared" si="3451"/>
        <v>745.55220000000008</v>
      </c>
      <c r="AI977" s="341">
        <f t="shared" si="3452"/>
        <v>0.90859813671817591</v>
      </c>
    </row>
    <row r="978" spans="1:37" ht="15" hidden="1" customHeight="1" x14ac:dyDescent="0.3">
      <c r="A978" s="361" t="s">
        <v>1476</v>
      </c>
      <c r="B978" s="97">
        <v>2016</v>
      </c>
      <c r="C978" s="97">
        <v>5</v>
      </c>
      <c r="D978" s="98" t="s">
        <v>1016</v>
      </c>
      <c r="E978" s="99">
        <v>42491</v>
      </c>
      <c r="F978" s="99">
        <v>42505</v>
      </c>
      <c r="G978" s="100">
        <f t="shared" ref="G978:G980" ca="1" si="3453">IF($N$1&gt;F978,0,(F978-$N$1))</f>
        <v>0</v>
      </c>
      <c r="H978" s="96" t="s">
        <v>54</v>
      </c>
      <c r="I978" s="96" t="s">
        <v>261</v>
      </c>
      <c r="J978" s="96" t="s">
        <v>1478</v>
      </c>
      <c r="K978" s="101" t="str">
        <f t="shared" ref="K978:K980" ca="1" si="3454">IF(F978=0,$L$3,(IF(G978=0,$L$1,$L$2)))</f>
        <v>Completed</v>
      </c>
      <c r="L978" s="97" t="s">
        <v>82</v>
      </c>
      <c r="M978" s="97" t="s">
        <v>58</v>
      </c>
      <c r="N978" s="97" t="s">
        <v>59</v>
      </c>
      <c r="O978" s="97" t="s">
        <v>60</v>
      </c>
      <c r="P978" s="97" t="s">
        <v>61</v>
      </c>
      <c r="Q978" s="97" t="s">
        <v>62</v>
      </c>
      <c r="R978" s="117">
        <v>0.1</v>
      </c>
      <c r="S978" s="102">
        <v>1.3</v>
      </c>
      <c r="T978" s="103">
        <v>1000000</v>
      </c>
      <c r="U978" s="103">
        <v>1023611</v>
      </c>
      <c r="V978" s="101">
        <f t="shared" ref="V978:V980" si="3455">IF(U978&gt;T978,0,T978-U978)</f>
        <v>0</v>
      </c>
      <c r="W978" s="101">
        <f t="shared" ref="W978:W980" si="3456">IF(U978&gt;T978,T978,U978)</f>
        <v>1000000</v>
      </c>
      <c r="X978" s="103"/>
      <c r="Y978" s="104">
        <f t="shared" ref="Y978:Y980" si="3457">X978/U978</f>
        <v>0</v>
      </c>
      <c r="Z978" s="105" t="e">
        <f t="shared" ref="Z978:Z980" si="3458">AE978/X978</f>
        <v>#DIV/0!</v>
      </c>
      <c r="AA978" s="106">
        <f t="shared" ref="AA978:AA980" si="3459">IF(O978="cpv",(T978*R978),(T978/1000*R978))</f>
        <v>100</v>
      </c>
      <c r="AB978" s="107">
        <f t="shared" ref="AB978:AB980" si="3460">IF(O978="cpv",(IF(V978&gt;0,U978*R978,AA978)),(IF(V978&gt;0,U978/1000*R978,AA978)))</f>
        <v>100</v>
      </c>
      <c r="AC978" s="106">
        <f t="shared" ref="AC978:AC980" si="3461">AB978-AA978</f>
        <v>0</v>
      </c>
      <c r="AD978" s="108">
        <f t="shared" ref="AD978:AD980" si="3462">IF(O978="cpv",(T978*S978),(T978/1000*S978))</f>
        <v>1300</v>
      </c>
      <c r="AE978" s="298">
        <v>1000</v>
      </c>
      <c r="AF978" s="109">
        <f t="shared" ref="AF978:AF980" si="3463">AE978-AD978</f>
        <v>-300</v>
      </c>
      <c r="AG978" s="109">
        <v>0</v>
      </c>
      <c r="AH978" s="109">
        <f t="shared" ref="AH978:AH980" si="3464">AE978-AB978-AG978</f>
        <v>900</v>
      </c>
      <c r="AI978" s="341">
        <f t="shared" ref="AI978:AI980" si="3465">AH978/AE978</f>
        <v>0.9</v>
      </c>
    </row>
    <row r="979" spans="1:37" ht="15.75" hidden="1" customHeight="1" thickBot="1" x14ac:dyDescent="0.3">
      <c r="A979" s="360" t="s">
        <v>1477</v>
      </c>
      <c r="B979" s="157">
        <v>2016</v>
      </c>
      <c r="C979" s="157">
        <v>5</v>
      </c>
      <c r="D979" s="342" t="s">
        <v>1016</v>
      </c>
      <c r="E979" s="159">
        <v>42491</v>
      </c>
      <c r="F979" s="159">
        <v>42505</v>
      </c>
      <c r="G979" s="343">
        <f t="shared" ca="1" si="3453"/>
        <v>0</v>
      </c>
      <c r="H979" s="156" t="s">
        <v>54</v>
      </c>
      <c r="I979" s="156" t="s">
        <v>261</v>
      </c>
      <c r="J979" s="156" t="s">
        <v>1478</v>
      </c>
      <c r="K979" s="344" t="str">
        <f t="shared" ca="1" si="3454"/>
        <v>Completed</v>
      </c>
      <c r="L979" s="157" t="s">
        <v>1372</v>
      </c>
      <c r="M979" s="157" t="s">
        <v>58</v>
      </c>
      <c r="N979" s="157" t="s">
        <v>59</v>
      </c>
      <c r="O979" s="157" t="s">
        <v>60</v>
      </c>
      <c r="P979" s="157" t="s">
        <v>61</v>
      </c>
      <c r="Q979" s="157" t="s">
        <v>62</v>
      </c>
      <c r="R979" s="158"/>
      <c r="S979" s="158">
        <v>1.3</v>
      </c>
      <c r="T979" s="345">
        <v>0</v>
      </c>
      <c r="U979" s="345">
        <v>0</v>
      </c>
      <c r="V979" s="344">
        <f t="shared" si="3455"/>
        <v>0</v>
      </c>
      <c r="W979" s="344">
        <f t="shared" si="3456"/>
        <v>0</v>
      </c>
      <c r="X979" s="345"/>
      <c r="Y979" s="346" t="e">
        <f t="shared" si="3457"/>
        <v>#DIV/0!</v>
      </c>
      <c r="Z979" s="347" t="e">
        <f t="shared" si="3458"/>
        <v>#DIV/0!</v>
      </c>
      <c r="AA979" s="348">
        <f t="shared" si="3459"/>
        <v>0</v>
      </c>
      <c r="AB979" s="349">
        <f t="shared" si="3460"/>
        <v>0</v>
      </c>
      <c r="AC979" s="348">
        <f t="shared" si="3461"/>
        <v>0</v>
      </c>
      <c r="AD979" s="350">
        <f t="shared" si="3462"/>
        <v>0</v>
      </c>
      <c r="AE979" s="351">
        <v>46.87</v>
      </c>
      <c r="AF979" s="352">
        <f t="shared" si="3463"/>
        <v>46.87</v>
      </c>
      <c r="AG979" s="352">
        <v>0</v>
      </c>
      <c r="AH979" s="352">
        <f t="shared" si="3464"/>
        <v>46.87</v>
      </c>
      <c r="AI979" s="353">
        <f t="shared" si="3465"/>
        <v>1</v>
      </c>
    </row>
    <row r="980" spans="1:37" ht="15" hidden="1" customHeight="1" x14ac:dyDescent="0.3">
      <c r="A980" s="359" t="s">
        <v>1479</v>
      </c>
      <c r="B980" s="111">
        <v>2016</v>
      </c>
      <c r="C980" s="111">
        <v>5</v>
      </c>
      <c r="D980" s="112" t="s">
        <v>1016</v>
      </c>
      <c r="E980" s="113">
        <v>42491</v>
      </c>
      <c r="F980" s="113">
        <v>42505</v>
      </c>
      <c r="G980" s="114">
        <f t="shared" ca="1" si="3453"/>
        <v>0</v>
      </c>
      <c r="H980" s="115" t="s">
        <v>54</v>
      </c>
      <c r="I980" s="115" t="s">
        <v>1198</v>
      </c>
      <c r="J980" s="115" t="s">
        <v>1482</v>
      </c>
      <c r="K980" s="116" t="str">
        <f t="shared" ca="1" si="3454"/>
        <v>Completed</v>
      </c>
      <c r="L980" s="111" t="s">
        <v>64</v>
      </c>
      <c r="M980" s="111" t="s">
        <v>58</v>
      </c>
      <c r="N980" s="111" t="s">
        <v>78</v>
      </c>
      <c r="O980" s="111" t="s">
        <v>60</v>
      </c>
      <c r="P980" s="111" t="s">
        <v>79</v>
      </c>
      <c r="Q980" s="111" t="s">
        <v>79</v>
      </c>
      <c r="R980" s="102">
        <v>2.5</v>
      </c>
      <c r="S980" s="117">
        <v>4.25</v>
      </c>
      <c r="T980" s="118">
        <v>1500000</v>
      </c>
      <c r="U980" s="118">
        <v>1162015</v>
      </c>
      <c r="V980" s="116">
        <f t="shared" si="3455"/>
        <v>337985</v>
      </c>
      <c r="W980" s="116">
        <f t="shared" si="3456"/>
        <v>1162015</v>
      </c>
      <c r="X980" s="118">
        <v>17367</v>
      </c>
      <c r="Y980" s="119">
        <f t="shared" si="3457"/>
        <v>1.4945590203224571E-2</v>
      </c>
      <c r="Z980" s="120">
        <f t="shared" si="3458"/>
        <v>5.7580468705015257E-2</v>
      </c>
      <c r="AA980" s="121">
        <f t="shared" si="3459"/>
        <v>3750</v>
      </c>
      <c r="AB980" s="122">
        <f t="shared" si="3460"/>
        <v>2905.0375000000004</v>
      </c>
      <c r="AC980" s="121">
        <f t="shared" si="3461"/>
        <v>-844.96249999999964</v>
      </c>
      <c r="AD980" s="123">
        <f t="shared" si="3462"/>
        <v>6375</v>
      </c>
      <c r="AE980" s="293">
        <v>1000</v>
      </c>
      <c r="AF980" s="124">
        <f t="shared" si="3463"/>
        <v>-5375</v>
      </c>
      <c r="AG980" s="124">
        <v>0</v>
      </c>
      <c r="AH980" s="124">
        <f t="shared" si="3464"/>
        <v>-1905.0375000000004</v>
      </c>
      <c r="AI980" s="340">
        <f t="shared" si="3465"/>
        <v>-1.9050375000000004</v>
      </c>
      <c r="AK980" s="429"/>
    </row>
    <row r="981" spans="1:37" ht="15" hidden="1" customHeight="1" thickBot="1" x14ac:dyDescent="0.3">
      <c r="A981" s="361" t="s">
        <v>1480</v>
      </c>
      <c r="B981" s="97">
        <v>2016</v>
      </c>
      <c r="C981" s="97">
        <v>5</v>
      </c>
      <c r="D981" s="98" t="s">
        <v>1016</v>
      </c>
      <c r="E981" s="99">
        <v>42491</v>
      </c>
      <c r="F981" s="99">
        <v>42505</v>
      </c>
      <c r="G981" s="100">
        <f t="shared" ref="G981:G983" ca="1" si="3466">IF($N$1&gt;F981,0,(F981-$N$1))</f>
        <v>0</v>
      </c>
      <c r="H981" s="96" t="s">
        <v>54</v>
      </c>
      <c r="I981" s="96" t="s">
        <v>1198</v>
      </c>
      <c r="J981" s="96" t="s">
        <v>1482</v>
      </c>
      <c r="K981" s="101" t="str">
        <f t="shared" ref="K981:K983" ca="1" si="3467">IF(F981=0,$L$3,(IF(G981=0,$L$1,$L$2)))</f>
        <v>Completed</v>
      </c>
      <c r="L981" s="97" t="s">
        <v>57</v>
      </c>
      <c r="M981" s="97" t="s">
        <v>58</v>
      </c>
      <c r="N981" s="97" t="s">
        <v>78</v>
      </c>
      <c r="O981" s="97" t="s">
        <v>60</v>
      </c>
      <c r="P981" s="97" t="s">
        <v>79</v>
      </c>
      <c r="Q981" s="97" t="s">
        <v>79</v>
      </c>
      <c r="R981" s="102">
        <v>2.5</v>
      </c>
      <c r="S981" s="102">
        <v>4.25</v>
      </c>
      <c r="T981" s="103">
        <v>1500000</v>
      </c>
      <c r="U981" s="103">
        <v>1214382</v>
      </c>
      <c r="V981" s="101">
        <f t="shared" ref="V981:V983" si="3468">IF(U981&gt;T981,0,T981-U981)</f>
        <v>285618</v>
      </c>
      <c r="W981" s="101">
        <f t="shared" ref="W981:W983" si="3469">IF(U981&gt;T981,T981,U981)</f>
        <v>1214382</v>
      </c>
      <c r="X981" s="103"/>
      <c r="Y981" s="104">
        <f t="shared" ref="Y981:Y983" si="3470">X981/U981</f>
        <v>0</v>
      </c>
      <c r="Z981" s="105" t="e">
        <f t="shared" ref="Z981:Z983" si="3471">AE981/X981</f>
        <v>#DIV/0!</v>
      </c>
      <c r="AA981" s="106">
        <f t="shared" ref="AA981:AA983" si="3472">IF(O981="cpv",(T981*R981),(T981/1000*R981))</f>
        <v>3750</v>
      </c>
      <c r="AB981" s="107">
        <f t="shared" ref="AB981:AB983" si="3473">IF(O981="cpv",(IF(V981&gt;0,U981*R981,AA981)),(IF(V981&gt;0,U981/1000*R981,AA981)))</f>
        <v>3035.9549999999999</v>
      </c>
      <c r="AC981" s="106">
        <f t="shared" ref="AC981:AC983" si="3474">AB981-AA981</f>
        <v>-714.04500000000007</v>
      </c>
      <c r="AD981" s="108">
        <f t="shared" ref="AD981:AD983" si="3475">IF(O981="cpv",(T981*S981),(T981/1000*S981))</f>
        <v>6375</v>
      </c>
      <c r="AE981" s="298">
        <v>1000</v>
      </c>
      <c r="AF981" s="109">
        <f t="shared" ref="AF981:AF983" si="3476">AE981-AD981</f>
        <v>-5375</v>
      </c>
      <c r="AG981" s="109">
        <v>0</v>
      </c>
      <c r="AH981" s="109">
        <f t="shared" ref="AH981:AH983" si="3477">AE981-AB981-AG981</f>
        <v>-2035.9549999999999</v>
      </c>
      <c r="AI981" s="341">
        <f t="shared" ref="AI981:AI983" si="3478">AH981/AE981</f>
        <v>-2.035955</v>
      </c>
    </row>
    <row r="982" spans="1:37" ht="15.75" hidden="1" customHeight="1" thickBot="1" x14ac:dyDescent="0.3">
      <c r="A982" s="360" t="s">
        <v>1481</v>
      </c>
      <c r="B982" s="157">
        <v>2016</v>
      </c>
      <c r="C982" s="157">
        <v>5</v>
      </c>
      <c r="D982" s="342" t="s">
        <v>1016</v>
      </c>
      <c r="E982" s="159">
        <v>42491</v>
      </c>
      <c r="F982" s="159">
        <v>42505</v>
      </c>
      <c r="G982" s="343">
        <f t="shared" ca="1" si="3466"/>
        <v>0</v>
      </c>
      <c r="H982" s="156" t="s">
        <v>54</v>
      </c>
      <c r="I982" s="156" t="s">
        <v>1198</v>
      </c>
      <c r="J982" s="156" t="s">
        <v>1482</v>
      </c>
      <c r="K982" s="344" t="str">
        <f t="shared" ca="1" si="3467"/>
        <v>Completed</v>
      </c>
      <c r="L982" s="157" t="s">
        <v>82</v>
      </c>
      <c r="M982" s="157" t="s">
        <v>58</v>
      </c>
      <c r="N982" s="157" t="s">
        <v>78</v>
      </c>
      <c r="O982" s="157" t="s">
        <v>60</v>
      </c>
      <c r="P982" s="157" t="s">
        <v>79</v>
      </c>
      <c r="Q982" s="157" t="s">
        <v>79</v>
      </c>
      <c r="R982" s="117">
        <v>0.5</v>
      </c>
      <c r="S982" s="158">
        <v>4.25</v>
      </c>
      <c r="T982" s="345">
        <v>1500000</v>
      </c>
      <c r="U982" s="345">
        <v>1120558</v>
      </c>
      <c r="V982" s="344">
        <f t="shared" si="3468"/>
        <v>379442</v>
      </c>
      <c r="W982" s="344">
        <f t="shared" si="3469"/>
        <v>1120558</v>
      </c>
      <c r="X982" s="345">
        <v>10734</v>
      </c>
      <c r="Y982" s="346">
        <f t="shared" si="3470"/>
        <v>9.5791560990149544E-3</v>
      </c>
      <c r="Z982" s="347">
        <f t="shared" si="3471"/>
        <v>0.14346934972983044</v>
      </c>
      <c r="AA982" s="348">
        <f t="shared" si="3472"/>
        <v>750</v>
      </c>
      <c r="AB982" s="349">
        <f t="shared" si="3473"/>
        <v>560.279</v>
      </c>
      <c r="AC982" s="348">
        <f t="shared" si="3474"/>
        <v>-189.721</v>
      </c>
      <c r="AD982" s="350">
        <f t="shared" si="3475"/>
        <v>6375</v>
      </c>
      <c r="AE982" s="351">
        <v>1540</v>
      </c>
      <c r="AF982" s="352">
        <f t="shared" si="3476"/>
        <v>-4835</v>
      </c>
      <c r="AG982" s="352">
        <v>0</v>
      </c>
      <c r="AH982" s="352">
        <f t="shared" si="3477"/>
        <v>979.721</v>
      </c>
      <c r="AI982" s="353">
        <f t="shared" si="3478"/>
        <v>0.63618246753246754</v>
      </c>
    </row>
    <row r="983" spans="1:37" ht="15" hidden="1" customHeight="1" x14ac:dyDescent="0.3">
      <c r="A983" s="359" t="s">
        <v>1483</v>
      </c>
      <c r="B983" s="111">
        <v>2016</v>
      </c>
      <c r="C983" s="111">
        <v>5</v>
      </c>
      <c r="D983" s="112" t="s">
        <v>1016</v>
      </c>
      <c r="E983" s="113">
        <v>42491</v>
      </c>
      <c r="F983" s="113">
        <v>42505</v>
      </c>
      <c r="G983" s="114">
        <f t="shared" ca="1" si="3466"/>
        <v>0</v>
      </c>
      <c r="H983" s="115" t="s">
        <v>54</v>
      </c>
      <c r="I983" s="115" t="s">
        <v>140</v>
      </c>
      <c r="J983" s="115" t="s">
        <v>1485</v>
      </c>
      <c r="K983" s="116" t="str">
        <f t="shared" ca="1" si="3467"/>
        <v>Completed</v>
      </c>
      <c r="L983" s="111" t="s">
        <v>82</v>
      </c>
      <c r="M983" s="111" t="s">
        <v>58</v>
      </c>
      <c r="N983" s="111" t="s">
        <v>59</v>
      </c>
      <c r="O983" s="111" t="s">
        <v>60</v>
      </c>
      <c r="P983" s="111" t="s">
        <v>61</v>
      </c>
      <c r="Q983" s="111" t="s">
        <v>62</v>
      </c>
      <c r="R983" s="117">
        <v>0.1</v>
      </c>
      <c r="S983" s="117">
        <v>1</v>
      </c>
      <c r="T983" s="118">
        <v>1500000</v>
      </c>
      <c r="U983" s="118">
        <v>1767846</v>
      </c>
      <c r="V983" s="116">
        <f t="shared" si="3468"/>
        <v>0</v>
      </c>
      <c r="W983" s="116">
        <f t="shared" si="3469"/>
        <v>1500000</v>
      </c>
      <c r="X983" s="118"/>
      <c r="Y983" s="119">
        <f t="shared" si="3470"/>
        <v>0</v>
      </c>
      <c r="Z983" s="120" t="e">
        <f t="shared" si="3471"/>
        <v>#DIV/0!</v>
      </c>
      <c r="AA983" s="121">
        <f t="shared" si="3472"/>
        <v>150</v>
      </c>
      <c r="AB983" s="122">
        <f t="shared" si="3473"/>
        <v>150</v>
      </c>
      <c r="AC983" s="121">
        <f t="shared" si="3474"/>
        <v>0</v>
      </c>
      <c r="AD983" s="123">
        <f t="shared" si="3475"/>
        <v>1500</v>
      </c>
      <c r="AE983" s="293">
        <v>765</v>
      </c>
      <c r="AF983" s="124">
        <f t="shared" si="3476"/>
        <v>-735</v>
      </c>
      <c r="AG983" s="124">
        <v>0</v>
      </c>
      <c r="AH983" s="124">
        <f t="shared" si="3477"/>
        <v>615</v>
      </c>
      <c r="AI983" s="340">
        <f t="shared" si="3478"/>
        <v>0.80392156862745101</v>
      </c>
    </row>
    <row r="984" spans="1:37" ht="15.75" hidden="1" customHeight="1" thickBot="1" x14ac:dyDescent="0.3">
      <c r="A984" s="360" t="s">
        <v>1484</v>
      </c>
      <c r="B984" s="157">
        <v>2016</v>
      </c>
      <c r="C984" s="157">
        <v>5</v>
      </c>
      <c r="D984" s="342" t="s">
        <v>1016</v>
      </c>
      <c r="E984" s="159">
        <v>42491</v>
      </c>
      <c r="F984" s="159">
        <v>42505</v>
      </c>
      <c r="G984" s="343">
        <f t="shared" ref="G984:G986" ca="1" si="3479">IF($N$1&gt;F984,0,(F984-$N$1))</f>
        <v>0</v>
      </c>
      <c r="H984" s="156" t="s">
        <v>54</v>
      </c>
      <c r="I984" s="156" t="s">
        <v>140</v>
      </c>
      <c r="J984" s="156" t="s">
        <v>1485</v>
      </c>
      <c r="K984" s="344" t="str">
        <f t="shared" ref="K984:K986" ca="1" si="3480">IF(F984=0,$L$3,(IF(G984=0,$L$1,$L$2)))</f>
        <v>Completed</v>
      </c>
      <c r="L984" s="157" t="s">
        <v>64</v>
      </c>
      <c r="M984" s="157" t="s">
        <v>58</v>
      </c>
      <c r="N984" s="157" t="s">
        <v>59</v>
      </c>
      <c r="O984" s="157" t="s">
        <v>60</v>
      </c>
      <c r="P984" s="157" t="s">
        <v>61</v>
      </c>
      <c r="Q984" s="157" t="s">
        <v>62</v>
      </c>
      <c r="R984" s="102">
        <v>0.2</v>
      </c>
      <c r="S984" s="158">
        <v>1</v>
      </c>
      <c r="T984" s="345">
        <v>1000000</v>
      </c>
      <c r="U984" s="345">
        <v>984514</v>
      </c>
      <c r="V984" s="344">
        <f t="shared" ref="V984:V986" si="3481">IF(U984&gt;T984,0,T984-U984)</f>
        <v>15486</v>
      </c>
      <c r="W984" s="344">
        <f t="shared" ref="W984:W986" si="3482">IF(U984&gt;T984,T984,U984)</f>
        <v>984514</v>
      </c>
      <c r="X984" s="345">
        <v>74</v>
      </c>
      <c r="Y984" s="346">
        <f t="shared" ref="Y984:Y986" si="3483">X984/U984</f>
        <v>7.5163989542048154E-5</v>
      </c>
      <c r="Z984" s="347">
        <f t="shared" ref="Z984:Z986" si="3484">AE984/X984</f>
        <v>13.513513513513514</v>
      </c>
      <c r="AA984" s="348">
        <f t="shared" ref="AA984:AA986" si="3485">IF(O984="cpv",(T984*R984),(T984/1000*R984))</f>
        <v>200</v>
      </c>
      <c r="AB984" s="349">
        <f t="shared" ref="AB984:AB986" si="3486">IF(O984="cpv",(IF(V984&gt;0,U984*R984,AA984)),(IF(V984&gt;0,U984/1000*R984,AA984)))</f>
        <v>196.90280000000001</v>
      </c>
      <c r="AC984" s="348">
        <f t="shared" ref="AC984:AC986" si="3487">AB984-AA984</f>
        <v>-3.0971999999999866</v>
      </c>
      <c r="AD984" s="350">
        <f t="shared" ref="AD984:AD986" si="3488">IF(O984="cpv",(T984*S984),(T984/1000*S984))</f>
        <v>1000</v>
      </c>
      <c r="AE984" s="351">
        <v>1000</v>
      </c>
      <c r="AF984" s="352">
        <f t="shared" ref="AF984:AF986" si="3489">AE984-AD984</f>
        <v>0</v>
      </c>
      <c r="AG984" s="352">
        <v>0</v>
      </c>
      <c r="AH984" s="352">
        <f t="shared" ref="AH984:AH986" si="3490">AE984-AB984-AG984</f>
        <v>803.09719999999993</v>
      </c>
      <c r="AI984" s="353">
        <f t="shared" ref="AI984:AI986" si="3491">AH984/AE984</f>
        <v>0.80309719999999996</v>
      </c>
    </row>
    <row r="985" spans="1:37" ht="15" hidden="1" customHeight="1" thickBot="1" x14ac:dyDescent="0.3">
      <c r="A985" s="359" t="s">
        <v>1486</v>
      </c>
      <c r="B985" s="111">
        <v>2016</v>
      </c>
      <c r="C985" s="111">
        <v>5</v>
      </c>
      <c r="D985" s="112" t="s">
        <v>1016</v>
      </c>
      <c r="E985" s="113">
        <v>42491</v>
      </c>
      <c r="F985" s="113">
        <v>42505</v>
      </c>
      <c r="G985" s="114">
        <f t="shared" ca="1" si="3479"/>
        <v>0</v>
      </c>
      <c r="H985" s="115" t="s">
        <v>54</v>
      </c>
      <c r="I985" s="115" t="s">
        <v>284</v>
      </c>
      <c r="J985" s="115" t="s">
        <v>1488</v>
      </c>
      <c r="K985" s="116" t="str">
        <f t="shared" ca="1" si="3480"/>
        <v>Completed</v>
      </c>
      <c r="L985" s="111" t="s">
        <v>77</v>
      </c>
      <c r="M985" s="111" t="s">
        <v>58</v>
      </c>
      <c r="N985" s="111" t="s">
        <v>78</v>
      </c>
      <c r="O985" s="111" t="s">
        <v>60</v>
      </c>
      <c r="P985" s="111" t="s">
        <v>79</v>
      </c>
      <c r="Q985" s="111" t="s">
        <v>79</v>
      </c>
      <c r="R985" s="102">
        <v>1.5</v>
      </c>
      <c r="S985" s="117">
        <v>4.25</v>
      </c>
      <c r="T985" s="118">
        <v>1000000</v>
      </c>
      <c r="U985" s="118">
        <v>1000133</v>
      </c>
      <c r="V985" s="116">
        <f t="shared" si="3481"/>
        <v>0</v>
      </c>
      <c r="W985" s="116">
        <f t="shared" si="3482"/>
        <v>1000000</v>
      </c>
      <c r="X985" s="118"/>
      <c r="Y985" s="119">
        <f t="shared" si="3483"/>
        <v>0</v>
      </c>
      <c r="Z985" s="120" t="e">
        <f t="shared" si="3484"/>
        <v>#DIV/0!</v>
      </c>
      <c r="AA985" s="121">
        <f t="shared" si="3485"/>
        <v>1500</v>
      </c>
      <c r="AB985" s="122">
        <f t="shared" si="3486"/>
        <v>1500</v>
      </c>
      <c r="AC985" s="121">
        <f t="shared" si="3487"/>
        <v>0</v>
      </c>
      <c r="AD985" s="123">
        <f t="shared" si="3488"/>
        <v>4250</v>
      </c>
      <c r="AE985" s="293">
        <v>4250</v>
      </c>
      <c r="AF985" s="124">
        <f t="shared" si="3489"/>
        <v>0</v>
      </c>
      <c r="AG985" s="124">
        <v>0</v>
      </c>
      <c r="AH985" s="124">
        <f t="shared" si="3490"/>
        <v>2750</v>
      </c>
      <c r="AI985" s="340">
        <f t="shared" si="3491"/>
        <v>0.6470588235294118</v>
      </c>
      <c r="AK985" s="429"/>
    </row>
    <row r="986" spans="1:37" ht="15.75" hidden="1" customHeight="1" thickBot="1" x14ac:dyDescent="0.3">
      <c r="A986" s="360" t="s">
        <v>1487</v>
      </c>
      <c r="B986" s="157">
        <v>2016</v>
      </c>
      <c r="C986" s="157">
        <v>5</v>
      </c>
      <c r="D986" s="342" t="s">
        <v>1016</v>
      </c>
      <c r="E986" s="159">
        <v>42491</v>
      </c>
      <c r="F986" s="159">
        <v>42505</v>
      </c>
      <c r="G986" s="343">
        <f t="shared" ca="1" si="3479"/>
        <v>0</v>
      </c>
      <c r="H986" s="156" t="s">
        <v>54</v>
      </c>
      <c r="I986" s="156" t="s">
        <v>284</v>
      </c>
      <c r="J986" s="156" t="s">
        <v>1488</v>
      </c>
      <c r="K986" s="344" t="str">
        <f t="shared" ca="1" si="3480"/>
        <v>Completed</v>
      </c>
      <c r="L986" s="157" t="s">
        <v>82</v>
      </c>
      <c r="M986" s="157" t="s">
        <v>58</v>
      </c>
      <c r="N986" s="157" t="s">
        <v>78</v>
      </c>
      <c r="O986" s="157" t="s">
        <v>60</v>
      </c>
      <c r="P986" s="157" t="s">
        <v>79</v>
      </c>
      <c r="Q986" s="157" t="s">
        <v>79</v>
      </c>
      <c r="R986" s="117">
        <v>0.5</v>
      </c>
      <c r="S986" s="158">
        <v>4.25</v>
      </c>
      <c r="T986" s="345">
        <v>2500000</v>
      </c>
      <c r="U986" s="345">
        <v>2654560</v>
      </c>
      <c r="V986" s="344">
        <f t="shared" si="3481"/>
        <v>0</v>
      </c>
      <c r="W986" s="344">
        <f t="shared" si="3482"/>
        <v>2500000</v>
      </c>
      <c r="X986" s="345"/>
      <c r="Y986" s="346">
        <f t="shared" si="3483"/>
        <v>0</v>
      </c>
      <c r="Z986" s="347" t="e">
        <f t="shared" si="3484"/>
        <v>#DIV/0!</v>
      </c>
      <c r="AA986" s="348">
        <f t="shared" si="3485"/>
        <v>1250</v>
      </c>
      <c r="AB986" s="349">
        <f t="shared" si="3486"/>
        <v>1250</v>
      </c>
      <c r="AC986" s="348">
        <f t="shared" si="3487"/>
        <v>0</v>
      </c>
      <c r="AD986" s="350">
        <f t="shared" si="3488"/>
        <v>10625</v>
      </c>
      <c r="AE986" s="351">
        <v>4597</v>
      </c>
      <c r="AF986" s="352">
        <f t="shared" si="3489"/>
        <v>-6028</v>
      </c>
      <c r="AG986" s="352">
        <v>0</v>
      </c>
      <c r="AH986" s="352">
        <f t="shared" si="3490"/>
        <v>3347</v>
      </c>
      <c r="AI986" s="353">
        <f t="shared" si="3491"/>
        <v>0.72808353273874271</v>
      </c>
    </row>
    <row r="987" spans="1:37" ht="15" hidden="1" customHeight="1" thickBot="1" x14ac:dyDescent="0.3">
      <c r="A987" s="359" t="s">
        <v>1489</v>
      </c>
      <c r="B987" s="111">
        <v>2016</v>
      </c>
      <c r="C987" s="111">
        <v>5</v>
      </c>
      <c r="D987" s="112" t="s">
        <v>1016</v>
      </c>
      <c r="E987" s="113">
        <v>42491</v>
      </c>
      <c r="F987" s="113">
        <v>42510</v>
      </c>
      <c r="G987" s="114">
        <f t="shared" ref="G987:G990" ca="1" si="3492">IF($N$1&gt;F987,0,(F987-$N$1))</f>
        <v>0</v>
      </c>
      <c r="H987" s="115" t="s">
        <v>84</v>
      </c>
      <c r="I987" s="115" t="s">
        <v>170</v>
      </c>
      <c r="J987" s="115" t="s">
        <v>1492</v>
      </c>
      <c r="K987" s="116" t="str">
        <f t="shared" ref="K987:K990" ca="1" si="3493">IF(F987=0,$L$3,(IF(G987=0,$L$1,$L$2)))</f>
        <v>Completed</v>
      </c>
      <c r="L987" s="111" t="s">
        <v>64</v>
      </c>
      <c r="M987" s="111" t="s">
        <v>58</v>
      </c>
      <c r="N987" s="111" t="s">
        <v>59</v>
      </c>
      <c r="O987" s="111" t="s">
        <v>60</v>
      </c>
      <c r="P987" s="111" t="s">
        <v>61</v>
      </c>
      <c r="Q987" s="111" t="s">
        <v>62</v>
      </c>
      <c r="R987" s="102">
        <v>0.2</v>
      </c>
      <c r="S987" s="117">
        <v>0.8</v>
      </c>
      <c r="T987" s="118">
        <v>4000000</v>
      </c>
      <c r="U987" s="118">
        <v>1970442</v>
      </c>
      <c r="V987" s="116">
        <f t="shared" ref="V987:V990" si="3494">IF(U987&gt;T987,0,T987-U987)</f>
        <v>2029558</v>
      </c>
      <c r="W987" s="116">
        <f t="shared" ref="W987:W990" si="3495">IF(U987&gt;T987,T987,U987)</f>
        <v>1970442</v>
      </c>
      <c r="X987" s="118">
        <v>256</v>
      </c>
      <c r="Y987" s="119">
        <f t="shared" ref="Y987:Y990" si="3496">X987/U987</f>
        <v>1.2992008899526095E-4</v>
      </c>
      <c r="Z987" s="120">
        <f t="shared" ref="Z987:Z990" si="3497">AE987/X987</f>
        <v>1.7107421875</v>
      </c>
      <c r="AA987" s="121">
        <f t="shared" ref="AA987:AA990" si="3498">IF(O987="cpv",(T987*R987),(T987/1000*R987))</f>
        <v>800</v>
      </c>
      <c r="AB987" s="122">
        <f t="shared" ref="AB987:AB990" si="3499">IF(O987="cpv",(IF(V987&gt;0,U987*R987,AA987)),(IF(V987&gt;0,U987/1000*R987,AA987)))</f>
        <v>394.08840000000004</v>
      </c>
      <c r="AC987" s="121">
        <f t="shared" ref="AC987:AC990" si="3500">AB987-AA987</f>
        <v>-405.91159999999996</v>
      </c>
      <c r="AD987" s="123">
        <f t="shared" ref="AD987:AD990" si="3501">IF(O987="cpv",(T987*S987),(T987/1000*S987))</f>
        <v>3200</v>
      </c>
      <c r="AE987" s="293">
        <v>437.95</v>
      </c>
      <c r="AF987" s="124">
        <f t="shared" ref="AF987:AF990" si="3502">AE987-AD987</f>
        <v>-2762.05</v>
      </c>
      <c r="AG987" s="124">
        <v>0</v>
      </c>
      <c r="AH987" s="124">
        <f t="shared" ref="AH987:AH990" si="3503">AE987-AB987-AG987</f>
        <v>43.861599999999953</v>
      </c>
      <c r="AI987" s="340">
        <f t="shared" ref="AI987:AI990" si="3504">AH987/AE987</f>
        <v>0.10015207215435541</v>
      </c>
      <c r="AK987" s="429"/>
    </row>
    <row r="988" spans="1:37" ht="15" hidden="1" customHeight="1" x14ac:dyDescent="0.3">
      <c r="A988" s="361" t="s">
        <v>1490</v>
      </c>
      <c r="B988" s="97">
        <v>2016</v>
      </c>
      <c r="C988" s="97">
        <v>5</v>
      </c>
      <c r="D988" s="98" t="s">
        <v>1016</v>
      </c>
      <c r="E988" s="99">
        <v>42491</v>
      </c>
      <c r="F988" s="99">
        <v>42510</v>
      </c>
      <c r="G988" s="100">
        <f t="shared" ca="1" si="3492"/>
        <v>0</v>
      </c>
      <c r="H988" s="96" t="s">
        <v>84</v>
      </c>
      <c r="I988" s="96" t="s">
        <v>170</v>
      </c>
      <c r="J988" s="96" t="s">
        <v>1492</v>
      </c>
      <c r="K988" s="101" t="str">
        <f t="shared" ca="1" si="3493"/>
        <v>Completed</v>
      </c>
      <c r="L988" s="97" t="s">
        <v>82</v>
      </c>
      <c r="M988" s="97" t="s">
        <v>58</v>
      </c>
      <c r="N988" s="97" t="s">
        <v>59</v>
      </c>
      <c r="O988" s="97" t="s">
        <v>60</v>
      </c>
      <c r="P988" s="97" t="s">
        <v>61</v>
      </c>
      <c r="Q988" s="97" t="s">
        <v>62</v>
      </c>
      <c r="R988" s="117">
        <v>0.1</v>
      </c>
      <c r="S988" s="102">
        <v>0.8</v>
      </c>
      <c r="T988" s="103">
        <v>3000000</v>
      </c>
      <c r="U988" s="103">
        <v>1763031</v>
      </c>
      <c r="V988" s="101">
        <f t="shared" si="3494"/>
        <v>1236969</v>
      </c>
      <c r="W988" s="101">
        <f t="shared" si="3495"/>
        <v>1763031</v>
      </c>
      <c r="X988" s="103"/>
      <c r="Y988" s="104">
        <f t="shared" si="3496"/>
        <v>0</v>
      </c>
      <c r="Z988" s="105" t="e">
        <f t="shared" si="3497"/>
        <v>#DIV/0!</v>
      </c>
      <c r="AA988" s="106">
        <f t="shared" si="3498"/>
        <v>300</v>
      </c>
      <c r="AB988" s="107">
        <f t="shared" si="3499"/>
        <v>176.3031</v>
      </c>
      <c r="AC988" s="106">
        <f t="shared" si="3500"/>
        <v>-123.6969</v>
      </c>
      <c r="AD988" s="108">
        <f t="shared" si="3501"/>
        <v>2400</v>
      </c>
      <c r="AE988" s="298">
        <v>1410.4248</v>
      </c>
      <c r="AF988" s="109">
        <f t="shared" si="3502"/>
        <v>-989.5752</v>
      </c>
      <c r="AG988" s="109">
        <v>0</v>
      </c>
      <c r="AH988" s="109">
        <f t="shared" si="3503"/>
        <v>1234.1216999999999</v>
      </c>
      <c r="AI988" s="341">
        <f t="shared" si="3504"/>
        <v>0.87499999999999989</v>
      </c>
    </row>
    <row r="989" spans="1:37" ht="15.75" hidden="1" customHeight="1" thickBot="1" x14ac:dyDescent="0.3">
      <c r="A989" s="360" t="s">
        <v>1491</v>
      </c>
      <c r="B989" s="157">
        <v>2016</v>
      </c>
      <c r="C989" s="157">
        <v>5</v>
      </c>
      <c r="D989" s="342" t="s">
        <v>1016</v>
      </c>
      <c r="E989" s="159">
        <v>42491</v>
      </c>
      <c r="F989" s="159">
        <v>42510</v>
      </c>
      <c r="G989" s="343">
        <f t="shared" ca="1" si="3492"/>
        <v>0</v>
      </c>
      <c r="H989" s="156" t="s">
        <v>84</v>
      </c>
      <c r="I989" s="156" t="s">
        <v>170</v>
      </c>
      <c r="J989" s="156" t="s">
        <v>1492</v>
      </c>
      <c r="K989" s="344" t="str">
        <f t="shared" ca="1" si="3493"/>
        <v>Completed</v>
      </c>
      <c r="L989" s="157" t="s">
        <v>57</v>
      </c>
      <c r="M989" s="157" t="s">
        <v>58</v>
      </c>
      <c r="N989" s="157" t="s">
        <v>59</v>
      </c>
      <c r="O989" s="157" t="s">
        <v>60</v>
      </c>
      <c r="P989" s="157" t="s">
        <v>61</v>
      </c>
      <c r="Q989" s="157" t="s">
        <v>62</v>
      </c>
      <c r="R989" s="158">
        <v>0.5</v>
      </c>
      <c r="S989" s="158">
        <v>0.8</v>
      </c>
      <c r="T989" s="345">
        <v>2000000</v>
      </c>
      <c r="U989" s="345">
        <v>718278</v>
      </c>
      <c r="V989" s="344">
        <f t="shared" si="3494"/>
        <v>1281722</v>
      </c>
      <c r="W989" s="344">
        <f t="shared" si="3495"/>
        <v>718278</v>
      </c>
      <c r="X989" s="345"/>
      <c r="Y989" s="346">
        <f t="shared" si="3496"/>
        <v>0</v>
      </c>
      <c r="Z989" s="347" t="e">
        <f t="shared" si="3497"/>
        <v>#DIV/0!</v>
      </c>
      <c r="AA989" s="348">
        <f t="shared" si="3498"/>
        <v>1000</v>
      </c>
      <c r="AB989" s="349">
        <f t="shared" si="3499"/>
        <v>359.13900000000001</v>
      </c>
      <c r="AC989" s="348">
        <f t="shared" si="3500"/>
        <v>-640.86099999999999</v>
      </c>
      <c r="AD989" s="350">
        <f t="shared" si="3501"/>
        <v>1600</v>
      </c>
      <c r="AE989" s="351">
        <v>574.62239999999997</v>
      </c>
      <c r="AF989" s="352">
        <f t="shared" si="3502"/>
        <v>-1025.3776</v>
      </c>
      <c r="AG989" s="352">
        <v>0</v>
      </c>
      <c r="AH989" s="352">
        <f t="shared" si="3503"/>
        <v>215.48339999999996</v>
      </c>
      <c r="AI989" s="353">
        <f t="shared" si="3504"/>
        <v>0.37499999999999994</v>
      </c>
    </row>
    <row r="990" spans="1:37" ht="15" hidden="1" customHeight="1" x14ac:dyDescent="0.3">
      <c r="A990" s="359" t="s">
        <v>1494</v>
      </c>
      <c r="B990" s="111">
        <v>2016</v>
      </c>
      <c r="C990" s="111">
        <v>5</v>
      </c>
      <c r="D990" s="112" t="s">
        <v>1016</v>
      </c>
      <c r="E990" s="113">
        <v>42491</v>
      </c>
      <c r="F990" s="113">
        <v>42498</v>
      </c>
      <c r="G990" s="114">
        <f t="shared" ca="1" si="3492"/>
        <v>0</v>
      </c>
      <c r="H990" s="115" t="s">
        <v>54</v>
      </c>
      <c r="I990" s="115" t="s">
        <v>115</v>
      </c>
      <c r="J990" s="115" t="s">
        <v>1493</v>
      </c>
      <c r="K990" s="116" t="str">
        <f t="shared" ca="1" si="3493"/>
        <v>Completed</v>
      </c>
      <c r="L990" s="111" t="s">
        <v>82</v>
      </c>
      <c r="M990" s="111" t="s">
        <v>58</v>
      </c>
      <c r="N990" s="111" t="s">
        <v>78</v>
      </c>
      <c r="O990" s="111" t="s">
        <v>60</v>
      </c>
      <c r="P990" s="111" t="s">
        <v>79</v>
      </c>
      <c r="Q990" s="111" t="s">
        <v>79</v>
      </c>
      <c r="R990" s="117">
        <v>0.5</v>
      </c>
      <c r="S990" s="117">
        <v>4.25</v>
      </c>
      <c r="T990" s="118">
        <v>500000</v>
      </c>
      <c r="U990" s="118">
        <v>505966</v>
      </c>
      <c r="V990" s="116">
        <f t="shared" si="3494"/>
        <v>0</v>
      </c>
      <c r="W990" s="116">
        <f t="shared" si="3495"/>
        <v>500000</v>
      </c>
      <c r="X990" s="118">
        <v>4244</v>
      </c>
      <c r="Y990" s="119">
        <f t="shared" si="3496"/>
        <v>8.3879153935244657E-3</v>
      </c>
      <c r="Z990" s="120">
        <f t="shared" si="3497"/>
        <v>0.30042412818096137</v>
      </c>
      <c r="AA990" s="121">
        <f t="shared" si="3498"/>
        <v>250</v>
      </c>
      <c r="AB990" s="122">
        <f t="shared" si="3499"/>
        <v>250</v>
      </c>
      <c r="AC990" s="121">
        <f t="shared" si="3500"/>
        <v>0</v>
      </c>
      <c r="AD990" s="123">
        <f t="shared" si="3501"/>
        <v>2125</v>
      </c>
      <c r="AE990" s="293">
        <v>1275</v>
      </c>
      <c r="AF990" s="124">
        <f t="shared" si="3502"/>
        <v>-850</v>
      </c>
      <c r="AG990" s="124">
        <v>0</v>
      </c>
      <c r="AH990" s="124">
        <f t="shared" si="3503"/>
        <v>1025</v>
      </c>
      <c r="AI990" s="340">
        <f t="shared" si="3504"/>
        <v>0.80392156862745101</v>
      </c>
      <c r="AK990" s="429"/>
    </row>
    <row r="991" spans="1:37" ht="15" hidden="1" customHeight="1" x14ac:dyDescent="0.3">
      <c r="A991" s="361" t="s">
        <v>1495</v>
      </c>
      <c r="B991" s="97">
        <v>2016</v>
      </c>
      <c r="C991" s="97">
        <v>5</v>
      </c>
      <c r="D991" s="98" t="s">
        <v>1016</v>
      </c>
      <c r="E991" s="99">
        <v>42491</v>
      </c>
      <c r="F991" s="99">
        <v>42498</v>
      </c>
      <c r="G991" s="100">
        <f t="shared" ref="G991:G996" ca="1" si="3505">IF($N$1&gt;F991,0,(F991-$N$1))</f>
        <v>0</v>
      </c>
      <c r="H991" s="96" t="s">
        <v>54</v>
      </c>
      <c r="I991" s="96" t="s">
        <v>115</v>
      </c>
      <c r="J991" s="96" t="s">
        <v>1493</v>
      </c>
      <c r="K991" s="101" t="str">
        <f t="shared" ref="K991:K996" ca="1" si="3506">IF(F991=0,$L$3,(IF(G991=0,$L$1,$L$2)))</f>
        <v>Completed</v>
      </c>
      <c r="L991" s="97" t="s">
        <v>64</v>
      </c>
      <c r="M991" s="97" t="s">
        <v>58</v>
      </c>
      <c r="N991" s="97" t="s">
        <v>78</v>
      </c>
      <c r="O991" s="97" t="s">
        <v>60</v>
      </c>
      <c r="P991" s="97" t="s">
        <v>79</v>
      </c>
      <c r="Q991" s="97" t="s">
        <v>79</v>
      </c>
      <c r="R991" s="102">
        <v>2.5</v>
      </c>
      <c r="S991" s="102">
        <v>4.25</v>
      </c>
      <c r="T991" s="103">
        <v>300000</v>
      </c>
      <c r="U991" s="103">
        <v>300855</v>
      </c>
      <c r="V991" s="101">
        <f t="shared" ref="V991:V996" si="3507">IF(U991&gt;T991,0,T991-U991)</f>
        <v>0</v>
      </c>
      <c r="W991" s="101">
        <f t="shared" ref="W991:W996" si="3508">IF(U991&gt;T991,T991,U991)</f>
        <v>300000</v>
      </c>
      <c r="X991" s="103">
        <v>4776</v>
      </c>
      <c r="Y991" s="104">
        <f t="shared" ref="Y991:Y996" si="3509">X991/U991</f>
        <v>1.5874756942713269E-2</v>
      </c>
      <c r="Z991" s="105">
        <f t="shared" ref="Z991:Z996" si="3510">AE991/X991</f>
        <v>0.26695979899497485</v>
      </c>
      <c r="AA991" s="106">
        <f t="shared" ref="AA991:AA996" si="3511">IF(O991="cpv",(T991*R991),(T991/1000*R991))</f>
        <v>750</v>
      </c>
      <c r="AB991" s="107">
        <f t="shared" ref="AB991:AB996" si="3512">IF(O991="cpv",(IF(V991&gt;0,U991*R991,AA991)),(IF(V991&gt;0,U991/1000*R991,AA991)))</f>
        <v>750</v>
      </c>
      <c r="AC991" s="106">
        <f t="shared" ref="AC991:AC996" si="3513">AB991-AA991</f>
        <v>0</v>
      </c>
      <c r="AD991" s="108">
        <f t="shared" ref="AD991:AD996" si="3514">IF(O991="cpv",(T991*S991),(T991/1000*S991))</f>
        <v>1275</v>
      </c>
      <c r="AE991" s="298">
        <v>1275</v>
      </c>
      <c r="AF991" s="109">
        <f t="shared" ref="AF991:AF996" si="3515">AE991-AD991</f>
        <v>0</v>
      </c>
      <c r="AG991" s="109">
        <v>0</v>
      </c>
      <c r="AH991" s="109">
        <f t="shared" ref="AH991:AH996" si="3516">AE991-AB991-AG991</f>
        <v>525</v>
      </c>
      <c r="AI991" s="341">
        <f t="shared" ref="AI991:AI996" si="3517">AH991/AE991</f>
        <v>0.41176470588235292</v>
      </c>
    </row>
    <row r="992" spans="1:37" ht="15.75" hidden="1" customHeight="1" thickBot="1" x14ac:dyDescent="0.3">
      <c r="A992" s="360" t="s">
        <v>1496</v>
      </c>
      <c r="B992" s="157">
        <v>2016</v>
      </c>
      <c r="C992" s="157">
        <v>5</v>
      </c>
      <c r="D992" s="342" t="s">
        <v>1016</v>
      </c>
      <c r="E992" s="159">
        <v>42491</v>
      </c>
      <c r="F992" s="159">
        <v>42498</v>
      </c>
      <c r="G992" s="343">
        <f t="shared" ca="1" si="3505"/>
        <v>0</v>
      </c>
      <c r="H992" s="156" t="s">
        <v>54</v>
      </c>
      <c r="I992" s="156" t="s">
        <v>115</v>
      </c>
      <c r="J992" s="156" t="s">
        <v>1493</v>
      </c>
      <c r="K992" s="344" t="str">
        <f t="shared" ca="1" si="3506"/>
        <v>Completed</v>
      </c>
      <c r="L992" s="157" t="s">
        <v>77</v>
      </c>
      <c r="M992" s="157" t="s">
        <v>58</v>
      </c>
      <c r="N992" s="157" t="s">
        <v>78</v>
      </c>
      <c r="O992" s="157" t="s">
        <v>60</v>
      </c>
      <c r="P992" s="157" t="s">
        <v>79</v>
      </c>
      <c r="Q992" s="157" t="s">
        <v>79</v>
      </c>
      <c r="R992" s="102">
        <v>1.5</v>
      </c>
      <c r="S992" s="158">
        <v>4.25</v>
      </c>
      <c r="T992" s="345">
        <v>400000</v>
      </c>
      <c r="U992" s="345">
        <v>419757</v>
      </c>
      <c r="V992" s="344">
        <f t="shared" si="3507"/>
        <v>0</v>
      </c>
      <c r="W992" s="344">
        <f t="shared" si="3508"/>
        <v>400000</v>
      </c>
      <c r="X992" s="345">
        <v>1827</v>
      </c>
      <c r="Y992" s="346">
        <f t="shared" si="3509"/>
        <v>4.3525182426975605E-3</v>
      </c>
      <c r="Z992" s="347">
        <f t="shared" si="3510"/>
        <v>0.93048713738368916</v>
      </c>
      <c r="AA992" s="348">
        <f t="shared" si="3511"/>
        <v>600</v>
      </c>
      <c r="AB992" s="349">
        <f t="shared" si="3512"/>
        <v>600</v>
      </c>
      <c r="AC992" s="348">
        <f t="shared" si="3513"/>
        <v>0</v>
      </c>
      <c r="AD992" s="350">
        <f t="shared" si="3514"/>
        <v>1700</v>
      </c>
      <c r="AE992" s="351">
        <v>1700</v>
      </c>
      <c r="AF992" s="352">
        <f t="shared" si="3515"/>
        <v>0</v>
      </c>
      <c r="AG992" s="352">
        <v>0</v>
      </c>
      <c r="AH992" s="352">
        <f t="shared" si="3516"/>
        <v>1100</v>
      </c>
      <c r="AI992" s="353">
        <f t="shared" si="3517"/>
        <v>0.6470588235294118</v>
      </c>
    </row>
    <row r="993" spans="1:37" ht="15" hidden="1" customHeight="1" x14ac:dyDescent="0.3">
      <c r="A993" s="359" t="s">
        <v>1497</v>
      </c>
      <c r="B993" s="111">
        <v>2016</v>
      </c>
      <c r="C993" s="111">
        <v>5</v>
      </c>
      <c r="D993" s="112" t="s">
        <v>1016</v>
      </c>
      <c r="E993" s="113">
        <v>42491</v>
      </c>
      <c r="F993" s="113">
        <v>42521</v>
      </c>
      <c r="G993" s="114">
        <f t="shared" ca="1" si="3505"/>
        <v>0</v>
      </c>
      <c r="H993" s="115" t="s">
        <v>54</v>
      </c>
      <c r="I993" s="115" t="s">
        <v>1341</v>
      </c>
      <c r="J993" s="115" t="s">
        <v>1500</v>
      </c>
      <c r="K993" s="116" t="str">
        <f t="shared" ca="1" si="3506"/>
        <v>Completed</v>
      </c>
      <c r="L993" s="111" t="s">
        <v>315</v>
      </c>
      <c r="M993" s="111" t="s">
        <v>58</v>
      </c>
      <c r="N993" s="111" t="s">
        <v>108</v>
      </c>
      <c r="O993" s="111" t="s">
        <v>109</v>
      </c>
      <c r="P993" s="111" t="s">
        <v>100</v>
      </c>
      <c r="Q993" s="111" t="s">
        <v>101</v>
      </c>
      <c r="R993" s="117">
        <v>1.4999999999999999E-2</v>
      </c>
      <c r="S993" s="117">
        <v>3.3000000000000002E-2</v>
      </c>
      <c r="T993" s="118">
        <v>100000</v>
      </c>
      <c r="U993" s="118">
        <v>40345</v>
      </c>
      <c r="V993" s="116">
        <f t="shared" si="3507"/>
        <v>59655</v>
      </c>
      <c r="W993" s="116">
        <f t="shared" si="3508"/>
        <v>40345</v>
      </c>
      <c r="X993" s="118">
        <v>2117</v>
      </c>
      <c r="Y993" s="119">
        <f t="shared" si="3509"/>
        <v>5.2472425331515679E-2</v>
      </c>
      <c r="Z993" s="120">
        <f t="shared" si="3510"/>
        <v>0.66283892300425129</v>
      </c>
      <c r="AA993" s="121">
        <f t="shared" si="3511"/>
        <v>1500</v>
      </c>
      <c r="AB993" s="122">
        <f t="shared" si="3512"/>
        <v>605.17499999999995</v>
      </c>
      <c r="AC993" s="121">
        <f t="shared" si="3513"/>
        <v>-894.82500000000005</v>
      </c>
      <c r="AD993" s="123">
        <f t="shared" si="3514"/>
        <v>3300</v>
      </c>
      <c r="AE993" s="293">
        <v>1403.23</v>
      </c>
      <c r="AF993" s="124">
        <f t="shared" si="3515"/>
        <v>-1896.77</v>
      </c>
      <c r="AG993" s="124">
        <v>0</v>
      </c>
      <c r="AH993" s="124">
        <f t="shared" si="3516"/>
        <v>798.05500000000006</v>
      </c>
      <c r="AI993" s="340">
        <f t="shared" si="3517"/>
        <v>0.56872715093035353</v>
      </c>
      <c r="AK993" s="429"/>
    </row>
    <row r="994" spans="1:37" ht="15.75" hidden="1" customHeight="1" thickBot="1" x14ac:dyDescent="0.3">
      <c r="A994" s="361" t="s">
        <v>1498</v>
      </c>
      <c r="B994" s="97">
        <v>2016</v>
      </c>
      <c r="C994" s="97">
        <v>5</v>
      </c>
      <c r="D994" s="98" t="s">
        <v>1016</v>
      </c>
      <c r="E994" s="99">
        <v>42491</v>
      </c>
      <c r="F994" s="99">
        <v>42521</v>
      </c>
      <c r="G994" s="100">
        <f t="shared" ca="1" si="3505"/>
        <v>0</v>
      </c>
      <c r="H994" s="96" t="s">
        <v>54</v>
      </c>
      <c r="I994" s="96" t="s">
        <v>1341</v>
      </c>
      <c r="J994" s="96" t="s">
        <v>1500</v>
      </c>
      <c r="K994" s="101" t="str">
        <f t="shared" ca="1" si="3506"/>
        <v>Completed</v>
      </c>
      <c r="L994" s="97" t="s">
        <v>133</v>
      </c>
      <c r="M994" s="97" t="s">
        <v>58</v>
      </c>
      <c r="N994" s="97" t="s">
        <v>108</v>
      </c>
      <c r="O994" s="97" t="s">
        <v>109</v>
      </c>
      <c r="P994" s="97" t="s">
        <v>100</v>
      </c>
      <c r="Q994" s="97" t="s">
        <v>101</v>
      </c>
      <c r="R994" s="158">
        <v>5.0000000000000001E-3</v>
      </c>
      <c r="S994" s="102">
        <v>3.3000000000000002E-2</v>
      </c>
      <c r="T994" s="103">
        <v>70000</v>
      </c>
      <c r="U994" s="103">
        <v>30926</v>
      </c>
      <c r="V994" s="101">
        <f t="shared" si="3507"/>
        <v>39074</v>
      </c>
      <c r="W994" s="101">
        <f t="shared" si="3508"/>
        <v>30926</v>
      </c>
      <c r="X994" s="103">
        <v>1046</v>
      </c>
      <c r="Y994" s="104">
        <f t="shared" si="3509"/>
        <v>3.38226734786264E-2</v>
      </c>
      <c r="Z994" s="105">
        <f t="shared" si="3510"/>
        <v>0.97567686424474187</v>
      </c>
      <c r="AA994" s="106">
        <f t="shared" si="3511"/>
        <v>350</v>
      </c>
      <c r="AB994" s="107">
        <f t="shared" si="3512"/>
        <v>154.63</v>
      </c>
      <c r="AC994" s="106">
        <f t="shared" si="3513"/>
        <v>-195.37</v>
      </c>
      <c r="AD994" s="108">
        <f t="shared" si="3514"/>
        <v>2310</v>
      </c>
      <c r="AE994" s="298">
        <v>1020.558</v>
      </c>
      <c r="AF994" s="109">
        <f t="shared" si="3515"/>
        <v>-1289.442</v>
      </c>
      <c r="AG994" s="109">
        <v>0</v>
      </c>
      <c r="AH994" s="109">
        <f t="shared" si="3516"/>
        <v>865.928</v>
      </c>
      <c r="AI994" s="341">
        <f t="shared" si="3517"/>
        <v>0.84848484848484851</v>
      </c>
    </row>
    <row r="995" spans="1:37" ht="15.75" hidden="1" customHeight="1" thickBot="1" x14ac:dyDescent="0.3">
      <c r="A995" s="360" t="s">
        <v>1499</v>
      </c>
      <c r="B995" s="157">
        <v>2016</v>
      </c>
      <c r="C995" s="157">
        <v>5</v>
      </c>
      <c r="D995" s="342" t="s">
        <v>1016</v>
      </c>
      <c r="E995" s="159">
        <v>42491</v>
      </c>
      <c r="F995" s="159">
        <v>42521</v>
      </c>
      <c r="G995" s="343">
        <f t="shared" ca="1" si="3505"/>
        <v>0</v>
      </c>
      <c r="H995" s="156" t="s">
        <v>54</v>
      </c>
      <c r="I995" s="156" t="s">
        <v>1341</v>
      </c>
      <c r="J995" s="156" t="s">
        <v>1500</v>
      </c>
      <c r="K995" s="344" t="str">
        <f t="shared" ca="1" si="3506"/>
        <v>Completed</v>
      </c>
      <c r="L995" s="157" t="s">
        <v>57</v>
      </c>
      <c r="M995" s="157" t="s">
        <v>58</v>
      </c>
      <c r="N995" s="157" t="s">
        <v>108</v>
      </c>
      <c r="O995" s="157" t="s">
        <v>109</v>
      </c>
      <c r="P995" s="157" t="s">
        <v>100</v>
      </c>
      <c r="Q995" s="157" t="s">
        <v>101</v>
      </c>
      <c r="R995" s="102">
        <v>1.4999999999999999E-2</v>
      </c>
      <c r="S995" s="158">
        <v>3.3000000000000002E-2</v>
      </c>
      <c r="T995" s="345">
        <v>100000</v>
      </c>
      <c r="U995" s="345">
        <v>55067</v>
      </c>
      <c r="V995" s="344">
        <f t="shared" si="3507"/>
        <v>44933</v>
      </c>
      <c r="W995" s="344">
        <f t="shared" si="3508"/>
        <v>55067</v>
      </c>
      <c r="X995" s="345"/>
      <c r="Y995" s="346">
        <f t="shared" si="3509"/>
        <v>0</v>
      </c>
      <c r="Z995" s="347" t="e">
        <f t="shared" si="3510"/>
        <v>#DIV/0!</v>
      </c>
      <c r="AA995" s="348">
        <f t="shared" si="3511"/>
        <v>1500</v>
      </c>
      <c r="AB995" s="349">
        <f t="shared" si="3512"/>
        <v>826.005</v>
      </c>
      <c r="AC995" s="348">
        <f t="shared" si="3513"/>
        <v>-673.995</v>
      </c>
      <c r="AD995" s="350">
        <f t="shared" si="3514"/>
        <v>3300</v>
      </c>
      <c r="AE995" s="351">
        <v>1817.211</v>
      </c>
      <c r="AF995" s="352">
        <f t="shared" si="3515"/>
        <v>-1482.789</v>
      </c>
      <c r="AG995" s="352">
        <v>0</v>
      </c>
      <c r="AH995" s="352">
        <f t="shared" si="3516"/>
        <v>991.20600000000002</v>
      </c>
      <c r="AI995" s="353">
        <f t="shared" si="3517"/>
        <v>0.54545454545454541</v>
      </c>
    </row>
    <row r="996" spans="1:37" ht="15.75" hidden="1" customHeight="1" thickBot="1" x14ac:dyDescent="0.3">
      <c r="A996" s="362" t="s">
        <v>1501</v>
      </c>
      <c r="B996" s="141">
        <v>2016</v>
      </c>
      <c r="C996" s="141">
        <v>5</v>
      </c>
      <c r="D996" s="142" t="s">
        <v>1016</v>
      </c>
      <c r="E996" s="143">
        <v>42491</v>
      </c>
      <c r="F996" s="143">
        <v>42521</v>
      </c>
      <c r="G996" s="144">
        <f t="shared" ca="1" si="3505"/>
        <v>0</v>
      </c>
      <c r="H996" s="145" t="s">
        <v>54</v>
      </c>
      <c r="I996" s="145" t="s">
        <v>1341</v>
      </c>
      <c r="J996" s="145" t="s">
        <v>1502</v>
      </c>
      <c r="K996" s="146" t="str">
        <f t="shared" ca="1" si="3506"/>
        <v>Completed</v>
      </c>
      <c r="L996" s="141" t="s">
        <v>98</v>
      </c>
      <c r="M996" s="141" t="s">
        <v>58</v>
      </c>
      <c r="N996" s="141" t="s">
        <v>123</v>
      </c>
      <c r="O996" s="141" t="s">
        <v>109</v>
      </c>
      <c r="P996" s="141" t="s">
        <v>100</v>
      </c>
      <c r="Q996" s="141" t="s">
        <v>101</v>
      </c>
      <c r="R996" s="147">
        <v>3.6999999999999998E-2</v>
      </c>
      <c r="S996" s="147">
        <v>0.06</v>
      </c>
      <c r="T996" s="148">
        <v>334000</v>
      </c>
      <c r="U996" s="148">
        <v>159709</v>
      </c>
      <c r="V996" s="146">
        <f t="shared" si="3507"/>
        <v>174291</v>
      </c>
      <c r="W996" s="146">
        <f t="shared" si="3508"/>
        <v>159709</v>
      </c>
      <c r="X996" s="148">
        <v>8361</v>
      </c>
      <c r="Y996" s="149">
        <f t="shared" si="3509"/>
        <v>5.2351464225560237E-2</v>
      </c>
      <c r="Z996" s="150">
        <f t="shared" si="3510"/>
        <v>1.1508192799904318</v>
      </c>
      <c r="AA996" s="151">
        <f t="shared" si="3511"/>
        <v>12358</v>
      </c>
      <c r="AB996" s="152">
        <f t="shared" si="3512"/>
        <v>5909.2329999999993</v>
      </c>
      <c r="AC996" s="151">
        <f t="shared" si="3513"/>
        <v>-6448.7670000000007</v>
      </c>
      <c r="AD996" s="153">
        <f t="shared" si="3514"/>
        <v>20040</v>
      </c>
      <c r="AE996" s="295">
        <v>9622</v>
      </c>
      <c r="AF996" s="154">
        <f t="shared" si="3515"/>
        <v>-10418</v>
      </c>
      <c r="AG996" s="154">
        <v>0</v>
      </c>
      <c r="AH996" s="154">
        <f t="shared" si="3516"/>
        <v>3712.7670000000007</v>
      </c>
      <c r="AI996" s="354">
        <f t="shared" si="3517"/>
        <v>0.38586229474121814</v>
      </c>
    </row>
    <row r="997" spans="1:37" ht="15" hidden="1" customHeight="1" thickBot="1" x14ac:dyDescent="0.3">
      <c r="A997" s="359" t="s">
        <v>1503</v>
      </c>
      <c r="B997" s="111">
        <v>2016</v>
      </c>
      <c r="C997" s="111">
        <v>5</v>
      </c>
      <c r="D997" s="112" t="s">
        <v>1016</v>
      </c>
      <c r="E997" s="113">
        <v>42491</v>
      </c>
      <c r="F997" s="113">
        <v>42521</v>
      </c>
      <c r="G997" s="114">
        <f t="shared" ref="G997:G998" ca="1" si="3518">IF($N$1&gt;F997,0,(F997-$N$1))</f>
        <v>0</v>
      </c>
      <c r="H997" s="115" t="s">
        <v>54</v>
      </c>
      <c r="I997" s="115" t="s">
        <v>1341</v>
      </c>
      <c r="J997" s="115" t="s">
        <v>1509</v>
      </c>
      <c r="K997" s="116" t="str">
        <f t="shared" ref="K997:K998" ca="1" si="3519">IF(F997=0,$L$3,(IF(G997=0,$L$1,$L$2)))</f>
        <v>Completed</v>
      </c>
      <c r="L997" s="111" t="s">
        <v>175</v>
      </c>
      <c r="M997" s="111" t="s">
        <v>58</v>
      </c>
      <c r="N997" s="111" t="s">
        <v>59</v>
      </c>
      <c r="O997" s="111" t="s">
        <v>60</v>
      </c>
      <c r="P997" s="111" t="s">
        <v>61</v>
      </c>
      <c r="Q997" s="111" t="s">
        <v>62</v>
      </c>
      <c r="R997" s="117"/>
      <c r="S997" s="117">
        <v>1</v>
      </c>
      <c r="T997" s="118">
        <v>3000000</v>
      </c>
      <c r="U997" s="118">
        <v>39333</v>
      </c>
      <c r="V997" s="116">
        <f t="shared" ref="V997:V998" si="3520">IF(U997&gt;T997,0,T997-U997)</f>
        <v>2960667</v>
      </c>
      <c r="W997" s="116">
        <f t="shared" ref="W997:W998" si="3521">IF(U997&gt;T997,T997,U997)</f>
        <v>39333</v>
      </c>
      <c r="X997" s="118"/>
      <c r="Y997" s="119">
        <f t="shared" ref="Y997:Y998" si="3522">X997/U997</f>
        <v>0</v>
      </c>
      <c r="Z997" s="120" t="e">
        <f t="shared" ref="Z997:Z998" si="3523">AE997/X997</f>
        <v>#DIV/0!</v>
      </c>
      <c r="AA997" s="121">
        <f t="shared" ref="AA997:AA998" si="3524">IF(O997="cpv",(T997*R997),(T997/1000*R997))</f>
        <v>0</v>
      </c>
      <c r="AB997" s="122">
        <v>1000</v>
      </c>
      <c r="AC997" s="121">
        <f t="shared" ref="AC997:AC998" si="3525">AB997-AA997</f>
        <v>1000</v>
      </c>
      <c r="AD997" s="123">
        <f t="shared" ref="AD997:AD998" si="3526">IF(O997="cpv",(T997*S997),(T997/1000*S997))</f>
        <v>3000</v>
      </c>
      <c r="AE997" s="293">
        <v>39.332999999999998</v>
      </c>
      <c r="AF997" s="124">
        <f t="shared" ref="AF997:AF998" si="3527">AE997-AD997</f>
        <v>-2960.6669999999999</v>
      </c>
      <c r="AG997" s="124">
        <v>0</v>
      </c>
      <c r="AH997" s="124">
        <f t="shared" ref="AH997:AH998" si="3528">AE997-AB997-AG997</f>
        <v>-960.66700000000003</v>
      </c>
      <c r="AI997" s="340">
        <f t="shared" ref="AI997:AI998" si="3529">AH997/AE997</f>
        <v>-24.423944270714159</v>
      </c>
      <c r="AK997" s="429"/>
    </row>
    <row r="998" spans="1:37" ht="15" hidden="1" customHeight="1" x14ac:dyDescent="0.3">
      <c r="A998" s="361" t="s">
        <v>1504</v>
      </c>
      <c r="B998" s="97">
        <v>2016</v>
      </c>
      <c r="C998" s="97">
        <v>5</v>
      </c>
      <c r="D998" s="98" t="s">
        <v>1016</v>
      </c>
      <c r="E998" s="99">
        <v>42491</v>
      </c>
      <c r="F998" s="99">
        <v>42521</v>
      </c>
      <c r="G998" s="100">
        <f t="shared" ca="1" si="3518"/>
        <v>0</v>
      </c>
      <c r="H998" s="96" t="s">
        <v>54</v>
      </c>
      <c r="I998" s="96" t="s">
        <v>1341</v>
      </c>
      <c r="J998" s="96" t="s">
        <v>1509</v>
      </c>
      <c r="K998" s="101" t="str">
        <f t="shared" ca="1" si="3519"/>
        <v>Completed</v>
      </c>
      <c r="L998" s="97" t="s">
        <v>82</v>
      </c>
      <c r="M998" s="97" t="s">
        <v>58</v>
      </c>
      <c r="N998" s="97" t="s">
        <v>59</v>
      </c>
      <c r="O998" s="97" t="s">
        <v>60</v>
      </c>
      <c r="P998" s="97" t="s">
        <v>61</v>
      </c>
      <c r="Q998" s="97" t="s">
        <v>62</v>
      </c>
      <c r="R998" s="117">
        <v>0.1</v>
      </c>
      <c r="S998" s="102">
        <v>1</v>
      </c>
      <c r="T998" s="103">
        <v>3000000</v>
      </c>
      <c r="U998" s="103">
        <v>1533909</v>
      </c>
      <c r="V998" s="101">
        <f t="shared" si="3520"/>
        <v>1466091</v>
      </c>
      <c r="W998" s="101">
        <f t="shared" si="3521"/>
        <v>1533909</v>
      </c>
      <c r="X998" s="103"/>
      <c r="Y998" s="104">
        <f t="shared" si="3522"/>
        <v>0</v>
      </c>
      <c r="Z998" s="105" t="e">
        <f t="shared" si="3523"/>
        <v>#DIV/0!</v>
      </c>
      <c r="AA998" s="106">
        <f t="shared" si="3524"/>
        <v>300</v>
      </c>
      <c r="AB998" s="107">
        <f t="shared" ref="AB998" si="3530">IF(O998="cpv",(IF(V998&gt;0,U998*R998,AA998)),(IF(V998&gt;0,U998/1000*R998,AA998)))</f>
        <v>153.39090000000002</v>
      </c>
      <c r="AC998" s="106">
        <f t="shared" si="3525"/>
        <v>-146.60909999999998</v>
      </c>
      <c r="AD998" s="108">
        <f t="shared" si="3526"/>
        <v>3000</v>
      </c>
      <c r="AE998" s="298">
        <v>809.92</v>
      </c>
      <c r="AF998" s="109">
        <f t="shared" si="3527"/>
        <v>-2190.08</v>
      </c>
      <c r="AG998" s="109">
        <v>0</v>
      </c>
      <c r="AH998" s="109">
        <f t="shared" si="3528"/>
        <v>656.52909999999997</v>
      </c>
      <c r="AI998" s="341">
        <f t="shared" si="3529"/>
        <v>0.81060981331489534</v>
      </c>
    </row>
    <row r="999" spans="1:37" ht="15" hidden="1" customHeight="1" x14ac:dyDescent="0.3">
      <c r="A999" s="361" t="s">
        <v>1505</v>
      </c>
      <c r="B999" s="97">
        <v>2016</v>
      </c>
      <c r="C999" s="97">
        <v>5</v>
      </c>
      <c r="D999" s="98" t="s">
        <v>1016</v>
      </c>
      <c r="E999" s="99">
        <v>42491</v>
      </c>
      <c r="F999" s="99">
        <v>42521</v>
      </c>
      <c r="G999" s="100">
        <f t="shared" ref="G999:G1000" ca="1" si="3531">IF($N$1&gt;F999,0,(F999-$N$1))</f>
        <v>0</v>
      </c>
      <c r="H999" s="96" t="s">
        <v>54</v>
      </c>
      <c r="I999" s="96" t="s">
        <v>1341</v>
      </c>
      <c r="J999" s="96" t="s">
        <v>1509</v>
      </c>
      <c r="K999" s="101" t="str">
        <f t="shared" ref="K999:K1000" ca="1" si="3532">IF(F999=0,$L$3,(IF(G999=0,$L$1,$L$2)))</f>
        <v>Completed</v>
      </c>
      <c r="L999" s="97" t="s">
        <v>64</v>
      </c>
      <c r="M999" s="97" t="s">
        <v>58</v>
      </c>
      <c r="N999" s="97" t="s">
        <v>59</v>
      </c>
      <c r="O999" s="97" t="s">
        <v>60</v>
      </c>
      <c r="P999" s="97" t="s">
        <v>61</v>
      </c>
      <c r="Q999" s="97" t="s">
        <v>62</v>
      </c>
      <c r="R999" s="102">
        <v>0.2</v>
      </c>
      <c r="S999" s="102">
        <v>1</v>
      </c>
      <c r="T999" s="103">
        <v>2000000</v>
      </c>
      <c r="U999" s="103">
        <v>819170</v>
      </c>
      <c r="V999" s="101">
        <f t="shared" ref="V999:V1000" si="3533">IF(U999&gt;T999,0,T999-U999)</f>
        <v>1180830</v>
      </c>
      <c r="W999" s="101">
        <f t="shared" ref="W999:W1000" si="3534">IF(U999&gt;T999,T999,U999)</f>
        <v>819170</v>
      </c>
      <c r="X999" s="103">
        <v>98</v>
      </c>
      <c r="Y999" s="104">
        <f t="shared" ref="Y999:Y1000" si="3535">X999/U999</f>
        <v>1.1963328735183173E-4</v>
      </c>
      <c r="Z999" s="105">
        <f t="shared" ref="Z999:Z1000" si="3536">AE999/X999</f>
        <v>8.3588775510204076</v>
      </c>
      <c r="AA999" s="106">
        <f t="shared" ref="AA999:AA1000" si="3537">IF(O999="cpv",(T999*R999),(T999/1000*R999))</f>
        <v>400</v>
      </c>
      <c r="AB999" s="107">
        <f t="shared" ref="AB999:AB1000" si="3538">IF(O999="cpv",(IF(V999&gt;0,U999*R999,AA999)),(IF(V999&gt;0,U999/1000*R999,AA999)))</f>
        <v>163.834</v>
      </c>
      <c r="AC999" s="106">
        <f t="shared" ref="AC999:AC1000" si="3539">AB999-AA999</f>
        <v>-236.166</v>
      </c>
      <c r="AD999" s="108">
        <f t="shared" ref="AD999:AD1000" si="3540">IF(O999="cpv",(T999*S999),(T999/1000*S999))</f>
        <v>2000</v>
      </c>
      <c r="AE999" s="298">
        <v>819.17</v>
      </c>
      <c r="AF999" s="109">
        <f t="shared" ref="AF999:AF1000" si="3541">AE999-AD999</f>
        <v>-1180.83</v>
      </c>
      <c r="AG999" s="109">
        <v>0</v>
      </c>
      <c r="AH999" s="109">
        <f t="shared" ref="AH999:AH1000" si="3542">AE999-AB999-AG999</f>
        <v>655.33600000000001</v>
      </c>
      <c r="AI999" s="341">
        <f t="shared" ref="AI999:AI1000" si="3543">AH999/AE999</f>
        <v>0.8</v>
      </c>
    </row>
    <row r="1000" spans="1:37" ht="15" hidden="1" customHeight="1" x14ac:dyDescent="0.3">
      <c r="A1000" s="361" t="s">
        <v>1506</v>
      </c>
      <c r="B1000" s="97">
        <v>2016</v>
      </c>
      <c r="C1000" s="97">
        <v>5</v>
      </c>
      <c r="D1000" s="98" t="s">
        <v>1016</v>
      </c>
      <c r="E1000" s="99">
        <v>42491</v>
      </c>
      <c r="F1000" s="99">
        <v>42521</v>
      </c>
      <c r="G1000" s="100">
        <f t="shared" ca="1" si="3531"/>
        <v>0</v>
      </c>
      <c r="H1000" s="96" t="s">
        <v>54</v>
      </c>
      <c r="I1000" s="96" t="s">
        <v>1341</v>
      </c>
      <c r="J1000" s="96" t="s">
        <v>1509</v>
      </c>
      <c r="K1000" s="101" t="str">
        <f t="shared" ca="1" si="3532"/>
        <v>Completed</v>
      </c>
      <c r="L1000" s="97" t="s">
        <v>72</v>
      </c>
      <c r="M1000" s="97" t="s">
        <v>58</v>
      </c>
      <c r="N1000" s="97" t="s">
        <v>59</v>
      </c>
      <c r="O1000" s="97" t="s">
        <v>60</v>
      </c>
      <c r="P1000" s="97" t="s">
        <v>61</v>
      </c>
      <c r="Q1000" s="97" t="s">
        <v>62</v>
      </c>
      <c r="R1000" s="102">
        <v>0.2</v>
      </c>
      <c r="S1000" s="102">
        <v>1</v>
      </c>
      <c r="T1000" s="103">
        <v>500000</v>
      </c>
      <c r="U1000" s="103">
        <v>780775</v>
      </c>
      <c r="V1000" s="101">
        <f t="shared" si="3533"/>
        <v>0</v>
      </c>
      <c r="W1000" s="101">
        <f t="shared" si="3534"/>
        <v>500000</v>
      </c>
      <c r="X1000" s="103"/>
      <c r="Y1000" s="104">
        <f t="shared" si="3535"/>
        <v>0</v>
      </c>
      <c r="Z1000" s="105" t="e">
        <f t="shared" si="3536"/>
        <v>#DIV/0!</v>
      </c>
      <c r="AA1000" s="106">
        <f t="shared" si="3537"/>
        <v>100</v>
      </c>
      <c r="AB1000" s="107">
        <f t="shared" si="3538"/>
        <v>100</v>
      </c>
      <c r="AC1000" s="106">
        <f t="shared" si="3539"/>
        <v>0</v>
      </c>
      <c r="AD1000" s="108">
        <f t="shared" si="3540"/>
        <v>500</v>
      </c>
      <c r="AE1000" s="298">
        <v>780.77499999999998</v>
      </c>
      <c r="AF1000" s="109">
        <f t="shared" si="3541"/>
        <v>280.77499999999998</v>
      </c>
      <c r="AG1000" s="109">
        <v>0</v>
      </c>
      <c r="AH1000" s="109">
        <f t="shared" si="3542"/>
        <v>680.77499999999998</v>
      </c>
      <c r="AI1000" s="341">
        <f t="shared" si="3543"/>
        <v>0.87192212865422181</v>
      </c>
    </row>
    <row r="1001" spans="1:37" ht="15.75" hidden="1" customHeight="1" thickBot="1" x14ac:dyDescent="0.3">
      <c r="A1001" s="361" t="s">
        <v>1507</v>
      </c>
      <c r="B1001" s="97">
        <v>2016</v>
      </c>
      <c r="C1001" s="97">
        <v>5</v>
      </c>
      <c r="D1001" s="98" t="s">
        <v>1016</v>
      </c>
      <c r="E1001" s="99">
        <v>42491</v>
      </c>
      <c r="F1001" s="99">
        <v>42521</v>
      </c>
      <c r="G1001" s="100">
        <f t="shared" ref="G1001:G1003" ca="1" si="3544">IF($N$1&gt;F1001,0,(F1001-$N$1))</f>
        <v>0</v>
      </c>
      <c r="H1001" s="96" t="s">
        <v>54</v>
      </c>
      <c r="I1001" s="96" t="s">
        <v>1341</v>
      </c>
      <c r="J1001" s="96" t="s">
        <v>1509</v>
      </c>
      <c r="K1001" s="101" t="str">
        <f t="shared" ref="K1001:K1003" ca="1" si="3545">IF(F1001=0,$L$3,(IF(G1001=0,$L$1,$L$2)))</f>
        <v>Completed</v>
      </c>
      <c r="L1001" s="97" t="s">
        <v>57</v>
      </c>
      <c r="M1001" s="97" t="s">
        <v>58</v>
      </c>
      <c r="N1001" s="97" t="s">
        <v>59</v>
      </c>
      <c r="O1001" s="97" t="s">
        <v>60</v>
      </c>
      <c r="P1001" s="97" t="s">
        <v>61</v>
      </c>
      <c r="Q1001" s="97" t="s">
        <v>62</v>
      </c>
      <c r="R1001" s="158">
        <v>0.5</v>
      </c>
      <c r="S1001" s="102">
        <v>1</v>
      </c>
      <c r="T1001" s="103">
        <v>1000000</v>
      </c>
      <c r="U1001" s="103">
        <v>421805</v>
      </c>
      <c r="V1001" s="101">
        <f t="shared" ref="V1001:V1003" si="3546">IF(U1001&gt;T1001,0,T1001-U1001)</f>
        <v>578195</v>
      </c>
      <c r="W1001" s="101">
        <f t="shared" ref="W1001:W1003" si="3547">IF(U1001&gt;T1001,T1001,U1001)</f>
        <v>421805</v>
      </c>
      <c r="X1001" s="103"/>
      <c r="Y1001" s="104">
        <f t="shared" ref="Y1001:Y1003" si="3548">X1001/U1001</f>
        <v>0</v>
      </c>
      <c r="Z1001" s="105" t="e">
        <f t="shared" ref="Z1001:Z1003" si="3549">AE1001/X1001</f>
        <v>#DIV/0!</v>
      </c>
      <c r="AA1001" s="106">
        <f t="shared" ref="AA1001:AA1003" si="3550">IF(O1001="cpv",(T1001*R1001),(T1001/1000*R1001))</f>
        <v>500</v>
      </c>
      <c r="AB1001" s="107">
        <f t="shared" ref="AB1001:AB1003" si="3551">IF(O1001="cpv",(IF(V1001&gt;0,U1001*R1001,AA1001)),(IF(V1001&gt;0,U1001/1000*R1001,AA1001)))</f>
        <v>210.9025</v>
      </c>
      <c r="AC1001" s="106">
        <f t="shared" ref="AC1001:AC1003" si="3552">AB1001-AA1001</f>
        <v>-289.09749999999997</v>
      </c>
      <c r="AD1001" s="108">
        <f t="shared" ref="AD1001:AD1003" si="3553">IF(O1001="cpv",(T1001*S1001),(T1001/1000*S1001))</f>
        <v>1000</v>
      </c>
      <c r="AE1001" s="298">
        <v>421.80500000000001</v>
      </c>
      <c r="AF1001" s="109">
        <f t="shared" ref="AF1001:AF1003" si="3554">AE1001-AD1001</f>
        <v>-578.19499999999994</v>
      </c>
      <c r="AG1001" s="109">
        <v>0</v>
      </c>
      <c r="AH1001" s="109">
        <f t="shared" ref="AH1001:AH1003" si="3555">AE1001-AB1001-AG1001</f>
        <v>210.9025</v>
      </c>
      <c r="AI1001" s="341">
        <f t="shared" ref="AI1001:AI1003" si="3556">AH1001/AE1001</f>
        <v>0.5</v>
      </c>
    </row>
    <row r="1002" spans="1:37" ht="15.75" hidden="1" customHeight="1" thickBot="1" x14ac:dyDescent="0.3">
      <c r="A1002" s="360" t="s">
        <v>1508</v>
      </c>
      <c r="B1002" s="157">
        <v>2016</v>
      </c>
      <c r="C1002" s="157">
        <v>5</v>
      </c>
      <c r="D1002" s="342" t="s">
        <v>1016</v>
      </c>
      <c r="E1002" s="159">
        <v>42491</v>
      </c>
      <c r="F1002" s="159">
        <v>42521</v>
      </c>
      <c r="G1002" s="343">
        <f t="shared" ca="1" si="3544"/>
        <v>0</v>
      </c>
      <c r="H1002" s="156" t="s">
        <v>54</v>
      </c>
      <c r="I1002" s="156" t="s">
        <v>1341</v>
      </c>
      <c r="J1002" s="156" t="s">
        <v>1509</v>
      </c>
      <c r="K1002" s="344" t="str">
        <f t="shared" ca="1" si="3545"/>
        <v>Completed</v>
      </c>
      <c r="L1002" s="157" t="s">
        <v>1372</v>
      </c>
      <c r="M1002" s="157" t="s">
        <v>58</v>
      </c>
      <c r="N1002" s="157" t="s">
        <v>59</v>
      </c>
      <c r="O1002" s="157" t="s">
        <v>60</v>
      </c>
      <c r="P1002" s="157" t="s">
        <v>61</v>
      </c>
      <c r="Q1002" s="157" t="s">
        <v>62</v>
      </c>
      <c r="R1002" s="158"/>
      <c r="S1002" s="158">
        <v>1</v>
      </c>
      <c r="T1002" s="345">
        <v>0</v>
      </c>
      <c r="U1002" s="345">
        <v>0</v>
      </c>
      <c r="V1002" s="344">
        <f t="shared" si="3546"/>
        <v>0</v>
      </c>
      <c r="W1002" s="344">
        <f t="shared" si="3547"/>
        <v>0</v>
      </c>
      <c r="X1002" s="345"/>
      <c r="Y1002" s="346" t="e">
        <f t="shared" si="3548"/>
        <v>#DIV/0!</v>
      </c>
      <c r="Z1002" s="347" t="e">
        <f t="shared" si="3549"/>
        <v>#DIV/0!</v>
      </c>
      <c r="AA1002" s="348">
        <f t="shared" si="3550"/>
        <v>0</v>
      </c>
      <c r="AB1002" s="349">
        <f t="shared" si="3551"/>
        <v>0</v>
      </c>
      <c r="AC1002" s="348">
        <f t="shared" si="3552"/>
        <v>0</v>
      </c>
      <c r="AD1002" s="350">
        <f t="shared" si="3553"/>
        <v>0</v>
      </c>
      <c r="AE1002" s="351">
        <v>0</v>
      </c>
      <c r="AF1002" s="352">
        <f t="shared" si="3554"/>
        <v>0</v>
      </c>
      <c r="AG1002" s="352">
        <v>0</v>
      </c>
      <c r="AH1002" s="352">
        <f t="shared" si="3555"/>
        <v>0</v>
      </c>
      <c r="AI1002" s="353" t="e">
        <f t="shared" si="3556"/>
        <v>#DIV/0!</v>
      </c>
    </row>
    <row r="1003" spans="1:37" ht="15" hidden="1" customHeight="1" x14ac:dyDescent="0.3">
      <c r="A1003" s="359" t="s">
        <v>1510</v>
      </c>
      <c r="B1003" s="111">
        <v>2016</v>
      </c>
      <c r="C1003" s="111">
        <v>5</v>
      </c>
      <c r="D1003" s="112" t="s">
        <v>1016</v>
      </c>
      <c r="E1003" s="113">
        <v>42491</v>
      </c>
      <c r="F1003" s="113">
        <v>42521</v>
      </c>
      <c r="G1003" s="114">
        <f t="shared" ca="1" si="3544"/>
        <v>0</v>
      </c>
      <c r="H1003" s="115" t="s">
        <v>54</v>
      </c>
      <c r="I1003" s="115" t="s">
        <v>1292</v>
      </c>
      <c r="J1003" s="115" t="s">
        <v>1513</v>
      </c>
      <c r="K1003" s="116" t="str">
        <f t="shared" ca="1" si="3545"/>
        <v>Completed</v>
      </c>
      <c r="L1003" s="111" t="s">
        <v>82</v>
      </c>
      <c r="M1003" s="111" t="s">
        <v>58</v>
      </c>
      <c r="N1003" s="111" t="s">
        <v>59</v>
      </c>
      <c r="O1003" s="111" t="s">
        <v>60</v>
      </c>
      <c r="P1003" s="111" t="s">
        <v>61</v>
      </c>
      <c r="Q1003" s="111" t="s">
        <v>62</v>
      </c>
      <c r="R1003" s="117">
        <v>0.1</v>
      </c>
      <c r="S1003" s="117">
        <v>1</v>
      </c>
      <c r="T1003" s="118">
        <v>2500000</v>
      </c>
      <c r="U1003" s="118">
        <v>2558344</v>
      </c>
      <c r="V1003" s="116">
        <f t="shared" si="3546"/>
        <v>0</v>
      </c>
      <c r="W1003" s="116">
        <f t="shared" si="3547"/>
        <v>2500000</v>
      </c>
      <c r="X1003" s="118"/>
      <c r="Y1003" s="119">
        <f t="shared" si="3548"/>
        <v>0</v>
      </c>
      <c r="Z1003" s="120" t="e">
        <f t="shared" si="3549"/>
        <v>#DIV/0!</v>
      </c>
      <c r="AA1003" s="121">
        <f t="shared" si="3550"/>
        <v>250</v>
      </c>
      <c r="AB1003" s="122">
        <f t="shared" si="3551"/>
        <v>250</v>
      </c>
      <c r="AC1003" s="121">
        <f t="shared" si="3552"/>
        <v>0</v>
      </c>
      <c r="AD1003" s="123">
        <f t="shared" si="3553"/>
        <v>2500</v>
      </c>
      <c r="AE1003" s="293">
        <v>1410</v>
      </c>
      <c r="AF1003" s="124">
        <f t="shared" si="3554"/>
        <v>-1090</v>
      </c>
      <c r="AG1003" s="124">
        <v>0</v>
      </c>
      <c r="AH1003" s="124">
        <f t="shared" si="3555"/>
        <v>1160</v>
      </c>
      <c r="AI1003" s="340">
        <f t="shared" si="3556"/>
        <v>0.82269503546099287</v>
      </c>
      <c r="AK1003" s="429"/>
    </row>
    <row r="1004" spans="1:37" ht="15" hidden="1" customHeight="1" x14ac:dyDescent="0.3">
      <c r="A1004" s="361" t="s">
        <v>1511</v>
      </c>
      <c r="B1004" s="97">
        <v>2016</v>
      </c>
      <c r="C1004" s="97">
        <v>5</v>
      </c>
      <c r="D1004" s="98" t="s">
        <v>1016</v>
      </c>
      <c r="E1004" s="99">
        <v>42491</v>
      </c>
      <c r="F1004" s="99">
        <v>42521</v>
      </c>
      <c r="G1004" s="100">
        <f t="shared" ref="G1004:G1005" ca="1" si="3557">IF($N$1&gt;F1004,0,(F1004-$N$1))</f>
        <v>0</v>
      </c>
      <c r="H1004" s="96" t="s">
        <v>54</v>
      </c>
      <c r="I1004" s="96" t="s">
        <v>1292</v>
      </c>
      <c r="J1004" s="96" t="s">
        <v>1513</v>
      </c>
      <c r="K1004" s="101" t="str">
        <f t="shared" ref="K1004:K1005" ca="1" si="3558">IF(F1004=0,$L$3,(IF(G1004=0,$L$1,$L$2)))</f>
        <v>Completed</v>
      </c>
      <c r="L1004" s="97" t="s">
        <v>64</v>
      </c>
      <c r="M1004" s="97" t="s">
        <v>58</v>
      </c>
      <c r="N1004" s="97" t="s">
        <v>59</v>
      </c>
      <c r="O1004" s="97" t="s">
        <v>60</v>
      </c>
      <c r="P1004" s="97" t="s">
        <v>61</v>
      </c>
      <c r="Q1004" s="97" t="s">
        <v>62</v>
      </c>
      <c r="R1004" s="102">
        <v>0.2</v>
      </c>
      <c r="S1004" s="102">
        <v>1</v>
      </c>
      <c r="T1004" s="103">
        <v>2000000</v>
      </c>
      <c r="U1004" s="103">
        <v>2000848</v>
      </c>
      <c r="V1004" s="101">
        <f t="shared" ref="V1004:V1005" si="3559">IF(U1004&gt;T1004,0,T1004-U1004)</f>
        <v>0</v>
      </c>
      <c r="W1004" s="101">
        <f t="shared" ref="W1004:W1005" si="3560">IF(U1004&gt;T1004,T1004,U1004)</f>
        <v>2000000</v>
      </c>
      <c r="X1004" s="103">
        <v>164</v>
      </c>
      <c r="Y1004" s="104">
        <f t="shared" ref="Y1004:Y1005" si="3561">X1004/U1004</f>
        <v>8.1965246735384191E-5</v>
      </c>
      <c r="Z1004" s="105">
        <f t="shared" ref="Z1004:Z1005" si="3562">AE1004/X1004</f>
        <v>12.195121951219512</v>
      </c>
      <c r="AA1004" s="106">
        <f t="shared" ref="AA1004:AA1005" si="3563">IF(O1004="cpv",(T1004*R1004),(T1004/1000*R1004))</f>
        <v>400</v>
      </c>
      <c r="AB1004" s="107">
        <f t="shared" ref="AB1004:AB1005" si="3564">IF(O1004="cpv",(IF(V1004&gt;0,U1004*R1004,AA1004)),(IF(V1004&gt;0,U1004/1000*R1004,AA1004)))</f>
        <v>400</v>
      </c>
      <c r="AC1004" s="106">
        <f t="shared" ref="AC1004:AC1005" si="3565">AB1004-AA1004</f>
        <v>0</v>
      </c>
      <c r="AD1004" s="108">
        <f t="shared" ref="AD1004:AD1005" si="3566">IF(O1004="cpv",(T1004*S1004),(T1004/1000*S1004))</f>
        <v>2000</v>
      </c>
      <c r="AE1004" s="298">
        <v>2000</v>
      </c>
      <c r="AF1004" s="109">
        <f t="shared" ref="AF1004:AF1005" si="3567">AE1004-AD1004</f>
        <v>0</v>
      </c>
      <c r="AG1004" s="109">
        <v>0</v>
      </c>
      <c r="AH1004" s="109">
        <f t="shared" ref="AH1004:AH1005" si="3568">AE1004-AB1004-AG1004</f>
        <v>1600</v>
      </c>
      <c r="AI1004" s="341">
        <f t="shared" ref="AI1004:AI1005" si="3569">AH1004/AE1004</f>
        <v>0.8</v>
      </c>
    </row>
    <row r="1005" spans="1:37" ht="15.75" hidden="1" customHeight="1" thickBot="1" x14ac:dyDescent="0.3">
      <c r="A1005" s="360" t="s">
        <v>1512</v>
      </c>
      <c r="B1005" s="157">
        <v>2016</v>
      </c>
      <c r="C1005" s="157">
        <v>5</v>
      </c>
      <c r="D1005" s="342" t="s">
        <v>1016</v>
      </c>
      <c r="E1005" s="159">
        <v>42491</v>
      </c>
      <c r="F1005" s="159">
        <v>42521</v>
      </c>
      <c r="G1005" s="343">
        <f t="shared" ca="1" si="3557"/>
        <v>0</v>
      </c>
      <c r="H1005" s="156" t="s">
        <v>54</v>
      </c>
      <c r="I1005" s="156" t="s">
        <v>1292</v>
      </c>
      <c r="J1005" s="156" t="s">
        <v>1513</v>
      </c>
      <c r="K1005" s="344" t="str">
        <f t="shared" ca="1" si="3558"/>
        <v>Completed</v>
      </c>
      <c r="L1005" s="157" t="s">
        <v>57</v>
      </c>
      <c r="M1005" s="157" t="s">
        <v>58</v>
      </c>
      <c r="N1005" s="157" t="s">
        <v>59</v>
      </c>
      <c r="O1005" s="157" t="s">
        <v>60</v>
      </c>
      <c r="P1005" s="157" t="s">
        <v>61</v>
      </c>
      <c r="Q1005" s="157" t="s">
        <v>62</v>
      </c>
      <c r="R1005" s="158">
        <v>0.5</v>
      </c>
      <c r="S1005" s="158">
        <v>1</v>
      </c>
      <c r="T1005" s="345">
        <v>1000000</v>
      </c>
      <c r="U1005" s="345">
        <v>1000023</v>
      </c>
      <c r="V1005" s="344">
        <f t="shared" si="3559"/>
        <v>0</v>
      </c>
      <c r="W1005" s="344">
        <f t="shared" si="3560"/>
        <v>1000000</v>
      </c>
      <c r="X1005" s="345"/>
      <c r="Y1005" s="346">
        <f t="shared" si="3561"/>
        <v>0</v>
      </c>
      <c r="Z1005" s="347" t="e">
        <f t="shared" si="3562"/>
        <v>#DIV/0!</v>
      </c>
      <c r="AA1005" s="348">
        <f t="shared" si="3563"/>
        <v>500</v>
      </c>
      <c r="AB1005" s="349">
        <f t="shared" si="3564"/>
        <v>500</v>
      </c>
      <c r="AC1005" s="348">
        <f t="shared" si="3565"/>
        <v>0</v>
      </c>
      <c r="AD1005" s="350">
        <f t="shared" si="3566"/>
        <v>1000</v>
      </c>
      <c r="AE1005" s="351">
        <v>1000</v>
      </c>
      <c r="AF1005" s="352">
        <f t="shared" si="3567"/>
        <v>0</v>
      </c>
      <c r="AG1005" s="352">
        <v>0</v>
      </c>
      <c r="AH1005" s="352">
        <f t="shared" si="3568"/>
        <v>500</v>
      </c>
      <c r="AI1005" s="353">
        <f t="shared" si="3569"/>
        <v>0.5</v>
      </c>
    </row>
    <row r="1006" spans="1:37" ht="15" hidden="1" customHeight="1" thickBot="1" x14ac:dyDescent="0.3">
      <c r="A1006" s="359" t="s">
        <v>1514</v>
      </c>
      <c r="B1006" s="111">
        <v>2016</v>
      </c>
      <c r="C1006" s="111">
        <v>5</v>
      </c>
      <c r="D1006" s="112" t="s">
        <v>1016</v>
      </c>
      <c r="E1006" s="113">
        <v>42491</v>
      </c>
      <c r="F1006" s="113">
        <v>42521</v>
      </c>
      <c r="G1006" s="114">
        <f t="shared" ref="G1006:G1007" ca="1" si="3570">IF($N$1&gt;F1006,0,(F1006-$N$1))</f>
        <v>0</v>
      </c>
      <c r="H1006" s="115" t="s">
        <v>74</v>
      </c>
      <c r="I1006" s="115" t="s">
        <v>743</v>
      </c>
      <c r="J1006" s="115" t="s">
        <v>1519</v>
      </c>
      <c r="K1006" s="116" t="str">
        <f t="shared" ref="K1006:K1007" ca="1" si="3571">IF(F1006=0,$L$3,(IF(G1006=0,$L$1,$L$2)))</f>
        <v>Completed</v>
      </c>
      <c r="L1006" s="111" t="s">
        <v>64</v>
      </c>
      <c r="M1006" s="111" t="s">
        <v>58</v>
      </c>
      <c r="N1006" s="111" t="s">
        <v>59</v>
      </c>
      <c r="O1006" s="111" t="s">
        <v>60</v>
      </c>
      <c r="P1006" s="111" t="s">
        <v>61</v>
      </c>
      <c r="Q1006" s="111" t="s">
        <v>62</v>
      </c>
      <c r="R1006" s="102">
        <v>0.2</v>
      </c>
      <c r="S1006" s="117">
        <v>1.75</v>
      </c>
      <c r="T1006" s="118">
        <v>2000000</v>
      </c>
      <c r="U1006" s="118">
        <v>2000176</v>
      </c>
      <c r="V1006" s="116">
        <f t="shared" ref="V1006:V1007" si="3572">IF(U1006&gt;T1006,0,T1006-U1006)</f>
        <v>0</v>
      </c>
      <c r="W1006" s="116">
        <f t="shared" ref="W1006:W1007" si="3573">IF(U1006&gt;T1006,T1006,U1006)</f>
        <v>2000000</v>
      </c>
      <c r="X1006" s="118">
        <v>679</v>
      </c>
      <c r="Y1006" s="119">
        <f t="shared" ref="Y1006:Y1007" si="3574">X1006/U1006</f>
        <v>3.3947012662885668E-4</v>
      </c>
      <c r="Z1006" s="120">
        <f t="shared" ref="Z1006:Z1007" si="3575">AE1006/X1006</f>
        <v>3.8770250368188512</v>
      </c>
      <c r="AA1006" s="121">
        <f t="shared" ref="AA1006:AA1007" si="3576">IF(O1006="cpv",(T1006*R1006),(T1006/1000*R1006))</f>
        <v>400</v>
      </c>
      <c r="AB1006" s="122">
        <f t="shared" ref="AB1006:AB1007" si="3577">IF(O1006="cpv",(IF(V1006&gt;0,U1006*R1006,AA1006)),(IF(V1006&gt;0,U1006/1000*R1006,AA1006)))</f>
        <v>400</v>
      </c>
      <c r="AC1006" s="121">
        <f t="shared" ref="AC1006:AC1007" si="3578">AB1006-AA1006</f>
        <v>0</v>
      </c>
      <c r="AD1006" s="123">
        <f t="shared" ref="AD1006:AD1007" si="3579">IF(O1006="cpv",(T1006*S1006),(T1006/1000*S1006))</f>
        <v>3500</v>
      </c>
      <c r="AE1006" s="293">
        <v>2632.5</v>
      </c>
      <c r="AF1006" s="124">
        <f t="shared" ref="AF1006:AF1007" si="3580">AE1006-AD1006</f>
        <v>-867.5</v>
      </c>
      <c r="AG1006" s="124">
        <v>0</v>
      </c>
      <c r="AH1006" s="124">
        <f t="shared" ref="AH1006:AH1007" si="3581">AE1006-AB1006-AG1006</f>
        <v>2232.5</v>
      </c>
      <c r="AI1006" s="340">
        <f t="shared" ref="AI1006:AI1007" si="3582">AH1006/AE1006</f>
        <v>0.84805318138651475</v>
      </c>
      <c r="AK1006" s="429"/>
    </row>
    <row r="1007" spans="1:37" ht="15" hidden="1" customHeight="1" x14ac:dyDescent="0.3">
      <c r="A1007" s="361" t="s">
        <v>1515</v>
      </c>
      <c r="B1007" s="97">
        <v>2016</v>
      </c>
      <c r="C1007" s="97">
        <v>5</v>
      </c>
      <c r="D1007" s="98" t="s">
        <v>1016</v>
      </c>
      <c r="E1007" s="99">
        <v>42491</v>
      </c>
      <c r="F1007" s="99">
        <v>42521</v>
      </c>
      <c r="G1007" s="100">
        <f t="shared" ca="1" si="3570"/>
        <v>0</v>
      </c>
      <c r="H1007" s="96" t="s">
        <v>74</v>
      </c>
      <c r="I1007" s="96" t="s">
        <v>743</v>
      </c>
      <c r="J1007" s="96" t="s">
        <v>1519</v>
      </c>
      <c r="K1007" s="101" t="str">
        <f t="shared" ca="1" si="3571"/>
        <v>Completed</v>
      </c>
      <c r="L1007" s="97" t="s">
        <v>82</v>
      </c>
      <c r="M1007" s="97" t="s">
        <v>58</v>
      </c>
      <c r="N1007" s="97" t="s">
        <v>59</v>
      </c>
      <c r="O1007" s="97" t="s">
        <v>60</v>
      </c>
      <c r="P1007" s="97" t="s">
        <v>61</v>
      </c>
      <c r="Q1007" s="97" t="s">
        <v>62</v>
      </c>
      <c r="R1007" s="117">
        <v>0.1</v>
      </c>
      <c r="S1007" s="102">
        <v>1.75</v>
      </c>
      <c r="T1007" s="103">
        <v>2200000</v>
      </c>
      <c r="U1007" s="103">
        <v>2235498</v>
      </c>
      <c r="V1007" s="101">
        <f t="shared" si="3572"/>
        <v>0</v>
      </c>
      <c r="W1007" s="101">
        <f t="shared" si="3573"/>
        <v>2200000</v>
      </c>
      <c r="X1007" s="103">
        <v>972</v>
      </c>
      <c r="Y1007" s="104">
        <f t="shared" si="3574"/>
        <v>4.3480244670315068E-4</v>
      </c>
      <c r="Z1007" s="105">
        <f t="shared" si="3575"/>
        <v>3.9609053497942388</v>
      </c>
      <c r="AA1007" s="106">
        <f t="shared" si="3576"/>
        <v>220</v>
      </c>
      <c r="AB1007" s="107">
        <f t="shared" si="3577"/>
        <v>220</v>
      </c>
      <c r="AC1007" s="106">
        <f t="shared" si="3578"/>
        <v>0</v>
      </c>
      <c r="AD1007" s="108">
        <f t="shared" si="3579"/>
        <v>3850</v>
      </c>
      <c r="AE1007" s="298">
        <v>3850</v>
      </c>
      <c r="AF1007" s="109">
        <f t="shared" si="3580"/>
        <v>0</v>
      </c>
      <c r="AG1007" s="109">
        <v>0</v>
      </c>
      <c r="AH1007" s="109">
        <f t="shared" si="3581"/>
        <v>3630</v>
      </c>
      <c r="AI1007" s="341">
        <f t="shared" si="3582"/>
        <v>0.94285714285714284</v>
      </c>
    </row>
    <row r="1008" spans="1:37" ht="15.75" hidden="1" customHeight="1" thickBot="1" x14ac:dyDescent="0.3">
      <c r="A1008" s="361" t="s">
        <v>1516</v>
      </c>
      <c r="B1008" s="97">
        <v>2016</v>
      </c>
      <c r="C1008" s="97">
        <v>5</v>
      </c>
      <c r="D1008" s="98" t="s">
        <v>1016</v>
      </c>
      <c r="E1008" s="99">
        <v>42491</v>
      </c>
      <c r="F1008" s="99">
        <v>42521</v>
      </c>
      <c r="G1008" s="100">
        <f t="shared" ref="G1008" ca="1" si="3583">IF($N$1&gt;F1008,0,(F1008-$N$1))</f>
        <v>0</v>
      </c>
      <c r="H1008" s="96" t="s">
        <v>74</v>
      </c>
      <c r="I1008" s="96" t="s">
        <v>743</v>
      </c>
      <c r="J1008" s="96" t="s">
        <v>1519</v>
      </c>
      <c r="K1008" s="101" t="str">
        <f t="shared" ref="K1008" ca="1" si="3584">IF(F1008=0,$L$3,(IF(G1008=0,$L$1,$L$2)))</f>
        <v>Completed</v>
      </c>
      <c r="L1008" s="97" t="s">
        <v>57</v>
      </c>
      <c r="M1008" s="97" t="s">
        <v>58</v>
      </c>
      <c r="N1008" s="97" t="s">
        <v>59</v>
      </c>
      <c r="O1008" s="97" t="s">
        <v>60</v>
      </c>
      <c r="P1008" s="97" t="s">
        <v>61</v>
      </c>
      <c r="Q1008" s="97" t="s">
        <v>62</v>
      </c>
      <c r="R1008" s="158">
        <v>0.5</v>
      </c>
      <c r="S1008" s="102">
        <v>1.75</v>
      </c>
      <c r="T1008" s="103">
        <v>1000000</v>
      </c>
      <c r="U1008" s="103">
        <v>1003705</v>
      </c>
      <c r="V1008" s="101">
        <f t="shared" ref="V1008" si="3585">IF(U1008&gt;T1008,0,T1008-U1008)</f>
        <v>0</v>
      </c>
      <c r="W1008" s="101">
        <f t="shared" ref="W1008" si="3586">IF(U1008&gt;T1008,T1008,U1008)</f>
        <v>1000000</v>
      </c>
      <c r="X1008" s="103"/>
      <c r="Y1008" s="104">
        <f t="shared" ref="Y1008" si="3587">X1008/U1008</f>
        <v>0</v>
      </c>
      <c r="Z1008" s="105" t="e">
        <f t="shared" ref="Z1008" si="3588">AE1008/X1008</f>
        <v>#DIV/0!</v>
      </c>
      <c r="AA1008" s="106">
        <f t="shared" ref="AA1008" si="3589">IF(O1008="cpv",(T1008*R1008),(T1008/1000*R1008))</f>
        <v>500</v>
      </c>
      <c r="AB1008" s="107">
        <f t="shared" ref="AB1008" si="3590">IF(O1008="cpv",(IF(V1008&gt;0,U1008*R1008,AA1008)),(IF(V1008&gt;0,U1008/1000*R1008,AA1008)))</f>
        <v>500</v>
      </c>
      <c r="AC1008" s="106">
        <f t="shared" ref="AC1008" si="3591">AB1008-AA1008</f>
        <v>0</v>
      </c>
      <c r="AD1008" s="108">
        <f t="shared" ref="AD1008" si="3592">IF(O1008="cpv",(T1008*S1008),(T1008/1000*S1008))</f>
        <v>1750</v>
      </c>
      <c r="AE1008" s="298">
        <v>1750</v>
      </c>
      <c r="AF1008" s="109">
        <f t="shared" ref="AF1008" si="3593">AE1008-AD1008</f>
        <v>0</v>
      </c>
      <c r="AG1008" s="109">
        <v>0</v>
      </c>
      <c r="AH1008" s="109">
        <f t="shared" ref="AH1008" si="3594">AE1008-AB1008-AG1008</f>
        <v>1250</v>
      </c>
      <c r="AI1008" s="341">
        <f t="shared" ref="AI1008" si="3595">AH1008/AE1008</f>
        <v>0.7142857142857143</v>
      </c>
    </row>
    <row r="1009" spans="1:37" ht="15" hidden="1" customHeight="1" x14ac:dyDescent="0.3">
      <c r="A1009" s="361" t="s">
        <v>1517</v>
      </c>
      <c r="B1009" s="97">
        <v>2016</v>
      </c>
      <c r="C1009" s="97">
        <v>5</v>
      </c>
      <c r="D1009" s="98" t="s">
        <v>1016</v>
      </c>
      <c r="E1009" s="99">
        <v>42491</v>
      </c>
      <c r="F1009" s="99">
        <v>42521</v>
      </c>
      <c r="G1009" s="100">
        <f t="shared" ref="G1009:G1016" ca="1" si="3596">IF($N$1&gt;F1009,0,(F1009-$N$1))</f>
        <v>0</v>
      </c>
      <c r="H1009" s="96" t="s">
        <v>74</v>
      </c>
      <c r="I1009" s="96" t="s">
        <v>743</v>
      </c>
      <c r="J1009" s="96" t="s">
        <v>1519</v>
      </c>
      <c r="K1009" s="101" t="str">
        <f t="shared" ref="K1009:K1016" ca="1" si="3597">IF(F1009=0,$L$3,(IF(G1009=0,$L$1,$L$2)))</f>
        <v>Completed</v>
      </c>
      <c r="L1009" s="97" t="s">
        <v>666</v>
      </c>
      <c r="M1009" s="97" t="s">
        <v>58</v>
      </c>
      <c r="N1009" s="97" t="s">
        <v>59</v>
      </c>
      <c r="O1009" s="97" t="s">
        <v>42</v>
      </c>
      <c r="P1009" s="97" t="s">
        <v>61</v>
      </c>
      <c r="Q1009" s="97" t="s">
        <v>62</v>
      </c>
      <c r="R1009" s="102">
        <v>0.2</v>
      </c>
      <c r="S1009" s="102">
        <v>1.75</v>
      </c>
      <c r="T1009" s="103">
        <v>5000</v>
      </c>
      <c r="U1009" s="103">
        <v>1002</v>
      </c>
      <c r="V1009" s="101">
        <f t="shared" ref="V1009:V1016" si="3598">IF(U1009&gt;T1009,0,T1009-U1009)</f>
        <v>3998</v>
      </c>
      <c r="W1009" s="101">
        <f t="shared" ref="W1009:W1016" si="3599">IF(U1009&gt;T1009,T1009,U1009)</f>
        <v>1002</v>
      </c>
      <c r="X1009" s="103"/>
      <c r="Y1009" s="104">
        <f t="shared" ref="Y1009:Y1016" si="3600">X1009/U1009</f>
        <v>0</v>
      </c>
      <c r="Z1009" s="105" t="e">
        <f t="shared" ref="Z1009:Z1016" si="3601">AE1009/X1009</f>
        <v>#DIV/0!</v>
      </c>
      <c r="AA1009" s="106">
        <f t="shared" ref="AA1009:AA1016" si="3602">IF(O1009="cpv",(T1009*R1009),(T1009/1000*R1009))</f>
        <v>1</v>
      </c>
      <c r="AB1009" s="107">
        <v>257</v>
      </c>
      <c r="AC1009" s="106">
        <f t="shared" ref="AC1009:AC1016" si="3603">AB1009-AA1009</f>
        <v>256</v>
      </c>
      <c r="AD1009" s="108">
        <f t="shared" ref="AD1009:AD1016" si="3604">IF(O1009="cpv",(T1009*S1009),(T1009/1000*S1009))</f>
        <v>8.75</v>
      </c>
      <c r="AE1009" s="298">
        <v>8.75</v>
      </c>
      <c r="AF1009" s="109">
        <f t="shared" ref="AF1009:AF1016" si="3605">AE1009-AD1009</f>
        <v>0</v>
      </c>
      <c r="AG1009" s="109">
        <v>0</v>
      </c>
      <c r="AH1009" s="109">
        <f t="shared" ref="AH1009:AH1016" si="3606">AE1009-AB1009-AG1009</f>
        <v>-248.25</v>
      </c>
      <c r="AI1009" s="341">
        <f t="shared" ref="AI1009:AI1016" si="3607">AH1009/AE1009</f>
        <v>-28.37142857142857</v>
      </c>
    </row>
    <row r="1010" spans="1:37" ht="15.75" hidden="1" customHeight="1" thickBot="1" x14ac:dyDescent="0.3">
      <c r="A1010" s="360" t="s">
        <v>1518</v>
      </c>
      <c r="B1010" s="157">
        <v>2016</v>
      </c>
      <c r="C1010" s="157">
        <v>5</v>
      </c>
      <c r="D1010" s="342" t="s">
        <v>1016</v>
      </c>
      <c r="E1010" s="159">
        <v>42491</v>
      </c>
      <c r="F1010" s="159">
        <v>42521</v>
      </c>
      <c r="G1010" s="343">
        <f t="shared" ca="1" si="3596"/>
        <v>0</v>
      </c>
      <c r="H1010" s="156" t="s">
        <v>74</v>
      </c>
      <c r="I1010" s="156" t="s">
        <v>743</v>
      </c>
      <c r="J1010" s="156" t="s">
        <v>1519</v>
      </c>
      <c r="K1010" s="344" t="str">
        <f t="shared" ca="1" si="3597"/>
        <v>Completed</v>
      </c>
      <c r="L1010" s="157" t="s">
        <v>155</v>
      </c>
      <c r="M1010" s="157" t="s">
        <v>58</v>
      </c>
      <c r="N1010" s="157" t="s">
        <v>59</v>
      </c>
      <c r="O1010" s="157" t="s">
        <v>42</v>
      </c>
      <c r="P1010" s="157" t="s">
        <v>61</v>
      </c>
      <c r="Q1010" s="157" t="s">
        <v>62</v>
      </c>
      <c r="R1010" s="158">
        <v>0.25</v>
      </c>
      <c r="S1010" s="158">
        <v>1.75</v>
      </c>
      <c r="T1010" s="345">
        <v>5000</v>
      </c>
      <c r="U1010" s="345">
        <v>3164</v>
      </c>
      <c r="V1010" s="344">
        <f t="shared" si="3598"/>
        <v>1836</v>
      </c>
      <c r="W1010" s="344">
        <f t="shared" si="3599"/>
        <v>3164</v>
      </c>
      <c r="X1010" s="345"/>
      <c r="Y1010" s="346">
        <f t="shared" si="3600"/>
        <v>0</v>
      </c>
      <c r="Z1010" s="347" t="e">
        <f t="shared" si="3601"/>
        <v>#DIV/0!</v>
      </c>
      <c r="AA1010" s="348">
        <f t="shared" si="3602"/>
        <v>1.25</v>
      </c>
      <c r="AB1010" s="349">
        <v>950</v>
      </c>
      <c r="AC1010" s="348">
        <f t="shared" si="3603"/>
        <v>948.75</v>
      </c>
      <c r="AD1010" s="350">
        <f t="shared" si="3604"/>
        <v>8.75</v>
      </c>
      <c r="AE1010" s="351">
        <v>8.75</v>
      </c>
      <c r="AF1010" s="352">
        <f t="shared" si="3605"/>
        <v>0</v>
      </c>
      <c r="AG1010" s="352">
        <v>0</v>
      </c>
      <c r="AH1010" s="352">
        <f t="shared" si="3606"/>
        <v>-941.25</v>
      </c>
      <c r="AI1010" s="353">
        <f t="shared" si="3607"/>
        <v>-107.57142857142857</v>
      </c>
    </row>
    <row r="1011" spans="1:37" ht="15.75" hidden="1" customHeight="1" thickBot="1" x14ac:dyDescent="0.3">
      <c r="A1011" s="362" t="s">
        <v>1520</v>
      </c>
      <c r="B1011" s="141">
        <v>2016</v>
      </c>
      <c r="C1011" s="141">
        <v>5</v>
      </c>
      <c r="D1011" s="142" t="s">
        <v>1016</v>
      </c>
      <c r="E1011" s="143">
        <v>42491</v>
      </c>
      <c r="F1011" s="143">
        <v>42521</v>
      </c>
      <c r="G1011" s="144">
        <f t="shared" ca="1" si="3596"/>
        <v>0</v>
      </c>
      <c r="H1011" s="145" t="s">
        <v>74</v>
      </c>
      <c r="I1011" s="145" t="s">
        <v>743</v>
      </c>
      <c r="J1011" s="145" t="s">
        <v>1521</v>
      </c>
      <c r="K1011" s="146" t="str">
        <f t="shared" ca="1" si="3597"/>
        <v>Completed</v>
      </c>
      <c r="L1011" s="141" t="s">
        <v>82</v>
      </c>
      <c r="M1011" s="141" t="s">
        <v>58</v>
      </c>
      <c r="N1011" s="141" t="s">
        <v>78</v>
      </c>
      <c r="O1011" s="141" t="s">
        <v>60</v>
      </c>
      <c r="P1011" s="141" t="s">
        <v>79</v>
      </c>
      <c r="Q1011" s="141" t="s">
        <v>79</v>
      </c>
      <c r="R1011" s="117">
        <v>0.5</v>
      </c>
      <c r="S1011" s="147">
        <v>1.75</v>
      </c>
      <c r="T1011" s="148">
        <v>1000000</v>
      </c>
      <c r="U1011" s="148">
        <v>1150897</v>
      </c>
      <c r="V1011" s="146">
        <f t="shared" si="3598"/>
        <v>0</v>
      </c>
      <c r="W1011" s="146">
        <f t="shared" si="3599"/>
        <v>1000000</v>
      </c>
      <c r="X1011" s="148">
        <v>13929</v>
      </c>
      <c r="Y1011" s="149">
        <f t="shared" si="3600"/>
        <v>1.2102733780694536E-2</v>
      </c>
      <c r="Z1011" s="150">
        <f t="shared" si="3601"/>
        <v>0.12563715988226004</v>
      </c>
      <c r="AA1011" s="151">
        <f t="shared" si="3602"/>
        <v>500</v>
      </c>
      <c r="AB1011" s="152">
        <f t="shared" ref="AB1011:AB1015" si="3608">IF(O1011="cpv",(IF(V1011&gt;0,U1011*R1011,AA1011)),(IF(V1011&gt;0,U1011/1000*R1011,AA1011)))</f>
        <v>500</v>
      </c>
      <c r="AC1011" s="151">
        <f t="shared" si="3603"/>
        <v>0</v>
      </c>
      <c r="AD1011" s="153">
        <f t="shared" si="3604"/>
        <v>1750</v>
      </c>
      <c r="AE1011" s="295">
        <v>1750</v>
      </c>
      <c r="AF1011" s="154">
        <f t="shared" si="3605"/>
        <v>0</v>
      </c>
      <c r="AG1011" s="154">
        <v>0</v>
      </c>
      <c r="AH1011" s="154">
        <f t="shared" si="3606"/>
        <v>1250</v>
      </c>
      <c r="AI1011" s="354">
        <f t="shared" si="3607"/>
        <v>0.7142857142857143</v>
      </c>
    </row>
    <row r="1012" spans="1:37" ht="15" hidden="1" customHeight="1" thickBot="1" x14ac:dyDescent="0.3">
      <c r="A1012" s="359" t="s">
        <v>1522</v>
      </c>
      <c r="B1012" s="111">
        <v>2016</v>
      </c>
      <c r="C1012" s="111">
        <v>5</v>
      </c>
      <c r="D1012" s="112" t="s">
        <v>1016</v>
      </c>
      <c r="E1012" s="113">
        <v>42491</v>
      </c>
      <c r="F1012" s="113">
        <v>42521</v>
      </c>
      <c r="G1012" s="114">
        <f t="shared" ca="1" si="3596"/>
        <v>0</v>
      </c>
      <c r="H1012" s="115" t="s">
        <v>95</v>
      </c>
      <c r="I1012" s="115" t="s">
        <v>103</v>
      </c>
      <c r="J1012" s="115" t="s">
        <v>1524</v>
      </c>
      <c r="K1012" s="116" t="str">
        <f t="shared" ca="1" si="3597"/>
        <v>Completed</v>
      </c>
      <c r="L1012" s="111" t="s">
        <v>1377</v>
      </c>
      <c r="M1012" s="111" t="s">
        <v>58</v>
      </c>
      <c r="N1012" s="111" t="s">
        <v>78</v>
      </c>
      <c r="O1012" s="111" t="s">
        <v>60</v>
      </c>
      <c r="P1012" s="111" t="s">
        <v>79</v>
      </c>
      <c r="Q1012" s="111" t="s">
        <v>79</v>
      </c>
      <c r="R1012" s="117">
        <v>3</v>
      </c>
      <c r="S1012" s="117">
        <v>5</v>
      </c>
      <c r="T1012" s="118">
        <v>500000</v>
      </c>
      <c r="U1012" s="118">
        <v>554050</v>
      </c>
      <c r="V1012" s="116">
        <f t="shared" si="3598"/>
        <v>0</v>
      </c>
      <c r="W1012" s="116">
        <f t="shared" si="3599"/>
        <v>500000</v>
      </c>
      <c r="X1012" s="118">
        <v>25077</v>
      </c>
      <c r="Y1012" s="119">
        <f t="shared" si="3600"/>
        <v>4.5261258009204948E-2</v>
      </c>
      <c r="Z1012" s="120">
        <f t="shared" si="3601"/>
        <v>0.11472664194281612</v>
      </c>
      <c r="AA1012" s="121">
        <f t="shared" si="3602"/>
        <v>1500</v>
      </c>
      <c r="AB1012" s="122">
        <f t="shared" si="3608"/>
        <v>1500</v>
      </c>
      <c r="AC1012" s="121">
        <f t="shared" si="3603"/>
        <v>0</v>
      </c>
      <c r="AD1012" s="123">
        <f t="shared" si="3604"/>
        <v>2500</v>
      </c>
      <c r="AE1012" s="293">
        <v>2877</v>
      </c>
      <c r="AF1012" s="124">
        <f t="shared" si="3605"/>
        <v>377</v>
      </c>
      <c r="AG1012" s="124">
        <v>0</v>
      </c>
      <c r="AH1012" s="124">
        <f t="shared" si="3606"/>
        <v>1377</v>
      </c>
      <c r="AI1012" s="340">
        <f t="shared" si="3607"/>
        <v>0.47862356621480712</v>
      </c>
      <c r="AK1012" s="429"/>
    </row>
    <row r="1013" spans="1:37" ht="15.75" hidden="1" customHeight="1" thickBot="1" x14ac:dyDescent="0.3">
      <c r="A1013" s="360" t="s">
        <v>1523</v>
      </c>
      <c r="B1013" s="157">
        <v>2016</v>
      </c>
      <c r="C1013" s="157">
        <v>5</v>
      </c>
      <c r="D1013" s="342" t="s">
        <v>1016</v>
      </c>
      <c r="E1013" s="159">
        <v>42491</v>
      </c>
      <c r="F1013" s="159">
        <v>42521</v>
      </c>
      <c r="G1013" s="343">
        <f t="shared" ca="1" si="3596"/>
        <v>0</v>
      </c>
      <c r="H1013" s="156" t="s">
        <v>95</v>
      </c>
      <c r="I1013" s="156" t="s">
        <v>103</v>
      </c>
      <c r="J1013" s="156" t="s">
        <v>1524</v>
      </c>
      <c r="K1013" s="344" t="str">
        <f t="shared" ca="1" si="3597"/>
        <v>Completed</v>
      </c>
      <c r="L1013" s="157" t="s">
        <v>82</v>
      </c>
      <c r="M1013" s="157" t="s">
        <v>58</v>
      </c>
      <c r="N1013" s="157" t="s">
        <v>78</v>
      </c>
      <c r="O1013" s="157" t="s">
        <v>60</v>
      </c>
      <c r="P1013" s="157" t="s">
        <v>79</v>
      </c>
      <c r="Q1013" s="157" t="s">
        <v>79</v>
      </c>
      <c r="R1013" s="117">
        <v>0.5</v>
      </c>
      <c r="S1013" s="158">
        <v>5</v>
      </c>
      <c r="T1013" s="345">
        <v>200000</v>
      </c>
      <c r="U1013" s="345">
        <v>221430</v>
      </c>
      <c r="V1013" s="344">
        <f t="shared" si="3598"/>
        <v>0</v>
      </c>
      <c r="W1013" s="344">
        <f t="shared" si="3599"/>
        <v>200000</v>
      </c>
      <c r="X1013" s="345">
        <v>1536</v>
      </c>
      <c r="Y1013" s="346">
        <f t="shared" si="3600"/>
        <v>6.9367294404552226E-3</v>
      </c>
      <c r="Z1013" s="347">
        <f t="shared" si="3601"/>
        <v>0.65104166666666663</v>
      </c>
      <c r="AA1013" s="348">
        <f t="shared" si="3602"/>
        <v>100</v>
      </c>
      <c r="AB1013" s="349">
        <f t="shared" si="3608"/>
        <v>100</v>
      </c>
      <c r="AC1013" s="348">
        <f t="shared" si="3603"/>
        <v>0</v>
      </c>
      <c r="AD1013" s="350">
        <f t="shared" si="3604"/>
        <v>1000</v>
      </c>
      <c r="AE1013" s="351">
        <v>1000</v>
      </c>
      <c r="AF1013" s="352">
        <f t="shared" si="3605"/>
        <v>0</v>
      </c>
      <c r="AG1013" s="352">
        <v>0</v>
      </c>
      <c r="AH1013" s="352">
        <f t="shared" si="3606"/>
        <v>900</v>
      </c>
      <c r="AI1013" s="353">
        <f t="shared" si="3607"/>
        <v>0.9</v>
      </c>
    </row>
    <row r="1014" spans="1:37" ht="15.75" hidden="1" customHeight="1" thickBot="1" x14ac:dyDescent="0.3">
      <c r="A1014" s="362" t="s">
        <v>1525</v>
      </c>
      <c r="B1014" s="141">
        <v>2016</v>
      </c>
      <c r="C1014" s="141">
        <v>5</v>
      </c>
      <c r="D1014" s="142" t="s">
        <v>1016</v>
      </c>
      <c r="E1014" s="143">
        <v>42491</v>
      </c>
      <c r="F1014" s="143">
        <v>42521</v>
      </c>
      <c r="G1014" s="144">
        <f t="shared" ca="1" si="3596"/>
        <v>0</v>
      </c>
      <c r="H1014" s="145" t="s">
        <v>95</v>
      </c>
      <c r="I1014" s="145" t="s">
        <v>103</v>
      </c>
      <c r="J1014" s="145" t="s">
        <v>1526</v>
      </c>
      <c r="K1014" s="146" t="str">
        <f t="shared" ca="1" si="3597"/>
        <v>Completed</v>
      </c>
      <c r="L1014" s="141" t="s">
        <v>305</v>
      </c>
      <c r="M1014" s="141" t="s">
        <v>58</v>
      </c>
      <c r="N1014" s="141" t="s">
        <v>306</v>
      </c>
      <c r="O1014" s="141" t="s">
        <v>60</v>
      </c>
      <c r="P1014" s="141" t="s">
        <v>61</v>
      </c>
      <c r="Q1014" s="141" t="s">
        <v>62</v>
      </c>
      <c r="R1014" s="147">
        <v>3</v>
      </c>
      <c r="S1014" s="147">
        <v>7.5</v>
      </c>
      <c r="T1014" s="148">
        <v>800000</v>
      </c>
      <c r="U1014" s="148">
        <v>943907</v>
      </c>
      <c r="V1014" s="146">
        <f t="shared" si="3598"/>
        <v>0</v>
      </c>
      <c r="W1014" s="146">
        <f t="shared" si="3599"/>
        <v>800000</v>
      </c>
      <c r="X1014" s="148">
        <v>34669</v>
      </c>
      <c r="Y1014" s="149">
        <f t="shared" si="3600"/>
        <v>3.6729254047273723E-2</v>
      </c>
      <c r="Z1014" s="150">
        <f t="shared" si="3601"/>
        <v>0.17306527445268108</v>
      </c>
      <c r="AA1014" s="151">
        <f t="shared" si="3602"/>
        <v>2400</v>
      </c>
      <c r="AB1014" s="152">
        <f t="shared" si="3608"/>
        <v>2400</v>
      </c>
      <c r="AC1014" s="151">
        <f t="shared" si="3603"/>
        <v>0</v>
      </c>
      <c r="AD1014" s="153">
        <f t="shared" si="3604"/>
        <v>6000</v>
      </c>
      <c r="AE1014" s="295">
        <v>6000</v>
      </c>
      <c r="AF1014" s="154">
        <f t="shared" si="3605"/>
        <v>0</v>
      </c>
      <c r="AG1014" s="154">
        <v>0</v>
      </c>
      <c r="AH1014" s="154">
        <f t="shared" si="3606"/>
        <v>3600</v>
      </c>
      <c r="AI1014" s="354">
        <f t="shared" si="3607"/>
        <v>0.6</v>
      </c>
    </row>
    <row r="1015" spans="1:37" ht="15" hidden="1" customHeight="1" x14ac:dyDescent="0.3">
      <c r="A1015" s="359" t="s">
        <v>1527</v>
      </c>
      <c r="B1015" s="111">
        <v>2016</v>
      </c>
      <c r="C1015" s="111">
        <v>5</v>
      </c>
      <c r="D1015" s="112" t="s">
        <v>1016</v>
      </c>
      <c r="E1015" s="113">
        <v>42494</v>
      </c>
      <c r="F1015" s="113">
        <v>42498</v>
      </c>
      <c r="G1015" s="114">
        <f t="shared" ca="1" si="3596"/>
        <v>0</v>
      </c>
      <c r="H1015" s="115" t="s">
        <v>54</v>
      </c>
      <c r="I1015" s="115" t="s">
        <v>546</v>
      </c>
      <c r="J1015" s="115" t="s">
        <v>1531</v>
      </c>
      <c r="K1015" s="116" t="str">
        <f t="shared" ca="1" si="3597"/>
        <v>Completed</v>
      </c>
      <c r="L1015" s="111" t="s">
        <v>253</v>
      </c>
      <c r="M1015" s="111" t="s">
        <v>58</v>
      </c>
      <c r="N1015" s="111" t="s">
        <v>173</v>
      </c>
      <c r="O1015" s="111" t="s">
        <v>60</v>
      </c>
      <c r="P1015" s="111" t="s">
        <v>61</v>
      </c>
      <c r="Q1015" s="111" t="s">
        <v>62</v>
      </c>
      <c r="R1015" s="117">
        <v>0.5</v>
      </c>
      <c r="S1015" s="117">
        <v>1.5</v>
      </c>
      <c r="T1015" s="118">
        <v>333333</v>
      </c>
      <c r="U1015" s="118">
        <v>0</v>
      </c>
      <c r="V1015" s="116">
        <f t="shared" si="3598"/>
        <v>333333</v>
      </c>
      <c r="W1015" s="116">
        <f t="shared" si="3599"/>
        <v>0</v>
      </c>
      <c r="X1015" s="118"/>
      <c r="Y1015" s="119" t="e">
        <f t="shared" si="3600"/>
        <v>#DIV/0!</v>
      </c>
      <c r="Z1015" s="120" t="e">
        <f t="shared" si="3601"/>
        <v>#DIV/0!</v>
      </c>
      <c r="AA1015" s="121">
        <f t="shared" si="3602"/>
        <v>166.66650000000001</v>
      </c>
      <c r="AB1015" s="122">
        <f t="shared" si="3608"/>
        <v>0</v>
      </c>
      <c r="AC1015" s="121">
        <f t="shared" si="3603"/>
        <v>-166.66650000000001</v>
      </c>
      <c r="AD1015" s="123">
        <f t="shared" si="3604"/>
        <v>499.99950000000001</v>
      </c>
      <c r="AE1015" s="293">
        <v>0</v>
      </c>
      <c r="AF1015" s="124">
        <f t="shared" si="3605"/>
        <v>-499.99950000000001</v>
      </c>
      <c r="AG1015" s="124">
        <v>0</v>
      </c>
      <c r="AH1015" s="124">
        <f t="shared" si="3606"/>
        <v>0</v>
      </c>
      <c r="AI1015" s="340" t="e">
        <f t="shared" si="3607"/>
        <v>#DIV/0!</v>
      </c>
      <c r="AK1015" s="429"/>
    </row>
    <row r="1016" spans="1:37" ht="15" hidden="1" customHeight="1" x14ac:dyDescent="0.3">
      <c r="A1016" s="361" t="s">
        <v>1528</v>
      </c>
      <c r="B1016" s="97">
        <v>2016</v>
      </c>
      <c r="C1016" s="97">
        <v>5</v>
      </c>
      <c r="D1016" s="98" t="s">
        <v>1016</v>
      </c>
      <c r="E1016" s="99">
        <v>42494</v>
      </c>
      <c r="F1016" s="99">
        <v>42498</v>
      </c>
      <c r="G1016" s="100">
        <f t="shared" ca="1" si="3596"/>
        <v>0</v>
      </c>
      <c r="H1016" s="96" t="s">
        <v>54</v>
      </c>
      <c r="I1016" s="96" t="s">
        <v>546</v>
      </c>
      <c r="J1016" s="96" t="s">
        <v>1531</v>
      </c>
      <c r="K1016" s="101" t="str">
        <f t="shared" ca="1" si="3597"/>
        <v>Completed</v>
      </c>
      <c r="L1016" s="97" t="s">
        <v>410</v>
      </c>
      <c r="M1016" s="97" t="s">
        <v>58</v>
      </c>
      <c r="N1016" s="97" t="s">
        <v>173</v>
      </c>
      <c r="O1016" s="97" t="s">
        <v>60</v>
      </c>
      <c r="P1016" s="97" t="s">
        <v>61</v>
      </c>
      <c r="Q1016" s="97" t="s">
        <v>62</v>
      </c>
      <c r="R1016" s="102">
        <v>0.2</v>
      </c>
      <c r="S1016" s="102">
        <v>1.5</v>
      </c>
      <c r="T1016" s="103">
        <v>200000</v>
      </c>
      <c r="U1016" s="103">
        <v>363628</v>
      </c>
      <c r="V1016" s="101">
        <f t="shared" si="3598"/>
        <v>0</v>
      </c>
      <c r="W1016" s="101">
        <f t="shared" si="3599"/>
        <v>200000</v>
      </c>
      <c r="X1016" s="103"/>
      <c r="Y1016" s="104">
        <f t="shared" si="3600"/>
        <v>0</v>
      </c>
      <c r="Z1016" s="105" t="e">
        <f t="shared" si="3601"/>
        <v>#DIV/0!</v>
      </c>
      <c r="AA1016" s="106">
        <f t="shared" si="3602"/>
        <v>40</v>
      </c>
      <c r="AB1016" s="107">
        <v>140</v>
      </c>
      <c r="AC1016" s="106">
        <f t="shared" si="3603"/>
        <v>100</v>
      </c>
      <c r="AD1016" s="108">
        <f t="shared" si="3604"/>
        <v>300</v>
      </c>
      <c r="AE1016" s="298">
        <v>545.44200000000001</v>
      </c>
      <c r="AF1016" s="109">
        <f t="shared" si="3605"/>
        <v>245.44200000000001</v>
      </c>
      <c r="AG1016" s="109">
        <v>0</v>
      </c>
      <c r="AH1016" s="109">
        <f t="shared" si="3606"/>
        <v>405.44200000000001</v>
      </c>
      <c r="AI1016" s="341">
        <f t="shared" si="3607"/>
        <v>0.74332742986422018</v>
      </c>
    </row>
    <row r="1017" spans="1:37" ht="15" hidden="1" customHeight="1" x14ac:dyDescent="0.3">
      <c r="A1017" s="361" t="s">
        <v>1529</v>
      </c>
      <c r="B1017" s="97">
        <v>2016</v>
      </c>
      <c r="C1017" s="97">
        <v>5</v>
      </c>
      <c r="D1017" s="98" t="s">
        <v>1016</v>
      </c>
      <c r="E1017" s="99">
        <v>42494</v>
      </c>
      <c r="F1017" s="99">
        <v>42498</v>
      </c>
      <c r="G1017" s="100">
        <f t="shared" ref="G1017:G1018" ca="1" si="3609">IF($N$1&gt;F1017,0,(F1017-$N$1))</f>
        <v>0</v>
      </c>
      <c r="H1017" s="96" t="s">
        <v>54</v>
      </c>
      <c r="I1017" s="96" t="s">
        <v>546</v>
      </c>
      <c r="J1017" s="96" t="s">
        <v>1531</v>
      </c>
      <c r="K1017" s="101" t="str">
        <f t="shared" ref="K1017:K1018" ca="1" si="3610">IF(F1017=0,$L$3,(IF(G1017=0,$L$1,$L$2)))</f>
        <v>Completed</v>
      </c>
      <c r="L1017" s="97" t="s">
        <v>82</v>
      </c>
      <c r="M1017" s="97" t="s">
        <v>58</v>
      </c>
      <c r="N1017" s="97" t="s">
        <v>173</v>
      </c>
      <c r="O1017" s="97" t="s">
        <v>60</v>
      </c>
      <c r="P1017" s="97" t="s">
        <v>61</v>
      </c>
      <c r="Q1017" s="97" t="s">
        <v>62</v>
      </c>
      <c r="R1017" s="102">
        <v>0.1</v>
      </c>
      <c r="S1017" s="102">
        <v>1.5</v>
      </c>
      <c r="T1017" s="103">
        <v>1500000</v>
      </c>
      <c r="U1017" s="103">
        <v>1041240</v>
      </c>
      <c r="V1017" s="101">
        <f t="shared" ref="V1017:V1018" si="3611">IF(U1017&gt;T1017,0,T1017-U1017)</f>
        <v>458760</v>
      </c>
      <c r="W1017" s="101">
        <f t="shared" ref="W1017:W1018" si="3612">IF(U1017&gt;T1017,T1017,U1017)</f>
        <v>1041240</v>
      </c>
      <c r="X1017" s="103"/>
      <c r="Y1017" s="104">
        <f t="shared" ref="Y1017:Y1018" si="3613">X1017/U1017</f>
        <v>0</v>
      </c>
      <c r="Z1017" s="105" t="e">
        <f t="shared" ref="Z1017:Z1018" si="3614">AE1017/X1017</f>
        <v>#DIV/0!</v>
      </c>
      <c r="AA1017" s="106">
        <f t="shared" ref="AA1017:AA1018" si="3615">IF(O1017="cpv",(T1017*R1017),(T1017/1000*R1017))</f>
        <v>150</v>
      </c>
      <c r="AB1017" s="107">
        <f t="shared" ref="AB1017:AB1018" si="3616">IF(O1017="cpv",(IF(V1017&gt;0,U1017*R1017,AA1017)),(IF(V1017&gt;0,U1017/1000*R1017,AA1017)))</f>
        <v>104.12400000000001</v>
      </c>
      <c r="AC1017" s="106">
        <f t="shared" ref="AC1017:AC1018" si="3617">AB1017-AA1017</f>
        <v>-45.875999999999991</v>
      </c>
      <c r="AD1017" s="108">
        <f t="shared" ref="AD1017:AD1018" si="3618">IF(O1017="cpv",(T1017*S1017),(T1017/1000*S1017))</f>
        <v>2250</v>
      </c>
      <c r="AE1017" s="298">
        <v>1561.86</v>
      </c>
      <c r="AF1017" s="109">
        <f t="shared" ref="AF1017:AF1018" si="3619">AE1017-AD1017</f>
        <v>-688.1400000000001</v>
      </c>
      <c r="AG1017" s="109">
        <v>0</v>
      </c>
      <c r="AH1017" s="109">
        <f t="shared" ref="AH1017:AH1018" si="3620">AE1017-AB1017-AG1017</f>
        <v>1457.7359999999999</v>
      </c>
      <c r="AI1017" s="341">
        <f t="shared" ref="AI1017:AI1018" si="3621">AH1017/AE1017</f>
        <v>0.93333333333333335</v>
      </c>
    </row>
    <row r="1018" spans="1:37" ht="15.75" hidden="1" customHeight="1" thickBot="1" x14ac:dyDescent="0.3">
      <c r="A1018" s="360" t="s">
        <v>1530</v>
      </c>
      <c r="B1018" s="157">
        <v>2016</v>
      </c>
      <c r="C1018" s="157">
        <v>5</v>
      </c>
      <c r="D1018" s="342" t="s">
        <v>1016</v>
      </c>
      <c r="E1018" s="159">
        <v>42494</v>
      </c>
      <c r="F1018" s="159">
        <v>42498</v>
      </c>
      <c r="G1018" s="343">
        <f t="shared" ca="1" si="3609"/>
        <v>0</v>
      </c>
      <c r="H1018" s="156" t="s">
        <v>54</v>
      </c>
      <c r="I1018" s="156" t="s">
        <v>546</v>
      </c>
      <c r="J1018" s="156" t="s">
        <v>1531</v>
      </c>
      <c r="K1018" s="344" t="str">
        <f t="shared" ca="1" si="3610"/>
        <v>Completed</v>
      </c>
      <c r="L1018" s="157" t="s">
        <v>64</v>
      </c>
      <c r="M1018" s="157" t="s">
        <v>58</v>
      </c>
      <c r="N1018" s="157" t="s">
        <v>173</v>
      </c>
      <c r="O1018" s="157" t="s">
        <v>60</v>
      </c>
      <c r="P1018" s="157" t="s">
        <v>61</v>
      </c>
      <c r="Q1018" s="157" t="s">
        <v>62</v>
      </c>
      <c r="R1018" s="158">
        <v>0.2</v>
      </c>
      <c r="S1018" s="158">
        <v>1.5</v>
      </c>
      <c r="T1018" s="345">
        <v>1500000</v>
      </c>
      <c r="U1018" s="345">
        <v>1580259</v>
      </c>
      <c r="V1018" s="344">
        <f t="shared" si="3611"/>
        <v>0</v>
      </c>
      <c r="W1018" s="344">
        <f t="shared" si="3612"/>
        <v>1500000</v>
      </c>
      <c r="X1018" s="345">
        <v>253</v>
      </c>
      <c r="Y1018" s="346">
        <f t="shared" si="3613"/>
        <v>1.601003379825712E-4</v>
      </c>
      <c r="Z1018" s="347">
        <f t="shared" si="3614"/>
        <v>3.7418972332015814</v>
      </c>
      <c r="AA1018" s="348">
        <f t="shared" si="3615"/>
        <v>300</v>
      </c>
      <c r="AB1018" s="349">
        <f t="shared" si="3616"/>
        <v>300</v>
      </c>
      <c r="AC1018" s="348">
        <f t="shared" si="3617"/>
        <v>0</v>
      </c>
      <c r="AD1018" s="350">
        <f t="shared" si="3618"/>
        <v>2250</v>
      </c>
      <c r="AE1018" s="351">
        <v>946.7</v>
      </c>
      <c r="AF1018" s="352">
        <f t="shared" si="3619"/>
        <v>-1303.3</v>
      </c>
      <c r="AG1018" s="352">
        <v>0</v>
      </c>
      <c r="AH1018" s="352">
        <f t="shared" si="3620"/>
        <v>646.70000000000005</v>
      </c>
      <c r="AI1018" s="353">
        <f t="shared" si="3621"/>
        <v>0.68310974965670224</v>
      </c>
    </row>
    <row r="1019" spans="1:37" ht="15.75" hidden="1" customHeight="1" thickBot="1" x14ac:dyDescent="0.3">
      <c r="A1019" s="359" t="s">
        <v>1532</v>
      </c>
      <c r="B1019" s="111">
        <v>2016</v>
      </c>
      <c r="C1019" s="111">
        <v>5</v>
      </c>
      <c r="D1019" s="112" t="s">
        <v>1016</v>
      </c>
      <c r="E1019" s="113">
        <v>42494</v>
      </c>
      <c r="F1019" s="113">
        <v>42498</v>
      </c>
      <c r="G1019" s="114">
        <f t="shared" ref="G1019:G1020" ca="1" si="3622">IF($N$1&gt;F1019,0,(F1019-$N$1))</f>
        <v>0</v>
      </c>
      <c r="H1019" s="115" t="s">
        <v>74</v>
      </c>
      <c r="I1019" s="115" t="s">
        <v>145</v>
      </c>
      <c r="J1019" s="115" t="s">
        <v>1533</v>
      </c>
      <c r="K1019" s="116" t="str">
        <f t="shared" ref="K1019:K1020" ca="1" si="3623">IF(F1019=0,$L$3,(IF(G1019=0,$L$1,$L$2)))</f>
        <v>Completed</v>
      </c>
      <c r="L1019" s="111" t="s">
        <v>98</v>
      </c>
      <c r="M1019" s="111" t="s">
        <v>58</v>
      </c>
      <c r="N1019" s="111" t="s">
        <v>123</v>
      </c>
      <c r="O1019" s="111" t="s">
        <v>109</v>
      </c>
      <c r="P1019" s="111" t="s">
        <v>100</v>
      </c>
      <c r="Q1019" s="111" t="s">
        <v>101</v>
      </c>
      <c r="R1019" s="147">
        <v>3.6999999999999998E-2</v>
      </c>
      <c r="S1019" s="117">
        <v>0.06</v>
      </c>
      <c r="T1019" s="118">
        <v>110000</v>
      </c>
      <c r="U1019" s="118">
        <v>110437</v>
      </c>
      <c r="V1019" s="116">
        <f t="shared" ref="V1019:V1020" si="3624">IF(U1019&gt;T1019,0,T1019-U1019)</f>
        <v>0</v>
      </c>
      <c r="W1019" s="116">
        <f t="shared" ref="W1019:W1020" si="3625">IF(U1019&gt;T1019,T1019,U1019)</f>
        <v>110000</v>
      </c>
      <c r="X1019" s="118">
        <v>4134</v>
      </c>
      <c r="Y1019" s="119">
        <f t="shared" ref="Y1019:Y1020" si="3626">X1019/U1019</f>
        <v>3.7433106658094663E-2</v>
      </c>
      <c r="Z1019" s="120">
        <f t="shared" ref="Z1019:Z1020" si="3627">AE1019/X1019</f>
        <v>1.5965166908563135</v>
      </c>
      <c r="AA1019" s="121">
        <f t="shared" ref="AA1019:AA1020" si="3628">IF(O1019="cpv",(T1019*R1019),(T1019/1000*R1019))</f>
        <v>4070</v>
      </c>
      <c r="AB1019" s="122">
        <f t="shared" ref="AB1019:AB1020" si="3629">IF(O1019="cpv",(IF(V1019&gt;0,U1019*R1019,AA1019)),(IF(V1019&gt;0,U1019/1000*R1019,AA1019)))</f>
        <v>4070</v>
      </c>
      <c r="AC1019" s="121">
        <f t="shared" ref="AC1019:AC1020" si="3630">AB1019-AA1019</f>
        <v>0</v>
      </c>
      <c r="AD1019" s="123">
        <f t="shared" ref="AD1019:AD1020" si="3631">IF(O1019="cpv",(T1019*S1019),(T1019/1000*S1019))</f>
        <v>6600</v>
      </c>
      <c r="AE1019" s="293">
        <v>6600</v>
      </c>
      <c r="AF1019" s="124">
        <f t="shared" ref="AF1019:AF1020" si="3632">AE1019-AD1019</f>
        <v>0</v>
      </c>
      <c r="AG1019" s="124">
        <v>0</v>
      </c>
      <c r="AH1019" s="124">
        <f t="shared" ref="AH1019:AH1020" si="3633">AE1019-AB1019-AG1019</f>
        <v>2530</v>
      </c>
      <c r="AI1019" s="340">
        <f t="shared" ref="AI1019:AI1020" si="3634">AH1019/AE1019</f>
        <v>0.38333333333333336</v>
      </c>
      <c r="AK1019" s="429"/>
    </row>
    <row r="1020" spans="1:37" ht="15.75" hidden="1" customHeight="1" thickBot="1" x14ac:dyDescent="0.3">
      <c r="A1020" s="360" t="s">
        <v>1765</v>
      </c>
      <c r="B1020" s="157">
        <v>2016</v>
      </c>
      <c r="C1020" s="157">
        <v>5</v>
      </c>
      <c r="D1020" s="342" t="s">
        <v>1016</v>
      </c>
      <c r="E1020" s="159">
        <v>42494</v>
      </c>
      <c r="F1020" s="159">
        <v>42498</v>
      </c>
      <c r="G1020" s="343">
        <f t="shared" ca="1" si="3622"/>
        <v>0</v>
      </c>
      <c r="H1020" s="156" t="s">
        <v>74</v>
      </c>
      <c r="I1020" s="156" t="s">
        <v>145</v>
      </c>
      <c r="J1020" s="156" t="s">
        <v>1533</v>
      </c>
      <c r="K1020" s="344" t="str">
        <f t="shared" ca="1" si="3623"/>
        <v>Completed</v>
      </c>
      <c r="L1020" s="157" t="s">
        <v>133</v>
      </c>
      <c r="M1020" s="157" t="s">
        <v>58</v>
      </c>
      <c r="N1020" s="157" t="s">
        <v>123</v>
      </c>
      <c r="O1020" s="157" t="s">
        <v>109</v>
      </c>
      <c r="P1020" s="157" t="s">
        <v>100</v>
      </c>
      <c r="Q1020" s="157" t="s">
        <v>101</v>
      </c>
      <c r="R1020" s="158">
        <v>5.0000000000000001E-3</v>
      </c>
      <c r="S1020" s="158">
        <v>0.06</v>
      </c>
      <c r="T1020" s="345">
        <v>75000</v>
      </c>
      <c r="U1020" s="345">
        <v>76093</v>
      </c>
      <c r="V1020" s="344">
        <f t="shared" si="3624"/>
        <v>0</v>
      </c>
      <c r="W1020" s="344">
        <f t="shared" si="3625"/>
        <v>75000</v>
      </c>
      <c r="X1020" s="345">
        <v>471</v>
      </c>
      <c r="Y1020" s="346">
        <f t="shared" si="3626"/>
        <v>6.1897940677854727E-3</v>
      </c>
      <c r="Z1020" s="347">
        <f t="shared" si="3627"/>
        <v>0.84925690021231426</v>
      </c>
      <c r="AA1020" s="348">
        <f t="shared" si="3628"/>
        <v>375</v>
      </c>
      <c r="AB1020" s="349">
        <f t="shared" si="3629"/>
        <v>375</v>
      </c>
      <c r="AC1020" s="348">
        <f t="shared" si="3630"/>
        <v>0</v>
      </c>
      <c r="AD1020" s="350">
        <f t="shared" si="3631"/>
        <v>4500</v>
      </c>
      <c r="AE1020" s="351">
        <v>400</v>
      </c>
      <c r="AF1020" s="352">
        <f t="shared" si="3632"/>
        <v>-4100</v>
      </c>
      <c r="AG1020" s="352">
        <v>0</v>
      </c>
      <c r="AH1020" s="352">
        <f t="shared" si="3633"/>
        <v>25</v>
      </c>
      <c r="AI1020" s="353">
        <f t="shared" si="3634"/>
        <v>6.25E-2</v>
      </c>
    </row>
    <row r="1021" spans="1:37" ht="15.75" hidden="1" customHeight="1" thickBot="1" x14ac:dyDescent="0.3">
      <c r="A1021" s="359" t="s">
        <v>1534</v>
      </c>
      <c r="B1021" s="111">
        <v>2016</v>
      </c>
      <c r="C1021" s="111">
        <v>5</v>
      </c>
      <c r="D1021" s="112" t="s">
        <v>1016</v>
      </c>
      <c r="E1021" s="113">
        <v>42494</v>
      </c>
      <c r="F1021" s="113">
        <v>42499</v>
      </c>
      <c r="G1021" s="114">
        <f t="shared" ref="G1021:G1023" ca="1" si="3635">IF($N$1&gt;F1021,0,(F1021-$N$1))</f>
        <v>0</v>
      </c>
      <c r="H1021" s="115" t="s">
        <v>54</v>
      </c>
      <c r="I1021" s="115" t="s">
        <v>672</v>
      </c>
      <c r="J1021" s="115" t="s">
        <v>1536</v>
      </c>
      <c r="K1021" s="116" t="str">
        <f t="shared" ref="K1021:K1023" ca="1" si="3636">IF(F1021=0,$L$3,(IF(G1021=0,$L$1,$L$2)))</f>
        <v>Completed</v>
      </c>
      <c r="L1021" s="111" t="s">
        <v>133</v>
      </c>
      <c r="M1021" s="111" t="s">
        <v>58</v>
      </c>
      <c r="N1021" s="111" t="s">
        <v>108</v>
      </c>
      <c r="O1021" s="111" t="s">
        <v>109</v>
      </c>
      <c r="P1021" s="111" t="s">
        <v>100</v>
      </c>
      <c r="Q1021" s="111" t="s">
        <v>101</v>
      </c>
      <c r="R1021" s="158">
        <v>5.0000000000000001E-3</v>
      </c>
      <c r="S1021" s="117">
        <v>0.05</v>
      </c>
      <c r="T1021" s="118">
        <v>40000</v>
      </c>
      <c r="U1021" s="118">
        <v>40052</v>
      </c>
      <c r="V1021" s="116">
        <f t="shared" ref="V1021:V1023" si="3637">IF(U1021&gt;T1021,0,T1021-U1021)</f>
        <v>0</v>
      </c>
      <c r="W1021" s="116">
        <f t="shared" ref="W1021:W1023" si="3638">IF(U1021&gt;T1021,T1021,U1021)</f>
        <v>40000</v>
      </c>
      <c r="X1021" s="118">
        <v>634</v>
      </c>
      <c r="Y1021" s="119">
        <f t="shared" ref="Y1021:Y1023" si="3639">X1021/U1021</f>
        <v>1.582942175172276E-2</v>
      </c>
      <c r="Z1021" s="120">
        <f t="shared" ref="Z1021:Z1023" si="3640">AE1021/X1021</f>
        <v>2.6025236593059935</v>
      </c>
      <c r="AA1021" s="121">
        <f t="shared" ref="AA1021:AA1023" si="3641">IF(O1021="cpv",(T1021*R1021),(T1021/1000*R1021))</f>
        <v>200</v>
      </c>
      <c r="AB1021" s="122">
        <f t="shared" ref="AB1021:AB1023" si="3642">IF(O1021="cpv",(IF(V1021&gt;0,U1021*R1021,AA1021)),(IF(V1021&gt;0,U1021/1000*R1021,AA1021)))</f>
        <v>200</v>
      </c>
      <c r="AC1021" s="121">
        <f t="shared" ref="AC1021:AC1023" si="3643">AB1021-AA1021</f>
        <v>0</v>
      </c>
      <c r="AD1021" s="123">
        <f t="shared" ref="AD1021:AD1023" si="3644">IF(O1021="cpv",(T1021*S1021),(T1021/1000*S1021))</f>
        <v>2000</v>
      </c>
      <c r="AE1021" s="293">
        <v>1650</v>
      </c>
      <c r="AF1021" s="124">
        <f t="shared" ref="AF1021:AF1023" si="3645">AE1021-AD1021</f>
        <v>-350</v>
      </c>
      <c r="AG1021" s="124">
        <v>0</v>
      </c>
      <c r="AH1021" s="124">
        <f t="shared" ref="AH1021:AH1023" si="3646">AE1021-AB1021-AG1021</f>
        <v>1450</v>
      </c>
      <c r="AI1021" s="340">
        <f t="shared" ref="AI1021:AI1023" si="3647">AH1021/AE1021</f>
        <v>0.87878787878787878</v>
      </c>
      <c r="AK1021" s="429"/>
    </row>
    <row r="1022" spans="1:37" ht="15.75" hidden="1" customHeight="1" thickBot="1" x14ac:dyDescent="0.3">
      <c r="A1022" s="360" t="s">
        <v>1535</v>
      </c>
      <c r="B1022" s="157">
        <v>2016</v>
      </c>
      <c r="C1022" s="157">
        <v>5</v>
      </c>
      <c r="D1022" s="342" t="s">
        <v>1016</v>
      </c>
      <c r="E1022" s="159">
        <v>42494</v>
      </c>
      <c r="F1022" s="159">
        <v>42499</v>
      </c>
      <c r="G1022" s="343">
        <f t="shared" ca="1" si="3635"/>
        <v>0</v>
      </c>
      <c r="H1022" s="156" t="s">
        <v>54</v>
      </c>
      <c r="I1022" s="156" t="s">
        <v>672</v>
      </c>
      <c r="J1022" s="156" t="s">
        <v>1536</v>
      </c>
      <c r="K1022" s="344" t="str">
        <f t="shared" ca="1" si="3636"/>
        <v>Completed</v>
      </c>
      <c r="L1022" s="157" t="s">
        <v>64</v>
      </c>
      <c r="M1022" s="157" t="s">
        <v>58</v>
      </c>
      <c r="N1022" s="157" t="s">
        <v>108</v>
      </c>
      <c r="O1022" s="157" t="s">
        <v>109</v>
      </c>
      <c r="P1022" s="157" t="s">
        <v>100</v>
      </c>
      <c r="Q1022" s="157" t="s">
        <v>101</v>
      </c>
      <c r="R1022" s="117">
        <v>6.0000000000000001E-3</v>
      </c>
      <c r="S1022" s="158">
        <v>0.05</v>
      </c>
      <c r="T1022" s="345">
        <v>37000</v>
      </c>
      <c r="U1022" s="345">
        <v>37147</v>
      </c>
      <c r="V1022" s="344">
        <f t="shared" si="3637"/>
        <v>0</v>
      </c>
      <c r="W1022" s="344">
        <f t="shared" si="3638"/>
        <v>37000</v>
      </c>
      <c r="X1022" s="345">
        <v>1275</v>
      </c>
      <c r="Y1022" s="346">
        <f t="shared" si="3639"/>
        <v>3.4323094731741458E-2</v>
      </c>
      <c r="Z1022" s="347">
        <f t="shared" si="3640"/>
        <v>1.4509803921568627</v>
      </c>
      <c r="AA1022" s="348">
        <f t="shared" si="3641"/>
        <v>222</v>
      </c>
      <c r="AB1022" s="349">
        <f t="shared" si="3642"/>
        <v>222</v>
      </c>
      <c r="AC1022" s="348">
        <f t="shared" si="3643"/>
        <v>0</v>
      </c>
      <c r="AD1022" s="350">
        <f t="shared" si="3644"/>
        <v>1850</v>
      </c>
      <c r="AE1022" s="351">
        <v>1850</v>
      </c>
      <c r="AF1022" s="352">
        <f t="shared" si="3645"/>
        <v>0</v>
      </c>
      <c r="AG1022" s="352">
        <v>0</v>
      </c>
      <c r="AH1022" s="352">
        <f t="shared" si="3646"/>
        <v>1628</v>
      </c>
      <c r="AI1022" s="353">
        <f t="shared" si="3647"/>
        <v>0.88</v>
      </c>
    </row>
    <row r="1023" spans="1:37" ht="15.75" hidden="1" customHeight="1" thickBot="1" x14ac:dyDescent="0.3">
      <c r="A1023" s="359" t="s">
        <v>1537</v>
      </c>
      <c r="B1023" s="111">
        <v>2016</v>
      </c>
      <c r="C1023" s="111">
        <v>5</v>
      </c>
      <c r="D1023" s="112" t="s">
        <v>1016</v>
      </c>
      <c r="E1023" s="113">
        <v>42495</v>
      </c>
      <c r="F1023" s="113">
        <v>42496</v>
      </c>
      <c r="G1023" s="114">
        <f t="shared" ca="1" si="3635"/>
        <v>0</v>
      </c>
      <c r="H1023" s="115" t="s">
        <v>84</v>
      </c>
      <c r="I1023" s="115" t="s">
        <v>832</v>
      </c>
      <c r="J1023" s="115" t="s">
        <v>1539</v>
      </c>
      <c r="K1023" s="116" t="str">
        <f t="shared" ca="1" si="3636"/>
        <v>Completed</v>
      </c>
      <c r="L1023" s="111" t="s">
        <v>98</v>
      </c>
      <c r="M1023" s="111" t="s">
        <v>58</v>
      </c>
      <c r="N1023" s="111" t="s">
        <v>123</v>
      </c>
      <c r="O1023" s="111" t="s">
        <v>109</v>
      </c>
      <c r="P1023" s="111" t="s">
        <v>100</v>
      </c>
      <c r="Q1023" s="111" t="s">
        <v>101</v>
      </c>
      <c r="R1023" s="147">
        <v>3.6999999999999998E-2</v>
      </c>
      <c r="S1023" s="117">
        <v>6.5000000000000002E-2</v>
      </c>
      <c r="T1023" s="118">
        <v>230000</v>
      </c>
      <c r="U1023" s="118">
        <v>121439</v>
      </c>
      <c r="V1023" s="116">
        <f t="shared" si="3637"/>
        <v>108561</v>
      </c>
      <c r="W1023" s="116">
        <f t="shared" si="3638"/>
        <v>121439</v>
      </c>
      <c r="X1023" s="118">
        <v>5283</v>
      </c>
      <c r="Y1023" s="119">
        <f t="shared" si="3639"/>
        <v>4.3503322655818973E-2</v>
      </c>
      <c r="Z1023" s="120">
        <f t="shared" si="3640"/>
        <v>1.7400719288283171</v>
      </c>
      <c r="AA1023" s="121">
        <f t="shared" si="3641"/>
        <v>8510</v>
      </c>
      <c r="AB1023" s="122">
        <f t="shared" si="3642"/>
        <v>4493.2429999999995</v>
      </c>
      <c r="AC1023" s="121">
        <f t="shared" si="3643"/>
        <v>-4016.7570000000005</v>
      </c>
      <c r="AD1023" s="123">
        <f t="shared" si="3644"/>
        <v>14950</v>
      </c>
      <c r="AE1023" s="293">
        <v>9192.7999999999993</v>
      </c>
      <c r="AF1023" s="124">
        <f t="shared" si="3645"/>
        <v>-5757.2000000000007</v>
      </c>
      <c r="AG1023" s="124">
        <v>0</v>
      </c>
      <c r="AH1023" s="124">
        <f t="shared" si="3646"/>
        <v>4699.5569999999998</v>
      </c>
      <c r="AI1023" s="340">
        <f t="shared" si="3647"/>
        <v>0.51122149943433992</v>
      </c>
      <c r="AK1023" s="429"/>
    </row>
    <row r="1024" spans="1:37" ht="15.75" hidden="1" customHeight="1" thickBot="1" x14ac:dyDescent="0.3">
      <c r="A1024" s="360" t="s">
        <v>1538</v>
      </c>
      <c r="B1024" s="157">
        <v>2016</v>
      </c>
      <c r="C1024" s="157">
        <v>5</v>
      </c>
      <c r="D1024" s="342" t="s">
        <v>1016</v>
      </c>
      <c r="E1024" s="159">
        <v>42495</v>
      </c>
      <c r="F1024" s="159">
        <v>42496</v>
      </c>
      <c r="G1024" s="343">
        <f t="shared" ref="G1024:G1028" ca="1" si="3648">IF($N$1&gt;F1024,0,(F1024-$N$1))</f>
        <v>0</v>
      </c>
      <c r="H1024" s="156" t="s">
        <v>84</v>
      </c>
      <c r="I1024" s="156" t="s">
        <v>832</v>
      </c>
      <c r="J1024" s="156" t="s">
        <v>1539</v>
      </c>
      <c r="K1024" s="344" t="str">
        <f t="shared" ref="K1024:K1028" ca="1" si="3649">IF(F1024=0,$L$3,(IF(G1024=0,$L$1,$L$2)))</f>
        <v>Completed</v>
      </c>
      <c r="L1024" s="157" t="s">
        <v>57</v>
      </c>
      <c r="M1024" s="157" t="s">
        <v>58</v>
      </c>
      <c r="N1024" s="157" t="s">
        <v>123</v>
      </c>
      <c r="O1024" s="157" t="s">
        <v>109</v>
      </c>
      <c r="P1024" s="157" t="s">
        <v>100</v>
      </c>
      <c r="Q1024" s="157" t="s">
        <v>101</v>
      </c>
      <c r="R1024" s="158">
        <v>1.4999999999999999E-2</v>
      </c>
      <c r="S1024" s="158">
        <v>6.5000000000000002E-2</v>
      </c>
      <c r="T1024" s="345">
        <v>38000</v>
      </c>
      <c r="U1024" s="345">
        <v>30080</v>
      </c>
      <c r="V1024" s="344">
        <f t="shared" ref="V1024:V1028" si="3650">IF(U1024&gt;T1024,0,T1024-U1024)</f>
        <v>7920</v>
      </c>
      <c r="W1024" s="344">
        <f t="shared" ref="W1024:W1028" si="3651">IF(U1024&gt;T1024,T1024,U1024)</f>
        <v>30080</v>
      </c>
      <c r="X1024" s="345"/>
      <c r="Y1024" s="346">
        <f t="shared" ref="Y1024:Y1028" si="3652">X1024/U1024</f>
        <v>0</v>
      </c>
      <c r="Z1024" s="347" t="e">
        <f t="shared" ref="Z1024:Z1028" si="3653">AE1024/X1024</f>
        <v>#DIV/0!</v>
      </c>
      <c r="AA1024" s="348">
        <f t="shared" ref="AA1024:AA1028" si="3654">IF(O1024="cpv",(T1024*R1024),(T1024/1000*R1024))</f>
        <v>570</v>
      </c>
      <c r="AB1024" s="349">
        <f t="shared" ref="AB1024:AB1028" si="3655">IF(O1024="cpv",(IF(V1024&gt;0,U1024*R1024,AA1024)),(IF(V1024&gt;0,U1024/1000*R1024,AA1024)))</f>
        <v>451.2</v>
      </c>
      <c r="AC1024" s="348">
        <f t="shared" ref="AC1024:AC1028" si="3656">AB1024-AA1024</f>
        <v>-118.80000000000001</v>
      </c>
      <c r="AD1024" s="350">
        <f t="shared" ref="AD1024:AD1028" si="3657">IF(O1024="cpv",(T1024*S1024),(T1024/1000*S1024))</f>
        <v>2470</v>
      </c>
      <c r="AE1024" s="351">
        <v>1955.2</v>
      </c>
      <c r="AF1024" s="352">
        <f t="shared" ref="AF1024:AF1028" si="3658">AE1024-AD1024</f>
        <v>-514.79999999999995</v>
      </c>
      <c r="AG1024" s="352">
        <v>0</v>
      </c>
      <c r="AH1024" s="352">
        <f t="shared" ref="AH1024:AH1028" si="3659">AE1024-AB1024-AG1024</f>
        <v>1504</v>
      </c>
      <c r="AI1024" s="353">
        <f t="shared" ref="AI1024:AI1028" si="3660">AH1024/AE1024</f>
        <v>0.76923076923076916</v>
      </c>
    </row>
    <row r="1025" spans="1:37" ht="15" hidden="1" customHeight="1" thickBot="1" x14ac:dyDescent="0.3">
      <c r="A1025" s="359" t="s">
        <v>1540</v>
      </c>
      <c r="B1025" s="111">
        <v>2016</v>
      </c>
      <c r="C1025" s="111">
        <v>5</v>
      </c>
      <c r="D1025" s="112" t="s">
        <v>1016</v>
      </c>
      <c r="E1025" s="113">
        <v>42495</v>
      </c>
      <c r="F1025" s="113">
        <v>42496</v>
      </c>
      <c r="G1025" s="114">
        <f t="shared" ca="1" si="3648"/>
        <v>0</v>
      </c>
      <c r="H1025" s="115" t="s">
        <v>84</v>
      </c>
      <c r="I1025" s="115" t="s">
        <v>832</v>
      </c>
      <c r="J1025" s="115" t="s">
        <v>1544</v>
      </c>
      <c r="K1025" s="116" t="str">
        <f t="shared" ca="1" si="3649"/>
        <v>Completed</v>
      </c>
      <c r="L1025" s="111" t="s">
        <v>82</v>
      </c>
      <c r="M1025" s="111" t="s">
        <v>58</v>
      </c>
      <c r="N1025" s="111" t="s">
        <v>59</v>
      </c>
      <c r="O1025" s="111" t="s">
        <v>60</v>
      </c>
      <c r="P1025" s="111" t="s">
        <v>61</v>
      </c>
      <c r="Q1025" s="111" t="s">
        <v>62</v>
      </c>
      <c r="R1025" s="117">
        <v>0.1</v>
      </c>
      <c r="S1025" s="117">
        <v>1</v>
      </c>
      <c r="T1025" s="118">
        <v>1000000</v>
      </c>
      <c r="U1025" s="118">
        <v>1020541</v>
      </c>
      <c r="V1025" s="116">
        <f t="shared" si="3650"/>
        <v>0</v>
      </c>
      <c r="W1025" s="116">
        <f t="shared" si="3651"/>
        <v>1000000</v>
      </c>
      <c r="X1025" s="118"/>
      <c r="Y1025" s="119">
        <f t="shared" si="3652"/>
        <v>0</v>
      </c>
      <c r="Z1025" s="120" t="e">
        <f t="shared" si="3653"/>
        <v>#DIV/0!</v>
      </c>
      <c r="AA1025" s="121">
        <f t="shared" si="3654"/>
        <v>100</v>
      </c>
      <c r="AB1025" s="122">
        <f t="shared" si="3655"/>
        <v>100</v>
      </c>
      <c r="AC1025" s="121">
        <f t="shared" si="3656"/>
        <v>0</v>
      </c>
      <c r="AD1025" s="123">
        <f t="shared" si="3657"/>
        <v>1000</v>
      </c>
      <c r="AE1025" s="293">
        <v>1120.76</v>
      </c>
      <c r="AF1025" s="124">
        <f t="shared" si="3658"/>
        <v>120.75999999999999</v>
      </c>
      <c r="AG1025" s="124">
        <v>0</v>
      </c>
      <c r="AH1025" s="124">
        <f t="shared" si="3659"/>
        <v>1020.76</v>
      </c>
      <c r="AI1025" s="340">
        <f t="shared" si="3660"/>
        <v>0.91077483136443127</v>
      </c>
      <c r="AK1025" s="429"/>
    </row>
    <row r="1026" spans="1:37" ht="15" hidden="1" customHeight="1" thickBot="1" x14ac:dyDescent="0.3">
      <c r="A1026" s="361" t="s">
        <v>1541</v>
      </c>
      <c r="B1026" s="97">
        <v>2016</v>
      </c>
      <c r="C1026" s="97">
        <v>5</v>
      </c>
      <c r="D1026" s="98" t="s">
        <v>1016</v>
      </c>
      <c r="E1026" s="99">
        <v>42495</v>
      </c>
      <c r="F1026" s="99">
        <v>42496</v>
      </c>
      <c r="G1026" s="100">
        <f t="shared" ca="1" si="3648"/>
        <v>0</v>
      </c>
      <c r="H1026" s="96" t="s">
        <v>84</v>
      </c>
      <c r="I1026" s="96" t="s">
        <v>832</v>
      </c>
      <c r="J1026" s="115" t="s">
        <v>1544</v>
      </c>
      <c r="K1026" s="101" t="str">
        <f t="shared" ca="1" si="3649"/>
        <v>Completed</v>
      </c>
      <c r="L1026" s="97" t="s">
        <v>64</v>
      </c>
      <c r="M1026" s="97" t="s">
        <v>58</v>
      </c>
      <c r="N1026" s="97" t="s">
        <v>59</v>
      </c>
      <c r="O1026" s="97" t="s">
        <v>60</v>
      </c>
      <c r="P1026" s="97" t="s">
        <v>61</v>
      </c>
      <c r="Q1026" s="97" t="s">
        <v>62</v>
      </c>
      <c r="R1026" s="102">
        <v>0.2</v>
      </c>
      <c r="S1026" s="102">
        <v>1</v>
      </c>
      <c r="T1026" s="103">
        <v>1000000</v>
      </c>
      <c r="U1026" s="103">
        <v>1009448</v>
      </c>
      <c r="V1026" s="101">
        <f t="shared" si="3650"/>
        <v>0</v>
      </c>
      <c r="W1026" s="101">
        <f t="shared" si="3651"/>
        <v>1000000</v>
      </c>
      <c r="X1026" s="103">
        <v>710</v>
      </c>
      <c r="Y1026" s="104">
        <f t="shared" si="3652"/>
        <v>7.0335470474952643E-4</v>
      </c>
      <c r="Z1026" s="105">
        <f t="shared" si="3653"/>
        <v>1.4217577464788733</v>
      </c>
      <c r="AA1026" s="106">
        <f t="shared" si="3654"/>
        <v>200</v>
      </c>
      <c r="AB1026" s="107">
        <f t="shared" si="3655"/>
        <v>200</v>
      </c>
      <c r="AC1026" s="106">
        <f t="shared" si="3656"/>
        <v>0</v>
      </c>
      <c r="AD1026" s="108">
        <f t="shared" si="3657"/>
        <v>1000</v>
      </c>
      <c r="AE1026" s="298">
        <v>1009.448</v>
      </c>
      <c r="AF1026" s="109">
        <f t="shared" si="3658"/>
        <v>9.4479999999999791</v>
      </c>
      <c r="AG1026" s="109">
        <v>0</v>
      </c>
      <c r="AH1026" s="109">
        <f t="shared" si="3659"/>
        <v>809.44799999999998</v>
      </c>
      <c r="AI1026" s="341">
        <f t="shared" si="3660"/>
        <v>0.80187191415506298</v>
      </c>
    </row>
    <row r="1027" spans="1:37" ht="15.75" hidden="1" customHeight="1" thickBot="1" x14ac:dyDescent="0.3">
      <c r="A1027" s="361" t="s">
        <v>1542</v>
      </c>
      <c r="B1027" s="97">
        <v>2016</v>
      </c>
      <c r="C1027" s="97">
        <v>5</v>
      </c>
      <c r="D1027" s="98" t="s">
        <v>1016</v>
      </c>
      <c r="E1027" s="99">
        <v>42495</v>
      </c>
      <c r="F1027" s="99">
        <v>42496</v>
      </c>
      <c r="G1027" s="100">
        <f t="shared" ca="1" si="3648"/>
        <v>0</v>
      </c>
      <c r="H1027" s="96" t="s">
        <v>84</v>
      </c>
      <c r="I1027" s="96" t="s">
        <v>832</v>
      </c>
      <c r="J1027" s="115" t="s">
        <v>1544</v>
      </c>
      <c r="K1027" s="101" t="str">
        <f t="shared" ca="1" si="3649"/>
        <v>Completed</v>
      </c>
      <c r="L1027" s="97" t="s">
        <v>57</v>
      </c>
      <c r="M1027" s="97" t="s">
        <v>58</v>
      </c>
      <c r="N1027" s="97" t="s">
        <v>59</v>
      </c>
      <c r="O1027" s="97" t="s">
        <v>60</v>
      </c>
      <c r="P1027" s="97" t="s">
        <v>61</v>
      </c>
      <c r="Q1027" s="97" t="s">
        <v>62</v>
      </c>
      <c r="R1027" s="158">
        <v>0.5</v>
      </c>
      <c r="S1027" s="102">
        <v>1</v>
      </c>
      <c r="T1027" s="103">
        <v>1000000</v>
      </c>
      <c r="U1027" s="103">
        <v>166788</v>
      </c>
      <c r="V1027" s="101">
        <f t="shared" si="3650"/>
        <v>833212</v>
      </c>
      <c r="W1027" s="101">
        <f t="shared" si="3651"/>
        <v>166788</v>
      </c>
      <c r="X1027" s="103"/>
      <c r="Y1027" s="104">
        <f t="shared" si="3652"/>
        <v>0</v>
      </c>
      <c r="Z1027" s="105" t="e">
        <f t="shared" si="3653"/>
        <v>#DIV/0!</v>
      </c>
      <c r="AA1027" s="106">
        <f t="shared" si="3654"/>
        <v>500</v>
      </c>
      <c r="AB1027" s="107">
        <f t="shared" si="3655"/>
        <v>83.394000000000005</v>
      </c>
      <c r="AC1027" s="106">
        <f t="shared" si="3656"/>
        <v>-416.60599999999999</v>
      </c>
      <c r="AD1027" s="108">
        <f t="shared" si="3657"/>
        <v>1000</v>
      </c>
      <c r="AE1027" s="298">
        <v>166.78800000000001</v>
      </c>
      <c r="AF1027" s="109">
        <f t="shared" si="3658"/>
        <v>-833.21199999999999</v>
      </c>
      <c r="AG1027" s="109">
        <v>0</v>
      </c>
      <c r="AH1027" s="109">
        <f t="shared" si="3659"/>
        <v>83.394000000000005</v>
      </c>
      <c r="AI1027" s="341">
        <f t="shared" si="3660"/>
        <v>0.5</v>
      </c>
    </row>
    <row r="1028" spans="1:37" ht="15.75" hidden="1" customHeight="1" thickBot="1" x14ac:dyDescent="0.3">
      <c r="A1028" s="360" t="s">
        <v>1543</v>
      </c>
      <c r="B1028" s="157">
        <v>2016</v>
      </c>
      <c r="C1028" s="157">
        <v>5</v>
      </c>
      <c r="D1028" s="342" t="s">
        <v>1016</v>
      </c>
      <c r="E1028" s="159">
        <v>42495</v>
      </c>
      <c r="F1028" s="159">
        <v>42496</v>
      </c>
      <c r="G1028" s="343">
        <f t="shared" ca="1" si="3648"/>
        <v>0</v>
      </c>
      <c r="H1028" s="156" t="s">
        <v>84</v>
      </c>
      <c r="I1028" s="156" t="s">
        <v>832</v>
      </c>
      <c r="J1028" s="145" t="s">
        <v>1544</v>
      </c>
      <c r="K1028" s="344" t="str">
        <f t="shared" ca="1" si="3649"/>
        <v>Completed</v>
      </c>
      <c r="L1028" s="157" t="s">
        <v>253</v>
      </c>
      <c r="M1028" s="157" t="s">
        <v>58</v>
      </c>
      <c r="N1028" s="157" t="s">
        <v>59</v>
      </c>
      <c r="O1028" s="157" t="s">
        <v>60</v>
      </c>
      <c r="P1028" s="157" t="s">
        <v>61</v>
      </c>
      <c r="Q1028" s="157" t="s">
        <v>62</v>
      </c>
      <c r="R1028" s="158">
        <v>0.15</v>
      </c>
      <c r="S1028" s="158">
        <v>1</v>
      </c>
      <c r="T1028" s="345">
        <v>200000</v>
      </c>
      <c r="U1028" s="345">
        <v>145</v>
      </c>
      <c r="V1028" s="344">
        <f t="shared" si="3650"/>
        <v>199855</v>
      </c>
      <c r="W1028" s="344">
        <f t="shared" si="3651"/>
        <v>145</v>
      </c>
      <c r="X1028" s="345"/>
      <c r="Y1028" s="346">
        <f t="shared" si="3652"/>
        <v>0</v>
      </c>
      <c r="Z1028" s="347" t="e">
        <f t="shared" si="3653"/>
        <v>#DIV/0!</v>
      </c>
      <c r="AA1028" s="348">
        <f t="shared" si="3654"/>
        <v>30</v>
      </c>
      <c r="AB1028" s="349">
        <f t="shared" si="3655"/>
        <v>2.1749999999999999E-2</v>
      </c>
      <c r="AC1028" s="348">
        <f t="shared" si="3656"/>
        <v>-29.978249999999999</v>
      </c>
      <c r="AD1028" s="350">
        <f t="shared" si="3657"/>
        <v>200</v>
      </c>
      <c r="AE1028" s="351">
        <v>0</v>
      </c>
      <c r="AF1028" s="352">
        <f t="shared" si="3658"/>
        <v>-200</v>
      </c>
      <c r="AG1028" s="352">
        <v>0</v>
      </c>
      <c r="AH1028" s="352">
        <f t="shared" si="3659"/>
        <v>-2.1749999999999999E-2</v>
      </c>
      <c r="AI1028" s="353" t="e">
        <f t="shared" si="3660"/>
        <v>#DIV/0!</v>
      </c>
    </row>
    <row r="1029" spans="1:37" ht="15" hidden="1" customHeight="1" x14ac:dyDescent="0.3">
      <c r="A1029" s="359" t="s">
        <v>1545</v>
      </c>
      <c r="B1029" s="111">
        <v>2016</v>
      </c>
      <c r="C1029" s="111">
        <v>5</v>
      </c>
      <c r="D1029" s="112" t="s">
        <v>1016</v>
      </c>
      <c r="E1029" s="113">
        <v>42491</v>
      </c>
      <c r="F1029" s="113">
        <v>42510</v>
      </c>
      <c r="G1029" s="114">
        <f t="shared" ref="G1029:G1031" ca="1" si="3661">IF($N$1&gt;F1029,0,(F1029-$N$1))</f>
        <v>0</v>
      </c>
      <c r="H1029" s="115" t="s">
        <v>84</v>
      </c>
      <c r="I1029" s="115" t="s">
        <v>170</v>
      </c>
      <c r="J1029" s="115" t="s">
        <v>1547</v>
      </c>
      <c r="K1029" s="116" t="str">
        <f t="shared" ref="K1029:K1031" ca="1" si="3662">IF(F1029=0,$L$3,(IF(G1029=0,$L$1,$L$2)))</f>
        <v>Completed</v>
      </c>
      <c r="L1029" s="111" t="s">
        <v>64</v>
      </c>
      <c r="M1029" s="111" t="s">
        <v>58</v>
      </c>
      <c r="N1029" s="111" t="s">
        <v>59</v>
      </c>
      <c r="O1029" s="111" t="s">
        <v>60</v>
      </c>
      <c r="P1029" s="111" t="s">
        <v>61</v>
      </c>
      <c r="Q1029" s="111" t="s">
        <v>62</v>
      </c>
      <c r="R1029" s="102">
        <v>0.2</v>
      </c>
      <c r="S1029" s="117">
        <v>0.8</v>
      </c>
      <c r="T1029" s="118">
        <v>5000000</v>
      </c>
      <c r="U1029" s="118">
        <v>4963807</v>
      </c>
      <c r="V1029" s="116">
        <f t="shared" ref="V1029:V1031" si="3663">IF(U1029&gt;T1029,0,T1029-U1029)</f>
        <v>36193</v>
      </c>
      <c r="W1029" s="116">
        <f t="shared" ref="W1029:W1031" si="3664">IF(U1029&gt;T1029,T1029,U1029)</f>
        <v>4963807</v>
      </c>
      <c r="X1029" s="118">
        <v>593</v>
      </c>
      <c r="Y1029" s="119">
        <f t="shared" ref="Y1029:Y1031" si="3665">X1029/U1029</f>
        <v>1.1946475759432226E-4</v>
      </c>
      <c r="Z1029" s="120">
        <f t="shared" ref="Z1029:Z1031" si="3666">AE1029/X1029</f>
        <v>6.0464586846543007</v>
      </c>
      <c r="AA1029" s="121">
        <f t="shared" ref="AA1029:AA1031" si="3667">IF(O1029="cpv",(T1029*R1029),(T1029/1000*R1029))</f>
        <v>1000</v>
      </c>
      <c r="AB1029" s="122">
        <f t="shared" ref="AB1029:AB1031" si="3668">IF(O1029="cpv",(IF(V1029&gt;0,U1029*R1029,AA1029)),(IF(V1029&gt;0,U1029/1000*R1029,AA1029)))</f>
        <v>992.76139999999998</v>
      </c>
      <c r="AC1029" s="121">
        <f t="shared" ref="AC1029:AC1031" si="3669">AB1029-AA1029</f>
        <v>-7.2386000000000195</v>
      </c>
      <c r="AD1029" s="123">
        <f t="shared" ref="AD1029:AD1031" si="3670">IF(O1029="cpv",(T1029*S1029),(T1029/1000*S1029))</f>
        <v>4000</v>
      </c>
      <c r="AE1029" s="293">
        <v>3585.55</v>
      </c>
      <c r="AF1029" s="124">
        <f t="shared" ref="AF1029:AF1031" si="3671">AE1029-AD1029</f>
        <v>-414.44999999999982</v>
      </c>
      <c r="AG1029" s="124">
        <v>0</v>
      </c>
      <c r="AH1029" s="124">
        <f t="shared" ref="AH1029:AH1031" si="3672">AE1029-AB1029-AG1029</f>
        <v>2592.7886000000003</v>
      </c>
      <c r="AI1029" s="340">
        <f t="shared" ref="AI1029:AI1031" si="3673">AH1029/AE1029</f>
        <v>0.72312158525191395</v>
      </c>
      <c r="AK1029" s="429"/>
    </row>
    <row r="1030" spans="1:37" ht="15.75" hidden="1" customHeight="1" thickBot="1" x14ac:dyDescent="0.3">
      <c r="A1030" s="360" t="s">
        <v>1546</v>
      </c>
      <c r="B1030" s="157">
        <v>2016</v>
      </c>
      <c r="C1030" s="157">
        <v>5</v>
      </c>
      <c r="D1030" s="342" t="s">
        <v>1016</v>
      </c>
      <c r="E1030" s="159">
        <v>42491</v>
      </c>
      <c r="F1030" s="159">
        <v>42510</v>
      </c>
      <c r="G1030" s="343">
        <f t="shared" ca="1" si="3661"/>
        <v>0</v>
      </c>
      <c r="H1030" s="156" t="s">
        <v>84</v>
      </c>
      <c r="I1030" s="156" t="s">
        <v>170</v>
      </c>
      <c r="J1030" s="156" t="s">
        <v>1547</v>
      </c>
      <c r="K1030" s="344" t="str">
        <f t="shared" ca="1" si="3662"/>
        <v>Completed</v>
      </c>
      <c r="L1030" s="157" t="s">
        <v>175</v>
      </c>
      <c r="M1030" s="157" t="s">
        <v>58</v>
      </c>
      <c r="N1030" s="157" t="s">
        <v>59</v>
      </c>
      <c r="O1030" s="157" t="s">
        <v>60</v>
      </c>
      <c r="P1030" s="157" t="s">
        <v>61</v>
      </c>
      <c r="Q1030" s="157" t="s">
        <v>62</v>
      </c>
      <c r="R1030" s="158"/>
      <c r="S1030" s="158">
        <v>0.8</v>
      </c>
      <c r="T1030" s="345">
        <v>3000000</v>
      </c>
      <c r="U1030" s="345">
        <v>2981811</v>
      </c>
      <c r="V1030" s="344">
        <f t="shared" si="3663"/>
        <v>18189</v>
      </c>
      <c r="W1030" s="344">
        <f t="shared" si="3664"/>
        <v>2981811</v>
      </c>
      <c r="X1030" s="345"/>
      <c r="Y1030" s="346">
        <f t="shared" si="3665"/>
        <v>0</v>
      </c>
      <c r="Z1030" s="347" t="e">
        <f t="shared" si="3666"/>
        <v>#DIV/0!</v>
      </c>
      <c r="AA1030" s="348">
        <f t="shared" si="3667"/>
        <v>0</v>
      </c>
      <c r="AB1030" s="349">
        <f t="shared" si="3668"/>
        <v>0</v>
      </c>
      <c r="AC1030" s="348">
        <f t="shared" si="3669"/>
        <v>0</v>
      </c>
      <c r="AD1030" s="350">
        <f t="shared" si="3670"/>
        <v>2400</v>
      </c>
      <c r="AE1030" s="351">
        <v>2385.4488000000001</v>
      </c>
      <c r="AF1030" s="352">
        <f t="shared" si="3671"/>
        <v>-14.551199999999881</v>
      </c>
      <c r="AG1030" s="352">
        <v>0</v>
      </c>
      <c r="AH1030" s="352">
        <f t="shared" si="3672"/>
        <v>2385.4488000000001</v>
      </c>
      <c r="AI1030" s="353">
        <f t="shared" si="3673"/>
        <v>1</v>
      </c>
    </row>
    <row r="1031" spans="1:37" ht="15.75" hidden="1" customHeight="1" thickBot="1" x14ac:dyDescent="0.3">
      <c r="A1031" s="362" t="s">
        <v>1548</v>
      </c>
      <c r="B1031" s="141">
        <v>2016</v>
      </c>
      <c r="C1031" s="141">
        <v>5</v>
      </c>
      <c r="D1031" s="142" t="s">
        <v>1016</v>
      </c>
      <c r="E1031" s="143">
        <v>42491</v>
      </c>
      <c r="F1031" s="143">
        <v>42510</v>
      </c>
      <c r="G1031" s="144">
        <f t="shared" ca="1" si="3661"/>
        <v>0</v>
      </c>
      <c r="H1031" s="145" t="s">
        <v>84</v>
      </c>
      <c r="I1031" s="145" t="s">
        <v>170</v>
      </c>
      <c r="J1031" s="145" t="s">
        <v>1549</v>
      </c>
      <c r="K1031" s="146" t="str">
        <f t="shared" ca="1" si="3662"/>
        <v>Completed</v>
      </c>
      <c r="L1031" s="141" t="s">
        <v>82</v>
      </c>
      <c r="M1031" s="141" t="s">
        <v>58</v>
      </c>
      <c r="N1031" s="141" t="s">
        <v>78</v>
      </c>
      <c r="O1031" s="141" t="s">
        <v>60</v>
      </c>
      <c r="P1031" s="141" t="s">
        <v>79</v>
      </c>
      <c r="Q1031" s="141" t="s">
        <v>79</v>
      </c>
      <c r="R1031" s="117">
        <v>0.5</v>
      </c>
      <c r="S1031" s="147">
        <v>0.8</v>
      </c>
      <c r="T1031" s="148">
        <v>1000000</v>
      </c>
      <c r="U1031" s="148">
        <v>1000288</v>
      </c>
      <c r="V1031" s="146">
        <f t="shared" si="3663"/>
        <v>0</v>
      </c>
      <c r="W1031" s="146">
        <f t="shared" si="3664"/>
        <v>1000000</v>
      </c>
      <c r="X1031" s="148"/>
      <c r="Y1031" s="149">
        <f t="shared" si="3665"/>
        <v>0</v>
      </c>
      <c r="Z1031" s="150" t="e">
        <f t="shared" si="3666"/>
        <v>#DIV/0!</v>
      </c>
      <c r="AA1031" s="151">
        <f t="shared" si="3667"/>
        <v>500</v>
      </c>
      <c r="AB1031" s="152">
        <f t="shared" si="3668"/>
        <v>500</v>
      </c>
      <c r="AC1031" s="151">
        <f t="shared" si="3669"/>
        <v>0</v>
      </c>
      <c r="AD1031" s="153">
        <f t="shared" si="3670"/>
        <v>800</v>
      </c>
      <c r="AE1031" s="295">
        <v>800</v>
      </c>
      <c r="AF1031" s="154">
        <f t="shared" si="3671"/>
        <v>0</v>
      </c>
      <c r="AG1031" s="154">
        <v>0</v>
      </c>
      <c r="AH1031" s="154">
        <f t="shared" si="3672"/>
        <v>300</v>
      </c>
      <c r="AI1031" s="354">
        <f t="shared" si="3673"/>
        <v>0.375</v>
      </c>
    </row>
    <row r="1032" spans="1:37" ht="15" hidden="1" customHeight="1" x14ac:dyDescent="0.3">
      <c r="A1032" s="359" t="s">
        <v>1550</v>
      </c>
      <c r="B1032" s="111">
        <v>2016</v>
      </c>
      <c r="C1032" s="111">
        <v>5</v>
      </c>
      <c r="D1032" s="112" t="s">
        <v>1016</v>
      </c>
      <c r="E1032" s="113">
        <v>42491</v>
      </c>
      <c r="F1032" s="113">
        <v>42521</v>
      </c>
      <c r="G1032" s="114">
        <f t="shared" ref="G1032:G1033" ca="1" si="3674">IF($N$1&gt;F1032,0,(F1032-$N$1))</f>
        <v>0</v>
      </c>
      <c r="H1032" s="115" t="s">
        <v>54</v>
      </c>
      <c r="I1032" s="115" t="s">
        <v>140</v>
      </c>
      <c r="J1032" s="115" t="s">
        <v>1552</v>
      </c>
      <c r="K1032" s="116" t="str">
        <f t="shared" ref="K1032:K1033" ca="1" si="3675">IF(F1032=0,$L$3,(IF(G1032=0,$L$1,$L$2)))</f>
        <v>Completed</v>
      </c>
      <c r="L1032" s="111" t="s">
        <v>175</v>
      </c>
      <c r="M1032" s="111" t="s">
        <v>58</v>
      </c>
      <c r="N1032" s="111" t="s">
        <v>59</v>
      </c>
      <c r="O1032" s="111" t="s">
        <v>60</v>
      </c>
      <c r="P1032" s="111" t="s">
        <v>61</v>
      </c>
      <c r="Q1032" s="111" t="s">
        <v>62</v>
      </c>
      <c r="R1032" s="117"/>
      <c r="S1032" s="117">
        <v>100</v>
      </c>
      <c r="T1032" s="118">
        <v>105000</v>
      </c>
      <c r="U1032" s="118">
        <v>106119</v>
      </c>
      <c r="V1032" s="116">
        <f t="shared" ref="V1032:V1033" si="3676">IF(U1032&gt;T1032,0,T1032-U1032)</f>
        <v>0</v>
      </c>
      <c r="W1032" s="116">
        <f t="shared" ref="W1032:W1033" si="3677">IF(U1032&gt;T1032,T1032,U1032)</f>
        <v>105000</v>
      </c>
      <c r="X1032" s="118"/>
      <c r="Y1032" s="119">
        <f t="shared" ref="Y1032:Y1033" si="3678">X1032/U1032</f>
        <v>0</v>
      </c>
      <c r="Z1032" s="120" t="e">
        <f t="shared" ref="Z1032:Z1033" si="3679">AE1032/X1032</f>
        <v>#DIV/0!</v>
      </c>
      <c r="AA1032" s="121">
        <f t="shared" ref="AA1032:AA1033" si="3680">IF(O1032="cpv",(T1032*R1032),(T1032/1000*R1032))</f>
        <v>0</v>
      </c>
      <c r="AB1032" s="122">
        <f t="shared" ref="AB1032:AB1033" si="3681">IF(O1032="cpv",(IF(V1032&gt;0,U1032*R1032,AA1032)),(IF(V1032&gt;0,U1032/1000*R1032,AA1032)))</f>
        <v>0</v>
      </c>
      <c r="AC1032" s="121">
        <f t="shared" ref="AC1032:AC1033" si="3682">AB1032-AA1032</f>
        <v>0</v>
      </c>
      <c r="AD1032" s="123">
        <f t="shared" ref="AD1032:AD1033" si="3683">IF(O1032="cpv",(T1032*S1032),(T1032/1000*S1032))</f>
        <v>10500</v>
      </c>
      <c r="AE1032" s="293">
        <v>10480</v>
      </c>
      <c r="AF1032" s="124">
        <f t="shared" ref="AF1032:AF1033" si="3684">AE1032-AD1032</f>
        <v>-20</v>
      </c>
      <c r="AG1032" s="124">
        <v>0</v>
      </c>
      <c r="AH1032" s="124">
        <f t="shared" ref="AH1032:AH1033" si="3685">AE1032-AB1032-AG1032</f>
        <v>10480</v>
      </c>
      <c r="AI1032" s="340">
        <f t="shared" ref="AI1032:AI1033" si="3686">AH1032/AE1032</f>
        <v>1</v>
      </c>
      <c r="AK1032" s="429"/>
    </row>
    <row r="1033" spans="1:37" ht="15.75" hidden="1" customHeight="1" thickBot="1" x14ac:dyDescent="0.3">
      <c r="A1033" s="360" t="s">
        <v>1551</v>
      </c>
      <c r="B1033" s="157">
        <v>2016</v>
      </c>
      <c r="C1033" s="157">
        <v>5</v>
      </c>
      <c r="D1033" s="342" t="s">
        <v>1016</v>
      </c>
      <c r="E1033" s="159">
        <v>42491</v>
      </c>
      <c r="F1033" s="159">
        <v>42521</v>
      </c>
      <c r="G1033" s="343">
        <f t="shared" ca="1" si="3674"/>
        <v>0</v>
      </c>
      <c r="H1033" s="156" t="s">
        <v>54</v>
      </c>
      <c r="I1033" s="156" t="s">
        <v>140</v>
      </c>
      <c r="J1033" s="156" t="s">
        <v>1552</v>
      </c>
      <c r="K1033" s="344" t="str">
        <f t="shared" ca="1" si="3675"/>
        <v>Completed</v>
      </c>
      <c r="L1033" s="157" t="s">
        <v>1372</v>
      </c>
      <c r="M1033" s="157" t="s">
        <v>58</v>
      </c>
      <c r="N1033" s="157" t="s">
        <v>59</v>
      </c>
      <c r="O1033" s="157" t="s">
        <v>60</v>
      </c>
      <c r="P1033" s="157" t="s">
        <v>61</v>
      </c>
      <c r="Q1033" s="157" t="s">
        <v>62</v>
      </c>
      <c r="R1033" s="158"/>
      <c r="S1033" s="158">
        <v>100</v>
      </c>
      <c r="T1033" s="345">
        <v>0</v>
      </c>
      <c r="U1033" s="345"/>
      <c r="V1033" s="344">
        <f t="shared" si="3676"/>
        <v>0</v>
      </c>
      <c r="W1033" s="344">
        <f t="shared" si="3677"/>
        <v>0</v>
      </c>
      <c r="X1033" s="345"/>
      <c r="Y1033" s="346" t="e">
        <f t="shared" si="3678"/>
        <v>#DIV/0!</v>
      </c>
      <c r="Z1033" s="347" t="e">
        <f t="shared" si="3679"/>
        <v>#DIV/0!</v>
      </c>
      <c r="AA1033" s="348">
        <f t="shared" si="3680"/>
        <v>0</v>
      </c>
      <c r="AB1033" s="349">
        <f t="shared" si="3681"/>
        <v>0</v>
      </c>
      <c r="AC1033" s="348">
        <f t="shared" si="3682"/>
        <v>0</v>
      </c>
      <c r="AD1033" s="350">
        <f t="shared" si="3683"/>
        <v>0</v>
      </c>
      <c r="AE1033" s="351">
        <v>0</v>
      </c>
      <c r="AF1033" s="352">
        <f t="shared" si="3684"/>
        <v>0</v>
      </c>
      <c r="AG1033" s="352">
        <v>0</v>
      </c>
      <c r="AH1033" s="352">
        <f t="shared" si="3685"/>
        <v>0</v>
      </c>
      <c r="AI1033" s="353" t="e">
        <f t="shared" si="3686"/>
        <v>#DIV/0!</v>
      </c>
    </row>
    <row r="1034" spans="1:37" ht="15" hidden="1" customHeight="1" x14ac:dyDescent="0.3">
      <c r="A1034" s="359" t="s">
        <v>1553</v>
      </c>
      <c r="B1034" s="111">
        <v>2016</v>
      </c>
      <c r="C1034" s="111">
        <v>5</v>
      </c>
      <c r="D1034" s="112" t="s">
        <v>1016</v>
      </c>
      <c r="E1034" s="113">
        <v>42495</v>
      </c>
      <c r="F1034" s="113">
        <v>42521</v>
      </c>
      <c r="G1034" s="114">
        <f t="shared" ref="G1034" ca="1" si="3687">IF($N$1&gt;F1034,0,(F1034-$N$1))</f>
        <v>0</v>
      </c>
      <c r="H1034" s="115" t="s">
        <v>74</v>
      </c>
      <c r="I1034" s="115" t="s">
        <v>825</v>
      </c>
      <c r="J1034" s="115" t="s">
        <v>1559</v>
      </c>
      <c r="K1034" s="116" t="str">
        <f t="shared" ref="K1034" ca="1" si="3688">IF(F1034=0,$L$3,(IF(G1034=0,$L$1,$L$2)))</f>
        <v>Completed</v>
      </c>
      <c r="L1034" s="111" t="s">
        <v>172</v>
      </c>
      <c r="M1034" s="111" t="s">
        <v>58</v>
      </c>
      <c r="N1034" s="111" t="s">
        <v>59</v>
      </c>
      <c r="O1034" s="111" t="s">
        <v>60</v>
      </c>
      <c r="P1034" s="111" t="s">
        <v>61</v>
      </c>
      <c r="Q1034" s="111" t="s">
        <v>62</v>
      </c>
      <c r="R1034" s="117">
        <v>0.15</v>
      </c>
      <c r="S1034" s="117">
        <v>1.8</v>
      </c>
      <c r="T1034" s="118">
        <v>1000000</v>
      </c>
      <c r="U1034" s="118">
        <v>1043289</v>
      </c>
      <c r="V1034" s="116">
        <f t="shared" ref="V1034" si="3689">IF(U1034&gt;T1034,0,T1034-U1034)</f>
        <v>0</v>
      </c>
      <c r="W1034" s="116">
        <f t="shared" ref="W1034" si="3690">IF(U1034&gt;T1034,T1034,U1034)</f>
        <v>1000000</v>
      </c>
      <c r="X1034" s="118"/>
      <c r="Y1034" s="119">
        <f t="shared" ref="Y1034" si="3691">X1034/U1034</f>
        <v>0</v>
      </c>
      <c r="Z1034" s="120" t="e">
        <f t="shared" ref="Z1034" si="3692">AE1034/X1034</f>
        <v>#DIV/0!</v>
      </c>
      <c r="AA1034" s="121">
        <f t="shared" ref="AA1034" si="3693">IF(O1034="cpv",(T1034*R1034),(T1034/1000*R1034))</f>
        <v>150</v>
      </c>
      <c r="AB1034" s="122">
        <f t="shared" ref="AB1034" si="3694">IF(O1034="cpv",(IF(V1034&gt;0,U1034*R1034,AA1034)),(IF(V1034&gt;0,U1034/1000*R1034,AA1034)))</f>
        <v>150</v>
      </c>
      <c r="AC1034" s="121">
        <f t="shared" ref="AC1034" si="3695">AB1034-AA1034</f>
        <v>0</v>
      </c>
      <c r="AD1034" s="123">
        <f t="shared" ref="AD1034" si="3696">IF(O1034="cpv",(T1034*S1034),(T1034/1000*S1034))</f>
        <v>1800</v>
      </c>
      <c r="AE1034" s="293">
        <v>401.26</v>
      </c>
      <c r="AF1034" s="124">
        <f t="shared" ref="AF1034" si="3697">AE1034-AD1034</f>
        <v>-1398.74</v>
      </c>
      <c r="AG1034" s="124">
        <v>0</v>
      </c>
      <c r="AH1034" s="124">
        <f t="shared" ref="AH1034" si="3698">AE1034-AB1034-AG1034</f>
        <v>251.26</v>
      </c>
      <c r="AI1034" s="340">
        <f t="shared" ref="AI1034" si="3699">AH1034/AE1034</f>
        <v>0.626177540746648</v>
      </c>
      <c r="AK1034" s="429"/>
    </row>
    <row r="1035" spans="1:37" ht="15" hidden="1" customHeight="1" x14ac:dyDescent="0.3">
      <c r="A1035" s="361" t="s">
        <v>1554</v>
      </c>
      <c r="B1035" s="97">
        <v>2016</v>
      </c>
      <c r="C1035" s="97">
        <v>5</v>
      </c>
      <c r="D1035" s="98" t="s">
        <v>1016</v>
      </c>
      <c r="E1035" s="99">
        <v>42495</v>
      </c>
      <c r="F1035" s="99">
        <v>42521</v>
      </c>
      <c r="G1035" s="100">
        <f t="shared" ref="G1035:G1048" ca="1" si="3700">IF($N$1&gt;F1035,0,(F1035-$N$1))</f>
        <v>0</v>
      </c>
      <c r="H1035" s="96" t="s">
        <v>74</v>
      </c>
      <c r="I1035" s="96" t="s">
        <v>825</v>
      </c>
      <c r="J1035" s="96" t="s">
        <v>1559</v>
      </c>
      <c r="K1035" s="101" t="str">
        <f t="shared" ref="K1035:K1048" ca="1" si="3701">IF(F1035=0,$L$3,(IF(G1035=0,$L$1,$L$2)))</f>
        <v>Completed</v>
      </c>
      <c r="L1035" s="97" t="s">
        <v>175</v>
      </c>
      <c r="M1035" s="97" t="s">
        <v>58</v>
      </c>
      <c r="N1035" s="97" t="s">
        <v>59</v>
      </c>
      <c r="O1035" s="97" t="s">
        <v>60</v>
      </c>
      <c r="P1035" s="97" t="s">
        <v>61</v>
      </c>
      <c r="Q1035" s="97" t="s">
        <v>62</v>
      </c>
      <c r="R1035" s="102"/>
      <c r="S1035" s="102">
        <v>1.8</v>
      </c>
      <c r="T1035" s="103">
        <v>1000000</v>
      </c>
      <c r="U1035" s="103">
        <v>441924</v>
      </c>
      <c r="V1035" s="101">
        <f t="shared" ref="V1035:V1048" si="3702">IF(U1035&gt;T1035,0,T1035-U1035)</f>
        <v>558076</v>
      </c>
      <c r="W1035" s="101">
        <f t="shared" ref="W1035:W1048" si="3703">IF(U1035&gt;T1035,T1035,U1035)</f>
        <v>441924</v>
      </c>
      <c r="X1035" s="103"/>
      <c r="Y1035" s="104">
        <f t="shared" ref="Y1035:Y1048" si="3704">X1035/U1035</f>
        <v>0</v>
      </c>
      <c r="Z1035" s="105" t="e">
        <f t="shared" ref="Z1035:Z1048" si="3705">AE1035/X1035</f>
        <v>#DIV/0!</v>
      </c>
      <c r="AA1035" s="106">
        <f t="shared" ref="AA1035:AA1048" si="3706">IF(O1035="cpv",(T1035*R1035),(T1035/1000*R1035))</f>
        <v>0</v>
      </c>
      <c r="AB1035" s="107">
        <f t="shared" ref="AB1035:AB1048" si="3707">IF(O1035="cpv",(IF(V1035&gt;0,U1035*R1035,AA1035)),(IF(V1035&gt;0,U1035/1000*R1035,AA1035)))</f>
        <v>0</v>
      </c>
      <c r="AC1035" s="106">
        <f t="shared" ref="AC1035:AC1048" si="3708">AB1035-AA1035</f>
        <v>0</v>
      </c>
      <c r="AD1035" s="108">
        <f t="shared" ref="AD1035:AD1048" si="3709">IF(O1035="cpv",(T1035*S1035),(T1035/1000*S1035))</f>
        <v>1800</v>
      </c>
      <c r="AE1035" s="298">
        <v>795.46320000000003</v>
      </c>
      <c r="AF1035" s="109">
        <f t="shared" ref="AF1035:AF1048" si="3710">AE1035-AD1035</f>
        <v>-1004.5368</v>
      </c>
      <c r="AG1035" s="109">
        <v>0</v>
      </c>
      <c r="AH1035" s="109">
        <f t="shared" ref="AH1035:AH1048" si="3711">AE1035-AB1035-AG1035</f>
        <v>795.46320000000003</v>
      </c>
      <c r="AI1035" s="341">
        <f t="shared" ref="AI1035:AI1048" si="3712">AH1035/AE1035</f>
        <v>1</v>
      </c>
    </row>
    <row r="1036" spans="1:37" ht="15" hidden="1" customHeight="1" thickBot="1" x14ac:dyDescent="0.3">
      <c r="A1036" s="361" t="s">
        <v>1555</v>
      </c>
      <c r="B1036" s="97">
        <v>2016</v>
      </c>
      <c r="C1036" s="97">
        <v>5</v>
      </c>
      <c r="D1036" s="98" t="s">
        <v>1016</v>
      </c>
      <c r="E1036" s="99">
        <v>42495</v>
      </c>
      <c r="F1036" s="99">
        <v>42521</v>
      </c>
      <c r="G1036" s="100">
        <f t="shared" ca="1" si="3700"/>
        <v>0</v>
      </c>
      <c r="H1036" s="96" t="s">
        <v>74</v>
      </c>
      <c r="I1036" s="96" t="s">
        <v>825</v>
      </c>
      <c r="J1036" s="96" t="s">
        <v>1559</v>
      </c>
      <c r="K1036" s="101" t="str">
        <f t="shared" ca="1" si="3701"/>
        <v>Completed</v>
      </c>
      <c r="L1036" s="97" t="s">
        <v>1372</v>
      </c>
      <c r="M1036" s="97" t="s">
        <v>58</v>
      </c>
      <c r="N1036" s="97" t="s">
        <v>59</v>
      </c>
      <c r="O1036" s="97" t="s">
        <v>60</v>
      </c>
      <c r="P1036" s="97" t="s">
        <v>61</v>
      </c>
      <c r="Q1036" s="97" t="s">
        <v>62</v>
      </c>
      <c r="R1036" s="102"/>
      <c r="S1036" s="102">
        <v>1.8</v>
      </c>
      <c r="T1036" s="103">
        <v>0</v>
      </c>
      <c r="U1036" s="103">
        <v>0</v>
      </c>
      <c r="V1036" s="101">
        <f t="shared" si="3702"/>
        <v>0</v>
      </c>
      <c r="W1036" s="101">
        <f t="shared" si="3703"/>
        <v>0</v>
      </c>
      <c r="X1036" s="103"/>
      <c r="Y1036" s="104" t="e">
        <f t="shared" si="3704"/>
        <v>#DIV/0!</v>
      </c>
      <c r="Z1036" s="105" t="e">
        <f t="shared" si="3705"/>
        <v>#DIV/0!</v>
      </c>
      <c r="AA1036" s="106">
        <f t="shared" si="3706"/>
        <v>0</v>
      </c>
      <c r="AB1036" s="107">
        <f t="shared" si="3707"/>
        <v>0</v>
      </c>
      <c r="AC1036" s="106">
        <f t="shared" si="3708"/>
        <v>0</v>
      </c>
      <c r="AD1036" s="108">
        <f t="shared" si="3709"/>
        <v>0</v>
      </c>
      <c r="AE1036" s="298">
        <v>0</v>
      </c>
      <c r="AF1036" s="109">
        <f t="shared" si="3710"/>
        <v>0</v>
      </c>
      <c r="AG1036" s="109">
        <v>0</v>
      </c>
      <c r="AH1036" s="109">
        <f t="shared" si="3711"/>
        <v>0</v>
      </c>
      <c r="AI1036" s="341" t="e">
        <f t="shared" si="3712"/>
        <v>#DIV/0!</v>
      </c>
    </row>
    <row r="1037" spans="1:37" ht="15" hidden="1" customHeight="1" x14ac:dyDescent="0.3">
      <c r="A1037" s="361" t="s">
        <v>1556</v>
      </c>
      <c r="B1037" s="97">
        <v>2016</v>
      </c>
      <c r="C1037" s="97">
        <v>5</v>
      </c>
      <c r="D1037" s="98" t="s">
        <v>1016</v>
      </c>
      <c r="E1037" s="99">
        <v>42495</v>
      </c>
      <c r="F1037" s="99">
        <v>42521</v>
      </c>
      <c r="G1037" s="100">
        <f t="shared" ca="1" si="3700"/>
        <v>0</v>
      </c>
      <c r="H1037" s="96" t="s">
        <v>74</v>
      </c>
      <c r="I1037" s="96" t="s">
        <v>825</v>
      </c>
      <c r="J1037" s="96" t="s">
        <v>1559</v>
      </c>
      <c r="K1037" s="101" t="str">
        <f t="shared" ca="1" si="3701"/>
        <v>Completed</v>
      </c>
      <c r="L1037" s="97" t="s">
        <v>82</v>
      </c>
      <c r="M1037" s="97" t="s">
        <v>58</v>
      </c>
      <c r="N1037" s="97" t="s">
        <v>59</v>
      </c>
      <c r="O1037" s="97" t="s">
        <v>60</v>
      </c>
      <c r="P1037" s="97" t="s">
        <v>61</v>
      </c>
      <c r="Q1037" s="97" t="s">
        <v>62</v>
      </c>
      <c r="R1037" s="117">
        <v>0.1</v>
      </c>
      <c r="S1037" s="102">
        <v>1.8</v>
      </c>
      <c r="T1037" s="103">
        <v>1500000</v>
      </c>
      <c r="U1037" s="103">
        <v>1505696</v>
      </c>
      <c r="V1037" s="101">
        <f t="shared" si="3702"/>
        <v>0</v>
      </c>
      <c r="W1037" s="101">
        <f t="shared" si="3703"/>
        <v>1500000</v>
      </c>
      <c r="X1037" s="103">
        <v>993</v>
      </c>
      <c r="Y1037" s="104">
        <f t="shared" si="3704"/>
        <v>6.594956750897924E-4</v>
      </c>
      <c r="Z1037" s="105">
        <f t="shared" si="3705"/>
        <v>2.7293583081570998</v>
      </c>
      <c r="AA1037" s="106">
        <f t="shared" si="3706"/>
        <v>150</v>
      </c>
      <c r="AB1037" s="107">
        <f t="shared" si="3707"/>
        <v>150</v>
      </c>
      <c r="AC1037" s="106">
        <f t="shared" si="3708"/>
        <v>0</v>
      </c>
      <c r="AD1037" s="108">
        <f t="shared" si="3709"/>
        <v>2700</v>
      </c>
      <c r="AE1037" s="298">
        <v>2710.2528000000002</v>
      </c>
      <c r="AF1037" s="109">
        <f t="shared" si="3710"/>
        <v>10.252800000000207</v>
      </c>
      <c r="AG1037" s="109">
        <v>0</v>
      </c>
      <c r="AH1037" s="109">
        <f t="shared" si="3711"/>
        <v>2560.2528000000002</v>
      </c>
      <c r="AI1037" s="341">
        <f t="shared" si="3712"/>
        <v>0.94465460934123935</v>
      </c>
    </row>
    <row r="1038" spans="1:37" ht="15" hidden="1" customHeight="1" x14ac:dyDescent="0.3">
      <c r="A1038" s="361" t="s">
        <v>1557</v>
      </c>
      <c r="B1038" s="97">
        <v>2016</v>
      </c>
      <c r="C1038" s="97">
        <v>5</v>
      </c>
      <c r="D1038" s="98" t="s">
        <v>1016</v>
      </c>
      <c r="E1038" s="99">
        <v>42495</v>
      </c>
      <c r="F1038" s="99">
        <v>42521</v>
      </c>
      <c r="G1038" s="100">
        <f t="shared" ca="1" si="3700"/>
        <v>0</v>
      </c>
      <c r="H1038" s="96" t="s">
        <v>74</v>
      </c>
      <c r="I1038" s="96" t="s">
        <v>825</v>
      </c>
      <c r="J1038" s="96" t="s">
        <v>1559</v>
      </c>
      <c r="K1038" s="101" t="str">
        <f t="shared" ca="1" si="3701"/>
        <v>Completed</v>
      </c>
      <c r="L1038" s="97" t="s">
        <v>64</v>
      </c>
      <c r="M1038" s="97" t="s">
        <v>58</v>
      </c>
      <c r="N1038" s="97" t="s">
        <v>59</v>
      </c>
      <c r="O1038" s="97" t="s">
        <v>60</v>
      </c>
      <c r="P1038" s="97" t="s">
        <v>61</v>
      </c>
      <c r="Q1038" s="97" t="s">
        <v>62</v>
      </c>
      <c r="R1038" s="102">
        <v>0.2</v>
      </c>
      <c r="S1038" s="102">
        <v>1.8</v>
      </c>
      <c r="T1038" s="103">
        <v>1500000</v>
      </c>
      <c r="U1038" s="103">
        <v>1499612</v>
      </c>
      <c r="V1038" s="101">
        <f t="shared" si="3702"/>
        <v>388</v>
      </c>
      <c r="W1038" s="101">
        <f t="shared" si="3703"/>
        <v>1499612</v>
      </c>
      <c r="X1038" s="103">
        <v>789</v>
      </c>
      <c r="Y1038" s="104">
        <f t="shared" si="3704"/>
        <v>5.261360938696143E-4</v>
      </c>
      <c r="Z1038" s="105">
        <f t="shared" si="3705"/>
        <v>3.4211680608365023</v>
      </c>
      <c r="AA1038" s="106">
        <f t="shared" si="3706"/>
        <v>300</v>
      </c>
      <c r="AB1038" s="107">
        <f t="shared" si="3707"/>
        <v>299.92240000000004</v>
      </c>
      <c r="AC1038" s="106">
        <f t="shared" si="3708"/>
        <v>-7.7599999999961256E-2</v>
      </c>
      <c r="AD1038" s="108">
        <f t="shared" si="3709"/>
        <v>2700</v>
      </c>
      <c r="AE1038" s="298">
        <v>2699.3016000000002</v>
      </c>
      <c r="AF1038" s="109">
        <f t="shared" si="3710"/>
        <v>-0.69839999999976499</v>
      </c>
      <c r="AG1038" s="109">
        <v>0</v>
      </c>
      <c r="AH1038" s="109">
        <f t="shared" si="3711"/>
        <v>2399.3792000000003</v>
      </c>
      <c r="AI1038" s="341">
        <f t="shared" si="3712"/>
        <v>0.88888888888888895</v>
      </c>
    </row>
    <row r="1039" spans="1:37" ht="15.75" hidden="1" customHeight="1" thickBot="1" x14ac:dyDescent="0.3">
      <c r="A1039" s="360" t="s">
        <v>1558</v>
      </c>
      <c r="B1039" s="157">
        <v>2016</v>
      </c>
      <c r="C1039" s="157">
        <v>5</v>
      </c>
      <c r="D1039" s="342" t="s">
        <v>1016</v>
      </c>
      <c r="E1039" s="159">
        <v>42495</v>
      </c>
      <c r="F1039" s="159">
        <v>42521</v>
      </c>
      <c r="G1039" s="343">
        <f t="shared" ca="1" si="3700"/>
        <v>0</v>
      </c>
      <c r="H1039" s="156" t="s">
        <v>74</v>
      </c>
      <c r="I1039" s="156" t="s">
        <v>825</v>
      </c>
      <c r="J1039" s="156" t="s">
        <v>1559</v>
      </c>
      <c r="K1039" s="344" t="str">
        <f t="shared" ca="1" si="3701"/>
        <v>Completed</v>
      </c>
      <c r="L1039" s="157" t="s">
        <v>57</v>
      </c>
      <c r="M1039" s="157" t="s">
        <v>58</v>
      </c>
      <c r="N1039" s="157" t="s">
        <v>59</v>
      </c>
      <c r="O1039" s="157" t="s">
        <v>60</v>
      </c>
      <c r="P1039" s="157" t="s">
        <v>61</v>
      </c>
      <c r="Q1039" s="157" t="s">
        <v>62</v>
      </c>
      <c r="R1039" s="158">
        <v>0.5</v>
      </c>
      <c r="S1039" s="158">
        <v>1.8</v>
      </c>
      <c r="T1039" s="345">
        <v>1000000</v>
      </c>
      <c r="U1039" s="345">
        <v>1017623</v>
      </c>
      <c r="V1039" s="344">
        <f t="shared" si="3702"/>
        <v>0</v>
      </c>
      <c r="W1039" s="344">
        <f t="shared" si="3703"/>
        <v>1000000</v>
      </c>
      <c r="X1039" s="345"/>
      <c r="Y1039" s="346">
        <f t="shared" si="3704"/>
        <v>0</v>
      </c>
      <c r="Z1039" s="347" t="e">
        <f t="shared" si="3705"/>
        <v>#DIV/0!</v>
      </c>
      <c r="AA1039" s="348">
        <f t="shared" si="3706"/>
        <v>500</v>
      </c>
      <c r="AB1039" s="349">
        <f t="shared" si="3707"/>
        <v>500</v>
      </c>
      <c r="AC1039" s="348">
        <f t="shared" si="3708"/>
        <v>0</v>
      </c>
      <c r="AD1039" s="350">
        <f t="shared" si="3709"/>
        <v>1800</v>
      </c>
      <c r="AE1039" s="351">
        <v>1831.7214000000001</v>
      </c>
      <c r="AF1039" s="352">
        <f t="shared" si="3710"/>
        <v>31.721400000000131</v>
      </c>
      <c r="AG1039" s="352">
        <v>0</v>
      </c>
      <c r="AH1039" s="352">
        <f t="shared" si="3711"/>
        <v>1331.7214000000001</v>
      </c>
      <c r="AI1039" s="353">
        <f t="shared" si="3712"/>
        <v>0.7270327245180408</v>
      </c>
    </row>
    <row r="1040" spans="1:37" ht="15" hidden="1" customHeight="1" x14ac:dyDescent="0.3">
      <c r="A1040" s="359" t="s">
        <v>1560</v>
      </c>
      <c r="B1040" s="111">
        <v>2016</v>
      </c>
      <c r="C1040" s="111">
        <v>5</v>
      </c>
      <c r="D1040" s="112" t="s">
        <v>1016</v>
      </c>
      <c r="E1040" s="113">
        <v>42495</v>
      </c>
      <c r="F1040" s="113">
        <v>42515</v>
      </c>
      <c r="G1040" s="114">
        <f t="shared" ca="1" si="3700"/>
        <v>0</v>
      </c>
      <c r="H1040" s="115" t="s">
        <v>84</v>
      </c>
      <c r="I1040" s="115" t="s">
        <v>170</v>
      </c>
      <c r="J1040" s="115" t="s">
        <v>1562</v>
      </c>
      <c r="K1040" s="116" t="str">
        <f t="shared" ca="1" si="3701"/>
        <v>Completed</v>
      </c>
      <c r="L1040" s="111" t="s">
        <v>82</v>
      </c>
      <c r="M1040" s="111" t="s">
        <v>58</v>
      </c>
      <c r="N1040" s="111" t="s">
        <v>59</v>
      </c>
      <c r="O1040" s="111" t="s">
        <v>60</v>
      </c>
      <c r="P1040" s="111" t="s">
        <v>61</v>
      </c>
      <c r="Q1040" s="111" t="s">
        <v>62</v>
      </c>
      <c r="R1040" s="117">
        <v>0.1</v>
      </c>
      <c r="S1040" s="117">
        <v>1</v>
      </c>
      <c r="T1040" s="118">
        <v>2000000</v>
      </c>
      <c r="U1040" s="118">
        <v>1058746</v>
      </c>
      <c r="V1040" s="116">
        <f t="shared" si="3702"/>
        <v>941254</v>
      </c>
      <c r="W1040" s="116">
        <f t="shared" si="3703"/>
        <v>1058746</v>
      </c>
      <c r="X1040" s="118"/>
      <c r="Y1040" s="119">
        <f t="shared" si="3704"/>
        <v>0</v>
      </c>
      <c r="Z1040" s="120" t="e">
        <f t="shared" si="3705"/>
        <v>#DIV/0!</v>
      </c>
      <c r="AA1040" s="121">
        <f t="shared" si="3706"/>
        <v>200</v>
      </c>
      <c r="AB1040" s="122">
        <f t="shared" si="3707"/>
        <v>105.87460000000002</v>
      </c>
      <c r="AC1040" s="121">
        <f t="shared" si="3708"/>
        <v>-94.125399999999985</v>
      </c>
      <c r="AD1040" s="123">
        <f t="shared" si="3709"/>
        <v>2000</v>
      </c>
      <c r="AE1040" s="293">
        <v>1058.7460000000001</v>
      </c>
      <c r="AF1040" s="124">
        <f t="shared" si="3710"/>
        <v>-941.25399999999991</v>
      </c>
      <c r="AG1040" s="124">
        <v>0</v>
      </c>
      <c r="AH1040" s="124">
        <f t="shared" si="3711"/>
        <v>952.87140000000011</v>
      </c>
      <c r="AI1040" s="340">
        <f t="shared" si="3712"/>
        <v>0.9</v>
      </c>
      <c r="AK1040" s="429"/>
    </row>
    <row r="1041" spans="1:37" ht="15.75" hidden="1" customHeight="1" thickBot="1" x14ac:dyDescent="0.3">
      <c r="A1041" s="360" t="s">
        <v>1561</v>
      </c>
      <c r="B1041" s="157">
        <v>2016</v>
      </c>
      <c r="C1041" s="157">
        <v>5</v>
      </c>
      <c r="D1041" s="342" t="s">
        <v>1016</v>
      </c>
      <c r="E1041" s="159">
        <v>42495</v>
      </c>
      <c r="F1041" s="159">
        <v>42515</v>
      </c>
      <c r="G1041" s="343">
        <f t="shared" ca="1" si="3700"/>
        <v>0</v>
      </c>
      <c r="H1041" s="156" t="s">
        <v>84</v>
      </c>
      <c r="I1041" s="156" t="s">
        <v>170</v>
      </c>
      <c r="J1041" s="156" t="s">
        <v>1562</v>
      </c>
      <c r="K1041" s="344" t="str">
        <f t="shared" ca="1" si="3701"/>
        <v>Completed</v>
      </c>
      <c r="L1041" s="157" t="s">
        <v>64</v>
      </c>
      <c r="M1041" s="157" t="s">
        <v>58</v>
      </c>
      <c r="N1041" s="157" t="s">
        <v>59</v>
      </c>
      <c r="O1041" s="157" t="s">
        <v>60</v>
      </c>
      <c r="P1041" s="157" t="s">
        <v>61</v>
      </c>
      <c r="Q1041" s="157" t="s">
        <v>62</v>
      </c>
      <c r="R1041" s="102">
        <v>0.2</v>
      </c>
      <c r="S1041" s="158">
        <v>1</v>
      </c>
      <c r="T1041" s="345">
        <v>4000000</v>
      </c>
      <c r="U1041" s="345">
        <v>3950826</v>
      </c>
      <c r="V1041" s="344">
        <f t="shared" si="3702"/>
        <v>49174</v>
      </c>
      <c r="W1041" s="344">
        <f t="shared" si="3703"/>
        <v>3950826</v>
      </c>
      <c r="X1041" s="345">
        <v>500</v>
      </c>
      <c r="Y1041" s="346">
        <f t="shared" si="3704"/>
        <v>1.26555813898157E-4</v>
      </c>
      <c r="Z1041" s="347">
        <f t="shared" si="3705"/>
        <v>2.5705</v>
      </c>
      <c r="AA1041" s="348">
        <f t="shared" si="3706"/>
        <v>800</v>
      </c>
      <c r="AB1041" s="349">
        <f t="shared" si="3707"/>
        <v>790.16520000000003</v>
      </c>
      <c r="AC1041" s="348">
        <f t="shared" si="3708"/>
        <v>-9.8347999999999729</v>
      </c>
      <c r="AD1041" s="350">
        <f t="shared" si="3709"/>
        <v>4000</v>
      </c>
      <c r="AE1041" s="351">
        <v>1285.25</v>
      </c>
      <c r="AF1041" s="352">
        <f t="shared" si="3710"/>
        <v>-2714.75</v>
      </c>
      <c r="AG1041" s="352">
        <v>0</v>
      </c>
      <c r="AH1041" s="352">
        <f t="shared" si="3711"/>
        <v>495.08479999999997</v>
      </c>
      <c r="AI1041" s="353">
        <f t="shared" si="3712"/>
        <v>0.38520505738183231</v>
      </c>
    </row>
    <row r="1042" spans="1:37" ht="15.75" hidden="1" customHeight="1" thickBot="1" x14ac:dyDescent="0.3">
      <c r="A1042" s="362" t="s">
        <v>1563</v>
      </c>
      <c r="B1042" s="141">
        <v>2016</v>
      </c>
      <c r="C1042" s="141">
        <v>5</v>
      </c>
      <c r="D1042" s="142" t="s">
        <v>1016</v>
      </c>
      <c r="E1042" s="143">
        <v>42495</v>
      </c>
      <c r="F1042" s="143">
        <v>42515</v>
      </c>
      <c r="G1042" s="144">
        <f t="shared" ca="1" si="3700"/>
        <v>0</v>
      </c>
      <c r="H1042" s="145" t="s">
        <v>84</v>
      </c>
      <c r="I1042" s="145" t="s">
        <v>170</v>
      </c>
      <c r="J1042" s="145" t="s">
        <v>1564</v>
      </c>
      <c r="K1042" s="146" t="str">
        <f t="shared" ca="1" si="3701"/>
        <v>Completed</v>
      </c>
      <c r="L1042" s="141" t="s">
        <v>82</v>
      </c>
      <c r="M1042" s="141" t="s">
        <v>58</v>
      </c>
      <c r="N1042" s="141" t="s">
        <v>78</v>
      </c>
      <c r="O1042" s="141" t="s">
        <v>60</v>
      </c>
      <c r="P1042" s="141" t="s">
        <v>79</v>
      </c>
      <c r="Q1042" s="141" t="s">
        <v>79</v>
      </c>
      <c r="R1042" s="117">
        <v>0.5</v>
      </c>
      <c r="S1042" s="147">
        <v>1</v>
      </c>
      <c r="T1042" s="148">
        <v>1000000</v>
      </c>
      <c r="U1042" s="148">
        <v>1000229</v>
      </c>
      <c r="V1042" s="146">
        <f t="shared" si="3702"/>
        <v>0</v>
      </c>
      <c r="W1042" s="146">
        <f t="shared" si="3703"/>
        <v>1000000</v>
      </c>
      <c r="X1042" s="148"/>
      <c r="Y1042" s="149">
        <f t="shared" si="3704"/>
        <v>0</v>
      </c>
      <c r="Z1042" s="150" t="e">
        <f t="shared" si="3705"/>
        <v>#DIV/0!</v>
      </c>
      <c r="AA1042" s="151">
        <f t="shared" si="3706"/>
        <v>500</v>
      </c>
      <c r="AB1042" s="152">
        <f t="shared" si="3707"/>
        <v>500</v>
      </c>
      <c r="AC1042" s="151">
        <f t="shared" si="3708"/>
        <v>0</v>
      </c>
      <c r="AD1042" s="153">
        <f t="shared" si="3709"/>
        <v>1000</v>
      </c>
      <c r="AE1042" s="295">
        <v>1000</v>
      </c>
      <c r="AF1042" s="154">
        <f t="shared" si="3710"/>
        <v>0</v>
      </c>
      <c r="AG1042" s="154">
        <v>0</v>
      </c>
      <c r="AH1042" s="154">
        <f t="shared" si="3711"/>
        <v>500</v>
      </c>
      <c r="AI1042" s="354">
        <f t="shared" si="3712"/>
        <v>0.5</v>
      </c>
    </row>
    <row r="1043" spans="1:37" ht="15.75" hidden="1" customHeight="1" thickBot="1" x14ac:dyDescent="0.3">
      <c r="A1043" s="362" t="s">
        <v>1565</v>
      </c>
      <c r="B1043" s="141">
        <v>2016</v>
      </c>
      <c r="C1043" s="141">
        <v>5</v>
      </c>
      <c r="D1043" s="142" t="s">
        <v>1016</v>
      </c>
      <c r="E1043" s="143">
        <v>42505</v>
      </c>
      <c r="F1043" s="143">
        <v>42511</v>
      </c>
      <c r="G1043" s="144">
        <f t="shared" ca="1" si="3700"/>
        <v>0</v>
      </c>
      <c r="H1043" s="145" t="s">
        <v>84</v>
      </c>
      <c r="I1043" s="145" t="s">
        <v>477</v>
      </c>
      <c r="J1043" s="145" t="s">
        <v>1570</v>
      </c>
      <c r="K1043" s="146" t="str">
        <f t="shared" ca="1" si="3701"/>
        <v>Completed</v>
      </c>
      <c r="L1043" s="141" t="s">
        <v>98</v>
      </c>
      <c r="M1043" s="141" t="s">
        <v>58</v>
      </c>
      <c r="N1043" s="141" t="s">
        <v>99</v>
      </c>
      <c r="O1043" s="141" t="s">
        <v>42</v>
      </c>
      <c r="P1043" s="141" t="s">
        <v>61</v>
      </c>
      <c r="Q1043" s="141" t="s">
        <v>62</v>
      </c>
      <c r="R1043" s="147">
        <v>0.4</v>
      </c>
      <c r="S1043" s="147">
        <v>0.6</v>
      </c>
      <c r="T1043" s="148">
        <v>6250</v>
      </c>
      <c r="U1043" s="148">
        <v>7001</v>
      </c>
      <c r="V1043" s="146">
        <f t="shared" si="3702"/>
        <v>0</v>
      </c>
      <c r="W1043" s="146">
        <f t="shared" si="3703"/>
        <v>6250</v>
      </c>
      <c r="X1043" s="148"/>
      <c r="Y1043" s="149">
        <f t="shared" si="3704"/>
        <v>0</v>
      </c>
      <c r="Z1043" s="150" t="e">
        <f t="shared" si="3705"/>
        <v>#DIV/0!</v>
      </c>
      <c r="AA1043" s="151">
        <f t="shared" si="3706"/>
        <v>2.5</v>
      </c>
      <c r="AB1043" s="152">
        <v>2500</v>
      </c>
      <c r="AC1043" s="151">
        <f t="shared" si="3708"/>
        <v>2497.5</v>
      </c>
      <c r="AD1043" s="153">
        <f t="shared" si="3709"/>
        <v>3.75</v>
      </c>
      <c r="AE1043" s="295">
        <v>3313</v>
      </c>
      <c r="AF1043" s="154">
        <f t="shared" si="3710"/>
        <v>3309.25</v>
      </c>
      <c r="AG1043" s="154">
        <v>0</v>
      </c>
      <c r="AH1043" s="154">
        <f t="shared" si="3711"/>
        <v>813</v>
      </c>
      <c r="AI1043" s="354">
        <f t="shared" si="3712"/>
        <v>0.24539692121943857</v>
      </c>
    </row>
    <row r="1044" spans="1:37" ht="15" hidden="1" customHeight="1" thickBot="1" x14ac:dyDescent="0.3">
      <c r="A1044" s="359" t="s">
        <v>1566</v>
      </c>
      <c r="B1044" s="111">
        <v>2016</v>
      </c>
      <c r="C1044" s="111">
        <v>5</v>
      </c>
      <c r="D1044" s="112" t="s">
        <v>1016</v>
      </c>
      <c r="E1044" s="113">
        <v>42496</v>
      </c>
      <c r="F1044" s="113">
        <v>42511</v>
      </c>
      <c r="G1044" s="114">
        <f t="shared" ca="1" si="3700"/>
        <v>0</v>
      </c>
      <c r="H1044" s="115" t="s">
        <v>84</v>
      </c>
      <c r="I1044" s="115" t="s">
        <v>170</v>
      </c>
      <c r="J1044" s="115" t="s">
        <v>1569</v>
      </c>
      <c r="K1044" s="116" t="str">
        <f t="shared" ca="1" si="3701"/>
        <v>Completed</v>
      </c>
      <c r="L1044" s="111" t="s">
        <v>77</v>
      </c>
      <c r="M1044" s="111" t="s">
        <v>58</v>
      </c>
      <c r="N1044" s="111" t="s">
        <v>108</v>
      </c>
      <c r="O1044" s="111" t="s">
        <v>109</v>
      </c>
      <c r="P1044" s="111" t="s">
        <v>100</v>
      </c>
      <c r="Q1044" s="111" t="s">
        <v>101</v>
      </c>
      <c r="R1044" s="117">
        <v>0.01</v>
      </c>
      <c r="S1044" s="117">
        <v>0.03</v>
      </c>
      <c r="T1044" s="118">
        <v>75000</v>
      </c>
      <c r="U1044" s="118">
        <v>40407</v>
      </c>
      <c r="V1044" s="116">
        <f t="shared" si="3702"/>
        <v>34593</v>
      </c>
      <c r="W1044" s="116">
        <f t="shared" si="3703"/>
        <v>40407</v>
      </c>
      <c r="X1044" s="118">
        <v>1712</v>
      </c>
      <c r="Y1044" s="119">
        <f t="shared" si="3704"/>
        <v>4.236889647833296E-2</v>
      </c>
      <c r="Z1044" s="120">
        <f t="shared" si="3705"/>
        <v>0.89933411214953274</v>
      </c>
      <c r="AA1044" s="121">
        <f t="shared" si="3706"/>
        <v>750</v>
      </c>
      <c r="AB1044" s="122">
        <f t="shared" si="3707"/>
        <v>404.07</v>
      </c>
      <c r="AC1044" s="121">
        <f t="shared" si="3708"/>
        <v>-345.93</v>
      </c>
      <c r="AD1044" s="123">
        <f t="shared" si="3709"/>
        <v>2250</v>
      </c>
      <c r="AE1044" s="293">
        <v>1539.66</v>
      </c>
      <c r="AF1044" s="124">
        <f t="shared" si="3710"/>
        <v>-710.33999999999992</v>
      </c>
      <c r="AG1044" s="124">
        <v>0</v>
      </c>
      <c r="AH1044" s="124">
        <f t="shared" si="3711"/>
        <v>1135.5900000000001</v>
      </c>
      <c r="AI1044" s="340">
        <f t="shared" si="3712"/>
        <v>0.73755894158450575</v>
      </c>
      <c r="AK1044" s="429"/>
    </row>
    <row r="1045" spans="1:37" ht="15" hidden="1" customHeight="1" x14ac:dyDescent="0.3">
      <c r="A1045" s="361" t="s">
        <v>1567</v>
      </c>
      <c r="B1045" s="97">
        <v>2016</v>
      </c>
      <c r="C1045" s="97">
        <v>5</v>
      </c>
      <c r="D1045" s="98" t="s">
        <v>1016</v>
      </c>
      <c r="E1045" s="99">
        <v>42496</v>
      </c>
      <c r="F1045" s="99">
        <v>42511</v>
      </c>
      <c r="G1045" s="100">
        <f t="shared" ca="1" si="3700"/>
        <v>0</v>
      </c>
      <c r="H1045" s="96" t="s">
        <v>84</v>
      </c>
      <c r="I1045" s="96" t="s">
        <v>170</v>
      </c>
      <c r="J1045" s="96" t="s">
        <v>1569</v>
      </c>
      <c r="K1045" s="101" t="str">
        <f t="shared" ca="1" si="3701"/>
        <v>Completed</v>
      </c>
      <c r="L1045" s="97" t="s">
        <v>64</v>
      </c>
      <c r="M1045" s="97" t="s">
        <v>58</v>
      </c>
      <c r="N1045" s="97" t="s">
        <v>108</v>
      </c>
      <c r="O1045" s="97" t="s">
        <v>109</v>
      </c>
      <c r="P1045" s="97" t="s">
        <v>100</v>
      </c>
      <c r="Q1045" s="97" t="s">
        <v>101</v>
      </c>
      <c r="R1045" s="117">
        <v>6.0000000000000001E-3</v>
      </c>
      <c r="S1045" s="102">
        <v>0.03</v>
      </c>
      <c r="T1045" s="103">
        <v>75000</v>
      </c>
      <c r="U1045" s="103">
        <v>75055</v>
      </c>
      <c r="V1045" s="101">
        <f t="shared" si="3702"/>
        <v>0</v>
      </c>
      <c r="W1045" s="101">
        <f t="shared" si="3703"/>
        <v>75000</v>
      </c>
      <c r="X1045" s="103">
        <v>2540</v>
      </c>
      <c r="Y1045" s="104">
        <f t="shared" si="3704"/>
        <v>3.3841849310505628E-2</v>
      </c>
      <c r="Z1045" s="105">
        <f t="shared" si="3705"/>
        <v>0.88647637795275591</v>
      </c>
      <c r="AA1045" s="106">
        <f t="shared" si="3706"/>
        <v>450</v>
      </c>
      <c r="AB1045" s="107">
        <f t="shared" si="3707"/>
        <v>450</v>
      </c>
      <c r="AC1045" s="106">
        <f t="shared" si="3708"/>
        <v>0</v>
      </c>
      <c r="AD1045" s="108">
        <f t="shared" si="3709"/>
        <v>2250</v>
      </c>
      <c r="AE1045" s="298">
        <v>2251.65</v>
      </c>
      <c r="AF1045" s="109">
        <f t="shared" si="3710"/>
        <v>1.6500000000000909</v>
      </c>
      <c r="AG1045" s="109">
        <v>0</v>
      </c>
      <c r="AH1045" s="109">
        <f t="shared" si="3711"/>
        <v>1801.65</v>
      </c>
      <c r="AI1045" s="341">
        <f t="shared" si="3712"/>
        <v>0.80014655918992739</v>
      </c>
    </row>
    <row r="1046" spans="1:37" ht="15.75" hidden="1" customHeight="1" thickBot="1" x14ac:dyDescent="0.3">
      <c r="A1046" s="360" t="s">
        <v>1568</v>
      </c>
      <c r="B1046" s="157">
        <v>2016</v>
      </c>
      <c r="C1046" s="157">
        <v>5</v>
      </c>
      <c r="D1046" s="342" t="s">
        <v>1016</v>
      </c>
      <c r="E1046" s="159">
        <v>42496</v>
      </c>
      <c r="F1046" s="159">
        <v>42511</v>
      </c>
      <c r="G1046" s="343">
        <f t="shared" ca="1" si="3700"/>
        <v>0</v>
      </c>
      <c r="H1046" s="156" t="s">
        <v>84</v>
      </c>
      <c r="I1046" s="156" t="s">
        <v>170</v>
      </c>
      <c r="J1046" s="156" t="s">
        <v>1569</v>
      </c>
      <c r="K1046" s="344" t="str">
        <f t="shared" ca="1" si="3701"/>
        <v>Completed</v>
      </c>
      <c r="L1046" s="157" t="s">
        <v>57</v>
      </c>
      <c r="M1046" s="157" t="s">
        <v>58</v>
      </c>
      <c r="N1046" s="157" t="s">
        <v>108</v>
      </c>
      <c r="O1046" s="157" t="s">
        <v>109</v>
      </c>
      <c r="P1046" s="157" t="s">
        <v>100</v>
      </c>
      <c r="Q1046" s="157" t="s">
        <v>101</v>
      </c>
      <c r="R1046" s="102">
        <v>1.4999999999999999E-2</v>
      </c>
      <c r="S1046" s="158">
        <v>0.03</v>
      </c>
      <c r="T1046" s="345">
        <v>75000</v>
      </c>
      <c r="U1046" s="345">
        <v>73623</v>
      </c>
      <c r="V1046" s="344">
        <f t="shared" si="3702"/>
        <v>1377</v>
      </c>
      <c r="W1046" s="344">
        <f t="shared" si="3703"/>
        <v>73623</v>
      </c>
      <c r="X1046" s="345"/>
      <c r="Y1046" s="346">
        <f t="shared" si="3704"/>
        <v>0</v>
      </c>
      <c r="Z1046" s="347" t="e">
        <f t="shared" si="3705"/>
        <v>#DIV/0!</v>
      </c>
      <c r="AA1046" s="348">
        <f t="shared" si="3706"/>
        <v>1125</v>
      </c>
      <c r="AB1046" s="349">
        <f t="shared" si="3707"/>
        <v>1104.345</v>
      </c>
      <c r="AC1046" s="348">
        <f t="shared" si="3708"/>
        <v>-20.654999999999973</v>
      </c>
      <c r="AD1046" s="350">
        <f t="shared" si="3709"/>
        <v>2250</v>
      </c>
      <c r="AE1046" s="351">
        <v>2208.69</v>
      </c>
      <c r="AF1046" s="352">
        <f t="shared" si="3710"/>
        <v>-41.309999999999945</v>
      </c>
      <c r="AG1046" s="352">
        <v>0</v>
      </c>
      <c r="AH1046" s="352">
        <f t="shared" si="3711"/>
        <v>1104.345</v>
      </c>
      <c r="AI1046" s="353">
        <f t="shared" si="3712"/>
        <v>0.5</v>
      </c>
    </row>
    <row r="1047" spans="1:37" ht="15" hidden="1" customHeight="1" x14ac:dyDescent="0.3">
      <c r="A1047" s="359" t="s">
        <v>1571</v>
      </c>
      <c r="B1047" s="111">
        <v>2016</v>
      </c>
      <c r="C1047" s="111">
        <v>5</v>
      </c>
      <c r="D1047" s="112" t="s">
        <v>1016</v>
      </c>
      <c r="E1047" s="113">
        <v>42496</v>
      </c>
      <c r="F1047" s="113">
        <v>42521</v>
      </c>
      <c r="G1047" s="114">
        <f t="shared" ca="1" si="3700"/>
        <v>0</v>
      </c>
      <c r="H1047" s="115" t="s">
        <v>74</v>
      </c>
      <c r="I1047" s="115" t="s">
        <v>825</v>
      </c>
      <c r="J1047" s="115" t="s">
        <v>1576</v>
      </c>
      <c r="K1047" s="116" t="str">
        <f t="shared" ca="1" si="3701"/>
        <v>Completed</v>
      </c>
      <c r="L1047" s="111" t="s">
        <v>635</v>
      </c>
      <c r="M1047" s="111" t="s">
        <v>58</v>
      </c>
      <c r="N1047" s="111" t="s">
        <v>108</v>
      </c>
      <c r="O1047" s="111" t="s">
        <v>109</v>
      </c>
      <c r="P1047" s="111" t="s">
        <v>100</v>
      </c>
      <c r="Q1047" s="111" t="s">
        <v>101</v>
      </c>
      <c r="R1047" s="117">
        <v>2.1999999999999999E-2</v>
      </c>
      <c r="S1047" s="117">
        <v>0.04</v>
      </c>
      <c r="T1047" s="118">
        <v>225000</v>
      </c>
      <c r="U1047" s="118">
        <v>229675</v>
      </c>
      <c r="V1047" s="116">
        <f t="shared" si="3702"/>
        <v>0</v>
      </c>
      <c r="W1047" s="116">
        <f t="shared" si="3703"/>
        <v>225000</v>
      </c>
      <c r="X1047" s="118">
        <v>473</v>
      </c>
      <c r="Y1047" s="119">
        <f t="shared" si="3704"/>
        <v>2.0594318058125612E-3</v>
      </c>
      <c r="Z1047" s="120">
        <f t="shared" si="3705"/>
        <v>20.390528541226214</v>
      </c>
      <c r="AA1047" s="121">
        <f t="shared" si="3706"/>
        <v>4950</v>
      </c>
      <c r="AB1047" s="122">
        <v>5625</v>
      </c>
      <c r="AC1047" s="121">
        <f t="shared" si="3708"/>
        <v>675</v>
      </c>
      <c r="AD1047" s="123">
        <f t="shared" si="3709"/>
        <v>9000</v>
      </c>
      <c r="AE1047" s="293">
        <v>9644.7199999999993</v>
      </c>
      <c r="AF1047" s="124">
        <f t="shared" si="3710"/>
        <v>644.71999999999935</v>
      </c>
      <c r="AG1047" s="124">
        <v>0</v>
      </c>
      <c r="AH1047" s="124">
        <f t="shared" si="3711"/>
        <v>4019.7199999999993</v>
      </c>
      <c r="AI1047" s="340">
        <f t="shared" si="3712"/>
        <v>0.41677933625859531</v>
      </c>
      <c r="AK1047" s="429"/>
    </row>
    <row r="1048" spans="1:37" ht="15.75" hidden="1" customHeight="1" thickBot="1" x14ac:dyDescent="0.3">
      <c r="A1048" s="361" t="s">
        <v>1572</v>
      </c>
      <c r="B1048" s="97">
        <v>2016</v>
      </c>
      <c r="C1048" s="97">
        <v>5</v>
      </c>
      <c r="D1048" s="98" t="s">
        <v>1016</v>
      </c>
      <c r="E1048" s="99">
        <v>42496</v>
      </c>
      <c r="F1048" s="99">
        <v>42521</v>
      </c>
      <c r="G1048" s="100">
        <f t="shared" ca="1" si="3700"/>
        <v>0</v>
      </c>
      <c r="H1048" s="96" t="s">
        <v>74</v>
      </c>
      <c r="I1048" s="96" t="s">
        <v>825</v>
      </c>
      <c r="J1048" s="96" t="s">
        <v>1576</v>
      </c>
      <c r="K1048" s="101" t="str">
        <f t="shared" ca="1" si="3701"/>
        <v>Completed</v>
      </c>
      <c r="L1048" s="97" t="s">
        <v>133</v>
      </c>
      <c r="M1048" s="97" t="s">
        <v>58</v>
      </c>
      <c r="N1048" s="97" t="s">
        <v>108</v>
      </c>
      <c r="O1048" s="97" t="s">
        <v>109</v>
      </c>
      <c r="P1048" s="97" t="s">
        <v>100</v>
      </c>
      <c r="Q1048" s="97" t="s">
        <v>101</v>
      </c>
      <c r="R1048" s="158">
        <v>5.0000000000000001E-3</v>
      </c>
      <c r="S1048" s="102">
        <v>0.04</v>
      </c>
      <c r="T1048" s="103">
        <v>91000</v>
      </c>
      <c r="U1048" s="103">
        <v>92006</v>
      </c>
      <c r="V1048" s="101">
        <f t="shared" si="3702"/>
        <v>0</v>
      </c>
      <c r="W1048" s="101">
        <f t="shared" si="3703"/>
        <v>91000</v>
      </c>
      <c r="X1048" s="103">
        <v>12133</v>
      </c>
      <c r="Y1048" s="104">
        <f t="shared" si="3704"/>
        <v>0.13187183444557965</v>
      </c>
      <c r="Z1048" s="105">
        <f t="shared" si="3705"/>
        <v>0.3033248166158411</v>
      </c>
      <c r="AA1048" s="106">
        <f t="shared" si="3706"/>
        <v>455</v>
      </c>
      <c r="AB1048" s="107">
        <f t="shared" si="3707"/>
        <v>455</v>
      </c>
      <c r="AC1048" s="106">
        <f t="shared" si="3708"/>
        <v>0</v>
      </c>
      <c r="AD1048" s="108">
        <f t="shared" si="3709"/>
        <v>3640</v>
      </c>
      <c r="AE1048" s="298">
        <v>3680.2400000000002</v>
      </c>
      <c r="AF1048" s="109">
        <f t="shared" si="3710"/>
        <v>40.240000000000236</v>
      </c>
      <c r="AG1048" s="109">
        <v>0</v>
      </c>
      <c r="AH1048" s="109">
        <f t="shared" si="3711"/>
        <v>3225.2400000000002</v>
      </c>
      <c r="AI1048" s="341">
        <f t="shared" si="3712"/>
        <v>0.87636675868965064</v>
      </c>
    </row>
    <row r="1049" spans="1:37" ht="15" hidden="1" customHeight="1" x14ac:dyDescent="0.3">
      <c r="A1049" s="361" t="s">
        <v>1573</v>
      </c>
      <c r="B1049" s="97">
        <v>2016</v>
      </c>
      <c r="C1049" s="97">
        <v>5</v>
      </c>
      <c r="D1049" s="98" t="s">
        <v>1016</v>
      </c>
      <c r="E1049" s="99">
        <v>42496</v>
      </c>
      <c r="F1049" s="99">
        <v>42521</v>
      </c>
      <c r="G1049" s="100">
        <f t="shared" ref="G1049:G1054" ca="1" si="3713">IF($N$1&gt;F1049,0,(F1049-$N$1))</f>
        <v>0</v>
      </c>
      <c r="H1049" s="96" t="s">
        <v>74</v>
      </c>
      <c r="I1049" s="96" t="s">
        <v>825</v>
      </c>
      <c r="J1049" s="96" t="s">
        <v>1576</v>
      </c>
      <c r="K1049" s="101" t="str">
        <f t="shared" ref="K1049:K1054" ca="1" si="3714">IF(F1049=0,$L$3,(IF(G1049=0,$L$1,$L$2)))</f>
        <v>Completed</v>
      </c>
      <c r="L1049" s="97" t="s">
        <v>77</v>
      </c>
      <c r="M1049" s="97" t="s">
        <v>58</v>
      </c>
      <c r="N1049" s="97" t="s">
        <v>108</v>
      </c>
      <c r="O1049" s="97" t="s">
        <v>109</v>
      </c>
      <c r="P1049" s="97" t="s">
        <v>100</v>
      </c>
      <c r="Q1049" s="97" t="s">
        <v>101</v>
      </c>
      <c r="R1049" s="117">
        <v>0.01</v>
      </c>
      <c r="S1049" s="102">
        <v>0.04</v>
      </c>
      <c r="T1049" s="103">
        <v>91000</v>
      </c>
      <c r="U1049" s="103">
        <v>77418</v>
      </c>
      <c r="V1049" s="101">
        <f t="shared" ref="V1049:V1054" si="3715">IF(U1049&gt;T1049,0,T1049-U1049)</f>
        <v>13582</v>
      </c>
      <c r="W1049" s="101">
        <f t="shared" ref="W1049:W1054" si="3716">IF(U1049&gt;T1049,T1049,U1049)</f>
        <v>77418</v>
      </c>
      <c r="X1049" s="103">
        <v>9358</v>
      </c>
      <c r="Y1049" s="104">
        <f t="shared" ref="Y1049:Y1054" si="3717">X1049/U1049</f>
        <v>0.12087628200160169</v>
      </c>
      <c r="Z1049" s="105">
        <f t="shared" ref="Z1049:Z1054" si="3718">AE1049/X1049</f>
        <v>0.33091686257747382</v>
      </c>
      <c r="AA1049" s="106">
        <f t="shared" ref="AA1049:AA1054" si="3719">IF(O1049="cpv",(T1049*R1049),(T1049/1000*R1049))</f>
        <v>910</v>
      </c>
      <c r="AB1049" s="107">
        <f t="shared" ref="AB1049:AB1054" si="3720">IF(O1049="cpv",(IF(V1049&gt;0,U1049*R1049,AA1049)),(IF(V1049&gt;0,U1049/1000*R1049,AA1049)))</f>
        <v>774.18000000000006</v>
      </c>
      <c r="AC1049" s="106">
        <f t="shared" ref="AC1049:AC1054" si="3721">AB1049-AA1049</f>
        <v>-135.81999999999994</v>
      </c>
      <c r="AD1049" s="108">
        <f t="shared" ref="AD1049:AD1054" si="3722">IF(O1049="cpv",(T1049*S1049),(T1049/1000*S1049))</f>
        <v>3640</v>
      </c>
      <c r="AE1049" s="298">
        <v>3096.7200000000003</v>
      </c>
      <c r="AF1049" s="109">
        <f t="shared" ref="AF1049:AF1054" si="3723">AE1049-AD1049</f>
        <v>-543.27999999999975</v>
      </c>
      <c r="AG1049" s="109">
        <v>0</v>
      </c>
      <c r="AH1049" s="109">
        <f t="shared" ref="AH1049:AH1054" si="3724">AE1049-AB1049-AG1049</f>
        <v>2322.54</v>
      </c>
      <c r="AI1049" s="341">
        <f t="shared" ref="AI1049:AI1054" si="3725">AH1049/AE1049</f>
        <v>0.74999999999999989</v>
      </c>
    </row>
    <row r="1050" spans="1:37" ht="15" hidden="1" customHeight="1" x14ac:dyDescent="0.3">
      <c r="A1050" s="361" t="s">
        <v>1574</v>
      </c>
      <c r="B1050" s="97">
        <v>2016</v>
      </c>
      <c r="C1050" s="97">
        <v>5</v>
      </c>
      <c r="D1050" s="98" t="s">
        <v>1016</v>
      </c>
      <c r="E1050" s="99">
        <v>42496</v>
      </c>
      <c r="F1050" s="99">
        <v>42521</v>
      </c>
      <c r="G1050" s="100">
        <f t="shared" ca="1" si="3713"/>
        <v>0</v>
      </c>
      <c r="H1050" s="96" t="s">
        <v>74</v>
      </c>
      <c r="I1050" s="96" t="s">
        <v>825</v>
      </c>
      <c r="J1050" s="96" t="s">
        <v>1576</v>
      </c>
      <c r="K1050" s="101" t="str">
        <f t="shared" ca="1" si="3714"/>
        <v>Completed</v>
      </c>
      <c r="L1050" s="97" t="s">
        <v>57</v>
      </c>
      <c r="M1050" s="97" t="s">
        <v>58</v>
      </c>
      <c r="N1050" s="97" t="s">
        <v>108</v>
      </c>
      <c r="O1050" s="97" t="s">
        <v>109</v>
      </c>
      <c r="P1050" s="97" t="s">
        <v>100</v>
      </c>
      <c r="Q1050" s="97" t="s">
        <v>101</v>
      </c>
      <c r="R1050" s="102">
        <v>1.4999999999999999E-2</v>
      </c>
      <c r="S1050" s="102">
        <v>0.04</v>
      </c>
      <c r="T1050" s="103">
        <v>91000</v>
      </c>
      <c r="U1050" s="103">
        <v>89458</v>
      </c>
      <c r="V1050" s="101">
        <f t="shared" si="3715"/>
        <v>1542</v>
      </c>
      <c r="W1050" s="101">
        <f t="shared" si="3716"/>
        <v>89458</v>
      </c>
      <c r="X1050" s="103"/>
      <c r="Y1050" s="104">
        <f t="shared" si="3717"/>
        <v>0</v>
      </c>
      <c r="Z1050" s="105" t="e">
        <f t="shared" si="3718"/>
        <v>#DIV/0!</v>
      </c>
      <c r="AA1050" s="106">
        <f t="shared" si="3719"/>
        <v>1365</v>
      </c>
      <c r="AB1050" s="107">
        <f t="shared" si="3720"/>
        <v>1341.87</v>
      </c>
      <c r="AC1050" s="106">
        <f t="shared" si="3721"/>
        <v>-23.130000000000109</v>
      </c>
      <c r="AD1050" s="108">
        <f t="shared" si="3722"/>
        <v>3640</v>
      </c>
      <c r="AE1050" s="298">
        <v>3578.32</v>
      </c>
      <c r="AF1050" s="109">
        <f t="shared" si="3723"/>
        <v>-61.679999999999836</v>
      </c>
      <c r="AG1050" s="109">
        <v>0</v>
      </c>
      <c r="AH1050" s="109">
        <f t="shared" si="3724"/>
        <v>2236.4500000000003</v>
      </c>
      <c r="AI1050" s="341">
        <f t="shared" si="3725"/>
        <v>0.625</v>
      </c>
    </row>
    <row r="1051" spans="1:37" ht="15.75" hidden="1" customHeight="1" thickBot="1" x14ac:dyDescent="0.3">
      <c r="A1051" s="360" t="s">
        <v>1575</v>
      </c>
      <c r="B1051" s="157">
        <v>2016</v>
      </c>
      <c r="C1051" s="157">
        <v>5</v>
      </c>
      <c r="D1051" s="342" t="s">
        <v>1016</v>
      </c>
      <c r="E1051" s="128">
        <v>42496</v>
      </c>
      <c r="F1051" s="159">
        <v>42521</v>
      </c>
      <c r="G1051" s="343">
        <f t="shared" ca="1" si="3713"/>
        <v>0</v>
      </c>
      <c r="H1051" s="156" t="s">
        <v>74</v>
      </c>
      <c r="I1051" s="156" t="s">
        <v>825</v>
      </c>
      <c r="J1051" s="156" t="s">
        <v>1576</v>
      </c>
      <c r="K1051" s="344" t="str">
        <f t="shared" ca="1" si="3714"/>
        <v>Completed</v>
      </c>
      <c r="L1051" s="157" t="s">
        <v>635</v>
      </c>
      <c r="M1051" s="157" t="s">
        <v>58</v>
      </c>
      <c r="N1051" s="157" t="s">
        <v>108</v>
      </c>
      <c r="O1051" s="157" t="s">
        <v>109</v>
      </c>
      <c r="P1051" s="157" t="s">
        <v>100</v>
      </c>
      <c r="Q1051" s="157" t="s">
        <v>101</v>
      </c>
      <c r="R1051" s="158"/>
      <c r="S1051" s="158">
        <v>0</v>
      </c>
      <c r="T1051" s="345">
        <v>0</v>
      </c>
      <c r="U1051" s="345">
        <v>0</v>
      </c>
      <c r="V1051" s="344">
        <f t="shared" si="3715"/>
        <v>0</v>
      </c>
      <c r="W1051" s="344">
        <f t="shared" si="3716"/>
        <v>0</v>
      </c>
      <c r="X1051" s="345"/>
      <c r="Y1051" s="346" t="e">
        <f t="shared" si="3717"/>
        <v>#DIV/0!</v>
      </c>
      <c r="Z1051" s="347" t="e">
        <f t="shared" si="3718"/>
        <v>#DIV/0!</v>
      </c>
      <c r="AA1051" s="348">
        <f t="shared" si="3719"/>
        <v>0</v>
      </c>
      <c r="AB1051" s="349">
        <v>0</v>
      </c>
      <c r="AC1051" s="348">
        <f t="shared" si="3721"/>
        <v>0</v>
      </c>
      <c r="AD1051" s="350">
        <f t="shared" si="3722"/>
        <v>0</v>
      </c>
      <c r="AE1051" s="351">
        <v>0</v>
      </c>
      <c r="AF1051" s="352">
        <f t="shared" si="3723"/>
        <v>0</v>
      </c>
      <c r="AG1051" s="352">
        <v>0</v>
      </c>
      <c r="AH1051" s="352">
        <f t="shared" si="3724"/>
        <v>0</v>
      </c>
      <c r="AI1051" s="353" t="e">
        <f t="shared" si="3725"/>
        <v>#DIV/0!</v>
      </c>
    </row>
    <row r="1052" spans="1:37" ht="15" hidden="1" customHeight="1" x14ac:dyDescent="0.3">
      <c r="A1052" s="359" t="s">
        <v>1577</v>
      </c>
      <c r="B1052" s="111">
        <v>2016</v>
      </c>
      <c r="C1052" s="111">
        <v>5</v>
      </c>
      <c r="D1052" s="112" t="s">
        <v>1016</v>
      </c>
      <c r="E1052" s="113">
        <v>42499</v>
      </c>
      <c r="F1052" s="113">
        <v>42510</v>
      </c>
      <c r="G1052" s="114">
        <f t="shared" ca="1" si="3713"/>
        <v>0</v>
      </c>
      <c r="H1052" s="115" t="s">
        <v>95</v>
      </c>
      <c r="I1052" s="115" t="s">
        <v>1579</v>
      </c>
      <c r="J1052" s="115" t="s">
        <v>1580</v>
      </c>
      <c r="K1052" s="116" t="str">
        <f t="shared" ca="1" si="3714"/>
        <v>Completed</v>
      </c>
      <c r="L1052" s="111" t="s">
        <v>82</v>
      </c>
      <c r="M1052" s="111" t="s">
        <v>58</v>
      </c>
      <c r="N1052" s="111" t="s">
        <v>78</v>
      </c>
      <c r="O1052" s="111" t="s">
        <v>60</v>
      </c>
      <c r="P1052" s="111" t="s">
        <v>79</v>
      </c>
      <c r="Q1052" s="111" t="s">
        <v>79</v>
      </c>
      <c r="R1052" s="117">
        <v>0.5</v>
      </c>
      <c r="S1052" s="117">
        <v>4.5</v>
      </c>
      <c r="T1052" s="118">
        <v>400000</v>
      </c>
      <c r="U1052" s="118">
        <v>286529</v>
      </c>
      <c r="V1052" s="116">
        <f t="shared" si="3715"/>
        <v>113471</v>
      </c>
      <c r="W1052" s="116">
        <f t="shared" si="3716"/>
        <v>286529</v>
      </c>
      <c r="X1052" s="118"/>
      <c r="Y1052" s="119">
        <f t="shared" si="3717"/>
        <v>0</v>
      </c>
      <c r="Z1052" s="120" t="e">
        <f t="shared" si="3718"/>
        <v>#DIV/0!</v>
      </c>
      <c r="AA1052" s="121">
        <f t="shared" si="3719"/>
        <v>200</v>
      </c>
      <c r="AB1052" s="122">
        <f t="shared" si="3720"/>
        <v>143.2645</v>
      </c>
      <c r="AC1052" s="121">
        <f t="shared" si="3721"/>
        <v>-56.735500000000002</v>
      </c>
      <c r="AD1052" s="123">
        <f t="shared" si="3722"/>
        <v>1800</v>
      </c>
      <c r="AE1052" s="293">
        <v>1289.83</v>
      </c>
      <c r="AF1052" s="124">
        <f t="shared" si="3723"/>
        <v>-510.17000000000007</v>
      </c>
      <c r="AG1052" s="124">
        <v>0</v>
      </c>
      <c r="AH1052" s="124">
        <f t="shared" si="3724"/>
        <v>1146.5654999999999</v>
      </c>
      <c r="AI1052" s="340">
        <f t="shared" si="3725"/>
        <v>0.88892761061535241</v>
      </c>
      <c r="AK1052" s="429"/>
    </row>
    <row r="1053" spans="1:37" ht="15.75" hidden="1" customHeight="1" thickBot="1" x14ac:dyDescent="0.3">
      <c r="A1053" s="360" t="s">
        <v>1578</v>
      </c>
      <c r="B1053" s="157">
        <v>2016</v>
      </c>
      <c r="C1053" s="157">
        <v>5</v>
      </c>
      <c r="D1053" s="342" t="s">
        <v>1016</v>
      </c>
      <c r="E1053" s="159">
        <v>42499</v>
      </c>
      <c r="F1053" s="159">
        <v>42510</v>
      </c>
      <c r="G1053" s="343">
        <f t="shared" ca="1" si="3713"/>
        <v>0</v>
      </c>
      <c r="H1053" s="156" t="s">
        <v>95</v>
      </c>
      <c r="I1053" s="156" t="s">
        <v>1579</v>
      </c>
      <c r="J1053" s="156" t="s">
        <v>1580</v>
      </c>
      <c r="K1053" s="344" t="str">
        <f t="shared" ca="1" si="3714"/>
        <v>Completed</v>
      </c>
      <c r="L1053" s="157" t="s">
        <v>77</v>
      </c>
      <c r="M1053" s="157" t="s">
        <v>58</v>
      </c>
      <c r="N1053" s="157" t="s">
        <v>78</v>
      </c>
      <c r="O1053" s="157" t="s">
        <v>60</v>
      </c>
      <c r="P1053" s="157" t="s">
        <v>79</v>
      </c>
      <c r="Q1053" s="157" t="s">
        <v>79</v>
      </c>
      <c r="R1053" s="102">
        <v>1.5</v>
      </c>
      <c r="S1053" s="158">
        <v>4.5</v>
      </c>
      <c r="T1053" s="345">
        <v>350000</v>
      </c>
      <c r="U1053" s="345">
        <v>352483</v>
      </c>
      <c r="V1053" s="344">
        <f t="shared" si="3715"/>
        <v>0</v>
      </c>
      <c r="W1053" s="344">
        <f t="shared" si="3716"/>
        <v>350000</v>
      </c>
      <c r="X1053" s="345">
        <v>415</v>
      </c>
      <c r="Y1053" s="346">
        <f t="shared" si="3717"/>
        <v>1.1773617451054377E-3</v>
      </c>
      <c r="Z1053" s="347">
        <f t="shared" si="3718"/>
        <v>3.8221048192771088</v>
      </c>
      <c r="AA1053" s="348">
        <f t="shared" si="3719"/>
        <v>525</v>
      </c>
      <c r="AB1053" s="349">
        <f t="shared" si="3720"/>
        <v>525</v>
      </c>
      <c r="AC1053" s="348">
        <f t="shared" si="3721"/>
        <v>0</v>
      </c>
      <c r="AD1053" s="350">
        <f t="shared" si="3722"/>
        <v>1575</v>
      </c>
      <c r="AE1053" s="351">
        <v>1586.1735000000001</v>
      </c>
      <c r="AF1053" s="352">
        <f t="shared" si="3723"/>
        <v>11.173500000000104</v>
      </c>
      <c r="AG1053" s="352">
        <v>0</v>
      </c>
      <c r="AH1053" s="352">
        <f t="shared" si="3724"/>
        <v>1061.1735000000001</v>
      </c>
      <c r="AI1053" s="353">
        <f t="shared" si="3725"/>
        <v>0.66901477045228663</v>
      </c>
    </row>
    <row r="1054" spans="1:37" ht="15" hidden="1" customHeight="1" x14ac:dyDescent="0.3">
      <c r="A1054" s="359" t="s">
        <v>1581</v>
      </c>
      <c r="B1054" s="111">
        <v>2016</v>
      </c>
      <c r="C1054" s="111">
        <v>5</v>
      </c>
      <c r="D1054" s="112" t="s">
        <v>1016</v>
      </c>
      <c r="E1054" s="113">
        <v>42499</v>
      </c>
      <c r="F1054" s="113">
        <v>42519</v>
      </c>
      <c r="G1054" s="114">
        <f t="shared" ca="1" si="3713"/>
        <v>0</v>
      </c>
      <c r="H1054" s="115" t="s">
        <v>74</v>
      </c>
      <c r="I1054" s="115" t="s">
        <v>619</v>
      </c>
      <c r="J1054" s="115" t="s">
        <v>1584</v>
      </c>
      <c r="K1054" s="116" t="str">
        <f t="shared" ca="1" si="3714"/>
        <v>Completed</v>
      </c>
      <c r="L1054" s="111" t="s">
        <v>82</v>
      </c>
      <c r="M1054" s="111" t="s">
        <v>58</v>
      </c>
      <c r="N1054" s="111" t="s">
        <v>59</v>
      </c>
      <c r="O1054" s="111" t="s">
        <v>60</v>
      </c>
      <c r="P1054" s="111" t="s">
        <v>61</v>
      </c>
      <c r="Q1054" s="111" t="s">
        <v>62</v>
      </c>
      <c r="R1054" s="117">
        <v>0.1</v>
      </c>
      <c r="S1054" s="117">
        <v>3</v>
      </c>
      <c r="T1054" s="118">
        <v>1000000</v>
      </c>
      <c r="U1054" s="118">
        <v>1130839</v>
      </c>
      <c r="V1054" s="116">
        <f t="shared" si="3715"/>
        <v>0</v>
      </c>
      <c r="W1054" s="116">
        <f t="shared" si="3716"/>
        <v>1000000</v>
      </c>
      <c r="X1054" s="118"/>
      <c r="Y1054" s="119">
        <f t="shared" si="3717"/>
        <v>0</v>
      </c>
      <c r="Z1054" s="120" t="e">
        <f t="shared" si="3718"/>
        <v>#DIV/0!</v>
      </c>
      <c r="AA1054" s="121">
        <f t="shared" si="3719"/>
        <v>100</v>
      </c>
      <c r="AB1054" s="122">
        <f t="shared" si="3720"/>
        <v>100</v>
      </c>
      <c r="AC1054" s="121">
        <f t="shared" si="3721"/>
        <v>0</v>
      </c>
      <c r="AD1054" s="123">
        <f t="shared" si="3722"/>
        <v>3000</v>
      </c>
      <c r="AE1054" s="293">
        <v>2000</v>
      </c>
      <c r="AF1054" s="124">
        <f t="shared" si="3723"/>
        <v>-1000</v>
      </c>
      <c r="AG1054" s="124">
        <v>0</v>
      </c>
      <c r="AH1054" s="124">
        <f t="shared" si="3724"/>
        <v>1900</v>
      </c>
      <c r="AI1054" s="340">
        <f t="shared" si="3725"/>
        <v>0.95</v>
      </c>
    </row>
    <row r="1055" spans="1:37" ht="15" hidden="1" customHeight="1" x14ac:dyDescent="0.3">
      <c r="A1055" s="361" t="s">
        <v>1582</v>
      </c>
      <c r="B1055" s="97">
        <v>2016</v>
      </c>
      <c r="C1055" s="97">
        <v>5</v>
      </c>
      <c r="D1055" s="98" t="s">
        <v>1016</v>
      </c>
      <c r="E1055" s="99">
        <v>42499</v>
      </c>
      <c r="F1055" s="99">
        <v>42519</v>
      </c>
      <c r="G1055" s="100">
        <f t="shared" ref="G1055:G1057" ca="1" si="3726">IF($N$1&gt;F1055,0,(F1055-$N$1))</f>
        <v>0</v>
      </c>
      <c r="H1055" s="96" t="s">
        <v>74</v>
      </c>
      <c r="I1055" s="96" t="s">
        <v>619</v>
      </c>
      <c r="J1055" s="96" t="s">
        <v>1584</v>
      </c>
      <c r="K1055" s="101" t="str">
        <f t="shared" ref="K1055:K1057" ca="1" si="3727">IF(F1055=0,$L$3,(IF(G1055=0,$L$1,$L$2)))</f>
        <v>Completed</v>
      </c>
      <c r="L1055" s="97" t="s">
        <v>64</v>
      </c>
      <c r="M1055" s="97" t="s">
        <v>58</v>
      </c>
      <c r="N1055" s="97" t="s">
        <v>59</v>
      </c>
      <c r="O1055" s="97" t="s">
        <v>60</v>
      </c>
      <c r="P1055" s="97" t="s">
        <v>61</v>
      </c>
      <c r="Q1055" s="97" t="s">
        <v>62</v>
      </c>
      <c r="R1055" s="102">
        <v>0.2</v>
      </c>
      <c r="S1055" s="102">
        <v>3</v>
      </c>
      <c r="T1055" s="103">
        <v>600000</v>
      </c>
      <c r="U1055" s="103">
        <v>599793</v>
      </c>
      <c r="V1055" s="101">
        <f t="shared" ref="V1055:V1057" si="3728">IF(U1055&gt;T1055,0,T1055-U1055)</f>
        <v>207</v>
      </c>
      <c r="W1055" s="101">
        <f t="shared" ref="W1055:W1057" si="3729">IF(U1055&gt;T1055,T1055,U1055)</f>
        <v>599793</v>
      </c>
      <c r="X1055" s="103">
        <v>88</v>
      </c>
      <c r="Y1055" s="104">
        <f t="shared" ref="Y1055:Y1057" si="3730">X1055/U1055</f>
        <v>1.4671728412969141E-4</v>
      </c>
      <c r="Z1055" s="105">
        <f t="shared" ref="Z1055:Z1057" si="3731">AE1055/X1055</f>
        <v>20.454545454545453</v>
      </c>
      <c r="AA1055" s="106">
        <f t="shared" ref="AA1055:AA1057" si="3732">IF(O1055="cpv",(T1055*R1055),(T1055/1000*R1055))</f>
        <v>120</v>
      </c>
      <c r="AB1055" s="107">
        <f t="shared" ref="AB1055:AB1057" si="3733">IF(O1055="cpv",(IF(V1055&gt;0,U1055*R1055,AA1055)),(IF(V1055&gt;0,U1055/1000*R1055,AA1055)))</f>
        <v>119.9586</v>
      </c>
      <c r="AC1055" s="106">
        <f t="shared" ref="AC1055:AC1057" si="3734">AB1055-AA1055</f>
        <v>-4.1399999999995885E-2</v>
      </c>
      <c r="AD1055" s="108">
        <f t="shared" ref="AD1055:AD1057" si="3735">IF(O1055="cpv",(T1055*S1055),(T1055/1000*S1055))</f>
        <v>1800</v>
      </c>
      <c r="AE1055" s="298">
        <v>1800</v>
      </c>
      <c r="AF1055" s="109">
        <f t="shared" ref="AF1055:AF1057" si="3736">AE1055-AD1055</f>
        <v>0</v>
      </c>
      <c r="AG1055" s="109">
        <v>0</v>
      </c>
      <c r="AH1055" s="109">
        <f t="shared" ref="AH1055:AH1057" si="3737">AE1055-AB1055-AG1055</f>
        <v>1680.0414000000001</v>
      </c>
      <c r="AI1055" s="341">
        <f t="shared" ref="AI1055:AI1057" si="3738">AH1055/AE1055</f>
        <v>0.93335633333333334</v>
      </c>
    </row>
    <row r="1056" spans="1:37" ht="15.75" hidden="1" customHeight="1" thickBot="1" x14ac:dyDescent="0.3">
      <c r="A1056" s="360" t="s">
        <v>1583</v>
      </c>
      <c r="B1056" s="157">
        <v>2016</v>
      </c>
      <c r="C1056" s="157">
        <v>5</v>
      </c>
      <c r="D1056" s="342" t="s">
        <v>1016</v>
      </c>
      <c r="E1056" s="159">
        <v>42499</v>
      </c>
      <c r="F1056" s="159">
        <v>42519</v>
      </c>
      <c r="G1056" s="343">
        <f t="shared" ca="1" si="3726"/>
        <v>0</v>
      </c>
      <c r="H1056" s="156" t="s">
        <v>74</v>
      </c>
      <c r="I1056" s="156" t="s">
        <v>619</v>
      </c>
      <c r="J1056" s="156" t="s">
        <v>1584</v>
      </c>
      <c r="K1056" s="344" t="str">
        <f t="shared" ca="1" si="3727"/>
        <v>Completed</v>
      </c>
      <c r="L1056" s="157" t="s">
        <v>57</v>
      </c>
      <c r="M1056" s="157" t="s">
        <v>58</v>
      </c>
      <c r="N1056" s="157" t="s">
        <v>59</v>
      </c>
      <c r="O1056" s="157" t="s">
        <v>60</v>
      </c>
      <c r="P1056" s="157" t="s">
        <v>61</v>
      </c>
      <c r="Q1056" s="157" t="s">
        <v>62</v>
      </c>
      <c r="R1056" s="158">
        <v>0.5</v>
      </c>
      <c r="S1056" s="158">
        <v>3</v>
      </c>
      <c r="T1056" s="345">
        <v>400000</v>
      </c>
      <c r="U1056" s="345">
        <v>403334</v>
      </c>
      <c r="V1056" s="344">
        <f t="shared" si="3728"/>
        <v>0</v>
      </c>
      <c r="W1056" s="344">
        <f t="shared" si="3729"/>
        <v>400000</v>
      </c>
      <c r="X1056" s="345"/>
      <c r="Y1056" s="346">
        <f t="shared" si="3730"/>
        <v>0</v>
      </c>
      <c r="Z1056" s="347" t="e">
        <f t="shared" si="3731"/>
        <v>#DIV/0!</v>
      </c>
      <c r="AA1056" s="348">
        <f t="shared" si="3732"/>
        <v>200</v>
      </c>
      <c r="AB1056" s="349">
        <f t="shared" si="3733"/>
        <v>200</v>
      </c>
      <c r="AC1056" s="348">
        <f t="shared" si="3734"/>
        <v>0</v>
      </c>
      <c r="AD1056" s="350">
        <f t="shared" si="3735"/>
        <v>1200</v>
      </c>
      <c r="AE1056" s="351">
        <v>1200</v>
      </c>
      <c r="AF1056" s="352">
        <f t="shared" si="3736"/>
        <v>0</v>
      </c>
      <c r="AG1056" s="352">
        <v>0</v>
      </c>
      <c r="AH1056" s="352">
        <f t="shared" si="3737"/>
        <v>1000</v>
      </c>
      <c r="AI1056" s="353">
        <f t="shared" si="3738"/>
        <v>0.83333333333333337</v>
      </c>
    </row>
    <row r="1057" spans="1:37" ht="15.75" hidden="1" customHeight="1" thickBot="1" x14ac:dyDescent="0.3">
      <c r="A1057" s="359" t="s">
        <v>1585</v>
      </c>
      <c r="B1057" s="111">
        <v>2016</v>
      </c>
      <c r="C1057" s="111">
        <v>5</v>
      </c>
      <c r="D1057" s="112" t="s">
        <v>1016</v>
      </c>
      <c r="E1057" s="113">
        <v>42498</v>
      </c>
      <c r="F1057" s="113">
        <v>42521</v>
      </c>
      <c r="G1057" s="114">
        <f t="shared" ca="1" si="3726"/>
        <v>0</v>
      </c>
      <c r="H1057" s="115" t="s">
        <v>95</v>
      </c>
      <c r="I1057" s="115" t="s">
        <v>1360</v>
      </c>
      <c r="J1057" s="115" t="s">
        <v>1592</v>
      </c>
      <c r="K1057" s="116" t="str">
        <f t="shared" ca="1" si="3727"/>
        <v>Completed</v>
      </c>
      <c r="L1057" s="111" t="s">
        <v>57</v>
      </c>
      <c r="M1057" s="111" t="s">
        <v>58</v>
      </c>
      <c r="N1057" s="111" t="s">
        <v>59</v>
      </c>
      <c r="O1057" s="111" t="s">
        <v>60</v>
      </c>
      <c r="P1057" s="111" t="s">
        <v>61</v>
      </c>
      <c r="Q1057" s="111" t="s">
        <v>62</v>
      </c>
      <c r="R1057" s="158">
        <v>0.5</v>
      </c>
      <c r="S1057" s="117">
        <v>1.8</v>
      </c>
      <c r="T1057" s="118">
        <v>1000000</v>
      </c>
      <c r="U1057" s="118">
        <v>181277</v>
      </c>
      <c r="V1057" s="116">
        <f t="shared" si="3728"/>
        <v>818723</v>
      </c>
      <c r="W1057" s="116">
        <f t="shared" si="3729"/>
        <v>181277</v>
      </c>
      <c r="X1057" s="118"/>
      <c r="Y1057" s="119">
        <f t="shared" si="3730"/>
        <v>0</v>
      </c>
      <c r="Z1057" s="120" t="e">
        <f t="shared" si="3731"/>
        <v>#DIV/0!</v>
      </c>
      <c r="AA1057" s="121">
        <f t="shared" si="3732"/>
        <v>500</v>
      </c>
      <c r="AB1057" s="122">
        <f t="shared" si="3733"/>
        <v>90.638499999999993</v>
      </c>
      <c r="AC1057" s="121">
        <f t="shared" si="3734"/>
        <v>-409.36149999999998</v>
      </c>
      <c r="AD1057" s="123">
        <f t="shared" si="3735"/>
        <v>1800</v>
      </c>
      <c r="AE1057" s="293">
        <v>320.2</v>
      </c>
      <c r="AF1057" s="124">
        <f t="shared" si="3736"/>
        <v>-1479.8</v>
      </c>
      <c r="AG1057" s="124">
        <v>0</v>
      </c>
      <c r="AH1057" s="124">
        <f t="shared" si="3737"/>
        <v>229.5615</v>
      </c>
      <c r="AI1057" s="340">
        <f t="shared" si="3738"/>
        <v>0.71693160524672084</v>
      </c>
      <c r="AK1057" s="429"/>
    </row>
    <row r="1058" spans="1:37" ht="15" hidden="1" customHeight="1" x14ac:dyDescent="0.3">
      <c r="A1058" s="361" t="s">
        <v>1586</v>
      </c>
      <c r="B1058" s="97">
        <v>2016</v>
      </c>
      <c r="C1058" s="97">
        <v>5</v>
      </c>
      <c r="D1058" s="98" t="s">
        <v>1016</v>
      </c>
      <c r="E1058" s="99">
        <v>42498</v>
      </c>
      <c r="F1058" s="99">
        <v>42521</v>
      </c>
      <c r="G1058" s="100">
        <f t="shared" ref="G1058:G1061" ca="1" si="3739">IF($N$1&gt;F1058,0,(F1058-$N$1))</f>
        <v>0</v>
      </c>
      <c r="H1058" s="96" t="s">
        <v>95</v>
      </c>
      <c r="I1058" s="96" t="s">
        <v>1360</v>
      </c>
      <c r="J1058" s="96" t="s">
        <v>1592</v>
      </c>
      <c r="K1058" s="101" t="str">
        <f t="shared" ref="K1058:K1061" ca="1" si="3740">IF(F1058=0,$L$3,(IF(G1058=0,$L$1,$L$2)))</f>
        <v>Completed</v>
      </c>
      <c r="L1058" s="97" t="s">
        <v>175</v>
      </c>
      <c r="M1058" s="97" t="s">
        <v>58</v>
      </c>
      <c r="N1058" s="97" t="s">
        <v>59</v>
      </c>
      <c r="O1058" s="97" t="s">
        <v>60</v>
      </c>
      <c r="P1058" s="97" t="s">
        <v>61</v>
      </c>
      <c r="Q1058" s="97" t="s">
        <v>62</v>
      </c>
      <c r="R1058" s="102"/>
      <c r="S1058" s="102">
        <v>1.8</v>
      </c>
      <c r="T1058" s="103">
        <v>1000000</v>
      </c>
      <c r="U1058" s="103">
        <v>519001</v>
      </c>
      <c r="V1058" s="101">
        <f t="shared" ref="V1058:V1061" si="3741">IF(U1058&gt;T1058,0,T1058-U1058)</f>
        <v>480999</v>
      </c>
      <c r="W1058" s="101">
        <f t="shared" ref="W1058:W1061" si="3742">IF(U1058&gt;T1058,T1058,U1058)</f>
        <v>519001</v>
      </c>
      <c r="X1058" s="103"/>
      <c r="Y1058" s="104">
        <f t="shared" ref="Y1058:Y1061" si="3743">X1058/U1058</f>
        <v>0</v>
      </c>
      <c r="Z1058" s="105" t="e">
        <f t="shared" ref="Z1058:Z1061" si="3744">AE1058/X1058</f>
        <v>#DIV/0!</v>
      </c>
      <c r="AA1058" s="106">
        <f t="shared" ref="AA1058:AA1061" si="3745">IF(O1058="cpv",(T1058*R1058),(T1058/1000*R1058))</f>
        <v>0</v>
      </c>
      <c r="AB1058" s="107">
        <f t="shared" ref="AB1058:AB1061" si="3746">IF(O1058="cpv",(IF(V1058&gt;0,U1058*R1058,AA1058)),(IF(V1058&gt;0,U1058/1000*R1058,AA1058)))</f>
        <v>0</v>
      </c>
      <c r="AC1058" s="106">
        <f t="shared" ref="AC1058:AC1061" si="3747">AB1058-AA1058</f>
        <v>0</v>
      </c>
      <c r="AD1058" s="108">
        <f t="shared" ref="AD1058:AD1061" si="3748">IF(O1058="cpv",(T1058*S1058),(T1058/1000*S1058))</f>
        <v>1800</v>
      </c>
      <c r="AE1058" s="298">
        <v>934.20180000000005</v>
      </c>
      <c r="AF1058" s="109">
        <f t="shared" ref="AF1058:AF1061" si="3749">AE1058-AD1058</f>
        <v>-865.79819999999995</v>
      </c>
      <c r="AG1058" s="109">
        <v>0</v>
      </c>
      <c r="AH1058" s="109">
        <f t="shared" ref="AH1058:AH1061" si="3750">AE1058-AB1058-AG1058</f>
        <v>934.20180000000005</v>
      </c>
      <c r="AI1058" s="341">
        <f t="shared" ref="AI1058:AI1061" si="3751">AH1058/AE1058</f>
        <v>1</v>
      </c>
    </row>
    <row r="1059" spans="1:37" ht="15" hidden="1" customHeight="1" x14ac:dyDescent="0.3">
      <c r="A1059" s="361" t="s">
        <v>1587</v>
      </c>
      <c r="B1059" s="97">
        <v>2016</v>
      </c>
      <c r="C1059" s="97">
        <v>5</v>
      </c>
      <c r="D1059" s="98" t="s">
        <v>1016</v>
      </c>
      <c r="E1059" s="99">
        <v>42498</v>
      </c>
      <c r="F1059" s="99">
        <v>42521</v>
      </c>
      <c r="G1059" s="100">
        <f t="shared" ca="1" si="3739"/>
        <v>0</v>
      </c>
      <c r="H1059" s="96" t="s">
        <v>95</v>
      </c>
      <c r="I1059" s="96" t="s">
        <v>1360</v>
      </c>
      <c r="J1059" s="96" t="s">
        <v>1592</v>
      </c>
      <c r="K1059" s="101" t="str">
        <f t="shared" ca="1" si="3740"/>
        <v>Completed</v>
      </c>
      <c r="L1059" s="97" t="s">
        <v>1372</v>
      </c>
      <c r="M1059" s="97" t="s">
        <v>58</v>
      </c>
      <c r="N1059" s="97" t="s">
        <v>59</v>
      </c>
      <c r="O1059" s="97" t="s">
        <v>60</v>
      </c>
      <c r="P1059" s="97" t="s">
        <v>61</v>
      </c>
      <c r="Q1059" s="97" t="s">
        <v>62</v>
      </c>
      <c r="R1059" s="102"/>
      <c r="S1059" s="102">
        <v>1.8</v>
      </c>
      <c r="T1059" s="103">
        <v>0</v>
      </c>
      <c r="U1059" s="103">
        <v>0</v>
      </c>
      <c r="V1059" s="101">
        <f t="shared" si="3741"/>
        <v>0</v>
      </c>
      <c r="W1059" s="101">
        <f t="shared" si="3742"/>
        <v>0</v>
      </c>
      <c r="X1059" s="103"/>
      <c r="Y1059" s="104" t="e">
        <f t="shared" si="3743"/>
        <v>#DIV/0!</v>
      </c>
      <c r="Z1059" s="105" t="e">
        <f t="shared" si="3744"/>
        <v>#DIV/0!</v>
      </c>
      <c r="AA1059" s="106">
        <f t="shared" si="3745"/>
        <v>0</v>
      </c>
      <c r="AB1059" s="107">
        <f t="shared" si="3746"/>
        <v>0</v>
      </c>
      <c r="AC1059" s="106">
        <f t="shared" si="3747"/>
        <v>0</v>
      </c>
      <c r="AD1059" s="108">
        <f t="shared" si="3748"/>
        <v>0</v>
      </c>
      <c r="AE1059" s="298">
        <v>0</v>
      </c>
      <c r="AF1059" s="109">
        <f t="shared" si="3749"/>
        <v>0</v>
      </c>
      <c r="AG1059" s="109">
        <v>0</v>
      </c>
      <c r="AH1059" s="109">
        <f t="shared" si="3750"/>
        <v>0</v>
      </c>
      <c r="AI1059" s="341" t="e">
        <f t="shared" si="3751"/>
        <v>#DIV/0!</v>
      </c>
    </row>
    <row r="1060" spans="1:37" ht="15" hidden="1" customHeight="1" x14ac:dyDescent="0.3">
      <c r="A1060" s="361" t="s">
        <v>1588</v>
      </c>
      <c r="B1060" s="97">
        <v>2016</v>
      </c>
      <c r="C1060" s="97">
        <v>5</v>
      </c>
      <c r="D1060" s="98" t="s">
        <v>1016</v>
      </c>
      <c r="E1060" s="99">
        <v>42498</v>
      </c>
      <c r="F1060" s="99">
        <v>42521</v>
      </c>
      <c r="G1060" s="100">
        <f t="shared" ca="1" si="3739"/>
        <v>0</v>
      </c>
      <c r="H1060" s="96" t="s">
        <v>95</v>
      </c>
      <c r="I1060" s="96" t="s">
        <v>1360</v>
      </c>
      <c r="J1060" s="96" t="s">
        <v>1592</v>
      </c>
      <c r="K1060" s="101" t="str">
        <f t="shared" ca="1" si="3740"/>
        <v>Completed</v>
      </c>
      <c r="L1060" s="97" t="s">
        <v>72</v>
      </c>
      <c r="M1060" s="97" t="s">
        <v>58</v>
      </c>
      <c r="N1060" s="97" t="s">
        <v>59</v>
      </c>
      <c r="O1060" s="97" t="s">
        <v>60</v>
      </c>
      <c r="P1060" s="97" t="s">
        <v>61</v>
      </c>
      <c r="Q1060" s="97" t="s">
        <v>62</v>
      </c>
      <c r="R1060" s="102">
        <v>0.2</v>
      </c>
      <c r="S1060" s="102">
        <v>1.8</v>
      </c>
      <c r="T1060" s="103">
        <v>100000</v>
      </c>
      <c r="U1060" s="103">
        <v>213464</v>
      </c>
      <c r="V1060" s="101">
        <f t="shared" si="3741"/>
        <v>0</v>
      </c>
      <c r="W1060" s="101">
        <f t="shared" si="3742"/>
        <v>100000</v>
      </c>
      <c r="X1060" s="103"/>
      <c r="Y1060" s="104">
        <f t="shared" si="3743"/>
        <v>0</v>
      </c>
      <c r="Z1060" s="105" t="e">
        <f t="shared" si="3744"/>
        <v>#DIV/0!</v>
      </c>
      <c r="AA1060" s="106">
        <f t="shared" si="3745"/>
        <v>20</v>
      </c>
      <c r="AB1060" s="107">
        <f t="shared" si="3746"/>
        <v>20</v>
      </c>
      <c r="AC1060" s="106">
        <f t="shared" si="3747"/>
        <v>0</v>
      </c>
      <c r="AD1060" s="108">
        <f t="shared" si="3748"/>
        <v>180</v>
      </c>
      <c r="AE1060" s="298">
        <v>384.23520000000002</v>
      </c>
      <c r="AF1060" s="109">
        <f t="shared" si="3749"/>
        <v>204.23520000000002</v>
      </c>
      <c r="AG1060" s="109">
        <v>0</v>
      </c>
      <c r="AH1060" s="109">
        <f t="shared" si="3750"/>
        <v>364.23520000000002</v>
      </c>
      <c r="AI1060" s="341">
        <f t="shared" si="3751"/>
        <v>0.9479485481809059</v>
      </c>
    </row>
    <row r="1061" spans="1:37" ht="15" hidden="1" customHeight="1" x14ac:dyDescent="0.3">
      <c r="A1061" s="361" t="s">
        <v>1589</v>
      </c>
      <c r="B1061" s="97">
        <v>2016</v>
      </c>
      <c r="C1061" s="97">
        <v>5</v>
      </c>
      <c r="D1061" s="98" t="s">
        <v>1016</v>
      </c>
      <c r="E1061" s="99">
        <v>42498</v>
      </c>
      <c r="F1061" s="99">
        <v>42521</v>
      </c>
      <c r="G1061" s="100">
        <f t="shared" ca="1" si="3739"/>
        <v>0</v>
      </c>
      <c r="H1061" s="96" t="s">
        <v>95</v>
      </c>
      <c r="I1061" s="96" t="s">
        <v>1360</v>
      </c>
      <c r="J1061" s="96" t="s">
        <v>1592</v>
      </c>
      <c r="K1061" s="101" t="str">
        <f t="shared" ca="1" si="3740"/>
        <v>Completed</v>
      </c>
      <c r="L1061" s="97" t="s">
        <v>64</v>
      </c>
      <c r="M1061" s="97" t="s">
        <v>58</v>
      </c>
      <c r="N1061" s="97" t="s">
        <v>59</v>
      </c>
      <c r="O1061" s="97" t="s">
        <v>60</v>
      </c>
      <c r="P1061" s="97" t="s">
        <v>61</v>
      </c>
      <c r="Q1061" s="97" t="s">
        <v>62</v>
      </c>
      <c r="R1061" s="102">
        <v>0.2</v>
      </c>
      <c r="S1061" s="102">
        <v>1.8</v>
      </c>
      <c r="T1061" s="103">
        <v>1000000</v>
      </c>
      <c r="U1061" s="103">
        <v>1000591</v>
      </c>
      <c r="V1061" s="101">
        <f t="shared" si="3741"/>
        <v>0</v>
      </c>
      <c r="W1061" s="101">
        <f t="shared" si="3742"/>
        <v>1000000</v>
      </c>
      <c r="X1061" s="103">
        <v>493</v>
      </c>
      <c r="Y1061" s="104">
        <f t="shared" si="3743"/>
        <v>4.9270880909382559E-4</v>
      </c>
      <c r="Z1061" s="105">
        <f t="shared" si="3744"/>
        <v>3.6532734279918868</v>
      </c>
      <c r="AA1061" s="106">
        <f t="shared" si="3745"/>
        <v>200</v>
      </c>
      <c r="AB1061" s="107">
        <f t="shared" si="3746"/>
        <v>200</v>
      </c>
      <c r="AC1061" s="106">
        <f t="shared" si="3747"/>
        <v>0</v>
      </c>
      <c r="AD1061" s="108">
        <f t="shared" si="3748"/>
        <v>1800</v>
      </c>
      <c r="AE1061" s="298">
        <v>1801.0638000000001</v>
      </c>
      <c r="AF1061" s="109">
        <f t="shared" si="3749"/>
        <v>1.0638000000001284</v>
      </c>
      <c r="AG1061" s="109">
        <v>0</v>
      </c>
      <c r="AH1061" s="109">
        <f t="shared" si="3750"/>
        <v>1601.0638000000001</v>
      </c>
      <c r="AI1061" s="341">
        <f t="shared" si="3751"/>
        <v>0.88895451676947812</v>
      </c>
    </row>
    <row r="1062" spans="1:37" ht="15" hidden="1" customHeight="1" x14ac:dyDescent="0.3">
      <c r="A1062" s="361" t="s">
        <v>1590</v>
      </c>
      <c r="B1062" s="97">
        <v>2016</v>
      </c>
      <c r="C1062" s="97">
        <v>5</v>
      </c>
      <c r="D1062" s="98" t="s">
        <v>1016</v>
      </c>
      <c r="E1062" s="99">
        <v>42498</v>
      </c>
      <c r="F1062" s="99">
        <v>42521</v>
      </c>
      <c r="G1062" s="100">
        <f t="shared" ref="G1062:G1069" ca="1" si="3752">IF($N$1&gt;F1062,0,(F1062-$N$1))</f>
        <v>0</v>
      </c>
      <c r="H1062" s="96" t="s">
        <v>95</v>
      </c>
      <c r="I1062" s="96" t="s">
        <v>1360</v>
      </c>
      <c r="J1062" s="96" t="s">
        <v>1592</v>
      </c>
      <c r="K1062" s="101" t="str">
        <f t="shared" ref="K1062:K1069" ca="1" si="3753">IF(F1062=0,$L$3,(IF(G1062=0,$L$1,$L$2)))</f>
        <v>Completed</v>
      </c>
      <c r="L1062" s="97" t="s">
        <v>666</v>
      </c>
      <c r="M1062" s="97" t="s">
        <v>58</v>
      </c>
      <c r="N1062" s="97" t="s">
        <v>59</v>
      </c>
      <c r="O1062" s="97" t="s">
        <v>42</v>
      </c>
      <c r="P1062" s="97" t="s">
        <v>61</v>
      </c>
      <c r="Q1062" s="97" t="s">
        <v>62</v>
      </c>
      <c r="R1062" s="102">
        <v>0.2</v>
      </c>
      <c r="S1062" s="102">
        <v>1.8</v>
      </c>
      <c r="T1062" s="103">
        <v>2000</v>
      </c>
      <c r="U1062" s="103">
        <v>2000</v>
      </c>
      <c r="V1062" s="101">
        <f t="shared" ref="V1062:V1069" si="3754">IF(U1062&gt;T1062,0,T1062-U1062)</f>
        <v>0</v>
      </c>
      <c r="W1062" s="101">
        <f t="shared" ref="W1062:W1069" si="3755">IF(U1062&gt;T1062,T1062,U1062)</f>
        <v>2000</v>
      </c>
      <c r="X1062" s="103"/>
      <c r="Y1062" s="104">
        <f t="shared" ref="Y1062:Y1069" si="3756">X1062/U1062</f>
        <v>0</v>
      </c>
      <c r="Z1062" s="105" t="e">
        <f t="shared" ref="Z1062:Z1069" si="3757">AE1062/X1062</f>
        <v>#DIV/0!</v>
      </c>
      <c r="AA1062" s="106">
        <f t="shared" ref="AA1062:AA1069" si="3758">IF(O1062="cpv",(T1062*R1062),(T1062/1000*R1062))</f>
        <v>0.4</v>
      </c>
      <c r="AB1062" s="107">
        <v>400</v>
      </c>
      <c r="AC1062" s="106">
        <f t="shared" ref="AC1062:AC1069" si="3759">AB1062-AA1062</f>
        <v>399.6</v>
      </c>
      <c r="AD1062" s="108">
        <f t="shared" ref="AD1062:AD1069" si="3760">IF(O1062="cpv",(T1062*S1062),(T1062/1000*S1062))</f>
        <v>3.6</v>
      </c>
      <c r="AE1062" s="298">
        <v>3.6</v>
      </c>
      <c r="AF1062" s="109">
        <f t="shared" ref="AF1062:AF1069" si="3761">AE1062-AD1062</f>
        <v>0</v>
      </c>
      <c r="AG1062" s="109">
        <v>0</v>
      </c>
      <c r="AH1062" s="109">
        <f t="shared" ref="AH1062:AH1069" si="3762">AE1062-AB1062-AG1062</f>
        <v>-396.4</v>
      </c>
      <c r="AI1062" s="341">
        <f t="shared" ref="AI1062:AI1069" si="3763">AH1062/AE1062</f>
        <v>-110.1111111111111</v>
      </c>
    </row>
    <row r="1063" spans="1:37" ht="15.75" hidden="1" customHeight="1" thickBot="1" x14ac:dyDescent="0.3">
      <c r="A1063" s="360" t="s">
        <v>1591</v>
      </c>
      <c r="B1063" s="157">
        <v>2016</v>
      </c>
      <c r="C1063" s="157">
        <v>5</v>
      </c>
      <c r="D1063" s="342" t="s">
        <v>1016</v>
      </c>
      <c r="E1063" s="159">
        <v>42498</v>
      </c>
      <c r="F1063" s="159">
        <v>42521</v>
      </c>
      <c r="G1063" s="343">
        <f t="shared" ca="1" si="3752"/>
        <v>0</v>
      </c>
      <c r="H1063" s="156" t="s">
        <v>95</v>
      </c>
      <c r="I1063" s="156" t="s">
        <v>1360</v>
      </c>
      <c r="J1063" s="156" t="s">
        <v>1592</v>
      </c>
      <c r="K1063" s="344" t="str">
        <f t="shared" ca="1" si="3753"/>
        <v>Completed</v>
      </c>
      <c r="L1063" s="157" t="s">
        <v>155</v>
      </c>
      <c r="M1063" s="157" t="s">
        <v>58</v>
      </c>
      <c r="N1063" s="157" t="s">
        <v>59</v>
      </c>
      <c r="O1063" s="157" t="s">
        <v>42</v>
      </c>
      <c r="P1063" s="157" t="s">
        <v>61</v>
      </c>
      <c r="Q1063" s="157" t="s">
        <v>62</v>
      </c>
      <c r="R1063" s="158">
        <v>0.25</v>
      </c>
      <c r="S1063" s="158">
        <v>1.8</v>
      </c>
      <c r="T1063" s="345">
        <v>3000</v>
      </c>
      <c r="U1063" s="345">
        <v>1500</v>
      </c>
      <c r="V1063" s="344">
        <f t="shared" si="3754"/>
        <v>1500</v>
      </c>
      <c r="W1063" s="344">
        <f t="shared" si="3755"/>
        <v>1500</v>
      </c>
      <c r="X1063" s="345"/>
      <c r="Y1063" s="346">
        <f t="shared" si="3756"/>
        <v>0</v>
      </c>
      <c r="Z1063" s="347" t="e">
        <f t="shared" si="3757"/>
        <v>#DIV/0!</v>
      </c>
      <c r="AA1063" s="348">
        <f t="shared" si="3758"/>
        <v>0.75</v>
      </c>
      <c r="AB1063" s="349">
        <v>450</v>
      </c>
      <c r="AC1063" s="348">
        <f t="shared" si="3759"/>
        <v>449.25</v>
      </c>
      <c r="AD1063" s="350">
        <f t="shared" si="3760"/>
        <v>5.4</v>
      </c>
      <c r="AE1063" s="351">
        <v>2.7</v>
      </c>
      <c r="AF1063" s="352">
        <f t="shared" si="3761"/>
        <v>-2.7</v>
      </c>
      <c r="AG1063" s="352">
        <v>0</v>
      </c>
      <c r="AH1063" s="352">
        <f t="shared" si="3762"/>
        <v>-447.3</v>
      </c>
      <c r="AI1063" s="353">
        <f t="shared" si="3763"/>
        <v>-165.66666666666666</v>
      </c>
    </row>
    <row r="1064" spans="1:37" ht="15" hidden="1" customHeight="1" x14ac:dyDescent="0.3">
      <c r="A1064" s="359" t="s">
        <v>1594</v>
      </c>
      <c r="B1064" s="111">
        <v>2016</v>
      </c>
      <c r="C1064" s="111">
        <v>5</v>
      </c>
      <c r="D1064" s="112" t="s">
        <v>1016</v>
      </c>
      <c r="E1064" s="113">
        <v>42500</v>
      </c>
      <c r="F1064" s="113">
        <v>42521</v>
      </c>
      <c r="G1064" s="114">
        <f t="shared" ca="1" si="3752"/>
        <v>0</v>
      </c>
      <c r="H1064" s="115" t="s">
        <v>84</v>
      </c>
      <c r="I1064" s="115" t="s">
        <v>1596</v>
      </c>
      <c r="J1064" s="115" t="s">
        <v>1593</v>
      </c>
      <c r="K1064" s="116" t="str">
        <f t="shared" ca="1" si="3753"/>
        <v>Completed</v>
      </c>
      <c r="L1064" s="111" t="s">
        <v>175</v>
      </c>
      <c r="M1064" s="111" t="s">
        <v>58</v>
      </c>
      <c r="N1064" s="111" t="s">
        <v>123</v>
      </c>
      <c r="O1064" s="111" t="s">
        <v>60</v>
      </c>
      <c r="P1064" s="111" t="s">
        <v>61</v>
      </c>
      <c r="Q1064" s="111" t="s">
        <v>62</v>
      </c>
      <c r="R1064" s="117"/>
      <c r="S1064" s="117">
        <v>10</v>
      </c>
      <c r="T1064" s="118">
        <v>1000000</v>
      </c>
      <c r="U1064" s="118">
        <v>1086668</v>
      </c>
      <c r="V1064" s="116">
        <f t="shared" si="3754"/>
        <v>0</v>
      </c>
      <c r="W1064" s="116">
        <f t="shared" si="3755"/>
        <v>1000000</v>
      </c>
      <c r="X1064" s="118"/>
      <c r="Y1064" s="119">
        <f t="shared" si="3756"/>
        <v>0</v>
      </c>
      <c r="Z1064" s="120" t="e">
        <f t="shared" si="3757"/>
        <v>#DIV/0!</v>
      </c>
      <c r="AA1064" s="121">
        <f t="shared" si="3758"/>
        <v>0</v>
      </c>
      <c r="AB1064" s="122">
        <f t="shared" ref="AB1064:AB1069" si="3764">IF(O1064="cpv",(IF(V1064&gt;0,U1064*R1064,AA1064)),(IF(V1064&gt;0,U1064/1000*R1064,AA1064)))</f>
        <v>0</v>
      </c>
      <c r="AC1064" s="121">
        <f t="shared" si="3759"/>
        <v>0</v>
      </c>
      <c r="AD1064" s="123">
        <f t="shared" si="3760"/>
        <v>10000</v>
      </c>
      <c r="AE1064" s="293">
        <v>10000</v>
      </c>
      <c r="AF1064" s="124">
        <f t="shared" si="3761"/>
        <v>0</v>
      </c>
      <c r="AG1064" s="124">
        <v>0</v>
      </c>
      <c r="AH1064" s="124">
        <f t="shared" si="3762"/>
        <v>10000</v>
      </c>
      <c r="AI1064" s="340">
        <f t="shared" si="3763"/>
        <v>1</v>
      </c>
    </row>
    <row r="1065" spans="1:37" ht="15.75" hidden="1" customHeight="1" thickBot="1" x14ac:dyDescent="0.3">
      <c r="A1065" s="360" t="s">
        <v>1595</v>
      </c>
      <c r="B1065" s="157">
        <v>2016</v>
      </c>
      <c r="C1065" s="157">
        <v>5</v>
      </c>
      <c r="D1065" s="342" t="s">
        <v>1016</v>
      </c>
      <c r="E1065" s="159">
        <v>42500</v>
      </c>
      <c r="F1065" s="159">
        <v>42521</v>
      </c>
      <c r="G1065" s="343">
        <f t="shared" ca="1" si="3752"/>
        <v>0</v>
      </c>
      <c r="H1065" s="156" t="s">
        <v>84</v>
      </c>
      <c r="I1065" s="156" t="s">
        <v>1596</v>
      </c>
      <c r="J1065" s="156" t="s">
        <v>1593</v>
      </c>
      <c r="K1065" s="344" t="str">
        <f t="shared" ca="1" si="3753"/>
        <v>Completed</v>
      </c>
      <c r="L1065" s="157" t="s">
        <v>1372</v>
      </c>
      <c r="M1065" s="157" t="s">
        <v>58</v>
      </c>
      <c r="N1065" s="157" t="s">
        <v>123</v>
      </c>
      <c r="O1065" s="157" t="s">
        <v>60</v>
      </c>
      <c r="P1065" s="157" t="s">
        <v>61</v>
      </c>
      <c r="Q1065" s="157" t="s">
        <v>62</v>
      </c>
      <c r="R1065" s="158"/>
      <c r="S1065" s="158">
        <v>10</v>
      </c>
      <c r="T1065" s="345">
        <v>0</v>
      </c>
      <c r="U1065" s="345">
        <v>0</v>
      </c>
      <c r="V1065" s="344">
        <f t="shared" si="3754"/>
        <v>0</v>
      </c>
      <c r="W1065" s="344">
        <f t="shared" si="3755"/>
        <v>0</v>
      </c>
      <c r="X1065" s="345"/>
      <c r="Y1065" s="346" t="e">
        <f t="shared" si="3756"/>
        <v>#DIV/0!</v>
      </c>
      <c r="Z1065" s="347" t="e">
        <f t="shared" si="3757"/>
        <v>#DIV/0!</v>
      </c>
      <c r="AA1065" s="348">
        <f t="shared" si="3758"/>
        <v>0</v>
      </c>
      <c r="AB1065" s="349">
        <f t="shared" si="3764"/>
        <v>0</v>
      </c>
      <c r="AC1065" s="348">
        <f t="shared" si="3759"/>
        <v>0</v>
      </c>
      <c r="AD1065" s="350">
        <f t="shared" si="3760"/>
        <v>0</v>
      </c>
      <c r="AE1065" s="351">
        <v>0</v>
      </c>
      <c r="AF1065" s="352">
        <f t="shared" si="3761"/>
        <v>0</v>
      </c>
      <c r="AG1065" s="352">
        <v>0</v>
      </c>
      <c r="AH1065" s="352">
        <f t="shared" si="3762"/>
        <v>0</v>
      </c>
      <c r="AI1065" s="353" t="e">
        <f t="shared" si="3763"/>
        <v>#DIV/0!</v>
      </c>
    </row>
    <row r="1066" spans="1:37" ht="15.75" hidden="1" customHeight="1" thickBot="1" x14ac:dyDescent="0.3">
      <c r="A1066" s="362" t="s">
        <v>1598</v>
      </c>
      <c r="B1066" s="141">
        <v>2016</v>
      </c>
      <c r="C1066" s="141">
        <v>5</v>
      </c>
      <c r="D1066" s="142" t="s">
        <v>1016</v>
      </c>
      <c r="E1066" s="143">
        <v>42500</v>
      </c>
      <c r="F1066" s="143">
        <v>42521</v>
      </c>
      <c r="G1066" s="144">
        <f t="shared" ca="1" si="3752"/>
        <v>0</v>
      </c>
      <c r="H1066" s="145" t="s">
        <v>84</v>
      </c>
      <c r="I1066" s="145" t="s">
        <v>1596</v>
      </c>
      <c r="J1066" s="145" t="s">
        <v>1597</v>
      </c>
      <c r="K1066" s="146" t="str">
        <f t="shared" ca="1" si="3753"/>
        <v>Completed</v>
      </c>
      <c r="L1066" s="141" t="s">
        <v>57</v>
      </c>
      <c r="M1066" s="141" t="s">
        <v>58</v>
      </c>
      <c r="N1066" s="141" t="s">
        <v>108</v>
      </c>
      <c r="O1066" s="141" t="s">
        <v>109</v>
      </c>
      <c r="P1066" s="141" t="s">
        <v>100</v>
      </c>
      <c r="Q1066" s="141" t="s">
        <v>101</v>
      </c>
      <c r="R1066" s="102">
        <v>1.4999999999999999E-2</v>
      </c>
      <c r="S1066" s="147">
        <v>3.3000000000000002E-2</v>
      </c>
      <c r="T1066" s="148">
        <v>40000</v>
      </c>
      <c r="U1066" s="148">
        <v>39627</v>
      </c>
      <c r="V1066" s="146">
        <f t="shared" si="3754"/>
        <v>373</v>
      </c>
      <c r="W1066" s="146">
        <f t="shared" si="3755"/>
        <v>39627</v>
      </c>
      <c r="X1066" s="148"/>
      <c r="Y1066" s="149">
        <f t="shared" si="3756"/>
        <v>0</v>
      </c>
      <c r="Z1066" s="150" t="e">
        <f t="shared" si="3757"/>
        <v>#DIV/0!</v>
      </c>
      <c r="AA1066" s="151">
        <f t="shared" si="3758"/>
        <v>600</v>
      </c>
      <c r="AB1066" s="152">
        <f t="shared" si="3764"/>
        <v>594.40499999999997</v>
      </c>
      <c r="AC1066" s="151">
        <f t="shared" si="3759"/>
        <v>-5.5950000000000273</v>
      </c>
      <c r="AD1066" s="153">
        <f t="shared" si="3760"/>
        <v>1320</v>
      </c>
      <c r="AE1066" s="295">
        <v>1320</v>
      </c>
      <c r="AF1066" s="154">
        <f t="shared" si="3761"/>
        <v>0</v>
      </c>
      <c r="AG1066" s="154">
        <v>0</v>
      </c>
      <c r="AH1066" s="154">
        <f t="shared" si="3762"/>
        <v>725.59500000000003</v>
      </c>
      <c r="AI1066" s="354">
        <f t="shared" si="3763"/>
        <v>0.54969318181818183</v>
      </c>
    </row>
    <row r="1067" spans="1:37" ht="15" hidden="1" customHeight="1" x14ac:dyDescent="0.3">
      <c r="A1067" s="359" t="s">
        <v>1599</v>
      </c>
      <c r="B1067" s="111">
        <v>2016</v>
      </c>
      <c r="C1067" s="111">
        <v>5</v>
      </c>
      <c r="D1067" s="112" t="s">
        <v>1016</v>
      </c>
      <c r="E1067" s="113">
        <v>42496</v>
      </c>
      <c r="F1067" s="113">
        <v>42521</v>
      </c>
      <c r="G1067" s="114">
        <f t="shared" ca="1" si="3752"/>
        <v>0</v>
      </c>
      <c r="H1067" s="115" t="s">
        <v>54</v>
      </c>
      <c r="I1067" s="115" t="s">
        <v>1292</v>
      </c>
      <c r="J1067" s="115" t="s">
        <v>1601</v>
      </c>
      <c r="K1067" s="116" t="str">
        <f t="shared" ca="1" si="3753"/>
        <v>Completed</v>
      </c>
      <c r="L1067" s="111" t="s">
        <v>315</v>
      </c>
      <c r="M1067" s="111" t="s">
        <v>58</v>
      </c>
      <c r="N1067" s="111" t="s">
        <v>306</v>
      </c>
      <c r="O1067" s="111" t="s">
        <v>60</v>
      </c>
      <c r="P1067" s="111" t="s">
        <v>61</v>
      </c>
      <c r="Q1067" s="111" t="s">
        <v>62</v>
      </c>
      <c r="R1067" s="117">
        <v>3</v>
      </c>
      <c r="S1067" s="117">
        <v>7.5</v>
      </c>
      <c r="T1067" s="118">
        <v>800000</v>
      </c>
      <c r="U1067" s="118">
        <v>811940</v>
      </c>
      <c r="V1067" s="116">
        <f t="shared" si="3754"/>
        <v>0</v>
      </c>
      <c r="W1067" s="116">
        <f t="shared" si="3755"/>
        <v>800000</v>
      </c>
      <c r="X1067" s="118">
        <v>24003</v>
      </c>
      <c r="Y1067" s="119">
        <f t="shared" si="3756"/>
        <v>2.9562529250929871E-2</v>
      </c>
      <c r="Z1067" s="120">
        <f t="shared" si="3757"/>
        <v>0.24996875390576179</v>
      </c>
      <c r="AA1067" s="121">
        <f t="shared" si="3758"/>
        <v>2400</v>
      </c>
      <c r="AB1067" s="122">
        <f t="shared" si="3764"/>
        <v>2400</v>
      </c>
      <c r="AC1067" s="121">
        <f t="shared" si="3759"/>
        <v>0</v>
      </c>
      <c r="AD1067" s="123">
        <f t="shared" si="3760"/>
        <v>6000</v>
      </c>
      <c r="AE1067" s="293">
        <v>6000</v>
      </c>
      <c r="AF1067" s="124">
        <f t="shared" si="3761"/>
        <v>0</v>
      </c>
      <c r="AG1067" s="124">
        <v>0</v>
      </c>
      <c r="AH1067" s="124">
        <f t="shared" si="3762"/>
        <v>3600</v>
      </c>
      <c r="AI1067" s="340">
        <f t="shared" si="3763"/>
        <v>0.6</v>
      </c>
      <c r="AK1067" s="429"/>
    </row>
    <row r="1068" spans="1:37" ht="15.75" hidden="1" customHeight="1" thickBot="1" x14ac:dyDescent="0.3">
      <c r="A1068" s="360" t="s">
        <v>1600</v>
      </c>
      <c r="B1068" s="157">
        <v>2016</v>
      </c>
      <c r="C1068" s="157">
        <v>5</v>
      </c>
      <c r="D1068" s="342" t="s">
        <v>1016</v>
      </c>
      <c r="E1068" s="159">
        <v>42496</v>
      </c>
      <c r="F1068" s="159">
        <v>42521</v>
      </c>
      <c r="G1068" s="343">
        <f t="shared" ca="1" si="3752"/>
        <v>0</v>
      </c>
      <c r="H1068" s="156" t="s">
        <v>54</v>
      </c>
      <c r="I1068" s="156" t="s">
        <v>1292</v>
      </c>
      <c r="J1068" s="156" t="s">
        <v>1601</v>
      </c>
      <c r="K1068" s="344" t="str">
        <f t="shared" ca="1" si="3753"/>
        <v>Completed</v>
      </c>
      <c r="L1068" s="157" t="s">
        <v>305</v>
      </c>
      <c r="M1068" s="157" t="s">
        <v>58</v>
      </c>
      <c r="N1068" s="157" t="s">
        <v>306</v>
      </c>
      <c r="O1068" s="157" t="s">
        <v>60</v>
      </c>
      <c r="P1068" s="157" t="s">
        <v>61</v>
      </c>
      <c r="Q1068" s="157" t="s">
        <v>62</v>
      </c>
      <c r="R1068" s="158">
        <v>3</v>
      </c>
      <c r="S1068" s="158">
        <v>7.5</v>
      </c>
      <c r="T1068" s="345">
        <v>600000</v>
      </c>
      <c r="U1068" s="345">
        <v>875049</v>
      </c>
      <c r="V1068" s="344">
        <f t="shared" si="3754"/>
        <v>0</v>
      </c>
      <c r="W1068" s="344">
        <f t="shared" si="3755"/>
        <v>600000</v>
      </c>
      <c r="X1068" s="345">
        <v>57837</v>
      </c>
      <c r="Y1068" s="346">
        <f t="shared" si="3756"/>
        <v>6.6095727210704766E-2</v>
      </c>
      <c r="Z1068" s="347">
        <f t="shared" si="3757"/>
        <v>6.4837387831319052E-2</v>
      </c>
      <c r="AA1068" s="348">
        <f t="shared" si="3758"/>
        <v>1800</v>
      </c>
      <c r="AB1068" s="349">
        <f t="shared" si="3764"/>
        <v>1800</v>
      </c>
      <c r="AC1068" s="348">
        <f t="shared" si="3759"/>
        <v>0</v>
      </c>
      <c r="AD1068" s="350">
        <f t="shared" si="3760"/>
        <v>4500</v>
      </c>
      <c r="AE1068" s="351">
        <v>3750</v>
      </c>
      <c r="AF1068" s="352">
        <f t="shared" si="3761"/>
        <v>-750</v>
      </c>
      <c r="AG1068" s="352">
        <v>0</v>
      </c>
      <c r="AH1068" s="352">
        <f t="shared" si="3762"/>
        <v>1950</v>
      </c>
      <c r="AI1068" s="353">
        <f t="shared" si="3763"/>
        <v>0.52</v>
      </c>
    </row>
    <row r="1069" spans="1:37" ht="15.75" hidden="1" customHeight="1" thickBot="1" x14ac:dyDescent="0.3">
      <c r="A1069" s="359" t="s">
        <v>1602</v>
      </c>
      <c r="B1069" s="111">
        <v>2016</v>
      </c>
      <c r="C1069" s="111">
        <v>5</v>
      </c>
      <c r="D1069" s="112" t="s">
        <v>1016</v>
      </c>
      <c r="E1069" s="113">
        <v>42496</v>
      </c>
      <c r="F1069" s="113">
        <v>42521</v>
      </c>
      <c r="G1069" s="114">
        <f t="shared" ca="1" si="3752"/>
        <v>0</v>
      </c>
      <c r="H1069" s="115" t="s">
        <v>54</v>
      </c>
      <c r="I1069" s="115" t="s">
        <v>1292</v>
      </c>
      <c r="J1069" s="115" t="s">
        <v>1607</v>
      </c>
      <c r="K1069" s="116" t="str">
        <f t="shared" ca="1" si="3753"/>
        <v>Completed</v>
      </c>
      <c r="L1069" s="111" t="s">
        <v>133</v>
      </c>
      <c r="M1069" s="111" t="s">
        <v>58</v>
      </c>
      <c r="N1069" s="111" t="s">
        <v>108</v>
      </c>
      <c r="O1069" s="111" t="s">
        <v>109</v>
      </c>
      <c r="P1069" s="111" t="s">
        <v>100</v>
      </c>
      <c r="Q1069" s="111" t="s">
        <v>101</v>
      </c>
      <c r="R1069" s="158">
        <v>5.0000000000000001E-3</v>
      </c>
      <c r="S1069" s="117">
        <v>3.3000000000000002E-2</v>
      </c>
      <c r="T1069" s="118">
        <v>180000</v>
      </c>
      <c r="U1069" s="118">
        <v>151716</v>
      </c>
      <c r="V1069" s="116">
        <f t="shared" si="3754"/>
        <v>28284</v>
      </c>
      <c r="W1069" s="116">
        <f t="shared" si="3755"/>
        <v>151716</v>
      </c>
      <c r="X1069" s="118">
        <v>2133</v>
      </c>
      <c r="Y1069" s="119">
        <f t="shared" si="3756"/>
        <v>1.4059163173297477E-2</v>
      </c>
      <c r="Z1069" s="120">
        <f t="shared" si="3757"/>
        <v>1.4431973745897797</v>
      </c>
      <c r="AA1069" s="121">
        <f t="shared" si="3758"/>
        <v>900</v>
      </c>
      <c r="AB1069" s="122">
        <f t="shared" si="3764"/>
        <v>758.58</v>
      </c>
      <c r="AC1069" s="121">
        <f t="shared" si="3759"/>
        <v>-141.41999999999996</v>
      </c>
      <c r="AD1069" s="123">
        <f t="shared" si="3760"/>
        <v>5940</v>
      </c>
      <c r="AE1069" s="293">
        <v>3078.34</v>
      </c>
      <c r="AF1069" s="124">
        <f t="shared" si="3761"/>
        <v>-2861.66</v>
      </c>
      <c r="AG1069" s="124">
        <v>0</v>
      </c>
      <c r="AH1069" s="124">
        <f t="shared" si="3762"/>
        <v>2319.7600000000002</v>
      </c>
      <c r="AI1069" s="340">
        <f t="shared" si="3763"/>
        <v>0.75357497872229839</v>
      </c>
      <c r="AK1069" s="429"/>
    </row>
    <row r="1070" spans="1:37" ht="15" hidden="1" customHeight="1" x14ac:dyDescent="0.3">
      <c r="A1070" s="361" t="s">
        <v>1603</v>
      </c>
      <c r="B1070" s="97">
        <v>2016</v>
      </c>
      <c r="C1070" s="97">
        <v>5</v>
      </c>
      <c r="D1070" s="98" t="s">
        <v>1016</v>
      </c>
      <c r="E1070" s="99">
        <v>42496</v>
      </c>
      <c r="F1070" s="99">
        <v>42521</v>
      </c>
      <c r="G1070" s="100">
        <f t="shared" ref="G1070:G1075" ca="1" si="3765">IF($N$1&gt;F1070,0,(F1070-$N$1))</f>
        <v>0</v>
      </c>
      <c r="H1070" s="96" t="s">
        <v>54</v>
      </c>
      <c r="I1070" s="96" t="s">
        <v>1292</v>
      </c>
      <c r="J1070" s="96" t="s">
        <v>1607</v>
      </c>
      <c r="K1070" s="101" t="str">
        <f t="shared" ref="K1070:K1075" ca="1" si="3766">IF(F1070=0,$L$3,(IF(G1070=0,$L$1,$L$2)))</f>
        <v>Completed</v>
      </c>
      <c r="L1070" s="97" t="s">
        <v>92</v>
      </c>
      <c r="M1070" s="97" t="s">
        <v>58</v>
      </c>
      <c r="N1070" s="97" t="s">
        <v>108</v>
      </c>
      <c r="O1070" s="97" t="s">
        <v>109</v>
      </c>
      <c r="P1070" s="97" t="s">
        <v>100</v>
      </c>
      <c r="Q1070" s="97" t="s">
        <v>101</v>
      </c>
      <c r="R1070" s="102">
        <v>1.2E-2</v>
      </c>
      <c r="S1070" s="102">
        <v>3.3000000000000002E-2</v>
      </c>
      <c r="T1070" s="103">
        <v>150000</v>
      </c>
      <c r="U1070" s="103">
        <v>150501</v>
      </c>
      <c r="V1070" s="101">
        <f t="shared" ref="V1070:V1075" si="3767">IF(U1070&gt;T1070,0,T1070-U1070)</f>
        <v>0</v>
      </c>
      <c r="W1070" s="101">
        <f t="shared" ref="W1070:W1075" si="3768">IF(U1070&gt;T1070,T1070,U1070)</f>
        <v>150000</v>
      </c>
      <c r="X1070" s="103">
        <v>5850</v>
      </c>
      <c r="Y1070" s="104">
        <f t="shared" ref="Y1070:Y1075" si="3769">X1070/U1070</f>
        <v>3.8870173620108833E-2</v>
      </c>
      <c r="Z1070" s="105">
        <f t="shared" ref="Z1070:Z1075" si="3770">AE1070/X1070</f>
        <v>0.84898000000000007</v>
      </c>
      <c r="AA1070" s="106">
        <f t="shared" ref="AA1070:AA1075" si="3771">IF(O1070="cpv",(T1070*R1070),(T1070/1000*R1070))</f>
        <v>1800</v>
      </c>
      <c r="AB1070" s="107">
        <f t="shared" ref="AB1070:AB1075" si="3772">IF(O1070="cpv",(IF(V1070&gt;0,U1070*R1070,AA1070)),(IF(V1070&gt;0,U1070/1000*R1070,AA1070)))</f>
        <v>1800</v>
      </c>
      <c r="AC1070" s="106">
        <f t="shared" ref="AC1070:AC1075" si="3773">AB1070-AA1070</f>
        <v>0</v>
      </c>
      <c r="AD1070" s="108">
        <f t="shared" ref="AD1070:AD1075" si="3774">IF(O1070="cpv",(T1070*S1070),(T1070/1000*S1070))</f>
        <v>4950</v>
      </c>
      <c r="AE1070" s="298">
        <v>4966.5330000000004</v>
      </c>
      <c r="AF1070" s="109">
        <f t="shared" ref="AF1070:AF1075" si="3775">AE1070-AD1070</f>
        <v>16.533000000000357</v>
      </c>
      <c r="AG1070" s="109">
        <v>0</v>
      </c>
      <c r="AH1070" s="109">
        <f t="shared" ref="AH1070:AH1075" si="3776">AE1070-AB1070-AG1070</f>
        <v>3166.5330000000004</v>
      </c>
      <c r="AI1070" s="341">
        <f t="shared" ref="AI1070:AI1075" si="3777">AH1070/AE1070</f>
        <v>0.63757413874024393</v>
      </c>
    </row>
    <row r="1071" spans="1:37" ht="15" hidden="1" customHeight="1" thickBot="1" x14ac:dyDescent="0.3">
      <c r="A1071" s="361" t="s">
        <v>1604</v>
      </c>
      <c r="B1071" s="97">
        <v>2016</v>
      </c>
      <c r="C1071" s="97">
        <v>5</v>
      </c>
      <c r="D1071" s="98" t="s">
        <v>1016</v>
      </c>
      <c r="E1071" s="99">
        <v>42496</v>
      </c>
      <c r="F1071" s="99">
        <v>42521</v>
      </c>
      <c r="G1071" s="100">
        <f t="shared" ca="1" si="3765"/>
        <v>0</v>
      </c>
      <c r="H1071" s="96" t="s">
        <v>54</v>
      </c>
      <c r="I1071" s="96" t="s">
        <v>1292</v>
      </c>
      <c r="J1071" s="96" t="s">
        <v>1607</v>
      </c>
      <c r="K1071" s="101" t="str">
        <f t="shared" ca="1" si="3766"/>
        <v>Completed</v>
      </c>
      <c r="L1071" s="97" t="s">
        <v>635</v>
      </c>
      <c r="M1071" s="97" t="s">
        <v>58</v>
      </c>
      <c r="N1071" s="97" t="s">
        <v>108</v>
      </c>
      <c r="O1071" s="97" t="s">
        <v>109</v>
      </c>
      <c r="P1071" s="97" t="s">
        <v>100</v>
      </c>
      <c r="Q1071" s="97" t="s">
        <v>101</v>
      </c>
      <c r="R1071" s="102">
        <v>2.1999999999999999E-2</v>
      </c>
      <c r="S1071" s="102">
        <v>3.3000000000000002E-2</v>
      </c>
      <c r="T1071" s="103">
        <v>100000</v>
      </c>
      <c r="U1071" s="103">
        <v>116179</v>
      </c>
      <c r="V1071" s="101">
        <f t="shared" si="3767"/>
        <v>0</v>
      </c>
      <c r="W1071" s="101">
        <f t="shared" si="3768"/>
        <v>100000</v>
      </c>
      <c r="X1071" s="103">
        <v>1700</v>
      </c>
      <c r="Y1071" s="104">
        <f t="shared" si="3769"/>
        <v>1.4632592809371745E-2</v>
      </c>
      <c r="Z1071" s="105">
        <f t="shared" si="3770"/>
        <v>2.2552394117647059</v>
      </c>
      <c r="AA1071" s="106">
        <f t="shared" si="3771"/>
        <v>2200</v>
      </c>
      <c r="AB1071" s="107">
        <f t="shared" si="3772"/>
        <v>2200</v>
      </c>
      <c r="AC1071" s="106">
        <f t="shared" si="3773"/>
        <v>0</v>
      </c>
      <c r="AD1071" s="108">
        <f t="shared" si="3774"/>
        <v>3300</v>
      </c>
      <c r="AE1071" s="298">
        <v>3833.9070000000002</v>
      </c>
      <c r="AF1071" s="109">
        <f t="shared" si="3775"/>
        <v>533.90700000000015</v>
      </c>
      <c r="AG1071" s="109">
        <v>0</v>
      </c>
      <c r="AH1071" s="109">
        <f t="shared" si="3776"/>
        <v>1633.9070000000002</v>
      </c>
      <c r="AI1071" s="341">
        <f t="shared" si="3777"/>
        <v>0.42617283100502962</v>
      </c>
    </row>
    <row r="1072" spans="1:37" ht="15" hidden="1" customHeight="1" thickBot="1" x14ac:dyDescent="0.3">
      <c r="A1072" s="361" t="s">
        <v>1605</v>
      </c>
      <c r="B1072" s="97">
        <v>2016</v>
      </c>
      <c r="C1072" s="97">
        <v>5</v>
      </c>
      <c r="D1072" s="98" t="s">
        <v>1016</v>
      </c>
      <c r="E1072" s="99">
        <v>42496</v>
      </c>
      <c r="F1072" s="99">
        <v>42521</v>
      </c>
      <c r="G1072" s="100">
        <f t="shared" ca="1" si="3765"/>
        <v>0</v>
      </c>
      <c r="H1072" s="96" t="s">
        <v>54</v>
      </c>
      <c r="I1072" s="96" t="s">
        <v>1292</v>
      </c>
      <c r="J1072" s="96" t="s">
        <v>1607</v>
      </c>
      <c r="K1072" s="101" t="str">
        <f t="shared" ca="1" si="3766"/>
        <v>Completed</v>
      </c>
      <c r="L1072" s="97" t="s">
        <v>64</v>
      </c>
      <c r="M1072" s="97" t="s">
        <v>58</v>
      </c>
      <c r="N1072" s="97" t="s">
        <v>108</v>
      </c>
      <c r="O1072" s="97" t="s">
        <v>109</v>
      </c>
      <c r="P1072" s="97" t="s">
        <v>100</v>
      </c>
      <c r="Q1072" s="97" t="s">
        <v>101</v>
      </c>
      <c r="R1072" s="117">
        <v>6.0000000000000001E-3</v>
      </c>
      <c r="S1072" s="102">
        <v>3.3000000000000002E-2</v>
      </c>
      <c r="T1072" s="103">
        <v>130000</v>
      </c>
      <c r="U1072" s="103">
        <v>130049</v>
      </c>
      <c r="V1072" s="101">
        <f t="shared" si="3767"/>
        <v>0</v>
      </c>
      <c r="W1072" s="101">
        <f t="shared" si="3768"/>
        <v>130000</v>
      </c>
      <c r="X1072" s="103">
        <v>6104</v>
      </c>
      <c r="Y1072" s="104">
        <f t="shared" si="3769"/>
        <v>4.6936154833947204E-2</v>
      </c>
      <c r="Z1072" s="105">
        <f t="shared" si="3770"/>
        <v>0.70308273263433818</v>
      </c>
      <c r="AA1072" s="106">
        <f t="shared" si="3771"/>
        <v>780</v>
      </c>
      <c r="AB1072" s="107">
        <f t="shared" si="3772"/>
        <v>780</v>
      </c>
      <c r="AC1072" s="106">
        <f t="shared" si="3773"/>
        <v>0</v>
      </c>
      <c r="AD1072" s="108">
        <f t="shared" si="3774"/>
        <v>4290</v>
      </c>
      <c r="AE1072" s="298">
        <v>4291.6170000000002</v>
      </c>
      <c r="AF1072" s="109">
        <f t="shared" si="3775"/>
        <v>1.6170000000001892</v>
      </c>
      <c r="AG1072" s="109">
        <v>0</v>
      </c>
      <c r="AH1072" s="109">
        <f t="shared" si="3776"/>
        <v>3511.6170000000002</v>
      </c>
      <c r="AI1072" s="341">
        <f t="shared" si="3777"/>
        <v>0.81825032382899032</v>
      </c>
    </row>
    <row r="1073" spans="1:37" ht="15.75" hidden="1" customHeight="1" thickBot="1" x14ac:dyDescent="0.3">
      <c r="A1073" s="360" t="s">
        <v>1606</v>
      </c>
      <c r="B1073" s="157">
        <v>2016</v>
      </c>
      <c r="C1073" s="157">
        <v>5</v>
      </c>
      <c r="D1073" s="342" t="s">
        <v>1016</v>
      </c>
      <c r="E1073" s="159">
        <v>42496</v>
      </c>
      <c r="F1073" s="159">
        <v>42521</v>
      </c>
      <c r="G1073" s="343">
        <f t="shared" ca="1" si="3765"/>
        <v>0</v>
      </c>
      <c r="H1073" s="156" t="s">
        <v>54</v>
      </c>
      <c r="I1073" s="156" t="s">
        <v>1292</v>
      </c>
      <c r="J1073" s="156" t="s">
        <v>1607</v>
      </c>
      <c r="K1073" s="344" t="str">
        <f t="shared" ca="1" si="3766"/>
        <v>Completed</v>
      </c>
      <c r="L1073" s="157" t="s">
        <v>77</v>
      </c>
      <c r="M1073" s="157" t="s">
        <v>58</v>
      </c>
      <c r="N1073" s="157" t="s">
        <v>108</v>
      </c>
      <c r="O1073" s="157" t="s">
        <v>109</v>
      </c>
      <c r="P1073" s="157" t="s">
        <v>100</v>
      </c>
      <c r="Q1073" s="157" t="s">
        <v>101</v>
      </c>
      <c r="R1073" s="117">
        <v>0.01</v>
      </c>
      <c r="S1073" s="158">
        <v>3.3000000000000002E-2</v>
      </c>
      <c r="T1073" s="345">
        <v>130000</v>
      </c>
      <c r="U1073" s="345">
        <v>134988</v>
      </c>
      <c r="V1073" s="344">
        <f t="shared" si="3767"/>
        <v>0</v>
      </c>
      <c r="W1073" s="344">
        <f t="shared" si="3768"/>
        <v>130000</v>
      </c>
      <c r="X1073" s="345">
        <v>11611</v>
      </c>
      <c r="Y1073" s="346">
        <f t="shared" si="3769"/>
        <v>8.6015053189913177E-2</v>
      </c>
      <c r="Z1073" s="347">
        <f t="shared" si="3770"/>
        <v>0.38365377659116356</v>
      </c>
      <c r="AA1073" s="348">
        <f t="shared" si="3771"/>
        <v>1300</v>
      </c>
      <c r="AB1073" s="349">
        <f t="shared" si="3772"/>
        <v>1300</v>
      </c>
      <c r="AC1073" s="348">
        <f t="shared" si="3773"/>
        <v>0</v>
      </c>
      <c r="AD1073" s="350">
        <f t="shared" si="3774"/>
        <v>4290</v>
      </c>
      <c r="AE1073" s="351">
        <v>4454.6040000000003</v>
      </c>
      <c r="AF1073" s="352">
        <f t="shared" si="3775"/>
        <v>164.60400000000027</v>
      </c>
      <c r="AG1073" s="352">
        <v>0</v>
      </c>
      <c r="AH1073" s="352">
        <f t="shared" si="3776"/>
        <v>3154.6040000000003</v>
      </c>
      <c r="AI1073" s="353">
        <f t="shared" si="3777"/>
        <v>0.70816710082422596</v>
      </c>
    </row>
    <row r="1074" spans="1:37" ht="15" hidden="1" customHeight="1" x14ac:dyDescent="0.3">
      <c r="A1074" s="359" t="s">
        <v>1608</v>
      </c>
      <c r="B1074" s="111">
        <v>2016</v>
      </c>
      <c r="C1074" s="111">
        <v>5</v>
      </c>
      <c r="D1074" s="112" t="s">
        <v>1016</v>
      </c>
      <c r="E1074" s="113">
        <v>42500</v>
      </c>
      <c r="F1074" s="113">
        <v>42503</v>
      </c>
      <c r="G1074" s="114">
        <f t="shared" ca="1" si="3765"/>
        <v>0</v>
      </c>
      <c r="H1074" s="115" t="s">
        <v>84</v>
      </c>
      <c r="I1074" s="115" t="s">
        <v>170</v>
      </c>
      <c r="J1074" s="115" t="s">
        <v>1611</v>
      </c>
      <c r="K1074" s="116" t="str">
        <f t="shared" ca="1" si="3766"/>
        <v>Completed</v>
      </c>
      <c r="L1074" s="111" t="s">
        <v>82</v>
      </c>
      <c r="M1074" s="111" t="s">
        <v>58</v>
      </c>
      <c r="N1074" s="111" t="s">
        <v>59</v>
      </c>
      <c r="O1074" s="111" t="s">
        <v>60</v>
      </c>
      <c r="P1074" s="111" t="s">
        <v>61</v>
      </c>
      <c r="Q1074" s="111" t="s">
        <v>62</v>
      </c>
      <c r="R1074" s="117">
        <v>0.1</v>
      </c>
      <c r="S1074" s="117">
        <v>0.8</v>
      </c>
      <c r="T1074" s="118">
        <v>4000000</v>
      </c>
      <c r="U1074" s="118">
        <v>4168343</v>
      </c>
      <c r="V1074" s="116">
        <f t="shared" si="3767"/>
        <v>0</v>
      </c>
      <c r="W1074" s="116">
        <f t="shared" si="3768"/>
        <v>4000000</v>
      </c>
      <c r="X1074" s="118"/>
      <c r="Y1074" s="119">
        <f t="shared" si="3769"/>
        <v>0</v>
      </c>
      <c r="Z1074" s="120" t="e">
        <f t="shared" si="3770"/>
        <v>#DIV/0!</v>
      </c>
      <c r="AA1074" s="121">
        <f t="shared" si="3771"/>
        <v>400</v>
      </c>
      <c r="AB1074" s="122">
        <f t="shared" si="3772"/>
        <v>400</v>
      </c>
      <c r="AC1074" s="121">
        <f t="shared" si="3773"/>
        <v>0</v>
      </c>
      <c r="AD1074" s="123">
        <f t="shared" si="3774"/>
        <v>3200</v>
      </c>
      <c r="AE1074" s="293">
        <v>1840</v>
      </c>
      <c r="AF1074" s="124">
        <f t="shared" si="3775"/>
        <v>-1360</v>
      </c>
      <c r="AG1074" s="124">
        <v>0</v>
      </c>
      <c r="AH1074" s="124">
        <f t="shared" si="3776"/>
        <v>1440</v>
      </c>
      <c r="AI1074" s="340">
        <f t="shared" si="3777"/>
        <v>0.78260869565217395</v>
      </c>
      <c r="AK1074" s="429"/>
    </row>
    <row r="1075" spans="1:37" ht="15" hidden="1" customHeight="1" x14ac:dyDescent="0.3">
      <c r="A1075" s="361" t="s">
        <v>1609</v>
      </c>
      <c r="B1075" s="97">
        <v>2016</v>
      </c>
      <c r="C1075" s="97">
        <v>5</v>
      </c>
      <c r="D1075" s="98" t="s">
        <v>1016</v>
      </c>
      <c r="E1075" s="99">
        <v>42500</v>
      </c>
      <c r="F1075" s="99">
        <v>42503</v>
      </c>
      <c r="G1075" s="100">
        <f t="shared" ca="1" si="3765"/>
        <v>0</v>
      </c>
      <c r="H1075" s="96" t="s">
        <v>84</v>
      </c>
      <c r="I1075" s="96" t="s">
        <v>170</v>
      </c>
      <c r="J1075" s="96" t="s">
        <v>1611</v>
      </c>
      <c r="K1075" s="101" t="str">
        <f t="shared" ca="1" si="3766"/>
        <v>Completed</v>
      </c>
      <c r="L1075" s="97" t="s">
        <v>64</v>
      </c>
      <c r="M1075" s="97" t="s">
        <v>58</v>
      </c>
      <c r="N1075" s="97" t="s">
        <v>59</v>
      </c>
      <c r="O1075" s="97" t="s">
        <v>60</v>
      </c>
      <c r="P1075" s="97" t="s">
        <v>61</v>
      </c>
      <c r="Q1075" s="97" t="s">
        <v>62</v>
      </c>
      <c r="R1075" s="102">
        <v>0.2</v>
      </c>
      <c r="S1075" s="102">
        <v>0.8</v>
      </c>
      <c r="T1075" s="103">
        <v>2000000</v>
      </c>
      <c r="U1075" s="103">
        <v>2042936</v>
      </c>
      <c r="V1075" s="101">
        <f t="shared" si="3767"/>
        <v>0</v>
      </c>
      <c r="W1075" s="101">
        <f t="shared" si="3768"/>
        <v>2000000</v>
      </c>
      <c r="X1075" s="103">
        <v>232</v>
      </c>
      <c r="Y1075" s="104">
        <f t="shared" si="3769"/>
        <v>1.135620499124789E-4</v>
      </c>
      <c r="Z1075" s="105">
        <f t="shared" si="3770"/>
        <v>6.8965517241379306</v>
      </c>
      <c r="AA1075" s="106">
        <f t="shared" si="3771"/>
        <v>400</v>
      </c>
      <c r="AB1075" s="107">
        <f t="shared" si="3772"/>
        <v>400</v>
      </c>
      <c r="AC1075" s="106">
        <f t="shared" si="3773"/>
        <v>0</v>
      </c>
      <c r="AD1075" s="108">
        <f t="shared" si="3774"/>
        <v>1600</v>
      </c>
      <c r="AE1075" s="298">
        <v>1600</v>
      </c>
      <c r="AF1075" s="109">
        <f t="shared" si="3775"/>
        <v>0</v>
      </c>
      <c r="AG1075" s="109">
        <v>0</v>
      </c>
      <c r="AH1075" s="109">
        <f t="shared" si="3776"/>
        <v>1200</v>
      </c>
      <c r="AI1075" s="341">
        <f t="shared" si="3777"/>
        <v>0.75</v>
      </c>
    </row>
    <row r="1076" spans="1:37" ht="15.75" hidden="1" customHeight="1" thickBot="1" x14ac:dyDescent="0.3">
      <c r="A1076" s="360" t="s">
        <v>1610</v>
      </c>
      <c r="B1076" s="157">
        <v>2016</v>
      </c>
      <c r="C1076" s="157">
        <v>5</v>
      </c>
      <c r="D1076" s="342" t="s">
        <v>1016</v>
      </c>
      <c r="E1076" s="159">
        <v>42500</v>
      </c>
      <c r="F1076" s="159">
        <v>42503</v>
      </c>
      <c r="G1076" s="343">
        <f t="shared" ref="G1076:G1077" ca="1" si="3778">IF($N$1&gt;F1076,0,(F1076-$N$1))</f>
        <v>0</v>
      </c>
      <c r="H1076" s="156" t="s">
        <v>84</v>
      </c>
      <c r="I1076" s="156" t="s">
        <v>170</v>
      </c>
      <c r="J1076" s="156" t="s">
        <v>1611</v>
      </c>
      <c r="K1076" s="344" t="str">
        <f t="shared" ref="K1076:K1077" ca="1" si="3779">IF(F1076=0,$L$3,(IF(G1076=0,$L$1,$L$2)))</f>
        <v>Completed</v>
      </c>
      <c r="L1076" s="157" t="s">
        <v>57</v>
      </c>
      <c r="M1076" s="157" t="s">
        <v>58</v>
      </c>
      <c r="N1076" s="157" t="s">
        <v>59</v>
      </c>
      <c r="O1076" s="157" t="s">
        <v>60</v>
      </c>
      <c r="P1076" s="157" t="s">
        <v>61</v>
      </c>
      <c r="Q1076" s="157" t="s">
        <v>62</v>
      </c>
      <c r="R1076" s="158">
        <v>0.5</v>
      </c>
      <c r="S1076" s="158">
        <v>0.8</v>
      </c>
      <c r="T1076" s="345">
        <v>700000</v>
      </c>
      <c r="U1076" s="345">
        <v>700120</v>
      </c>
      <c r="V1076" s="344">
        <f t="shared" ref="V1076:V1077" si="3780">IF(U1076&gt;T1076,0,T1076-U1076)</f>
        <v>0</v>
      </c>
      <c r="W1076" s="344">
        <f t="shared" ref="W1076:W1077" si="3781">IF(U1076&gt;T1076,T1076,U1076)</f>
        <v>700000</v>
      </c>
      <c r="X1076" s="345"/>
      <c r="Y1076" s="346">
        <f t="shared" ref="Y1076:Y1077" si="3782">X1076/U1076</f>
        <v>0</v>
      </c>
      <c r="Z1076" s="347" t="e">
        <f t="shared" ref="Z1076:Z1077" si="3783">AE1076/X1076</f>
        <v>#DIV/0!</v>
      </c>
      <c r="AA1076" s="348">
        <f t="shared" ref="AA1076:AA1077" si="3784">IF(O1076="cpv",(T1076*R1076),(T1076/1000*R1076))</f>
        <v>350</v>
      </c>
      <c r="AB1076" s="349">
        <f t="shared" ref="AB1076:AB1077" si="3785">IF(O1076="cpv",(IF(V1076&gt;0,U1076*R1076,AA1076)),(IF(V1076&gt;0,U1076/1000*R1076,AA1076)))</f>
        <v>350</v>
      </c>
      <c r="AC1076" s="348">
        <f t="shared" ref="AC1076:AC1077" si="3786">AB1076-AA1076</f>
        <v>0</v>
      </c>
      <c r="AD1076" s="350">
        <f t="shared" ref="AD1076:AD1077" si="3787">IF(O1076="cpv",(T1076*S1076),(T1076/1000*S1076))</f>
        <v>560</v>
      </c>
      <c r="AE1076" s="351">
        <v>560</v>
      </c>
      <c r="AF1076" s="352">
        <f t="shared" ref="AF1076:AF1077" si="3788">AE1076-AD1076</f>
        <v>0</v>
      </c>
      <c r="AG1076" s="352">
        <v>0</v>
      </c>
      <c r="AH1076" s="352">
        <f t="shared" ref="AH1076:AH1077" si="3789">AE1076-AB1076-AG1076</f>
        <v>210</v>
      </c>
      <c r="AI1076" s="353">
        <f t="shared" ref="AI1076:AI1077" si="3790">AH1076/AE1076</f>
        <v>0.375</v>
      </c>
    </row>
    <row r="1077" spans="1:37" ht="15.75" hidden="1" customHeight="1" thickBot="1" x14ac:dyDescent="0.3">
      <c r="A1077" s="362" t="s">
        <v>1612</v>
      </c>
      <c r="B1077" s="141">
        <v>2016</v>
      </c>
      <c r="C1077" s="141">
        <v>5</v>
      </c>
      <c r="D1077" s="142" t="s">
        <v>1016</v>
      </c>
      <c r="E1077" s="143">
        <v>42501</v>
      </c>
      <c r="F1077" s="143">
        <v>42521</v>
      </c>
      <c r="G1077" s="144">
        <f t="shared" ca="1" si="3778"/>
        <v>0</v>
      </c>
      <c r="H1077" s="145" t="s">
        <v>95</v>
      </c>
      <c r="I1077" s="145" t="s">
        <v>96</v>
      </c>
      <c r="J1077" s="145" t="s">
        <v>1613</v>
      </c>
      <c r="K1077" s="146" t="str">
        <f t="shared" ca="1" si="3779"/>
        <v>Completed</v>
      </c>
      <c r="L1077" s="141" t="s">
        <v>98</v>
      </c>
      <c r="M1077" s="141" t="s">
        <v>58</v>
      </c>
      <c r="N1077" s="141" t="s">
        <v>123</v>
      </c>
      <c r="O1077" s="141" t="s">
        <v>109</v>
      </c>
      <c r="P1077" s="141" t="s">
        <v>100</v>
      </c>
      <c r="Q1077" s="141" t="s">
        <v>101</v>
      </c>
      <c r="R1077" s="147">
        <v>3.6999999999999998E-2</v>
      </c>
      <c r="S1077" s="147">
        <v>6.5000000000000002E-2</v>
      </c>
      <c r="T1077" s="148">
        <v>231000</v>
      </c>
      <c r="U1077" s="148">
        <v>231804</v>
      </c>
      <c r="V1077" s="146">
        <f t="shared" si="3780"/>
        <v>0</v>
      </c>
      <c r="W1077" s="146">
        <f t="shared" si="3781"/>
        <v>231000</v>
      </c>
      <c r="X1077" s="148">
        <v>6395</v>
      </c>
      <c r="Y1077" s="149">
        <f t="shared" si="3782"/>
        <v>2.7587962243964727E-2</v>
      </c>
      <c r="Z1077" s="150">
        <f t="shared" si="3783"/>
        <v>2.3455824863174355</v>
      </c>
      <c r="AA1077" s="151">
        <f t="shared" si="3784"/>
        <v>8547</v>
      </c>
      <c r="AB1077" s="152">
        <f t="shared" si="3785"/>
        <v>8547</v>
      </c>
      <c r="AC1077" s="151">
        <f t="shared" si="3786"/>
        <v>0</v>
      </c>
      <c r="AD1077" s="153">
        <f t="shared" si="3787"/>
        <v>15015</v>
      </c>
      <c r="AE1077" s="295">
        <v>15000</v>
      </c>
      <c r="AF1077" s="154">
        <f t="shared" si="3788"/>
        <v>-15</v>
      </c>
      <c r="AG1077" s="154">
        <v>0</v>
      </c>
      <c r="AH1077" s="154">
        <f t="shared" si="3789"/>
        <v>6453</v>
      </c>
      <c r="AI1077" s="354">
        <f t="shared" si="3790"/>
        <v>0.43020000000000003</v>
      </c>
    </row>
    <row r="1078" spans="1:37" ht="15.75" hidden="1" customHeight="1" thickBot="1" x14ac:dyDescent="0.3">
      <c r="A1078" s="362" t="s">
        <v>1614</v>
      </c>
      <c r="B1078" s="141">
        <v>2016</v>
      </c>
      <c r="C1078" s="141">
        <v>5</v>
      </c>
      <c r="D1078" s="142" t="s">
        <v>1016</v>
      </c>
      <c r="E1078" s="143">
        <v>42501</v>
      </c>
      <c r="F1078" s="143">
        <v>42521</v>
      </c>
      <c r="G1078" s="144">
        <f t="shared" ref="G1078:G1083" ca="1" si="3791">IF($N$1&gt;F1078,0,(F1078-$N$1))</f>
        <v>0</v>
      </c>
      <c r="H1078" s="145" t="s">
        <v>95</v>
      </c>
      <c r="I1078" s="145" t="s">
        <v>1615</v>
      </c>
      <c r="J1078" s="145" t="s">
        <v>1616</v>
      </c>
      <c r="K1078" s="146" t="str">
        <f t="shared" ref="K1078:K1083" ca="1" si="3792">IF(F1078=0,$L$3,(IF(G1078=0,$L$1,$L$2)))</f>
        <v>Completed</v>
      </c>
      <c r="L1078" s="141" t="s">
        <v>64</v>
      </c>
      <c r="M1078" s="141" t="s">
        <v>58</v>
      </c>
      <c r="N1078" s="141" t="s">
        <v>59</v>
      </c>
      <c r="O1078" s="141" t="s">
        <v>60</v>
      </c>
      <c r="P1078" s="141" t="s">
        <v>61</v>
      </c>
      <c r="Q1078" s="141" t="s">
        <v>62</v>
      </c>
      <c r="R1078" s="102">
        <v>0.2</v>
      </c>
      <c r="S1078" s="147">
        <v>2</v>
      </c>
      <c r="T1078" s="148">
        <v>600000</v>
      </c>
      <c r="U1078" s="148">
        <v>406086</v>
      </c>
      <c r="V1078" s="146">
        <f t="shared" ref="V1078:V1083" si="3793">IF(U1078&gt;T1078,0,T1078-U1078)</f>
        <v>193914</v>
      </c>
      <c r="W1078" s="146">
        <f t="shared" ref="W1078:W1083" si="3794">IF(U1078&gt;T1078,T1078,U1078)</f>
        <v>406086</v>
      </c>
      <c r="X1078" s="148">
        <v>124</v>
      </c>
      <c r="Y1078" s="149">
        <f t="shared" ref="Y1078:Y1083" si="3795">X1078/U1078</f>
        <v>3.0535403830715663E-4</v>
      </c>
      <c r="Z1078" s="150">
        <f t="shared" ref="Z1078:Z1083" si="3796">AE1078/X1078</f>
        <v>6.5483870967741939</v>
      </c>
      <c r="AA1078" s="151">
        <f t="shared" ref="AA1078:AA1083" si="3797">IF(O1078="cpv",(T1078*R1078),(T1078/1000*R1078))</f>
        <v>120</v>
      </c>
      <c r="AB1078" s="152">
        <f t="shared" ref="AB1078:AB1083" si="3798">IF(O1078="cpv",(IF(V1078&gt;0,U1078*R1078,AA1078)),(IF(V1078&gt;0,U1078/1000*R1078,AA1078)))</f>
        <v>81.217200000000005</v>
      </c>
      <c r="AC1078" s="151">
        <f t="shared" ref="AC1078:AC1083" si="3799">AB1078-AA1078</f>
        <v>-38.782799999999995</v>
      </c>
      <c r="AD1078" s="153">
        <f t="shared" ref="AD1078:AD1083" si="3800">IF(O1078="cpv",(T1078*S1078),(T1078/1000*S1078))</f>
        <v>1200</v>
      </c>
      <c r="AE1078" s="295">
        <v>812</v>
      </c>
      <c r="AF1078" s="154">
        <f t="shared" ref="AF1078:AF1083" si="3801">AE1078-AD1078</f>
        <v>-388</v>
      </c>
      <c r="AG1078" s="154">
        <v>0</v>
      </c>
      <c r="AH1078" s="154">
        <f t="shared" ref="AH1078:AH1083" si="3802">AE1078-AB1078-AG1078</f>
        <v>730.78279999999995</v>
      </c>
      <c r="AI1078" s="354">
        <f t="shared" ref="AI1078:AI1083" si="3803">AH1078/AE1078</f>
        <v>0.89997881773399013</v>
      </c>
    </row>
    <row r="1079" spans="1:37" ht="15.75" hidden="1" customHeight="1" thickBot="1" x14ac:dyDescent="0.3">
      <c r="A1079" s="362" t="s">
        <v>1617</v>
      </c>
      <c r="B1079" s="141">
        <v>2016</v>
      </c>
      <c r="C1079" s="141">
        <v>5</v>
      </c>
      <c r="D1079" s="142" t="s">
        <v>1016</v>
      </c>
      <c r="E1079" s="143">
        <v>42501</v>
      </c>
      <c r="F1079" s="143">
        <v>42521</v>
      </c>
      <c r="G1079" s="144">
        <f t="shared" ca="1" si="3791"/>
        <v>0</v>
      </c>
      <c r="H1079" s="145" t="s">
        <v>95</v>
      </c>
      <c r="I1079" s="145" t="s">
        <v>1615</v>
      </c>
      <c r="J1079" s="145" t="s">
        <v>1618</v>
      </c>
      <c r="K1079" s="146" t="str">
        <f t="shared" ca="1" si="3792"/>
        <v>Completed</v>
      </c>
      <c r="L1079" s="141" t="s">
        <v>82</v>
      </c>
      <c r="M1079" s="141" t="s">
        <v>58</v>
      </c>
      <c r="N1079" s="141" t="s">
        <v>78</v>
      </c>
      <c r="O1079" s="141" t="s">
        <v>60</v>
      </c>
      <c r="P1079" s="141" t="s">
        <v>79</v>
      </c>
      <c r="Q1079" s="141" t="s">
        <v>79</v>
      </c>
      <c r="R1079" s="117">
        <v>0.5</v>
      </c>
      <c r="S1079" s="147">
        <v>4.5</v>
      </c>
      <c r="T1079" s="148">
        <v>250000</v>
      </c>
      <c r="U1079" s="148">
        <v>0</v>
      </c>
      <c r="V1079" s="146">
        <f t="shared" si="3793"/>
        <v>250000</v>
      </c>
      <c r="W1079" s="146">
        <f t="shared" si="3794"/>
        <v>0</v>
      </c>
      <c r="X1079" s="148"/>
      <c r="Y1079" s="149" t="e">
        <f t="shared" si="3795"/>
        <v>#DIV/0!</v>
      </c>
      <c r="Z1079" s="150" t="e">
        <f t="shared" si="3796"/>
        <v>#DIV/0!</v>
      </c>
      <c r="AA1079" s="151">
        <f t="shared" si="3797"/>
        <v>125</v>
      </c>
      <c r="AB1079" s="152">
        <f t="shared" si="3798"/>
        <v>0</v>
      </c>
      <c r="AC1079" s="151">
        <f t="shared" si="3799"/>
        <v>-125</v>
      </c>
      <c r="AD1079" s="153">
        <f t="shared" si="3800"/>
        <v>1125</v>
      </c>
      <c r="AE1079" s="295">
        <v>0</v>
      </c>
      <c r="AF1079" s="154">
        <f t="shared" si="3801"/>
        <v>-1125</v>
      </c>
      <c r="AG1079" s="154">
        <v>0</v>
      </c>
      <c r="AH1079" s="154">
        <f t="shared" si="3802"/>
        <v>0</v>
      </c>
      <c r="AI1079" s="354" t="e">
        <f t="shared" si="3803"/>
        <v>#DIV/0!</v>
      </c>
    </row>
    <row r="1080" spans="1:37" ht="15" hidden="1" customHeight="1" x14ac:dyDescent="0.3">
      <c r="A1080" s="359" t="s">
        <v>1619</v>
      </c>
      <c r="B1080" s="111">
        <v>2016</v>
      </c>
      <c r="C1080" s="111">
        <v>5</v>
      </c>
      <c r="D1080" s="112" t="s">
        <v>1016</v>
      </c>
      <c r="E1080" s="113">
        <v>42501</v>
      </c>
      <c r="F1080" s="113">
        <v>42521</v>
      </c>
      <c r="G1080" s="114">
        <f t="shared" ca="1" si="3791"/>
        <v>0</v>
      </c>
      <c r="H1080" s="115" t="s">
        <v>54</v>
      </c>
      <c r="I1080" s="115" t="s">
        <v>524</v>
      </c>
      <c r="J1080" s="115" t="s">
        <v>1622</v>
      </c>
      <c r="K1080" s="116" t="str">
        <f t="shared" ca="1" si="3792"/>
        <v>Completed</v>
      </c>
      <c r="L1080" s="111" t="s">
        <v>82</v>
      </c>
      <c r="M1080" s="111" t="s">
        <v>58</v>
      </c>
      <c r="N1080" s="111" t="s">
        <v>78</v>
      </c>
      <c r="O1080" s="111" t="s">
        <v>60</v>
      </c>
      <c r="P1080" s="111" t="s">
        <v>79</v>
      </c>
      <c r="Q1080" s="111" t="s">
        <v>79</v>
      </c>
      <c r="R1080" s="117">
        <v>0.5</v>
      </c>
      <c r="S1080" s="117">
        <v>4.25</v>
      </c>
      <c r="T1080" s="118">
        <v>1000000</v>
      </c>
      <c r="U1080" s="118">
        <v>1001647</v>
      </c>
      <c r="V1080" s="116">
        <f t="shared" si="3793"/>
        <v>0</v>
      </c>
      <c r="W1080" s="116">
        <f t="shared" si="3794"/>
        <v>1000000</v>
      </c>
      <c r="X1080" s="118">
        <v>9485</v>
      </c>
      <c r="Y1080" s="119">
        <f t="shared" si="3795"/>
        <v>9.469403891790221E-3</v>
      </c>
      <c r="Z1080" s="120">
        <f t="shared" si="3796"/>
        <v>0.49690142329994724</v>
      </c>
      <c r="AA1080" s="121">
        <f t="shared" si="3797"/>
        <v>500</v>
      </c>
      <c r="AB1080" s="122">
        <f t="shared" si="3798"/>
        <v>500</v>
      </c>
      <c r="AC1080" s="121">
        <f t="shared" si="3799"/>
        <v>0</v>
      </c>
      <c r="AD1080" s="123">
        <f t="shared" si="3800"/>
        <v>4250</v>
      </c>
      <c r="AE1080" s="293">
        <v>4713.1099999999997</v>
      </c>
      <c r="AF1080" s="124">
        <f t="shared" si="3801"/>
        <v>463.10999999999967</v>
      </c>
      <c r="AG1080" s="124">
        <v>0</v>
      </c>
      <c r="AH1080" s="124">
        <f t="shared" si="3802"/>
        <v>4213.1099999999997</v>
      </c>
      <c r="AI1080" s="340">
        <f t="shared" si="3803"/>
        <v>0.89391293646870118</v>
      </c>
      <c r="AK1080" s="429"/>
    </row>
    <row r="1081" spans="1:37" ht="15" hidden="1" customHeight="1" x14ac:dyDescent="0.3">
      <c r="A1081" s="361" t="s">
        <v>1620</v>
      </c>
      <c r="B1081" s="97">
        <v>2016</v>
      </c>
      <c r="C1081" s="97">
        <v>5</v>
      </c>
      <c r="D1081" s="98" t="s">
        <v>1016</v>
      </c>
      <c r="E1081" s="99">
        <v>42501</v>
      </c>
      <c r="F1081" s="99">
        <v>42521</v>
      </c>
      <c r="G1081" s="100">
        <f t="shared" ca="1" si="3791"/>
        <v>0</v>
      </c>
      <c r="H1081" s="96" t="s">
        <v>54</v>
      </c>
      <c r="I1081" s="96" t="s">
        <v>524</v>
      </c>
      <c r="J1081" s="96" t="s">
        <v>1622</v>
      </c>
      <c r="K1081" s="101" t="str">
        <f t="shared" ca="1" si="3792"/>
        <v>Completed</v>
      </c>
      <c r="L1081" s="97" t="s">
        <v>77</v>
      </c>
      <c r="M1081" s="97" t="s">
        <v>58</v>
      </c>
      <c r="N1081" s="97" t="s">
        <v>78</v>
      </c>
      <c r="O1081" s="97" t="s">
        <v>60</v>
      </c>
      <c r="P1081" s="97" t="s">
        <v>79</v>
      </c>
      <c r="Q1081" s="97" t="s">
        <v>79</v>
      </c>
      <c r="R1081" s="102">
        <v>1.5</v>
      </c>
      <c r="S1081" s="102">
        <v>4.25</v>
      </c>
      <c r="T1081" s="103">
        <v>500000</v>
      </c>
      <c r="U1081" s="103">
        <v>390462</v>
      </c>
      <c r="V1081" s="101">
        <f t="shared" si="3793"/>
        <v>109538</v>
      </c>
      <c r="W1081" s="101">
        <f t="shared" si="3794"/>
        <v>390462</v>
      </c>
      <c r="X1081" s="103">
        <v>3849</v>
      </c>
      <c r="Y1081" s="104">
        <f t="shared" si="3795"/>
        <v>9.8575533598660049E-3</v>
      </c>
      <c r="Z1081" s="105">
        <f t="shared" si="3796"/>
        <v>0.43114146531566644</v>
      </c>
      <c r="AA1081" s="106">
        <f t="shared" si="3797"/>
        <v>750</v>
      </c>
      <c r="AB1081" s="107">
        <f t="shared" si="3798"/>
        <v>585.69299999999998</v>
      </c>
      <c r="AC1081" s="106">
        <f t="shared" si="3799"/>
        <v>-164.30700000000002</v>
      </c>
      <c r="AD1081" s="108">
        <f t="shared" si="3800"/>
        <v>2125</v>
      </c>
      <c r="AE1081" s="298">
        <v>1659.4635000000001</v>
      </c>
      <c r="AF1081" s="109">
        <f t="shared" si="3801"/>
        <v>-465.53649999999993</v>
      </c>
      <c r="AG1081" s="109">
        <v>0</v>
      </c>
      <c r="AH1081" s="109">
        <f t="shared" si="3802"/>
        <v>1073.7705000000001</v>
      </c>
      <c r="AI1081" s="341">
        <f t="shared" si="3803"/>
        <v>0.6470588235294118</v>
      </c>
    </row>
    <row r="1082" spans="1:37" ht="15.75" hidden="1" customHeight="1" thickBot="1" x14ac:dyDescent="0.3">
      <c r="A1082" s="360" t="s">
        <v>1621</v>
      </c>
      <c r="B1082" s="157">
        <v>2016</v>
      </c>
      <c r="C1082" s="157">
        <v>5</v>
      </c>
      <c r="D1082" s="342" t="s">
        <v>1016</v>
      </c>
      <c r="E1082" s="159">
        <v>42501</v>
      </c>
      <c r="F1082" s="159">
        <v>42521</v>
      </c>
      <c r="G1082" s="343">
        <f t="shared" ca="1" si="3791"/>
        <v>0</v>
      </c>
      <c r="H1082" s="156" t="s">
        <v>54</v>
      </c>
      <c r="I1082" s="156" t="s">
        <v>524</v>
      </c>
      <c r="J1082" s="156" t="s">
        <v>1622</v>
      </c>
      <c r="K1082" s="344" t="str">
        <f t="shared" ca="1" si="3792"/>
        <v>Completed</v>
      </c>
      <c r="L1082" s="157" t="s">
        <v>64</v>
      </c>
      <c r="M1082" s="157" t="s">
        <v>58</v>
      </c>
      <c r="N1082" s="157" t="s">
        <v>78</v>
      </c>
      <c r="O1082" s="157" t="s">
        <v>60</v>
      </c>
      <c r="P1082" s="157" t="s">
        <v>79</v>
      </c>
      <c r="Q1082" s="157" t="s">
        <v>79</v>
      </c>
      <c r="R1082" s="102">
        <v>2.5</v>
      </c>
      <c r="S1082" s="158">
        <v>4.25</v>
      </c>
      <c r="T1082" s="345">
        <v>265000</v>
      </c>
      <c r="U1082" s="345">
        <v>265276</v>
      </c>
      <c r="V1082" s="344">
        <f t="shared" si="3793"/>
        <v>0</v>
      </c>
      <c r="W1082" s="344">
        <f t="shared" si="3794"/>
        <v>265000</v>
      </c>
      <c r="X1082" s="345">
        <v>4948</v>
      </c>
      <c r="Y1082" s="346">
        <f t="shared" si="3795"/>
        <v>1.8652271596375097E-2</v>
      </c>
      <c r="Z1082" s="347">
        <f t="shared" si="3796"/>
        <v>0.22785428455941795</v>
      </c>
      <c r="AA1082" s="348">
        <f t="shared" si="3797"/>
        <v>662.5</v>
      </c>
      <c r="AB1082" s="349">
        <f t="shared" si="3798"/>
        <v>662.5</v>
      </c>
      <c r="AC1082" s="348">
        <f t="shared" si="3799"/>
        <v>0</v>
      </c>
      <c r="AD1082" s="350">
        <f t="shared" si="3800"/>
        <v>1126.25</v>
      </c>
      <c r="AE1082" s="351">
        <v>1127.423</v>
      </c>
      <c r="AF1082" s="352">
        <f t="shared" si="3801"/>
        <v>1.1730000000000018</v>
      </c>
      <c r="AG1082" s="352">
        <v>0</v>
      </c>
      <c r="AH1082" s="352">
        <f t="shared" si="3802"/>
        <v>464.923</v>
      </c>
      <c r="AI1082" s="353">
        <f t="shared" si="3803"/>
        <v>0.41237672107097334</v>
      </c>
    </row>
    <row r="1083" spans="1:37" ht="15.75" hidden="1" customHeight="1" thickBot="1" x14ac:dyDescent="0.3">
      <c r="A1083" s="362" t="s">
        <v>1623</v>
      </c>
      <c r="B1083" s="141">
        <v>2016</v>
      </c>
      <c r="C1083" s="141">
        <v>5</v>
      </c>
      <c r="D1083" s="142" t="s">
        <v>1016</v>
      </c>
      <c r="E1083" s="143">
        <v>42501</v>
      </c>
      <c r="F1083" s="143">
        <v>42521</v>
      </c>
      <c r="G1083" s="144">
        <f t="shared" ca="1" si="3791"/>
        <v>0</v>
      </c>
      <c r="H1083" s="145" t="s">
        <v>54</v>
      </c>
      <c r="I1083" s="145" t="s">
        <v>524</v>
      </c>
      <c r="J1083" s="145" t="s">
        <v>1624</v>
      </c>
      <c r="K1083" s="146" t="str">
        <f t="shared" ca="1" si="3792"/>
        <v>Completed</v>
      </c>
      <c r="L1083" s="141" t="s">
        <v>98</v>
      </c>
      <c r="M1083" s="141" t="s">
        <v>58</v>
      </c>
      <c r="N1083" s="141" t="s">
        <v>123</v>
      </c>
      <c r="O1083" s="141" t="s">
        <v>109</v>
      </c>
      <c r="P1083" s="141" t="s">
        <v>100</v>
      </c>
      <c r="Q1083" s="141" t="s">
        <v>101</v>
      </c>
      <c r="R1083" s="147">
        <v>3.6999999999999998E-2</v>
      </c>
      <c r="S1083" s="147">
        <v>0.06</v>
      </c>
      <c r="T1083" s="148">
        <v>250000</v>
      </c>
      <c r="U1083" s="148">
        <v>250269</v>
      </c>
      <c r="V1083" s="146">
        <f t="shared" si="3793"/>
        <v>0</v>
      </c>
      <c r="W1083" s="146">
        <f t="shared" si="3794"/>
        <v>250000</v>
      </c>
      <c r="X1083" s="148">
        <v>15760</v>
      </c>
      <c r="Y1083" s="149">
        <f t="shared" si="3795"/>
        <v>6.29722418677503E-2</v>
      </c>
      <c r="Z1083" s="150">
        <f t="shared" si="3796"/>
        <v>0.95177664974619292</v>
      </c>
      <c r="AA1083" s="151">
        <f t="shared" si="3797"/>
        <v>9250</v>
      </c>
      <c r="AB1083" s="152">
        <f t="shared" si="3798"/>
        <v>9250</v>
      </c>
      <c r="AC1083" s="151">
        <f t="shared" si="3799"/>
        <v>0</v>
      </c>
      <c r="AD1083" s="153">
        <f t="shared" si="3800"/>
        <v>15000</v>
      </c>
      <c r="AE1083" s="295">
        <v>15000</v>
      </c>
      <c r="AF1083" s="154">
        <f t="shared" si="3801"/>
        <v>0</v>
      </c>
      <c r="AG1083" s="154">
        <v>0</v>
      </c>
      <c r="AH1083" s="154">
        <f t="shared" si="3802"/>
        <v>5750</v>
      </c>
      <c r="AI1083" s="354">
        <f t="shared" si="3803"/>
        <v>0.38333333333333336</v>
      </c>
    </row>
    <row r="1084" spans="1:37" ht="15" hidden="1" customHeight="1" x14ac:dyDescent="0.3">
      <c r="A1084" s="359" t="s">
        <v>1625</v>
      </c>
      <c r="B1084" s="111">
        <v>2016</v>
      </c>
      <c r="C1084" s="111">
        <v>5</v>
      </c>
      <c r="D1084" s="112" t="s">
        <v>1016</v>
      </c>
      <c r="E1084" s="113">
        <v>42503</v>
      </c>
      <c r="F1084" s="113">
        <v>42521</v>
      </c>
      <c r="G1084" s="114">
        <f t="shared" ref="G1084:G1090" ca="1" si="3804">IF($N$1&gt;F1084,0,(F1084-$N$1))</f>
        <v>0</v>
      </c>
      <c r="H1084" s="115" t="s">
        <v>54</v>
      </c>
      <c r="I1084" s="115" t="s">
        <v>111</v>
      </c>
      <c r="J1084" s="115" t="s">
        <v>1628</v>
      </c>
      <c r="K1084" s="116" t="str">
        <f t="shared" ref="K1084:K1090" ca="1" si="3805">IF(F1084=0,$L$3,(IF(G1084=0,$L$1,$L$2)))</f>
        <v>Completed</v>
      </c>
      <c r="L1084" s="111" t="s">
        <v>82</v>
      </c>
      <c r="M1084" s="111" t="s">
        <v>58</v>
      </c>
      <c r="N1084" s="111" t="s">
        <v>59</v>
      </c>
      <c r="O1084" s="111" t="s">
        <v>60</v>
      </c>
      <c r="P1084" s="111" t="s">
        <v>61</v>
      </c>
      <c r="Q1084" s="111" t="s">
        <v>62</v>
      </c>
      <c r="R1084" s="117">
        <v>0.1</v>
      </c>
      <c r="S1084" s="117">
        <v>1</v>
      </c>
      <c r="T1084" s="118">
        <v>3600000</v>
      </c>
      <c r="U1084" s="118">
        <v>3608678</v>
      </c>
      <c r="V1084" s="116">
        <f t="shared" ref="V1084:V1090" si="3806">IF(U1084&gt;T1084,0,T1084-U1084)</f>
        <v>0</v>
      </c>
      <c r="W1084" s="116">
        <f t="shared" ref="W1084:W1090" si="3807">IF(U1084&gt;T1084,T1084,U1084)</f>
        <v>3600000</v>
      </c>
      <c r="X1084" s="118"/>
      <c r="Y1084" s="119">
        <f t="shared" ref="Y1084:Y1090" si="3808">X1084/U1084</f>
        <v>0</v>
      </c>
      <c r="Z1084" s="120" t="e">
        <f t="shared" ref="Z1084:Z1090" si="3809">AE1084/X1084</f>
        <v>#DIV/0!</v>
      </c>
      <c r="AA1084" s="121">
        <f t="shared" ref="AA1084:AA1090" si="3810">IF(O1084="cpv",(T1084*R1084),(T1084/1000*R1084))</f>
        <v>360</v>
      </c>
      <c r="AB1084" s="122">
        <f t="shared" ref="AB1084:AB1090" si="3811">IF(O1084="cpv",(IF(V1084&gt;0,U1084*R1084,AA1084)),(IF(V1084&gt;0,U1084/1000*R1084,AA1084)))</f>
        <v>360</v>
      </c>
      <c r="AC1084" s="121">
        <f t="shared" ref="AC1084:AC1090" si="3812">AB1084-AA1084</f>
        <v>0</v>
      </c>
      <c r="AD1084" s="123">
        <f t="shared" ref="AD1084:AD1090" si="3813">IF(O1084="cpv",(T1084*S1084),(T1084/1000*S1084))</f>
        <v>3600</v>
      </c>
      <c r="AE1084" s="293">
        <v>2500</v>
      </c>
      <c r="AF1084" s="124">
        <f t="shared" ref="AF1084:AF1090" si="3814">AE1084-AD1084</f>
        <v>-1100</v>
      </c>
      <c r="AG1084" s="124">
        <v>0</v>
      </c>
      <c r="AH1084" s="124">
        <f t="shared" ref="AH1084:AH1090" si="3815">AE1084-AB1084-AG1084</f>
        <v>2140</v>
      </c>
      <c r="AI1084" s="340">
        <f t="shared" ref="AI1084:AI1090" si="3816">AH1084/AE1084</f>
        <v>0.85599999999999998</v>
      </c>
      <c r="AK1084" s="429"/>
    </row>
    <row r="1085" spans="1:37" ht="15" hidden="1" customHeight="1" x14ac:dyDescent="0.3">
      <c r="A1085" s="361" t="s">
        <v>1626</v>
      </c>
      <c r="B1085" s="97">
        <v>2016</v>
      </c>
      <c r="C1085" s="97">
        <v>5</v>
      </c>
      <c r="D1085" s="98" t="s">
        <v>1016</v>
      </c>
      <c r="E1085" s="99">
        <v>42503</v>
      </c>
      <c r="F1085" s="99">
        <v>42521</v>
      </c>
      <c r="G1085" s="100">
        <f t="shared" ca="1" si="3804"/>
        <v>0</v>
      </c>
      <c r="H1085" s="96" t="s">
        <v>54</v>
      </c>
      <c r="I1085" s="96" t="s">
        <v>111</v>
      </c>
      <c r="J1085" s="96" t="s">
        <v>1628</v>
      </c>
      <c r="K1085" s="101" t="str">
        <f t="shared" ca="1" si="3805"/>
        <v>Completed</v>
      </c>
      <c r="L1085" s="97" t="s">
        <v>64</v>
      </c>
      <c r="M1085" s="97" t="s">
        <v>58</v>
      </c>
      <c r="N1085" s="97" t="s">
        <v>59</v>
      </c>
      <c r="O1085" s="97" t="s">
        <v>60</v>
      </c>
      <c r="P1085" s="97" t="s">
        <v>61</v>
      </c>
      <c r="Q1085" s="97" t="s">
        <v>62</v>
      </c>
      <c r="R1085" s="102">
        <v>0.2</v>
      </c>
      <c r="S1085" s="102">
        <v>1</v>
      </c>
      <c r="T1085" s="103">
        <v>1500000</v>
      </c>
      <c r="U1085" s="103">
        <v>1500927</v>
      </c>
      <c r="V1085" s="101">
        <f t="shared" si="3806"/>
        <v>0</v>
      </c>
      <c r="W1085" s="101">
        <f t="shared" si="3807"/>
        <v>1500000</v>
      </c>
      <c r="X1085" s="103">
        <v>133</v>
      </c>
      <c r="Y1085" s="104">
        <f t="shared" si="3808"/>
        <v>8.8611904509679689E-5</v>
      </c>
      <c r="Z1085" s="105">
        <f t="shared" si="3809"/>
        <v>11.278195488721805</v>
      </c>
      <c r="AA1085" s="106">
        <f t="shared" si="3810"/>
        <v>300</v>
      </c>
      <c r="AB1085" s="107">
        <f t="shared" si="3811"/>
        <v>300</v>
      </c>
      <c r="AC1085" s="106">
        <f t="shared" si="3812"/>
        <v>0</v>
      </c>
      <c r="AD1085" s="108">
        <f t="shared" si="3813"/>
        <v>1500</v>
      </c>
      <c r="AE1085" s="298">
        <v>1500</v>
      </c>
      <c r="AF1085" s="109">
        <f t="shared" si="3814"/>
        <v>0</v>
      </c>
      <c r="AG1085" s="109">
        <v>0</v>
      </c>
      <c r="AH1085" s="109">
        <f t="shared" si="3815"/>
        <v>1200</v>
      </c>
      <c r="AI1085" s="341">
        <f t="shared" si="3816"/>
        <v>0.8</v>
      </c>
    </row>
    <row r="1086" spans="1:37" ht="15.75" hidden="1" customHeight="1" thickBot="1" x14ac:dyDescent="0.3">
      <c r="A1086" s="360" t="s">
        <v>1627</v>
      </c>
      <c r="B1086" s="157">
        <v>2016</v>
      </c>
      <c r="C1086" s="157">
        <v>5</v>
      </c>
      <c r="D1086" s="342" t="s">
        <v>1016</v>
      </c>
      <c r="E1086" s="159">
        <v>42503</v>
      </c>
      <c r="F1086" s="159">
        <v>42521</v>
      </c>
      <c r="G1086" s="343">
        <f t="shared" ca="1" si="3804"/>
        <v>0</v>
      </c>
      <c r="H1086" s="156" t="s">
        <v>54</v>
      </c>
      <c r="I1086" s="156" t="s">
        <v>111</v>
      </c>
      <c r="J1086" s="156" t="s">
        <v>1628</v>
      </c>
      <c r="K1086" s="344" t="str">
        <f t="shared" ca="1" si="3805"/>
        <v>Completed</v>
      </c>
      <c r="L1086" s="157" t="s">
        <v>57</v>
      </c>
      <c r="M1086" s="157" t="s">
        <v>58</v>
      </c>
      <c r="N1086" s="157" t="s">
        <v>59</v>
      </c>
      <c r="O1086" s="157" t="s">
        <v>60</v>
      </c>
      <c r="P1086" s="157" t="s">
        <v>61</v>
      </c>
      <c r="Q1086" s="157" t="s">
        <v>62</v>
      </c>
      <c r="R1086" s="158">
        <v>0.5</v>
      </c>
      <c r="S1086" s="158">
        <v>1</v>
      </c>
      <c r="T1086" s="345">
        <v>1000000</v>
      </c>
      <c r="U1086" s="345">
        <v>1000503</v>
      </c>
      <c r="V1086" s="344">
        <f t="shared" si="3806"/>
        <v>0</v>
      </c>
      <c r="W1086" s="344">
        <f t="shared" si="3807"/>
        <v>1000000</v>
      </c>
      <c r="X1086" s="345"/>
      <c r="Y1086" s="346">
        <f t="shared" si="3808"/>
        <v>0</v>
      </c>
      <c r="Z1086" s="347" t="e">
        <f t="shared" si="3809"/>
        <v>#DIV/0!</v>
      </c>
      <c r="AA1086" s="348">
        <f t="shared" si="3810"/>
        <v>500</v>
      </c>
      <c r="AB1086" s="349">
        <f t="shared" si="3811"/>
        <v>500</v>
      </c>
      <c r="AC1086" s="348">
        <f t="shared" si="3812"/>
        <v>0</v>
      </c>
      <c r="AD1086" s="350">
        <f t="shared" si="3813"/>
        <v>1000</v>
      </c>
      <c r="AE1086" s="351">
        <v>1000</v>
      </c>
      <c r="AF1086" s="352">
        <f t="shared" si="3814"/>
        <v>0</v>
      </c>
      <c r="AG1086" s="352">
        <v>0</v>
      </c>
      <c r="AH1086" s="352">
        <f t="shared" si="3815"/>
        <v>500</v>
      </c>
      <c r="AI1086" s="353">
        <f t="shared" si="3816"/>
        <v>0.5</v>
      </c>
    </row>
    <row r="1087" spans="1:37" ht="15" hidden="1" customHeight="1" x14ac:dyDescent="0.3">
      <c r="A1087" s="359" t="s">
        <v>1629</v>
      </c>
      <c r="B1087" s="111">
        <v>2016</v>
      </c>
      <c r="C1087" s="111">
        <v>5</v>
      </c>
      <c r="D1087" s="112" t="s">
        <v>1016</v>
      </c>
      <c r="E1087" s="113">
        <v>42503</v>
      </c>
      <c r="F1087" s="113">
        <v>42521</v>
      </c>
      <c r="G1087" s="114">
        <f t="shared" ca="1" si="3804"/>
        <v>0</v>
      </c>
      <c r="H1087" s="115" t="s">
        <v>84</v>
      </c>
      <c r="I1087" s="115" t="s">
        <v>170</v>
      </c>
      <c r="J1087" s="115" t="s">
        <v>1636</v>
      </c>
      <c r="K1087" s="116" t="str">
        <f t="shared" ca="1" si="3805"/>
        <v>Completed</v>
      </c>
      <c r="L1087" s="111" t="s">
        <v>175</v>
      </c>
      <c r="M1087" s="111" t="s">
        <v>58</v>
      </c>
      <c r="N1087" s="111" t="s">
        <v>173</v>
      </c>
      <c r="O1087" s="111" t="s">
        <v>60</v>
      </c>
      <c r="P1087" s="111" t="s">
        <v>61</v>
      </c>
      <c r="Q1087" s="111" t="s">
        <v>62</v>
      </c>
      <c r="R1087" s="117"/>
      <c r="S1087" s="117">
        <v>1.3</v>
      </c>
      <c r="T1087" s="118">
        <v>1000000</v>
      </c>
      <c r="U1087" s="118">
        <v>1982595</v>
      </c>
      <c r="V1087" s="116">
        <f t="shared" si="3806"/>
        <v>0</v>
      </c>
      <c r="W1087" s="116">
        <f t="shared" si="3807"/>
        <v>1000000</v>
      </c>
      <c r="X1087" s="118"/>
      <c r="Y1087" s="119">
        <f t="shared" si="3808"/>
        <v>0</v>
      </c>
      <c r="Z1087" s="120" t="e">
        <f t="shared" si="3809"/>
        <v>#DIV/0!</v>
      </c>
      <c r="AA1087" s="121">
        <f t="shared" si="3810"/>
        <v>0</v>
      </c>
      <c r="AB1087" s="122">
        <f t="shared" si="3811"/>
        <v>0</v>
      </c>
      <c r="AC1087" s="121">
        <f t="shared" si="3812"/>
        <v>0</v>
      </c>
      <c r="AD1087" s="123">
        <f t="shared" si="3813"/>
        <v>1300</v>
      </c>
      <c r="AE1087" s="293">
        <v>1170</v>
      </c>
      <c r="AF1087" s="124">
        <f t="shared" si="3814"/>
        <v>-130</v>
      </c>
      <c r="AG1087" s="124">
        <v>0</v>
      </c>
      <c r="AH1087" s="124">
        <f t="shared" si="3815"/>
        <v>1170</v>
      </c>
      <c r="AI1087" s="340">
        <f t="shared" si="3816"/>
        <v>1</v>
      </c>
      <c r="AK1087" s="429"/>
    </row>
    <row r="1088" spans="1:37" ht="15" hidden="1" customHeight="1" x14ac:dyDescent="0.3">
      <c r="A1088" s="361" t="s">
        <v>1630</v>
      </c>
      <c r="B1088" s="97">
        <v>2016</v>
      </c>
      <c r="C1088" s="97">
        <v>5</v>
      </c>
      <c r="D1088" s="98" t="s">
        <v>1016</v>
      </c>
      <c r="E1088" s="99">
        <v>42503</v>
      </c>
      <c r="F1088" s="99">
        <v>42521</v>
      </c>
      <c r="G1088" s="100">
        <f t="shared" ca="1" si="3804"/>
        <v>0</v>
      </c>
      <c r="H1088" s="96" t="s">
        <v>84</v>
      </c>
      <c r="I1088" s="96" t="s">
        <v>170</v>
      </c>
      <c r="J1088" s="96" t="s">
        <v>1636</v>
      </c>
      <c r="K1088" s="101" t="str">
        <f t="shared" ca="1" si="3805"/>
        <v>Completed</v>
      </c>
      <c r="L1088" s="97" t="s">
        <v>1372</v>
      </c>
      <c r="M1088" s="97" t="s">
        <v>58</v>
      </c>
      <c r="N1088" s="97" t="s">
        <v>173</v>
      </c>
      <c r="O1088" s="97" t="s">
        <v>60</v>
      </c>
      <c r="P1088" s="97" t="s">
        <v>61</v>
      </c>
      <c r="Q1088" s="97" t="s">
        <v>62</v>
      </c>
      <c r="R1088" s="102"/>
      <c r="S1088" s="102">
        <v>1.3</v>
      </c>
      <c r="T1088" s="103">
        <v>0</v>
      </c>
      <c r="U1088" s="103"/>
      <c r="V1088" s="101">
        <f t="shared" si="3806"/>
        <v>0</v>
      </c>
      <c r="W1088" s="101">
        <f t="shared" si="3807"/>
        <v>0</v>
      </c>
      <c r="X1088" s="103"/>
      <c r="Y1088" s="104" t="e">
        <f t="shared" si="3808"/>
        <v>#DIV/0!</v>
      </c>
      <c r="Z1088" s="105" t="e">
        <f t="shared" si="3809"/>
        <v>#DIV/0!</v>
      </c>
      <c r="AA1088" s="106">
        <f t="shared" si="3810"/>
        <v>0</v>
      </c>
      <c r="AB1088" s="107">
        <f t="shared" si="3811"/>
        <v>0</v>
      </c>
      <c r="AC1088" s="106">
        <f t="shared" si="3812"/>
        <v>0</v>
      </c>
      <c r="AD1088" s="108">
        <f t="shared" si="3813"/>
        <v>0</v>
      </c>
      <c r="AE1088" s="298">
        <v>0</v>
      </c>
      <c r="AF1088" s="109">
        <f t="shared" si="3814"/>
        <v>0</v>
      </c>
      <c r="AG1088" s="109">
        <v>0</v>
      </c>
      <c r="AH1088" s="109">
        <f t="shared" si="3815"/>
        <v>0</v>
      </c>
      <c r="AI1088" s="341" t="e">
        <f t="shared" si="3816"/>
        <v>#DIV/0!</v>
      </c>
    </row>
    <row r="1089" spans="1:37" ht="15" hidden="1" customHeight="1" x14ac:dyDescent="0.3">
      <c r="A1089" s="361" t="s">
        <v>1631</v>
      </c>
      <c r="B1089" s="97">
        <v>2016</v>
      </c>
      <c r="C1089" s="97">
        <v>5</v>
      </c>
      <c r="D1089" s="98" t="s">
        <v>1016</v>
      </c>
      <c r="E1089" s="99">
        <v>42503</v>
      </c>
      <c r="F1089" s="99">
        <v>42521</v>
      </c>
      <c r="G1089" s="100">
        <f t="shared" ca="1" si="3804"/>
        <v>0</v>
      </c>
      <c r="H1089" s="96" t="s">
        <v>84</v>
      </c>
      <c r="I1089" s="96" t="s">
        <v>170</v>
      </c>
      <c r="J1089" s="96" t="s">
        <v>1636</v>
      </c>
      <c r="K1089" s="101" t="str">
        <f t="shared" ca="1" si="3805"/>
        <v>Completed</v>
      </c>
      <c r="L1089" s="97" t="s">
        <v>64</v>
      </c>
      <c r="M1089" s="97" t="s">
        <v>58</v>
      </c>
      <c r="N1089" s="97" t="s">
        <v>173</v>
      </c>
      <c r="O1089" s="97" t="s">
        <v>60</v>
      </c>
      <c r="P1089" s="97" t="s">
        <v>61</v>
      </c>
      <c r="Q1089" s="97" t="s">
        <v>62</v>
      </c>
      <c r="R1089" s="102">
        <v>0.2</v>
      </c>
      <c r="S1089" s="102">
        <v>1.3</v>
      </c>
      <c r="T1089" s="103">
        <v>2000000</v>
      </c>
      <c r="U1089" s="103">
        <v>2002366</v>
      </c>
      <c r="V1089" s="101">
        <f t="shared" si="3806"/>
        <v>0</v>
      </c>
      <c r="W1089" s="101">
        <f t="shared" si="3807"/>
        <v>2000000</v>
      </c>
      <c r="X1089" s="103">
        <v>197</v>
      </c>
      <c r="Y1089" s="104">
        <f t="shared" si="3808"/>
        <v>9.8383612186783034E-5</v>
      </c>
      <c r="Z1089" s="105">
        <f t="shared" si="3809"/>
        <v>13.197969543147208</v>
      </c>
      <c r="AA1089" s="106">
        <f t="shared" si="3810"/>
        <v>400</v>
      </c>
      <c r="AB1089" s="107">
        <f t="shared" si="3811"/>
        <v>400</v>
      </c>
      <c r="AC1089" s="106">
        <f t="shared" si="3812"/>
        <v>0</v>
      </c>
      <c r="AD1089" s="108">
        <f t="shared" si="3813"/>
        <v>2600</v>
      </c>
      <c r="AE1089" s="298">
        <v>2600</v>
      </c>
      <c r="AF1089" s="109">
        <f t="shared" si="3814"/>
        <v>0</v>
      </c>
      <c r="AG1089" s="109">
        <v>0</v>
      </c>
      <c r="AH1089" s="109">
        <f t="shared" si="3815"/>
        <v>2200</v>
      </c>
      <c r="AI1089" s="341">
        <f t="shared" si="3816"/>
        <v>0.84615384615384615</v>
      </c>
    </row>
    <row r="1090" spans="1:37" ht="15" hidden="1" customHeight="1" x14ac:dyDescent="0.3">
      <c r="A1090" s="361" t="s">
        <v>1632</v>
      </c>
      <c r="B1090" s="97">
        <v>2016</v>
      </c>
      <c r="C1090" s="97">
        <v>5</v>
      </c>
      <c r="D1090" s="98" t="s">
        <v>1016</v>
      </c>
      <c r="E1090" s="99">
        <v>42503</v>
      </c>
      <c r="F1090" s="99">
        <v>42521</v>
      </c>
      <c r="G1090" s="100">
        <f t="shared" ca="1" si="3804"/>
        <v>0</v>
      </c>
      <c r="H1090" s="96" t="s">
        <v>84</v>
      </c>
      <c r="I1090" s="96" t="s">
        <v>170</v>
      </c>
      <c r="J1090" s="96" t="s">
        <v>1636</v>
      </c>
      <c r="K1090" s="101" t="str">
        <f t="shared" ca="1" si="3805"/>
        <v>Completed</v>
      </c>
      <c r="L1090" s="97" t="s">
        <v>82</v>
      </c>
      <c r="M1090" s="97" t="s">
        <v>58</v>
      </c>
      <c r="N1090" s="97" t="s">
        <v>173</v>
      </c>
      <c r="O1090" s="97" t="s">
        <v>60</v>
      </c>
      <c r="P1090" s="97" t="s">
        <v>61</v>
      </c>
      <c r="Q1090" s="97" t="s">
        <v>62</v>
      </c>
      <c r="R1090" s="102">
        <v>0.1</v>
      </c>
      <c r="S1090" s="102">
        <v>1.3</v>
      </c>
      <c r="T1090" s="103">
        <v>1000000</v>
      </c>
      <c r="U1090" s="103">
        <v>1004721</v>
      </c>
      <c r="V1090" s="101">
        <f t="shared" si="3806"/>
        <v>0</v>
      </c>
      <c r="W1090" s="101">
        <f t="shared" si="3807"/>
        <v>1000000</v>
      </c>
      <c r="X1090" s="103"/>
      <c r="Y1090" s="104">
        <f t="shared" si="3808"/>
        <v>0</v>
      </c>
      <c r="Z1090" s="105" t="e">
        <f t="shared" si="3809"/>
        <v>#DIV/0!</v>
      </c>
      <c r="AA1090" s="106">
        <f t="shared" si="3810"/>
        <v>100</v>
      </c>
      <c r="AB1090" s="107">
        <f t="shared" si="3811"/>
        <v>100</v>
      </c>
      <c r="AC1090" s="106">
        <f t="shared" si="3812"/>
        <v>0</v>
      </c>
      <c r="AD1090" s="108">
        <f t="shared" si="3813"/>
        <v>1300</v>
      </c>
      <c r="AE1090" s="298">
        <v>1300</v>
      </c>
      <c r="AF1090" s="109">
        <f t="shared" si="3814"/>
        <v>0</v>
      </c>
      <c r="AG1090" s="109">
        <v>0</v>
      </c>
      <c r="AH1090" s="109">
        <f t="shared" si="3815"/>
        <v>1200</v>
      </c>
      <c r="AI1090" s="341">
        <f t="shared" si="3816"/>
        <v>0.92307692307692313</v>
      </c>
    </row>
    <row r="1091" spans="1:37" ht="15" hidden="1" customHeight="1" x14ac:dyDescent="0.3">
      <c r="A1091" s="361" t="s">
        <v>1633</v>
      </c>
      <c r="B1091" s="97">
        <v>2016</v>
      </c>
      <c r="C1091" s="97">
        <v>5</v>
      </c>
      <c r="D1091" s="98" t="s">
        <v>1016</v>
      </c>
      <c r="E1091" s="99">
        <v>42503</v>
      </c>
      <c r="F1091" s="99">
        <v>42521</v>
      </c>
      <c r="G1091" s="100">
        <f t="shared" ref="G1091:G1092" ca="1" si="3817">IF($N$1&gt;F1091,0,(F1091-$N$1))</f>
        <v>0</v>
      </c>
      <c r="H1091" s="96" t="s">
        <v>84</v>
      </c>
      <c r="I1091" s="96" t="s">
        <v>170</v>
      </c>
      <c r="J1091" s="96" t="s">
        <v>1636</v>
      </c>
      <c r="K1091" s="101" t="str">
        <f t="shared" ref="K1091:K1092" ca="1" si="3818">IF(F1091=0,$L$3,(IF(G1091=0,$L$1,$L$2)))</f>
        <v>Completed</v>
      </c>
      <c r="L1091" s="97" t="s">
        <v>72</v>
      </c>
      <c r="M1091" s="97" t="s">
        <v>58</v>
      </c>
      <c r="N1091" s="97" t="s">
        <v>173</v>
      </c>
      <c r="O1091" s="97" t="s">
        <v>60</v>
      </c>
      <c r="P1091" s="97" t="s">
        <v>61</v>
      </c>
      <c r="Q1091" s="97" t="s">
        <v>62</v>
      </c>
      <c r="R1091" s="102">
        <v>0.2</v>
      </c>
      <c r="S1091" s="102">
        <v>1.3</v>
      </c>
      <c r="T1091" s="103">
        <v>250000</v>
      </c>
      <c r="U1091" s="103">
        <v>302089</v>
      </c>
      <c r="V1091" s="101">
        <f t="shared" ref="V1091:V1092" si="3819">IF(U1091&gt;T1091,0,T1091-U1091)</f>
        <v>0</v>
      </c>
      <c r="W1091" s="101">
        <f t="shared" ref="W1091:W1092" si="3820">IF(U1091&gt;T1091,T1091,U1091)</f>
        <v>250000</v>
      </c>
      <c r="X1091" s="103"/>
      <c r="Y1091" s="104">
        <f t="shared" ref="Y1091:Y1092" si="3821">X1091/U1091</f>
        <v>0</v>
      </c>
      <c r="Z1091" s="105" t="e">
        <f t="shared" ref="Z1091:Z1092" si="3822">AE1091/X1091</f>
        <v>#DIV/0!</v>
      </c>
      <c r="AA1091" s="106">
        <f t="shared" ref="AA1091:AA1092" si="3823">IF(O1091="cpv",(T1091*R1091),(T1091/1000*R1091))</f>
        <v>50</v>
      </c>
      <c r="AB1091" s="107">
        <f t="shared" ref="AB1091" si="3824">IF(O1091="cpv",(IF(V1091&gt;0,U1091*R1091,AA1091)),(IF(V1091&gt;0,U1091/1000*R1091,AA1091)))</f>
        <v>50</v>
      </c>
      <c r="AC1091" s="106">
        <f t="shared" ref="AC1091:AC1092" si="3825">AB1091-AA1091</f>
        <v>0</v>
      </c>
      <c r="AD1091" s="108">
        <f t="shared" ref="AD1091:AD1092" si="3826">IF(O1091="cpv",(T1091*S1091),(T1091/1000*S1091))</f>
        <v>325</v>
      </c>
      <c r="AE1091" s="298">
        <v>325</v>
      </c>
      <c r="AF1091" s="109">
        <f t="shared" ref="AF1091:AF1092" si="3827">AE1091-AD1091</f>
        <v>0</v>
      </c>
      <c r="AG1091" s="109">
        <v>0</v>
      </c>
      <c r="AH1091" s="109">
        <f t="shared" ref="AH1091:AH1092" si="3828">AE1091-AB1091-AG1091</f>
        <v>275</v>
      </c>
      <c r="AI1091" s="341">
        <f t="shared" ref="AI1091:AI1092" si="3829">AH1091/AE1091</f>
        <v>0.84615384615384615</v>
      </c>
    </row>
    <row r="1092" spans="1:37" ht="15" hidden="1" customHeight="1" x14ac:dyDescent="0.3">
      <c r="A1092" s="361" t="s">
        <v>1634</v>
      </c>
      <c r="B1092" s="97">
        <v>2016</v>
      </c>
      <c r="C1092" s="97">
        <v>5</v>
      </c>
      <c r="D1092" s="98" t="s">
        <v>1016</v>
      </c>
      <c r="E1092" s="99">
        <v>42503</v>
      </c>
      <c r="F1092" s="99">
        <v>42521</v>
      </c>
      <c r="G1092" s="100">
        <f t="shared" ca="1" si="3817"/>
        <v>0</v>
      </c>
      <c r="H1092" s="96" t="s">
        <v>84</v>
      </c>
      <c r="I1092" s="96" t="s">
        <v>170</v>
      </c>
      <c r="J1092" s="96" t="s">
        <v>1636</v>
      </c>
      <c r="K1092" s="101" t="str">
        <f t="shared" ca="1" si="3818"/>
        <v>Completed</v>
      </c>
      <c r="L1092" s="97" t="s">
        <v>410</v>
      </c>
      <c r="M1092" s="97" t="s">
        <v>58</v>
      </c>
      <c r="N1092" s="97" t="s">
        <v>173</v>
      </c>
      <c r="O1092" s="97" t="s">
        <v>60</v>
      </c>
      <c r="P1092" s="97" t="s">
        <v>61</v>
      </c>
      <c r="Q1092" s="97" t="s">
        <v>62</v>
      </c>
      <c r="R1092" s="102">
        <v>0.2</v>
      </c>
      <c r="S1092" s="102">
        <v>1.3</v>
      </c>
      <c r="T1092" s="103">
        <v>250000</v>
      </c>
      <c r="U1092" s="103">
        <v>555988</v>
      </c>
      <c r="V1092" s="101">
        <f t="shared" si="3819"/>
        <v>0</v>
      </c>
      <c r="W1092" s="101">
        <f t="shared" si="3820"/>
        <v>250000</v>
      </c>
      <c r="X1092" s="103"/>
      <c r="Y1092" s="104">
        <f t="shared" si="3821"/>
        <v>0</v>
      </c>
      <c r="Z1092" s="105" t="e">
        <f t="shared" si="3822"/>
        <v>#DIV/0!</v>
      </c>
      <c r="AA1092" s="106">
        <f t="shared" si="3823"/>
        <v>50</v>
      </c>
      <c r="AB1092" s="107">
        <v>150</v>
      </c>
      <c r="AC1092" s="106">
        <f t="shared" si="3825"/>
        <v>100</v>
      </c>
      <c r="AD1092" s="108">
        <f t="shared" si="3826"/>
        <v>325</v>
      </c>
      <c r="AE1092" s="298">
        <v>325</v>
      </c>
      <c r="AF1092" s="109">
        <f t="shared" si="3827"/>
        <v>0</v>
      </c>
      <c r="AG1092" s="109">
        <v>0</v>
      </c>
      <c r="AH1092" s="109">
        <f t="shared" si="3828"/>
        <v>175</v>
      </c>
      <c r="AI1092" s="341">
        <f t="shared" si="3829"/>
        <v>0.53846153846153844</v>
      </c>
    </row>
    <row r="1093" spans="1:37" ht="15.75" hidden="1" customHeight="1" thickBot="1" x14ac:dyDescent="0.3">
      <c r="A1093" s="360" t="s">
        <v>1635</v>
      </c>
      <c r="B1093" s="157">
        <v>2016</v>
      </c>
      <c r="C1093" s="157">
        <v>5</v>
      </c>
      <c r="D1093" s="342" t="s">
        <v>1016</v>
      </c>
      <c r="E1093" s="159">
        <v>42503</v>
      </c>
      <c r="F1093" s="159">
        <v>42521</v>
      </c>
      <c r="G1093" s="343">
        <f t="shared" ref="G1093:G1094" ca="1" si="3830">IF($N$1&gt;F1093,0,(F1093-$N$1))</f>
        <v>0</v>
      </c>
      <c r="H1093" s="156" t="s">
        <v>84</v>
      </c>
      <c r="I1093" s="156" t="s">
        <v>170</v>
      </c>
      <c r="J1093" s="156" t="s">
        <v>1636</v>
      </c>
      <c r="K1093" s="344" t="str">
        <f t="shared" ref="K1093:K1094" ca="1" si="3831">IF(F1093=0,$L$3,(IF(G1093=0,$L$1,$L$2)))</f>
        <v>Completed</v>
      </c>
      <c r="L1093" s="157" t="s">
        <v>89</v>
      </c>
      <c r="M1093" s="157" t="s">
        <v>58</v>
      </c>
      <c r="N1093" s="157" t="s">
        <v>173</v>
      </c>
      <c r="O1093" s="157" t="s">
        <v>60</v>
      </c>
      <c r="P1093" s="157" t="s">
        <v>61</v>
      </c>
      <c r="Q1093" s="157" t="s">
        <v>62</v>
      </c>
      <c r="R1093" s="158">
        <v>0.1</v>
      </c>
      <c r="S1093" s="158">
        <v>1.3</v>
      </c>
      <c r="T1093" s="345">
        <v>1000000</v>
      </c>
      <c r="U1093" s="345">
        <v>1056913</v>
      </c>
      <c r="V1093" s="344">
        <f t="shared" ref="V1093:V1094" si="3832">IF(U1093&gt;T1093,0,T1093-U1093)</f>
        <v>0</v>
      </c>
      <c r="W1093" s="344">
        <f t="shared" ref="W1093:W1094" si="3833">IF(U1093&gt;T1093,T1093,U1093)</f>
        <v>1000000</v>
      </c>
      <c r="X1093" s="345"/>
      <c r="Y1093" s="346">
        <f t="shared" ref="Y1093:Y1094" si="3834">X1093/U1093</f>
        <v>0</v>
      </c>
      <c r="Z1093" s="347" t="e">
        <f t="shared" ref="Z1093:Z1094" si="3835">AE1093/X1093</f>
        <v>#DIV/0!</v>
      </c>
      <c r="AA1093" s="348">
        <f t="shared" ref="AA1093:AA1094" si="3836">IF(O1093="cpv",(T1093*R1093),(T1093/1000*R1093))</f>
        <v>100</v>
      </c>
      <c r="AB1093" s="349">
        <f t="shared" ref="AB1093:AB1094" si="3837">IF(O1093="cpv",(IF(V1093&gt;0,U1093*R1093,AA1093)),(IF(V1093&gt;0,U1093/1000*R1093,AA1093)))</f>
        <v>100</v>
      </c>
      <c r="AC1093" s="348">
        <f t="shared" ref="AC1093:AC1094" si="3838">AB1093-AA1093</f>
        <v>0</v>
      </c>
      <c r="AD1093" s="350">
        <f t="shared" ref="AD1093:AD1094" si="3839">IF(O1093="cpv",(T1093*S1093),(T1093/1000*S1093))</f>
        <v>1300</v>
      </c>
      <c r="AE1093" s="351">
        <v>1300</v>
      </c>
      <c r="AF1093" s="352">
        <f t="shared" ref="AF1093:AF1094" si="3840">AE1093-AD1093</f>
        <v>0</v>
      </c>
      <c r="AG1093" s="352">
        <v>0</v>
      </c>
      <c r="AH1093" s="352">
        <f t="shared" ref="AH1093:AH1094" si="3841">AE1093-AB1093-AG1093</f>
        <v>1200</v>
      </c>
      <c r="AI1093" s="353">
        <f t="shared" ref="AI1093:AI1094" si="3842">AH1093/AE1093</f>
        <v>0.92307692307692313</v>
      </c>
    </row>
    <row r="1094" spans="1:37" ht="15.75" hidden="1" customHeight="1" thickBot="1" x14ac:dyDescent="0.3">
      <c r="A1094" s="362" t="s">
        <v>1637</v>
      </c>
      <c r="B1094" s="141">
        <v>2016</v>
      </c>
      <c r="C1094" s="141">
        <v>5</v>
      </c>
      <c r="D1094" s="142" t="s">
        <v>1016</v>
      </c>
      <c r="E1094" s="143">
        <v>42503</v>
      </c>
      <c r="F1094" s="143">
        <v>42521</v>
      </c>
      <c r="G1094" s="144">
        <f t="shared" ca="1" si="3830"/>
        <v>0</v>
      </c>
      <c r="H1094" s="145" t="s">
        <v>84</v>
      </c>
      <c r="I1094" s="145" t="s">
        <v>170</v>
      </c>
      <c r="J1094" s="145" t="s">
        <v>1636</v>
      </c>
      <c r="K1094" s="146" t="str">
        <f t="shared" ca="1" si="3831"/>
        <v>Completed</v>
      </c>
      <c r="L1094" s="141" t="s">
        <v>82</v>
      </c>
      <c r="M1094" s="141" t="s">
        <v>58</v>
      </c>
      <c r="N1094" s="141" t="s">
        <v>78</v>
      </c>
      <c r="O1094" s="141" t="s">
        <v>60</v>
      </c>
      <c r="P1094" s="141" t="s">
        <v>79</v>
      </c>
      <c r="Q1094" s="141" t="s">
        <v>79</v>
      </c>
      <c r="R1094" s="117">
        <v>0.5</v>
      </c>
      <c r="S1094" s="147">
        <v>1.3</v>
      </c>
      <c r="T1094" s="148">
        <v>600000</v>
      </c>
      <c r="U1094" s="148">
        <v>600179</v>
      </c>
      <c r="V1094" s="146">
        <f t="shared" si="3832"/>
        <v>0</v>
      </c>
      <c r="W1094" s="146">
        <f t="shared" si="3833"/>
        <v>600000</v>
      </c>
      <c r="X1094" s="148"/>
      <c r="Y1094" s="149">
        <f t="shared" si="3834"/>
        <v>0</v>
      </c>
      <c r="Z1094" s="150" t="e">
        <f t="shared" si="3835"/>
        <v>#DIV/0!</v>
      </c>
      <c r="AA1094" s="151">
        <f t="shared" si="3836"/>
        <v>300</v>
      </c>
      <c r="AB1094" s="152">
        <f t="shared" si="3837"/>
        <v>300</v>
      </c>
      <c r="AC1094" s="151">
        <f t="shared" si="3838"/>
        <v>0</v>
      </c>
      <c r="AD1094" s="153">
        <f t="shared" si="3839"/>
        <v>780</v>
      </c>
      <c r="AE1094" s="295">
        <v>780</v>
      </c>
      <c r="AF1094" s="154">
        <f t="shared" si="3840"/>
        <v>0</v>
      </c>
      <c r="AG1094" s="154">
        <v>0</v>
      </c>
      <c r="AH1094" s="154">
        <f t="shared" si="3841"/>
        <v>480</v>
      </c>
      <c r="AI1094" s="354">
        <f t="shared" si="3842"/>
        <v>0.61538461538461542</v>
      </c>
    </row>
    <row r="1095" spans="1:37" ht="15.75" hidden="1" customHeight="1" thickBot="1" x14ac:dyDescent="0.3">
      <c r="A1095" s="362" t="s">
        <v>1638</v>
      </c>
      <c r="B1095" s="141">
        <v>2016</v>
      </c>
      <c r="C1095" s="141">
        <v>5</v>
      </c>
      <c r="D1095" s="142" t="s">
        <v>1016</v>
      </c>
      <c r="E1095" s="143">
        <v>42503</v>
      </c>
      <c r="F1095" s="143">
        <v>42521</v>
      </c>
      <c r="G1095" s="144">
        <f t="shared" ref="G1095:G1096" ca="1" si="3843">IF($N$1&gt;F1095,0,(F1095-$N$1))</f>
        <v>0</v>
      </c>
      <c r="H1095" s="145" t="s">
        <v>54</v>
      </c>
      <c r="I1095" s="145" t="s">
        <v>1292</v>
      </c>
      <c r="J1095" s="145" t="s">
        <v>1639</v>
      </c>
      <c r="K1095" s="146" t="str">
        <f t="shared" ref="K1095:K1096" ca="1" si="3844">IF(F1095=0,$L$3,(IF(G1095=0,$L$1,$L$2)))</f>
        <v>Completed</v>
      </c>
      <c r="L1095" s="141" t="s">
        <v>817</v>
      </c>
      <c r="M1095" s="141" t="s">
        <v>58</v>
      </c>
      <c r="N1095" s="141" t="s">
        <v>587</v>
      </c>
      <c r="O1095" s="141" t="s">
        <v>109</v>
      </c>
      <c r="P1095" s="141" t="s">
        <v>100</v>
      </c>
      <c r="Q1095" s="141" t="s">
        <v>101</v>
      </c>
      <c r="R1095" s="147">
        <v>3.7999999999999999E-2</v>
      </c>
      <c r="S1095" s="147">
        <v>0.06</v>
      </c>
      <c r="T1095" s="148">
        <v>100000</v>
      </c>
      <c r="U1095" s="148">
        <v>0</v>
      </c>
      <c r="V1095" s="146">
        <f t="shared" ref="V1095:V1096" si="3845">IF(U1095&gt;T1095,0,T1095-U1095)</f>
        <v>100000</v>
      </c>
      <c r="W1095" s="146">
        <f t="shared" ref="W1095:W1096" si="3846">IF(U1095&gt;T1095,T1095,U1095)</f>
        <v>0</v>
      </c>
      <c r="X1095" s="148"/>
      <c r="Y1095" s="149" t="e">
        <f t="shared" ref="Y1095:Y1096" si="3847">X1095/U1095</f>
        <v>#DIV/0!</v>
      </c>
      <c r="Z1095" s="150" t="e">
        <f t="shared" ref="Z1095:Z1096" si="3848">AE1095/X1095</f>
        <v>#DIV/0!</v>
      </c>
      <c r="AA1095" s="151">
        <f t="shared" ref="AA1095:AA1096" si="3849">IF(O1095="cpv",(T1095*R1095),(T1095/1000*R1095))</f>
        <v>3800</v>
      </c>
      <c r="AB1095" s="152">
        <f t="shared" ref="AB1095:AB1096" si="3850">IF(O1095="cpv",(IF(V1095&gt;0,U1095*R1095,AA1095)),(IF(V1095&gt;0,U1095/1000*R1095,AA1095)))</f>
        <v>0</v>
      </c>
      <c r="AC1095" s="151">
        <f t="shared" ref="AC1095:AC1096" si="3851">AB1095-AA1095</f>
        <v>-3800</v>
      </c>
      <c r="AD1095" s="153">
        <f t="shared" ref="AD1095:AD1096" si="3852">IF(O1095="cpv",(T1095*S1095),(T1095/1000*S1095))</f>
        <v>6000</v>
      </c>
      <c r="AE1095" s="295">
        <v>0</v>
      </c>
      <c r="AF1095" s="154">
        <f t="shared" ref="AF1095:AF1096" si="3853">AE1095-AD1095</f>
        <v>-6000</v>
      </c>
      <c r="AG1095" s="154">
        <v>0</v>
      </c>
      <c r="AH1095" s="154">
        <f t="shared" ref="AH1095:AH1096" si="3854">AE1095-AB1095-AG1095</f>
        <v>0</v>
      </c>
      <c r="AI1095" s="354" t="e">
        <f t="shared" ref="AI1095:AI1096" si="3855">AH1095/AE1095</f>
        <v>#DIV/0!</v>
      </c>
    </row>
    <row r="1096" spans="1:37" ht="15.75" hidden="1" customHeight="1" thickBot="1" x14ac:dyDescent="0.3">
      <c r="A1096" s="359" t="s">
        <v>1640</v>
      </c>
      <c r="B1096" s="111">
        <v>2016</v>
      </c>
      <c r="C1096" s="111">
        <v>5</v>
      </c>
      <c r="D1096" s="112" t="s">
        <v>1016</v>
      </c>
      <c r="E1096" s="113">
        <v>42503</v>
      </c>
      <c r="F1096" s="113">
        <v>42521</v>
      </c>
      <c r="G1096" s="114">
        <f t="shared" ca="1" si="3843"/>
        <v>0</v>
      </c>
      <c r="H1096" s="115" t="s">
        <v>54</v>
      </c>
      <c r="I1096" s="115" t="s">
        <v>1292</v>
      </c>
      <c r="J1096" s="115" t="s">
        <v>1643</v>
      </c>
      <c r="K1096" s="116" t="str">
        <f t="shared" ca="1" si="3844"/>
        <v>Completed</v>
      </c>
      <c r="L1096" s="111" t="s">
        <v>57</v>
      </c>
      <c r="M1096" s="111" t="s">
        <v>58</v>
      </c>
      <c r="N1096" s="111" t="s">
        <v>59</v>
      </c>
      <c r="O1096" s="111" t="s">
        <v>60</v>
      </c>
      <c r="P1096" s="111" t="s">
        <v>61</v>
      </c>
      <c r="Q1096" s="111" t="s">
        <v>62</v>
      </c>
      <c r="R1096" s="158">
        <v>0.5</v>
      </c>
      <c r="S1096" s="117">
        <v>1</v>
      </c>
      <c r="T1096" s="118">
        <v>2750000</v>
      </c>
      <c r="U1096" s="118">
        <v>1166009</v>
      </c>
      <c r="V1096" s="116">
        <f t="shared" si="3845"/>
        <v>1583991</v>
      </c>
      <c r="W1096" s="116">
        <f t="shared" si="3846"/>
        <v>1166009</v>
      </c>
      <c r="X1096" s="118"/>
      <c r="Y1096" s="119">
        <f t="shared" si="3847"/>
        <v>0</v>
      </c>
      <c r="Z1096" s="120" t="e">
        <f t="shared" si="3848"/>
        <v>#DIV/0!</v>
      </c>
      <c r="AA1096" s="121">
        <f t="shared" si="3849"/>
        <v>1375</v>
      </c>
      <c r="AB1096" s="122">
        <f t="shared" si="3850"/>
        <v>583.00450000000001</v>
      </c>
      <c r="AC1096" s="121">
        <f t="shared" si="3851"/>
        <v>-791.99549999999999</v>
      </c>
      <c r="AD1096" s="123">
        <f t="shared" si="3852"/>
        <v>2750</v>
      </c>
      <c r="AE1096" s="293">
        <v>1455.26</v>
      </c>
      <c r="AF1096" s="124">
        <f t="shared" si="3853"/>
        <v>-1294.74</v>
      </c>
      <c r="AG1096" s="124">
        <v>0</v>
      </c>
      <c r="AH1096" s="124">
        <f t="shared" si="3854"/>
        <v>872.25549999999998</v>
      </c>
      <c r="AI1096" s="340">
        <f t="shared" si="3855"/>
        <v>0.5993812102304743</v>
      </c>
      <c r="AK1096" s="429"/>
    </row>
    <row r="1097" spans="1:37" ht="15" hidden="1" customHeight="1" x14ac:dyDescent="0.3">
      <c r="A1097" s="361" t="s">
        <v>1641</v>
      </c>
      <c r="B1097" s="97">
        <v>2016</v>
      </c>
      <c r="C1097" s="97">
        <v>5</v>
      </c>
      <c r="D1097" s="98" t="s">
        <v>1016</v>
      </c>
      <c r="E1097" s="99">
        <v>42503</v>
      </c>
      <c r="F1097" s="99">
        <v>42521</v>
      </c>
      <c r="G1097" s="100">
        <f t="shared" ref="G1097:G1099" ca="1" si="3856">IF($N$1&gt;F1097,0,(F1097-$N$1))</f>
        <v>0</v>
      </c>
      <c r="H1097" s="96" t="s">
        <v>54</v>
      </c>
      <c r="I1097" s="96" t="s">
        <v>1292</v>
      </c>
      <c r="J1097" s="96" t="s">
        <v>1643</v>
      </c>
      <c r="K1097" s="101" t="str">
        <f t="shared" ref="K1097:K1099" ca="1" si="3857">IF(F1097=0,$L$3,(IF(G1097=0,$L$1,$L$2)))</f>
        <v>Completed</v>
      </c>
      <c r="L1097" s="97" t="s">
        <v>64</v>
      </c>
      <c r="M1097" s="97" t="s">
        <v>58</v>
      </c>
      <c r="N1097" s="97" t="s">
        <v>59</v>
      </c>
      <c r="O1097" s="97" t="s">
        <v>60</v>
      </c>
      <c r="P1097" s="97" t="s">
        <v>61</v>
      </c>
      <c r="Q1097" s="97" t="s">
        <v>62</v>
      </c>
      <c r="R1097" s="102">
        <v>0.2</v>
      </c>
      <c r="S1097" s="102">
        <v>1</v>
      </c>
      <c r="T1097" s="103">
        <v>2000000</v>
      </c>
      <c r="U1097" s="103">
        <v>2022737</v>
      </c>
      <c r="V1097" s="101">
        <f t="shared" ref="V1097:V1099" si="3858">IF(U1097&gt;T1097,0,T1097-U1097)</f>
        <v>0</v>
      </c>
      <c r="W1097" s="101">
        <f t="shared" ref="W1097:W1099" si="3859">IF(U1097&gt;T1097,T1097,U1097)</f>
        <v>2000000</v>
      </c>
      <c r="X1097" s="103">
        <v>528</v>
      </c>
      <c r="Y1097" s="104">
        <f t="shared" ref="Y1097:Y1099" si="3860">X1097/U1097</f>
        <v>2.6103245256303714E-4</v>
      </c>
      <c r="Z1097" s="105">
        <f t="shared" ref="Z1097:Z1099" si="3861">AE1097/X1097</f>
        <v>3.8309412878787881</v>
      </c>
      <c r="AA1097" s="106">
        <f t="shared" ref="AA1097:AA1099" si="3862">IF(O1097="cpv",(T1097*R1097),(T1097/1000*R1097))</f>
        <v>400</v>
      </c>
      <c r="AB1097" s="107">
        <f t="shared" ref="AB1097:AB1099" si="3863">IF(O1097="cpv",(IF(V1097&gt;0,U1097*R1097,AA1097)),(IF(V1097&gt;0,U1097/1000*R1097,AA1097)))</f>
        <v>400</v>
      </c>
      <c r="AC1097" s="106">
        <f t="shared" ref="AC1097:AC1099" si="3864">AB1097-AA1097</f>
        <v>0</v>
      </c>
      <c r="AD1097" s="108">
        <f t="shared" ref="AD1097:AD1099" si="3865">IF(O1097="cpv",(T1097*S1097),(T1097/1000*S1097))</f>
        <v>2000</v>
      </c>
      <c r="AE1097" s="298">
        <v>2022.7370000000001</v>
      </c>
      <c r="AF1097" s="109">
        <f t="shared" ref="AF1097:AF1099" si="3866">AE1097-AD1097</f>
        <v>22.73700000000008</v>
      </c>
      <c r="AG1097" s="109">
        <v>0</v>
      </c>
      <c r="AH1097" s="109">
        <f t="shared" ref="AH1097:AH1099" si="3867">AE1097-AB1097-AG1097</f>
        <v>1622.7370000000001</v>
      </c>
      <c r="AI1097" s="341">
        <f t="shared" ref="AI1097:AI1099" si="3868">AH1097/AE1097</f>
        <v>0.80224814199769912</v>
      </c>
    </row>
    <row r="1098" spans="1:37" ht="15.75" hidden="1" customHeight="1" thickBot="1" x14ac:dyDescent="0.3">
      <c r="A1098" s="360" t="s">
        <v>1642</v>
      </c>
      <c r="B1098" s="157">
        <v>2016</v>
      </c>
      <c r="C1098" s="157">
        <v>5</v>
      </c>
      <c r="D1098" s="342" t="s">
        <v>1016</v>
      </c>
      <c r="E1098" s="159">
        <v>42503</v>
      </c>
      <c r="F1098" s="159">
        <v>42521</v>
      </c>
      <c r="G1098" s="343">
        <f t="shared" ca="1" si="3856"/>
        <v>0</v>
      </c>
      <c r="H1098" s="156" t="s">
        <v>54</v>
      </c>
      <c r="I1098" s="156" t="s">
        <v>1292</v>
      </c>
      <c r="J1098" s="156" t="s">
        <v>1643</v>
      </c>
      <c r="K1098" s="344" t="str">
        <f t="shared" ca="1" si="3857"/>
        <v>Completed</v>
      </c>
      <c r="L1098" s="157" t="s">
        <v>172</v>
      </c>
      <c r="M1098" s="157" t="s">
        <v>58</v>
      </c>
      <c r="N1098" s="157" t="s">
        <v>59</v>
      </c>
      <c r="O1098" s="157" t="s">
        <v>60</v>
      </c>
      <c r="P1098" s="157" t="s">
        <v>61</v>
      </c>
      <c r="Q1098" s="157" t="s">
        <v>62</v>
      </c>
      <c r="R1098" s="158">
        <v>0.15</v>
      </c>
      <c r="S1098" s="158">
        <v>1</v>
      </c>
      <c r="T1098" s="345">
        <v>1000000</v>
      </c>
      <c r="U1098" s="345">
        <v>992466</v>
      </c>
      <c r="V1098" s="344">
        <f t="shared" si="3858"/>
        <v>7534</v>
      </c>
      <c r="W1098" s="344">
        <f t="shared" si="3859"/>
        <v>992466</v>
      </c>
      <c r="X1098" s="345"/>
      <c r="Y1098" s="346">
        <f t="shared" si="3860"/>
        <v>0</v>
      </c>
      <c r="Z1098" s="347" t="e">
        <f t="shared" si="3861"/>
        <v>#DIV/0!</v>
      </c>
      <c r="AA1098" s="348">
        <f t="shared" si="3862"/>
        <v>150</v>
      </c>
      <c r="AB1098" s="349">
        <f t="shared" si="3863"/>
        <v>148.8699</v>
      </c>
      <c r="AC1098" s="348">
        <f t="shared" si="3864"/>
        <v>-1.1300999999999988</v>
      </c>
      <c r="AD1098" s="350">
        <f t="shared" si="3865"/>
        <v>1000</v>
      </c>
      <c r="AE1098" s="351">
        <v>0</v>
      </c>
      <c r="AF1098" s="352">
        <f t="shared" si="3866"/>
        <v>-1000</v>
      </c>
      <c r="AG1098" s="352">
        <v>0</v>
      </c>
      <c r="AH1098" s="352">
        <f t="shared" si="3867"/>
        <v>-148.8699</v>
      </c>
      <c r="AI1098" s="353" t="e">
        <f t="shared" si="3868"/>
        <v>#DIV/0!</v>
      </c>
    </row>
    <row r="1099" spans="1:37" ht="15" hidden="1" customHeight="1" x14ac:dyDescent="0.3">
      <c r="A1099" s="359" t="s">
        <v>1644</v>
      </c>
      <c r="B1099" s="111">
        <v>2016</v>
      </c>
      <c r="C1099" s="111">
        <v>5</v>
      </c>
      <c r="D1099" s="112" t="s">
        <v>1016</v>
      </c>
      <c r="E1099" s="113">
        <v>42503</v>
      </c>
      <c r="F1099" s="113">
        <v>42506</v>
      </c>
      <c r="G1099" s="114">
        <f t="shared" ca="1" si="3856"/>
        <v>0</v>
      </c>
      <c r="H1099" s="115" t="s">
        <v>54</v>
      </c>
      <c r="I1099" s="115" t="s">
        <v>115</v>
      </c>
      <c r="J1099" s="115" t="s">
        <v>1647</v>
      </c>
      <c r="K1099" s="116" t="str">
        <f t="shared" ca="1" si="3857"/>
        <v>Completed</v>
      </c>
      <c r="L1099" s="111" t="s">
        <v>82</v>
      </c>
      <c r="M1099" s="111" t="s">
        <v>58</v>
      </c>
      <c r="N1099" s="111" t="s">
        <v>78</v>
      </c>
      <c r="O1099" s="111" t="s">
        <v>60</v>
      </c>
      <c r="P1099" s="111" t="s">
        <v>79</v>
      </c>
      <c r="Q1099" s="111" t="s">
        <v>79</v>
      </c>
      <c r="R1099" s="117">
        <v>0.5</v>
      </c>
      <c r="S1099" s="117">
        <v>4.25</v>
      </c>
      <c r="T1099" s="118">
        <v>400000</v>
      </c>
      <c r="U1099" s="118">
        <v>402372</v>
      </c>
      <c r="V1099" s="116">
        <f t="shared" si="3858"/>
        <v>0</v>
      </c>
      <c r="W1099" s="116">
        <f t="shared" si="3859"/>
        <v>400000</v>
      </c>
      <c r="X1099" s="118">
        <v>6349</v>
      </c>
      <c r="Y1099" s="119">
        <f t="shared" si="3860"/>
        <v>1.5778930939528594E-2</v>
      </c>
      <c r="Z1099" s="120">
        <f t="shared" si="3861"/>
        <v>0.21853835249645615</v>
      </c>
      <c r="AA1099" s="121">
        <f t="shared" si="3862"/>
        <v>200</v>
      </c>
      <c r="AB1099" s="122">
        <f t="shared" si="3863"/>
        <v>200</v>
      </c>
      <c r="AC1099" s="121">
        <f t="shared" si="3864"/>
        <v>0</v>
      </c>
      <c r="AD1099" s="123">
        <f t="shared" si="3865"/>
        <v>1700</v>
      </c>
      <c r="AE1099" s="293">
        <v>1387.5</v>
      </c>
      <c r="AF1099" s="124">
        <f t="shared" si="3866"/>
        <v>-312.5</v>
      </c>
      <c r="AG1099" s="124">
        <v>0</v>
      </c>
      <c r="AH1099" s="124">
        <f t="shared" si="3867"/>
        <v>1187.5</v>
      </c>
      <c r="AI1099" s="340">
        <f t="shared" si="3868"/>
        <v>0.85585585585585588</v>
      </c>
      <c r="AK1099" s="429"/>
    </row>
    <row r="1100" spans="1:37" ht="15" hidden="1" customHeight="1" x14ac:dyDescent="0.3">
      <c r="A1100" s="361" t="s">
        <v>1645</v>
      </c>
      <c r="B1100" s="97">
        <v>2016</v>
      </c>
      <c r="C1100" s="97">
        <v>5</v>
      </c>
      <c r="D1100" s="98" t="s">
        <v>1016</v>
      </c>
      <c r="E1100" s="99">
        <v>42503</v>
      </c>
      <c r="F1100" s="99">
        <v>42506</v>
      </c>
      <c r="G1100" s="100">
        <f t="shared" ref="G1100:G1101" ca="1" si="3869">IF($N$1&gt;F1100,0,(F1100-$N$1))</f>
        <v>0</v>
      </c>
      <c r="H1100" s="96" t="s">
        <v>54</v>
      </c>
      <c r="I1100" s="96" t="s">
        <v>115</v>
      </c>
      <c r="J1100" s="96" t="s">
        <v>1647</v>
      </c>
      <c r="K1100" s="101" t="str">
        <f t="shared" ref="K1100:K1101" ca="1" si="3870">IF(F1100=0,$L$3,(IF(G1100=0,$L$1,$L$2)))</f>
        <v>Completed</v>
      </c>
      <c r="L1100" s="97" t="s">
        <v>77</v>
      </c>
      <c r="M1100" s="97" t="s">
        <v>58</v>
      </c>
      <c r="N1100" s="97" t="s">
        <v>78</v>
      </c>
      <c r="O1100" s="97" t="s">
        <v>60</v>
      </c>
      <c r="P1100" s="97" t="s">
        <v>79</v>
      </c>
      <c r="Q1100" s="97" t="s">
        <v>79</v>
      </c>
      <c r="R1100" s="102">
        <v>1.5</v>
      </c>
      <c r="S1100" s="102">
        <v>4.25</v>
      </c>
      <c r="T1100" s="103">
        <v>300000</v>
      </c>
      <c r="U1100" s="103">
        <v>321414</v>
      </c>
      <c r="V1100" s="101">
        <f t="shared" ref="V1100:V1101" si="3871">IF(U1100&gt;T1100,0,T1100-U1100)</f>
        <v>0</v>
      </c>
      <c r="W1100" s="101">
        <f t="shared" ref="W1100:W1101" si="3872">IF(U1100&gt;T1100,T1100,U1100)</f>
        <v>300000</v>
      </c>
      <c r="X1100" s="103">
        <v>5444</v>
      </c>
      <c r="Y1100" s="104">
        <f t="shared" ref="Y1100:Y1101" si="3873">X1100/U1100</f>
        <v>1.6937656729327285E-2</v>
      </c>
      <c r="Z1100" s="105">
        <f t="shared" ref="Z1100:Z1101" si="3874">AE1100/X1100</f>
        <v>0.23420279206465833</v>
      </c>
      <c r="AA1100" s="106">
        <f t="shared" ref="AA1100:AA1101" si="3875">IF(O1100="cpv",(T1100*R1100),(T1100/1000*R1100))</f>
        <v>450</v>
      </c>
      <c r="AB1100" s="107">
        <f t="shared" ref="AB1100:AB1101" si="3876">IF(O1100="cpv",(IF(V1100&gt;0,U1100*R1100,AA1100)),(IF(V1100&gt;0,U1100/1000*R1100,AA1100)))</f>
        <v>450</v>
      </c>
      <c r="AC1100" s="106">
        <f t="shared" ref="AC1100:AC1101" si="3877">AB1100-AA1100</f>
        <v>0</v>
      </c>
      <c r="AD1100" s="108">
        <f t="shared" ref="AD1100:AD1101" si="3878">IF(O1100="cpv",(T1100*S1100),(T1100/1000*S1100))</f>
        <v>1275</v>
      </c>
      <c r="AE1100" s="298">
        <v>1275</v>
      </c>
      <c r="AF1100" s="109">
        <f t="shared" ref="AF1100:AF1101" si="3879">AE1100-AD1100</f>
        <v>0</v>
      </c>
      <c r="AG1100" s="109">
        <v>0</v>
      </c>
      <c r="AH1100" s="109">
        <f t="shared" ref="AH1100:AH1101" si="3880">AE1100-AB1100-AG1100</f>
        <v>825</v>
      </c>
      <c r="AI1100" s="341">
        <f t="shared" ref="AI1100:AI1101" si="3881">AH1100/AE1100</f>
        <v>0.6470588235294118</v>
      </c>
    </row>
    <row r="1101" spans="1:37" ht="15.75" hidden="1" customHeight="1" thickBot="1" x14ac:dyDescent="0.3">
      <c r="A1101" s="360" t="s">
        <v>1646</v>
      </c>
      <c r="B1101" s="157">
        <v>2016</v>
      </c>
      <c r="C1101" s="157">
        <v>5</v>
      </c>
      <c r="D1101" s="342" t="s">
        <v>1016</v>
      </c>
      <c r="E1101" s="159">
        <v>42503</v>
      </c>
      <c r="F1101" s="159">
        <v>42506</v>
      </c>
      <c r="G1101" s="343">
        <f t="shared" ca="1" si="3869"/>
        <v>0</v>
      </c>
      <c r="H1101" s="156" t="s">
        <v>54</v>
      </c>
      <c r="I1101" s="156" t="s">
        <v>115</v>
      </c>
      <c r="J1101" s="156" t="s">
        <v>1647</v>
      </c>
      <c r="K1101" s="344" t="str">
        <f t="shared" ca="1" si="3870"/>
        <v>Completed</v>
      </c>
      <c r="L1101" s="157" t="s">
        <v>57</v>
      </c>
      <c r="M1101" s="157" t="s">
        <v>58</v>
      </c>
      <c r="N1101" s="157" t="s">
        <v>78</v>
      </c>
      <c r="O1101" s="157" t="s">
        <v>60</v>
      </c>
      <c r="P1101" s="157" t="s">
        <v>79</v>
      </c>
      <c r="Q1101" s="157" t="s">
        <v>79</v>
      </c>
      <c r="R1101" s="102">
        <v>2.5</v>
      </c>
      <c r="S1101" s="158">
        <v>4.25</v>
      </c>
      <c r="T1101" s="345">
        <v>150000</v>
      </c>
      <c r="U1101" s="345">
        <v>150713</v>
      </c>
      <c r="V1101" s="344">
        <f t="shared" si="3871"/>
        <v>0</v>
      </c>
      <c r="W1101" s="344">
        <f t="shared" si="3872"/>
        <v>150000</v>
      </c>
      <c r="X1101" s="345"/>
      <c r="Y1101" s="346">
        <f t="shared" si="3873"/>
        <v>0</v>
      </c>
      <c r="Z1101" s="347" t="e">
        <f t="shared" si="3874"/>
        <v>#DIV/0!</v>
      </c>
      <c r="AA1101" s="348">
        <f t="shared" si="3875"/>
        <v>375</v>
      </c>
      <c r="AB1101" s="349">
        <f t="shared" si="3876"/>
        <v>375</v>
      </c>
      <c r="AC1101" s="348">
        <f t="shared" si="3877"/>
        <v>0</v>
      </c>
      <c r="AD1101" s="350">
        <f t="shared" si="3878"/>
        <v>637.5</v>
      </c>
      <c r="AE1101" s="351">
        <v>637.5</v>
      </c>
      <c r="AF1101" s="352">
        <f t="shared" si="3879"/>
        <v>0</v>
      </c>
      <c r="AG1101" s="352">
        <v>0</v>
      </c>
      <c r="AH1101" s="352">
        <f t="shared" si="3880"/>
        <v>262.5</v>
      </c>
      <c r="AI1101" s="353">
        <f t="shared" si="3881"/>
        <v>0.41176470588235292</v>
      </c>
    </row>
    <row r="1102" spans="1:37" ht="15" hidden="1" customHeight="1" thickBot="1" x14ac:dyDescent="0.3">
      <c r="A1102" s="359" t="s">
        <v>1648</v>
      </c>
      <c r="B1102" s="111">
        <v>2016</v>
      </c>
      <c r="C1102" s="111">
        <v>5</v>
      </c>
      <c r="D1102" s="112" t="s">
        <v>1016</v>
      </c>
      <c r="E1102" s="113">
        <v>42503</v>
      </c>
      <c r="F1102" s="113">
        <v>42521</v>
      </c>
      <c r="G1102" s="114">
        <f t="shared" ref="G1102:G1103" ca="1" si="3882">IF($N$1&gt;F1102,0,(F1102-$N$1))</f>
        <v>0</v>
      </c>
      <c r="H1102" s="115" t="s">
        <v>95</v>
      </c>
      <c r="I1102" s="115" t="s">
        <v>624</v>
      </c>
      <c r="J1102" s="115" t="s">
        <v>1652</v>
      </c>
      <c r="K1102" s="116" t="str">
        <f t="shared" ref="K1102:K1103" ca="1" si="3883">IF(F1102=0,$L$3,(IF(G1102=0,$L$1,$L$2)))</f>
        <v>Completed</v>
      </c>
      <c r="L1102" s="111" t="s">
        <v>1377</v>
      </c>
      <c r="M1102" s="111" t="s">
        <v>58</v>
      </c>
      <c r="N1102" s="111" t="s">
        <v>78</v>
      </c>
      <c r="O1102" s="111" t="s">
        <v>60</v>
      </c>
      <c r="P1102" s="111" t="s">
        <v>79</v>
      </c>
      <c r="Q1102" s="111" t="s">
        <v>79</v>
      </c>
      <c r="R1102" s="117">
        <v>3</v>
      </c>
      <c r="S1102" s="117">
        <v>4.25</v>
      </c>
      <c r="T1102" s="118">
        <v>400000</v>
      </c>
      <c r="U1102" s="118">
        <v>0</v>
      </c>
      <c r="V1102" s="116">
        <f t="shared" ref="V1102:V1103" si="3884">IF(U1102&gt;T1102,0,T1102-U1102)</f>
        <v>400000</v>
      </c>
      <c r="W1102" s="116">
        <f t="shared" ref="W1102:W1103" si="3885">IF(U1102&gt;T1102,T1102,U1102)</f>
        <v>0</v>
      </c>
      <c r="X1102" s="118"/>
      <c r="Y1102" s="119" t="e">
        <f t="shared" ref="Y1102:Y1103" si="3886">X1102/U1102</f>
        <v>#DIV/0!</v>
      </c>
      <c r="Z1102" s="120" t="e">
        <f t="shared" ref="Z1102:Z1103" si="3887">AE1102/X1102</f>
        <v>#DIV/0!</v>
      </c>
      <c r="AA1102" s="121">
        <f t="shared" ref="AA1102:AA1103" si="3888">IF(O1102="cpv",(T1102*R1102),(T1102/1000*R1102))</f>
        <v>1200</v>
      </c>
      <c r="AB1102" s="122">
        <f t="shared" ref="AB1102" si="3889">IF(O1102="cpv",(IF(V1102&gt;0,U1102*R1102,AA1102)),(IF(V1102&gt;0,U1102/1000*R1102,AA1102)))</f>
        <v>0</v>
      </c>
      <c r="AC1102" s="121">
        <f t="shared" ref="AC1102:AC1103" si="3890">AB1102-AA1102</f>
        <v>-1200</v>
      </c>
      <c r="AD1102" s="123">
        <f t="shared" ref="AD1102:AD1103" si="3891">IF(O1102="cpv",(T1102*S1102),(T1102/1000*S1102))</f>
        <v>1700</v>
      </c>
      <c r="AE1102" s="293">
        <v>425</v>
      </c>
      <c r="AF1102" s="124">
        <f t="shared" ref="AF1102:AF1103" si="3892">AE1102-AD1102</f>
        <v>-1275</v>
      </c>
      <c r="AG1102" s="124">
        <v>0</v>
      </c>
      <c r="AH1102" s="124">
        <f t="shared" ref="AH1102:AH1103" si="3893">AE1102-AB1102-AG1102</f>
        <v>425</v>
      </c>
      <c r="AI1102" s="340">
        <f t="shared" ref="AI1102:AI1103" si="3894">AH1102/AE1102</f>
        <v>1</v>
      </c>
      <c r="AK1102" s="429"/>
    </row>
    <row r="1103" spans="1:37" ht="15" hidden="1" customHeight="1" x14ac:dyDescent="0.3">
      <c r="A1103" s="361" t="s">
        <v>1649</v>
      </c>
      <c r="B1103" s="97">
        <v>2016</v>
      </c>
      <c r="C1103" s="97">
        <v>5</v>
      </c>
      <c r="D1103" s="98" t="s">
        <v>1016</v>
      </c>
      <c r="E1103" s="99">
        <v>42503</v>
      </c>
      <c r="F1103" s="99">
        <v>42521</v>
      </c>
      <c r="G1103" s="100">
        <f t="shared" ca="1" si="3882"/>
        <v>0</v>
      </c>
      <c r="H1103" s="96" t="s">
        <v>95</v>
      </c>
      <c r="I1103" s="96" t="s">
        <v>624</v>
      </c>
      <c r="J1103" s="96" t="s">
        <v>1652</v>
      </c>
      <c r="K1103" s="101" t="str">
        <f t="shared" ca="1" si="3883"/>
        <v>Completed</v>
      </c>
      <c r="L1103" s="97" t="s">
        <v>82</v>
      </c>
      <c r="M1103" s="97" t="s">
        <v>58</v>
      </c>
      <c r="N1103" s="97" t="s">
        <v>78</v>
      </c>
      <c r="O1103" s="97" t="s">
        <v>60</v>
      </c>
      <c r="P1103" s="97" t="s">
        <v>79</v>
      </c>
      <c r="Q1103" s="97" t="s">
        <v>79</v>
      </c>
      <c r="R1103" s="117">
        <v>0.5</v>
      </c>
      <c r="S1103" s="102">
        <v>4.25</v>
      </c>
      <c r="T1103" s="103">
        <v>400000</v>
      </c>
      <c r="U1103" s="103">
        <v>22282</v>
      </c>
      <c r="V1103" s="101">
        <f t="shared" si="3884"/>
        <v>377718</v>
      </c>
      <c r="W1103" s="101">
        <f t="shared" si="3885"/>
        <v>22282</v>
      </c>
      <c r="X1103" s="103"/>
      <c r="Y1103" s="104">
        <f t="shared" si="3886"/>
        <v>0</v>
      </c>
      <c r="Z1103" s="105" t="e">
        <f t="shared" si="3887"/>
        <v>#DIV/0!</v>
      </c>
      <c r="AA1103" s="106">
        <f t="shared" si="3888"/>
        <v>200</v>
      </c>
      <c r="AB1103" s="107">
        <v>161</v>
      </c>
      <c r="AC1103" s="106">
        <f t="shared" si="3890"/>
        <v>-39</v>
      </c>
      <c r="AD1103" s="108">
        <f t="shared" si="3891"/>
        <v>1700</v>
      </c>
      <c r="AE1103" s="298">
        <v>94.698499999999996</v>
      </c>
      <c r="AF1103" s="109">
        <f t="shared" si="3892"/>
        <v>-1605.3015</v>
      </c>
      <c r="AG1103" s="109">
        <v>0</v>
      </c>
      <c r="AH1103" s="109">
        <f t="shared" si="3893"/>
        <v>-66.301500000000004</v>
      </c>
      <c r="AI1103" s="341">
        <f t="shared" si="3894"/>
        <v>-0.70013252585838226</v>
      </c>
    </row>
    <row r="1104" spans="1:37" ht="15" hidden="1" customHeight="1" x14ac:dyDescent="0.3">
      <c r="A1104" s="361" t="s">
        <v>1650</v>
      </c>
      <c r="B1104" s="97">
        <v>2016</v>
      </c>
      <c r="C1104" s="97">
        <v>5</v>
      </c>
      <c r="D1104" s="98" t="s">
        <v>1016</v>
      </c>
      <c r="E1104" s="99">
        <v>42503</v>
      </c>
      <c r="F1104" s="99">
        <v>42521</v>
      </c>
      <c r="G1104" s="100">
        <f t="shared" ref="G1104:G1105" ca="1" si="3895">IF($N$1&gt;F1104,0,(F1104-$N$1))</f>
        <v>0</v>
      </c>
      <c r="H1104" s="96" t="s">
        <v>95</v>
      </c>
      <c r="I1104" s="96" t="s">
        <v>624</v>
      </c>
      <c r="J1104" s="96" t="s">
        <v>1652</v>
      </c>
      <c r="K1104" s="101" t="str">
        <f t="shared" ref="K1104:K1105" ca="1" si="3896">IF(F1104=0,$L$3,(IF(G1104=0,$L$1,$L$2)))</f>
        <v>Completed</v>
      </c>
      <c r="L1104" s="97" t="s">
        <v>77</v>
      </c>
      <c r="M1104" s="97" t="s">
        <v>58</v>
      </c>
      <c r="N1104" s="97" t="s">
        <v>78</v>
      </c>
      <c r="O1104" s="97" t="s">
        <v>60</v>
      </c>
      <c r="P1104" s="97" t="s">
        <v>79</v>
      </c>
      <c r="Q1104" s="97" t="s">
        <v>79</v>
      </c>
      <c r="R1104" s="102">
        <v>1.5</v>
      </c>
      <c r="S1104" s="102">
        <v>4.25</v>
      </c>
      <c r="T1104" s="103">
        <v>400000</v>
      </c>
      <c r="U1104" s="103">
        <v>403364</v>
      </c>
      <c r="V1104" s="101">
        <f t="shared" ref="V1104:V1105" si="3897">IF(U1104&gt;T1104,0,T1104-U1104)</f>
        <v>0</v>
      </c>
      <c r="W1104" s="101">
        <f t="shared" ref="W1104:W1105" si="3898">IF(U1104&gt;T1104,T1104,U1104)</f>
        <v>400000</v>
      </c>
      <c r="X1104" s="103">
        <v>1764</v>
      </c>
      <c r="Y1104" s="104">
        <f t="shared" ref="Y1104:Y1105" si="3899">X1104/U1104</f>
        <v>4.3732212096270363E-3</v>
      </c>
      <c r="Z1104" s="105">
        <f t="shared" ref="Z1104:Z1105" si="3900">AE1104/X1104</f>
        <v>0.97182369614512476</v>
      </c>
      <c r="AA1104" s="106">
        <f t="shared" ref="AA1104:AA1105" si="3901">IF(O1104="cpv",(T1104*R1104),(T1104/1000*R1104))</f>
        <v>600</v>
      </c>
      <c r="AB1104" s="107">
        <f t="shared" ref="AB1104:AB1105" si="3902">IF(O1104="cpv",(IF(V1104&gt;0,U1104*R1104,AA1104)),(IF(V1104&gt;0,U1104/1000*R1104,AA1104)))</f>
        <v>600</v>
      </c>
      <c r="AC1104" s="106">
        <f t="shared" ref="AC1104:AC1105" si="3903">AB1104-AA1104</f>
        <v>0</v>
      </c>
      <c r="AD1104" s="108">
        <f t="shared" ref="AD1104:AD1105" si="3904">IF(O1104="cpv",(T1104*S1104),(T1104/1000*S1104))</f>
        <v>1700</v>
      </c>
      <c r="AE1104" s="298">
        <v>1714.297</v>
      </c>
      <c r="AF1104" s="109">
        <f t="shared" ref="AF1104:AF1105" si="3905">AE1104-AD1104</f>
        <v>14.297000000000025</v>
      </c>
      <c r="AG1104" s="109">
        <v>0</v>
      </c>
      <c r="AH1104" s="109">
        <f t="shared" ref="AH1104:AH1105" si="3906">AE1104-AB1104-AG1104</f>
        <v>1114.297</v>
      </c>
      <c r="AI1104" s="341">
        <f t="shared" ref="AI1104:AI1105" si="3907">AH1104/AE1104</f>
        <v>0.65000230415149762</v>
      </c>
    </row>
    <row r="1105" spans="1:37" ht="15.75" hidden="1" customHeight="1" thickBot="1" x14ac:dyDescent="0.3">
      <c r="A1105" s="360" t="s">
        <v>1651</v>
      </c>
      <c r="B1105" s="157">
        <v>2016</v>
      </c>
      <c r="C1105" s="157">
        <v>5</v>
      </c>
      <c r="D1105" s="342" t="s">
        <v>1016</v>
      </c>
      <c r="E1105" s="159">
        <v>42503</v>
      </c>
      <c r="F1105" s="159">
        <v>42521</v>
      </c>
      <c r="G1105" s="343">
        <f t="shared" ca="1" si="3895"/>
        <v>0</v>
      </c>
      <c r="H1105" s="156" t="s">
        <v>95</v>
      </c>
      <c r="I1105" s="156" t="s">
        <v>624</v>
      </c>
      <c r="J1105" s="156" t="s">
        <v>1652</v>
      </c>
      <c r="K1105" s="344" t="str">
        <f t="shared" ca="1" si="3896"/>
        <v>Completed</v>
      </c>
      <c r="L1105" s="157" t="s">
        <v>410</v>
      </c>
      <c r="M1105" s="157" t="s">
        <v>58</v>
      </c>
      <c r="N1105" s="157" t="s">
        <v>78</v>
      </c>
      <c r="O1105" s="157" t="s">
        <v>60</v>
      </c>
      <c r="P1105" s="157" t="s">
        <v>79</v>
      </c>
      <c r="Q1105" s="157" t="s">
        <v>79</v>
      </c>
      <c r="R1105" s="158">
        <v>2</v>
      </c>
      <c r="S1105" s="158">
        <v>4.25</v>
      </c>
      <c r="T1105" s="345">
        <v>100000</v>
      </c>
      <c r="U1105" s="345"/>
      <c r="V1105" s="344">
        <f t="shared" si="3897"/>
        <v>100000</v>
      </c>
      <c r="W1105" s="344">
        <f t="shared" si="3898"/>
        <v>0</v>
      </c>
      <c r="X1105" s="345"/>
      <c r="Y1105" s="346" t="e">
        <f t="shared" si="3899"/>
        <v>#DIV/0!</v>
      </c>
      <c r="Z1105" s="347" t="e">
        <f t="shared" si="3900"/>
        <v>#DIV/0!</v>
      </c>
      <c r="AA1105" s="348">
        <f t="shared" si="3901"/>
        <v>200</v>
      </c>
      <c r="AB1105" s="349">
        <f t="shared" si="3902"/>
        <v>0</v>
      </c>
      <c r="AC1105" s="348">
        <f t="shared" si="3903"/>
        <v>-200</v>
      </c>
      <c r="AD1105" s="350">
        <f t="shared" si="3904"/>
        <v>425</v>
      </c>
      <c r="AE1105" s="351">
        <v>0</v>
      </c>
      <c r="AF1105" s="352">
        <f t="shared" si="3905"/>
        <v>-425</v>
      </c>
      <c r="AG1105" s="352">
        <v>0</v>
      </c>
      <c r="AH1105" s="352">
        <f t="shared" si="3906"/>
        <v>0</v>
      </c>
      <c r="AI1105" s="353" t="e">
        <f t="shared" si="3907"/>
        <v>#DIV/0!</v>
      </c>
    </row>
    <row r="1106" spans="1:37" ht="15.75" hidden="1" customHeight="1" thickBot="1" x14ac:dyDescent="0.3">
      <c r="A1106" s="362" t="s">
        <v>1653</v>
      </c>
      <c r="B1106" s="141">
        <v>2016</v>
      </c>
      <c r="C1106" s="141">
        <v>5</v>
      </c>
      <c r="D1106" s="142" t="s">
        <v>1016</v>
      </c>
      <c r="E1106" s="143">
        <v>42503</v>
      </c>
      <c r="F1106" s="143">
        <v>42521</v>
      </c>
      <c r="G1106" s="144">
        <f t="shared" ref="G1106:G1107" ca="1" si="3908">IF($N$1&gt;F1106,0,(F1106-$N$1))</f>
        <v>0</v>
      </c>
      <c r="H1106" s="145" t="s">
        <v>95</v>
      </c>
      <c r="I1106" s="145" t="s">
        <v>624</v>
      </c>
      <c r="J1106" s="145" t="s">
        <v>1654</v>
      </c>
      <c r="K1106" s="146" t="str">
        <f t="shared" ref="K1106:K1107" ca="1" si="3909">IF(F1106=0,$L$3,(IF(G1106=0,$L$1,$L$2)))</f>
        <v>Completed</v>
      </c>
      <c r="L1106" s="141" t="s">
        <v>98</v>
      </c>
      <c r="M1106" s="141" t="s">
        <v>58</v>
      </c>
      <c r="N1106" s="141" t="s">
        <v>123</v>
      </c>
      <c r="O1106" s="141" t="s">
        <v>109</v>
      </c>
      <c r="P1106" s="141" t="s">
        <v>100</v>
      </c>
      <c r="Q1106" s="141" t="s">
        <v>101</v>
      </c>
      <c r="R1106" s="147">
        <v>3.6999999999999998E-2</v>
      </c>
      <c r="S1106" s="147">
        <v>0.06</v>
      </c>
      <c r="T1106" s="148">
        <v>100000</v>
      </c>
      <c r="U1106" s="148">
        <v>100034</v>
      </c>
      <c r="V1106" s="146">
        <f t="shared" ref="V1106:V1107" si="3910">IF(U1106&gt;T1106,0,T1106-U1106)</f>
        <v>0</v>
      </c>
      <c r="W1106" s="146">
        <f t="shared" ref="W1106:W1107" si="3911">IF(U1106&gt;T1106,T1106,U1106)</f>
        <v>100000</v>
      </c>
      <c r="X1106" s="148">
        <v>11847</v>
      </c>
      <c r="Y1106" s="149">
        <f t="shared" ref="Y1106:Y1107" si="3912">X1106/U1106</f>
        <v>0.11842973389047724</v>
      </c>
      <c r="Z1106" s="150">
        <f t="shared" ref="Z1106:Z1107" si="3913">AE1106/X1106</f>
        <v>0.50645733096986578</v>
      </c>
      <c r="AA1106" s="151">
        <f t="shared" ref="AA1106:AA1107" si="3914">IF(O1106="cpv",(T1106*R1106),(T1106/1000*R1106))</f>
        <v>3700</v>
      </c>
      <c r="AB1106" s="152">
        <f t="shared" ref="AB1106:AB1107" si="3915">IF(O1106="cpv",(IF(V1106&gt;0,U1106*R1106,AA1106)),(IF(V1106&gt;0,U1106/1000*R1106,AA1106)))</f>
        <v>3700</v>
      </c>
      <c r="AC1106" s="151">
        <f t="shared" ref="AC1106:AC1107" si="3916">AB1106-AA1106</f>
        <v>0</v>
      </c>
      <c r="AD1106" s="153">
        <f t="shared" ref="AD1106:AD1107" si="3917">IF(O1106="cpv",(T1106*S1106),(T1106/1000*S1106))</f>
        <v>6000</v>
      </c>
      <c r="AE1106" s="295">
        <v>6000</v>
      </c>
      <c r="AF1106" s="154">
        <f t="shared" ref="AF1106:AF1107" si="3918">AE1106-AD1106</f>
        <v>0</v>
      </c>
      <c r="AG1106" s="154">
        <v>0</v>
      </c>
      <c r="AH1106" s="154">
        <f t="shared" ref="AH1106:AH1107" si="3919">AE1106-AB1106-AG1106</f>
        <v>2300</v>
      </c>
      <c r="AI1106" s="354">
        <f t="shared" ref="AI1106:AI1107" si="3920">AH1106/AE1106</f>
        <v>0.38333333333333336</v>
      </c>
    </row>
    <row r="1107" spans="1:37" ht="15.75" hidden="1" customHeight="1" thickBot="1" x14ac:dyDescent="0.3">
      <c r="A1107" s="362" t="s">
        <v>1659</v>
      </c>
      <c r="B1107" s="141">
        <v>2016</v>
      </c>
      <c r="C1107" s="141">
        <v>5</v>
      </c>
      <c r="D1107" s="142" t="s">
        <v>1016</v>
      </c>
      <c r="E1107" s="143">
        <v>42503</v>
      </c>
      <c r="F1107" s="143">
        <v>42521</v>
      </c>
      <c r="G1107" s="144">
        <f t="shared" ca="1" si="3908"/>
        <v>0</v>
      </c>
      <c r="H1107" s="145" t="s">
        <v>95</v>
      </c>
      <c r="I1107" s="145" t="s">
        <v>103</v>
      </c>
      <c r="J1107" s="145" t="s">
        <v>1655</v>
      </c>
      <c r="K1107" s="146" t="str">
        <f t="shared" ca="1" si="3909"/>
        <v>Completed</v>
      </c>
      <c r="L1107" s="141" t="s">
        <v>57</v>
      </c>
      <c r="M1107" s="141" t="s">
        <v>58</v>
      </c>
      <c r="N1107" s="141" t="s">
        <v>59</v>
      </c>
      <c r="O1107" s="141" t="s">
        <v>60</v>
      </c>
      <c r="P1107" s="141" t="s">
        <v>61</v>
      </c>
      <c r="Q1107" s="141" t="s">
        <v>62</v>
      </c>
      <c r="R1107" s="158">
        <v>0.5</v>
      </c>
      <c r="S1107" s="147">
        <v>1.2</v>
      </c>
      <c r="T1107" s="148">
        <v>700000</v>
      </c>
      <c r="U1107" s="148">
        <v>705739</v>
      </c>
      <c r="V1107" s="146">
        <f t="shared" si="3910"/>
        <v>0</v>
      </c>
      <c r="W1107" s="146">
        <f t="shared" si="3911"/>
        <v>700000</v>
      </c>
      <c r="X1107" s="148"/>
      <c r="Y1107" s="149">
        <f t="shared" si="3912"/>
        <v>0</v>
      </c>
      <c r="Z1107" s="150" t="e">
        <f t="shared" si="3913"/>
        <v>#DIV/0!</v>
      </c>
      <c r="AA1107" s="151">
        <f t="shared" si="3914"/>
        <v>350</v>
      </c>
      <c r="AB1107" s="152">
        <f t="shared" si="3915"/>
        <v>350</v>
      </c>
      <c r="AC1107" s="151">
        <f t="shared" si="3916"/>
        <v>0</v>
      </c>
      <c r="AD1107" s="153">
        <f t="shared" si="3917"/>
        <v>840</v>
      </c>
      <c r="AE1107" s="295">
        <v>847</v>
      </c>
      <c r="AF1107" s="154">
        <f t="shared" si="3918"/>
        <v>7</v>
      </c>
      <c r="AG1107" s="154">
        <v>0</v>
      </c>
      <c r="AH1107" s="154">
        <f t="shared" si="3919"/>
        <v>497</v>
      </c>
      <c r="AI1107" s="354">
        <f t="shared" si="3920"/>
        <v>0.58677685950413228</v>
      </c>
    </row>
    <row r="1108" spans="1:37" ht="15.75" hidden="1" customHeight="1" thickBot="1" x14ac:dyDescent="0.3">
      <c r="A1108" s="362" t="s">
        <v>1658</v>
      </c>
      <c r="B1108" s="141">
        <v>2016</v>
      </c>
      <c r="C1108" s="141">
        <v>5</v>
      </c>
      <c r="D1108" s="142" t="s">
        <v>1016</v>
      </c>
      <c r="E1108" s="143">
        <v>42503</v>
      </c>
      <c r="F1108" s="143">
        <v>42521</v>
      </c>
      <c r="G1108" s="144">
        <f t="shared" ref="G1108:G1109" ca="1" si="3921">IF($N$1&gt;F1108,0,(F1108-$N$1))</f>
        <v>0</v>
      </c>
      <c r="H1108" s="145" t="s">
        <v>95</v>
      </c>
      <c r="I1108" s="145" t="s">
        <v>103</v>
      </c>
      <c r="J1108" s="145" t="s">
        <v>1656</v>
      </c>
      <c r="K1108" s="146" t="str">
        <f t="shared" ref="K1108:K1109" ca="1" si="3922">IF(F1108=0,$L$3,(IF(G1108=0,$L$1,$L$2)))</f>
        <v>Completed</v>
      </c>
      <c r="L1108" s="141" t="s">
        <v>82</v>
      </c>
      <c r="M1108" s="141" t="s">
        <v>58</v>
      </c>
      <c r="N1108" s="141" t="s">
        <v>78</v>
      </c>
      <c r="O1108" s="141" t="s">
        <v>60</v>
      </c>
      <c r="P1108" s="141" t="s">
        <v>79</v>
      </c>
      <c r="Q1108" s="141" t="s">
        <v>79</v>
      </c>
      <c r="R1108" s="117">
        <v>0.5</v>
      </c>
      <c r="S1108" s="147">
        <v>4.25</v>
      </c>
      <c r="T1108" s="148">
        <v>400000</v>
      </c>
      <c r="U1108" s="148">
        <v>401153</v>
      </c>
      <c r="V1108" s="146">
        <f t="shared" ref="V1108:V1109" si="3923">IF(U1108&gt;T1108,0,T1108-U1108)</f>
        <v>0</v>
      </c>
      <c r="W1108" s="146">
        <f t="shared" ref="W1108:W1109" si="3924">IF(U1108&gt;T1108,T1108,U1108)</f>
        <v>400000</v>
      </c>
      <c r="X1108" s="148"/>
      <c r="Y1108" s="149">
        <f t="shared" ref="Y1108:Y1109" si="3925">X1108/U1108</f>
        <v>0</v>
      </c>
      <c r="Z1108" s="150" t="e">
        <f t="shared" ref="Z1108:Z1109" si="3926">AE1108/X1108</f>
        <v>#DIV/0!</v>
      </c>
      <c r="AA1108" s="151">
        <f t="shared" ref="AA1108:AA1109" si="3927">IF(O1108="cpv",(T1108*R1108),(T1108/1000*R1108))</f>
        <v>200</v>
      </c>
      <c r="AB1108" s="152">
        <f t="shared" ref="AB1108:AB1109" si="3928">IF(O1108="cpv",(IF(V1108&gt;0,U1108*R1108,AA1108)),(IF(V1108&gt;0,U1108/1000*R1108,AA1108)))</f>
        <v>200</v>
      </c>
      <c r="AC1108" s="151">
        <f t="shared" ref="AC1108:AC1109" si="3929">AB1108-AA1108</f>
        <v>0</v>
      </c>
      <c r="AD1108" s="153">
        <f t="shared" ref="AD1108:AD1109" si="3930">IF(O1108="cpv",(T1108*S1108),(T1108/1000*S1108))</f>
        <v>1700</v>
      </c>
      <c r="AE1108" s="295">
        <v>1700</v>
      </c>
      <c r="AF1108" s="154">
        <f t="shared" ref="AF1108:AF1109" si="3931">AE1108-AD1108</f>
        <v>0</v>
      </c>
      <c r="AG1108" s="154">
        <v>0</v>
      </c>
      <c r="AH1108" s="154">
        <f t="shared" ref="AH1108:AH1109" si="3932">AE1108-AB1108-AG1108</f>
        <v>1500</v>
      </c>
      <c r="AI1108" s="354">
        <f t="shared" ref="AI1108:AI1109" si="3933">AH1108/AE1108</f>
        <v>0.88235294117647056</v>
      </c>
    </row>
    <row r="1109" spans="1:37" ht="15.75" hidden="1" customHeight="1" thickBot="1" x14ac:dyDescent="0.3">
      <c r="A1109" s="362" t="s">
        <v>1657</v>
      </c>
      <c r="B1109" s="141">
        <v>2016</v>
      </c>
      <c r="C1109" s="141">
        <v>5</v>
      </c>
      <c r="D1109" s="142" t="s">
        <v>1016</v>
      </c>
      <c r="E1109" s="143">
        <v>42503</v>
      </c>
      <c r="F1109" s="143">
        <v>42521</v>
      </c>
      <c r="G1109" s="144">
        <f t="shared" ca="1" si="3921"/>
        <v>0</v>
      </c>
      <c r="H1109" s="145" t="s">
        <v>95</v>
      </c>
      <c r="I1109" s="145" t="s">
        <v>103</v>
      </c>
      <c r="J1109" s="145" t="s">
        <v>1660</v>
      </c>
      <c r="K1109" s="146" t="str">
        <f t="shared" ca="1" si="3922"/>
        <v>Completed</v>
      </c>
      <c r="L1109" s="141" t="s">
        <v>305</v>
      </c>
      <c r="M1109" s="141" t="s">
        <v>58</v>
      </c>
      <c r="N1109" s="141" t="s">
        <v>306</v>
      </c>
      <c r="O1109" s="141" t="s">
        <v>60</v>
      </c>
      <c r="P1109" s="141" t="s">
        <v>61</v>
      </c>
      <c r="Q1109" s="141" t="s">
        <v>62</v>
      </c>
      <c r="R1109" s="147">
        <v>3</v>
      </c>
      <c r="S1109" s="147">
        <v>8</v>
      </c>
      <c r="T1109" s="148">
        <v>300000</v>
      </c>
      <c r="U1109" s="148">
        <v>335495</v>
      </c>
      <c r="V1109" s="146">
        <f t="shared" si="3923"/>
        <v>0</v>
      </c>
      <c r="W1109" s="146">
        <f t="shared" si="3924"/>
        <v>300000</v>
      </c>
      <c r="X1109" s="148">
        <v>8522</v>
      </c>
      <c r="Y1109" s="149">
        <f t="shared" si="3925"/>
        <v>2.5401272746240631E-2</v>
      </c>
      <c r="Z1109" s="150">
        <f t="shared" si="3926"/>
        <v>0.31494954236094813</v>
      </c>
      <c r="AA1109" s="151">
        <f t="shared" si="3927"/>
        <v>900</v>
      </c>
      <c r="AB1109" s="152">
        <f t="shared" si="3928"/>
        <v>900</v>
      </c>
      <c r="AC1109" s="151">
        <f t="shared" si="3929"/>
        <v>0</v>
      </c>
      <c r="AD1109" s="153">
        <f t="shared" si="3930"/>
        <v>2400</v>
      </c>
      <c r="AE1109" s="295">
        <v>2684</v>
      </c>
      <c r="AF1109" s="154">
        <f t="shared" si="3931"/>
        <v>284</v>
      </c>
      <c r="AG1109" s="154">
        <v>0</v>
      </c>
      <c r="AH1109" s="154">
        <f t="shared" si="3932"/>
        <v>1784</v>
      </c>
      <c r="AI1109" s="354">
        <f t="shared" si="3933"/>
        <v>0.6646795827123696</v>
      </c>
    </row>
    <row r="1110" spans="1:37" ht="15.75" hidden="1" customHeight="1" thickBot="1" x14ac:dyDescent="0.3">
      <c r="A1110" s="359" t="s">
        <v>1661</v>
      </c>
      <c r="B1110" s="111">
        <v>2016</v>
      </c>
      <c r="C1110" s="111">
        <v>5</v>
      </c>
      <c r="D1110" s="112" t="s">
        <v>1016</v>
      </c>
      <c r="E1110" s="113">
        <v>42503</v>
      </c>
      <c r="F1110" s="113">
        <v>42521</v>
      </c>
      <c r="G1110" s="114">
        <f t="shared" ref="G1110:G1111" ca="1" si="3934">IF($N$1&gt;F1110,0,(F1110-$N$1))</f>
        <v>0</v>
      </c>
      <c r="H1110" s="115" t="s">
        <v>84</v>
      </c>
      <c r="I1110" s="115" t="s">
        <v>170</v>
      </c>
      <c r="J1110" s="115" t="s">
        <v>1667</v>
      </c>
      <c r="K1110" s="116" t="str">
        <f t="shared" ref="K1110:K1111" ca="1" si="3935">IF(F1110=0,$L$3,(IF(G1110=0,$L$1,$L$2)))</f>
        <v>Completed</v>
      </c>
      <c r="L1110" s="111" t="s">
        <v>57</v>
      </c>
      <c r="M1110" s="111" t="s">
        <v>58</v>
      </c>
      <c r="N1110" s="111" t="s">
        <v>59</v>
      </c>
      <c r="O1110" s="111" t="s">
        <v>60</v>
      </c>
      <c r="P1110" s="111" t="s">
        <v>61</v>
      </c>
      <c r="Q1110" s="111" t="s">
        <v>62</v>
      </c>
      <c r="R1110" s="158">
        <v>0.5</v>
      </c>
      <c r="S1110" s="117">
        <v>0.8</v>
      </c>
      <c r="T1110" s="118">
        <v>2000000</v>
      </c>
      <c r="U1110" s="118">
        <v>2001798</v>
      </c>
      <c r="V1110" s="116">
        <f t="shared" ref="V1110:V1111" si="3936">IF(U1110&gt;T1110,0,T1110-U1110)</f>
        <v>0</v>
      </c>
      <c r="W1110" s="116">
        <f t="shared" ref="W1110:W1111" si="3937">IF(U1110&gt;T1110,T1110,U1110)</f>
        <v>2000000</v>
      </c>
      <c r="X1110" s="118"/>
      <c r="Y1110" s="119">
        <f t="shared" ref="Y1110:Y1111" si="3938">X1110/U1110</f>
        <v>0</v>
      </c>
      <c r="Z1110" s="120" t="e">
        <f t="shared" ref="Z1110:Z1111" si="3939">AE1110/X1110</f>
        <v>#DIV/0!</v>
      </c>
      <c r="AA1110" s="121">
        <f t="shared" ref="AA1110:AA1111" si="3940">IF(O1110="cpv",(T1110*R1110),(T1110/1000*R1110))</f>
        <v>1000</v>
      </c>
      <c r="AB1110" s="122">
        <f t="shared" ref="AB1110:AB1111" si="3941">IF(O1110="cpv",(IF(V1110&gt;0,U1110*R1110,AA1110)),(IF(V1110&gt;0,U1110/1000*R1110,AA1110)))</f>
        <v>1000</v>
      </c>
      <c r="AC1110" s="121">
        <f t="shared" ref="AC1110:AC1111" si="3942">AB1110-AA1110</f>
        <v>0</v>
      </c>
      <c r="AD1110" s="123">
        <f t="shared" ref="AD1110:AD1111" si="3943">IF(O1110="cpv",(T1110*S1110),(T1110/1000*S1110))</f>
        <v>1600</v>
      </c>
      <c r="AE1110" s="293">
        <v>1200</v>
      </c>
      <c r="AF1110" s="124">
        <f t="shared" ref="AF1110:AF1111" si="3944">AE1110-AD1110</f>
        <v>-400</v>
      </c>
      <c r="AG1110" s="124">
        <v>0</v>
      </c>
      <c r="AH1110" s="124">
        <f t="shared" ref="AH1110:AH1111" si="3945">AE1110-AB1110-AG1110</f>
        <v>200</v>
      </c>
      <c r="AI1110" s="340">
        <f t="shared" ref="AI1110:AI1111" si="3946">AH1110/AE1110</f>
        <v>0.16666666666666666</v>
      </c>
      <c r="AK1110" s="429"/>
    </row>
    <row r="1111" spans="1:37" ht="15" hidden="1" customHeight="1" x14ac:dyDescent="0.3">
      <c r="A1111" s="361" t="s">
        <v>1662</v>
      </c>
      <c r="B1111" s="97">
        <v>2016</v>
      </c>
      <c r="C1111" s="97">
        <v>5</v>
      </c>
      <c r="D1111" s="98" t="s">
        <v>1016</v>
      </c>
      <c r="E1111" s="99">
        <v>42503</v>
      </c>
      <c r="F1111" s="99">
        <v>42521</v>
      </c>
      <c r="G1111" s="100">
        <f t="shared" ca="1" si="3934"/>
        <v>0</v>
      </c>
      <c r="H1111" s="96" t="s">
        <v>84</v>
      </c>
      <c r="I1111" s="96" t="s">
        <v>170</v>
      </c>
      <c r="J1111" s="96" t="s">
        <v>1667</v>
      </c>
      <c r="K1111" s="101" t="str">
        <f t="shared" ca="1" si="3935"/>
        <v>Completed</v>
      </c>
      <c r="L1111" s="97" t="s">
        <v>64</v>
      </c>
      <c r="M1111" s="97" t="s">
        <v>58</v>
      </c>
      <c r="N1111" s="97" t="s">
        <v>59</v>
      </c>
      <c r="O1111" s="97" t="s">
        <v>60</v>
      </c>
      <c r="P1111" s="97" t="s">
        <v>61</v>
      </c>
      <c r="Q1111" s="97" t="s">
        <v>62</v>
      </c>
      <c r="R1111" s="102">
        <v>0.2</v>
      </c>
      <c r="S1111" s="102">
        <v>0.8</v>
      </c>
      <c r="T1111" s="103">
        <v>2000000</v>
      </c>
      <c r="U1111" s="103">
        <v>2001295</v>
      </c>
      <c r="V1111" s="101">
        <f t="shared" si="3936"/>
        <v>0</v>
      </c>
      <c r="W1111" s="101">
        <f t="shared" si="3937"/>
        <v>2000000</v>
      </c>
      <c r="X1111" s="103">
        <v>176</v>
      </c>
      <c r="Y1111" s="104">
        <f t="shared" si="3938"/>
        <v>8.794305687067624E-5</v>
      </c>
      <c r="Z1111" s="105">
        <f t="shared" si="3939"/>
        <v>9.0909090909090917</v>
      </c>
      <c r="AA1111" s="106">
        <f t="shared" si="3940"/>
        <v>400</v>
      </c>
      <c r="AB1111" s="107">
        <f t="shared" si="3941"/>
        <v>400</v>
      </c>
      <c r="AC1111" s="106">
        <f t="shared" si="3942"/>
        <v>0</v>
      </c>
      <c r="AD1111" s="108">
        <f t="shared" si="3943"/>
        <v>1600</v>
      </c>
      <c r="AE1111" s="298">
        <v>1600</v>
      </c>
      <c r="AF1111" s="109">
        <f t="shared" si="3944"/>
        <v>0</v>
      </c>
      <c r="AG1111" s="109">
        <v>0</v>
      </c>
      <c r="AH1111" s="109">
        <f t="shared" si="3945"/>
        <v>1200</v>
      </c>
      <c r="AI1111" s="341">
        <f t="shared" si="3946"/>
        <v>0.75</v>
      </c>
    </row>
    <row r="1112" spans="1:37" ht="15" hidden="1" customHeight="1" thickBot="1" x14ac:dyDescent="0.3">
      <c r="A1112" s="361" t="s">
        <v>1663</v>
      </c>
      <c r="B1112" s="97">
        <v>2016</v>
      </c>
      <c r="C1112" s="97">
        <v>5</v>
      </c>
      <c r="D1112" s="98" t="s">
        <v>1016</v>
      </c>
      <c r="E1112" s="99">
        <v>42503</v>
      </c>
      <c r="F1112" s="99">
        <v>42521</v>
      </c>
      <c r="G1112" s="100">
        <f t="shared" ref="G1112" ca="1" si="3947">IF($N$1&gt;F1112,0,(F1112-$N$1))</f>
        <v>0</v>
      </c>
      <c r="H1112" s="96" t="s">
        <v>84</v>
      </c>
      <c r="I1112" s="96" t="s">
        <v>170</v>
      </c>
      <c r="J1112" s="96" t="s">
        <v>1667</v>
      </c>
      <c r="K1112" s="101" t="str">
        <f t="shared" ref="K1112" ca="1" si="3948">IF(F1112=0,$L$3,(IF(G1112=0,$L$1,$L$2)))</f>
        <v>Completed</v>
      </c>
      <c r="L1112" s="97" t="s">
        <v>92</v>
      </c>
      <c r="M1112" s="97" t="s">
        <v>58</v>
      </c>
      <c r="N1112" s="97" t="s">
        <v>59</v>
      </c>
      <c r="O1112" s="97" t="s">
        <v>60</v>
      </c>
      <c r="P1112" s="97" t="s">
        <v>61</v>
      </c>
      <c r="Q1112" s="97" t="s">
        <v>62</v>
      </c>
      <c r="R1112" s="102">
        <v>0.1</v>
      </c>
      <c r="S1112" s="102">
        <v>0.8</v>
      </c>
      <c r="T1112" s="103">
        <v>500000</v>
      </c>
      <c r="U1112" s="103">
        <v>503374</v>
      </c>
      <c r="V1112" s="101">
        <f t="shared" ref="V1112" si="3949">IF(U1112&gt;T1112,0,T1112-U1112)</f>
        <v>0</v>
      </c>
      <c r="W1112" s="101">
        <f t="shared" ref="W1112" si="3950">IF(U1112&gt;T1112,T1112,U1112)</f>
        <v>500000</v>
      </c>
      <c r="X1112" s="103"/>
      <c r="Y1112" s="104">
        <f t="shared" ref="Y1112" si="3951">X1112/U1112</f>
        <v>0</v>
      </c>
      <c r="Z1112" s="105" t="e">
        <f t="shared" ref="Z1112" si="3952">AE1112/X1112</f>
        <v>#DIV/0!</v>
      </c>
      <c r="AA1112" s="106">
        <f t="shared" ref="AA1112" si="3953">IF(O1112="cpv",(T1112*R1112),(T1112/1000*R1112))</f>
        <v>50</v>
      </c>
      <c r="AB1112" s="107">
        <f t="shared" ref="AB1112" si="3954">IF(O1112="cpv",(IF(V1112&gt;0,U1112*R1112,AA1112)),(IF(V1112&gt;0,U1112/1000*R1112,AA1112)))</f>
        <v>50</v>
      </c>
      <c r="AC1112" s="106">
        <f t="shared" ref="AC1112" si="3955">AB1112-AA1112</f>
        <v>0</v>
      </c>
      <c r="AD1112" s="108">
        <f t="shared" ref="AD1112" si="3956">IF(O1112="cpv",(T1112*S1112),(T1112/1000*S1112))</f>
        <v>400</v>
      </c>
      <c r="AE1112" s="298">
        <v>400</v>
      </c>
      <c r="AF1112" s="109">
        <f t="shared" ref="AF1112" si="3957">AE1112-AD1112</f>
        <v>0</v>
      </c>
      <c r="AG1112" s="109">
        <v>0</v>
      </c>
      <c r="AH1112" s="109">
        <f t="shared" ref="AH1112" si="3958">AE1112-AB1112-AG1112</f>
        <v>350</v>
      </c>
      <c r="AI1112" s="341">
        <f t="shared" ref="AI1112" si="3959">AH1112/AE1112</f>
        <v>0.875</v>
      </c>
    </row>
    <row r="1113" spans="1:37" ht="15" hidden="1" customHeight="1" x14ac:dyDescent="0.3">
      <c r="A1113" s="361" t="s">
        <v>1664</v>
      </c>
      <c r="B1113" s="97">
        <v>2016</v>
      </c>
      <c r="C1113" s="97">
        <v>5</v>
      </c>
      <c r="D1113" s="98" t="s">
        <v>1016</v>
      </c>
      <c r="E1113" s="99">
        <v>42503</v>
      </c>
      <c r="F1113" s="99">
        <v>42521</v>
      </c>
      <c r="G1113" s="100">
        <f t="shared" ref="G1113" ca="1" si="3960">IF($N$1&gt;F1113,0,(F1113-$N$1))</f>
        <v>0</v>
      </c>
      <c r="H1113" s="96" t="s">
        <v>84</v>
      </c>
      <c r="I1113" s="96" t="s">
        <v>170</v>
      </c>
      <c r="J1113" s="96" t="s">
        <v>1667</v>
      </c>
      <c r="K1113" s="101" t="str">
        <f t="shared" ref="K1113" ca="1" si="3961">IF(F1113=0,$L$3,(IF(G1113=0,$L$1,$L$2)))</f>
        <v>Completed</v>
      </c>
      <c r="L1113" s="97" t="s">
        <v>82</v>
      </c>
      <c r="M1113" s="97" t="s">
        <v>58</v>
      </c>
      <c r="N1113" s="97" t="s">
        <v>59</v>
      </c>
      <c r="O1113" s="97" t="s">
        <v>60</v>
      </c>
      <c r="P1113" s="97" t="s">
        <v>61</v>
      </c>
      <c r="Q1113" s="97" t="s">
        <v>62</v>
      </c>
      <c r="R1113" s="117">
        <v>0.1</v>
      </c>
      <c r="S1113" s="102">
        <v>0.8</v>
      </c>
      <c r="T1113" s="103">
        <v>1000000</v>
      </c>
      <c r="U1113" s="103">
        <v>1005652</v>
      </c>
      <c r="V1113" s="101">
        <f t="shared" ref="V1113" si="3962">IF(U1113&gt;T1113,0,T1113-U1113)</f>
        <v>0</v>
      </c>
      <c r="W1113" s="101">
        <f t="shared" ref="W1113" si="3963">IF(U1113&gt;T1113,T1113,U1113)</f>
        <v>1000000</v>
      </c>
      <c r="X1113" s="103"/>
      <c r="Y1113" s="104">
        <f t="shared" ref="Y1113" si="3964">X1113/U1113</f>
        <v>0</v>
      </c>
      <c r="Z1113" s="105" t="e">
        <f t="shared" ref="Z1113" si="3965">AE1113/X1113</f>
        <v>#DIV/0!</v>
      </c>
      <c r="AA1113" s="106">
        <f t="shared" ref="AA1113" si="3966">IF(O1113="cpv",(T1113*R1113),(T1113/1000*R1113))</f>
        <v>100</v>
      </c>
      <c r="AB1113" s="107">
        <f t="shared" ref="AB1113" si="3967">IF(O1113="cpv",(IF(V1113&gt;0,U1113*R1113,AA1113)),(IF(V1113&gt;0,U1113/1000*R1113,AA1113)))</f>
        <v>100</v>
      </c>
      <c r="AC1113" s="106">
        <f t="shared" ref="AC1113" si="3968">AB1113-AA1113</f>
        <v>0</v>
      </c>
      <c r="AD1113" s="108">
        <f t="shared" ref="AD1113" si="3969">IF(O1113="cpv",(T1113*S1113),(T1113/1000*S1113))</f>
        <v>800</v>
      </c>
      <c r="AE1113" s="298">
        <v>800</v>
      </c>
      <c r="AF1113" s="109">
        <f t="shared" ref="AF1113" si="3970">AE1113-AD1113</f>
        <v>0</v>
      </c>
      <c r="AG1113" s="109">
        <v>0</v>
      </c>
      <c r="AH1113" s="109">
        <f t="shared" ref="AH1113" si="3971">AE1113-AB1113-AG1113</f>
        <v>700</v>
      </c>
      <c r="AI1113" s="341">
        <f t="shared" ref="AI1113" si="3972">AH1113/AE1113</f>
        <v>0.875</v>
      </c>
    </row>
    <row r="1114" spans="1:37" ht="15" hidden="1" customHeight="1" x14ac:dyDescent="0.3">
      <c r="A1114" s="361" t="s">
        <v>1665</v>
      </c>
      <c r="B1114" s="97">
        <v>2016</v>
      </c>
      <c r="C1114" s="97">
        <v>5</v>
      </c>
      <c r="D1114" s="98" t="s">
        <v>1016</v>
      </c>
      <c r="E1114" s="99">
        <v>42503</v>
      </c>
      <c r="F1114" s="99">
        <v>42521</v>
      </c>
      <c r="G1114" s="100">
        <f t="shared" ref="G1114:G1115" ca="1" si="3973">IF($N$1&gt;F1114,0,(F1114-$N$1))</f>
        <v>0</v>
      </c>
      <c r="H1114" s="96" t="s">
        <v>84</v>
      </c>
      <c r="I1114" s="96" t="s">
        <v>170</v>
      </c>
      <c r="J1114" s="96" t="s">
        <v>1667</v>
      </c>
      <c r="K1114" s="101" t="str">
        <f t="shared" ref="K1114:K1115" ca="1" si="3974">IF(F1114=0,$L$3,(IF(G1114=0,$L$1,$L$2)))</f>
        <v>Completed</v>
      </c>
      <c r="L1114" s="97" t="s">
        <v>72</v>
      </c>
      <c r="M1114" s="97" t="s">
        <v>58</v>
      </c>
      <c r="N1114" s="97" t="s">
        <v>59</v>
      </c>
      <c r="O1114" s="97" t="s">
        <v>60</v>
      </c>
      <c r="P1114" s="97" t="s">
        <v>61</v>
      </c>
      <c r="Q1114" s="97" t="s">
        <v>62</v>
      </c>
      <c r="R1114" s="102">
        <v>0.2</v>
      </c>
      <c r="S1114" s="102">
        <v>0.8</v>
      </c>
      <c r="T1114" s="103">
        <v>500000</v>
      </c>
      <c r="U1114" s="103">
        <v>614358</v>
      </c>
      <c r="V1114" s="101">
        <f t="shared" ref="V1114:V1115" si="3975">IF(U1114&gt;T1114,0,T1114-U1114)</f>
        <v>0</v>
      </c>
      <c r="W1114" s="101">
        <f t="shared" ref="W1114:W1115" si="3976">IF(U1114&gt;T1114,T1114,U1114)</f>
        <v>500000</v>
      </c>
      <c r="X1114" s="103"/>
      <c r="Y1114" s="104">
        <f t="shared" ref="Y1114:Y1115" si="3977">X1114/U1114</f>
        <v>0</v>
      </c>
      <c r="Z1114" s="105" t="e">
        <f t="shared" ref="Z1114:Z1115" si="3978">AE1114/X1114</f>
        <v>#DIV/0!</v>
      </c>
      <c r="AA1114" s="106">
        <f t="shared" ref="AA1114:AA1115" si="3979">IF(O1114="cpv",(T1114*R1114),(T1114/1000*R1114))</f>
        <v>100</v>
      </c>
      <c r="AB1114" s="107">
        <f t="shared" ref="AB1114:AB1115" si="3980">IF(O1114="cpv",(IF(V1114&gt;0,U1114*R1114,AA1114)),(IF(V1114&gt;0,U1114/1000*R1114,AA1114)))</f>
        <v>100</v>
      </c>
      <c r="AC1114" s="106">
        <f t="shared" ref="AC1114:AC1115" si="3981">AB1114-AA1114</f>
        <v>0</v>
      </c>
      <c r="AD1114" s="108">
        <f t="shared" ref="AD1114:AD1115" si="3982">IF(O1114="cpv",(T1114*S1114),(T1114/1000*S1114))</f>
        <v>400</v>
      </c>
      <c r="AE1114" s="298">
        <v>400</v>
      </c>
      <c r="AF1114" s="109">
        <f t="shared" ref="AF1114:AF1115" si="3983">AE1114-AD1114</f>
        <v>0</v>
      </c>
      <c r="AG1114" s="109">
        <v>0</v>
      </c>
      <c r="AH1114" s="109">
        <f t="shared" ref="AH1114:AH1115" si="3984">AE1114-AB1114-AG1114</f>
        <v>300</v>
      </c>
      <c r="AI1114" s="341">
        <f t="shared" ref="AI1114:AI1115" si="3985">AH1114/AE1114</f>
        <v>0.75</v>
      </c>
    </row>
    <row r="1115" spans="1:37" ht="15.75" hidden="1" customHeight="1" thickBot="1" x14ac:dyDescent="0.3">
      <c r="A1115" s="360" t="s">
        <v>1666</v>
      </c>
      <c r="B1115" s="157">
        <v>2016</v>
      </c>
      <c r="C1115" s="157">
        <v>5</v>
      </c>
      <c r="D1115" s="342" t="s">
        <v>1016</v>
      </c>
      <c r="E1115" s="159">
        <v>42503</v>
      </c>
      <c r="F1115" s="159">
        <v>42521</v>
      </c>
      <c r="G1115" s="343">
        <f t="shared" ca="1" si="3973"/>
        <v>0</v>
      </c>
      <c r="H1115" s="156" t="s">
        <v>84</v>
      </c>
      <c r="I1115" s="156" t="s">
        <v>170</v>
      </c>
      <c r="J1115" s="156" t="s">
        <v>1667</v>
      </c>
      <c r="K1115" s="344" t="str">
        <f t="shared" ca="1" si="3974"/>
        <v>Completed</v>
      </c>
      <c r="L1115" s="157" t="s">
        <v>315</v>
      </c>
      <c r="M1115" s="157" t="s">
        <v>58</v>
      </c>
      <c r="N1115" s="157" t="s">
        <v>59</v>
      </c>
      <c r="O1115" s="157" t="s">
        <v>60</v>
      </c>
      <c r="P1115" s="157" t="s">
        <v>61</v>
      </c>
      <c r="Q1115" s="157" t="s">
        <v>62</v>
      </c>
      <c r="R1115" s="158">
        <v>0.17</v>
      </c>
      <c r="S1115" s="158">
        <v>0.8</v>
      </c>
      <c r="T1115" s="345">
        <v>500000</v>
      </c>
      <c r="U1115" s="345">
        <v>500251</v>
      </c>
      <c r="V1115" s="344">
        <f t="shared" si="3975"/>
        <v>0</v>
      </c>
      <c r="W1115" s="344">
        <f t="shared" si="3976"/>
        <v>500000</v>
      </c>
      <c r="X1115" s="345">
        <v>191</v>
      </c>
      <c r="Y1115" s="346">
        <f t="shared" si="3977"/>
        <v>3.8180833221722696E-4</v>
      </c>
      <c r="Z1115" s="347">
        <f t="shared" si="3978"/>
        <v>2.0942408376963351</v>
      </c>
      <c r="AA1115" s="348">
        <f t="shared" si="3979"/>
        <v>85</v>
      </c>
      <c r="AB1115" s="349">
        <f t="shared" si="3980"/>
        <v>85</v>
      </c>
      <c r="AC1115" s="348">
        <f t="shared" si="3981"/>
        <v>0</v>
      </c>
      <c r="AD1115" s="350">
        <f t="shared" si="3982"/>
        <v>400</v>
      </c>
      <c r="AE1115" s="351">
        <v>400</v>
      </c>
      <c r="AF1115" s="352">
        <f t="shared" si="3983"/>
        <v>0</v>
      </c>
      <c r="AG1115" s="352">
        <v>0</v>
      </c>
      <c r="AH1115" s="352">
        <f t="shared" si="3984"/>
        <v>315</v>
      </c>
      <c r="AI1115" s="353">
        <f t="shared" si="3985"/>
        <v>0.78749999999999998</v>
      </c>
    </row>
    <row r="1116" spans="1:37" ht="15.75" hidden="1" customHeight="1" thickBot="1" x14ac:dyDescent="0.3">
      <c r="A1116" s="362" t="s">
        <v>1668</v>
      </c>
      <c r="B1116" s="141">
        <v>2016</v>
      </c>
      <c r="C1116" s="141">
        <v>5</v>
      </c>
      <c r="D1116" s="142" t="s">
        <v>1016</v>
      </c>
      <c r="E1116" s="143">
        <v>42503</v>
      </c>
      <c r="F1116" s="143">
        <v>42521</v>
      </c>
      <c r="G1116" s="144">
        <f t="shared" ref="G1116:G1117" ca="1" si="3986">IF($N$1&gt;F1116,0,(F1116-$N$1))</f>
        <v>0</v>
      </c>
      <c r="H1116" s="145" t="s">
        <v>84</v>
      </c>
      <c r="I1116" s="145" t="s">
        <v>170</v>
      </c>
      <c r="J1116" s="145" t="s">
        <v>1669</v>
      </c>
      <c r="K1116" s="146" t="str">
        <f t="shared" ref="K1116:K1117" ca="1" si="3987">IF(F1116=0,$L$3,(IF(G1116=0,$L$1,$L$2)))</f>
        <v>Completed</v>
      </c>
      <c r="L1116" s="141" t="s">
        <v>82</v>
      </c>
      <c r="M1116" s="141" t="s">
        <v>58</v>
      </c>
      <c r="N1116" s="141" t="s">
        <v>78</v>
      </c>
      <c r="O1116" s="141" t="s">
        <v>60</v>
      </c>
      <c r="P1116" s="141" t="s">
        <v>79</v>
      </c>
      <c r="Q1116" s="141" t="s">
        <v>79</v>
      </c>
      <c r="R1116" s="117">
        <v>0.5</v>
      </c>
      <c r="S1116" s="147">
        <v>0.8</v>
      </c>
      <c r="T1116" s="148">
        <v>2000000</v>
      </c>
      <c r="U1116" s="148">
        <v>2003538</v>
      </c>
      <c r="V1116" s="146">
        <f t="shared" ref="V1116:V1117" si="3988">IF(U1116&gt;T1116,0,T1116-U1116)</f>
        <v>0</v>
      </c>
      <c r="W1116" s="146">
        <f t="shared" ref="W1116:W1117" si="3989">IF(U1116&gt;T1116,T1116,U1116)</f>
        <v>2000000</v>
      </c>
      <c r="X1116" s="148"/>
      <c r="Y1116" s="149">
        <f t="shared" ref="Y1116:Y1117" si="3990">X1116/U1116</f>
        <v>0</v>
      </c>
      <c r="Z1116" s="150" t="e">
        <f t="shared" ref="Z1116:Z1117" si="3991">AE1116/X1116</f>
        <v>#DIV/0!</v>
      </c>
      <c r="AA1116" s="151">
        <f t="shared" ref="AA1116:AA1117" si="3992">IF(O1116="cpv",(T1116*R1116),(T1116/1000*R1116))</f>
        <v>1000</v>
      </c>
      <c r="AB1116" s="152">
        <f t="shared" ref="AB1116:AB1117" si="3993">IF(O1116="cpv",(IF(V1116&gt;0,U1116*R1116,AA1116)),(IF(V1116&gt;0,U1116/1000*R1116,AA1116)))</f>
        <v>1000</v>
      </c>
      <c r="AC1116" s="151">
        <f t="shared" ref="AC1116:AC1117" si="3994">AB1116-AA1116</f>
        <v>0</v>
      </c>
      <c r="AD1116" s="153">
        <f t="shared" ref="AD1116:AD1117" si="3995">IF(O1116="cpv",(T1116*S1116),(T1116/1000*S1116))</f>
        <v>1600</v>
      </c>
      <c r="AE1116" s="295">
        <v>1600</v>
      </c>
      <c r="AF1116" s="154">
        <f t="shared" ref="AF1116:AF1117" si="3996">AE1116-AD1116</f>
        <v>0</v>
      </c>
      <c r="AG1116" s="154">
        <v>0</v>
      </c>
      <c r="AH1116" s="154">
        <f t="shared" ref="AH1116:AH1117" si="3997">AE1116-AB1116-AG1116</f>
        <v>600</v>
      </c>
      <c r="AI1116" s="354">
        <f t="shared" ref="AI1116:AI1117" si="3998">AH1116/AE1116</f>
        <v>0.375</v>
      </c>
    </row>
    <row r="1117" spans="1:37" ht="15" customHeight="1" x14ac:dyDescent="0.25">
      <c r="A1117" s="359" t="s">
        <v>1670</v>
      </c>
      <c r="B1117" s="111">
        <v>2016</v>
      </c>
      <c r="C1117" s="111">
        <v>5</v>
      </c>
      <c r="D1117" s="112" t="s">
        <v>1016</v>
      </c>
      <c r="E1117" s="113">
        <v>42508</v>
      </c>
      <c r="F1117" s="113">
        <v>42521</v>
      </c>
      <c r="G1117" s="114">
        <f t="shared" ca="1" si="3986"/>
        <v>0</v>
      </c>
      <c r="H1117" s="115" t="s">
        <v>84</v>
      </c>
      <c r="I1117" s="96" t="s">
        <v>3407</v>
      </c>
      <c r="J1117" s="115" t="s">
        <v>1673</v>
      </c>
      <c r="K1117" s="116" t="str">
        <f t="shared" ca="1" si="3987"/>
        <v>Completed</v>
      </c>
      <c r="L1117" s="111" t="s">
        <v>77</v>
      </c>
      <c r="M1117" s="111" t="s">
        <v>58</v>
      </c>
      <c r="N1117" s="111" t="s">
        <v>78</v>
      </c>
      <c r="O1117" s="111" t="s">
        <v>60</v>
      </c>
      <c r="P1117" s="111" t="s">
        <v>79</v>
      </c>
      <c r="Q1117" s="111" t="s">
        <v>79</v>
      </c>
      <c r="R1117" s="52">
        <v>1.5</v>
      </c>
      <c r="S1117" s="117">
        <v>4</v>
      </c>
      <c r="T1117" s="118">
        <v>400000</v>
      </c>
      <c r="U1117" s="118">
        <v>401060</v>
      </c>
      <c r="V1117" s="116">
        <f t="shared" si="3988"/>
        <v>0</v>
      </c>
      <c r="W1117" s="116">
        <f t="shared" si="3989"/>
        <v>400000</v>
      </c>
      <c r="X1117" s="118">
        <v>1932</v>
      </c>
      <c r="Y1117" s="119">
        <f t="shared" si="3990"/>
        <v>4.8172343290280757E-3</v>
      </c>
      <c r="Z1117" s="120">
        <f t="shared" si="3991"/>
        <v>0.82815734989648038</v>
      </c>
      <c r="AA1117" s="121">
        <f t="shared" si="3992"/>
        <v>600</v>
      </c>
      <c r="AB1117" s="122">
        <f t="shared" si="3993"/>
        <v>600</v>
      </c>
      <c r="AC1117" s="121">
        <f t="shared" si="3994"/>
        <v>0</v>
      </c>
      <c r="AD1117" s="123">
        <f t="shared" si="3995"/>
        <v>1600</v>
      </c>
      <c r="AE1117" s="293">
        <v>1600</v>
      </c>
      <c r="AF1117" s="124">
        <f t="shared" si="3996"/>
        <v>0</v>
      </c>
      <c r="AG1117" s="124">
        <v>0</v>
      </c>
      <c r="AH1117" s="124">
        <f t="shared" si="3997"/>
        <v>1000</v>
      </c>
      <c r="AI1117" s="340">
        <f t="shared" si="3998"/>
        <v>0.625</v>
      </c>
      <c r="AK1117" s="429"/>
    </row>
    <row r="1118" spans="1:37" ht="15" customHeight="1" x14ac:dyDescent="0.25">
      <c r="A1118" s="361" t="s">
        <v>1671</v>
      </c>
      <c r="B1118" s="97">
        <v>2016</v>
      </c>
      <c r="C1118" s="97">
        <v>5</v>
      </c>
      <c r="D1118" s="98" t="s">
        <v>1016</v>
      </c>
      <c r="E1118" s="99">
        <v>42508</v>
      </c>
      <c r="F1118" s="99">
        <v>42521</v>
      </c>
      <c r="G1118" s="100">
        <f t="shared" ref="G1118:G1119" ca="1" si="3999">IF($N$1&gt;F1118,0,(F1118-$N$1))</f>
        <v>0</v>
      </c>
      <c r="H1118" s="96" t="s">
        <v>84</v>
      </c>
      <c r="I1118" s="96" t="s">
        <v>3407</v>
      </c>
      <c r="J1118" s="96" t="s">
        <v>1673</v>
      </c>
      <c r="K1118" s="101" t="str">
        <f t="shared" ref="K1118:K1119" ca="1" si="4000">IF(F1118=0,$L$3,(IF(G1118=0,$L$1,$L$2)))</f>
        <v>Completed</v>
      </c>
      <c r="L1118" s="97" t="s">
        <v>82</v>
      </c>
      <c r="M1118" s="97" t="s">
        <v>58</v>
      </c>
      <c r="N1118" s="97" t="s">
        <v>78</v>
      </c>
      <c r="O1118" s="97" t="s">
        <v>60</v>
      </c>
      <c r="P1118" s="97" t="s">
        <v>79</v>
      </c>
      <c r="Q1118" s="97" t="s">
        <v>79</v>
      </c>
      <c r="R1118" s="102">
        <v>0.5</v>
      </c>
      <c r="S1118" s="102">
        <v>4</v>
      </c>
      <c r="T1118" s="103">
        <v>400000</v>
      </c>
      <c r="U1118" s="103">
        <v>400972</v>
      </c>
      <c r="V1118" s="101">
        <f t="shared" ref="V1118:V1119" si="4001">IF(U1118&gt;T1118,0,T1118-U1118)</f>
        <v>0</v>
      </c>
      <c r="W1118" s="101">
        <f t="shared" ref="W1118:W1119" si="4002">IF(U1118&gt;T1118,T1118,U1118)</f>
        <v>400000</v>
      </c>
      <c r="X1118" s="103">
        <v>2287</v>
      </c>
      <c r="Y1118" s="104">
        <f t="shared" ref="Y1118:Y1119" si="4003">X1118/U1118</f>
        <v>5.7036401544247476E-3</v>
      </c>
      <c r="Z1118" s="105">
        <f t="shared" ref="Z1118:Z1119" si="4004">AE1118/X1118</f>
        <v>0.69960647135986009</v>
      </c>
      <c r="AA1118" s="106">
        <f t="shared" ref="AA1118:AA1119" si="4005">IF(O1118="cpv",(T1118*R1118),(T1118/1000*R1118))</f>
        <v>200</v>
      </c>
      <c r="AB1118" s="107">
        <f t="shared" ref="AB1118:AB1119" si="4006">IF(O1118="cpv",(IF(V1118&gt;0,U1118*R1118,AA1118)),(IF(V1118&gt;0,U1118/1000*R1118,AA1118)))</f>
        <v>200</v>
      </c>
      <c r="AC1118" s="106">
        <f t="shared" ref="AC1118:AC1119" si="4007">AB1118-AA1118</f>
        <v>0</v>
      </c>
      <c r="AD1118" s="108">
        <f t="shared" ref="AD1118:AD1119" si="4008">IF(O1118="cpv",(T1118*S1118),(T1118/1000*S1118))</f>
        <v>1600</v>
      </c>
      <c r="AE1118" s="298">
        <v>1600</v>
      </c>
      <c r="AF1118" s="109">
        <f t="shared" ref="AF1118:AF1119" si="4009">AE1118-AD1118</f>
        <v>0</v>
      </c>
      <c r="AG1118" s="109">
        <v>0</v>
      </c>
      <c r="AH1118" s="109">
        <f t="shared" ref="AH1118:AH1119" si="4010">AE1118-AB1118-AG1118</f>
        <v>1400</v>
      </c>
      <c r="AI1118" s="341">
        <f t="shared" ref="AI1118:AI1119" si="4011">AH1118/AE1118</f>
        <v>0.875</v>
      </c>
    </row>
    <row r="1119" spans="1:37" ht="15.75" customHeight="1" thickBot="1" x14ac:dyDescent="0.3">
      <c r="A1119" s="360" t="s">
        <v>1672</v>
      </c>
      <c r="B1119" s="157">
        <v>2016</v>
      </c>
      <c r="C1119" s="157">
        <v>5</v>
      </c>
      <c r="D1119" s="342" t="s">
        <v>1016</v>
      </c>
      <c r="E1119" s="159">
        <v>42508</v>
      </c>
      <c r="F1119" s="159">
        <v>42521</v>
      </c>
      <c r="G1119" s="343">
        <f t="shared" ca="1" si="3999"/>
        <v>0</v>
      </c>
      <c r="H1119" s="156" t="s">
        <v>84</v>
      </c>
      <c r="I1119" s="96" t="s">
        <v>3407</v>
      </c>
      <c r="J1119" s="156" t="s">
        <v>1673</v>
      </c>
      <c r="K1119" s="344" t="str">
        <f t="shared" ca="1" si="4000"/>
        <v>Completed</v>
      </c>
      <c r="L1119" s="157" t="s">
        <v>64</v>
      </c>
      <c r="M1119" s="157" t="s">
        <v>58</v>
      </c>
      <c r="N1119" s="157" t="s">
        <v>78</v>
      </c>
      <c r="O1119" s="157" t="s">
        <v>60</v>
      </c>
      <c r="P1119" s="157" t="s">
        <v>79</v>
      </c>
      <c r="Q1119" s="157" t="s">
        <v>79</v>
      </c>
      <c r="R1119" s="102">
        <v>2.5</v>
      </c>
      <c r="S1119" s="158">
        <v>4</v>
      </c>
      <c r="T1119" s="345">
        <v>200000</v>
      </c>
      <c r="U1119" s="345">
        <v>200258</v>
      </c>
      <c r="V1119" s="344">
        <f t="shared" si="4001"/>
        <v>0</v>
      </c>
      <c r="W1119" s="344">
        <f t="shared" si="4002"/>
        <v>200000</v>
      </c>
      <c r="X1119" s="345">
        <v>3271</v>
      </c>
      <c r="Y1119" s="346">
        <f t="shared" si="4003"/>
        <v>1.6333929231291632E-2</v>
      </c>
      <c r="Z1119" s="347">
        <f t="shared" si="4004"/>
        <v>0.24457352491592785</v>
      </c>
      <c r="AA1119" s="348">
        <f t="shared" si="4005"/>
        <v>500</v>
      </c>
      <c r="AB1119" s="349">
        <f t="shared" si="4006"/>
        <v>500</v>
      </c>
      <c r="AC1119" s="348">
        <f t="shared" si="4007"/>
        <v>0</v>
      </c>
      <c r="AD1119" s="350">
        <f t="shared" si="4008"/>
        <v>800</v>
      </c>
      <c r="AE1119" s="351">
        <v>800</v>
      </c>
      <c r="AF1119" s="352">
        <f t="shared" si="4009"/>
        <v>0</v>
      </c>
      <c r="AG1119" s="352">
        <v>0</v>
      </c>
      <c r="AH1119" s="352">
        <f t="shared" si="4010"/>
        <v>300</v>
      </c>
      <c r="AI1119" s="353">
        <f t="shared" si="4011"/>
        <v>0.375</v>
      </c>
    </row>
    <row r="1120" spans="1:37" ht="15.75" customHeight="1" thickBot="1" x14ac:dyDescent="0.3">
      <c r="A1120" s="362" t="s">
        <v>1674</v>
      </c>
      <c r="B1120" s="141">
        <v>2016</v>
      </c>
      <c r="C1120" s="141">
        <v>5</v>
      </c>
      <c r="D1120" s="142" t="s">
        <v>1016</v>
      </c>
      <c r="E1120" s="143">
        <v>42508</v>
      </c>
      <c r="F1120" s="143">
        <v>42521</v>
      </c>
      <c r="G1120" s="144">
        <f t="shared" ref="G1120:G1121" ca="1" si="4012">IF($N$1&gt;F1120,0,(F1120-$N$1))</f>
        <v>0</v>
      </c>
      <c r="H1120" s="145" t="s">
        <v>84</v>
      </c>
      <c r="I1120" s="96" t="s">
        <v>3407</v>
      </c>
      <c r="J1120" s="145" t="s">
        <v>1675</v>
      </c>
      <c r="K1120" s="146" t="str">
        <f t="shared" ref="K1120:K1121" ca="1" si="4013">IF(F1120=0,$L$3,(IF(G1120=0,$L$1,$L$2)))</f>
        <v>Completed</v>
      </c>
      <c r="L1120" s="141" t="s">
        <v>68</v>
      </c>
      <c r="M1120" s="141" t="s">
        <v>58</v>
      </c>
      <c r="N1120" s="141" t="s">
        <v>86</v>
      </c>
      <c r="O1120" s="141" t="s">
        <v>60</v>
      </c>
      <c r="P1120" s="141" t="s">
        <v>61</v>
      </c>
      <c r="Q1120" s="141" t="s">
        <v>62</v>
      </c>
      <c r="R1120" s="147">
        <v>1</v>
      </c>
      <c r="S1120" s="147">
        <v>3</v>
      </c>
      <c r="T1120" s="148">
        <v>1000000</v>
      </c>
      <c r="U1120" s="148">
        <v>1000605</v>
      </c>
      <c r="V1120" s="146">
        <f t="shared" ref="V1120:V1121" si="4014">IF(U1120&gt;T1120,0,T1120-U1120)</f>
        <v>0</v>
      </c>
      <c r="W1120" s="146">
        <f t="shared" ref="W1120:W1121" si="4015">IF(U1120&gt;T1120,T1120,U1120)</f>
        <v>1000000</v>
      </c>
      <c r="X1120" s="148">
        <v>2908</v>
      </c>
      <c r="Y1120" s="149">
        <f t="shared" ref="Y1120:Y1121" si="4016">X1120/U1120</f>
        <v>2.9062417237571271E-3</v>
      </c>
      <c r="Z1120" s="150">
        <f t="shared" ref="Z1120:Z1121" si="4017">AE1120/X1120</f>
        <v>1.0316368638239339</v>
      </c>
      <c r="AA1120" s="151">
        <f t="shared" ref="AA1120:AA1121" si="4018">IF(O1120="cpv",(T1120*R1120),(T1120/1000*R1120))</f>
        <v>1000</v>
      </c>
      <c r="AB1120" s="152">
        <f t="shared" ref="AB1120:AB1121" si="4019">IF(O1120="cpv",(IF(V1120&gt;0,U1120*R1120,AA1120)),(IF(V1120&gt;0,U1120/1000*R1120,AA1120)))</f>
        <v>1000</v>
      </c>
      <c r="AC1120" s="151">
        <f t="shared" ref="AC1120:AC1121" si="4020">AB1120-AA1120</f>
        <v>0</v>
      </c>
      <c r="AD1120" s="153">
        <f t="shared" ref="AD1120:AD1121" si="4021">IF(O1120="cpv",(T1120*S1120),(T1120/1000*S1120))</f>
        <v>3000</v>
      </c>
      <c r="AE1120" s="295">
        <v>3000</v>
      </c>
      <c r="AF1120" s="154">
        <f t="shared" ref="AF1120:AF1121" si="4022">AE1120-AD1120</f>
        <v>0</v>
      </c>
      <c r="AG1120" s="154">
        <v>0</v>
      </c>
      <c r="AH1120" s="154">
        <f t="shared" ref="AH1120:AH1121" si="4023">AE1120-AB1120-AG1120</f>
        <v>2000</v>
      </c>
      <c r="AI1120" s="354">
        <f t="shared" ref="AI1120:AI1121" si="4024">AH1120/AE1120</f>
        <v>0.66666666666666663</v>
      </c>
    </row>
    <row r="1121" spans="1:37" ht="15" hidden="1" customHeight="1" x14ac:dyDescent="0.3">
      <c r="A1121" s="359" t="s">
        <v>1676</v>
      </c>
      <c r="B1121" s="111">
        <v>2016</v>
      </c>
      <c r="C1121" s="111">
        <v>5</v>
      </c>
      <c r="D1121" s="112" t="s">
        <v>1016</v>
      </c>
      <c r="E1121" s="113">
        <v>42508</v>
      </c>
      <c r="F1121" s="113">
        <v>42513</v>
      </c>
      <c r="G1121" s="114">
        <f t="shared" ca="1" si="4012"/>
        <v>0</v>
      </c>
      <c r="H1121" s="115" t="s">
        <v>74</v>
      </c>
      <c r="I1121" s="115" t="s">
        <v>75</v>
      </c>
      <c r="J1121" s="115" t="s">
        <v>1680</v>
      </c>
      <c r="K1121" s="116" t="str">
        <f t="shared" ca="1" si="4013"/>
        <v>Completed</v>
      </c>
      <c r="L1121" s="111" t="s">
        <v>77</v>
      </c>
      <c r="M1121" s="111" t="s">
        <v>58</v>
      </c>
      <c r="N1121" s="111" t="s">
        <v>78</v>
      </c>
      <c r="O1121" s="111" t="s">
        <v>60</v>
      </c>
      <c r="P1121" s="111" t="s">
        <v>79</v>
      </c>
      <c r="Q1121" s="111" t="s">
        <v>79</v>
      </c>
      <c r="R1121" s="117">
        <v>1.5</v>
      </c>
      <c r="S1121" s="117">
        <v>4.25</v>
      </c>
      <c r="T1121" s="118">
        <v>500000</v>
      </c>
      <c r="U1121" s="118">
        <v>109140</v>
      </c>
      <c r="V1121" s="116">
        <f t="shared" si="4014"/>
        <v>390860</v>
      </c>
      <c r="W1121" s="116">
        <f t="shared" si="4015"/>
        <v>109140</v>
      </c>
      <c r="X1121" s="118">
        <v>1892</v>
      </c>
      <c r="Y1121" s="119">
        <f t="shared" si="4016"/>
        <v>1.7335532343778631E-2</v>
      </c>
      <c r="Z1121" s="120">
        <f t="shared" si="4017"/>
        <v>0.2454281183932347</v>
      </c>
      <c r="AA1121" s="121">
        <f t="shared" si="4018"/>
        <v>750</v>
      </c>
      <c r="AB1121" s="122">
        <f t="shared" si="4019"/>
        <v>163.71</v>
      </c>
      <c r="AC1121" s="121">
        <f t="shared" si="4020"/>
        <v>-586.29</v>
      </c>
      <c r="AD1121" s="123">
        <f t="shared" si="4021"/>
        <v>2125</v>
      </c>
      <c r="AE1121" s="293">
        <v>464.35</v>
      </c>
      <c r="AF1121" s="124">
        <f t="shared" si="4022"/>
        <v>-1660.65</v>
      </c>
      <c r="AG1121" s="124">
        <v>0</v>
      </c>
      <c r="AH1121" s="124">
        <f t="shared" si="4023"/>
        <v>300.64</v>
      </c>
      <c r="AI1121" s="340">
        <f t="shared" si="4024"/>
        <v>0.6474426617852912</v>
      </c>
      <c r="AK1121" s="429"/>
    </row>
    <row r="1122" spans="1:37" ht="15" hidden="1" customHeight="1" x14ac:dyDescent="0.3">
      <c r="A1122" s="361" t="s">
        <v>1677</v>
      </c>
      <c r="B1122" s="97">
        <v>2016</v>
      </c>
      <c r="C1122" s="97">
        <v>5</v>
      </c>
      <c r="D1122" s="98" t="s">
        <v>1016</v>
      </c>
      <c r="E1122" s="99">
        <v>42508</v>
      </c>
      <c r="F1122" s="99">
        <v>42513</v>
      </c>
      <c r="G1122" s="100">
        <f t="shared" ref="G1122:G1124" ca="1" si="4025">IF($N$1&gt;F1122,0,(F1122-$N$1))</f>
        <v>0</v>
      </c>
      <c r="H1122" s="96" t="s">
        <v>74</v>
      </c>
      <c r="I1122" s="96" t="s">
        <v>75</v>
      </c>
      <c r="J1122" s="96" t="s">
        <v>1680</v>
      </c>
      <c r="K1122" s="101" t="str">
        <f t="shared" ref="K1122:K1124" ca="1" si="4026">IF(F1122=0,$L$3,(IF(G1122=0,$L$1,$L$2)))</f>
        <v>Completed</v>
      </c>
      <c r="L1122" s="97" t="s">
        <v>82</v>
      </c>
      <c r="M1122" s="97" t="s">
        <v>58</v>
      </c>
      <c r="N1122" s="97" t="s">
        <v>78</v>
      </c>
      <c r="O1122" s="97" t="s">
        <v>60</v>
      </c>
      <c r="P1122" s="97" t="s">
        <v>79</v>
      </c>
      <c r="Q1122" s="97" t="s">
        <v>79</v>
      </c>
      <c r="R1122" s="102">
        <v>0.5</v>
      </c>
      <c r="S1122" s="102">
        <v>4.25</v>
      </c>
      <c r="T1122" s="103">
        <v>700000</v>
      </c>
      <c r="U1122" s="103">
        <v>703906</v>
      </c>
      <c r="V1122" s="101">
        <f t="shared" ref="V1122:V1124" si="4027">IF(U1122&gt;T1122,0,T1122-U1122)</f>
        <v>0</v>
      </c>
      <c r="W1122" s="101">
        <f t="shared" ref="W1122:W1124" si="4028">IF(U1122&gt;T1122,T1122,U1122)</f>
        <v>700000</v>
      </c>
      <c r="X1122" s="103">
        <v>8135</v>
      </c>
      <c r="Y1122" s="104">
        <f t="shared" ref="Y1122:Y1124" si="4029">X1122/U1122</f>
        <v>1.1556940841532819E-2</v>
      </c>
      <c r="Z1122" s="105">
        <f t="shared" ref="Z1122:Z1124" si="4030">AE1122/X1122</f>
        <v>0.36774437615242778</v>
      </c>
      <c r="AA1122" s="106">
        <f t="shared" ref="AA1122:AA1124" si="4031">IF(O1122="cpv",(T1122*R1122),(T1122/1000*R1122))</f>
        <v>350</v>
      </c>
      <c r="AB1122" s="107">
        <f t="shared" ref="AB1122:AB1124" si="4032">IF(O1122="cpv",(IF(V1122&gt;0,U1122*R1122,AA1122)),(IF(V1122&gt;0,U1122/1000*R1122,AA1122)))</f>
        <v>350</v>
      </c>
      <c r="AC1122" s="106">
        <f t="shared" ref="AC1122:AC1124" si="4033">AB1122-AA1122</f>
        <v>0</v>
      </c>
      <c r="AD1122" s="108">
        <f t="shared" ref="AD1122:AD1124" si="4034">IF(O1122="cpv",(T1122*S1122),(T1122/1000*S1122))</f>
        <v>2975</v>
      </c>
      <c r="AE1122" s="298">
        <v>2991.6005</v>
      </c>
      <c r="AF1122" s="109">
        <f t="shared" ref="AF1122:AF1124" si="4035">AE1122-AD1122</f>
        <v>16.600500000000011</v>
      </c>
      <c r="AG1122" s="109">
        <v>0</v>
      </c>
      <c r="AH1122" s="109">
        <f t="shared" ref="AH1122:AH1124" si="4036">AE1122-AB1122-AG1122</f>
        <v>2641.6005</v>
      </c>
      <c r="AI1122" s="341">
        <f t="shared" ref="AI1122:AI1124" si="4037">AH1122/AE1122</f>
        <v>0.88300576898553129</v>
      </c>
    </row>
    <row r="1123" spans="1:37" ht="15" hidden="1" customHeight="1" x14ac:dyDescent="0.3">
      <c r="A1123" s="361" t="s">
        <v>1678</v>
      </c>
      <c r="B1123" s="97">
        <v>2016</v>
      </c>
      <c r="C1123" s="97">
        <v>5</v>
      </c>
      <c r="D1123" s="98" t="s">
        <v>1016</v>
      </c>
      <c r="E1123" s="99">
        <v>42508</v>
      </c>
      <c r="F1123" s="99">
        <v>42513</v>
      </c>
      <c r="G1123" s="100">
        <f t="shared" ca="1" si="4025"/>
        <v>0</v>
      </c>
      <c r="H1123" s="96" t="s">
        <v>74</v>
      </c>
      <c r="I1123" s="96" t="s">
        <v>75</v>
      </c>
      <c r="J1123" s="96" t="s">
        <v>1680</v>
      </c>
      <c r="K1123" s="101" t="str">
        <f t="shared" ca="1" si="4026"/>
        <v>Completed</v>
      </c>
      <c r="L1123" s="97" t="s">
        <v>64</v>
      </c>
      <c r="M1123" s="97" t="s">
        <v>58</v>
      </c>
      <c r="N1123" s="97" t="s">
        <v>78</v>
      </c>
      <c r="O1123" s="97" t="s">
        <v>60</v>
      </c>
      <c r="P1123" s="97" t="s">
        <v>79</v>
      </c>
      <c r="Q1123" s="97" t="s">
        <v>79</v>
      </c>
      <c r="R1123" s="102">
        <v>2.5</v>
      </c>
      <c r="S1123" s="102">
        <v>4.25</v>
      </c>
      <c r="T1123" s="103">
        <v>300000</v>
      </c>
      <c r="U1123" s="103">
        <v>300706</v>
      </c>
      <c r="V1123" s="101">
        <f t="shared" si="4027"/>
        <v>0</v>
      </c>
      <c r="W1123" s="101">
        <f t="shared" si="4028"/>
        <v>300000</v>
      </c>
      <c r="X1123" s="103">
        <v>5206</v>
      </c>
      <c r="Y1123" s="104">
        <f t="shared" si="4029"/>
        <v>1.7312591035762506E-2</v>
      </c>
      <c r="Z1123" s="105">
        <f t="shared" si="4030"/>
        <v>0.24548607376104498</v>
      </c>
      <c r="AA1123" s="106">
        <f t="shared" si="4031"/>
        <v>750</v>
      </c>
      <c r="AB1123" s="107">
        <f t="shared" si="4032"/>
        <v>750</v>
      </c>
      <c r="AC1123" s="106">
        <f t="shared" si="4033"/>
        <v>0</v>
      </c>
      <c r="AD1123" s="108">
        <f t="shared" si="4034"/>
        <v>1275</v>
      </c>
      <c r="AE1123" s="298">
        <v>1278.0005000000001</v>
      </c>
      <c r="AF1123" s="109">
        <f t="shared" si="4035"/>
        <v>3.0005000000001019</v>
      </c>
      <c r="AG1123" s="109">
        <v>0</v>
      </c>
      <c r="AH1123" s="109">
        <f t="shared" si="4036"/>
        <v>528.0005000000001</v>
      </c>
      <c r="AI1123" s="341">
        <f t="shared" si="4037"/>
        <v>0.41314576950478504</v>
      </c>
    </row>
    <row r="1124" spans="1:37" ht="15.75" hidden="1" customHeight="1" thickBot="1" x14ac:dyDescent="0.3">
      <c r="A1124" s="360" t="s">
        <v>1679</v>
      </c>
      <c r="B1124" s="157">
        <v>2016</v>
      </c>
      <c r="C1124" s="157">
        <v>5</v>
      </c>
      <c r="D1124" s="342" t="s">
        <v>1016</v>
      </c>
      <c r="E1124" s="159">
        <v>42508</v>
      </c>
      <c r="F1124" s="159">
        <v>42513</v>
      </c>
      <c r="G1124" s="343">
        <f t="shared" ca="1" si="4025"/>
        <v>0</v>
      </c>
      <c r="H1124" s="156" t="s">
        <v>74</v>
      </c>
      <c r="I1124" s="156" t="s">
        <v>75</v>
      </c>
      <c r="J1124" s="156" t="s">
        <v>1680</v>
      </c>
      <c r="K1124" s="344" t="str">
        <f t="shared" ca="1" si="4026"/>
        <v>Completed</v>
      </c>
      <c r="L1124" s="157" t="s">
        <v>376</v>
      </c>
      <c r="M1124" s="157" t="s">
        <v>58</v>
      </c>
      <c r="N1124" s="157" t="s">
        <v>78</v>
      </c>
      <c r="O1124" s="157" t="s">
        <v>60</v>
      </c>
      <c r="P1124" s="157" t="s">
        <v>79</v>
      </c>
      <c r="Q1124" s="157" t="s">
        <v>79</v>
      </c>
      <c r="R1124" s="158">
        <v>2.5</v>
      </c>
      <c r="S1124" s="158">
        <v>4.25</v>
      </c>
      <c r="T1124" s="345">
        <v>250000</v>
      </c>
      <c r="U1124" s="345">
        <v>250835</v>
      </c>
      <c r="V1124" s="344">
        <f t="shared" si="4027"/>
        <v>0</v>
      </c>
      <c r="W1124" s="344">
        <f t="shared" si="4028"/>
        <v>250000</v>
      </c>
      <c r="X1124" s="345">
        <v>4106</v>
      </c>
      <c r="Y1124" s="346">
        <f t="shared" si="4029"/>
        <v>1.6369326449658141E-2</v>
      </c>
      <c r="Z1124" s="347">
        <f t="shared" si="4030"/>
        <v>0.25963194106186066</v>
      </c>
      <c r="AA1124" s="348">
        <f t="shared" si="4031"/>
        <v>625</v>
      </c>
      <c r="AB1124" s="349">
        <f t="shared" si="4032"/>
        <v>625</v>
      </c>
      <c r="AC1124" s="348">
        <f t="shared" si="4033"/>
        <v>0</v>
      </c>
      <c r="AD1124" s="350">
        <f t="shared" si="4034"/>
        <v>1062.5</v>
      </c>
      <c r="AE1124" s="351">
        <v>1066.0487499999999</v>
      </c>
      <c r="AF1124" s="352">
        <f t="shared" si="4035"/>
        <v>3.5487499999999272</v>
      </c>
      <c r="AG1124" s="352">
        <v>0</v>
      </c>
      <c r="AH1124" s="352">
        <f t="shared" si="4036"/>
        <v>441.04874999999993</v>
      </c>
      <c r="AI1124" s="353">
        <f t="shared" si="4037"/>
        <v>0.41372287149157105</v>
      </c>
    </row>
    <row r="1125" spans="1:37" ht="15" hidden="1" customHeight="1" x14ac:dyDescent="0.3">
      <c r="A1125" s="359" t="s">
        <v>1681</v>
      </c>
      <c r="B1125" s="111">
        <v>2016</v>
      </c>
      <c r="C1125" s="111">
        <v>5</v>
      </c>
      <c r="D1125" s="112" t="s">
        <v>1016</v>
      </c>
      <c r="E1125" s="113">
        <v>42508</v>
      </c>
      <c r="F1125" s="113">
        <v>42521</v>
      </c>
      <c r="G1125" s="114">
        <f t="shared" ref="G1125" ca="1" si="4038">IF($N$1&gt;F1125,0,(F1125-$N$1))</f>
        <v>0</v>
      </c>
      <c r="H1125" s="115" t="s">
        <v>84</v>
      </c>
      <c r="I1125" s="115" t="s">
        <v>170</v>
      </c>
      <c r="J1125" s="115" t="s">
        <v>1685</v>
      </c>
      <c r="K1125" s="116" t="str">
        <f t="shared" ref="K1125" ca="1" si="4039">IF(F1125=0,$L$3,(IF(G1125=0,$L$1,$L$2)))</f>
        <v>Completed</v>
      </c>
      <c r="L1125" s="111" t="s">
        <v>64</v>
      </c>
      <c r="M1125" s="111" t="s">
        <v>58</v>
      </c>
      <c r="N1125" s="111" t="s">
        <v>59</v>
      </c>
      <c r="O1125" s="111" t="s">
        <v>60</v>
      </c>
      <c r="P1125" s="111" t="s">
        <v>61</v>
      </c>
      <c r="Q1125" s="111" t="s">
        <v>62</v>
      </c>
      <c r="R1125" s="102">
        <v>0.2</v>
      </c>
      <c r="S1125" s="117">
        <v>0.8</v>
      </c>
      <c r="T1125" s="118">
        <v>5000000</v>
      </c>
      <c r="U1125" s="118">
        <v>4935037</v>
      </c>
      <c r="V1125" s="116">
        <f t="shared" ref="V1125" si="4040">IF(U1125&gt;T1125,0,T1125-U1125)</f>
        <v>64963</v>
      </c>
      <c r="W1125" s="116">
        <f t="shared" ref="W1125" si="4041">IF(U1125&gt;T1125,T1125,U1125)</f>
        <v>4935037</v>
      </c>
      <c r="X1125" s="118">
        <v>3134</v>
      </c>
      <c r="Y1125" s="119">
        <f t="shared" ref="Y1125" si="4042">X1125/U1125</f>
        <v>6.3505096314374137E-4</v>
      </c>
      <c r="Z1125" s="120">
        <f t="shared" ref="Z1125" si="4043">AE1125/X1125</f>
        <v>1.0976388002552648</v>
      </c>
      <c r="AA1125" s="121">
        <f t="shared" ref="AA1125" si="4044">IF(O1125="cpv",(T1125*R1125),(T1125/1000*R1125))</f>
        <v>1000</v>
      </c>
      <c r="AB1125" s="122">
        <f t="shared" ref="AB1125" si="4045">IF(O1125="cpv",(IF(V1125&gt;0,U1125*R1125,AA1125)),(IF(V1125&gt;0,U1125/1000*R1125,AA1125)))</f>
        <v>987.00740000000008</v>
      </c>
      <c r="AC1125" s="121">
        <f t="shared" ref="AC1125" si="4046">AB1125-AA1125</f>
        <v>-12.992599999999925</v>
      </c>
      <c r="AD1125" s="123">
        <f t="shared" ref="AD1125" si="4047">IF(O1125="cpv",(T1125*S1125),(T1125/1000*S1125))</f>
        <v>4000</v>
      </c>
      <c r="AE1125" s="293">
        <v>3440</v>
      </c>
      <c r="AF1125" s="124">
        <f t="shared" ref="AF1125" si="4048">AE1125-AD1125</f>
        <v>-560</v>
      </c>
      <c r="AG1125" s="124">
        <v>0</v>
      </c>
      <c r="AH1125" s="124">
        <f t="shared" ref="AH1125" si="4049">AE1125-AB1125-AG1125</f>
        <v>2452.9926</v>
      </c>
      <c r="AI1125" s="340">
        <f t="shared" ref="AI1125" si="4050">AH1125/AE1125</f>
        <v>0.71307924418604651</v>
      </c>
      <c r="AK1125" s="429"/>
    </row>
    <row r="1126" spans="1:37" ht="15" hidden="1" customHeight="1" x14ac:dyDescent="0.3">
      <c r="A1126" s="361" t="s">
        <v>1682</v>
      </c>
      <c r="B1126" s="97">
        <v>2016</v>
      </c>
      <c r="C1126" s="97">
        <v>5</v>
      </c>
      <c r="D1126" s="98" t="s">
        <v>1016</v>
      </c>
      <c r="E1126" s="99">
        <v>42508</v>
      </c>
      <c r="F1126" s="99">
        <v>42521</v>
      </c>
      <c r="G1126" s="100">
        <f t="shared" ref="G1126:G1127" ca="1" si="4051">IF($N$1&gt;F1126,0,(F1126-$N$1))</f>
        <v>0</v>
      </c>
      <c r="H1126" s="96" t="s">
        <v>84</v>
      </c>
      <c r="I1126" s="96" t="s">
        <v>170</v>
      </c>
      <c r="J1126" s="96" t="s">
        <v>1685</v>
      </c>
      <c r="K1126" s="101" t="str">
        <f t="shared" ref="K1126:K1127" ca="1" si="4052">IF(F1126=0,$L$3,(IF(G1126=0,$L$1,$L$2)))</f>
        <v>Completed</v>
      </c>
      <c r="L1126" s="97" t="s">
        <v>57</v>
      </c>
      <c r="M1126" s="97" t="s">
        <v>58</v>
      </c>
      <c r="N1126" s="97" t="s">
        <v>59</v>
      </c>
      <c r="O1126" s="97" t="s">
        <v>60</v>
      </c>
      <c r="P1126" s="97" t="s">
        <v>61</v>
      </c>
      <c r="Q1126" s="97" t="s">
        <v>62</v>
      </c>
      <c r="R1126" s="52">
        <v>0.5</v>
      </c>
      <c r="S1126" s="102">
        <v>0.8</v>
      </c>
      <c r="T1126" s="103">
        <v>1500000</v>
      </c>
      <c r="U1126" s="103">
        <v>1500013</v>
      </c>
      <c r="V1126" s="101">
        <f t="shared" ref="V1126:V1127" si="4053">IF(U1126&gt;T1126,0,T1126-U1126)</f>
        <v>0</v>
      </c>
      <c r="W1126" s="101">
        <f t="shared" ref="W1126:W1127" si="4054">IF(U1126&gt;T1126,T1126,U1126)</f>
        <v>1500000</v>
      </c>
      <c r="X1126" s="103"/>
      <c r="Y1126" s="104">
        <f t="shared" ref="Y1126:Y1127" si="4055">X1126/U1126</f>
        <v>0</v>
      </c>
      <c r="Z1126" s="105" t="e">
        <f t="shared" ref="Z1126:Z1127" si="4056">AE1126/X1126</f>
        <v>#DIV/0!</v>
      </c>
      <c r="AA1126" s="106">
        <f t="shared" ref="AA1126:AA1127" si="4057">IF(O1126="cpv",(T1126*R1126),(T1126/1000*R1126))</f>
        <v>750</v>
      </c>
      <c r="AB1126" s="107">
        <f t="shared" ref="AB1126" si="4058">IF(O1126="cpv",(IF(V1126&gt;0,U1126*R1126,AA1126)),(IF(V1126&gt;0,U1126/1000*R1126,AA1126)))</f>
        <v>750</v>
      </c>
      <c r="AC1126" s="106">
        <f t="shared" ref="AC1126:AC1127" si="4059">AB1126-AA1126</f>
        <v>0</v>
      </c>
      <c r="AD1126" s="108">
        <f t="shared" ref="AD1126:AD1127" si="4060">IF(O1126="cpv",(T1126*S1126),(T1126/1000*S1126))</f>
        <v>1200</v>
      </c>
      <c r="AE1126" s="298">
        <v>1200</v>
      </c>
      <c r="AF1126" s="109">
        <f t="shared" ref="AF1126:AF1127" si="4061">AE1126-AD1126</f>
        <v>0</v>
      </c>
      <c r="AG1126" s="109">
        <v>0</v>
      </c>
      <c r="AH1126" s="109">
        <f t="shared" ref="AH1126:AH1127" si="4062">AE1126-AB1126-AG1126</f>
        <v>450</v>
      </c>
      <c r="AI1126" s="341">
        <f t="shared" ref="AI1126:AI1127" si="4063">AH1126/AE1126</f>
        <v>0.375</v>
      </c>
    </row>
    <row r="1127" spans="1:37" ht="15.75" hidden="1" customHeight="1" thickBot="1" x14ac:dyDescent="0.3">
      <c r="A1127" s="360" t="s">
        <v>1683</v>
      </c>
      <c r="B1127" s="157">
        <v>2016</v>
      </c>
      <c r="C1127" s="157">
        <v>5</v>
      </c>
      <c r="D1127" s="342" t="s">
        <v>1016</v>
      </c>
      <c r="E1127" s="159">
        <v>42508</v>
      </c>
      <c r="F1127" s="159">
        <v>42521</v>
      </c>
      <c r="G1127" s="343">
        <f t="shared" ca="1" si="4051"/>
        <v>0</v>
      </c>
      <c r="H1127" s="156" t="s">
        <v>84</v>
      </c>
      <c r="I1127" s="156" t="s">
        <v>170</v>
      </c>
      <c r="J1127" s="156" t="s">
        <v>1685</v>
      </c>
      <c r="K1127" s="344" t="str">
        <f t="shared" ca="1" si="4052"/>
        <v>Completed</v>
      </c>
      <c r="L1127" s="157" t="s">
        <v>410</v>
      </c>
      <c r="M1127" s="157" t="s">
        <v>58</v>
      </c>
      <c r="N1127" s="157" t="s">
        <v>59</v>
      </c>
      <c r="O1127" s="157" t="s">
        <v>60</v>
      </c>
      <c r="P1127" s="157" t="s">
        <v>61</v>
      </c>
      <c r="Q1127" s="157" t="s">
        <v>62</v>
      </c>
      <c r="R1127" s="158">
        <v>0.2</v>
      </c>
      <c r="S1127" s="158">
        <v>0.8</v>
      </c>
      <c r="T1127" s="345">
        <v>200000</v>
      </c>
      <c r="U1127" s="345">
        <v>764747</v>
      </c>
      <c r="V1127" s="344">
        <f t="shared" si="4053"/>
        <v>0</v>
      </c>
      <c r="W1127" s="344">
        <f t="shared" si="4054"/>
        <v>200000</v>
      </c>
      <c r="X1127" s="345"/>
      <c r="Y1127" s="346">
        <f t="shared" si="4055"/>
        <v>0</v>
      </c>
      <c r="Z1127" s="347" t="e">
        <f t="shared" si="4056"/>
        <v>#DIV/0!</v>
      </c>
      <c r="AA1127" s="348">
        <f t="shared" si="4057"/>
        <v>40</v>
      </c>
      <c r="AB1127" s="349">
        <v>140</v>
      </c>
      <c r="AC1127" s="348">
        <f t="shared" si="4059"/>
        <v>100</v>
      </c>
      <c r="AD1127" s="350">
        <f t="shared" si="4060"/>
        <v>160</v>
      </c>
      <c r="AE1127" s="351">
        <v>160</v>
      </c>
      <c r="AF1127" s="352">
        <f t="shared" si="4061"/>
        <v>0</v>
      </c>
      <c r="AG1127" s="352">
        <v>0</v>
      </c>
      <c r="AH1127" s="352">
        <f t="shared" si="4062"/>
        <v>20</v>
      </c>
      <c r="AI1127" s="353">
        <f t="shared" si="4063"/>
        <v>0.125</v>
      </c>
    </row>
    <row r="1128" spans="1:37" ht="15.75" hidden="1" customHeight="1" thickBot="1" x14ac:dyDescent="0.3">
      <c r="A1128" s="362" t="s">
        <v>1684</v>
      </c>
      <c r="B1128" s="141">
        <v>2016</v>
      </c>
      <c r="C1128" s="141">
        <v>5</v>
      </c>
      <c r="D1128" s="142" t="s">
        <v>1016</v>
      </c>
      <c r="E1128" s="143">
        <v>42508</v>
      </c>
      <c r="F1128" s="143">
        <v>42521</v>
      </c>
      <c r="G1128" s="144">
        <f t="shared" ref="G1128:G1130" ca="1" si="4064">IF($N$1&gt;F1128,0,(F1128-$N$1))</f>
        <v>0</v>
      </c>
      <c r="H1128" s="145" t="s">
        <v>84</v>
      </c>
      <c r="I1128" s="145" t="s">
        <v>170</v>
      </c>
      <c r="J1128" s="145" t="s">
        <v>1685</v>
      </c>
      <c r="K1128" s="146" t="str">
        <f t="shared" ref="K1128:K1130" ca="1" si="4065">IF(F1128=0,$L$3,(IF(G1128=0,$L$1,$L$2)))</f>
        <v>Completed</v>
      </c>
      <c r="L1128" s="141" t="s">
        <v>82</v>
      </c>
      <c r="M1128" s="141" t="s">
        <v>58</v>
      </c>
      <c r="N1128" s="141" t="s">
        <v>78</v>
      </c>
      <c r="O1128" s="141" t="s">
        <v>60</v>
      </c>
      <c r="P1128" s="141" t="s">
        <v>79</v>
      </c>
      <c r="Q1128" s="141" t="s">
        <v>79</v>
      </c>
      <c r="R1128" s="117">
        <v>0.5</v>
      </c>
      <c r="S1128" s="147">
        <v>0.8</v>
      </c>
      <c r="T1128" s="148">
        <v>2000000</v>
      </c>
      <c r="U1128" s="148">
        <v>2001609</v>
      </c>
      <c r="V1128" s="146">
        <f t="shared" ref="V1128:V1130" si="4066">IF(U1128&gt;T1128,0,T1128-U1128)</f>
        <v>0</v>
      </c>
      <c r="W1128" s="146">
        <f t="shared" ref="W1128:W1130" si="4067">IF(U1128&gt;T1128,T1128,U1128)</f>
        <v>2000000</v>
      </c>
      <c r="X1128" s="148"/>
      <c r="Y1128" s="149">
        <f t="shared" ref="Y1128:Y1130" si="4068">X1128/U1128</f>
        <v>0</v>
      </c>
      <c r="Z1128" s="150" t="e">
        <f t="shared" ref="Z1128:Z1130" si="4069">AE1128/X1128</f>
        <v>#DIV/0!</v>
      </c>
      <c r="AA1128" s="151">
        <f t="shared" ref="AA1128:AA1130" si="4070">IF(O1128="cpv",(T1128*R1128),(T1128/1000*R1128))</f>
        <v>1000</v>
      </c>
      <c r="AB1128" s="152">
        <f t="shared" ref="AB1128:AB1130" si="4071">IF(O1128="cpv",(IF(V1128&gt;0,U1128*R1128,AA1128)),(IF(V1128&gt;0,U1128/1000*R1128,AA1128)))</f>
        <v>1000</v>
      </c>
      <c r="AC1128" s="151">
        <f t="shared" ref="AC1128:AC1130" si="4072">AB1128-AA1128</f>
        <v>0</v>
      </c>
      <c r="AD1128" s="153">
        <f t="shared" ref="AD1128:AD1130" si="4073">IF(O1128="cpv",(T1128*S1128),(T1128/1000*S1128))</f>
        <v>1600</v>
      </c>
      <c r="AE1128" s="295">
        <v>1600</v>
      </c>
      <c r="AF1128" s="154">
        <f t="shared" ref="AF1128:AF1130" si="4074">AE1128-AD1128</f>
        <v>0</v>
      </c>
      <c r="AG1128" s="154">
        <v>0</v>
      </c>
      <c r="AH1128" s="154">
        <f t="shared" ref="AH1128:AH1130" si="4075">AE1128-AB1128-AG1128</f>
        <v>600</v>
      </c>
      <c r="AI1128" s="354">
        <f t="shared" ref="AI1128:AI1130" si="4076">AH1128/AE1128</f>
        <v>0.375</v>
      </c>
    </row>
    <row r="1129" spans="1:37" ht="15" hidden="1" customHeight="1" x14ac:dyDescent="0.3">
      <c r="A1129" s="359" t="s">
        <v>1686</v>
      </c>
      <c r="B1129" s="111">
        <v>2016</v>
      </c>
      <c r="C1129" s="111">
        <v>5</v>
      </c>
      <c r="D1129" s="112" t="s">
        <v>1016</v>
      </c>
      <c r="E1129" s="113">
        <v>42509</v>
      </c>
      <c r="F1129" s="113">
        <v>42512</v>
      </c>
      <c r="G1129" s="114">
        <f t="shared" ca="1" si="4064"/>
        <v>0</v>
      </c>
      <c r="H1129" s="115" t="s">
        <v>54</v>
      </c>
      <c r="I1129" s="115" t="s">
        <v>115</v>
      </c>
      <c r="J1129" s="115" t="s">
        <v>1688</v>
      </c>
      <c r="K1129" s="116" t="str">
        <f t="shared" ca="1" si="4065"/>
        <v>Completed</v>
      </c>
      <c r="L1129" s="111" t="s">
        <v>77</v>
      </c>
      <c r="M1129" s="111" t="s">
        <v>58</v>
      </c>
      <c r="N1129" s="111" t="s">
        <v>78</v>
      </c>
      <c r="O1129" s="111" t="s">
        <v>60</v>
      </c>
      <c r="P1129" s="111" t="s">
        <v>79</v>
      </c>
      <c r="Q1129" s="111" t="s">
        <v>79</v>
      </c>
      <c r="R1129" s="52">
        <v>1.5</v>
      </c>
      <c r="S1129" s="117">
        <v>4.25</v>
      </c>
      <c r="T1129" s="118">
        <v>300000</v>
      </c>
      <c r="U1129" s="118">
        <v>268358</v>
      </c>
      <c r="V1129" s="116">
        <f t="shared" si="4066"/>
        <v>31642</v>
      </c>
      <c r="W1129" s="116">
        <f t="shared" si="4067"/>
        <v>268358</v>
      </c>
      <c r="X1129" s="118">
        <v>2778</v>
      </c>
      <c r="Y1129" s="119">
        <f t="shared" si="4068"/>
        <v>1.0351843433026033E-2</v>
      </c>
      <c r="Z1129" s="120">
        <f t="shared" si="4069"/>
        <v>0.32287976961843051</v>
      </c>
      <c r="AA1129" s="121">
        <f t="shared" si="4070"/>
        <v>450</v>
      </c>
      <c r="AB1129" s="122">
        <f t="shared" si="4071"/>
        <v>402.53700000000003</v>
      </c>
      <c r="AC1129" s="121">
        <f t="shared" si="4072"/>
        <v>-47.462999999999965</v>
      </c>
      <c r="AD1129" s="123">
        <f t="shared" si="4073"/>
        <v>1275</v>
      </c>
      <c r="AE1129" s="293">
        <v>896.96</v>
      </c>
      <c r="AF1129" s="124">
        <f t="shared" si="4074"/>
        <v>-378.03999999999996</v>
      </c>
      <c r="AG1129" s="124">
        <v>0</v>
      </c>
      <c r="AH1129" s="124">
        <f t="shared" si="4075"/>
        <v>494.423</v>
      </c>
      <c r="AI1129" s="340">
        <f t="shared" si="4076"/>
        <v>0.55122079022475912</v>
      </c>
      <c r="AK1129" s="429"/>
    </row>
    <row r="1130" spans="1:37" ht="15.75" hidden="1" customHeight="1" thickBot="1" x14ac:dyDescent="0.3">
      <c r="A1130" s="360" t="s">
        <v>1687</v>
      </c>
      <c r="B1130" s="157">
        <v>2016</v>
      </c>
      <c r="C1130" s="157">
        <v>5</v>
      </c>
      <c r="D1130" s="342" t="s">
        <v>1016</v>
      </c>
      <c r="E1130" s="159">
        <v>42509</v>
      </c>
      <c r="F1130" s="159">
        <v>42512</v>
      </c>
      <c r="G1130" s="343">
        <f t="shared" ca="1" si="4064"/>
        <v>0</v>
      </c>
      <c r="H1130" s="156" t="s">
        <v>54</v>
      </c>
      <c r="I1130" s="156" t="s">
        <v>115</v>
      </c>
      <c r="J1130" s="156" t="s">
        <v>1688</v>
      </c>
      <c r="K1130" s="344" t="str">
        <f t="shared" ca="1" si="4065"/>
        <v>Completed</v>
      </c>
      <c r="L1130" s="157" t="s">
        <v>82</v>
      </c>
      <c r="M1130" s="157" t="s">
        <v>58</v>
      </c>
      <c r="N1130" s="157" t="s">
        <v>78</v>
      </c>
      <c r="O1130" s="157" t="s">
        <v>60</v>
      </c>
      <c r="P1130" s="157" t="s">
        <v>79</v>
      </c>
      <c r="Q1130" s="157" t="s">
        <v>79</v>
      </c>
      <c r="R1130" s="102">
        <v>0.5</v>
      </c>
      <c r="S1130" s="158">
        <v>4.25</v>
      </c>
      <c r="T1130" s="345">
        <v>350000</v>
      </c>
      <c r="U1130" s="345">
        <v>352480</v>
      </c>
      <c r="V1130" s="344">
        <f t="shared" si="4066"/>
        <v>0</v>
      </c>
      <c r="W1130" s="344">
        <f t="shared" si="4067"/>
        <v>350000</v>
      </c>
      <c r="X1130" s="345">
        <v>3636</v>
      </c>
      <c r="Y1130" s="346">
        <f t="shared" si="4068"/>
        <v>1.0315478892419428E-2</v>
      </c>
      <c r="Z1130" s="347">
        <f t="shared" si="4069"/>
        <v>0.41200220022002199</v>
      </c>
      <c r="AA1130" s="348">
        <f t="shared" si="4070"/>
        <v>175</v>
      </c>
      <c r="AB1130" s="349">
        <f t="shared" si="4071"/>
        <v>175</v>
      </c>
      <c r="AC1130" s="348">
        <f t="shared" si="4072"/>
        <v>0</v>
      </c>
      <c r="AD1130" s="350">
        <f t="shared" si="4073"/>
        <v>1487.5</v>
      </c>
      <c r="AE1130" s="351">
        <v>1498.04</v>
      </c>
      <c r="AF1130" s="352">
        <f t="shared" si="4074"/>
        <v>10.539999999999964</v>
      </c>
      <c r="AG1130" s="352">
        <v>0</v>
      </c>
      <c r="AH1130" s="352">
        <f t="shared" si="4075"/>
        <v>1323.04</v>
      </c>
      <c r="AI1130" s="353">
        <f t="shared" si="4076"/>
        <v>0.88318068943419403</v>
      </c>
    </row>
    <row r="1131" spans="1:37" ht="15" hidden="1" customHeight="1" x14ac:dyDescent="0.3">
      <c r="A1131" s="359" t="s">
        <v>1689</v>
      </c>
      <c r="B1131" s="111">
        <v>2016</v>
      </c>
      <c r="C1131" s="111">
        <v>5</v>
      </c>
      <c r="D1131" s="112" t="s">
        <v>1016</v>
      </c>
      <c r="E1131" s="113">
        <v>42510</v>
      </c>
      <c r="F1131" s="113">
        <v>42521</v>
      </c>
      <c r="G1131" s="114">
        <f t="shared" ref="G1131:G1133" ca="1" si="4077">IF($N$1&gt;F1131,0,(F1131-$N$1))</f>
        <v>0</v>
      </c>
      <c r="H1131" s="115" t="s">
        <v>84</v>
      </c>
      <c r="I1131" s="115" t="s">
        <v>170</v>
      </c>
      <c r="J1131" s="115" t="s">
        <v>1692</v>
      </c>
      <c r="K1131" s="116" t="str">
        <f t="shared" ref="K1131:K1133" ca="1" si="4078">IF(F1131=0,$L$3,(IF(G1131=0,$L$1,$L$2)))</f>
        <v>Completed</v>
      </c>
      <c r="L1131" s="111" t="s">
        <v>64</v>
      </c>
      <c r="M1131" s="111" t="s">
        <v>58</v>
      </c>
      <c r="N1131" s="111" t="s">
        <v>59</v>
      </c>
      <c r="O1131" s="111" t="s">
        <v>60</v>
      </c>
      <c r="P1131" s="111" t="s">
        <v>61</v>
      </c>
      <c r="Q1131" s="111" t="s">
        <v>62</v>
      </c>
      <c r="R1131" s="102">
        <v>0.2</v>
      </c>
      <c r="S1131" s="117">
        <v>0.8</v>
      </c>
      <c r="T1131" s="118">
        <v>3000000</v>
      </c>
      <c r="U1131" s="118">
        <v>3048192</v>
      </c>
      <c r="V1131" s="116">
        <f t="shared" ref="V1131:V1133" si="4079">IF(U1131&gt;T1131,0,T1131-U1131)</f>
        <v>0</v>
      </c>
      <c r="W1131" s="116">
        <f t="shared" ref="W1131:W1133" si="4080">IF(U1131&gt;T1131,T1131,U1131)</f>
        <v>3000000</v>
      </c>
      <c r="X1131" s="118">
        <v>682</v>
      </c>
      <c r="Y1131" s="119">
        <f t="shared" ref="Y1131:Y1132" si="4081">X1131/U1131</f>
        <v>2.2373918703283782E-4</v>
      </c>
      <c r="Z1131" s="120">
        <f t="shared" ref="Z1131:Z1133" si="4082">AE1131/X1131</f>
        <v>3.159824046920821</v>
      </c>
      <c r="AA1131" s="121">
        <f t="shared" ref="AA1131:AA1133" si="4083">IF(O1131="cpv",(T1131*R1131),(T1131/1000*R1131))</f>
        <v>600</v>
      </c>
      <c r="AB1131" s="122">
        <f t="shared" ref="AB1131:AB1133" si="4084">IF(O1131="cpv",(IF(V1131&gt;0,U1131*R1131,AA1131)),(IF(V1131&gt;0,U1131/1000*R1131,AA1131)))</f>
        <v>600</v>
      </c>
      <c r="AC1131" s="121">
        <f t="shared" ref="AC1131:AC1133" si="4085">AB1131-AA1131</f>
        <v>0</v>
      </c>
      <c r="AD1131" s="123">
        <f t="shared" ref="AD1131:AD1133" si="4086">IF(O1131="cpv",(T1131*S1131),(T1131/1000*S1131))</f>
        <v>2400</v>
      </c>
      <c r="AE1131" s="293">
        <v>2155</v>
      </c>
      <c r="AF1131" s="124">
        <f t="shared" ref="AF1131:AF1133" si="4087">AE1131-AD1131</f>
        <v>-245</v>
      </c>
      <c r="AG1131" s="124">
        <v>0</v>
      </c>
      <c r="AH1131" s="124">
        <f t="shared" ref="AH1131:AH1133" si="4088">AE1131-AB1131-AG1131</f>
        <v>1555</v>
      </c>
      <c r="AI1131" s="340">
        <f t="shared" ref="AI1131:AI1133" si="4089">AH1131/AE1131</f>
        <v>0.72157772621809746</v>
      </c>
      <c r="AK1131" s="429"/>
    </row>
    <row r="1132" spans="1:37" ht="15" hidden="1" customHeight="1" x14ac:dyDescent="0.3">
      <c r="A1132" s="361" t="s">
        <v>1690</v>
      </c>
      <c r="B1132" s="97">
        <v>2016</v>
      </c>
      <c r="C1132" s="97">
        <v>5</v>
      </c>
      <c r="D1132" s="98" t="s">
        <v>1016</v>
      </c>
      <c r="E1132" s="99">
        <v>42510</v>
      </c>
      <c r="F1132" s="99">
        <v>42521</v>
      </c>
      <c r="G1132" s="100">
        <f t="shared" ca="1" si="4077"/>
        <v>0</v>
      </c>
      <c r="H1132" s="96" t="s">
        <v>84</v>
      </c>
      <c r="I1132" s="96" t="s">
        <v>170</v>
      </c>
      <c r="J1132" s="96" t="s">
        <v>1692</v>
      </c>
      <c r="K1132" s="101" t="str">
        <f t="shared" ca="1" si="4078"/>
        <v>Completed</v>
      </c>
      <c r="L1132" s="97" t="s">
        <v>57</v>
      </c>
      <c r="M1132" s="97" t="s">
        <v>58</v>
      </c>
      <c r="N1132" s="97" t="s">
        <v>59</v>
      </c>
      <c r="O1132" s="97" t="s">
        <v>60</v>
      </c>
      <c r="P1132" s="97" t="s">
        <v>61</v>
      </c>
      <c r="Q1132" s="97" t="s">
        <v>62</v>
      </c>
      <c r="R1132" s="52">
        <v>0.5</v>
      </c>
      <c r="S1132" s="102">
        <v>0.8</v>
      </c>
      <c r="T1132" s="103">
        <v>1500000</v>
      </c>
      <c r="U1132" s="103">
        <v>1501193</v>
      </c>
      <c r="V1132" s="101">
        <f t="shared" si="4079"/>
        <v>0</v>
      </c>
      <c r="W1132" s="101">
        <f t="shared" si="4080"/>
        <v>1500000</v>
      </c>
      <c r="X1132" s="103"/>
      <c r="Y1132" s="104">
        <f t="shared" si="4081"/>
        <v>0</v>
      </c>
      <c r="Z1132" s="105" t="e">
        <f t="shared" si="4082"/>
        <v>#DIV/0!</v>
      </c>
      <c r="AA1132" s="106">
        <f t="shared" si="4083"/>
        <v>750</v>
      </c>
      <c r="AB1132" s="107">
        <f t="shared" si="4084"/>
        <v>750</v>
      </c>
      <c r="AC1132" s="106">
        <f t="shared" si="4085"/>
        <v>0</v>
      </c>
      <c r="AD1132" s="108">
        <f t="shared" si="4086"/>
        <v>1200</v>
      </c>
      <c r="AE1132" s="298">
        <v>1200</v>
      </c>
      <c r="AF1132" s="109">
        <f t="shared" si="4087"/>
        <v>0</v>
      </c>
      <c r="AG1132" s="109">
        <v>0</v>
      </c>
      <c r="AH1132" s="109">
        <f t="shared" si="4088"/>
        <v>450</v>
      </c>
      <c r="AI1132" s="341">
        <f t="shared" si="4089"/>
        <v>0.375</v>
      </c>
    </row>
    <row r="1133" spans="1:37" ht="15.75" hidden="1" customHeight="1" thickBot="1" x14ac:dyDescent="0.3">
      <c r="A1133" s="360" t="s">
        <v>1691</v>
      </c>
      <c r="B1133" s="157">
        <v>2016</v>
      </c>
      <c r="C1133" s="157">
        <v>5</v>
      </c>
      <c r="D1133" s="342" t="s">
        <v>1016</v>
      </c>
      <c r="E1133" s="159">
        <v>42510</v>
      </c>
      <c r="F1133" s="159">
        <v>42521</v>
      </c>
      <c r="G1133" s="343">
        <f t="shared" ca="1" si="4077"/>
        <v>0</v>
      </c>
      <c r="H1133" s="156" t="s">
        <v>84</v>
      </c>
      <c r="I1133" s="156" t="s">
        <v>170</v>
      </c>
      <c r="J1133" s="156" t="s">
        <v>1693</v>
      </c>
      <c r="K1133" s="344" t="str">
        <f t="shared" ca="1" si="4078"/>
        <v>Completed</v>
      </c>
      <c r="L1133" s="157" t="s">
        <v>82</v>
      </c>
      <c r="M1133" s="157" t="s">
        <v>58</v>
      </c>
      <c r="N1133" s="157" t="s">
        <v>78</v>
      </c>
      <c r="O1133" s="157" t="s">
        <v>60</v>
      </c>
      <c r="P1133" s="157" t="s">
        <v>79</v>
      </c>
      <c r="Q1133" s="157" t="s">
        <v>79</v>
      </c>
      <c r="R1133" s="102">
        <v>0.5</v>
      </c>
      <c r="S1133" s="158">
        <v>0.8</v>
      </c>
      <c r="T1133" s="345">
        <v>1000000</v>
      </c>
      <c r="U1133" s="345">
        <v>0</v>
      </c>
      <c r="V1133" s="344">
        <f t="shared" si="4079"/>
        <v>1000000</v>
      </c>
      <c r="W1133" s="344">
        <f t="shared" si="4080"/>
        <v>0</v>
      </c>
      <c r="X1133" s="345"/>
      <c r="Y1133" s="346">
        <v>0</v>
      </c>
      <c r="Z1133" s="347" t="e">
        <f t="shared" si="4082"/>
        <v>#DIV/0!</v>
      </c>
      <c r="AA1133" s="348">
        <f t="shared" si="4083"/>
        <v>500</v>
      </c>
      <c r="AB1133" s="349">
        <f t="shared" si="4084"/>
        <v>0</v>
      </c>
      <c r="AC1133" s="348">
        <f t="shared" si="4085"/>
        <v>-500</v>
      </c>
      <c r="AD1133" s="350">
        <f t="shared" si="4086"/>
        <v>800</v>
      </c>
      <c r="AE1133" s="351">
        <v>0</v>
      </c>
      <c r="AF1133" s="352">
        <f t="shared" si="4087"/>
        <v>-800</v>
      </c>
      <c r="AG1133" s="352">
        <v>0</v>
      </c>
      <c r="AH1133" s="352">
        <f t="shared" si="4088"/>
        <v>0</v>
      </c>
      <c r="AI1133" s="353" t="e">
        <f t="shared" si="4089"/>
        <v>#DIV/0!</v>
      </c>
    </row>
    <row r="1134" spans="1:37" ht="15.75" hidden="1" customHeight="1" thickBot="1" x14ac:dyDescent="0.3">
      <c r="A1134" s="362" t="s">
        <v>1694</v>
      </c>
      <c r="B1134" s="141">
        <v>2016</v>
      </c>
      <c r="C1134" s="141">
        <v>5</v>
      </c>
      <c r="D1134" s="142" t="s">
        <v>1016</v>
      </c>
      <c r="E1134" s="143">
        <v>42510</v>
      </c>
      <c r="F1134" s="143">
        <v>42521</v>
      </c>
      <c r="G1134" s="144">
        <f t="shared" ref="G1134:G1136" ca="1" si="4090">IF($N$1&gt;F1134,0,(F1134-$N$1))</f>
        <v>0</v>
      </c>
      <c r="H1134" s="145" t="s">
        <v>54</v>
      </c>
      <c r="I1134" s="145" t="s">
        <v>1695</v>
      </c>
      <c r="J1134" s="145" t="s">
        <v>1696</v>
      </c>
      <c r="K1134" s="146" t="str">
        <f t="shared" ref="K1134:K1136" ca="1" si="4091">IF(F1134=0,$L$3,(IF(G1134=0,$L$1,$L$2)))</f>
        <v>Completed</v>
      </c>
      <c r="L1134" s="141" t="s">
        <v>98</v>
      </c>
      <c r="M1134" s="141" t="s">
        <v>58</v>
      </c>
      <c r="N1134" s="141" t="s">
        <v>123</v>
      </c>
      <c r="O1134" s="141" t="s">
        <v>109</v>
      </c>
      <c r="P1134" s="141" t="s">
        <v>100</v>
      </c>
      <c r="Q1134" s="141" t="s">
        <v>101</v>
      </c>
      <c r="R1134" s="147">
        <v>7.4999999999999997E-2</v>
      </c>
      <c r="S1134" s="147">
        <v>0.1</v>
      </c>
      <c r="T1134" s="148">
        <v>50000</v>
      </c>
      <c r="U1134" s="148">
        <v>106173</v>
      </c>
      <c r="V1134" s="146">
        <f t="shared" ref="V1134:V1136" si="4092">IF(U1134&gt;T1134,0,T1134-U1134)</f>
        <v>0</v>
      </c>
      <c r="W1134" s="146">
        <f t="shared" ref="W1134:W1136" si="4093">IF(U1134&gt;T1134,T1134,U1134)</f>
        <v>50000</v>
      </c>
      <c r="X1134" s="148">
        <v>3291</v>
      </c>
      <c r="Y1134" s="149">
        <f t="shared" ref="Y1134:Y1136" si="4094">X1134/U1134</f>
        <v>3.0996581051679805E-2</v>
      </c>
      <c r="Z1134" s="150">
        <f t="shared" ref="Z1134:Z1136" si="4095">AE1134/X1134</f>
        <v>2.4536615010635066</v>
      </c>
      <c r="AA1134" s="151">
        <f t="shared" ref="AA1134:AA1136" si="4096">IF(O1134="cpv",(T1134*R1134),(T1134/1000*R1134))</f>
        <v>3750</v>
      </c>
      <c r="AB1134" s="152">
        <v>3750</v>
      </c>
      <c r="AC1134" s="151">
        <f t="shared" ref="AC1134:AC1136" si="4097">AB1134-AA1134</f>
        <v>0</v>
      </c>
      <c r="AD1134" s="153">
        <f t="shared" ref="AD1134:AD1136" si="4098">IF(O1134="cpv",(T1134*S1134),(T1134/1000*S1134))</f>
        <v>5000</v>
      </c>
      <c r="AE1134" s="295">
        <v>8075</v>
      </c>
      <c r="AF1134" s="154">
        <f t="shared" ref="AF1134:AF1136" si="4099">AE1134-AD1134</f>
        <v>3075</v>
      </c>
      <c r="AG1134" s="154">
        <v>0</v>
      </c>
      <c r="AH1134" s="154">
        <f t="shared" ref="AH1134:AH1136" si="4100">AE1134-AB1134-AG1134</f>
        <v>4325</v>
      </c>
      <c r="AI1134" s="354">
        <f t="shared" ref="AI1134:AI1136" si="4101">AH1134/AE1134</f>
        <v>0.5356037151702786</v>
      </c>
    </row>
    <row r="1135" spans="1:37" ht="15" hidden="1" customHeight="1" x14ac:dyDescent="0.3">
      <c r="A1135" s="359" t="s">
        <v>1697</v>
      </c>
      <c r="B1135" s="111">
        <v>2016</v>
      </c>
      <c r="C1135" s="111">
        <v>5</v>
      </c>
      <c r="D1135" s="112" t="s">
        <v>1016</v>
      </c>
      <c r="E1135" s="113">
        <v>42510</v>
      </c>
      <c r="F1135" s="113">
        <v>42513</v>
      </c>
      <c r="G1135" s="114">
        <f t="shared" ca="1" si="4090"/>
        <v>0</v>
      </c>
      <c r="H1135" s="115" t="s">
        <v>54</v>
      </c>
      <c r="I1135" s="115" t="s">
        <v>115</v>
      </c>
      <c r="J1135" s="115" t="s">
        <v>1700</v>
      </c>
      <c r="K1135" s="116" t="str">
        <f t="shared" ca="1" si="4091"/>
        <v>Completed</v>
      </c>
      <c r="L1135" s="111" t="s">
        <v>82</v>
      </c>
      <c r="M1135" s="111" t="s">
        <v>58</v>
      </c>
      <c r="N1135" s="111" t="s">
        <v>78</v>
      </c>
      <c r="O1135" s="111" t="s">
        <v>60</v>
      </c>
      <c r="P1135" s="111" t="s">
        <v>79</v>
      </c>
      <c r="Q1135" s="111" t="s">
        <v>79</v>
      </c>
      <c r="R1135" s="117">
        <v>0.5</v>
      </c>
      <c r="S1135" s="117">
        <v>4.25</v>
      </c>
      <c r="T1135" s="118">
        <v>400000</v>
      </c>
      <c r="U1135" s="118">
        <v>400882</v>
      </c>
      <c r="V1135" s="116">
        <f t="shared" si="4092"/>
        <v>0</v>
      </c>
      <c r="W1135" s="116">
        <f t="shared" si="4093"/>
        <v>400000</v>
      </c>
      <c r="X1135" s="118">
        <v>5364</v>
      </c>
      <c r="Y1135" s="119">
        <f t="shared" si="4094"/>
        <v>1.3380496006306095E-2</v>
      </c>
      <c r="Z1135" s="120">
        <f t="shared" si="4095"/>
        <v>0.29828486204325133</v>
      </c>
      <c r="AA1135" s="121">
        <f t="shared" si="4096"/>
        <v>200</v>
      </c>
      <c r="AB1135" s="122">
        <f t="shared" ref="AB1135:AB1136" si="4102">IF(O1135="cpv",(IF(V1135&gt;0,U1135*R1135,AA1135)),(IF(V1135&gt;0,U1135/1000*R1135,AA1135)))</f>
        <v>200</v>
      </c>
      <c r="AC1135" s="121">
        <f t="shared" si="4097"/>
        <v>0</v>
      </c>
      <c r="AD1135" s="123">
        <f t="shared" si="4098"/>
        <v>1700</v>
      </c>
      <c r="AE1135" s="293">
        <v>1600</v>
      </c>
      <c r="AF1135" s="124">
        <f t="shared" si="4099"/>
        <v>-100</v>
      </c>
      <c r="AG1135" s="124">
        <v>0</v>
      </c>
      <c r="AH1135" s="124">
        <f t="shared" si="4100"/>
        <v>1400</v>
      </c>
      <c r="AI1135" s="340">
        <f t="shared" si="4101"/>
        <v>0.875</v>
      </c>
      <c r="AK1135" s="429"/>
    </row>
    <row r="1136" spans="1:37" ht="15" hidden="1" customHeight="1" x14ac:dyDescent="0.3">
      <c r="A1136" s="361" t="s">
        <v>1698</v>
      </c>
      <c r="B1136" s="97">
        <v>2016</v>
      </c>
      <c r="C1136" s="97">
        <v>5</v>
      </c>
      <c r="D1136" s="98" t="s">
        <v>1016</v>
      </c>
      <c r="E1136" s="99">
        <v>42510</v>
      </c>
      <c r="F1136" s="99">
        <v>42513</v>
      </c>
      <c r="G1136" s="100">
        <f t="shared" ca="1" si="4090"/>
        <v>0</v>
      </c>
      <c r="H1136" s="96" t="s">
        <v>54</v>
      </c>
      <c r="I1136" s="96" t="s">
        <v>115</v>
      </c>
      <c r="J1136" s="96" t="s">
        <v>1700</v>
      </c>
      <c r="K1136" s="101" t="str">
        <f t="shared" ca="1" si="4091"/>
        <v>Completed</v>
      </c>
      <c r="L1136" s="97" t="s">
        <v>64</v>
      </c>
      <c r="M1136" s="97" t="s">
        <v>58</v>
      </c>
      <c r="N1136" s="97" t="s">
        <v>78</v>
      </c>
      <c r="O1136" s="97" t="s">
        <v>60</v>
      </c>
      <c r="P1136" s="97" t="s">
        <v>79</v>
      </c>
      <c r="Q1136" s="97" t="s">
        <v>79</v>
      </c>
      <c r="R1136" s="102">
        <v>2.5</v>
      </c>
      <c r="S1136" s="102">
        <v>4.25</v>
      </c>
      <c r="T1136" s="103">
        <v>200000</v>
      </c>
      <c r="U1136" s="103">
        <v>201006</v>
      </c>
      <c r="V1136" s="101">
        <f t="shared" si="4092"/>
        <v>0</v>
      </c>
      <c r="W1136" s="101">
        <f t="shared" si="4093"/>
        <v>200000</v>
      </c>
      <c r="X1136" s="103">
        <v>4041</v>
      </c>
      <c r="Y1136" s="104">
        <f t="shared" si="4094"/>
        <v>2.0103877496194144E-2</v>
      </c>
      <c r="Z1136" s="105">
        <f t="shared" si="4095"/>
        <v>0.21034397426379609</v>
      </c>
      <c r="AA1136" s="106">
        <f t="shared" si="4096"/>
        <v>500</v>
      </c>
      <c r="AB1136" s="107">
        <f t="shared" si="4102"/>
        <v>500</v>
      </c>
      <c r="AC1136" s="106">
        <f t="shared" si="4097"/>
        <v>0</v>
      </c>
      <c r="AD1136" s="108">
        <f t="shared" si="4098"/>
        <v>850</v>
      </c>
      <c r="AE1136" s="298">
        <v>850</v>
      </c>
      <c r="AF1136" s="109">
        <f t="shared" si="4099"/>
        <v>0</v>
      </c>
      <c r="AG1136" s="109">
        <v>0</v>
      </c>
      <c r="AH1136" s="109">
        <f t="shared" si="4100"/>
        <v>350</v>
      </c>
      <c r="AI1136" s="341">
        <f t="shared" si="4101"/>
        <v>0.41176470588235292</v>
      </c>
    </row>
    <row r="1137" spans="1:37" ht="15.75" hidden="1" customHeight="1" thickBot="1" x14ac:dyDescent="0.3">
      <c r="A1137" s="360" t="s">
        <v>1699</v>
      </c>
      <c r="B1137" s="157">
        <v>2016</v>
      </c>
      <c r="C1137" s="157">
        <v>5</v>
      </c>
      <c r="D1137" s="342" t="s">
        <v>1016</v>
      </c>
      <c r="E1137" s="159">
        <v>42510</v>
      </c>
      <c r="F1137" s="159">
        <v>42513</v>
      </c>
      <c r="G1137" s="343">
        <f t="shared" ref="G1137:G1139" ca="1" si="4103">IF($N$1&gt;F1137,0,(F1137-$N$1))</f>
        <v>0</v>
      </c>
      <c r="H1137" s="156" t="s">
        <v>54</v>
      </c>
      <c r="I1137" s="156" t="s">
        <v>115</v>
      </c>
      <c r="J1137" s="156" t="s">
        <v>1700</v>
      </c>
      <c r="K1137" s="344" t="str">
        <f t="shared" ref="K1137:K1139" ca="1" si="4104">IF(F1137=0,$L$3,(IF(G1137=0,$L$1,$L$2)))</f>
        <v>Completed</v>
      </c>
      <c r="L1137" s="157" t="s">
        <v>57</v>
      </c>
      <c r="M1137" s="157" t="s">
        <v>58</v>
      </c>
      <c r="N1137" s="157" t="s">
        <v>78</v>
      </c>
      <c r="O1137" s="157" t="s">
        <v>60</v>
      </c>
      <c r="P1137" s="157" t="s">
        <v>79</v>
      </c>
      <c r="Q1137" s="157" t="s">
        <v>79</v>
      </c>
      <c r="R1137" s="102">
        <v>2.5</v>
      </c>
      <c r="S1137" s="158">
        <v>4.25</v>
      </c>
      <c r="T1137" s="345">
        <v>200000</v>
      </c>
      <c r="U1137" s="345">
        <v>200047</v>
      </c>
      <c r="V1137" s="344">
        <f t="shared" ref="V1137:V1139" si="4105">IF(U1137&gt;T1137,0,T1137-U1137)</f>
        <v>0</v>
      </c>
      <c r="W1137" s="344">
        <f t="shared" ref="W1137:W1139" si="4106">IF(U1137&gt;T1137,T1137,U1137)</f>
        <v>200000</v>
      </c>
      <c r="X1137" s="345"/>
      <c r="Y1137" s="346">
        <f t="shared" ref="Y1137:Y1139" si="4107">X1137/U1137</f>
        <v>0</v>
      </c>
      <c r="Z1137" s="347" t="e">
        <f t="shared" ref="Z1137:Z1139" si="4108">AE1137/X1137</f>
        <v>#DIV/0!</v>
      </c>
      <c r="AA1137" s="348">
        <f t="shared" ref="AA1137:AA1139" si="4109">IF(O1137="cpv",(T1137*R1137),(T1137/1000*R1137))</f>
        <v>500</v>
      </c>
      <c r="AB1137" s="349">
        <f t="shared" ref="AB1137:AB1139" si="4110">IF(O1137="cpv",(IF(V1137&gt;0,U1137*R1137,AA1137)),(IF(V1137&gt;0,U1137/1000*R1137,AA1137)))</f>
        <v>500</v>
      </c>
      <c r="AC1137" s="348">
        <f t="shared" ref="AC1137:AC1139" si="4111">AB1137-AA1137</f>
        <v>0</v>
      </c>
      <c r="AD1137" s="350">
        <f t="shared" ref="AD1137:AD1139" si="4112">IF(O1137="cpv",(T1137*S1137),(T1137/1000*S1137))</f>
        <v>850</v>
      </c>
      <c r="AE1137" s="351">
        <v>850</v>
      </c>
      <c r="AF1137" s="352">
        <f t="shared" ref="AF1137:AF1139" si="4113">AE1137-AD1137</f>
        <v>0</v>
      </c>
      <c r="AG1137" s="352">
        <v>0</v>
      </c>
      <c r="AH1137" s="352">
        <f t="shared" ref="AH1137:AH1139" si="4114">AE1137-AB1137-AG1137</f>
        <v>350</v>
      </c>
      <c r="AI1137" s="353">
        <f t="shared" ref="AI1137:AI1139" si="4115">AH1137/AE1137</f>
        <v>0.41176470588235292</v>
      </c>
    </row>
    <row r="1138" spans="1:37" ht="15" hidden="1" customHeight="1" x14ac:dyDescent="0.3">
      <c r="A1138" s="359" t="s">
        <v>1701</v>
      </c>
      <c r="B1138" s="111">
        <v>2016</v>
      </c>
      <c r="C1138" s="111">
        <v>5</v>
      </c>
      <c r="D1138" s="112" t="s">
        <v>1016</v>
      </c>
      <c r="E1138" s="113">
        <v>42510</v>
      </c>
      <c r="F1138" s="113">
        <v>42517</v>
      </c>
      <c r="G1138" s="114">
        <f t="shared" ca="1" si="4103"/>
        <v>0</v>
      </c>
      <c r="H1138" s="115" t="s">
        <v>84</v>
      </c>
      <c r="I1138" s="115" t="s">
        <v>1704</v>
      </c>
      <c r="J1138" s="115" t="s">
        <v>1705</v>
      </c>
      <c r="K1138" s="116" t="str">
        <f t="shared" ca="1" si="4104"/>
        <v>Completed</v>
      </c>
      <c r="L1138" s="111" t="s">
        <v>82</v>
      </c>
      <c r="M1138" s="111" t="s">
        <v>58</v>
      </c>
      <c r="N1138" s="111" t="s">
        <v>78</v>
      </c>
      <c r="O1138" s="111" t="s">
        <v>60</v>
      </c>
      <c r="P1138" s="111" t="s">
        <v>79</v>
      </c>
      <c r="Q1138" s="111" t="s">
        <v>79</v>
      </c>
      <c r="R1138" s="117">
        <v>0.5</v>
      </c>
      <c r="S1138" s="117">
        <v>4.25</v>
      </c>
      <c r="T1138" s="118">
        <v>600000</v>
      </c>
      <c r="U1138" s="118">
        <v>601378</v>
      </c>
      <c r="V1138" s="116">
        <f t="shared" si="4105"/>
        <v>0</v>
      </c>
      <c r="W1138" s="116">
        <f t="shared" si="4106"/>
        <v>600000</v>
      </c>
      <c r="X1138" s="118">
        <v>3548</v>
      </c>
      <c r="Y1138" s="119">
        <f t="shared" si="4107"/>
        <v>5.8997834972346844E-3</v>
      </c>
      <c r="Z1138" s="120">
        <f t="shared" si="4108"/>
        <v>0.7187147688838782</v>
      </c>
      <c r="AA1138" s="121">
        <f t="shared" si="4109"/>
        <v>300</v>
      </c>
      <c r="AB1138" s="122">
        <f t="shared" si="4110"/>
        <v>300</v>
      </c>
      <c r="AC1138" s="121">
        <f t="shared" si="4111"/>
        <v>0</v>
      </c>
      <c r="AD1138" s="123">
        <f t="shared" si="4112"/>
        <v>2550</v>
      </c>
      <c r="AE1138" s="293">
        <v>2550</v>
      </c>
      <c r="AF1138" s="124">
        <f t="shared" si="4113"/>
        <v>0</v>
      </c>
      <c r="AG1138" s="124">
        <v>0</v>
      </c>
      <c r="AH1138" s="124">
        <f t="shared" si="4114"/>
        <v>2250</v>
      </c>
      <c r="AI1138" s="340">
        <f t="shared" si="4115"/>
        <v>0.88235294117647056</v>
      </c>
      <c r="AK1138" s="429"/>
    </row>
    <row r="1139" spans="1:37" ht="15" hidden="1" customHeight="1" x14ac:dyDescent="0.3">
      <c r="A1139" s="361" t="s">
        <v>1702</v>
      </c>
      <c r="B1139" s="97">
        <v>2016</v>
      </c>
      <c r="C1139" s="97">
        <v>5</v>
      </c>
      <c r="D1139" s="98" t="s">
        <v>1016</v>
      </c>
      <c r="E1139" s="99">
        <v>42510</v>
      </c>
      <c r="F1139" s="99">
        <v>42517</v>
      </c>
      <c r="G1139" s="100">
        <f t="shared" ca="1" si="4103"/>
        <v>0</v>
      </c>
      <c r="H1139" s="96" t="s">
        <v>84</v>
      </c>
      <c r="I1139" s="96" t="s">
        <v>1704</v>
      </c>
      <c r="J1139" s="96" t="s">
        <v>1705</v>
      </c>
      <c r="K1139" s="101" t="str">
        <f t="shared" ca="1" si="4104"/>
        <v>Completed</v>
      </c>
      <c r="L1139" s="97" t="s">
        <v>77</v>
      </c>
      <c r="M1139" s="97" t="s">
        <v>58</v>
      </c>
      <c r="N1139" s="97" t="s">
        <v>78</v>
      </c>
      <c r="O1139" s="97" t="s">
        <v>60</v>
      </c>
      <c r="P1139" s="97" t="s">
        <v>79</v>
      </c>
      <c r="Q1139" s="97" t="s">
        <v>79</v>
      </c>
      <c r="R1139" s="102">
        <v>1.5</v>
      </c>
      <c r="S1139" s="102">
        <v>4.25</v>
      </c>
      <c r="T1139" s="103">
        <v>300000</v>
      </c>
      <c r="U1139" s="103">
        <v>308578</v>
      </c>
      <c r="V1139" s="101">
        <f t="shared" si="4105"/>
        <v>0</v>
      </c>
      <c r="W1139" s="101">
        <f t="shared" si="4106"/>
        <v>300000</v>
      </c>
      <c r="X1139" s="103">
        <v>1663</v>
      </c>
      <c r="Y1139" s="104">
        <f t="shared" si="4107"/>
        <v>5.3892370810621629E-3</v>
      </c>
      <c r="Z1139" s="105">
        <f t="shared" si="4108"/>
        <v>0.81178592904389657</v>
      </c>
      <c r="AA1139" s="106">
        <f t="shared" si="4109"/>
        <v>450</v>
      </c>
      <c r="AB1139" s="107">
        <f t="shared" si="4110"/>
        <v>450</v>
      </c>
      <c r="AC1139" s="106">
        <f t="shared" si="4111"/>
        <v>0</v>
      </c>
      <c r="AD1139" s="108">
        <f t="shared" si="4112"/>
        <v>1275</v>
      </c>
      <c r="AE1139" s="298">
        <v>1350</v>
      </c>
      <c r="AF1139" s="109">
        <f t="shared" si="4113"/>
        <v>75</v>
      </c>
      <c r="AG1139" s="109">
        <v>0</v>
      </c>
      <c r="AH1139" s="109">
        <f t="shared" si="4114"/>
        <v>900</v>
      </c>
      <c r="AI1139" s="341">
        <f t="shared" si="4115"/>
        <v>0.66666666666666663</v>
      </c>
    </row>
    <row r="1140" spans="1:37" ht="15.75" hidden="1" customHeight="1" thickBot="1" x14ac:dyDescent="0.3">
      <c r="A1140" s="360" t="s">
        <v>1703</v>
      </c>
      <c r="B1140" s="157">
        <v>2016</v>
      </c>
      <c r="C1140" s="157">
        <v>5</v>
      </c>
      <c r="D1140" s="342" t="s">
        <v>1016</v>
      </c>
      <c r="E1140" s="159">
        <v>42510</v>
      </c>
      <c r="F1140" s="159">
        <v>42517</v>
      </c>
      <c r="G1140" s="343">
        <f t="shared" ref="G1140:G1141" ca="1" si="4116">IF($N$1&gt;F1140,0,(F1140-$N$1))</f>
        <v>0</v>
      </c>
      <c r="H1140" s="156" t="s">
        <v>84</v>
      </c>
      <c r="I1140" s="156" t="s">
        <v>1704</v>
      </c>
      <c r="J1140" s="156" t="s">
        <v>1705</v>
      </c>
      <c r="K1140" s="344" t="str">
        <f t="shared" ref="K1140:K1141" ca="1" si="4117">IF(F1140=0,$L$3,(IF(G1140=0,$L$1,$L$2)))</f>
        <v>Completed</v>
      </c>
      <c r="L1140" s="157" t="s">
        <v>64</v>
      </c>
      <c r="M1140" s="157" t="s">
        <v>58</v>
      </c>
      <c r="N1140" s="157" t="s">
        <v>78</v>
      </c>
      <c r="O1140" s="157" t="s">
        <v>60</v>
      </c>
      <c r="P1140" s="157" t="s">
        <v>79</v>
      </c>
      <c r="Q1140" s="157" t="s">
        <v>79</v>
      </c>
      <c r="R1140" s="102">
        <v>2.5</v>
      </c>
      <c r="S1140" s="158">
        <v>4.25</v>
      </c>
      <c r="T1140" s="345">
        <v>200000</v>
      </c>
      <c r="U1140" s="345">
        <v>220660</v>
      </c>
      <c r="V1140" s="344">
        <f t="shared" ref="V1140:V1141" si="4118">IF(U1140&gt;T1140,0,T1140-U1140)</f>
        <v>0</v>
      </c>
      <c r="W1140" s="344">
        <f t="shared" ref="W1140:W1141" si="4119">IF(U1140&gt;T1140,T1140,U1140)</f>
        <v>200000</v>
      </c>
      <c r="X1140" s="345">
        <v>3879</v>
      </c>
      <c r="Y1140" s="346">
        <f t="shared" ref="Y1140:Y1141" si="4120">X1140/U1140</f>
        <v>1.7579080939001179E-2</v>
      </c>
      <c r="Z1140" s="347">
        <f t="shared" ref="Z1140:Z1141" si="4121">AE1140/X1140</f>
        <v>0.2191286414024233</v>
      </c>
      <c r="AA1140" s="348">
        <f t="shared" ref="AA1140:AA1141" si="4122">IF(O1140="cpv",(T1140*R1140),(T1140/1000*R1140))</f>
        <v>500</v>
      </c>
      <c r="AB1140" s="349">
        <f t="shared" ref="AB1140:AB1141" si="4123">IF(O1140="cpv",(IF(V1140&gt;0,U1140*R1140,AA1140)),(IF(V1140&gt;0,U1140/1000*R1140,AA1140)))</f>
        <v>500</v>
      </c>
      <c r="AC1140" s="348">
        <f t="shared" ref="AC1140:AC1141" si="4124">AB1140-AA1140</f>
        <v>0</v>
      </c>
      <c r="AD1140" s="350">
        <f t="shared" ref="AD1140:AD1141" si="4125">IF(O1140="cpv",(T1140*S1140),(T1140/1000*S1140))</f>
        <v>850</v>
      </c>
      <c r="AE1140" s="351">
        <v>850</v>
      </c>
      <c r="AF1140" s="352">
        <f t="shared" ref="AF1140:AF1141" si="4126">AE1140-AD1140</f>
        <v>0</v>
      </c>
      <c r="AG1140" s="352">
        <v>0</v>
      </c>
      <c r="AH1140" s="352">
        <f t="shared" ref="AH1140:AH1141" si="4127">AE1140-AB1140-AG1140</f>
        <v>350</v>
      </c>
      <c r="AI1140" s="353">
        <f t="shared" ref="AI1140:AI1141" si="4128">AH1140/AE1140</f>
        <v>0.41176470588235292</v>
      </c>
    </row>
    <row r="1141" spans="1:37" ht="15" hidden="1" customHeight="1" x14ac:dyDescent="0.3">
      <c r="A1141" s="359" t="s">
        <v>1706</v>
      </c>
      <c r="B1141" s="111">
        <v>2016</v>
      </c>
      <c r="C1141" s="111">
        <v>5</v>
      </c>
      <c r="D1141" s="112" t="s">
        <v>1016</v>
      </c>
      <c r="E1141" s="113">
        <v>42515</v>
      </c>
      <c r="F1141" s="113">
        <v>42519</v>
      </c>
      <c r="G1141" s="114">
        <f t="shared" ca="1" si="4116"/>
        <v>0</v>
      </c>
      <c r="H1141" s="115" t="s">
        <v>95</v>
      </c>
      <c r="I1141" s="115" t="s">
        <v>96</v>
      </c>
      <c r="J1141" s="115" t="s">
        <v>1708</v>
      </c>
      <c r="K1141" s="116" t="str">
        <f t="shared" ca="1" si="4117"/>
        <v>Completed</v>
      </c>
      <c r="L1141" s="111" t="s">
        <v>82</v>
      </c>
      <c r="M1141" s="111" t="s">
        <v>58</v>
      </c>
      <c r="N1141" s="111" t="s">
        <v>78</v>
      </c>
      <c r="O1141" s="111" t="s">
        <v>60</v>
      </c>
      <c r="P1141" s="111" t="s">
        <v>79</v>
      </c>
      <c r="Q1141" s="111" t="s">
        <v>79</v>
      </c>
      <c r="R1141" s="117">
        <v>0.5</v>
      </c>
      <c r="S1141" s="117">
        <v>4.25</v>
      </c>
      <c r="T1141" s="118">
        <v>700000</v>
      </c>
      <c r="U1141" s="118">
        <v>700206</v>
      </c>
      <c r="V1141" s="116">
        <f t="shared" si="4118"/>
        <v>0</v>
      </c>
      <c r="W1141" s="116">
        <f t="shared" si="4119"/>
        <v>700000</v>
      </c>
      <c r="X1141" s="118"/>
      <c r="Y1141" s="119">
        <f t="shared" si="4120"/>
        <v>0</v>
      </c>
      <c r="Z1141" s="120" t="e">
        <f t="shared" si="4121"/>
        <v>#DIV/0!</v>
      </c>
      <c r="AA1141" s="121">
        <f t="shared" si="4122"/>
        <v>350</v>
      </c>
      <c r="AB1141" s="122">
        <f t="shared" si="4123"/>
        <v>350</v>
      </c>
      <c r="AC1141" s="121">
        <f t="shared" si="4124"/>
        <v>0</v>
      </c>
      <c r="AD1141" s="123">
        <f t="shared" si="4125"/>
        <v>2975</v>
      </c>
      <c r="AE1141" s="293">
        <v>2550</v>
      </c>
      <c r="AF1141" s="124">
        <f t="shared" si="4126"/>
        <v>-425</v>
      </c>
      <c r="AG1141" s="124">
        <v>0</v>
      </c>
      <c r="AH1141" s="124">
        <f t="shared" si="4127"/>
        <v>2200</v>
      </c>
      <c r="AI1141" s="340">
        <f t="shared" si="4128"/>
        <v>0.86274509803921573</v>
      </c>
      <c r="AK1141" s="429"/>
    </row>
    <row r="1142" spans="1:37" ht="15.75" hidden="1" customHeight="1" thickBot="1" x14ac:dyDescent="0.3">
      <c r="A1142" s="360" t="s">
        <v>1707</v>
      </c>
      <c r="B1142" s="157">
        <v>2016</v>
      </c>
      <c r="C1142" s="157">
        <v>5</v>
      </c>
      <c r="D1142" s="342" t="s">
        <v>1016</v>
      </c>
      <c r="E1142" s="159">
        <v>42515</v>
      </c>
      <c r="F1142" s="159">
        <v>42519</v>
      </c>
      <c r="G1142" s="343">
        <f t="shared" ref="G1142:G1143" ca="1" si="4129">IF($N$1&gt;F1142,0,(F1142-$N$1))</f>
        <v>0</v>
      </c>
      <c r="H1142" s="156" t="s">
        <v>95</v>
      </c>
      <c r="I1142" s="156" t="s">
        <v>96</v>
      </c>
      <c r="J1142" s="156" t="s">
        <v>1708</v>
      </c>
      <c r="K1142" s="344" t="str">
        <f t="shared" ref="K1142:K1143" ca="1" si="4130">IF(F1142=0,$L$3,(IF(G1142=0,$L$1,$L$2)))</f>
        <v>Completed</v>
      </c>
      <c r="L1142" s="157" t="s">
        <v>77</v>
      </c>
      <c r="M1142" s="157" t="s">
        <v>58</v>
      </c>
      <c r="N1142" s="157" t="s">
        <v>78</v>
      </c>
      <c r="O1142" s="157" t="s">
        <v>60</v>
      </c>
      <c r="P1142" s="157" t="s">
        <v>79</v>
      </c>
      <c r="Q1142" s="157" t="s">
        <v>79</v>
      </c>
      <c r="R1142" s="102">
        <v>1.5</v>
      </c>
      <c r="S1142" s="158">
        <v>4.25</v>
      </c>
      <c r="T1142" s="345">
        <v>400000</v>
      </c>
      <c r="U1142" s="345">
        <v>401067</v>
      </c>
      <c r="V1142" s="344">
        <f t="shared" ref="V1142:V1143" si="4131">IF(U1142&gt;T1142,0,T1142-U1142)</f>
        <v>0</v>
      </c>
      <c r="W1142" s="344">
        <f t="shared" ref="W1142:W1143" si="4132">IF(U1142&gt;T1142,T1142,U1142)</f>
        <v>400000</v>
      </c>
      <c r="X1142" s="345">
        <v>681</v>
      </c>
      <c r="Y1142" s="346">
        <f t="shared" ref="Y1142:Y1143" si="4133">X1142/U1142</f>
        <v>1.6979706632557652E-3</v>
      </c>
      <c r="Z1142" s="347">
        <f t="shared" ref="Z1142:Z1143" si="4134">AE1142/X1142</f>
        <v>2.4963289280469896</v>
      </c>
      <c r="AA1142" s="348">
        <f t="shared" ref="AA1142:AA1143" si="4135">IF(O1142="cpv",(T1142*R1142),(T1142/1000*R1142))</f>
        <v>600</v>
      </c>
      <c r="AB1142" s="349">
        <f t="shared" ref="AB1142:AB1143" si="4136">IF(O1142="cpv",(IF(V1142&gt;0,U1142*R1142,AA1142)),(IF(V1142&gt;0,U1142/1000*R1142,AA1142)))</f>
        <v>600</v>
      </c>
      <c r="AC1142" s="348">
        <f t="shared" ref="AC1142:AC1143" si="4137">AB1142-AA1142</f>
        <v>0</v>
      </c>
      <c r="AD1142" s="350">
        <f t="shared" ref="AD1142:AD1143" si="4138">IF(O1142="cpv",(T1142*S1142),(T1142/1000*S1142))</f>
        <v>1700</v>
      </c>
      <c r="AE1142" s="351">
        <v>1700</v>
      </c>
      <c r="AF1142" s="352">
        <f t="shared" ref="AF1142:AF1143" si="4139">AE1142-AD1142</f>
        <v>0</v>
      </c>
      <c r="AG1142" s="352">
        <v>0</v>
      </c>
      <c r="AH1142" s="352">
        <f t="shared" ref="AH1142:AH1143" si="4140">AE1142-AB1142-AG1142</f>
        <v>1100</v>
      </c>
      <c r="AI1142" s="353">
        <f t="shared" ref="AI1142:AI1143" si="4141">AH1142/AE1142</f>
        <v>0.6470588235294118</v>
      </c>
    </row>
    <row r="1143" spans="1:37" ht="15" hidden="1" customHeight="1" x14ac:dyDescent="0.3">
      <c r="A1143" s="359" t="s">
        <v>1709</v>
      </c>
      <c r="B1143" s="111">
        <v>2016</v>
      </c>
      <c r="C1143" s="111">
        <v>5</v>
      </c>
      <c r="D1143" s="112" t="s">
        <v>1016</v>
      </c>
      <c r="E1143" s="113">
        <v>42515</v>
      </c>
      <c r="F1143" s="113">
        <v>42519</v>
      </c>
      <c r="G1143" s="114">
        <f t="shared" ca="1" si="4129"/>
        <v>0</v>
      </c>
      <c r="H1143" s="115" t="s">
        <v>54</v>
      </c>
      <c r="I1143" s="115" t="s">
        <v>115</v>
      </c>
      <c r="J1143" s="115" t="s">
        <v>1712</v>
      </c>
      <c r="K1143" s="116" t="str">
        <f t="shared" ca="1" si="4130"/>
        <v>Completed</v>
      </c>
      <c r="L1143" s="111" t="s">
        <v>82</v>
      </c>
      <c r="M1143" s="111" t="s">
        <v>58</v>
      </c>
      <c r="N1143" s="111" t="s">
        <v>78</v>
      </c>
      <c r="O1143" s="111" t="s">
        <v>60</v>
      </c>
      <c r="P1143" s="111" t="s">
        <v>79</v>
      </c>
      <c r="Q1143" s="111" t="s">
        <v>79</v>
      </c>
      <c r="R1143" s="117">
        <v>0.5</v>
      </c>
      <c r="S1143" s="117">
        <v>4.25</v>
      </c>
      <c r="T1143" s="118">
        <v>500000</v>
      </c>
      <c r="U1143" s="118">
        <v>506679</v>
      </c>
      <c r="V1143" s="116">
        <f t="shared" si="4131"/>
        <v>0</v>
      </c>
      <c r="W1143" s="116">
        <f t="shared" si="4132"/>
        <v>500000</v>
      </c>
      <c r="X1143" s="118">
        <v>3636</v>
      </c>
      <c r="Y1143" s="119">
        <f t="shared" si="4133"/>
        <v>7.1761411070914724E-3</v>
      </c>
      <c r="Z1143" s="120">
        <f t="shared" si="4134"/>
        <v>0.48748624862486251</v>
      </c>
      <c r="AA1143" s="121">
        <f t="shared" si="4135"/>
        <v>250</v>
      </c>
      <c r="AB1143" s="122">
        <f t="shared" si="4136"/>
        <v>250</v>
      </c>
      <c r="AC1143" s="121">
        <f t="shared" si="4137"/>
        <v>0</v>
      </c>
      <c r="AD1143" s="123">
        <f t="shared" si="4138"/>
        <v>2125</v>
      </c>
      <c r="AE1143" s="293">
        <v>1772.5</v>
      </c>
      <c r="AF1143" s="124">
        <f t="shared" si="4139"/>
        <v>-352.5</v>
      </c>
      <c r="AG1143" s="124">
        <v>0</v>
      </c>
      <c r="AH1143" s="124">
        <f t="shared" si="4140"/>
        <v>1522.5</v>
      </c>
      <c r="AI1143" s="340">
        <f t="shared" si="4141"/>
        <v>0.85895627644569816</v>
      </c>
      <c r="AK1143" s="429"/>
    </row>
    <row r="1144" spans="1:37" ht="15" hidden="1" customHeight="1" x14ac:dyDescent="0.3">
      <c r="A1144" s="361" t="s">
        <v>1710</v>
      </c>
      <c r="B1144" s="97">
        <v>2016</v>
      </c>
      <c r="C1144" s="97">
        <v>5</v>
      </c>
      <c r="D1144" s="98" t="s">
        <v>1016</v>
      </c>
      <c r="E1144" s="99">
        <v>42515</v>
      </c>
      <c r="F1144" s="99">
        <v>42519</v>
      </c>
      <c r="G1144" s="100">
        <f t="shared" ref="G1144:G1145" ca="1" si="4142">IF($N$1&gt;F1144,0,(F1144-$N$1))</f>
        <v>0</v>
      </c>
      <c r="H1144" s="96" t="s">
        <v>54</v>
      </c>
      <c r="I1144" s="96" t="s">
        <v>115</v>
      </c>
      <c r="J1144" s="96" t="s">
        <v>1712</v>
      </c>
      <c r="K1144" s="101" t="str">
        <f t="shared" ref="K1144:K1145" ca="1" si="4143">IF(F1144=0,$L$3,(IF(G1144=0,$L$1,$L$2)))</f>
        <v>Completed</v>
      </c>
      <c r="L1144" s="97" t="s">
        <v>77</v>
      </c>
      <c r="M1144" s="97" t="s">
        <v>58</v>
      </c>
      <c r="N1144" s="97" t="s">
        <v>78</v>
      </c>
      <c r="O1144" s="97" t="s">
        <v>60</v>
      </c>
      <c r="P1144" s="97" t="s">
        <v>79</v>
      </c>
      <c r="Q1144" s="97" t="s">
        <v>79</v>
      </c>
      <c r="R1144" s="102">
        <v>1.5</v>
      </c>
      <c r="S1144" s="102">
        <v>4.25</v>
      </c>
      <c r="T1144" s="103">
        <v>300000</v>
      </c>
      <c r="U1144" s="103">
        <v>300857</v>
      </c>
      <c r="V1144" s="101">
        <f t="shared" ref="V1144:V1145" si="4144">IF(U1144&gt;T1144,0,T1144-U1144)</f>
        <v>0</v>
      </c>
      <c r="W1144" s="101">
        <f t="shared" ref="W1144:W1145" si="4145">IF(U1144&gt;T1144,T1144,U1144)</f>
        <v>300000</v>
      </c>
      <c r="X1144" s="103">
        <v>1466</v>
      </c>
      <c r="Y1144" s="104">
        <f t="shared" ref="Y1144:Y1145" si="4146">X1144/U1144</f>
        <v>4.8727468531561506E-3</v>
      </c>
      <c r="Z1144" s="105">
        <f t="shared" ref="Z1144:Z1145" si="4147">AE1144/X1144</f>
        <v>0.86971350613915421</v>
      </c>
      <c r="AA1144" s="106">
        <f t="shared" ref="AA1144:AA1145" si="4148">IF(O1144="cpv",(T1144*R1144),(T1144/1000*R1144))</f>
        <v>450</v>
      </c>
      <c r="AB1144" s="107">
        <f t="shared" ref="AB1144:AB1145" si="4149">IF(O1144="cpv",(IF(V1144&gt;0,U1144*R1144,AA1144)),(IF(V1144&gt;0,U1144/1000*R1144,AA1144)))</f>
        <v>450</v>
      </c>
      <c r="AC1144" s="106">
        <f t="shared" ref="AC1144:AC1145" si="4150">AB1144-AA1144</f>
        <v>0</v>
      </c>
      <c r="AD1144" s="108">
        <f t="shared" ref="AD1144:AD1145" si="4151">IF(O1144="cpv",(T1144*S1144),(T1144/1000*S1144))</f>
        <v>1275</v>
      </c>
      <c r="AE1144" s="298">
        <v>1275</v>
      </c>
      <c r="AF1144" s="109">
        <f t="shared" ref="AF1144:AF1145" si="4152">AE1144-AD1144</f>
        <v>0</v>
      </c>
      <c r="AG1144" s="109">
        <v>0</v>
      </c>
      <c r="AH1144" s="109">
        <f t="shared" ref="AH1144:AH1145" si="4153">AE1144-AB1144-AG1144</f>
        <v>825</v>
      </c>
      <c r="AI1144" s="341">
        <f t="shared" ref="AI1144:AI1145" si="4154">AH1144/AE1144</f>
        <v>0.6470588235294118</v>
      </c>
    </row>
    <row r="1145" spans="1:37" ht="15.75" hidden="1" customHeight="1" thickBot="1" x14ac:dyDescent="0.3">
      <c r="A1145" s="360" t="s">
        <v>1711</v>
      </c>
      <c r="B1145" s="157">
        <v>2016</v>
      </c>
      <c r="C1145" s="157">
        <v>5</v>
      </c>
      <c r="D1145" s="342" t="s">
        <v>1016</v>
      </c>
      <c r="E1145" s="159">
        <v>42515</v>
      </c>
      <c r="F1145" s="159">
        <v>42519</v>
      </c>
      <c r="G1145" s="343">
        <f t="shared" ca="1" si="4142"/>
        <v>0</v>
      </c>
      <c r="H1145" s="156" t="s">
        <v>54</v>
      </c>
      <c r="I1145" s="156" t="s">
        <v>115</v>
      </c>
      <c r="J1145" s="156" t="s">
        <v>1712</v>
      </c>
      <c r="K1145" s="344" t="str">
        <f t="shared" ca="1" si="4143"/>
        <v>Completed</v>
      </c>
      <c r="L1145" s="157" t="s">
        <v>57</v>
      </c>
      <c r="M1145" s="157" t="s">
        <v>58</v>
      </c>
      <c r="N1145" s="157" t="s">
        <v>78</v>
      </c>
      <c r="O1145" s="157" t="s">
        <v>60</v>
      </c>
      <c r="P1145" s="157" t="s">
        <v>79</v>
      </c>
      <c r="Q1145" s="157" t="s">
        <v>79</v>
      </c>
      <c r="R1145" s="102">
        <v>2.5</v>
      </c>
      <c r="S1145" s="158">
        <v>4.25</v>
      </c>
      <c r="T1145" s="345">
        <v>130000</v>
      </c>
      <c r="U1145" s="345">
        <v>130027</v>
      </c>
      <c r="V1145" s="344">
        <f t="shared" si="4144"/>
        <v>0</v>
      </c>
      <c r="W1145" s="344">
        <f t="shared" si="4145"/>
        <v>130000</v>
      </c>
      <c r="X1145" s="345"/>
      <c r="Y1145" s="346">
        <f t="shared" si="4146"/>
        <v>0</v>
      </c>
      <c r="Z1145" s="347" t="e">
        <f t="shared" si="4147"/>
        <v>#DIV/0!</v>
      </c>
      <c r="AA1145" s="348">
        <f t="shared" si="4148"/>
        <v>325</v>
      </c>
      <c r="AB1145" s="349">
        <f t="shared" si="4149"/>
        <v>325</v>
      </c>
      <c r="AC1145" s="348">
        <f t="shared" si="4150"/>
        <v>0</v>
      </c>
      <c r="AD1145" s="350">
        <f t="shared" si="4151"/>
        <v>552.5</v>
      </c>
      <c r="AE1145" s="351">
        <v>552.5</v>
      </c>
      <c r="AF1145" s="352">
        <f t="shared" si="4152"/>
        <v>0</v>
      </c>
      <c r="AG1145" s="352">
        <v>0</v>
      </c>
      <c r="AH1145" s="352">
        <f t="shared" si="4153"/>
        <v>227.5</v>
      </c>
      <c r="AI1145" s="353">
        <f t="shared" si="4154"/>
        <v>0.41176470588235292</v>
      </c>
    </row>
    <row r="1146" spans="1:37" ht="15" hidden="1" customHeight="1" x14ac:dyDescent="0.3">
      <c r="A1146" s="359" t="s">
        <v>1713</v>
      </c>
      <c r="B1146" s="111">
        <v>2016</v>
      </c>
      <c r="C1146" s="111">
        <v>5</v>
      </c>
      <c r="D1146" s="112" t="s">
        <v>1016</v>
      </c>
      <c r="E1146" s="113">
        <v>42515</v>
      </c>
      <c r="F1146" s="113">
        <v>42521</v>
      </c>
      <c r="G1146" s="114">
        <f t="shared" ref="G1146:G1147" ca="1" si="4155">IF($N$1&gt;F1146,0,(F1146-$N$1))</f>
        <v>0</v>
      </c>
      <c r="H1146" s="115" t="s">
        <v>84</v>
      </c>
      <c r="I1146" s="115" t="s">
        <v>170</v>
      </c>
      <c r="J1146" s="115" t="s">
        <v>1717</v>
      </c>
      <c r="K1146" s="116" t="str">
        <f t="shared" ref="K1146:K1147" ca="1" si="4156">IF(F1146=0,$L$3,(IF(G1146=0,$L$1,$L$2)))</f>
        <v>Completed</v>
      </c>
      <c r="L1146" s="111" t="s">
        <v>175</v>
      </c>
      <c r="M1146" s="111" t="s">
        <v>58</v>
      </c>
      <c r="N1146" s="111" t="s">
        <v>59</v>
      </c>
      <c r="O1146" s="111" t="s">
        <v>60</v>
      </c>
      <c r="P1146" s="111" t="s">
        <v>61</v>
      </c>
      <c r="Q1146" s="111" t="s">
        <v>62</v>
      </c>
      <c r="R1146" s="117"/>
      <c r="S1146" s="117">
        <v>1.5</v>
      </c>
      <c r="T1146" s="118">
        <v>200000</v>
      </c>
      <c r="U1146" s="118">
        <v>200209</v>
      </c>
      <c r="V1146" s="116">
        <f t="shared" ref="V1146:V1147" si="4157">IF(U1146&gt;T1146,0,T1146-U1146)</f>
        <v>0</v>
      </c>
      <c r="W1146" s="116">
        <f t="shared" ref="W1146:W1147" si="4158">IF(U1146&gt;T1146,T1146,U1146)</f>
        <v>200000</v>
      </c>
      <c r="X1146" s="118"/>
      <c r="Y1146" s="119">
        <f t="shared" ref="Y1146:Y1147" si="4159">X1146/U1146</f>
        <v>0</v>
      </c>
      <c r="Z1146" s="120" t="e">
        <f t="shared" ref="Z1146:Z1147" si="4160">AE1146/X1146</f>
        <v>#DIV/0!</v>
      </c>
      <c r="AA1146" s="121">
        <f t="shared" ref="AA1146:AA1147" si="4161">IF(O1146="cpv",(T1146*R1146),(T1146/1000*R1146))</f>
        <v>0</v>
      </c>
      <c r="AB1146" s="122">
        <f t="shared" ref="AB1146:AB1147" si="4162">IF(O1146="cpv",(IF(V1146&gt;0,U1146*R1146,AA1146)),(IF(V1146&gt;0,U1146/1000*R1146,AA1146)))</f>
        <v>0</v>
      </c>
      <c r="AC1146" s="121">
        <f t="shared" ref="AC1146:AC1147" si="4163">AB1146-AA1146</f>
        <v>0</v>
      </c>
      <c r="AD1146" s="123">
        <f t="shared" ref="AD1146:AD1147" si="4164">IF(O1146="cpv",(T1146*S1146),(T1146/1000*S1146))</f>
        <v>300</v>
      </c>
      <c r="AE1146" s="293">
        <v>300</v>
      </c>
      <c r="AF1146" s="124">
        <f t="shared" ref="AF1146:AF1147" si="4165">AE1146-AD1146</f>
        <v>0</v>
      </c>
      <c r="AG1146" s="124">
        <v>0</v>
      </c>
      <c r="AH1146" s="124">
        <f t="shared" ref="AH1146:AH1147" si="4166">AE1146-AB1146-AG1146</f>
        <v>300</v>
      </c>
      <c r="AI1146" s="340">
        <f t="shared" ref="AI1146:AI1147" si="4167">AH1146/AE1146</f>
        <v>1</v>
      </c>
      <c r="AK1146" s="429"/>
    </row>
    <row r="1147" spans="1:37" ht="15" hidden="1" customHeight="1" x14ac:dyDescent="0.3">
      <c r="A1147" s="361" t="s">
        <v>1714</v>
      </c>
      <c r="B1147" s="97">
        <v>2016</v>
      </c>
      <c r="C1147" s="97">
        <v>5</v>
      </c>
      <c r="D1147" s="98" t="s">
        <v>1016</v>
      </c>
      <c r="E1147" s="99">
        <v>42515</v>
      </c>
      <c r="F1147" s="99">
        <v>42521</v>
      </c>
      <c r="G1147" s="100">
        <f t="shared" ca="1" si="4155"/>
        <v>0</v>
      </c>
      <c r="H1147" s="96" t="s">
        <v>84</v>
      </c>
      <c r="I1147" s="96" t="s">
        <v>170</v>
      </c>
      <c r="J1147" s="96" t="s">
        <v>1717</v>
      </c>
      <c r="K1147" s="101" t="str">
        <f t="shared" ca="1" si="4156"/>
        <v>Completed</v>
      </c>
      <c r="L1147" s="97" t="s">
        <v>1372</v>
      </c>
      <c r="M1147" s="97" t="s">
        <v>58</v>
      </c>
      <c r="N1147" s="97" t="s">
        <v>59</v>
      </c>
      <c r="O1147" s="97" t="s">
        <v>60</v>
      </c>
      <c r="P1147" s="97" t="s">
        <v>61</v>
      </c>
      <c r="Q1147" s="97" t="s">
        <v>62</v>
      </c>
      <c r="R1147" s="52"/>
      <c r="S1147" s="102">
        <v>1.5</v>
      </c>
      <c r="T1147" s="103">
        <v>0</v>
      </c>
      <c r="U1147" s="103">
        <v>0</v>
      </c>
      <c r="V1147" s="101">
        <f t="shared" si="4157"/>
        <v>0</v>
      </c>
      <c r="W1147" s="101">
        <f t="shared" si="4158"/>
        <v>0</v>
      </c>
      <c r="X1147" s="103"/>
      <c r="Y1147" s="104" t="e">
        <f t="shared" si="4159"/>
        <v>#DIV/0!</v>
      </c>
      <c r="Z1147" s="105" t="e">
        <f t="shared" si="4160"/>
        <v>#DIV/0!</v>
      </c>
      <c r="AA1147" s="106">
        <f t="shared" si="4161"/>
        <v>0</v>
      </c>
      <c r="AB1147" s="107">
        <f t="shared" si="4162"/>
        <v>0</v>
      </c>
      <c r="AC1147" s="106">
        <f t="shared" si="4163"/>
        <v>0</v>
      </c>
      <c r="AD1147" s="108">
        <f t="shared" si="4164"/>
        <v>0</v>
      </c>
      <c r="AE1147" s="298">
        <v>0</v>
      </c>
      <c r="AF1147" s="109">
        <f t="shared" si="4165"/>
        <v>0</v>
      </c>
      <c r="AG1147" s="109">
        <v>0</v>
      </c>
      <c r="AH1147" s="109">
        <f t="shared" si="4166"/>
        <v>0</v>
      </c>
      <c r="AI1147" s="341" t="e">
        <f t="shared" si="4167"/>
        <v>#DIV/0!</v>
      </c>
    </row>
    <row r="1148" spans="1:37" ht="15" hidden="1" customHeight="1" x14ac:dyDescent="0.3">
      <c r="A1148" s="361" t="s">
        <v>1715</v>
      </c>
      <c r="B1148" s="97">
        <v>2016</v>
      </c>
      <c r="C1148" s="97">
        <v>5</v>
      </c>
      <c r="D1148" s="98" t="s">
        <v>1016</v>
      </c>
      <c r="E1148" s="99">
        <v>42515</v>
      </c>
      <c r="F1148" s="99">
        <v>42521</v>
      </c>
      <c r="G1148" s="100">
        <f t="shared" ref="G1148:G1149" ca="1" si="4168">IF($N$1&gt;F1148,0,(F1148-$N$1))</f>
        <v>0</v>
      </c>
      <c r="H1148" s="96" t="s">
        <v>84</v>
      </c>
      <c r="I1148" s="96" t="s">
        <v>170</v>
      </c>
      <c r="J1148" s="96" t="s">
        <v>1717</v>
      </c>
      <c r="K1148" s="101" t="str">
        <f t="shared" ref="K1148:K1149" ca="1" si="4169">IF(F1148=0,$L$3,(IF(G1148=0,$L$1,$L$2)))</f>
        <v>Completed</v>
      </c>
      <c r="L1148" s="97" t="s">
        <v>82</v>
      </c>
      <c r="M1148" s="97" t="s">
        <v>58</v>
      </c>
      <c r="N1148" s="97" t="s">
        <v>78</v>
      </c>
      <c r="O1148" s="97" t="s">
        <v>60</v>
      </c>
      <c r="P1148" s="97" t="s">
        <v>79</v>
      </c>
      <c r="Q1148" s="97" t="s">
        <v>79</v>
      </c>
      <c r="R1148" s="102">
        <v>0.5</v>
      </c>
      <c r="S1148" s="102">
        <v>1.5</v>
      </c>
      <c r="T1148" s="103">
        <v>750000</v>
      </c>
      <c r="U1148" s="103">
        <v>755628</v>
      </c>
      <c r="V1148" s="101">
        <f t="shared" ref="V1148:V1149" si="4170">IF(U1148&gt;T1148,0,T1148-U1148)</f>
        <v>0</v>
      </c>
      <c r="W1148" s="101">
        <f t="shared" ref="W1148:W1149" si="4171">IF(U1148&gt;T1148,T1148,U1148)</f>
        <v>750000</v>
      </c>
      <c r="X1148" s="103"/>
      <c r="Y1148" s="104">
        <f t="shared" ref="Y1148:Y1149" si="4172">X1148/U1148</f>
        <v>0</v>
      </c>
      <c r="Z1148" s="105" t="e">
        <f t="shared" ref="Z1148:Z1149" si="4173">AE1148/X1148</f>
        <v>#DIV/0!</v>
      </c>
      <c r="AA1148" s="106">
        <f t="shared" ref="AA1148:AA1149" si="4174">IF(O1148="cpv",(T1148*R1148),(T1148/1000*R1148))</f>
        <v>375</v>
      </c>
      <c r="AB1148" s="107">
        <f t="shared" ref="AB1148:AB1149" si="4175">IF(O1148="cpv",(IF(V1148&gt;0,U1148*R1148,AA1148)),(IF(V1148&gt;0,U1148/1000*R1148,AA1148)))</f>
        <v>375</v>
      </c>
      <c r="AC1148" s="106">
        <f t="shared" ref="AC1148:AC1149" si="4176">AB1148-AA1148</f>
        <v>0</v>
      </c>
      <c r="AD1148" s="108">
        <f t="shared" ref="AD1148:AD1149" si="4177">IF(O1148="cpv",(T1148*S1148),(T1148/1000*S1148))</f>
        <v>1125</v>
      </c>
      <c r="AE1148" s="298">
        <v>1125</v>
      </c>
      <c r="AF1148" s="109">
        <f t="shared" ref="AF1148:AF1149" si="4178">AE1148-AD1148</f>
        <v>0</v>
      </c>
      <c r="AG1148" s="109">
        <v>0</v>
      </c>
      <c r="AH1148" s="109">
        <f t="shared" ref="AH1148:AH1149" si="4179">AE1148-AB1148-AG1148</f>
        <v>750</v>
      </c>
      <c r="AI1148" s="341">
        <f t="shared" ref="AI1148:AI1149" si="4180">AH1148/AE1148</f>
        <v>0.66666666666666663</v>
      </c>
    </row>
    <row r="1149" spans="1:37" ht="15.75" hidden="1" customHeight="1" thickBot="1" x14ac:dyDescent="0.3">
      <c r="A1149" s="360" t="s">
        <v>1716</v>
      </c>
      <c r="B1149" s="157">
        <v>2016</v>
      </c>
      <c r="C1149" s="157">
        <v>5</v>
      </c>
      <c r="D1149" s="342" t="s">
        <v>1016</v>
      </c>
      <c r="E1149" s="159">
        <v>42515</v>
      </c>
      <c r="F1149" s="159">
        <v>42521</v>
      </c>
      <c r="G1149" s="343">
        <f t="shared" ca="1" si="4168"/>
        <v>0</v>
      </c>
      <c r="H1149" s="156" t="s">
        <v>84</v>
      </c>
      <c r="I1149" s="156" t="s">
        <v>170</v>
      </c>
      <c r="J1149" s="156" t="s">
        <v>1717</v>
      </c>
      <c r="K1149" s="344" t="str">
        <f t="shared" ca="1" si="4169"/>
        <v>Completed</v>
      </c>
      <c r="L1149" s="157" t="s">
        <v>64</v>
      </c>
      <c r="M1149" s="157" t="s">
        <v>58</v>
      </c>
      <c r="N1149" s="157" t="s">
        <v>59</v>
      </c>
      <c r="O1149" s="157" t="s">
        <v>60</v>
      </c>
      <c r="P1149" s="157" t="s">
        <v>61</v>
      </c>
      <c r="Q1149" s="157" t="s">
        <v>62</v>
      </c>
      <c r="R1149" s="102">
        <v>0.2</v>
      </c>
      <c r="S1149" s="158">
        <v>1.5</v>
      </c>
      <c r="T1149" s="345">
        <v>1500000</v>
      </c>
      <c r="U1149" s="345">
        <v>1552788</v>
      </c>
      <c r="V1149" s="344">
        <f t="shared" si="4170"/>
        <v>0</v>
      </c>
      <c r="W1149" s="344">
        <f t="shared" si="4171"/>
        <v>1500000</v>
      </c>
      <c r="X1149" s="345">
        <v>152</v>
      </c>
      <c r="Y1149" s="346">
        <f t="shared" si="4172"/>
        <v>9.7888443238870989E-5</v>
      </c>
      <c r="Z1149" s="347">
        <f t="shared" si="4173"/>
        <v>6.1118421052631575</v>
      </c>
      <c r="AA1149" s="348">
        <f t="shared" si="4174"/>
        <v>300</v>
      </c>
      <c r="AB1149" s="349">
        <f t="shared" si="4175"/>
        <v>300</v>
      </c>
      <c r="AC1149" s="348">
        <f t="shared" si="4176"/>
        <v>0</v>
      </c>
      <c r="AD1149" s="350">
        <f t="shared" si="4177"/>
        <v>2250</v>
      </c>
      <c r="AE1149" s="351">
        <v>929</v>
      </c>
      <c r="AF1149" s="352">
        <f t="shared" si="4178"/>
        <v>-1321</v>
      </c>
      <c r="AG1149" s="352">
        <v>0</v>
      </c>
      <c r="AH1149" s="352">
        <f t="shared" si="4179"/>
        <v>629</v>
      </c>
      <c r="AI1149" s="353">
        <f t="shared" si="4180"/>
        <v>0.67707212055974164</v>
      </c>
    </row>
    <row r="1150" spans="1:37" ht="15" hidden="1" customHeight="1" x14ac:dyDescent="0.3">
      <c r="A1150" s="359" t="s">
        <v>1718</v>
      </c>
      <c r="B1150" s="111">
        <v>2016</v>
      </c>
      <c r="C1150" s="111">
        <v>5</v>
      </c>
      <c r="D1150" s="112" t="s">
        <v>1016</v>
      </c>
      <c r="E1150" s="113">
        <v>42515</v>
      </c>
      <c r="F1150" s="113">
        <v>42521</v>
      </c>
      <c r="G1150" s="114">
        <f t="shared" ref="G1150:G1151" ca="1" si="4181">IF($N$1&gt;F1150,0,(F1150-$N$1))</f>
        <v>0</v>
      </c>
      <c r="H1150" s="115" t="s">
        <v>54</v>
      </c>
      <c r="I1150" s="115" t="s">
        <v>284</v>
      </c>
      <c r="J1150" s="115" t="s">
        <v>1720</v>
      </c>
      <c r="K1150" s="116" t="str">
        <f t="shared" ref="K1150:K1151" ca="1" si="4182">IF(F1150=0,$L$3,(IF(G1150=0,$L$1,$L$2)))</f>
        <v>Completed</v>
      </c>
      <c r="L1150" s="111" t="s">
        <v>82</v>
      </c>
      <c r="M1150" s="111" t="s">
        <v>58</v>
      </c>
      <c r="N1150" s="111" t="s">
        <v>78</v>
      </c>
      <c r="O1150" s="111" t="s">
        <v>60</v>
      </c>
      <c r="P1150" s="111" t="s">
        <v>79</v>
      </c>
      <c r="Q1150" s="111" t="s">
        <v>79</v>
      </c>
      <c r="R1150" s="117">
        <v>0.5</v>
      </c>
      <c r="S1150" s="117">
        <v>4.25</v>
      </c>
      <c r="T1150" s="118">
        <v>300000</v>
      </c>
      <c r="U1150" s="118">
        <v>303505</v>
      </c>
      <c r="V1150" s="116">
        <f t="shared" ref="V1150:V1151" si="4183">IF(U1150&gt;T1150,0,T1150-U1150)</f>
        <v>0</v>
      </c>
      <c r="W1150" s="116">
        <f t="shared" ref="W1150:W1151" si="4184">IF(U1150&gt;T1150,T1150,U1150)</f>
        <v>300000</v>
      </c>
      <c r="X1150" s="118"/>
      <c r="Y1150" s="119">
        <f t="shared" ref="Y1150:Y1151" si="4185">X1150/U1150</f>
        <v>0</v>
      </c>
      <c r="Z1150" s="120" t="e">
        <f t="shared" ref="Z1150:Z1151" si="4186">AE1150/X1150</f>
        <v>#DIV/0!</v>
      </c>
      <c r="AA1150" s="121">
        <f t="shared" ref="AA1150:AA1151" si="4187">IF(O1150="cpv",(T1150*R1150),(T1150/1000*R1150))</f>
        <v>150</v>
      </c>
      <c r="AB1150" s="122">
        <f t="shared" ref="AB1150:AB1151" si="4188">IF(O1150="cpv",(IF(V1150&gt;0,U1150*R1150,AA1150)),(IF(V1150&gt;0,U1150/1000*R1150,AA1150)))</f>
        <v>150</v>
      </c>
      <c r="AC1150" s="121">
        <f t="shared" ref="AC1150:AC1151" si="4189">AB1150-AA1150</f>
        <v>0</v>
      </c>
      <c r="AD1150" s="123">
        <f t="shared" ref="AD1150:AD1151" si="4190">IF(O1150="cpv",(T1150*S1150),(T1150/1000*S1150))</f>
        <v>1275</v>
      </c>
      <c r="AE1150" s="293">
        <v>1291.5</v>
      </c>
      <c r="AF1150" s="124">
        <f t="shared" ref="AF1150:AF1151" si="4191">AE1150-AD1150</f>
        <v>16.5</v>
      </c>
      <c r="AG1150" s="124">
        <v>0</v>
      </c>
      <c r="AH1150" s="124">
        <f t="shared" ref="AH1150:AH1151" si="4192">AE1150-AB1150-AG1150</f>
        <v>1141.5</v>
      </c>
      <c r="AI1150" s="340">
        <f t="shared" ref="AI1150:AI1151" si="4193">AH1150/AE1150</f>
        <v>0.88385598141695698</v>
      </c>
      <c r="AK1150" s="429"/>
    </row>
    <row r="1151" spans="1:37" ht="15.75" hidden="1" customHeight="1" thickBot="1" x14ac:dyDescent="0.3">
      <c r="A1151" s="360" t="s">
        <v>1719</v>
      </c>
      <c r="B1151" s="157">
        <v>2016</v>
      </c>
      <c r="C1151" s="157">
        <v>5</v>
      </c>
      <c r="D1151" s="342" t="s">
        <v>1016</v>
      </c>
      <c r="E1151" s="159">
        <v>42515</v>
      </c>
      <c r="F1151" s="159">
        <v>42521</v>
      </c>
      <c r="G1151" s="343">
        <f t="shared" ca="1" si="4181"/>
        <v>0</v>
      </c>
      <c r="H1151" s="156" t="s">
        <v>54</v>
      </c>
      <c r="I1151" s="156" t="s">
        <v>284</v>
      </c>
      <c r="J1151" s="156" t="s">
        <v>1720</v>
      </c>
      <c r="K1151" s="344" t="str">
        <f t="shared" ca="1" si="4182"/>
        <v>Completed</v>
      </c>
      <c r="L1151" s="157" t="s">
        <v>77</v>
      </c>
      <c r="M1151" s="157" t="s">
        <v>58</v>
      </c>
      <c r="N1151" s="157" t="s">
        <v>78</v>
      </c>
      <c r="O1151" s="157" t="s">
        <v>60</v>
      </c>
      <c r="P1151" s="157" t="s">
        <v>79</v>
      </c>
      <c r="Q1151" s="157" t="s">
        <v>79</v>
      </c>
      <c r="R1151" s="102">
        <v>1.5</v>
      </c>
      <c r="S1151" s="158">
        <v>4.25</v>
      </c>
      <c r="T1151" s="345">
        <v>250000</v>
      </c>
      <c r="U1151" s="345">
        <v>250364</v>
      </c>
      <c r="V1151" s="344">
        <f t="shared" si="4183"/>
        <v>0</v>
      </c>
      <c r="W1151" s="344">
        <f t="shared" si="4184"/>
        <v>250000</v>
      </c>
      <c r="X1151" s="345">
        <v>567</v>
      </c>
      <c r="Y1151" s="346">
        <f t="shared" si="4185"/>
        <v>2.2647025930245561E-3</v>
      </c>
      <c r="Z1151" s="347">
        <f t="shared" si="4186"/>
        <v>1.8738977072310405</v>
      </c>
      <c r="AA1151" s="348">
        <f t="shared" si="4187"/>
        <v>375</v>
      </c>
      <c r="AB1151" s="349">
        <f t="shared" si="4188"/>
        <v>375</v>
      </c>
      <c r="AC1151" s="348">
        <f t="shared" si="4189"/>
        <v>0</v>
      </c>
      <c r="AD1151" s="350">
        <f t="shared" si="4190"/>
        <v>1062.5</v>
      </c>
      <c r="AE1151" s="351">
        <v>1062.5</v>
      </c>
      <c r="AF1151" s="352">
        <f t="shared" si="4191"/>
        <v>0</v>
      </c>
      <c r="AG1151" s="352">
        <v>0</v>
      </c>
      <c r="AH1151" s="352">
        <f t="shared" si="4192"/>
        <v>687.5</v>
      </c>
      <c r="AI1151" s="353">
        <f t="shared" si="4193"/>
        <v>0.6470588235294118</v>
      </c>
    </row>
    <row r="1152" spans="1:37" ht="15" hidden="1" customHeight="1" x14ac:dyDescent="0.3">
      <c r="A1152" s="359" t="s">
        <v>1721</v>
      </c>
      <c r="B1152" s="111">
        <v>2016</v>
      </c>
      <c r="C1152" s="111">
        <v>5</v>
      </c>
      <c r="D1152" s="112" t="s">
        <v>1016</v>
      </c>
      <c r="E1152" s="113">
        <v>42517</v>
      </c>
      <c r="F1152" s="113">
        <v>42521</v>
      </c>
      <c r="G1152" s="114">
        <f t="shared" ref="G1152:G1153" ca="1" si="4194">IF($N$1&gt;F1152,0,(F1152-$N$1))</f>
        <v>0</v>
      </c>
      <c r="H1152" s="115" t="s">
        <v>54</v>
      </c>
      <c r="I1152" s="115" t="s">
        <v>55</v>
      </c>
      <c r="J1152" s="115" t="s">
        <v>1723</v>
      </c>
      <c r="K1152" s="116" t="str">
        <f t="shared" ref="K1152:K1153" ca="1" si="4195">IF(F1152=0,$L$3,(IF(G1152=0,$L$1,$L$2)))</f>
        <v>Completed</v>
      </c>
      <c r="L1152" s="111" t="s">
        <v>92</v>
      </c>
      <c r="M1152" s="111" t="s">
        <v>58</v>
      </c>
      <c r="N1152" s="111" t="s">
        <v>108</v>
      </c>
      <c r="O1152" s="111" t="s">
        <v>109</v>
      </c>
      <c r="P1152" s="111" t="s">
        <v>100</v>
      </c>
      <c r="Q1152" s="111" t="s">
        <v>101</v>
      </c>
      <c r="R1152" s="117">
        <v>1.2E-2</v>
      </c>
      <c r="S1152" s="117">
        <v>0.04</v>
      </c>
      <c r="T1152" s="118">
        <v>100000</v>
      </c>
      <c r="U1152" s="118">
        <v>100412</v>
      </c>
      <c r="V1152" s="116">
        <f t="shared" ref="V1152:V1153" si="4196">IF(U1152&gt;T1152,0,T1152-U1152)</f>
        <v>0</v>
      </c>
      <c r="W1152" s="116">
        <f t="shared" ref="W1152:W1153" si="4197">IF(U1152&gt;T1152,T1152,U1152)</f>
        <v>100000</v>
      </c>
      <c r="X1152" s="118">
        <v>15219</v>
      </c>
      <c r="Y1152" s="119">
        <f t="shared" ref="Y1152:Y1153" si="4198">X1152/U1152</f>
        <v>0.15156554993427079</v>
      </c>
      <c r="Z1152" s="120">
        <f t="shared" ref="Z1152:Z1153" si="4199">AE1152/X1152</f>
        <v>0.18562323411525067</v>
      </c>
      <c r="AA1152" s="121">
        <f t="shared" ref="AA1152:AA1153" si="4200">IF(O1152="cpv",(T1152*R1152),(T1152/1000*R1152))</f>
        <v>1200</v>
      </c>
      <c r="AB1152" s="122">
        <f t="shared" ref="AB1152:AB1153" si="4201">IF(O1152="cpv",(IF(V1152&gt;0,U1152*R1152,AA1152)),(IF(V1152&gt;0,U1152/1000*R1152,AA1152)))</f>
        <v>1200</v>
      </c>
      <c r="AC1152" s="121">
        <f t="shared" ref="AC1152:AC1153" si="4202">AB1152-AA1152</f>
        <v>0</v>
      </c>
      <c r="AD1152" s="123">
        <f t="shared" ref="AD1152:AD1153" si="4203">IF(O1152="cpv",(T1152*S1152),(T1152/1000*S1152))</f>
        <v>4000</v>
      </c>
      <c r="AE1152" s="293">
        <v>2825</v>
      </c>
      <c r="AF1152" s="124">
        <f t="shared" ref="AF1152:AF1153" si="4204">AE1152-AD1152</f>
        <v>-1175</v>
      </c>
      <c r="AG1152" s="124">
        <v>0</v>
      </c>
      <c r="AH1152" s="124">
        <f t="shared" ref="AH1152:AH1153" si="4205">AE1152-AB1152-AG1152</f>
        <v>1625</v>
      </c>
      <c r="AI1152" s="340">
        <f t="shared" ref="AI1152:AI1153" si="4206">AH1152/AE1152</f>
        <v>0.5752212389380531</v>
      </c>
      <c r="AK1152" s="429"/>
    </row>
    <row r="1153" spans="1:37" ht="15.75" hidden="1" customHeight="1" thickBot="1" x14ac:dyDescent="0.3">
      <c r="A1153" s="360" t="s">
        <v>1722</v>
      </c>
      <c r="B1153" s="157">
        <v>2016</v>
      </c>
      <c r="C1153" s="157">
        <v>5</v>
      </c>
      <c r="D1153" s="342" t="s">
        <v>1016</v>
      </c>
      <c r="E1153" s="159">
        <v>42517</v>
      </c>
      <c r="F1153" s="159">
        <v>42521</v>
      </c>
      <c r="G1153" s="343">
        <f t="shared" ca="1" si="4194"/>
        <v>0</v>
      </c>
      <c r="H1153" s="156" t="s">
        <v>54</v>
      </c>
      <c r="I1153" s="156" t="s">
        <v>55</v>
      </c>
      <c r="J1153" s="156" t="s">
        <v>1723</v>
      </c>
      <c r="K1153" s="344" t="str">
        <f t="shared" ca="1" si="4195"/>
        <v>Completed</v>
      </c>
      <c r="L1153" s="157" t="s">
        <v>77</v>
      </c>
      <c r="M1153" s="157" t="s">
        <v>58</v>
      </c>
      <c r="N1153" s="157" t="s">
        <v>108</v>
      </c>
      <c r="O1153" s="157" t="s">
        <v>109</v>
      </c>
      <c r="P1153" s="157" t="s">
        <v>100</v>
      </c>
      <c r="Q1153" s="157" t="s">
        <v>101</v>
      </c>
      <c r="R1153" s="102">
        <v>0.01</v>
      </c>
      <c r="S1153" s="158">
        <v>0.04</v>
      </c>
      <c r="T1153" s="345">
        <v>30000</v>
      </c>
      <c r="U1153" s="345">
        <v>36429</v>
      </c>
      <c r="V1153" s="344">
        <f t="shared" si="4196"/>
        <v>0</v>
      </c>
      <c r="W1153" s="344">
        <f t="shared" si="4197"/>
        <v>30000</v>
      </c>
      <c r="X1153" s="345">
        <v>7421</v>
      </c>
      <c r="Y1153" s="346">
        <f t="shared" si="4198"/>
        <v>0.20371132888632681</v>
      </c>
      <c r="Z1153" s="347">
        <f t="shared" si="4199"/>
        <v>0.16170327449130845</v>
      </c>
      <c r="AA1153" s="348">
        <f t="shared" si="4200"/>
        <v>300</v>
      </c>
      <c r="AB1153" s="349">
        <f t="shared" si="4201"/>
        <v>300</v>
      </c>
      <c r="AC1153" s="348">
        <f t="shared" si="4202"/>
        <v>0</v>
      </c>
      <c r="AD1153" s="350">
        <f t="shared" si="4203"/>
        <v>1200</v>
      </c>
      <c r="AE1153" s="351">
        <v>1200</v>
      </c>
      <c r="AF1153" s="352">
        <f t="shared" si="4204"/>
        <v>0</v>
      </c>
      <c r="AG1153" s="352">
        <v>0</v>
      </c>
      <c r="AH1153" s="352">
        <f t="shared" si="4205"/>
        <v>900</v>
      </c>
      <c r="AI1153" s="353">
        <f t="shared" si="4206"/>
        <v>0.75</v>
      </c>
    </row>
    <row r="1154" spans="1:37" ht="15" hidden="1" customHeight="1" x14ac:dyDescent="0.3">
      <c r="A1154" s="359" t="s">
        <v>1724</v>
      </c>
      <c r="B1154" s="111">
        <v>2016</v>
      </c>
      <c r="C1154" s="111">
        <v>5</v>
      </c>
      <c r="D1154" s="112" t="s">
        <v>1016</v>
      </c>
      <c r="E1154" s="113">
        <v>42517</v>
      </c>
      <c r="F1154" s="113">
        <v>42520</v>
      </c>
      <c r="G1154" s="114">
        <f t="shared" ref="G1154:G1155" ca="1" si="4207">IF($N$1&gt;F1154,0,(F1154-$N$1))</f>
        <v>0</v>
      </c>
      <c r="H1154" s="115" t="s">
        <v>54</v>
      </c>
      <c r="I1154" s="115" t="s">
        <v>115</v>
      </c>
      <c r="J1154" s="115" t="s">
        <v>1727</v>
      </c>
      <c r="K1154" s="116" t="str">
        <f t="shared" ref="K1154:K1155" ca="1" si="4208">IF(F1154=0,$L$3,(IF(G1154=0,$L$1,$L$2)))</f>
        <v>Completed</v>
      </c>
      <c r="L1154" s="111" t="s">
        <v>82</v>
      </c>
      <c r="M1154" s="111" t="s">
        <v>58</v>
      </c>
      <c r="N1154" s="111" t="s">
        <v>78</v>
      </c>
      <c r="O1154" s="111" t="s">
        <v>60</v>
      </c>
      <c r="P1154" s="111" t="s">
        <v>79</v>
      </c>
      <c r="Q1154" s="111" t="s">
        <v>79</v>
      </c>
      <c r="R1154" s="117">
        <v>0.5</v>
      </c>
      <c r="S1154" s="117">
        <v>4.25</v>
      </c>
      <c r="T1154" s="118">
        <v>400000</v>
      </c>
      <c r="U1154" s="118">
        <v>405889</v>
      </c>
      <c r="V1154" s="116">
        <f t="shared" ref="V1154:V1155" si="4209">IF(U1154&gt;T1154,0,T1154-U1154)</f>
        <v>0</v>
      </c>
      <c r="W1154" s="116">
        <f t="shared" ref="W1154:W1155" si="4210">IF(U1154&gt;T1154,T1154,U1154)</f>
        <v>400000</v>
      </c>
      <c r="X1154" s="118">
        <v>3248</v>
      </c>
      <c r="Y1154" s="119">
        <f t="shared" ref="Y1154:Y1155" si="4211">X1154/U1154</f>
        <v>8.0021877902579277E-3</v>
      </c>
      <c r="Z1154" s="120">
        <f t="shared" ref="Z1154:Z1155" si="4212">AE1154/X1154</f>
        <v>0.43950123152709358</v>
      </c>
      <c r="AA1154" s="121">
        <f t="shared" ref="AA1154:AA1155" si="4213">IF(O1154="cpv",(T1154*R1154),(T1154/1000*R1154))</f>
        <v>200</v>
      </c>
      <c r="AB1154" s="122">
        <f t="shared" ref="AB1154:AB1155" si="4214">IF(O1154="cpv",(IF(V1154&gt;0,U1154*R1154,AA1154)),(IF(V1154&gt;0,U1154/1000*R1154,AA1154)))</f>
        <v>200</v>
      </c>
      <c r="AC1154" s="121">
        <f t="shared" ref="AC1154:AC1155" si="4215">AB1154-AA1154</f>
        <v>0</v>
      </c>
      <c r="AD1154" s="123">
        <f t="shared" ref="AD1154:AD1155" si="4216">IF(O1154="cpv",(T1154*S1154),(T1154/1000*S1154))</f>
        <v>1700</v>
      </c>
      <c r="AE1154" s="293">
        <v>1427.5</v>
      </c>
      <c r="AF1154" s="124">
        <f t="shared" ref="AF1154:AF1155" si="4217">AE1154-AD1154</f>
        <v>-272.5</v>
      </c>
      <c r="AG1154" s="124">
        <v>0</v>
      </c>
      <c r="AH1154" s="124">
        <f t="shared" ref="AH1154:AH1155" si="4218">AE1154-AB1154-AG1154</f>
        <v>1227.5</v>
      </c>
      <c r="AI1154" s="340">
        <f t="shared" ref="AI1154:AI1155" si="4219">AH1154/AE1154</f>
        <v>0.85989492119089317</v>
      </c>
      <c r="AK1154" s="429"/>
    </row>
    <row r="1155" spans="1:37" ht="15" hidden="1" customHeight="1" x14ac:dyDescent="0.3">
      <c r="A1155" s="361" t="s">
        <v>1725</v>
      </c>
      <c r="B1155" s="97">
        <v>2016</v>
      </c>
      <c r="C1155" s="97">
        <v>5</v>
      </c>
      <c r="D1155" s="98" t="s">
        <v>1016</v>
      </c>
      <c r="E1155" s="99">
        <v>42517</v>
      </c>
      <c r="F1155" s="99">
        <v>42520</v>
      </c>
      <c r="G1155" s="100">
        <f t="shared" ca="1" si="4207"/>
        <v>0</v>
      </c>
      <c r="H1155" s="96" t="s">
        <v>54</v>
      </c>
      <c r="I1155" s="96" t="s">
        <v>115</v>
      </c>
      <c r="J1155" s="96" t="s">
        <v>1727</v>
      </c>
      <c r="K1155" s="101" t="str">
        <f t="shared" ca="1" si="4208"/>
        <v>Completed</v>
      </c>
      <c r="L1155" s="97" t="s">
        <v>64</v>
      </c>
      <c r="M1155" s="97" t="s">
        <v>58</v>
      </c>
      <c r="N1155" s="97" t="s">
        <v>78</v>
      </c>
      <c r="O1155" s="97" t="s">
        <v>60</v>
      </c>
      <c r="P1155" s="97" t="s">
        <v>79</v>
      </c>
      <c r="Q1155" s="97" t="s">
        <v>79</v>
      </c>
      <c r="R1155" s="102">
        <v>2.5</v>
      </c>
      <c r="S1155" s="102">
        <v>4.25</v>
      </c>
      <c r="T1155" s="103">
        <v>200000</v>
      </c>
      <c r="U1155" s="103">
        <v>200833</v>
      </c>
      <c r="V1155" s="101">
        <f t="shared" si="4209"/>
        <v>0</v>
      </c>
      <c r="W1155" s="101">
        <f t="shared" si="4210"/>
        <v>200000</v>
      </c>
      <c r="X1155" s="103">
        <v>4072</v>
      </c>
      <c r="Y1155" s="104">
        <f t="shared" si="4211"/>
        <v>2.0275552324568173E-2</v>
      </c>
      <c r="Z1155" s="105">
        <f t="shared" si="4212"/>
        <v>0.20874263261296661</v>
      </c>
      <c r="AA1155" s="106">
        <f t="shared" si="4213"/>
        <v>500</v>
      </c>
      <c r="AB1155" s="107">
        <f t="shared" si="4214"/>
        <v>500</v>
      </c>
      <c r="AC1155" s="106">
        <f t="shared" si="4215"/>
        <v>0</v>
      </c>
      <c r="AD1155" s="108">
        <f t="shared" si="4216"/>
        <v>850</v>
      </c>
      <c r="AE1155" s="298">
        <v>850</v>
      </c>
      <c r="AF1155" s="109">
        <f t="shared" si="4217"/>
        <v>0</v>
      </c>
      <c r="AG1155" s="109">
        <v>0</v>
      </c>
      <c r="AH1155" s="109">
        <f t="shared" si="4218"/>
        <v>350</v>
      </c>
      <c r="AI1155" s="341">
        <f t="shared" si="4219"/>
        <v>0.41176470588235292</v>
      </c>
    </row>
    <row r="1156" spans="1:37" ht="15.75" hidden="1" customHeight="1" thickBot="1" x14ac:dyDescent="0.3">
      <c r="A1156" s="360" t="s">
        <v>1726</v>
      </c>
      <c r="B1156" s="157">
        <v>2016</v>
      </c>
      <c r="C1156" s="157">
        <v>5</v>
      </c>
      <c r="D1156" s="342" t="s">
        <v>1016</v>
      </c>
      <c r="E1156" s="159">
        <v>42517</v>
      </c>
      <c r="F1156" s="159">
        <v>42520</v>
      </c>
      <c r="G1156" s="343">
        <f t="shared" ref="G1156:G1157" ca="1" si="4220">IF($N$1&gt;F1156,0,(F1156-$N$1))</f>
        <v>0</v>
      </c>
      <c r="H1156" s="156" t="s">
        <v>54</v>
      </c>
      <c r="I1156" s="156" t="s">
        <v>115</v>
      </c>
      <c r="J1156" s="156" t="s">
        <v>1727</v>
      </c>
      <c r="K1156" s="344" t="str">
        <f t="shared" ref="K1156:K1157" ca="1" si="4221">IF(F1156=0,$L$3,(IF(G1156=0,$L$1,$L$2)))</f>
        <v>Completed</v>
      </c>
      <c r="L1156" s="157" t="s">
        <v>57</v>
      </c>
      <c r="M1156" s="157" t="s">
        <v>58</v>
      </c>
      <c r="N1156" s="157" t="s">
        <v>78</v>
      </c>
      <c r="O1156" s="157" t="s">
        <v>60</v>
      </c>
      <c r="P1156" s="157" t="s">
        <v>79</v>
      </c>
      <c r="Q1156" s="157" t="s">
        <v>79</v>
      </c>
      <c r="R1156" s="102">
        <v>2.5</v>
      </c>
      <c r="S1156" s="158">
        <v>4.25</v>
      </c>
      <c r="T1156" s="345">
        <v>170000</v>
      </c>
      <c r="U1156" s="345">
        <v>170023</v>
      </c>
      <c r="V1156" s="344">
        <f t="shared" ref="V1156:V1157" si="4222">IF(U1156&gt;T1156,0,T1156-U1156)</f>
        <v>0</v>
      </c>
      <c r="W1156" s="344">
        <f t="shared" ref="W1156:W1157" si="4223">IF(U1156&gt;T1156,T1156,U1156)</f>
        <v>170000</v>
      </c>
      <c r="X1156" s="345"/>
      <c r="Y1156" s="346">
        <f t="shared" ref="Y1156:Y1157" si="4224">X1156/U1156</f>
        <v>0</v>
      </c>
      <c r="Z1156" s="347" t="e">
        <f t="shared" ref="Z1156:Z1157" si="4225">AE1156/X1156</f>
        <v>#DIV/0!</v>
      </c>
      <c r="AA1156" s="348">
        <f t="shared" ref="AA1156:AA1157" si="4226">IF(O1156="cpv",(T1156*R1156),(T1156/1000*R1156))</f>
        <v>425</v>
      </c>
      <c r="AB1156" s="349">
        <f t="shared" ref="AB1156:AB1157" si="4227">IF(O1156="cpv",(IF(V1156&gt;0,U1156*R1156,AA1156)),(IF(V1156&gt;0,U1156/1000*R1156,AA1156)))</f>
        <v>425</v>
      </c>
      <c r="AC1156" s="348">
        <f t="shared" ref="AC1156:AC1157" si="4228">AB1156-AA1156</f>
        <v>0</v>
      </c>
      <c r="AD1156" s="350">
        <f t="shared" ref="AD1156:AD1157" si="4229">IF(O1156="cpv",(T1156*S1156),(T1156/1000*S1156))</f>
        <v>722.5</v>
      </c>
      <c r="AE1156" s="351">
        <v>722.5</v>
      </c>
      <c r="AF1156" s="352">
        <f t="shared" ref="AF1156:AF1157" si="4230">AE1156-AD1156</f>
        <v>0</v>
      </c>
      <c r="AG1156" s="352">
        <v>0</v>
      </c>
      <c r="AH1156" s="352">
        <f t="shared" ref="AH1156:AH1157" si="4231">AE1156-AB1156-AG1156</f>
        <v>297.5</v>
      </c>
      <c r="AI1156" s="353">
        <f t="shared" ref="AI1156:AI1157" si="4232">AH1156/AE1156</f>
        <v>0.41176470588235292</v>
      </c>
    </row>
    <row r="1157" spans="1:37" ht="15" hidden="1" customHeight="1" x14ac:dyDescent="0.3">
      <c r="A1157" s="359" t="s">
        <v>1728</v>
      </c>
      <c r="B1157" s="111">
        <v>2016</v>
      </c>
      <c r="C1157" s="111">
        <v>5</v>
      </c>
      <c r="D1157" s="112" t="s">
        <v>1016</v>
      </c>
      <c r="E1157" s="113">
        <v>42517</v>
      </c>
      <c r="F1157" s="113">
        <v>42520</v>
      </c>
      <c r="G1157" s="114">
        <f t="shared" ca="1" si="4220"/>
        <v>0</v>
      </c>
      <c r="H1157" s="115" t="s">
        <v>74</v>
      </c>
      <c r="I1157" s="115" t="s">
        <v>145</v>
      </c>
      <c r="J1157" s="115" t="s">
        <v>1731</v>
      </c>
      <c r="K1157" s="116" t="str">
        <f t="shared" ca="1" si="4221"/>
        <v>Completed</v>
      </c>
      <c r="L1157" s="111" t="s">
        <v>82</v>
      </c>
      <c r="M1157" s="111" t="s">
        <v>58</v>
      </c>
      <c r="N1157" s="111" t="s">
        <v>78</v>
      </c>
      <c r="O1157" s="111" t="s">
        <v>60</v>
      </c>
      <c r="P1157" s="111" t="s">
        <v>79</v>
      </c>
      <c r="Q1157" s="111" t="s">
        <v>79</v>
      </c>
      <c r="R1157" s="117">
        <v>0.5</v>
      </c>
      <c r="S1157" s="117">
        <v>4.5</v>
      </c>
      <c r="T1157" s="118">
        <v>300000</v>
      </c>
      <c r="U1157" s="118">
        <v>306990</v>
      </c>
      <c r="V1157" s="116">
        <f t="shared" si="4222"/>
        <v>0</v>
      </c>
      <c r="W1157" s="116">
        <f t="shared" si="4223"/>
        <v>300000</v>
      </c>
      <c r="X1157" s="118">
        <v>3529</v>
      </c>
      <c r="Y1157" s="119">
        <f t="shared" si="4224"/>
        <v>1.1495488452392587E-2</v>
      </c>
      <c r="Z1157" s="120">
        <f t="shared" si="4225"/>
        <v>0.38254463020685747</v>
      </c>
      <c r="AA1157" s="121">
        <f t="shared" si="4226"/>
        <v>150</v>
      </c>
      <c r="AB1157" s="122">
        <f t="shared" si="4227"/>
        <v>150</v>
      </c>
      <c r="AC1157" s="121">
        <f t="shared" si="4228"/>
        <v>0</v>
      </c>
      <c r="AD1157" s="123">
        <f t="shared" si="4229"/>
        <v>1350</v>
      </c>
      <c r="AE1157" s="293">
        <v>1350</v>
      </c>
      <c r="AF1157" s="124">
        <f t="shared" si="4230"/>
        <v>0</v>
      </c>
      <c r="AG1157" s="124">
        <v>0</v>
      </c>
      <c r="AH1157" s="124">
        <f t="shared" si="4231"/>
        <v>1200</v>
      </c>
      <c r="AI1157" s="340">
        <f t="shared" si="4232"/>
        <v>0.88888888888888884</v>
      </c>
      <c r="AK1157" s="429"/>
    </row>
    <row r="1158" spans="1:37" ht="15" hidden="1" customHeight="1" x14ac:dyDescent="0.3">
      <c r="A1158" s="361" t="s">
        <v>1729</v>
      </c>
      <c r="B1158" s="97">
        <v>2016</v>
      </c>
      <c r="C1158" s="97">
        <v>5</v>
      </c>
      <c r="D1158" s="98" t="s">
        <v>1016</v>
      </c>
      <c r="E1158" s="99">
        <v>42517</v>
      </c>
      <c r="F1158" s="99">
        <v>42520</v>
      </c>
      <c r="G1158" s="100">
        <f t="shared" ref="G1158:G1159" ca="1" si="4233">IF($N$1&gt;F1158,0,(F1158-$N$1))</f>
        <v>0</v>
      </c>
      <c r="H1158" s="96" t="s">
        <v>74</v>
      </c>
      <c r="I1158" s="96" t="s">
        <v>145</v>
      </c>
      <c r="J1158" s="96" t="s">
        <v>1731</v>
      </c>
      <c r="K1158" s="101" t="str">
        <f t="shared" ref="K1158:K1159" ca="1" si="4234">IF(F1158=0,$L$3,(IF(G1158=0,$L$1,$L$2)))</f>
        <v>Completed</v>
      </c>
      <c r="L1158" s="97" t="s">
        <v>64</v>
      </c>
      <c r="M1158" s="97" t="s">
        <v>58</v>
      </c>
      <c r="N1158" s="97" t="s">
        <v>78</v>
      </c>
      <c r="O1158" s="97" t="s">
        <v>60</v>
      </c>
      <c r="P1158" s="97" t="s">
        <v>79</v>
      </c>
      <c r="Q1158" s="97" t="s">
        <v>79</v>
      </c>
      <c r="R1158" s="102">
        <v>2.5</v>
      </c>
      <c r="S1158" s="102">
        <v>4.5</v>
      </c>
      <c r="T1158" s="103">
        <v>200000</v>
      </c>
      <c r="U1158" s="103">
        <v>200915</v>
      </c>
      <c r="V1158" s="101">
        <f t="shared" ref="V1158:V1159" si="4235">IF(U1158&gt;T1158,0,T1158-U1158)</f>
        <v>0</v>
      </c>
      <c r="W1158" s="101">
        <f t="shared" ref="W1158:W1159" si="4236">IF(U1158&gt;T1158,T1158,U1158)</f>
        <v>200000</v>
      </c>
      <c r="X1158" s="103">
        <v>3356</v>
      </c>
      <c r="Y1158" s="104">
        <f t="shared" ref="Y1158:Y1159" si="4237">X1158/U1158</f>
        <v>1.6703581116392505E-2</v>
      </c>
      <c r="Z1158" s="105">
        <f t="shared" ref="Z1158:Z1159" si="4238">AE1158/X1158</f>
        <v>0.26817640047675806</v>
      </c>
      <c r="AA1158" s="106">
        <f t="shared" ref="AA1158:AA1159" si="4239">IF(O1158="cpv",(T1158*R1158),(T1158/1000*R1158))</f>
        <v>500</v>
      </c>
      <c r="AB1158" s="107">
        <f t="shared" ref="AB1158:AB1159" si="4240">IF(O1158="cpv",(IF(V1158&gt;0,U1158*R1158,AA1158)),(IF(V1158&gt;0,U1158/1000*R1158,AA1158)))</f>
        <v>500</v>
      </c>
      <c r="AC1158" s="106">
        <f t="shared" ref="AC1158:AC1159" si="4241">AB1158-AA1158</f>
        <v>0</v>
      </c>
      <c r="AD1158" s="108">
        <f t="shared" ref="AD1158:AD1159" si="4242">IF(O1158="cpv",(T1158*S1158),(T1158/1000*S1158))</f>
        <v>900</v>
      </c>
      <c r="AE1158" s="298">
        <v>900</v>
      </c>
      <c r="AF1158" s="109">
        <f t="shared" ref="AF1158:AF1159" si="4243">AE1158-AD1158</f>
        <v>0</v>
      </c>
      <c r="AG1158" s="109">
        <v>0</v>
      </c>
      <c r="AH1158" s="109">
        <f t="shared" ref="AH1158:AH1159" si="4244">AE1158-AB1158-AG1158</f>
        <v>400</v>
      </c>
      <c r="AI1158" s="341">
        <f t="shared" ref="AI1158:AI1159" si="4245">AH1158/AE1158</f>
        <v>0.44444444444444442</v>
      </c>
    </row>
    <row r="1159" spans="1:37" ht="15.75" hidden="1" customHeight="1" thickBot="1" x14ac:dyDescent="0.3">
      <c r="A1159" s="360" t="s">
        <v>1730</v>
      </c>
      <c r="B1159" s="157">
        <v>2016</v>
      </c>
      <c r="C1159" s="157">
        <v>5</v>
      </c>
      <c r="D1159" s="342" t="s">
        <v>1016</v>
      </c>
      <c r="E1159" s="159">
        <v>42517</v>
      </c>
      <c r="F1159" s="159">
        <v>42520</v>
      </c>
      <c r="G1159" s="343">
        <f t="shared" ca="1" si="4233"/>
        <v>0</v>
      </c>
      <c r="H1159" s="156" t="s">
        <v>74</v>
      </c>
      <c r="I1159" s="156" t="s">
        <v>145</v>
      </c>
      <c r="J1159" s="156" t="s">
        <v>1731</v>
      </c>
      <c r="K1159" s="344" t="str">
        <f t="shared" ca="1" si="4234"/>
        <v>Completed</v>
      </c>
      <c r="L1159" s="157" t="s">
        <v>57</v>
      </c>
      <c r="M1159" s="157" t="s">
        <v>58</v>
      </c>
      <c r="N1159" s="157" t="s">
        <v>78</v>
      </c>
      <c r="O1159" s="157" t="s">
        <v>60</v>
      </c>
      <c r="P1159" s="157" t="s">
        <v>79</v>
      </c>
      <c r="Q1159" s="157" t="s">
        <v>79</v>
      </c>
      <c r="R1159" s="102">
        <v>2.5</v>
      </c>
      <c r="S1159" s="158">
        <v>4.5</v>
      </c>
      <c r="T1159" s="345">
        <v>166666</v>
      </c>
      <c r="U1159" s="345">
        <v>166029</v>
      </c>
      <c r="V1159" s="344">
        <f t="shared" si="4235"/>
        <v>637</v>
      </c>
      <c r="W1159" s="344">
        <f t="shared" si="4236"/>
        <v>166029</v>
      </c>
      <c r="X1159" s="345"/>
      <c r="Y1159" s="346">
        <f t="shared" si="4237"/>
        <v>0</v>
      </c>
      <c r="Z1159" s="347" t="e">
        <f t="shared" si="4238"/>
        <v>#DIV/0!</v>
      </c>
      <c r="AA1159" s="348">
        <f t="shared" si="4239"/>
        <v>416.66499999999996</v>
      </c>
      <c r="AB1159" s="349">
        <f t="shared" si="4240"/>
        <v>415.07249999999999</v>
      </c>
      <c r="AC1159" s="348">
        <f t="shared" si="4241"/>
        <v>-1.5924999999999727</v>
      </c>
      <c r="AD1159" s="350">
        <f t="shared" si="4242"/>
        <v>749.99699999999996</v>
      </c>
      <c r="AE1159" s="351">
        <v>749.99699999999996</v>
      </c>
      <c r="AF1159" s="352">
        <f t="shared" si="4243"/>
        <v>0</v>
      </c>
      <c r="AG1159" s="352">
        <v>0</v>
      </c>
      <c r="AH1159" s="352">
        <f t="shared" si="4244"/>
        <v>334.92449999999997</v>
      </c>
      <c r="AI1159" s="353">
        <f t="shared" si="4245"/>
        <v>0.44656778627114507</v>
      </c>
    </row>
    <row r="1160" spans="1:37" ht="15" hidden="1" customHeight="1" x14ac:dyDescent="0.3">
      <c r="A1160" s="359" t="s">
        <v>1732</v>
      </c>
      <c r="B1160" s="111">
        <v>2016</v>
      </c>
      <c r="C1160" s="111">
        <v>5</v>
      </c>
      <c r="D1160" s="112" t="s">
        <v>1016</v>
      </c>
      <c r="E1160" s="113">
        <v>42517</v>
      </c>
      <c r="F1160" s="113">
        <v>42521</v>
      </c>
      <c r="G1160" s="114">
        <f t="shared" ref="G1160:G1161" ca="1" si="4246">IF($N$1&gt;F1160,0,(F1160-$N$1))</f>
        <v>0</v>
      </c>
      <c r="H1160" s="115" t="s">
        <v>84</v>
      </c>
      <c r="I1160" s="115" t="s">
        <v>170</v>
      </c>
      <c r="J1160" s="115" t="s">
        <v>1734</v>
      </c>
      <c r="K1160" s="116" t="str">
        <f t="shared" ref="K1160:K1161" ca="1" si="4247">IF(F1160=0,$L$3,(IF(G1160=0,$L$1,$L$2)))</f>
        <v>Completed</v>
      </c>
      <c r="L1160" s="111" t="s">
        <v>57</v>
      </c>
      <c r="M1160" s="111" t="s">
        <v>58</v>
      </c>
      <c r="N1160" s="111" t="s">
        <v>59</v>
      </c>
      <c r="O1160" s="111" t="s">
        <v>60</v>
      </c>
      <c r="P1160" s="111" t="s">
        <v>61</v>
      </c>
      <c r="Q1160" s="111" t="s">
        <v>62</v>
      </c>
      <c r="R1160" s="52">
        <v>0.5</v>
      </c>
      <c r="S1160" s="117">
        <v>0.8</v>
      </c>
      <c r="T1160" s="118">
        <v>750000</v>
      </c>
      <c r="U1160" s="118">
        <v>755109</v>
      </c>
      <c r="V1160" s="116">
        <f t="shared" ref="V1160:V1161" si="4248">IF(U1160&gt;T1160,0,T1160-U1160)</f>
        <v>0</v>
      </c>
      <c r="W1160" s="116">
        <f t="shared" ref="W1160:W1161" si="4249">IF(U1160&gt;T1160,T1160,U1160)</f>
        <v>750000</v>
      </c>
      <c r="X1160" s="118"/>
      <c r="Y1160" s="119">
        <f t="shared" ref="Y1160:Y1161" si="4250">X1160/U1160</f>
        <v>0</v>
      </c>
      <c r="Z1160" s="120" t="e">
        <f t="shared" ref="Z1160:Z1161" si="4251">AE1160/X1160</f>
        <v>#DIV/0!</v>
      </c>
      <c r="AA1160" s="121">
        <f t="shared" ref="AA1160:AA1161" si="4252">IF(O1160="cpv",(T1160*R1160),(T1160/1000*R1160))</f>
        <v>375</v>
      </c>
      <c r="AB1160" s="122">
        <f t="shared" ref="AB1160:AB1161" si="4253">IF(O1160="cpv",(IF(V1160&gt;0,U1160*R1160,AA1160)),(IF(V1160&gt;0,U1160/1000*R1160,AA1160)))</f>
        <v>375</v>
      </c>
      <c r="AC1160" s="121">
        <f t="shared" ref="AC1160:AC1161" si="4254">AB1160-AA1160</f>
        <v>0</v>
      </c>
      <c r="AD1160" s="123">
        <f t="shared" ref="AD1160:AD1161" si="4255">IF(O1160="cpv",(T1160*S1160),(T1160/1000*S1160))</f>
        <v>600</v>
      </c>
      <c r="AE1160" s="293">
        <v>600</v>
      </c>
      <c r="AF1160" s="124">
        <f t="shared" ref="AF1160:AF1161" si="4256">AE1160-AD1160</f>
        <v>0</v>
      </c>
      <c r="AG1160" s="124">
        <v>0</v>
      </c>
      <c r="AH1160" s="124">
        <f t="shared" ref="AH1160:AH1161" si="4257">AE1160-AB1160-AG1160</f>
        <v>225</v>
      </c>
      <c r="AI1160" s="340">
        <f t="shared" ref="AI1160:AI1161" si="4258">AH1160/AE1160</f>
        <v>0.375</v>
      </c>
      <c r="AK1160" s="429"/>
    </row>
    <row r="1161" spans="1:37" ht="15.75" hidden="1" customHeight="1" thickBot="1" x14ac:dyDescent="0.3">
      <c r="A1161" s="360" t="s">
        <v>1733</v>
      </c>
      <c r="B1161" s="157">
        <v>2016</v>
      </c>
      <c r="C1161" s="157">
        <v>5</v>
      </c>
      <c r="D1161" s="342" t="s">
        <v>1016</v>
      </c>
      <c r="E1161" s="159">
        <v>42517</v>
      </c>
      <c r="F1161" s="159">
        <v>42521</v>
      </c>
      <c r="G1161" s="343">
        <f t="shared" ca="1" si="4246"/>
        <v>0</v>
      </c>
      <c r="H1161" s="156" t="s">
        <v>84</v>
      </c>
      <c r="I1161" s="156" t="s">
        <v>170</v>
      </c>
      <c r="J1161" s="156" t="s">
        <v>1734</v>
      </c>
      <c r="K1161" s="344" t="str">
        <f t="shared" ca="1" si="4247"/>
        <v>Completed</v>
      </c>
      <c r="L1161" s="157" t="s">
        <v>64</v>
      </c>
      <c r="M1161" s="157" t="s">
        <v>58</v>
      </c>
      <c r="N1161" s="157" t="s">
        <v>59</v>
      </c>
      <c r="O1161" s="157" t="s">
        <v>60</v>
      </c>
      <c r="P1161" s="157" t="s">
        <v>61</v>
      </c>
      <c r="Q1161" s="157" t="s">
        <v>62</v>
      </c>
      <c r="R1161" s="102">
        <v>0.2</v>
      </c>
      <c r="S1161" s="158">
        <v>0.8</v>
      </c>
      <c r="T1161" s="345">
        <v>1500000</v>
      </c>
      <c r="U1161" s="345">
        <v>1567676</v>
      </c>
      <c r="V1161" s="344">
        <f t="shared" si="4248"/>
        <v>0</v>
      </c>
      <c r="W1161" s="344">
        <f t="shared" si="4249"/>
        <v>1500000</v>
      </c>
      <c r="X1161" s="345">
        <v>152</v>
      </c>
      <c r="Y1161" s="346">
        <f t="shared" si="4250"/>
        <v>9.6958810366427759E-5</v>
      </c>
      <c r="Z1161" s="347">
        <f t="shared" si="4251"/>
        <v>2.9934210526315788</v>
      </c>
      <c r="AA1161" s="348">
        <f t="shared" si="4252"/>
        <v>300</v>
      </c>
      <c r="AB1161" s="349">
        <f t="shared" si="4253"/>
        <v>300</v>
      </c>
      <c r="AC1161" s="348">
        <f t="shared" si="4254"/>
        <v>0</v>
      </c>
      <c r="AD1161" s="350">
        <f t="shared" si="4255"/>
        <v>1200</v>
      </c>
      <c r="AE1161" s="351">
        <v>455</v>
      </c>
      <c r="AF1161" s="352">
        <f t="shared" si="4256"/>
        <v>-745</v>
      </c>
      <c r="AG1161" s="352">
        <v>0</v>
      </c>
      <c r="AH1161" s="352">
        <f t="shared" si="4257"/>
        <v>155</v>
      </c>
      <c r="AI1161" s="353">
        <f t="shared" si="4258"/>
        <v>0.34065934065934067</v>
      </c>
    </row>
    <row r="1162" spans="1:37" ht="15.75" hidden="1" customHeight="1" thickBot="1" x14ac:dyDescent="0.3">
      <c r="A1162" s="362" t="s">
        <v>1735</v>
      </c>
      <c r="B1162" s="141">
        <v>2016</v>
      </c>
      <c r="C1162" s="141">
        <v>5</v>
      </c>
      <c r="D1162" s="142" t="s">
        <v>1016</v>
      </c>
      <c r="E1162" s="143">
        <v>42517</v>
      </c>
      <c r="F1162" s="143">
        <v>42521</v>
      </c>
      <c r="G1162" s="144">
        <f t="shared" ref="G1162:G1163" ca="1" si="4259">IF($N$1&gt;F1162,0,(F1162-$N$1))</f>
        <v>0</v>
      </c>
      <c r="H1162" s="145" t="s">
        <v>54</v>
      </c>
      <c r="I1162" s="145" t="s">
        <v>140</v>
      </c>
      <c r="J1162" s="145" t="s">
        <v>1736</v>
      </c>
      <c r="K1162" s="146" t="str">
        <f t="shared" ref="K1162:K1163" ca="1" si="4260">IF(F1162=0,$L$3,(IF(G1162=0,$L$1,$L$2)))</f>
        <v>Completed</v>
      </c>
      <c r="L1162" s="141" t="s">
        <v>82</v>
      </c>
      <c r="M1162" s="141" t="s">
        <v>58</v>
      </c>
      <c r="N1162" s="141" t="s">
        <v>59</v>
      </c>
      <c r="O1162" s="141" t="s">
        <v>60</v>
      </c>
      <c r="P1162" s="141" t="s">
        <v>61</v>
      </c>
      <c r="Q1162" s="141" t="s">
        <v>62</v>
      </c>
      <c r="R1162" s="117">
        <v>0.1</v>
      </c>
      <c r="S1162" s="147">
        <v>1</v>
      </c>
      <c r="T1162" s="148">
        <v>550000</v>
      </c>
      <c r="U1162" s="148">
        <v>573937</v>
      </c>
      <c r="V1162" s="146">
        <f t="shared" ref="V1162:V1163" si="4261">IF(U1162&gt;T1162,0,T1162-U1162)</f>
        <v>0</v>
      </c>
      <c r="W1162" s="146">
        <f t="shared" ref="W1162:W1163" si="4262">IF(U1162&gt;T1162,T1162,U1162)</f>
        <v>550000</v>
      </c>
      <c r="X1162" s="148"/>
      <c r="Y1162" s="149">
        <f t="shared" ref="Y1162:Y1163" si="4263">X1162/U1162</f>
        <v>0</v>
      </c>
      <c r="Z1162" s="150" t="e">
        <f t="shared" ref="Z1162:Z1163" si="4264">AE1162/X1162</f>
        <v>#DIV/0!</v>
      </c>
      <c r="AA1162" s="151">
        <f t="shared" ref="AA1162:AA1163" si="4265">IF(O1162="cpv",(T1162*R1162),(T1162/1000*R1162))</f>
        <v>55</v>
      </c>
      <c r="AB1162" s="152">
        <f t="shared" ref="AB1162:AB1163" si="4266">IF(O1162="cpv",(IF(V1162&gt;0,U1162*R1162,AA1162)),(IF(V1162&gt;0,U1162/1000*R1162,AA1162)))</f>
        <v>55</v>
      </c>
      <c r="AC1162" s="151">
        <f t="shared" ref="AC1162:AC1163" si="4267">AB1162-AA1162</f>
        <v>0</v>
      </c>
      <c r="AD1162" s="153">
        <f t="shared" ref="AD1162:AD1163" si="4268">IF(O1162="cpv",(T1162*S1162),(T1162/1000*S1162))</f>
        <v>550</v>
      </c>
      <c r="AE1162" s="295">
        <v>574</v>
      </c>
      <c r="AF1162" s="154">
        <f t="shared" ref="AF1162:AF1163" si="4269">AE1162-AD1162</f>
        <v>24</v>
      </c>
      <c r="AG1162" s="154">
        <v>0</v>
      </c>
      <c r="AH1162" s="154">
        <f t="shared" ref="AH1162:AH1163" si="4270">AE1162-AB1162-AG1162</f>
        <v>519</v>
      </c>
      <c r="AI1162" s="354">
        <f t="shared" ref="AI1162:AI1163" si="4271">AH1162/AE1162</f>
        <v>0.90418118466898956</v>
      </c>
    </row>
    <row r="1163" spans="1:37" ht="15.75" hidden="1" customHeight="1" thickBot="1" x14ac:dyDescent="0.3">
      <c r="A1163" s="362" t="s">
        <v>1737</v>
      </c>
      <c r="B1163" s="141">
        <v>2016</v>
      </c>
      <c r="C1163" s="141">
        <v>5</v>
      </c>
      <c r="D1163" s="142" t="s">
        <v>1016</v>
      </c>
      <c r="E1163" s="143">
        <v>42520</v>
      </c>
      <c r="F1163" s="143">
        <v>42521</v>
      </c>
      <c r="G1163" s="144">
        <f t="shared" ca="1" si="4259"/>
        <v>0</v>
      </c>
      <c r="H1163" s="145" t="s">
        <v>74</v>
      </c>
      <c r="I1163" s="145" t="s">
        <v>75</v>
      </c>
      <c r="J1163" s="145" t="s">
        <v>1738</v>
      </c>
      <c r="K1163" s="146" t="str">
        <f t="shared" ca="1" si="4260"/>
        <v>Completed</v>
      </c>
      <c r="L1163" s="141" t="s">
        <v>82</v>
      </c>
      <c r="M1163" s="141" t="s">
        <v>58</v>
      </c>
      <c r="N1163" s="141" t="s">
        <v>78</v>
      </c>
      <c r="O1163" s="141" t="s">
        <v>60</v>
      </c>
      <c r="P1163" s="141" t="s">
        <v>79</v>
      </c>
      <c r="Q1163" s="141" t="s">
        <v>79</v>
      </c>
      <c r="R1163" s="117">
        <v>0.5</v>
      </c>
      <c r="S1163" s="147">
        <v>4.25</v>
      </c>
      <c r="T1163" s="148">
        <v>353000</v>
      </c>
      <c r="U1163" s="148">
        <v>357154</v>
      </c>
      <c r="V1163" s="146">
        <f t="shared" si="4261"/>
        <v>0</v>
      </c>
      <c r="W1163" s="146">
        <f t="shared" si="4262"/>
        <v>353000</v>
      </c>
      <c r="X1163" s="148"/>
      <c r="Y1163" s="149">
        <f t="shared" si="4263"/>
        <v>0</v>
      </c>
      <c r="Z1163" s="150" t="e">
        <f t="shared" si="4264"/>
        <v>#DIV/0!</v>
      </c>
      <c r="AA1163" s="151">
        <f t="shared" si="4265"/>
        <v>176.5</v>
      </c>
      <c r="AB1163" s="152">
        <f t="shared" si="4266"/>
        <v>176.5</v>
      </c>
      <c r="AC1163" s="151">
        <f t="shared" si="4267"/>
        <v>0</v>
      </c>
      <c r="AD1163" s="153">
        <f t="shared" si="4268"/>
        <v>1500.25</v>
      </c>
      <c r="AE1163" s="295">
        <v>1500</v>
      </c>
      <c r="AF1163" s="154">
        <f t="shared" si="4269"/>
        <v>-0.25</v>
      </c>
      <c r="AG1163" s="154">
        <v>0</v>
      </c>
      <c r="AH1163" s="154">
        <f t="shared" si="4270"/>
        <v>1323.5</v>
      </c>
      <c r="AI1163" s="354">
        <f t="shared" si="4271"/>
        <v>0.8823333333333333</v>
      </c>
    </row>
    <row r="1164" spans="1:37" ht="15.75" hidden="1" customHeight="1" thickBot="1" x14ac:dyDescent="0.3">
      <c r="A1164" s="362" t="s">
        <v>1739</v>
      </c>
      <c r="B1164" s="141">
        <v>2016</v>
      </c>
      <c r="C1164" s="141">
        <v>5</v>
      </c>
      <c r="D1164" s="142" t="s">
        <v>1016</v>
      </c>
      <c r="E1164" s="143">
        <v>42520</v>
      </c>
      <c r="F1164" s="143">
        <v>42521</v>
      </c>
      <c r="G1164" s="144">
        <f t="shared" ref="G1164:G1165" ca="1" si="4272">IF($N$1&gt;F1164,0,(F1164-$N$1))</f>
        <v>0</v>
      </c>
      <c r="H1164" s="145" t="s">
        <v>74</v>
      </c>
      <c r="I1164" s="145" t="s">
        <v>619</v>
      </c>
      <c r="J1164" s="145" t="s">
        <v>1740</v>
      </c>
      <c r="K1164" s="146" t="str">
        <f t="shared" ref="K1164:K1165" ca="1" si="4273">IF(F1164=0,$L$3,(IF(G1164=0,$L$1,$L$2)))</f>
        <v>Completed</v>
      </c>
      <c r="L1164" s="141" t="s">
        <v>98</v>
      </c>
      <c r="M1164" s="141" t="s">
        <v>58</v>
      </c>
      <c r="N1164" s="141" t="s">
        <v>123</v>
      </c>
      <c r="O1164" s="141" t="s">
        <v>109</v>
      </c>
      <c r="P1164" s="141" t="s">
        <v>100</v>
      </c>
      <c r="Q1164" s="141" t="s">
        <v>101</v>
      </c>
      <c r="R1164" s="147">
        <v>3.6999999999999998E-2</v>
      </c>
      <c r="S1164" s="147">
        <v>0.06</v>
      </c>
      <c r="T1164" s="148">
        <v>35000</v>
      </c>
      <c r="U1164" s="148">
        <v>34567</v>
      </c>
      <c r="V1164" s="146">
        <f t="shared" ref="V1164:V1165" si="4274">IF(U1164&gt;T1164,0,T1164-U1164)</f>
        <v>433</v>
      </c>
      <c r="W1164" s="146">
        <f t="shared" ref="W1164:W1165" si="4275">IF(U1164&gt;T1164,T1164,U1164)</f>
        <v>34567</v>
      </c>
      <c r="X1164" s="148">
        <v>3481</v>
      </c>
      <c r="Y1164" s="149">
        <f t="shared" ref="Y1164:Y1165" si="4276">X1164/U1164</f>
        <v>0.10070298261347528</v>
      </c>
      <c r="Z1164" s="150">
        <f t="shared" ref="Z1164:Z1165" si="4277">AE1164/X1164</f>
        <v>0.60327492099971269</v>
      </c>
      <c r="AA1164" s="151">
        <f t="shared" ref="AA1164:AA1165" si="4278">IF(O1164="cpv",(T1164*R1164),(T1164/1000*R1164))</f>
        <v>1295</v>
      </c>
      <c r="AB1164" s="152">
        <f t="shared" ref="AB1164:AB1165" si="4279">IF(O1164="cpv",(IF(V1164&gt;0,U1164*R1164,AA1164)),(IF(V1164&gt;0,U1164/1000*R1164,AA1164)))</f>
        <v>1278.979</v>
      </c>
      <c r="AC1164" s="151">
        <f t="shared" ref="AC1164:AC1165" si="4280">AB1164-AA1164</f>
        <v>-16.020999999999958</v>
      </c>
      <c r="AD1164" s="153">
        <f t="shared" ref="AD1164:AD1165" si="4281">IF(O1164="cpv",(T1164*S1164),(T1164/1000*S1164))</f>
        <v>2100</v>
      </c>
      <c r="AE1164" s="295">
        <v>2100</v>
      </c>
      <c r="AF1164" s="154">
        <f t="shared" ref="AF1164:AF1165" si="4282">AE1164-AD1164</f>
        <v>0</v>
      </c>
      <c r="AG1164" s="154">
        <v>0</v>
      </c>
      <c r="AH1164" s="154">
        <f t="shared" ref="AH1164:AH1165" si="4283">AE1164-AB1164-AG1164</f>
        <v>821.02099999999996</v>
      </c>
      <c r="AI1164" s="354">
        <f t="shared" ref="AI1164:AI1165" si="4284">AH1164/AE1164</f>
        <v>0.39096238095238095</v>
      </c>
    </row>
    <row r="1165" spans="1:37" ht="15" hidden="1" customHeight="1" x14ac:dyDescent="0.3">
      <c r="A1165" s="359" t="s">
        <v>1741</v>
      </c>
      <c r="B1165" s="111">
        <v>2016</v>
      </c>
      <c r="C1165" s="111">
        <v>5</v>
      </c>
      <c r="D1165" s="112" t="s">
        <v>1016</v>
      </c>
      <c r="E1165" s="113">
        <v>42513</v>
      </c>
      <c r="F1165" s="113">
        <v>42521</v>
      </c>
      <c r="G1165" s="114">
        <f t="shared" ca="1" si="4272"/>
        <v>0</v>
      </c>
      <c r="H1165" s="115" t="s">
        <v>95</v>
      </c>
      <c r="I1165" s="115" t="s">
        <v>1745</v>
      </c>
      <c r="J1165" s="115" t="s">
        <v>1746</v>
      </c>
      <c r="K1165" s="116" t="str">
        <f t="shared" ca="1" si="4273"/>
        <v>Completed</v>
      </c>
      <c r="L1165" s="111" t="s">
        <v>175</v>
      </c>
      <c r="M1165" s="111" t="s">
        <v>58</v>
      </c>
      <c r="N1165" s="111" t="s">
        <v>59</v>
      </c>
      <c r="O1165" s="111" t="s">
        <v>60</v>
      </c>
      <c r="P1165" s="111" t="s">
        <v>61</v>
      </c>
      <c r="Q1165" s="111" t="s">
        <v>62</v>
      </c>
      <c r="R1165" s="117"/>
      <c r="S1165" s="117">
        <v>2</v>
      </c>
      <c r="T1165" s="118">
        <v>1000000</v>
      </c>
      <c r="U1165" s="118">
        <v>279859</v>
      </c>
      <c r="V1165" s="116">
        <f t="shared" si="4274"/>
        <v>720141</v>
      </c>
      <c r="W1165" s="116">
        <f t="shared" si="4275"/>
        <v>279859</v>
      </c>
      <c r="X1165" s="118"/>
      <c r="Y1165" s="119">
        <f t="shared" si="4276"/>
        <v>0</v>
      </c>
      <c r="Z1165" s="120" t="e">
        <f t="shared" si="4277"/>
        <v>#DIV/0!</v>
      </c>
      <c r="AA1165" s="121">
        <f t="shared" si="4278"/>
        <v>0</v>
      </c>
      <c r="AB1165" s="122">
        <f t="shared" si="4279"/>
        <v>0</v>
      </c>
      <c r="AC1165" s="121">
        <f t="shared" si="4280"/>
        <v>0</v>
      </c>
      <c r="AD1165" s="123">
        <f t="shared" si="4281"/>
        <v>2000</v>
      </c>
      <c r="AE1165" s="293">
        <v>494.42</v>
      </c>
      <c r="AF1165" s="124">
        <f t="shared" si="4282"/>
        <v>-1505.58</v>
      </c>
      <c r="AG1165" s="124">
        <v>0</v>
      </c>
      <c r="AH1165" s="124">
        <f t="shared" si="4283"/>
        <v>494.42</v>
      </c>
      <c r="AI1165" s="340">
        <f t="shared" si="4284"/>
        <v>1</v>
      </c>
      <c r="AK1165" s="429"/>
    </row>
    <row r="1166" spans="1:37" ht="15" hidden="1" customHeight="1" x14ac:dyDescent="0.3">
      <c r="A1166" s="361" t="s">
        <v>1742</v>
      </c>
      <c r="B1166" s="97">
        <v>2016</v>
      </c>
      <c r="C1166" s="97">
        <v>5</v>
      </c>
      <c r="D1166" s="98" t="s">
        <v>1016</v>
      </c>
      <c r="E1166" s="99">
        <v>42513</v>
      </c>
      <c r="F1166" s="99">
        <v>42521</v>
      </c>
      <c r="G1166" s="100">
        <f t="shared" ref="G1166:G1167" ca="1" si="4285">IF($N$1&gt;F1166,0,(F1166-$N$1))</f>
        <v>0</v>
      </c>
      <c r="H1166" s="96" t="s">
        <v>95</v>
      </c>
      <c r="I1166" s="96" t="s">
        <v>1745</v>
      </c>
      <c r="J1166" s="96" t="s">
        <v>1746</v>
      </c>
      <c r="K1166" s="101" t="str">
        <f t="shared" ref="K1166:K1167" ca="1" si="4286">IF(F1166=0,$L$3,(IF(G1166=0,$L$1,$L$2)))</f>
        <v>Completed</v>
      </c>
      <c r="L1166" s="97" t="s">
        <v>1372</v>
      </c>
      <c r="M1166" s="97" t="s">
        <v>58</v>
      </c>
      <c r="N1166" s="97" t="s">
        <v>59</v>
      </c>
      <c r="O1166" s="97" t="s">
        <v>60</v>
      </c>
      <c r="P1166" s="97" t="s">
        <v>61</v>
      </c>
      <c r="Q1166" s="97" t="s">
        <v>62</v>
      </c>
      <c r="R1166" s="102"/>
      <c r="S1166" s="102">
        <v>2</v>
      </c>
      <c r="T1166" s="103">
        <v>0</v>
      </c>
      <c r="U1166" s="103">
        <v>0</v>
      </c>
      <c r="V1166" s="101">
        <f t="shared" ref="V1166:V1167" si="4287">IF(U1166&gt;T1166,0,T1166-U1166)</f>
        <v>0</v>
      </c>
      <c r="W1166" s="101">
        <f t="shared" ref="W1166:W1167" si="4288">IF(U1166&gt;T1166,T1166,U1166)</f>
        <v>0</v>
      </c>
      <c r="X1166" s="103"/>
      <c r="Y1166" s="104" t="e">
        <f t="shared" ref="Y1166:Y1167" si="4289">X1166/U1166</f>
        <v>#DIV/0!</v>
      </c>
      <c r="Z1166" s="105" t="e">
        <f t="shared" ref="Z1166:Z1167" si="4290">AE1166/X1166</f>
        <v>#DIV/0!</v>
      </c>
      <c r="AA1166" s="106">
        <f t="shared" ref="AA1166:AA1167" si="4291">IF(O1166="cpv",(T1166*R1166),(T1166/1000*R1166))</f>
        <v>0</v>
      </c>
      <c r="AB1166" s="107">
        <f t="shared" ref="AB1166:AB1167" si="4292">IF(O1166="cpv",(IF(V1166&gt;0,U1166*R1166,AA1166)),(IF(V1166&gt;0,U1166/1000*R1166,AA1166)))</f>
        <v>0</v>
      </c>
      <c r="AC1166" s="106">
        <f t="shared" ref="AC1166:AC1167" si="4293">AB1166-AA1166</f>
        <v>0</v>
      </c>
      <c r="AD1166" s="108">
        <f t="shared" ref="AD1166:AD1167" si="4294">IF(O1166="cpv",(T1166*S1166),(T1166/1000*S1166))</f>
        <v>0</v>
      </c>
      <c r="AE1166" s="298">
        <v>0</v>
      </c>
      <c r="AF1166" s="109">
        <f t="shared" ref="AF1166:AF1167" si="4295">AE1166-AD1166</f>
        <v>0</v>
      </c>
      <c r="AG1166" s="109">
        <v>0</v>
      </c>
      <c r="AH1166" s="109">
        <f t="shared" ref="AH1166:AH1167" si="4296">AE1166-AB1166-AG1166</f>
        <v>0</v>
      </c>
      <c r="AI1166" s="341" t="e">
        <f t="shared" ref="AI1166:AI1167" si="4297">AH1166/AE1166</f>
        <v>#DIV/0!</v>
      </c>
    </row>
    <row r="1167" spans="1:37" ht="15" hidden="1" customHeight="1" x14ac:dyDescent="0.3">
      <c r="A1167" s="361" t="s">
        <v>1743</v>
      </c>
      <c r="B1167" s="97">
        <v>2016</v>
      </c>
      <c r="C1167" s="97">
        <v>5</v>
      </c>
      <c r="D1167" s="98" t="s">
        <v>1016</v>
      </c>
      <c r="E1167" s="99">
        <v>42513</v>
      </c>
      <c r="F1167" s="99">
        <v>42521</v>
      </c>
      <c r="G1167" s="100">
        <f t="shared" ca="1" si="4285"/>
        <v>0</v>
      </c>
      <c r="H1167" s="96" t="s">
        <v>95</v>
      </c>
      <c r="I1167" s="96" t="s">
        <v>1745</v>
      </c>
      <c r="J1167" s="96" t="s">
        <v>1746</v>
      </c>
      <c r="K1167" s="101" t="str">
        <f t="shared" ca="1" si="4286"/>
        <v>Completed</v>
      </c>
      <c r="L1167" s="97" t="s">
        <v>64</v>
      </c>
      <c r="M1167" s="97" t="s">
        <v>58</v>
      </c>
      <c r="N1167" s="97" t="s">
        <v>59</v>
      </c>
      <c r="O1167" s="97" t="s">
        <v>60</v>
      </c>
      <c r="P1167" s="97" t="s">
        <v>61</v>
      </c>
      <c r="Q1167" s="97" t="s">
        <v>62</v>
      </c>
      <c r="R1167" s="102">
        <v>0.2</v>
      </c>
      <c r="S1167" s="102">
        <v>2</v>
      </c>
      <c r="T1167" s="103">
        <v>400000</v>
      </c>
      <c r="U1167" s="103">
        <v>398626</v>
      </c>
      <c r="V1167" s="101">
        <f t="shared" si="4287"/>
        <v>1374</v>
      </c>
      <c r="W1167" s="101">
        <f t="shared" si="4288"/>
        <v>398626</v>
      </c>
      <c r="X1167" s="103">
        <v>57</v>
      </c>
      <c r="Y1167" s="104">
        <f t="shared" si="4289"/>
        <v>1.4299117468504312E-4</v>
      </c>
      <c r="Z1167" s="105">
        <f t="shared" si="4290"/>
        <v>13.986877192982455</v>
      </c>
      <c r="AA1167" s="106">
        <f t="shared" si="4291"/>
        <v>80</v>
      </c>
      <c r="AB1167" s="107">
        <f t="shared" si="4292"/>
        <v>79.725200000000001</v>
      </c>
      <c r="AC1167" s="106">
        <f t="shared" si="4293"/>
        <v>-0.27479999999999905</v>
      </c>
      <c r="AD1167" s="108">
        <f t="shared" si="4294"/>
        <v>800</v>
      </c>
      <c r="AE1167" s="298">
        <v>797.25199999999995</v>
      </c>
      <c r="AF1167" s="109">
        <f t="shared" si="4295"/>
        <v>-2.7480000000000473</v>
      </c>
      <c r="AG1167" s="109">
        <v>0</v>
      </c>
      <c r="AH1167" s="109">
        <f t="shared" si="4296"/>
        <v>717.52679999999998</v>
      </c>
      <c r="AI1167" s="341">
        <f t="shared" si="4297"/>
        <v>0.9</v>
      </c>
    </row>
    <row r="1168" spans="1:37" ht="15.75" hidden="1" customHeight="1" thickBot="1" x14ac:dyDescent="0.3">
      <c r="A1168" s="360" t="s">
        <v>1744</v>
      </c>
      <c r="B1168" s="157">
        <v>2016</v>
      </c>
      <c r="C1168" s="157">
        <v>5</v>
      </c>
      <c r="D1168" s="342" t="s">
        <v>1016</v>
      </c>
      <c r="E1168" s="159">
        <v>42513</v>
      </c>
      <c r="F1168" s="159">
        <v>42521</v>
      </c>
      <c r="G1168" s="343">
        <f t="shared" ref="G1168:G1170" ca="1" si="4298">IF($N$1&gt;F1168,0,(F1168-$N$1))</f>
        <v>0</v>
      </c>
      <c r="H1168" s="156" t="s">
        <v>95</v>
      </c>
      <c r="I1168" s="156" t="s">
        <v>1745</v>
      </c>
      <c r="J1168" s="156" t="s">
        <v>1746</v>
      </c>
      <c r="K1168" s="344" t="str">
        <f t="shared" ref="K1168:K1170" ca="1" si="4299">IF(F1168=0,$L$3,(IF(G1168=0,$L$1,$L$2)))</f>
        <v>Completed</v>
      </c>
      <c r="L1168" s="157" t="s">
        <v>499</v>
      </c>
      <c r="M1168" s="157" t="s">
        <v>58</v>
      </c>
      <c r="N1168" s="157" t="s">
        <v>59</v>
      </c>
      <c r="O1168" s="157" t="s">
        <v>60</v>
      </c>
      <c r="P1168" s="157" t="s">
        <v>61</v>
      </c>
      <c r="Q1168" s="157" t="s">
        <v>62</v>
      </c>
      <c r="R1168" s="158">
        <v>0.15</v>
      </c>
      <c r="S1168" s="158">
        <v>2</v>
      </c>
      <c r="T1168" s="345">
        <v>300000</v>
      </c>
      <c r="U1168" s="345">
        <v>354164</v>
      </c>
      <c r="V1168" s="344">
        <f t="shared" ref="V1168:V1170" si="4300">IF(U1168&gt;T1168,0,T1168-U1168)</f>
        <v>0</v>
      </c>
      <c r="W1168" s="344">
        <f t="shared" ref="W1168:W1170" si="4301">IF(U1168&gt;T1168,T1168,U1168)</f>
        <v>300000</v>
      </c>
      <c r="X1168" s="345"/>
      <c r="Y1168" s="346">
        <f t="shared" ref="Y1168:Y1170" si="4302">X1168/U1168</f>
        <v>0</v>
      </c>
      <c r="Z1168" s="347" t="e">
        <f t="shared" ref="Z1168:Z1170" si="4303">AE1168/X1168</f>
        <v>#DIV/0!</v>
      </c>
      <c r="AA1168" s="348">
        <f t="shared" ref="AA1168:AA1170" si="4304">IF(O1168="cpv",(T1168*R1168),(T1168/1000*R1168))</f>
        <v>45</v>
      </c>
      <c r="AB1168" s="349">
        <f t="shared" ref="AB1168:AB1170" si="4305">IF(O1168="cpv",(IF(V1168&gt;0,U1168*R1168,AA1168)),(IF(V1168&gt;0,U1168/1000*R1168,AA1168)))</f>
        <v>45</v>
      </c>
      <c r="AC1168" s="348">
        <f t="shared" ref="AC1168:AC1170" si="4306">AB1168-AA1168</f>
        <v>0</v>
      </c>
      <c r="AD1168" s="350">
        <f t="shared" ref="AD1168:AD1170" si="4307">IF(O1168="cpv",(T1168*S1168),(T1168/1000*S1168))</f>
        <v>600</v>
      </c>
      <c r="AE1168" s="351">
        <v>708.32799999999997</v>
      </c>
      <c r="AF1168" s="352">
        <f t="shared" ref="AF1168:AF1170" si="4308">AE1168-AD1168</f>
        <v>108.32799999999997</v>
      </c>
      <c r="AG1168" s="352">
        <v>0</v>
      </c>
      <c r="AH1168" s="352">
        <f t="shared" ref="AH1168:AH1170" si="4309">AE1168-AB1168-AG1168</f>
        <v>663.32799999999997</v>
      </c>
      <c r="AI1168" s="353">
        <f t="shared" ref="AI1168:AI1170" si="4310">AH1168/AE1168</f>
        <v>0.93647010989259216</v>
      </c>
    </row>
    <row r="1169" spans="1:37" ht="15" hidden="1" customHeight="1" x14ac:dyDescent="0.3">
      <c r="A1169" s="359" t="s">
        <v>1749</v>
      </c>
      <c r="B1169" s="111">
        <v>2016</v>
      </c>
      <c r="C1169" s="111">
        <v>5</v>
      </c>
      <c r="D1169" s="112" t="s">
        <v>1016</v>
      </c>
      <c r="E1169" s="113">
        <v>42491</v>
      </c>
      <c r="F1169" s="113">
        <v>42521</v>
      </c>
      <c r="G1169" s="114">
        <f t="shared" ref="G1169" ca="1" si="4311">IF($N$1&gt;F1169,0,(F1169-$N$1))</f>
        <v>0</v>
      </c>
      <c r="H1169" s="115" t="s">
        <v>54</v>
      </c>
      <c r="I1169" s="115" t="s">
        <v>140</v>
      </c>
      <c r="J1169" s="115" t="s">
        <v>1750</v>
      </c>
      <c r="K1169" s="116" t="str">
        <f t="shared" ref="K1169" ca="1" si="4312">IF(F1169=0,$L$3,(IF(G1169=0,$L$1,$L$2)))</f>
        <v>Completed</v>
      </c>
      <c r="L1169" s="111" t="s">
        <v>82</v>
      </c>
      <c r="M1169" s="111" t="s">
        <v>58</v>
      </c>
      <c r="N1169" s="111" t="s">
        <v>59</v>
      </c>
      <c r="O1169" s="111" t="s">
        <v>60</v>
      </c>
      <c r="P1169" s="111" t="s">
        <v>61</v>
      </c>
      <c r="Q1169" s="111" t="s">
        <v>62</v>
      </c>
      <c r="R1169" s="117">
        <v>0.1</v>
      </c>
      <c r="S1169" s="117">
        <v>1</v>
      </c>
      <c r="T1169" s="118">
        <v>1100000</v>
      </c>
      <c r="U1169" s="118">
        <v>1124988</v>
      </c>
      <c r="V1169" s="116">
        <f t="shared" ref="V1169" si="4313">IF(U1169&gt;T1169,0,T1169-U1169)</f>
        <v>0</v>
      </c>
      <c r="W1169" s="116">
        <f t="shared" ref="W1169" si="4314">IF(U1169&gt;T1169,T1169,U1169)</f>
        <v>1100000</v>
      </c>
      <c r="X1169" s="118"/>
      <c r="Y1169" s="119">
        <f t="shared" ref="Y1169" si="4315">X1169/U1169</f>
        <v>0</v>
      </c>
      <c r="Z1169" s="120" t="e">
        <f t="shared" ref="Z1169" si="4316">AE1169/X1169</f>
        <v>#DIV/0!</v>
      </c>
      <c r="AA1169" s="121">
        <f t="shared" ref="AA1169" si="4317">IF(O1169="cpv",(T1169*R1169),(T1169/1000*R1169))</f>
        <v>110</v>
      </c>
      <c r="AB1169" s="122">
        <f t="shared" ref="AB1169" si="4318">IF(O1169="cpv",(IF(V1169&gt;0,U1169*R1169,AA1169)),(IF(V1169&gt;0,U1169/1000*R1169,AA1169)))</f>
        <v>110</v>
      </c>
      <c r="AC1169" s="121">
        <f t="shared" ref="AC1169" si="4319">AB1169-AA1169</f>
        <v>0</v>
      </c>
      <c r="AD1169" s="123">
        <f t="shared" ref="AD1169" si="4320">IF(O1169="cpv",(T1169*S1169),(T1169/1000*S1169))</f>
        <v>1100</v>
      </c>
      <c r="AE1169" s="293">
        <v>2065</v>
      </c>
      <c r="AF1169" s="124">
        <f t="shared" ref="AF1169" si="4321">AE1169-AD1169</f>
        <v>965</v>
      </c>
      <c r="AG1169" s="124">
        <v>0</v>
      </c>
      <c r="AH1169" s="124">
        <f t="shared" ref="AH1169" si="4322">AE1169-AB1169-AG1169</f>
        <v>1955</v>
      </c>
      <c r="AI1169" s="340">
        <f t="shared" ref="AI1169" si="4323">AH1169/AE1169</f>
        <v>0.94673123486682809</v>
      </c>
      <c r="AK1169" s="429"/>
    </row>
    <row r="1170" spans="1:37" ht="15.75" hidden="1" customHeight="1" thickBot="1" x14ac:dyDescent="0.3">
      <c r="A1170" s="360" t="s">
        <v>1760</v>
      </c>
      <c r="B1170" s="157">
        <v>2016</v>
      </c>
      <c r="C1170" s="157">
        <v>5</v>
      </c>
      <c r="D1170" s="342" t="s">
        <v>1016</v>
      </c>
      <c r="E1170" s="159">
        <v>42491</v>
      </c>
      <c r="F1170" s="159">
        <v>42521</v>
      </c>
      <c r="G1170" s="343">
        <f t="shared" ca="1" si="4298"/>
        <v>0</v>
      </c>
      <c r="H1170" s="156" t="s">
        <v>54</v>
      </c>
      <c r="I1170" s="156" t="s">
        <v>140</v>
      </c>
      <c r="J1170" s="156" t="s">
        <v>1750</v>
      </c>
      <c r="K1170" s="344" t="str">
        <f t="shared" ca="1" si="4299"/>
        <v>Completed</v>
      </c>
      <c r="L1170" s="157" t="s">
        <v>64</v>
      </c>
      <c r="M1170" s="157" t="s">
        <v>58</v>
      </c>
      <c r="N1170" s="157" t="s">
        <v>59</v>
      </c>
      <c r="O1170" s="157" t="s">
        <v>60</v>
      </c>
      <c r="P1170" s="157" t="s">
        <v>61</v>
      </c>
      <c r="Q1170" s="157" t="s">
        <v>62</v>
      </c>
      <c r="R1170" s="158">
        <v>0.2</v>
      </c>
      <c r="S1170" s="158">
        <v>1</v>
      </c>
      <c r="T1170" s="345">
        <v>1100000</v>
      </c>
      <c r="U1170" s="345">
        <v>1101445</v>
      </c>
      <c r="V1170" s="344">
        <f t="shared" si="4300"/>
        <v>0</v>
      </c>
      <c r="W1170" s="344">
        <f t="shared" si="4301"/>
        <v>1100000</v>
      </c>
      <c r="X1170" s="345">
        <v>219</v>
      </c>
      <c r="Y1170" s="346">
        <f t="shared" si="4302"/>
        <v>1.9882971914167297E-4</v>
      </c>
      <c r="Z1170" s="347">
        <f t="shared" si="4303"/>
        <v>0</v>
      </c>
      <c r="AA1170" s="348">
        <f t="shared" si="4304"/>
        <v>220</v>
      </c>
      <c r="AB1170" s="349">
        <f t="shared" si="4305"/>
        <v>220</v>
      </c>
      <c r="AC1170" s="348">
        <f t="shared" si="4306"/>
        <v>0</v>
      </c>
      <c r="AD1170" s="350">
        <f t="shared" si="4307"/>
        <v>1100</v>
      </c>
      <c r="AE1170" s="351">
        <v>0</v>
      </c>
      <c r="AF1170" s="352">
        <f t="shared" si="4308"/>
        <v>-1100</v>
      </c>
      <c r="AG1170" s="352">
        <v>0</v>
      </c>
      <c r="AH1170" s="352">
        <f t="shared" si="4309"/>
        <v>-220</v>
      </c>
      <c r="AI1170" s="353" t="e">
        <f t="shared" si="4310"/>
        <v>#DIV/0!</v>
      </c>
    </row>
    <row r="1171" spans="1:37" ht="15" hidden="1" customHeight="1" x14ac:dyDescent="0.3">
      <c r="A1171" s="96" t="s">
        <v>1751</v>
      </c>
      <c r="B1171" s="97">
        <v>2016</v>
      </c>
      <c r="C1171" s="97">
        <v>5</v>
      </c>
      <c r="D1171" s="98" t="s">
        <v>1016</v>
      </c>
      <c r="E1171" s="99">
        <v>42491</v>
      </c>
      <c r="F1171" s="99">
        <v>42521</v>
      </c>
      <c r="G1171" s="100">
        <f t="shared" ref="G1171:G1172" ca="1" si="4324">IF($N$1&gt;F1171,0,(F1171-$N$1))</f>
        <v>0</v>
      </c>
      <c r="H1171" s="96" t="s">
        <v>54</v>
      </c>
      <c r="I1171" s="96" t="s">
        <v>140</v>
      </c>
      <c r="J1171" s="96" t="s">
        <v>1752</v>
      </c>
      <c r="K1171" s="101" t="str">
        <f t="shared" ref="K1171:K1172" ca="1" si="4325">IF(F1171=0,$L$3,(IF(G1171=0,$L$1,$L$2)))</f>
        <v>Completed</v>
      </c>
      <c r="L1171" s="97" t="s">
        <v>82</v>
      </c>
      <c r="M1171" s="97" t="s">
        <v>58</v>
      </c>
      <c r="N1171" s="97" t="s">
        <v>59</v>
      </c>
      <c r="O1171" s="97" t="s">
        <v>60</v>
      </c>
      <c r="P1171" s="97" t="s">
        <v>61</v>
      </c>
      <c r="Q1171" s="97" t="s">
        <v>62</v>
      </c>
      <c r="R1171" s="102">
        <v>0.1</v>
      </c>
      <c r="S1171" s="102">
        <v>1</v>
      </c>
      <c r="T1171" s="103">
        <v>100000</v>
      </c>
      <c r="U1171" s="103">
        <v>1142258</v>
      </c>
      <c r="V1171" s="101">
        <f t="shared" ref="V1171:V1172" si="4326">IF(U1171&gt;T1171,0,T1171-U1171)</f>
        <v>0</v>
      </c>
      <c r="W1171" s="101">
        <f t="shared" ref="W1171:W1172" si="4327">IF(U1171&gt;T1171,T1171,U1171)</f>
        <v>100000</v>
      </c>
      <c r="X1171" s="103"/>
      <c r="Y1171" s="104">
        <f t="shared" ref="Y1171:Y1172" si="4328">X1171/U1171</f>
        <v>0</v>
      </c>
      <c r="Z1171" s="105" t="e">
        <f t="shared" ref="Z1171:Z1172" si="4329">AE1171/X1171</f>
        <v>#DIV/0!</v>
      </c>
      <c r="AA1171" s="106">
        <f t="shared" ref="AA1171:AA1172" si="4330">IF(O1171="cpv",(T1171*R1171),(T1171/1000*R1171))</f>
        <v>10</v>
      </c>
      <c r="AB1171" s="107">
        <v>100</v>
      </c>
      <c r="AC1171" s="106">
        <f t="shared" ref="AC1171:AC1172" si="4331">AB1171-AA1171</f>
        <v>90</v>
      </c>
      <c r="AD1171" s="108">
        <f t="shared" ref="AD1171:AD1172" si="4332">IF(O1171="cpv",(T1171*S1171),(T1171/1000*S1171))</f>
        <v>100</v>
      </c>
      <c r="AE1171" s="298">
        <v>0</v>
      </c>
      <c r="AF1171" s="109">
        <f t="shared" ref="AF1171:AF1172" si="4333">AE1171-AD1171</f>
        <v>-100</v>
      </c>
      <c r="AG1171" s="109">
        <v>0</v>
      </c>
      <c r="AH1171" s="109">
        <f t="shared" ref="AH1171:AH1172" si="4334">AE1171-AB1171-AG1171</f>
        <v>-100</v>
      </c>
      <c r="AI1171" s="110" t="e">
        <f t="shared" ref="AI1171:AI1172" si="4335">AH1171/AE1171</f>
        <v>#DIV/0!</v>
      </c>
      <c r="AK1171" s="429"/>
    </row>
    <row r="1172" spans="1:37" ht="15" hidden="1" customHeight="1" x14ac:dyDescent="0.3">
      <c r="A1172" s="96" t="s">
        <v>1753</v>
      </c>
      <c r="B1172" s="97">
        <v>2016</v>
      </c>
      <c r="C1172" s="97">
        <v>5</v>
      </c>
      <c r="D1172" s="98" t="s">
        <v>1016</v>
      </c>
      <c r="E1172" s="99">
        <v>42491</v>
      </c>
      <c r="F1172" s="99">
        <v>42521</v>
      </c>
      <c r="G1172" s="100">
        <f t="shared" ca="1" si="4324"/>
        <v>0</v>
      </c>
      <c r="H1172" s="96" t="s">
        <v>54</v>
      </c>
      <c r="I1172" s="96" t="s">
        <v>792</v>
      </c>
      <c r="J1172" s="96"/>
      <c r="K1172" s="101" t="str">
        <f t="shared" ca="1" si="4325"/>
        <v>Completed</v>
      </c>
      <c r="L1172" s="97" t="s">
        <v>82</v>
      </c>
      <c r="M1172" s="97" t="s">
        <v>58</v>
      </c>
      <c r="N1172" s="97" t="s">
        <v>59</v>
      </c>
      <c r="O1172" s="97" t="s">
        <v>60</v>
      </c>
      <c r="P1172" s="97" t="s">
        <v>61</v>
      </c>
      <c r="Q1172" s="97" t="s">
        <v>62</v>
      </c>
      <c r="R1172" s="102">
        <v>0.1</v>
      </c>
      <c r="S1172" s="102">
        <v>1</v>
      </c>
      <c r="T1172" s="103">
        <v>1000000</v>
      </c>
      <c r="U1172" s="103">
        <v>1161683</v>
      </c>
      <c r="V1172" s="101">
        <f t="shared" si="4326"/>
        <v>0</v>
      </c>
      <c r="W1172" s="101">
        <f t="shared" si="4327"/>
        <v>1000000</v>
      </c>
      <c r="X1172" s="103"/>
      <c r="Y1172" s="104">
        <f t="shared" si="4328"/>
        <v>0</v>
      </c>
      <c r="Z1172" s="105" t="e">
        <f t="shared" si="4329"/>
        <v>#DIV/0!</v>
      </c>
      <c r="AA1172" s="106">
        <f t="shared" si="4330"/>
        <v>100</v>
      </c>
      <c r="AB1172" s="107">
        <f t="shared" ref="AB1172" si="4336">IF(O1172="cpv",(IF(V1172&gt;0,U1172*R1172,AA1172)),(IF(V1172&gt;0,U1172/1000*R1172,AA1172)))</f>
        <v>100</v>
      </c>
      <c r="AC1172" s="106">
        <f t="shared" si="4331"/>
        <v>0</v>
      </c>
      <c r="AD1172" s="108">
        <f t="shared" si="4332"/>
        <v>1000</v>
      </c>
      <c r="AE1172" s="298">
        <v>0</v>
      </c>
      <c r="AF1172" s="109">
        <f t="shared" si="4333"/>
        <v>-1000</v>
      </c>
      <c r="AG1172" s="109">
        <v>0</v>
      </c>
      <c r="AH1172" s="109">
        <f t="shared" si="4334"/>
        <v>-100</v>
      </c>
      <c r="AI1172" s="110" t="e">
        <f t="shared" si="4335"/>
        <v>#DIV/0!</v>
      </c>
    </row>
    <row r="1173" spans="1:37" ht="15" hidden="1" customHeight="1" thickBot="1" x14ac:dyDescent="0.3">
      <c r="A1173" s="328" t="s">
        <v>1754</v>
      </c>
      <c r="B1173" s="324">
        <v>2016</v>
      </c>
      <c r="C1173" s="324">
        <v>5</v>
      </c>
      <c r="D1173" s="325" t="s">
        <v>1016</v>
      </c>
      <c r="E1173" s="326">
        <v>42491</v>
      </c>
      <c r="F1173" s="326">
        <v>42521</v>
      </c>
      <c r="G1173" s="327">
        <f t="shared" ref="G1173:G1174" ca="1" si="4337">IF($N$1&gt;F1173,0,(F1173-$N$1))</f>
        <v>0</v>
      </c>
      <c r="H1173" s="328" t="s">
        <v>54</v>
      </c>
      <c r="I1173" s="328" t="s">
        <v>1198</v>
      </c>
      <c r="J1173" s="328"/>
      <c r="K1173" s="329" t="str">
        <f t="shared" ref="K1173:K1174" ca="1" si="4338">IF(F1173=0,$L$3,(IF(G1173=0,$L$1,$L$2)))</f>
        <v>Completed</v>
      </c>
      <c r="L1173" s="324" t="s">
        <v>82</v>
      </c>
      <c r="M1173" s="324" t="s">
        <v>58</v>
      </c>
      <c r="N1173" s="324" t="s">
        <v>78</v>
      </c>
      <c r="O1173" s="324" t="s">
        <v>60</v>
      </c>
      <c r="P1173" s="324" t="s">
        <v>79</v>
      </c>
      <c r="Q1173" s="324" t="s">
        <v>79</v>
      </c>
      <c r="R1173" s="330">
        <v>0.5</v>
      </c>
      <c r="S1173" s="330">
        <v>4.25</v>
      </c>
      <c r="T1173" s="331">
        <v>300000</v>
      </c>
      <c r="U1173" s="331">
        <v>301290</v>
      </c>
      <c r="V1173" s="329">
        <f t="shared" ref="V1173:V1174" si="4339">IF(U1173&gt;T1173,0,T1173-U1173)</f>
        <v>0</v>
      </c>
      <c r="W1173" s="329">
        <f t="shared" ref="W1173:W1174" si="4340">IF(U1173&gt;T1173,T1173,U1173)</f>
        <v>300000</v>
      </c>
      <c r="X1173" s="331"/>
      <c r="Y1173" s="332">
        <f t="shared" ref="Y1173:Y1174" si="4341">X1173/U1173</f>
        <v>0</v>
      </c>
      <c r="Z1173" s="333" t="e">
        <f t="shared" ref="Z1173:Z1174" si="4342">AE1173/X1173</f>
        <v>#DIV/0!</v>
      </c>
      <c r="AA1173" s="334">
        <f t="shared" ref="AA1173:AA1174" si="4343">IF(O1173="cpv",(T1173*R1173),(T1173/1000*R1173))</f>
        <v>150</v>
      </c>
      <c r="AB1173" s="335">
        <f t="shared" ref="AB1173:AB1174" si="4344">IF(O1173="cpv",(IF(V1173&gt;0,U1173*R1173,AA1173)),(IF(V1173&gt;0,U1173/1000*R1173,AA1173)))</f>
        <v>150</v>
      </c>
      <c r="AC1173" s="334">
        <f t="shared" ref="AC1173:AC1174" si="4345">AB1173-AA1173</f>
        <v>0</v>
      </c>
      <c r="AD1173" s="336">
        <f t="shared" ref="AD1173:AD1174" si="4346">IF(O1173="cpv",(T1173*S1173),(T1173/1000*S1173))</f>
        <v>1275</v>
      </c>
      <c r="AE1173" s="337">
        <v>1611</v>
      </c>
      <c r="AF1173" s="338">
        <f t="shared" ref="AF1173:AF1174" si="4347">AE1173-AD1173</f>
        <v>336</v>
      </c>
      <c r="AG1173" s="338">
        <v>0</v>
      </c>
      <c r="AH1173" s="338">
        <f t="shared" ref="AH1173:AH1174" si="4348">AE1173-AB1173-AG1173</f>
        <v>1461</v>
      </c>
      <c r="AI1173" s="339">
        <f t="shared" ref="AI1173:AI1174" si="4349">AH1173/AE1173</f>
        <v>0.90689013035381749</v>
      </c>
    </row>
    <row r="1174" spans="1:37" ht="15" hidden="1" customHeight="1" x14ac:dyDescent="0.3">
      <c r="A1174" s="359" t="s">
        <v>1755</v>
      </c>
      <c r="B1174" s="111">
        <v>2016</v>
      </c>
      <c r="C1174" s="111">
        <v>5</v>
      </c>
      <c r="D1174" s="112" t="s">
        <v>1016</v>
      </c>
      <c r="E1174" s="113">
        <v>42491</v>
      </c>
      <c r="F1174" s="113">
        <v>42521</v>
      </c>
      <c r="G1174" s="114">
        <f t="shared" ca="1" si="4337"/>
        <v>0</v>
      </c>
      <c r="H1174" s="115" t="s">
        <v>95</v>
      </c>
      <c r="I1174" s="115" t="s">
        <v>1360</v>
      </c>
      <c r="J1174" s="115" t="s">
        <v>1759</v>
      </c>
      <c r="K1174" s="116" t="str">
        <f t="shared" ca="1" si="4338"/>
        <v>Completed</v>
      </c>
      <c r="L1174" s="111" t="s">
        <v>82</v>
      </c>
      <c r="M1174" s="111" t="s">
        <v>58</v>
      </c>
      <c r="N1174" s="111" t="s">
        <v>78</v>
      </c>
      <c r="O1174" s="111" t="s">
        <v>60</v>
      </c>
      <c r="P1174" s="111" t="s">
        <v>79</v>
      </c>
      <c r="Q1174" s="111" t="s">
        <v>79</v>
      </c>
      <c r="R1174" s="117">
        <v>0.5</v>
      </c>
      <c r="S1174" s="117">
        <v>6</v>
      </c>
      <c r="T1174" s="118">
        <v>400000</v>
      </c>
      <c r="U1174" s="118">
        <v>401021</v>
      </c>
      <c r="V1174" s="116">
        <f t="shared" si="4339"/>
        <v>0</v>
      </c>
      <c r="W1174" s="116">
        <f t="shared" si="4340"/>
        <v>400000</v>
      </c>
      <c r="X1174" s="118">
        <v>2355</v>
      </c>
      <c r="Y1174" s="119">
        <f t="shared" si="4341"/>
        <v>5.8725104171601988E-3</v>
      </c>
      <c r="Z1174" s="120">
        <f t="shared" si="4342"/>
        <v>1.0191082802547771</v>
      </c>
      <c r="AA1174" s="121">
        <f t="shared" si="4343"/>
        <v>200</v>
      </c>
      <c r="AB1174" s="122">
        <f t="shared" si="4344"/>
        <v>200</v>
      </c>
      <c r="AC1174" s="121">
        <f t="shared" si="4345"/>
        <v>0</v>
      </c>
      <c r="AD1174" s="123">
        <f t="shared" si="4346"/>
        <v>2400</v>
      </c>
      <c r="AE1174" s="293">
        <v>2400</v>
      </c>
      <c r="AF1174" s="124">
        <f t="shared" si="4347"/>
        <v>0</v>
      </c>
      <c r="AG1174" s="124">
        <v>0</v>
      </c>
      <c r="AH1174" s="124">
        <f t="shared" si="4348"/>
        <v>2200</v>
      </c>
      <c r="AI1174" s="340">
        <f t="shared" si="4349"/>
        <v>0.91666666666666663</v>
      </c>
      <c r="AK1174" s="429"/>
    </row>
    <row r="1175" spans="1:37" ht="15.75" hidden="1" customHeight="1" thickBot="1" x14ac:dyDescent="0.3">
      <c r="A1175" s="360" t="s">
        <v>1758</v>
      </c>
      <c r="B1175" s="157">
        <v>2016</v>
      </c>
      <c r="C1175" s="157">
        <v>5</v>
      </c>
      <c r="D1175" s="342" t="s">
        <v>1016</v>
      </c>
      <c r="E1175" s="159">
        <v>42491</v>
      </c>
      <c r="F1175" s="159">
        <v>42521</v>
      </c>
      <c r="G1175" s="343">
        <f t="shared" ref="G1175:G1177" ca="1" si="4350">IF($N$1&gt;F1175,0,(F1175-$N$1))</f>
        <v>0</v>
      </c>
      <c r="H1175" s="156" t="s">
        <v>95</v>
      </c>
      <c r="I1175" s="156" t="s">
        <v>1360</v>
      </c>
      <c r="J1175" s="156" t="s">
        <v>1759</v>
      </c>
      <c r="K1175" s="344" t="str">
        <f t="shared" ref="K1175:K1177" ca="1" si="4351">IF(F1175=0,$L$3,(IF(G1175=0,$L$1,$L$2)))</f>
        <v>Completed</v>
      </c>
      <c r="L1175" s="157" t="s">
        <v>77</v>
      </c>
      <c r="M1175" s="157" t="s">
        <v>58</v>
      </c>
      <c r="N1175" s="157" t="s">
        <v>78</v>
      </c>
      <c r="O1175" s="157" t="s">
        <v>60</v>
      </c>
      <c r="P1175" s="157" t="s">
        <v>79</v>
      </c>
      <c r="Q1175" s="157" t="s">
        <v>79</v>
      </c>
      <c r="R1175" s="158">
        <v>1.5</v>
      </c>
      <c r="S1175" s="158">
        <v>6</v>
      </c>
      <c r="T1175" s="345">
        <v>266666</v>
      </c>
      <c r="U1175" s="345">
        <v>266666</v>
      </c>
      <c r="V1175" s="344">
        <f t="shared" ref="V1175:V1177" si="4352">IF(U1175&gt;T1175,0,T1175-U1175)</f>
        <v>0</v>
      </c>
      <c r="W1175" s="344">
        <f t="shared" ref="W1175:W1177" si="4353">IF(U1175&gt;T1175,T1175,U1175)</f>
        <v>266666</v>
      </c>
      <c r="X1175" s="345">
        <v>1723</v>
      </c>
      <c r="Y1175" s="346">
        <f t="shared" ref="Y1175:Y1177" si="4354">X1175/U1175</f>
        <v>6.4612661531653825E-3</v>
      </c>
      <c r="Z1175" s="347">
        <f t="shared" ref="Z1175:Z1177" si="4355">AE1175/X1175</f>
        <v>0.9286105629715613</v>
      </c>
      <c r="AA1175" s="348">
        <f t="shared" ref="AA1175:AA1177" si="4356">IF(O1175="cpv",(T1175*R1175),(T1175/1000*R1175))</f>
        <v>399.99900000000002</v>
      </c>
      <c r="AB1175" s="349">
        <f t="shared" ref="AB1175:AB1177" si="4357">IF(O1175="cpv",(IF(V1175&gt;0,U1175*R1175,AA1175)),(IF(V1175&gt;0,U1175/1000*R1175,AA1175)))</f>
        <v>399.99900000000002</v>
      </c>
      <c r="AC1175" s="348">
        <f t="shared" ref="AC1175:AC1177" si="4358">AB1175-AA1175</f>
        <v>0</v>
      </c>
      <c r="AD1175" s="350">
        <f t="shared" ref="AD1175:AD1177" si="4359">IF(O1175="cpv",(T1175*S1175),(T1175/1000*S1175))</f>
        <v>1599.9960000000001</v>
      </c>
      <c r="AE1175" s="351">
        <v>1599.9960000000001</v>
      </c>
      <c r="AF1175" s="352">
        <f t="shared" ref="AF1175:AF1177" si="4360">AE1175-AD1175</f>
        <v>0</v>
      </c>
      <c r="AG1175" s="352">
        <v>0</v>
      </c>
      <c r="AH1175" s="352">
        <f t="shared" ref="AH1175:AH1177" si="4361">AE1175-AB1175-AG1175</f>
        <v>1199.9970000000001</v>
      </c>
      <c r="AI1175" s="353">
        <f t="shared" ref="AI1175:AI1177" si="4362">AH1175/AE1175</f>
        <v>0.75</v>
      </c>
    </row>
    <row r="1176" spans="1:37" ht="15.75" hidden="1" customHeight="1" thickBot="1" x14ac:dyDescent="0.3">
      <c r="A1176" s="362" t="s">
        <v>1764</v>
      </c>
      <c r="B1176" s="141">
        <v>2016</v>
      </c>
      <c r="C1176" s="141">
        <v>5</v>
      </c>
      <c r="D1176" s="142" t="s">
        <v>1016</v>
      </c>
      <c r="E1176" s="143">
        <v>42521</v>
      </c>
      <c r="F1176" s="143">
        <v>42521</v>
      </c>
      <c r="G1176" s="144">
        <f t="shared" ca="1" si="4350"/>
        <v>0</v>
      </c>
      <c r="H1176" s="145" t="s">
        <v>84</v>
      </c>
      <c r="I1176" s="145" t="s">
        <v>1276</v>
      </c>
      <c r="J1176" s="145" t="s">
        <v>1763</v>
      </c>
      <c r="K1176" s="146" t="str">
        <f t="shared" ca="1" si="4351"/>
        <v>Completed</v>
      </c>
      <c r="L1176" s="141" t="s">
        <v>305</v>
      </c>
      <c r="M1176" s="141" t="s">
        <v>58</v>
      </c>
      <c r="N1176" s="111" t="s">
        <v>3787</v>
      </c>
      <c r="O1176" s="141" t="s">
        <v>60</v>
      </c>
      <c r="P1176" s="141" t="s">
        <v>79</v>
      </c>
      <c r="Q1176" s="141" t="s">
        <v>79</v>
      </c>
      <c r="R1176" s="147">
        <v>4</v>
      </c>
      <c r="S1176" s="147">
        <v>9.5</v>
      </c>
      <c r="T1176" s="148">
        <v>842000</v>
      </c>
      <c r="U1176" s="148">
        <v>917301</v>
      </c>
      <c r="V1176" s="146">
        <f t="shared" si="4352"/>
        <v>0</v>
      </c>
      <c r="W1176" s="146">
        <f t="shared" si="4353"/>
        <v>842000</v>
      </c>
      <c r="X1176" s="148">
        <v>16064</v>
      </c>
      <c r="Y1176" s="149">
        <f t="shared" si="4354"/>
        <v>1.7512245162711042E-2</v>
      </c>
      <c r="Z1176" s="150">
        <f t="shared" si="4355"/>
        <v>0.49800796812749004</v>
      </c>
      <c r="AA1176" s="151">
        <f t="shared" si="4356"/>
        <v>3368</v>
      </c>
      <c r="AB1176" s="152">
        <f t="shared" si="4357"/>
        <v>3368</v>
      </c>
      <c r="AC1176" s="151">
        <f t="shared" si="4358"/>
        <v>0</v>
      </c>
      <c r="AD1176" s="153">
        <f t="shared" si="4359"/>
        <v>7999</v>
      </c>
      <c r="AE1176" s="295">
        <v>8000</v>
      </c>
      <c r="AF1176" s="154">
        <f t="shared" si="4360"/>
        <v>1</v>
      </c>
      <c r="AG1176" s="154">
        <v>0</v>
      </c>
      <c r="AH1176" s="154">
        <f t="shared" si="4361"/>
        <v>4632</v>
      </c>
      <c r="AI1176" s="354">
        <f t="shared" si="4362"/>
        <v>0.57899999999999996</v>
      </c>
    </row>
    <row r="1177" spans="1:37" ht="15.75" hidden="1" customHeight="1" thickBot="1" x14ac:dyDescent="0.3">
      <c r="A1177" s="359" t="s">
        <v>1767</v>
      </c>
      <c r="B1177" s="111">
        <v>2016</v>
      </c>
      <c r="C1177" s="111">
        <v>6</v>
      </c>
      <c r="D1177" s="112" t="s">
        <v>1016</v>
      </c>
      <c r="E1177" s="113">
        <v>42522</v>
      </c>
      <c r="F1177" s="113">
        <v>42551</v>
      </c>
      <c r="G1177" s="114">
        <f t="shared" ca="1" si="4350"/>
        <v>0</v>
      </c>
      <c r="H1177" s="115" t="s">
        <v>84</v>
      </c>
      <c r="I1177" s="115" t="s">
        <v>1771</v>
      </c>
      <c r="J1177" s="115" t="s">
        <v>1772</v>
      </c>
      <c r="K1177" s="116" t="str">
        <f t="shared" ca="1" si="4351"/>
        <v>Completed</v>
      </c>
      <c r="L1177" s="111" t="s">
        <v>64</v>
      </c>
      <c r="M1177" s="111" t="s">
        <v>58</v>
      </c>
      <c r="N1177" s="111" t="s">
        <v>78</v>
      </c>
      <c r="O1177" s="111" t="s">
        <v>60</v>
      </c>
      <c r="P1177" s="111" t="s">
        <v>79</v>
      </c>
      <c r="Q1177" s="111" t="s">
        <v>79</v>
      </c>
      <c r="R1177" s="117">
        <v>2.5</v>
      </c>
      <c r="S1177" s="117">
        <v>4.5</v>
      </c>
      <c r="T1177" s="118">
        <v>333333</v>
      </c>
      <c r="U1177" s="118">
        <v>335375</v>
      </c>
      <c r="V1177" s="116">
        <f t="shared" si="4352"/>
        <v>0</v>
      </c>
      <c r="W1177" s="116">
        <f t="shared" si="4353"/>
        <v>333333</v>
      </c>
      <c r="X1177" s="118">
        <v>5045</v>
      </c>
      <c r="Y1177" s="119">
        <f t="shared" si="4354"/>
        <v>1.5042862467387253E-2</v>
      </c>
      <c r="Z1177" s="120">
        <f t="shared" si="4355"/>
        <v>0.29914519326065409</v>
      </c>
      <c r="AA1177" s="121">
        <f t="shared" si="4356"/>
        <v>833.3325000000001</v>
      </c>
      <c r="AB1177" s="122">
        <f t="shared" si="4357"/>
        <v>833.3325000000001</v>
      </c>
      <c r="AC1177" s="121">
        <f t="shared" si="4358"/>
        <v>0</v>
      </c>
      <c r="AD1177" s="123">
        <f t="shared" si="4359"/>
        <v>1499.9985000000001</v>
      </c>
      <c r="AE1177" s="351">
        <f>IF((SUMIF($J$7:$J$1048576,J1177,$U$7:$U$1048576))&gt;(SUMIF($J$7:$J$1048576,J1177,$T$7:$T$1048576)),AD1177,(IF(O1177="cpv",(U1177*S1177),(U1177*S1177/1000))))</f>
        <v>1509.1875</v>
      </c>
      <c r="AF1177" s="124">
        <f t="shared" si="4360"/>
        <v>9.1889999999998508</v>
      </c>
      <c r="AG1177" s="124">
        <v>0</v>
      </c>
      <c r="AH1177" s="124">
        <f t="shared" si="4361"/>
        <v>675.8549999999999</v>
      </c>
      <c r="AI1177" s="340">
        <f t="shared" si="4362"/>
        <v>0.44782705926202004</v>
      </c>
    </row>
    <row r="1178" spans="1:37" ht="15" hidden="1" customHeight="1" thickBot="1" x14ac:dyDescent="0.3">
      <c r="A1178" s="361" t="s">
        <v>1768</v>
      </c>
      <c r="B1178" s="97">
        <v>2016</v>
      </c>
      <c r="C1178" s="97">
        <v>6</v>
      </c>
      <c r="D1178" s="98" t="s">
        <v>1016</v>
      </c>
      <c r="E1178" s="99">
        <v>42522</v>
      </c>
      <c r="F1178" s="99">
        <v>42551</v>
      </c>
      <c r="G1178" s="100">
        <f t="shared" ref="G1178" ca="1" si="4363">IF($N$1&gt;F1178,0,(F1178-$N$1))</f>
        <v>0</v>
      </c>
      <c r="H1178" s="96" t="s">
        <v>84</v>
      </c>
      <c r="I1178" s="96" t="s">
        <v>1771</v>
      </c>
      <c r="J1178" s="96" t="s">
        <v>1772</v>
      </c>
      <c r="K1178" s="101" t="str">
        <f t="shared" ref="K1178" ca="1" si="4364">IF(F1178=0,$L$3,(IF(G1178=0,$L$1,$L$2)))</f>
        <v>Completed</v>
      </c>
      <c r="L1178" s="97" t="s">
        <v>82</v>
      </c>
      <c r="M1178" s="97" t="s">
        <v>58</v>
      </c>
      <c r="N1178" s="97" t="s">
        <v>78</v>
      </c>
      <c r="O1178" s="97" t="s">
        <v>60</v>
      </c>
      <c r="P1178" s="97" t="s">
        <v>79</v>
      </c>
      <c r="Q1178" s="97" t="s">
        <v>79</v>
      </c>
      <c r="R1178" s="102">
        <v>0.5</v>
      </c>
      <c r="S1178" s="102">
        <v>4.5</v>
      </c>
      <c r="T1178" s="103">
        <v>1500000</v>
      </c>
      <c r="U1178" s="103">
        <v>1501269</v>
      </c>
      <c r="V1178" s="101">
        <f t="shared" ref="V1178" si="4365">IF(U1178&gt;T1178,0,T1178-U1178)</f>
        <v>0</v>
      </c>
      <c r="W1178" s="101">
        <f t="shared" ref="W1178" si="4366">IF(U1178&gt;T1178,T1178,U1178)</f>
        <v>1500000</v>
      </c>
      <c r="X1178" s="103"/>
      <c r="Y1178" s="104">
        <f t="shared" ref="Y1178" si="4367">X1178/U1178</f>
        <v>0</v>
      </c>
      <c r="Z1178" s="105" t="e">
        <f t="shared" ref="Z1178" si="4368">AE1178/X1178</f>
        <v>#DIV/0!</v>
      </c>
      <c r="AA1178" s="106">
        <f t="shared" ref="AA1178" si="4369">IF(O1178="cpv",(T1178*R1178),(T1178/1000*R1178))</f>
        <v>750</v>
      </c>
      <c r="AB1178" s="107">
        <f t="shared" ref="AB1178" si="4370">IF(O1178="cpv",(IF(V1178&gt;0,U1178*R1178,AA1178)),(IF(V1178&gt;0,U1178/1000*R1178,AA1178)))</f>
        <v>750</v>
      </c>
      <c r="AC1178" s="106">
        <f t="shared" ref="AC1178" si="4371">AB1178-AA1178</f>
        <v>0</v>
      </c>
      <c r="AD1178" s="108">
        <f t="shared" ref="AD1178" si="4372">IF(O1178="cpv",(T1178*S1178),(T1178/1000*S1178))</f>
        <v>6750</v>
      </c>
      <c r="AE1178" s="293">
        <f>IF((SUMIF($J$7:$J$1048576,J1178,$U$7:$U$1048576))&gt;(SUMIF($J$7:$J$1048576,J1178,$T$7:$T$1048576)),AD1178,(IF(O1178="cpv",(U1178*S1178),(U1178*S1178/1000))))</f>
        <v>6755.7105000000001</v>
      </c>
      <c r="AF1178" s="109">
        <f t="shared" ref="AF1178" si="4373">AE1178-AD1178</f>
        <v>5.7105000000001382</v>
      </c>
      <c r="AG1178" s="109">
        <v>0</v>
      </c>
      <c r="AH1178" s="109">
        <f t="shared" ref="AH1178" si="4374">AE1178-AB1178-AG1178</f>
        <v>6005.7105000000001</v>
      </c>
      <c r="AI1178" s="341">
        <f t="shared" ref="AI1178" si="4375">AH1178/AE1178</f>
        <v>0.88898280943210928</v>
      </c>
    </row>
    <row r="1179" spans="1:37" ht="15" hidden="1" customHeight="1" thickBot="1" x14ac:dyDescent="0.3">
      <c r="A1179" s="361" t="s">
        <v>1769</v>
      </c>
      <c r="B1179" s="97">
        <v>2016</v>
      </c>
      <c r="C1179" s="97">
        <v>6</v>
      </c>
      <c r="D1179" s="98" t="s">
        <v>1016</v>
      </c>
      <c r="E1179" s="99">
        <v>42522</v>
      </c>
      <c r="F1179" s="99">
        <v>42551</v>
      </c>
      <c r="G1179" s="100">
        <f t="shared" ref="G1179:G1180" ca="1" si="4376">IF($N$1&gt;F1179,0,(F1179-$N$1))</f>
        <v>0</v>
      </c>
      <c r="H1179" s="96" t="s">
        <v>84</v>
      </c>
      <c r="I1179" s="96" t="s">
        <v>1771</v>
      </c>
      <c r="J1179" s="96" t="s">
        <v>1772</v>
      </c>
      <c r="K1179" s="101" t="str">
        <f t="shared" ref="K1179:K1180" ca="1" si="4377">IF(F1179=0,$L$3,(IF(G1179=0,$L$1,$L$2)))</f>
        <v>Completed</v>
      </c>
      <c r="L1179" s="97" t="s">
        <v>1773</v>
      </c>
      <c r="M1179" s="97" t="s">
        <v>58</v>
      </c>
      <c r="N1179" s="97" t="s">
        <v>78</v>
      </c>
      <c r="O1179" s="97" t="s">
        <v>60</v>
      </c>
      <c r="P1179" s="97" t="s">
        <v>79</v>
      </c>
      <c r="Q1179" s="97" t="s">
        <v>79</v>
      </c>
      <c r="R1179" s="102">
        <v>2.5</v>
      </c>
      <c r="S1179" s="102">
        <v>4.5</v>
      </c>
      <c r="T1179" s="103">
        <v>1000000</v>
      </c>
      <c r="U1179" s="103">
        <v>765170</v>
      </c>
      <c r="V1179" s="101">
        <f t="shared" ref="V1179:V1180" si="4378">IF(U1179&gt;T1179,0,T1179-U1179)</f>
        <v>234830</v>
      </c>
      <c r="W1179" s="101">
        <f t="shared" ref="W1179:W1180" si="4379">IF(U1179&gt;T1179,T1179,U1179)</f>
        <v>765170</v>
      </c>
      <c r="X1179" s="103">
        <v>6789</v>
      </c>
      <c r="Y1179" s="104">
        <f t="shared" ref="Y1179:Y1180" si="4380">X1179/U1179</f>
        <v>8.8725381287818386E-3</v>
      </c>
      <c r="Z1179" s="105">
        <f t="shared" ref="Z1179:Z1180" si="4381">AE1179/X1179</f>
        <v>0.50718294299602296</v>
      </c>
      <c r="AA1179" s="106">
        <f t="shared" ref="AA1179:AA1180" si="4382">IF(O1179="cpv",(T1179*R1179),(T1179/1000*R1179))</f>
        <v>2500</v>
      </c>
      <c r="AB1179" s="107">
        <f t="shared" ref="AB1179:AB1180" si="4383">IF(O1179="cpv",(IF(V1179&gt;0,U1179*R1179,AA1179)),(IF(V1179&gt;0,U1179/1000*R1179,AA1179)))</f>
        <v>1912.925</v>
      </c>
      <c r="AC1179" s="106">
        <f t="shared" ref="AC1179:AC1180" si="4384">AB1179-AA1179</f>
        <v>-587.07500000000005</v>
      </c>
      <c r="AD1179" s="108">
        <f t="shared" ref="AD1179:AD1180" si="4385">IF(O1179="cpv",(T1179*S1179),(T1179/1000*S1179))</f>
        <v>4500</v>
      </c>
      <c r="AE1179" s="293">
        <f>IF((SUMIF($J$7:$J$1048576,J1179,$U$7:$U$1048576))&gt;(SUMIF($J$7:$J$1048576,J1179,$T$7:$T$1048576)),AD1179,(IF(O1179="cpv",(U1179*S1179),(U1179*S1179/1000))))</f>
        <v>3443.2649999999999</v>
      </c>
      <c r="AF1179" s="109">
        <f t="shared" ref="AF1179:AF1180" si="4386">AE1179-AD1179</f>
        <v>-1056.7350000000001</v>
      </c>
      <c r="AG1179" s="109">
        <v>0</v>
      </c>
      <c r="AH1179" s="109">
        <f t="shared" ref="AH1179:AH1180" si="4387">AE1179-AB1179-AG1179</f>
        <v>1530.34</v>
      </c>
      <c r="AI1179" s="341">
        <f t="shared" ref="AI1179:AI1180" si="4388">AH1179/AE1179</f>
        <v>0.44444444444444442</v>
      </c>
      <c r="AJ1179" s="466"/>
    </row>
    <row r="1180" spans="1:37" ht="15.75" hidden="1" customHeight="1" thickBot="1" x14ac:dyDescent="0.3">
      <c r="A1180" s="360" t="s">
        <v>1770</v>
      </c>
      <c r="B1180" s="157">
        <v>2016</v>
      </c>
      <c r="C1180" s="157">
        <v>6</v>
      </c>
      <c r="D1180" s="342" t="s">
        <v>1016</v>
      </c>
      <c r="E1180" s="159">
        <v>42522</v>
      </c>
      <c r="F1180" s="159">
        <v>42551</v>
      </c>
      <c r="G1180" s="343">
        <f t="shared" ca="1" si="4376"/>
        <v>0</v>
      </c>
      <c r="H1180" s="156" t="s">
        <v>84</v>
      </c>
      <c r="I1180" s="156" t="s">
        <v>1771</v>
      </c>
      <c r="J1180" s="156" t="s">
        <v>1772</v>
      </c>
      <c r="K1180" s="344" t="str">
        <f t="shared" ca="1" si="4377"/>
        <v>Completed</v>
      </c>
      <c r="L1180" s="157" t="s">
        <v>57</v>
      </c>
      <c r="M1180" s="157" t="s">
        <v>58</v>
      </c>
      <c r="N1180" s="157" t="s">
        <v>78</v>
      </c>
      <c r="O1180" s="157" t="s">
        <v>60</v>
      </c>
      <c r="P1180" s="157" t="s">
        <v>79</v>
      </c>
      <c r="Q1180" s="157" t="s">
        <v>79</v>
      </c>
      <c r="R1180" s="158">
        <v>2.5</v>
      </c>
      <c r="S1180" s="158">
        <v>4.5</v>
      </c>
      <c r="T1180" s="345">
        <v>500000</v>
      </c>
      <c r="U1180" s="345">
        <v>118953</v>
      </c>
      <c r="V1180" s="344">
        <f t="shared" si="4378"/>
        <v>381047</v>
      </c>
      <c r="W1180" s="344">
        <f t="shared" si="4379"/>
        <v>118953</v>
      </c>
      <c r="X1180" s="345"/>
      <c r="Y1180" s="346">
        <f t="shared" si="4380"/>
        <v>0</v>
      </c>
      <c r="Z1180" s="347" t="e">
        <f t="shared" si="4381"/>
        <v>#DIV/0!</v>
      </c>
      <c r="AA1180" s="348">
        <f t="shared" si="4382"/>
        <v>1250</v>
      </c>
      <c r="AB1180" s="349">
        <f t="shared" si="4383"/>
        <v>297.38249999999999</v>
      </c>
      <c r="AC1180" s="348">
        <f t="shared" si="4384"/>
        <v>-952.61750000000006</v>
      </c>
      <c r="AD1180" s="350">
        <f t="shared" si="4385"/>
        <v>2250</v>
      </c>
      <c r="AE1180" s="293">
        <f>535.2885+256.55</f>
        <v>791.83850000000007</v>
      </c>
      <c r="AF1180" s="352">
        <f t="shared" si="4386"/>
        <v>-1458.1614999999999</v>
      </c>
      <c r="AG1180" s="352">
        <v>0</v>
      </c>
      <c r="AH1180" s="352">
        <f t="shared" si="4387"/>
        <v>494.45600000000007</v>
      </c>
      <c r="AI1180" s="353">
        <f t="shared" si="4388"/>
        <v>0.62444046355412119</v>
      </c>
    </row>
    <row r="1181" spans="1:37" ht="15" hidden="1" customHeight="1" thickBot="1" x14ac:dyDescent="0.3">
      <c r="A1181" s="359" t="s">
        <v>1774</v>
      </c>
      <c r="B1181" s="111">
        <v>2016</v>
      </c>
      <c r="C1181" s="111">
        <v>6</v>
      </c>
      <c r="D1181" s="112" t="s">
        <v>1016</v>
      </c>
      <c r="E1181" s="113">
        <v>42522</v>
      </c>
      <c r="F1181" s="113">
        <v>42551</v>
      </c>
      <c r="G1181" s="114">
        <f t="shared" ref="G1181:G1183" ca="1" si="4389">IF($N$1&gt;F1181,0,(F1181-$N$1))</f>
        <v>0</v>
      </c>
      <c r="H1181" s="115" t="s">
        <v>84</v>
      </c>
      <c r="I1181" s="115" t="s">
        <v>1771</v>
      </c>
      <c r="J1181" s="115" t="s">
        <v>1777</v>
      </c>
      <c r="K1181" s="116" t="str">
        <f t="shared" ref="K1181:K1183" ca="1" si="4390">IF(F1181=0,$L$3,(IF(G1181=0,$L$1,$L$2)))</f>
        <v>Completed</v>
      </c>
      <c r="L1181" s="111" t="s">
        <v>57</v>
      </c>
      <c r="M1181" s="111" t="s">
        <v>58</v>
      </c>
      <c r="N1181" s="111" t="s">
        <v>108</v>
      </c>
      <c r="O1181" s="111" t="s">
        <v>109</v>
      </c>
      <c r="P1181" s="111" t="s">
        <v>100</v>
      </c>
      <c r="Q1181" s="111" t="s">
        <v>101</v>
      </c>
      <c r="R1181" s="117">
        <v>1.4999999999999999E-2</v>
      </c>
      <c r="S1181" s="117">
        <v>0.04</v>
      </c>
      <c r="T1181" s="118">
        <v>100000</v>
      </c>
      <c r="U1181" s="118">
        <v>45864</v>
      </c>
      <c r="V1181" s="116">
        <f t="shared" ref="V1181:V1183" si="4391">IF(U1181&gt;T1181,0,T1181-U1181)</f>
        <v>54136</v>
      </c>
      <c r="W1181" s="116">
        <f t="shared" ref="W1181:W1183" si="4392">IF(U1181&gt;T1181,T1181,U1181)</f>
        <v>45864</v>
      </c>
      <c r="X1181" s="118"/>
      <c r="Y1181" s="119">
        <f t="shared" ref="Y1181:Y1183" si="4393">X1181/U1181</f>
        <v>0</v>
      </c>
      <c r="Z1181" s="120" t="e">
        <f t="shared" ref="Z1181:Z1183" si="4394">AE1181/X1181</f>
        <v>#DIV/0!</v>
      </c>
      <c r="AA1181" s="121">
        <f t="shared" ref="AA1181:AA1183" si="4395">IF(O1181="cpv",(T1181*R1181),(T1181/1000*R1181))</f>
        <v>1500</v>
      </c>
      <c r="AB1181" s="122">
        <f t="shared" ref="AB1181:AB1183" si="4396">IF(O1181="cpv",(IF(V1181&gt;0,U1181*R1181,AA1181)),(IF(V1181&gt;0,U1181/1000*R1181,AA1181)))</f>
        <v>687.95999999999992</v>
      </c>
      <c r="AC1181" s="121">
        <f t="shared" ref="AC1181:AC1183" si="4397">AB1181-AA1181</f>
        <v>-812.04000000000008</v>
      </c>
      <c r="AD1181" s="123">
        <f t="shared" ref="AD1181:AD1183" si="4398">IF(O1181="cpv",(T1181*S1181),(T1181/1000*S1181))</f>
        <v>4000</v>
      </c>
      <c r="AE1181" s="293">
        <f>IF((SUMIF($J$7:$J$1048576,J1181,$U$7:$U$1048576))&gt;(SUMIF($J$7:$J$1048576,J1181,$T$7:$T$1048576)),AD1181,(IF(O1181="cpv",(U1181*S1181),(U1181*S1181/1000))))</f>
        <v>1834.56</v>
      </c>
      <c r="AF1181" s="124">
        <f t="shared" ref="AF1181:AF1183" si="4399">AE1181-AD1181</f>
        <v>-2165.44</v>
      </c>
      <c r="AG1181" s="124">
        <v>0</v>
      </c>
      <c r="AH1181" s="124">
        <f t="shared" ref="AH1181:AH1183" si="4400">AE1181-AB1181-AG1181</f>
        <v>1146.5999999999999</v>
      </c>
      <c r="AI1181" s="340">
        <f t="shared" ref="AI1181:AI1183" si="4401">AH1181/AE1181</f>
        <v>0.625</v>
      </c>
    </row>
    <row r="1182" spans="1:37" ht="15" hidden="1" customHeight="1" thickBot="1" x14ac:dyDescent="0.3">
      <c r="A1182" s="361" t="s">
        <v>1775</v>
      </c>
      <c r="B1182" s="97">
        <v>2016</v>
      </c>
      <c r="C1182" s="97">
        <v>6</v>
      </c>
      <c r="D1182" s="98" t="s">
        <v>1016</v>
      </c>
      <c r="E1182" s="99">
        <v>42522</v>
      </c>
      <c r="F1182" s="99">
        <v>42551</v>
      </c>
      <c r="G1182" s="100">
        <f t="shared" ca="1" si="4389"/>
        <v>0</v>
      </c>
      <c r="H1182" s="96" t="s">
        <v>84</v>
      </c>
      <c r="I1182" s="96" t="s">
        <v>1771</v>
      </c>
      <c r="J1182" s="96" t="s">
        <v>1777</v>
      </c>
      <c r="K1182" s="101" t="str">
        <f t="shared" ca="1" si="4390"/>
        <v>Completed</v>
      </c>
      <c r="L1182" s="97" t="s">
        <v>92</v>
      </c>
      <c r="M1182" s="97" t="s">
        <v>58</v>
      </c>
      <c r="N1182" s="97" t="s">
        <v>108</v>
      </c>
      <c r="O1182" s="97" t="s">
        <v>109</v>
      </c>
      <c r="P1182" s="97" t="s">
        <v>100</v>
      </c>
      <c r="Q1182" s="97" t="s">
        <v>101</v>
      </c>
      <c r="R1182" s="102">
        <v>1.2E-2</v>
      </c>
      <c r="S1182" s="102">
        <v>0.04</v>
      </c>
      <c r="T1182" s="103">
        <v>80000</v>
      </c>
      <c r="U1182" s="103">
        <v>118013</v>
      </c>
      <c r="V1182" s="101">
        <f t="shared" si="4391"/>
        <v>0</v>
      </c>
      <c r="W1182" s="101">
        <f t="shared" si="4392"/>
        <v>80000</v>
      </c>
      <c r="X1182" s="103">
        <v>1930</v>
      </c>
      <c r="Y1182" s="104">
        <f t="shared" si="4393"/>
        <v>1.6354130477150824E-2</v>
      </c>
      <c r="Z1182" s="105">
        <f t="shared" si="4394"/>
        <v>2.4458652849740936</v>
      </c>
      <c r="AA1182" s="106">
        <f t="shared" si="4395"/>
        <v>960</v>
      </c>
      <c r="AB1182" s="107">
        <f t="shared" si="4396"/>
        <v>960</v>
      </c>
      <c r="AC1182" s="106">
        <f t="shared" si="4397"/>
        <v>0</v>
      </c>
      <c r="AD1182" s="108">
        <f t="shared" si="4398"/>
        <v>3200</v>
      </c>
      <c r="AE1182" s="293">
        <f>IF((SUMIF($J$7:$J$1048576,J1182,$U$7:$U$1048576))&gt;(SUMIF($J$7:$J$1048576,J1182,$T$7:$T$1048576)),AD1182,(IF(O1182="cpv",(U1182*S1182),(U1182*S1182/1000))))</f>
        <v>4720.5200000000004</v>
      </c>
      <c r="AF1182" s="109">
        <f t="shared" si="4399"/>
        <v>1520.5200000000004</v>
      </c>
      <c r="AG1182" s="109">
        <v>0</v>
      </c>
      <c r="AH1182" s="109">
        <f t="shared" si="4400"/>
        <v>3760.5200000000004</v>
      </c>
      <c r="AI1182" s="341">
        <f t="shared" si="4401"/>
        <v>0.79663257437739909</v>
      </c>
    </row>
    <row r="1183" spans="1:37" ht="15.75" hidden="1" customHeight="1" thickBot="1" x14ac:dyDescent="0.3">
      <c r="A1183" s="360" t="s">
        <v>1776</v>
      </c>
      <c r="B1183" s="157">
        <v>2016</v>
      </c>
      <c r="C1183" s="157">
        <v>6</v>
      </c>
      <c r="D1183" s="342" t="s">
        <v>1016</v>
      </c>
      <c r="E1183" s="159">
        <v>42522</v>
      </c>
      <c r="F1183" s="159">
        <v>42551</v>
      </c>
      <c r="G1183" s="343">
        <f t="shared" ca="1" si="4389"/>
        <v>0</v>
      </c>
      <c r="H1183" s="156" t="s">
        <v>84</v>
      </c>
      <c r="I1183" s="156" t="s">
        <v>1771</v>
      </c>
      <c r="J1183" s="156" t="s">
        <v>1777</v>
      </c>
      <c r="K1183" s="344" t="str">
        <f t="shared" ca="1" si="4390"/>
        <v>Completed</v>
      </c>
      <c r="L1183" s="157" t="s">
        <v>133</v>
      </c>
      <c r="M1183" s="157" t="s">
        <v>58</v>
      </c>
      <c r="N1183" s="157" t="s">
        <v>108</v>
      </c>
      <c r="O1183" s="157" t="s">
        <v>109</v>
      </c>
      <c r="P1183" s="157" t="s">
        <v>100</v>
      </c>
      <c r="Q1183" s="157" t="s">
        <v>101</v>
      </c>
      <c r="R1183" s="158">
        <v>5.0000000000000001E-3</v>
      </c>
      <c r="S1183" s="158">
        <v>0.04</v>
      </c>
      <c r="T1183" s="345">
        <v>83000</v>
      </c>
      <c r="U1183" s="345">
        <v>85514</v>
      </c>
      <c r="V1183" s="344">
        <f t="shared" si="4391"/>
        <v>0</v>
      </c>
      <c r="W1183" s="344">
        <f t="shared" si="4392"/>
        <v>83000</v>
      </c>
      <c r="X1183" s="345">
        <v>6515</v>
      </c>
      <c r="Y1183" s="346">
        <f t="shared" si="4393"/>
        <v>7.6186355450569496E-2</v>
      </c>
      <c r="Z1183" s="347">
        <f t="shared" si="4394"/>
        <v>0.60551343054489637</v>
      </c>
      <c r="AA1183" s="348">
        <f t="shared" si="4395"/>
        <v>415</v>
      </c>
      <c r="AB1183" s="349">
        <f t="shared" si="4396"/>
        <v>415</v>
      </c>
      <c r="AC1183" s="348">
        <f t="shared" si="4397"/>
        <v>0</v>
      </c>
      <c r="AD1183" s="350">
        <f t="shared" si="4398"/>
        <v>3320</v>
      </c>
      <c r="AE1183" s="293">
        <f>524.36+3420.56</f>
        <v>3944.92</v>
      </c>
      <c r="AF1183" s="352">
        <f t="shared" si="4399"/>
        <v>624.92000000000007</v>
      </c>
      <c r="AG1183" s="352">
        <v>0</v>
      </c>
      <c r="AH1183" s="352">
        <f t="shared" si="4400"/>
        <v>3529.92</v>
      </c>
      <c r="AI1183" s="353">
        <f t="shared" si="4401"/>
        <v>0.89480141549131542</v>
      </c>
      <c r="AJ1183" s="466"/>
    </row>
    <row r="1184" spans="1:37" ht="15.75" hidden="1" customHeight="1" thickBot="1" x14ac:dyDescent="0.3">
      <c r="A1184" s="362" t="s">
        <v>1778</v>
      </c>
      <c r="B1184" s="141">
        <v>2016</v>
      </c>
      <c r="C1184" s="141">
        <v>6</v>
      </c>
      <c r="D1184" s="142" t="s">
        <v>1016</v>
      </c>
      <c r="E1184" s="143">
        <v>42522</v>
      </c>
      <c r="F1184" s="143">
        <v>42551</v>
      </c>
      <c r="G1184" s="144">
        <f t="shared" ref="G1184:G1185" ca="1" si="4402">IF($N$1&gt;F1184,0,(F1184-$N$1))</f>
        <v>0</v>
      </c>
      <c r="H1184" s="145" t="s">
        <v>84</v>
      </c>
      <c r="I1184" s="145" t="s">
        <v>1771</v>
      </c>
      <c r="J1184" s="145" t="s">
        <v>1779</v>
      </c>
      <c r="K1184" s="146" t="str">
        <f t="shared" ref="K1184:K1185" ca="1" si="4403">IF(F1184=0,$L$3,(IF(G1184=0,$L$1,$L$2)))</f>
        <v>Completed</v>
      </c>
      <c r="L1184" s="141" t="s">
        <v>98</v>
      </c>
      <c r="M1184" s="141" t="s">
        <v>58</v>
      </c>
      <c r="N1184" s="141" t="s">
        <v>123</v>
      </c>
      <c r="O1184" s="141" t="s">
        <v>109</v>
      </c>
      <c r="P1184" s="141" t="s">
        <v>100</v>
      </c>
      <c r="Q1184" s="141" t="s">
        <v>101</v>
      </c>
      <c r="R1184" s="147">
        <v>3.5000000000000003E-2</v>
      </c>
      <c r="S1184" s="147">
        <v>7.0000000000000007E-2</v>
      </c>
      <c r="T1184" s="148">
        <v>150000</v>
      </c>
      <c r="U1184" s="148">
        <v>150602</v>
      </c>
      <c r="V1184" s="146">
        <f t="shared" ref="V1184:V1185" si="4404">IF(U1184&gt;T1184,0,T1184-U1184)</f>
        <v>0</v>
      </c>
      <c r="W1184" s="146">
        <f t="shared" ref="W1184:W1185" si="4405">IF(U1184&gt;T1184,T1184,U1184)</f>
        <v>150000</v>
      </c>
      <c r="X1184" s="148">
        <v>11730</v>
      </c>
      <c r="Y1184" s="149">
        <f t="shared" ref="Y1184:Y1185" si="4406">X1184/U1184</f>
        <v>7.7887411853760247E-2</v>
      </c>
      <c r="Z1184" s="150">
        <f t="shared" ref="Z1184:Z1185" si="4407">AE1184/X1184</f>
        <v>0.89514066496163702</v>
      </c>
      <c r="AA1184" s="151">
        <f t="shared" ref="AA1184:AA1185" si="4408">IF(O1184="cpv",(T1184*R1184),(T1184/1000*R1184))</f>
        <v>5250.0000000000009</v>
      </c>
      <c r="AB1184" s="152">
        <f t="shared" ref="AB1184:AB1185" si="4409">IF(O1184="cpv",(IF(V1184&gt;0,U1184*R1184,AA1184)),(IF(V1184&gt;0,U1184/1000*R1184,AA1184)))</f>
        <v>5250.0000000000009</v>
      </c>
      <c r="AC1184" s="151">
        <f t="shared" ref="AC1184:AC1185" si="4410">AB1184-AA1184</f>
        <v>0</v>
      </c>
      <c r="AD1184" s="153">
        <f t="shared" ref="AD1184:AD1185" si="4411">IF(O1184="cpv",(T1184*S1184),(T1184/1000*S1184))</f>
        <v>10500.000000000002</v>
      </c>
      <c r="AE1184" s="293">
        <f>IF((SUMIF($J$7:$J$1048576,J1184,$U$7:$U$1048576))&gt;(SUMIF($J$7:$J$1048576,J1184,$T$7:$T$1048576)),AD1184,(IF(O1184="cpv",(U1184*S1184),(U1184*S1184/1000))))</f>
        <v>10500.000000000002</v>
      </c>
      <c r="AF1184" s="154">
        <f t="shared" ref="AF1184:AF1185" si="4412">AE1184-AD1184</f>
        <v>0</v>
      </c>
      <c r="AG1184" s="154">
        <v>0</v>
      </c>
      <c r="AH1184" s="154">
        <f t="shared" ref="AH1184:AH1185" si="4413">AE1184-AB1184-AG1184</f>
        <v>5250.0000000000009</v>
      </c>
      <c r="AI1184" s="354">
        <f t="shared" ref="AI1184:AI1185" si="4414">AH1184/AE1184</f>
        <v>0.5</v>
      </c>
    </row>
    <row r="1185" spans="1:36" ht="15.75" hidden="1" customHeight="1" thickBot="1" x14ac:dyDescent="0.3">
      <c r="A1185" s="362" t="s">
        <v>1780</v>
      </c>
      <c r="B1185" s="141">
        <v>2016</v>
      </c>
      <c r="C1185" s="141">
        <v>6</v>
      </c>
      <c r="D1185" s="142" t="s">
        <v>1016</v>
      </c>
      <c r="E1185" s="143">
        <v>42522</v>
      </c>
      <c r="F1185" s="143">
        <v>42551</v>
      </c>
      <c r="G1185" s="144">
        <f t="shared" ca="1" si="4402"/>
        <v>0</v>
      </c>
      <c r="H1185" s="145" t="s">
        <v>84</v>
      </c>
      <c r="I1185" s="145" t="s">
        <v>1771</v>
      </c>
      <c r="J1185" s="145" t="s">
        <v>1781</v>
      </c>
      <c r="K1185" s="146" t="str">
        <f t="shared" ca="1" si="4403"/>
        <v>Completed</v>
      </c>
      <c r="L1185" s="141" t="s">
        <v>817</v>
      </c>
      <c r="M1185" s="141" t="s">
        <v>58</v>
      </c>
      <c r="N1185" s="141" t="s">
        <v>587</v>
      </c>
      <c r="O1185" s="141" t="s">
        <v>109</v>
      </c>
      <c r="P1185" s="141" t="s">
        <v>100</v>
      </c>
      <c r="Q1185" s="141" t="s">
        <v>101</v>
      </c>
      <c r="R1185" s="147">
        <v>0.05</v>
      </c>
      <c r="S1185" s="147">
        <v>7.0000000000000007E-2</v>
      </c>
      <c r="T1185" s="148">
        <v>172000</v>
      </c>
      <c r="U1185" s="148">
        <v>172958</v>
      </c>
      <c r="V1185" s="146">
        <f t="shared" si="4404"/>
        <v>0</v>
      </c>
      <c r="W1185" s="146">
        <f t="shared" si="4405"/>
        <v>172000</v>
      </c>
      <c r="X1185" s="148">
        <v>8616</v>
      </c>
      <c r="Y1185" s="149">
        <f t="shared" si="4406"/>
        <v>4.9815562159599439E-2</v>
      </c>
      <c r="Z1185" s="150">
        <f t="shared" si="4407"/>
        <v>1.392757660167131</v>
      </c>
      <c r="AA1185" s="151">
        <f t="shared" si="4408"/>
        <v>8600</v>
      </c>
      <c r="AB1185" s="152">
        <f t="shared" si="4409"/>
        <v>8600</v>
      </c>
      <c r="AC1185" s="151">
        <f t="shared" si="4410"/>
        <v>0</v>
      </c>
      <c r="AD1185" s="153">
        <f t="shared" si="4411"/>
        <v>12040.000000000002</v>
      </c>
      <c r="AE1185" s="293">
        <v>12000</v>
      </c>
      <c r="AF1185" s="154">
        <f t="shared" si="4412"/>
        <v>-40.000000000001819</v>
      </c>
      <c r="AG1185" s="154">
        <v>0</v>
      </c>
      <c r="AH1185" s="154">
        <f t="shared" si="4413"/>
        <v>3400</v>
      </c>
      <c r="AI1185" s="354">
        <f t="shared" si="4414"/>
        <v>0.28333333333333333</v>
      </c>
    </row>
    <row r="1186" spans="1:36" ht="15" hidden="1" customHeight="1" thickBot="1" x14ac:dyDescent="0.3">
      <c r="A1186" s="359" t="s">
        <v>1782</v>
      </c>
      <c r="B1186" s="111">
        <v>2016</v>
      </c>
      <c r="C1186" s="111">
        <v>6</v>
      </c>
      <c r="D1186" s="112" t="s">
        <v>1016</v>
      </c>
      <c r="E1186" s="113">
        <v>42522</v>
      </c>
      <c r="F1186" s="113">
        <v>42531</v>
      </c>
      <c r="G1186" s="114">
        <f t="shared" ref="G1186:G1188" ca="1" si="4415">IF($N$1&gt;F1186,0,(F1186-$N$1))</f>
        <v>0</v>
      </c>
      <c r="H1186" s="115" t="s">
        <v>84</v>
      </c>
      <c r="I1186" s="115" t="s">
        <v>1596</v>
      </c>
      <c r="J1186" s="115" t="s">
        <v>1783</v>
      </c>
      <c r="K1186" s="116" t="str">
        <f t="shared" ref="K1186:K1188" ca="1" si="4416">IF(F1186=0,$L$3,(IF(G1186=0,$L$1,$L$2)))</f>
        <v>Completed</v>
      </c>
      <c r="L1186" s="111" t="s">
        <v>64</v>
      </c>
      <c r="M1186" s="111" t="s">
        <v>58</v>
      </c>
      <c r="N1186" s="111" t="s">
        <v>108</v>
      </c>
      <c r="O1186" s="111" t="s">
        <v>109</v>
      </c>
      <c r="P1186" s="111" t="s">
        <v>100</v>
      </c>
      <c r="Q1186" s="111" t="s">
        <v>101</v>
      </c>
      <c r="R1186" s="117">
        <v>6.0000000000000001E-3</v>
      </c>
      <c r="S1186" s="117">
        <v>3.3000000000000002E-2</v>
      </c>
      <c r="T1186" s="118">
        <v>25000</v>
      </c>
      <c r="U1186" s="118">
        <v>25034</v>
      </c>
      <c r="V1186" s="116">
        <f t="shared" ref="V1186:V1188" si="4417">IF(U1186&gt;T1186,0,T1186-U1186)</f>
        <v>0</v>
      </c>
      <c r="W1186" s="116">
        <f t="shared" ref="W1186:W1188" si="4418">IF(U1186&gt;T1186,T1186,U1186)</f>
        <v>25000</v>
      </c>
      <c r="X1186" s="118">
        <v>271</v>
      </c>
      <c r="Y1186" s="119">
        <f t="shared" ref="Y1186:Y1188" si="4419">X1186/U1186</f>
        <v>1.082527762243349E-2</v>
      </c>
      <c r="Z1186" s="120">
        <f t="shared" ref="Z1186:Z1188" si="4420">AE1186/X1186</f>
        <v>3.3210332103321032</v>
      </c>
      <c r="AA1186" s="121">
        <f t="shared" ref="AA1186:AA1188" si="4421">IF(O1186="cpv",(T1186*R1186),(T1186/1000*R1186))</f>
        <v>150</v>
      </c>
      <c r="AB1186" s="122">
        <f t="shared" ref="AB1186:AB1188" si="4422">IF(O1186="cpv",(IF(V1186&gt;0,U1186*R1186,AA1186)),(IF(V1186&gt;0,U1186/1000*R1186,AA1186)))</f>
        <v>150</v>
      </c>
      <c r="AC1186" s="121">
        <f t="shared" ref="AC1186:AC1188" si="4423">AB1186-AA1186</f>
        <v>0</v>
      </c>
      <c r="AD1186" s="123">
        <f t="shared" ref="AD1186:AD1188" si="4424">IF(O1186="cpv",(T1186*S1186),(T1186/1000*S1186))</f>
        <v>825</v>
      </c>
      <c r="AE1186" s="293">
        <v>900</v>
      </c>
      <c r="AF1186" s="124">
        <f t="shared" ref="AF1186:AF1188" si="4425">AE1186-AD1186</f>
        <v>75</v>
      </c>
      <c r="AG1186" s="124">
        <v>0</v>
      </c>
      <c r="AH1186" s="124">
        <f t="shared" ref="AH1186:AH1188" si="4426">AE1186-AB1186-AG1186</f>
        <v>750</v>
      </c>
      <c r="AI1186" s="340">
        <f t="shared" ref="AI1186:AI1188" si="4427">AH1186/AE1186</f>
        <v>0.83333333333333337</v>
      </c>
    </row>
    <row r="1187" spans="1:36" ht="15.75" hidden="1" customHeight="1" thickBot="1" x14ac:dyDescent="0.3">
      <c r="A1187" s="360" t="s">
        <v>1784</v>
      </c>
      <c r="B1187" s="157">
        <v>2016</v>
      </c>
      <c r="C1187" s="157">
        <v>6</v>
      </c>
      <c r="D1187" s="342" t="s">
        <v>1016</v>
      </c>
      <c r="E1187" s="159">
        <v>42522</v>
      </c>
      <c r="F1187" s="159">
        <v>42531</v>
      </c>
      <c r="G1187" s="343">
        <f t="shared" ca="1" si="4415"/>
        <v>0</v>
      </c>
      <c r="H1187" s="156" t="s">
        <v>84</v>
      </c>
      <c r="I1187" s="156" t="s">
        <v>1596</v>
      </c>
      <c r="J1187" s="156" t="s">
        <v>1783</v>
      </c>
      <c r="K1187" s="344" t="str">
        <f t="shared" ca="1" si="4416"/>
        <v>Completed</v>
      </c>
      <c r="L1187" s="157" t="s">
        <v>133</v>
      </c>
      <c r="M1187" s="157" t="s">
        <v>58</v>
      </c>
      <c r="N1187" s="157" t="s">
        <v>108</v>
      </c>
      <c r="O1187" s="157" t="s">
        <v>109</v>
      </c>
      <c r="P1187" s="157" t="s">
        <v>100</v>
      </c>
      <c r="Q1187" s="157" t="s">
        <v>101</v>
      </c>
      <c r="R1187" s="158">
        <v>5.0000000000000001E-3</v>
      </c>
      <c r="S1187" s="158">
        <v>3.3000000000000002E-2</v>
      </c>
      <c r="T1187" s="345">
        <v>25000</v>
      </c>
      <c r="U1187" s="345">
        <v>26008</v>
      </c>
      <c r="V1187" s="344">
        <f t="shared" si="4417"/>
        <v>0</v>
      </c>
      <c r="W1187" s="344">
        <f t="shared" si="4418"/>
        <v>25000</v>
      </c>
      <c r="X1187" s="345">
        <v>2608</v>
      </c>
      <c r="Y1187" s="346">
        <f t="shared" si="4419"/>
        <v>0.10027683789603199</v>
      </c>
      <c r="Z1187" s="347">
        <f t="shared" si="4420"/>
        <v>0.19900306748466257</v>
      </c>
      <c r="AA1187" s="348">
        <f t="shared" si="4421"/>
        <v>125</v>
      </c>
      <c r="AB1187" s="349">
        <f t="shared" si="4422"/>
        <v>125</v>
      </c>
      <c r="AC1187" s="348">
        <f t="shared" si="4423"/>
        <v>0</v>
      </c>
      <c r="AD1187" s="350">
        <f t="shared" si="4424"/>
        <v>825</v>
      </c>
      <c r="AE1187" s="293">
        <v>519</v>
      </c>
      <c r="AF1187" s="352">
        <f t="shared" si="4425"/>
        <v>-306</v>
      </c>
      <c r="AG1187" s="352">
        <v>0</v>
      </c>
      <c r="AH1187" s="352">
        <f t="shared" si="4426"/>
        <v>394</v>
      </c>
      <c r="AI1187" s="353">
        <f t="shared" si="4427"/>
        <v>0.75915221579961467</v>
      </c>
    </row>
    <row r="1188" spans="1:36" ht="15" hidden="1" customHeight="1" thickBot="1" x14ac:dyDescent="0.3">
      <c r="A1188" s="359" t="s">
        <v>1785</v>
      </c>
      <c r="B1188" s="111">
        <v>2016</v>
      </c>
      <c r="C1188" s="111">
        <v>6</v>
      </c>
      <c r="D1188" s="112" t="s">
        <v>1016</v>
      </c>
      <c r="E1188" s="113">
        <v>42522</v>
      </c>
      <c r="F1188" s="113">
        <v>42541</v>
      </c>
      <c r="G1188" s="114">
        <f t="shared" ca="1" si="4415"/>
        <v>0</v>
      </c>
      <c r="H1188" s="115" t="s">
        <v>84</v>
      </c>
      <c r="I1188" s="115" t="s">
        <v>170</v>
      </c>
      <c r="J1188" s="115" t="s">
        <v>1788</v>
      </c>
      <c r="K1188" s="116" t="str">
        <f t="shared" ca="1" si="4416"/>
        <v>Completed</v>
      </c>
      <c r="L1188" s="111" t="s">
        <v>64</v>
      </c>
      <c r="M1188" s="111" t="s">
        <v>58</v>
      </c>
      <c r="N1188" s="111" t="s">
        <v>59</v>
      </c>
      <c r="O1188" s="111" t="s">
        <v>60</v>
      </c>
      <c r="P1188" s="111" t="s">
        <v>61</v>
      </c>
      <c r="Q1188" s="111" t="s">
        <v>62</v>
      </c>
      <c r="R1188" s="117">
        <v>0.2</v>
      </c>
      <c r="S1188" s="117">
        <v>0.8</v>
      </c>
      <c r="T1188" s="118">
        <v>3800000</v>
      </c>
      <c r="U1188" s="118">
        <v>3860011</v>
      </c>
      <c r="V1188" s="116">
        <f t="shared" si="4417"/>
        <v>0</v>
      </c>
      <c r="W1188" s="116">
        <f t="shared" si="4418"/>
        <v>3800000</v>
      </c>
      <c r="X1188" s="118">
        <v>599</v>
      </c>
      <c r="Y1188" s="119">
        <f t="shared" si="4419"/>
        <v>1.5518090492488233E-4</v>
      </c>
      <c r="Z1188" s="120">
        <f t="shared" si="4420"/>
        <v>5.0826210350584304</v>
      </c>
      <c r="AA1188" s="121">
        <f t="shared" si="4421"/>
        <v>760</v>
      </c>
      <c r="AB1188" s="122">
        <f t="shared" si="4422"/>
        <v>760</v>
      </c>
      <c r="AC1188" s="121">
        <f t="shared" si="4423"/>
        <v>0</v>
      </c>
      <c r="AD1188" s="123">
        <f t="shared" si="4424"/>
        <v>3040</v>
      </c>
      <c r="AE1188" s="293">
        <v>3044.49</v>
      </c>
      <c r="AF1188" s="124">
        <f t="shared" si="4425"/>
        <v>4.4899999999997817</v>
      </c>
      <c r="AG1188" s="124">
        <v>0</v>
      </c>
      <c r="AH1188" s="124">
        <f t="shared" si="4426"/>
        <v>2284.4899999999998</v>
      </c>
      <c r="AI1188" s="340">
        <f t="shared" si="4427"/>
        <v>0.75036869886253521</v>
      </c>
    </row>
    <row r="1189" spans="1:36" ht="15" hidden="1" customHeight="1" thickBot="1" x14ac:dyDescent="0.3">
      <c r="A1189" s="361" t="s">
        <v>1786</v>
      </c>
      <c r="B1189" s="97">
        <v>2016</v>
      </c>
      <c r="C1189" s="97">
        <v>6</v>
      </c>
      <c r="D1189" s="98" t="s">
        <v>1016</v>
      </c>
      <c r="E1189" s="99">
        <v>42522</v>
      </c>
      <c r="F1189" s="99">
        <v>42541</v>
      </c>
      <c r="G1189" s="100">
        <f t="shared" ref="G1189:G1190" ca="1" si="4428">IF($N$1&gt;F1189,0,(F1189-$N$1))</f>
        <v>0</v>
      </c>
      <c r="H1189" s="96" t="s">
        <v>84</v>
      </c>
      <c r="I1189" s="96" t="s">
        <v>170</v>
      </c>
      <c r="J1189" s="96" t="s">
        <v>1788</v>
      </c>
      <c r="K1189" s="101" t="str">
        <f t="shared" ref="K1189:K1190" ca="1" si="4429">IF(F1189=0,$L$3,(IF(G1189=0,$L$1,$L$2)))</f>
        <v>Completed</v>
      </c>
      <c r="L1189" s="97" t="s">
        <v>82</v>
      </c>
      <c r="M1189" s="97" t="s">
        <v>58</v>
      </c>
      <c r="N1189" s="97" t="s">
        <v>59</v>
      </c>
      <c r="O1189" s="97" t="s">
        <v>60</v>
      </c>
      <c r="P1189" s="97" t="s">
        <v>61</v>
      </c>
      <c r="Q1189" s="97" t="s">
        <v>62</v>
      </c>
      <c r="R1189" s="102">
        <v>0.1</v>
      </c>
      <c r="S1189" s="102">
        <v>0.8</v>
      </c>
      <c r="T1189" s="103">
        <v>3000000</v>
      </c>
      <c r="U1189" s="103">
        <v>3004056</v>
      </c>
      <c r="V1189" s="101">
        <f t="shared" ref="V1189:V1190" si="4430">IF(U1189&gt;T1189,0,T1189-U1189)</f>
        <v>0</v>
      </c>
      <c r="W1189" s="101">
        <f t="shared" ref="W1189:W1190" si="4431">IF(U1189&gt;T1189,T1189,U1189)</f>
        <v>3000000</v>
      </c>
      <c r="X1189" s="103"/>
      <c r="Y1189" s="104">
        <f t="shared" ref="Y1189:Y1190" si="4432">X1189/U1189</f>
        <v>0</v>
      </c>
      <c r="Z1189" s="105" t="e">
        <f t="shared" ref="Z1189:Z1190" si="4433">AE1189/X1189</f>
        <v>#DIV/0!</v>
      </c>
      <c r="AA1189" s="106">
        <f t="shared" ref="AA1189:AA1190" si="4434">IF(O1189="cpv",(T1189*R1189),(T1189/1000*R1189))</f>
        <v>300</v>
      </c>
      <c r="AB1189" s="107">
        <f t="shared" ref="AB1189:AB1190" si="4435">IF(O1189="cpv",(IF(V1189&gt;0,U1189*R1189,AA1189)),(IF(V1189&gt;0,U1189/1000*R1189,AA1189)))</f>
        <v>300</v>
      </c>
      <c r="AC1189" s="106">
        <f t="shared" ref="AC1189:AC1190" si="4436">AB1189-AA1189</f>
        <v>0</v>
      </c>
      <c r="AD1189" s="108">
        <f t="shared" ref="AD1189:AD1190" si="4437">IF(O1189="cpv",(T1189*S1189),(T1189/1000*S1189))</f>
        <v>2400</v>
      </c>
      <c r="AE1189" s="293">
        <f>IF((SUMIF($J$7:$J$1048576,J1189,$U$7:$U$1048576))&gt;(SUMIF($J$7:$J$1048576,J1189,$T$7:$T$1048576)),AD1189,(IF(O1189="cpv",(U1189*S1189),(U1189*S1189/1000))))</f>
        <v>2400</v>
      </c>
      <c r="AF1189" s="109">
        <f t="shared" ref="AF1189:AF1190" si="4438">AE1189-AD1189</f>
        <v>0</v>
      </c>
      <c r="AG1189" s="109">
        <v>0</v>
      </c>
      <c r="AH1189" s="109">
        <f t="shared" ref="AH1189:AH1190" si="4439">AE1189-AB1189-AG1189</f>
        <v>2100</v>
      </c>
      <c r="AI1189" s="341">
        <f t="shared" ref="AI1189:AI1190" si="4440">AH1189/AE1189</f>
        <v>0.875</v>
      </c>
    </row>
    <row r="1190" spans="1:36" ht="15.75" hidden="1" customHeight="1" thickBot="1" x14ac:dyDescent="0.3">
      <c r="A1190" s="360" t="s">
        <v>1787</v>
      </c>
      <c r="B1190" s="157">
        <v>2016</v>
      </c>
      <c r="C1190" s="157">
        <v>6</v>
      </c>
      <c r="D1190" s="342" t="s">
        <v>1016</v>
      </c>
      <c r="E1190" s="159">
        <v>42522</v>
      </c>
      <c r="F1190" s="159">
        <v>42541</v>
      </c>
      <c r="G1190" s="343">
        <f t="shared" ca="1" si="4428"/>
        <v>0</v>
      </c>
      <c r="H1190" s="156" t="s">
        <v>84</v>
      </c>
      <c r="I1190" s="156" t="s">
        <v>170</v>
      </c>
      <c r="J1190" s="156" t="s">
        <v>1788</v>
      </c>
      <c r="K1190" s="344" t="str">
        <f t="shared" ca="1" si="4429"/>
        <v>Completed</v>
      </c>
      <c r="L1190" s="157" t="s">
        <v>57</v>
      </c>
      <c r="M1190" s="157" t="s">
        <v>58</v>
      </c>
      <c r="N1190" s="157" t="s">
        <v>59</v>
      </c>
      <c r="O1190" s="157" t="s">
        <v>60</v>
      </c>
      <c r="P1190" s="157" t="s">
        <v>61</v>
      </c>
      <c r="Q1190" s="157" t="s">
        <v>62</v>
      </c>
      <c r="R1190" s="158">
        <v>0.5</v>
      </c>
      <c r="S1190" s="158">
        <v>0.8</v>
      </c>
      <c r="T1190" s="345">
        <v>1000000</v>
      </c>
      <c r="U1190" s="345">
        <v>969474</v>
      </c>
      <c r="V1190" s="344">
        <f t="shared" si="4430"/>
        <v>30526</v>
      </c>
      <c r="W1190" s="344">
        <f t="shared" si="4431"/>
        <v>969474</v>
      </c>
      <c r="X1190" s="345"/>
      <c r="Y1190" s="346">
        <f t="shared" si="4432"/>
        <v>0</v>
      </c>
      <c r="Z1190" s="347" t="e">
        <f t="shared" si="4433"/>
        <v>#DIV/0!</v>
      </c>
      <c r="AA1190" s="348">
        <f t="shared" si="4434"/>
        <v>500</v>
      </c>
      <c r="AB1190" s="349">
        <f t="shared" si="4435"/>
        <v>484.73700000000002</v>
      </c>
      <c r="AC1190" s="348">
        <f t="shared" si="4436"/>
        <v>-15.262999999999977</v>
      </c>
      <c r="AD1190" s="350">
        <f t="shared" si="4437"/>
        <v>800</v>
      </c>
      <c r="AE1190" s="293">
        <f>IF((SUMIF($J$7:$J$1048576,J1190,$U$7:$U$1048576))&gt;(SUMIF($J$7:$J$1048576,J1190,$T$7:$T$1048576)),AD1190,(IF(O1190="cpv",(U1190*S1190),(U1190*S1190/1000))))</f>
        <v>800</v>
      </c>
      <c r="AF1190" s="352">
        <f t="shared" si="4438"/>
        <v>0</v>
      </c>
      <c r="AG1190" s="352">
        <v>0</v>
      </c>
      <c r="AH1190" s="352">
        <f t="shared" si="4439"/>
        <v>315.26299999999998</v>
      </c>
      <c r="AI1190" s="353">
        <f t="shared" si="4440"/>
        <v>0.39407874999999998</v>
      </c>
    </row>
    <row r="1191" spans="1:36" ht="15.75" hidden="1" customHeight="1" thickBot="1" x14ac:dyDescent="0.3">
      <c r="A1191" s="362" t="s">
        <v>1789</v>
      </c>
      <c r="B1191" s="141">
        <v>2016</v>
      </c>
      <c r="C1191" s="141">
        <v>6</v>
      </c>
      <c r="D1191" s="142" t="s">
        <v>1016</v>
      </c>
      <c r="E1191" s="143">
        <v>42522</v>
      </c>
      <c r="F1191" s="143">
        <v>42551</v>
      </c>
      <c r="G1191" s="144">
        <f t="shared" ref="G1191:G1192" ca="1" si="4441">IF($N$1&gt;F1191,0,(F1191-$N$1))</f>
        <v>0</v>
      </c>
      <c r="H1191" s="145" t="s">
        <v>74</v>
      </c>
      <c r="I1191" s="145" t="s">
        <v>619</v>
      </c>
      <c r="J1191" s="145" t="s">
        <v>1790</v>
      </c>
      <c r="K1191" s="146" t="str">
        <f t="shared" ref="K1191:K1192" ca="1" si="4442">IF(F1191=0,$L$3,(IF(G1191=0,$L$1,$L$2)))</f>
        <v>Completed</v>
      </c>
      <c r="L1191" s="141" t="s">
        <v>98</v>
      </c>
      <c r="M1191" s="141" t="s">
        <v>58</v>
      </c>
      <c r="N1191" s="141" t="s">
        <v>123</v>
      </c>
      <c r="O1191" s="141" t="s">
        <v>109</v>
      </c>
      <c r="P1191" s="141" t="s">
        <v>100</v>
      </c>
      <c r="Q1191" s="141" t="s">
        <v>101</v>
      </c>
      <c r="R1191" s="147">
        <v>3.5000000000000003E-2</v>
      </c>
      <c r="S1191" s="147">
        <v>0.06</v>
      </c>
      <c r="T1191" s="148">
        <v>300000</v>
      </c>
      <c r="U1191" s="148">
        <v>302066</v>
      </c>
      <c r="V1191" s="146">
        <f t="shared" ref="V1191:V1192" si="4443">IF(U1191&gt;T1191,0,T1191-U1191)</f>
        <v>0</v>
      </c>
      <c r="W1191" s="146">
        <f t="shared" ref="W1191:W1192" si="4444">IF(U1191&gt;T1191,T1191,U1191)</f>
        <v>300000</v>
      </c>
      <c r="X1191" s="148">
        <v>27912</v>
      </c>
      <c r="Y1191" s="149">
        <f t="shared" ref="Y1191:Y1192" si="4445">X1191/U1191</f>
        <v>9.2403646885117818E-2</v>
      </c>
      <c r="Z1191" s="150">
        <f t="shared" ref="Z1191:Z1192" si="4446">AE1191/X1191</f>
        <v>0.64130051590713666</v>
      </c>
      <c r="AA1191" s="151">
        <f t="shared" ref="AA1191:AA1192" si="4447">IF(O1191="cpv",(T1191*R1191),(T1191/1000*R1191))</f>
        <v>10500.000000000002</v>
      </c>
      <c r="AB1191" s="152">
        <f t="shared" ref="AB1191:AB1192" si="4448">IF(O1191="cpv",(IF(V1191&gt;0,U1191*R1191,AA1191)),(IF(V1191&gt;0,U1191/1000*R1191,AA1191)))</f>
        <v>10500.000000000002</v>
      </c>
      <c r="AC1191" s="151">
        <f t="shared" ref="AC1191:AC1192" si="4449">AB1191-AA1191</f>
        <v>0</v>
      </c>
      <c r="AD1191" s="153">
        <f t="shared" ref="AD1191:AD1192" si="4450">IF(O1191="cpv",(T1191*S1191),(T1191/1000*S1191))</f>
        <v>18000</v>
      </c>
      <c r="AE1191" s="293">
        <v>17899.98</v>
      </c>
      <c r="AF1191" s="154">
        <f t="shared" ref="AF1191:AF1192" si="4451">AE1191-AD1191</f>
        <v>-100.02000000000044</v>
      </c>
      <c r="AG1191" s="154">
        <v>0</v>
      </c>
      <c r="AH1191" s="154">
        <f t="shared" ref="AH1191:AH1192" si="4452">AE1191-AB1191-AG1191</f>
        <v>7399.9799999999977</v>
      </c>
      <c r="AI1191" s="354">
        <f t="shared" ref="AI1191:AI1192" si="4453">AH1191/AE1191</f>
        <v>0.41340716581806225</v>
      </c>
    </row>
    <row r="1192" spans="1:36" ht="15" hidden="1" customHeight="1" thickBot="1" x14ac:dyDescent="0.3">
      <c r="A1192" s="359" t="s">
        <v>1791</v>
      </c>
      <c r="B1192" s="111">
        <v>2016</v>
      </c>
      <c r="C1192" s="111">
        <v>6</v>
      </c>
      <c r="D1192" s="112" t="s">
        <v>1016</v>
      </c>
      <c r="E1192" s="113">
        <v>42522</v>
      </c>
      <c r="F1192" s="113">
        <v>42551</v>
      </c>
      <c r="G1192" s="114">
        <f t="shared" ca="1" si="4441"/>
        <v>0</v>
      </c>
      <c r="H1192" s="115" t="s">
        <v>74</v>
      </c>
      <c r="I1192" s="115" t="s">
        <v>619</v>
      </c>
      <c r="J1192" s="115" t="s">
        <v>1795</v>
      </c>
      <c r="K1192" s="116" t="str">
        <f t="shared" ca="1" si="4442"/>
        <v>Completed</v>
      </c>
      <c r="L1192" s="111" t="s">
        <v>1377</v>
      </c>
      <c r="M1192" s="111" t="s">
        <v>58</v>
      </c>
      <c r="N1192" s="111" t="s">
        <v>78</v>
      </c>
      <c r="O1192" s="111" t="s">
        <v>60</v>
      </c>
      <c r="P1192" s="111" t="s">
        <v>79</v>
      </c>
      <c r="Q1192" s="111" t="s">
        <v>79</v>
      </c>
      <c r="R1192" s="117">
        <v>3</v>
      </c>
      <c r="S1192" s="117">
        <v>4.25</v>
      </c>
      <c r="T1192" s="118">
        <v>200000</v>
      </c>
      <c r="U1192" s="118">
        <v>233334</v>
      </c>
      <c r="V1192" s="116">
        <f t="shared" si="4443"/>
        <v>0</v>
      </c>
      <c r="W1192" s="116">
        <f t="shared" si="4444"/>
        <v>200000</v>
      </c>
      <c r="X1192" s="118">
        <v>8389</v>
      </c>
      <c r="Y1192" s="119">
        <f t="shared" si="4445"/>
        <v>3.5952754420701658E-2</v>
      </c>
      <c r="Z1192" s="120">
        <f t="shared" si="4446"/>
        <v>0.10132316128263202</v>
      </c>
      <c r="AA1192" s="121">
        <f t="shared" si="4447"/>
        <v>600</v>
      </c>
      <c r="AB1192" s="122">
        <f t="shared" si="4448"/>
        <v>600</v>
      </c>
      <c r="AC1192" s="121">
        <f t="shared" si="4449"/>
        <v>0</v>
      </c>
      <c r="AD1192" s="123">
        <f t="shared" si="4450"/>
        <v>850</v>
      </c>
      <c r="AE1192" s="293">
        <f>IF((SUMIF($J$7:$J$1048576,J1192,$U$7:$U$1048576))&gt;(SUMIF($J$7:$J$1048576,J1192,$T$7:$T$1048576)),AD1192,(IF(O1192="cpv",(U1192*S1192),(U1192*S1192/1000))))</f>
        <v>850</v>
      </c>
      <c r="AF1192" s="124">
        <f t="shared" si="4451"/>
        <v>0</v>
      </c>
      <c r="AG1192" s="124">
        <v>0</v>
      </c>
      <c r="AH1192" s="124">
        <f t="shared" si="4452"/>
        <v>250</v>
      </c>
      <c r="AI1192" s="340">
        <f t="shared" si="4453"/>
        <v>0.29411764705882354</v>
      </c>
    </row>
    <row r="1193" spans="1:36" ht="15" hidden="1" customHeight="1" thickBot="1" x14ac:dyDescent="0.3">
      <c r="A1193" s="361" t="s">
        <v>1792</v>
      </c>
      <c r="B1193" s="97">
        <v>2016</v>
      </c>
      <c r="C1193" s="97">
        <v>6</v>
      </c>
      <c r="D1193" s="98" t="s">
        <v>1016</v>
      </c>
      <c r="E1193" s="99">
        <v>42522</v>
      </c>
      <c r="F1193" s="99">
        <v>42551</v>
      </c>
      <c r="G1193" s="100">
        <f t="shared" ref="G1193:G1194" ca="1" si="4454">IF($N$1&gt;F1193,0,(F1193-$N$1))</f>
        <v>0</v>
      </c>
      <c r="H1193" s="96" t="s">
        <v>74</v>
      </c>
      <c r="I1193" s="96" t="s">
        <v>619</v>
      </c>
      <c r="J1193" s="96" t="s">
        <v>1795</v>
      </c>
      <c r="K1193" s="101" t="str">
        <f t="shared" ref="K1193:K1194" ca="1" si="4455">IF(F1193=0,$L$3,(IF(G1193=0,$L$1,$L$2)))</f>
        <v>Completed</v>
      </c>
      <c r="L1193" s="97" t="s">
        <v>82</v>
      </c>
      <c r="M1193" s="97" t="s">
        <v>58</v>
      </c>
      <c r="N1193" s="97" t="s">
        <v>78</v>
      </c>
      <c r="O1193" s="97" t="s">
        <v>60</v>
      </c>
      <c r="P1193" s="97" t="s">
        <v>79</v>
      </c>
      <c r="Q1193" s="97" t="s">
        <v>79</v>
      </c>
      <c r="R1193" s="102">
        <v>0.5</v>
      </c>
      <c r="S1193" s="102">
        <v>4.25</v>
      </c>
      <c r="T1193" s="103">
        <v>500000</v>
      </c>
      <c r="U1193" s="103">
        <v>500853</v>
      </c>
      <c r="V1193" s="101">
        <f t="shared" ref="V1193:V1194" si="4456">IF(U1193&gt;T1193,0,T1193-U1193)</f>
        <v>0</v>
      </c>
      <c r="W1193" s="101">
        <f t="shared" ref="W1193:W1194" si="4457">IF(U1193&gt;T1193,T1193,U1193)</f>
        <v>500000</v>
      </c>
      <c r="X1193" s="103"/>
      <c r="Y1193" s="104">
        <f t="shared" ref="Y1193:Y1194" si="4458">X1193/U1193</f>
        <v>0</v>
      </c>
      <c r="Z1193" s="105" t="e">
        <f t="shared" ref="Z1193:Z1194" si="4459">AE1193/X1193</f>
        <v>#DIV/0!</v>
      </c>
      <c r="AA1193" s="106">
        <f t="shared" ref="AA1193:AA1194" si="4460">IF(O1193="cpv",(T1193*R1193),(T1193/1000*R1193))</f>
        <v>250</v>
      </c>
      <c r="AB1193" s="107">
        <f t="shared" ref="AB1193:AB1194" si="4461">IF(O1193="cpv",(IF(V1193&gt;0,U1193*R1193,AA1193)),(IF(V1193&gt;0,U1193/1000*R1193,AA1193)))</f>
        <v>250</v>
      </c>
      <c r="AC1193" s="106">
        <f t="shared" ref="AC1193:AC1194" si="4462">AB1193-AA1193</f>
        <v>0</v>
      </c>
      <c r="AD1193" s="108">
        <f t="shared" ref="AD1193:AD1194" si="4463">IF(O1193="cpv",(T1193*S1193),(T1193/1000*S1193))</f>
        <v>2125</v>
      </c>
      <c r="AE1193" s="293">
        <f>IF((SUMIF($J$7:$J$1048576,J1193,$U$7:$U$1048576))&gt;(SUMIF($J$7:$J$1048576,J1193,$T$7:$T$1048576)),AD1193,(IF(O1193="cpv",(U1193*S1193),(U1193*S1193/1000))))</f>
        <v>2125</v>
      </c>
      <c r="AF1193" s="109">
        <f t="shared" ref="AF1193:AF1194" si="4464">AE1193-AD1193</f>
        <v>0</v>
      </c>
      <c r="AG1193" s="109">
        <v>0</v>
      </c>
      <c r="AH1193" s="109">
        <f t="shared" ref="AH1193:AH1194" si="4465">AE1193-AB1193-AG1193</f>
        <v>1875</v>
      </c>
      <c r="AI1193" s="341">
        <f t="shared" ref="AI1193:AI1194" si="4466">AH1193/AE1193</f>
        <v>0.88235294117647056</v>
      </c>
    </row>
    <row r="1194" spans="1:36" ht="15" hidden="1" customHeight="1" thickBot="1" x14ac:dyDescent="0.3">
      <c r="A1194" s="361" t="s">
        <v>1793</v>
      </c>
      <c r="B1194" s="97">
        <v>2016</v>
      </c>
      <c r="C1194" s="97">
        <v>6</v>
      </c>
      <c r="D1194" s="98" t="s">
        <v>1016</v>
      </c>
      <c r="E1194" s="99">
        <v>42522</v>
      </c>
      <c r="F1194" s="99">
        <v>42551</v>
      </c>
      <c r="G1194" s="100">
        <f t="shared" ca="1" si="4454"/>
        <v>0</v>
      </c>
      <c r="H1194" s="96" t="s">
        <v>74</v>
      </c>
      <c r="I1194" s="96" t="s">
        <v>619</v>
      </c>
      <c r="J1194" s="96" t="s">
        <v>1795</v>
      </c>
      <c r="K1194" s="101" t="str">
        <f t="shared" ca="1" si="4455"/>
        <v>Completed</v>
      </c>
      <c r="L1194" s="97" t="s">
        <v>77</v>
      </c>
      <c r="M1194" s="97" t="s">
        <v>58</v>
      </c>
      <c r="N1194" s="97" t="s">
        <v>78</v>
      </c>
      <c r="O1194" s="97" t="s">
        <v>60</v>
      </c>
      <c r="P1194" s="97" t="s">
        <v>79</v>
      </c>
      <c r="Q1194" s="97" t="s">
        <v>79</v>
      </c>
      <c r="R1194" s="102">
        <v>1.25</v>
      </c>
      <c r="S1194" s="102">
        <v>4.25</v>
      </c>
      <c r="T1194" s="103">
        <v>325000</v>
      </c>
      <c r="U1194" s="103">
        <v>325006</v>
      </c>
      <c r="V1194" s="101">
        <f t="shared" si="4456"/>
        <v>0</v>
      </c>
      <c r="W1194" s="101">
        <f t="shared" si="4457"/>
        <v>325000</v>
      </c>
      <c r="X1194" s="103">
        <v>909</v>
      </c>
      <c r="Y1194" s="104">
        <f t="shared" si="4458"/>
        <v>2.7968714423733717E-3</v>
      </c>
      <c r="Z1194" s="105">
        <f t="shared" si="4459"/>
        <v>1.5195269526952695</v>
      </c>
      <c r="AA1194" s="106">
        <f t="shared" si="4460"/>
        <v>406.25</v>
      </c>
      <c r="AB1194" s="107">
        <f t="shared" si="4461"/>
        <v>406.25</v>
      </c>
      <c r="AC1194" s="106">
        <f t="shared" si="4462"/>
        <v>0</v>
      </c>
      <c r="AD1194" s="108">
        <f t="shared" si="4463"/>
        <v>1381.25</v>
      </c>
      <c r="AE1194" s="293">
        <f>IF((SUMIF($J$7:$J$1048576,J1194,$U$7:$U$1048576))&gt;(SUMIF($J$7:$J$1048576,J1194,$T$7:$T$1048576)),AD1194,(IF(O1194="cpv",(U1194*S1194),(U1194*S1194/1000))))</f>
        <v>1381.25</v>
      </c>
      <c r="AF1194" s="109">
        <f t="shared" si="4464"/>
        <v>0</v>
      </c>
      <c r="AG1194" s="109">
        <v>0</v>
      </c>
      <c r="AH1194" s="109">
        <f t="shared" si="4465"/>
        <v>975</v>
      </c>
      <c r="AI1194" s="341">
        <f t="shared" si="4466"/>
        <v>0.70588235294117652</v>
      </c>
      <c r="AJ1194" s="466"/>
    </row>
    <row r="1195" spans="1:36" ht="15.75" hidden="1" customHeight="1" thickBot="1" x14ac:dyDescent="0.3">
      <c r="A1195" s="360" t="s">
        <v>1794</v>
      </c>
      <c r="B1195" s="157">
        <v>2016</v>
      </c>
      <c r="C1195" s="157">
        <v>6</v>
      </c>
      <c r="D1195" s="342" t="s">
        <v>1016</v>
      </c>
      <c r="E1195" s="159">
        <v>42522</v>
      </c>
      <c r="F1195" s="159">
        <v>42551</v>
      </c>
      <c r="G1195" s="343">
        <f t="shared" ref="G1195:G1196" ca="1" si="4467">IF($N$1&gt;F1195,0,(F1195-$N$1))</f>
        <v>0</v>
      </c>
      <c r="H1195" s="156" t="s">
        <v>74</v>
      </c>
      <c r="I1195" s="156" t="s">
        <v>619</v>
      </c>
      <c r="J1195" s="156" t="s">
        <v>1795</v>
      </c>
      <c r="K1195" s="344" t="str">
        <f t="shared" ref="K1195:K1196" ca="1" si="4468">IF(F1195=0,$L$3,(IF(G1195=0,$L$1,$L$2)))</f>
        <v>Completed</v>
      </c>
      <c r="L1195" s="157" t="s">
        <v>64</v>
      </c>
      <c r="M1195" s="157" t="s">
        <v>58</v>
      </c>
      <c r="N1195" s="157" t="s">
        <v>78</v>
      </c>
      <c r="O1195" s="157" t="s">
        <v>60</v>
      </c>
      <c r="P1195" s="157" t="s">
        <v>79</v>
      </c>
      <c r="Q1195" s="157" t="s">
        <v>79</v>
      </c>
      <c r="R1195" s="158">
        <v>2.5</v>
      </c>
      <c r="S1195" s="158">
        <v>4.25</v>
      </c>
      <c r="T1195" s="345">
        <v>200000</v>
      </c>
      <c r="U1195" s="345">
        <v>201646</v>
      </c>
      <c r="V1195" s="344">
        <f t="shared" ref="V1195:V1196" si="4469">IF(U1195&gt;T1195,0,T1195-U1195)</f>
        <v>0</v>
      </c>
      <c r="W1195" s="344">
        <f t="shared" ref="W1195:W1196" si="4470">IF(U1195&gt;T1195,T1195,U1195)</f>
        <v>200000</v>
      </c>
      <c r="X1195" s="345">
        <v>3050</v>
      </c>
      <c r="Y1195" s="346">
        <f t="shared" ref="Y1195:Y1196" si="4471">X1195/U1195</f>
        <v>1.5125516995130079E-2</v>
      </c>
      <c r="Z1195" s="347">
        <f t="shared" ref="Z1195:Z1196" si="4472">AE1195/X1195</f>
        <v>0.21106557377049182</v>
      </c>
      <c r="AA1195" s="348">
        <f t="shared" ref="AA1195:AA1196" si="4473">IF(O1195="cpv",(T1195*R1195),(T1195/1000*R1195))</f>
        <v>500</v>
      </c>
      <c r="AB1195" s="349">
        <f t="shared" ref="AB1195:AB1196" si="4474">IF(O1195="cpv",(IF(V1195&gt;0,U1195*R1195,AA1195)),(IF(V1195&gt;0,U1195/1000*R1195,AA1195)))</f>
        <v>500</v>
      </c>
      <c r="AC1195" s="348">
        <f t="shared" ref="AC1195:AC1196" si="4475">AB1195-AA1195</f>
        <v>0</v>
      </c>
      <c r="AD1195" s="350">
        <f t="shared" ref="AD1195:AD1196" si="4476">IF(O1195="cpv",(T1195*S1195),(T1195/1000*S1195))</f>
        <v>850</v>
      </c>
      <c r="AE1195" s="293">
        <f>850-206.25</f>
        <v>643.75</v>
      </c>
      <c r="AF1195" s="352">
        <f t="shared" ref="AF1195:AF1196" si="4477">AE1195-AD1195</f>
        <v>-206.25</v>
      </c>
      <c r="AG1195" s="352">
        <v>0</v>
      </c>
      <c r="AH1195" s="352">
        <f t="shared" ref="AH1195:AH1196" si="4478">AE1195-AB1195-AG1195</f>
        <v>143.75</v>
      </c>
      <c r="AI1195" s="353">
        <f t="shared" ref="AI1195:AI1196" si="4479">AH1195/AE1195</f>
        <v>0.22330097087378642</v>
      </c>
    </row>
    <row r="1196" spans="1:36" ht="15" hidden="1" customHeight="1" thickBot="1" x14ac:dyDescent="0.3">
      <c r="A1196" s="359" t="s">
        <v>1796</v>
      </c>
      <c r="B1196" s="111">
        <v>2016</v>
      </c>
      <c r="C1196" s="111">
        <v>6</v>
      </c>
      <c r="D1196" s="112" t="s">
        <v>1016</v>
      </c>
      <c r="E1196" s="113">
        <v>42522</v>
      </c>
      <c r="F1196" s="113">
        <v>42551</v>
      </c>
      <c r="G1196" s="114">
        <f t="shared" ca="1" si="4467"/>
        <v>0</v>
      </c>
      <c r="H1196" s="115" t="s">
        <v>74</v>
      </c>
      <c r="I1196" s="115" t="s">
        <v>75</v>
      </c>
      <c r="J1196" s="115" t="s">
        <v>1799</v>
      </c>
      <c r="K1196" s="116" t="str">
        <f t="shared" ca="1" si="4468"/>
        <v>Completed</v>
      </c>
      <c r="L1196" s="111" t="s">
        <v>82</v>
      </c>
      <c r="M1196" s="111" t="s">
        <v>58</v>
      </c>
      <c r="N1196" s="111" t="s">
        <v>78</v>
      </c>
      <c r="O1196" s="111" t="s">
        <v>60</v>
      </c>
      <c r="P1196" s="111" t="s">
        <v>79</v>
      </c>
      <c r="Q1196" s="111" t="s">
        <v>79</v>
      </c>
      <c r="R1196" s="117">
        <v>0.5</v>
      </c>
      <c r="S1196" s="117">
        <v>4.25</v>
      </c>
      <c r="T1196" s="118">
        <v>500000</v>
      </c>
      <c r="U1196" s="118">
        <v>501638</v>
      </c>
      <c r="V1196" s="116">
        <f t="shared" si="4469"/>
        <v>0</v>
      </c>
      <c r="W1196" s="116">
        <f t="shared" si="4470"/>
        <v>500000</v>
      </c>
      <c r="X1196" s="118"/>
      <c r="Y1196" s="119">
        <f t="shared" si="4471"/>
        <v>0</v>
      </c>
      <c r="Z1196" s="120" t="e">
        <f t="shared" si="4472"/>
        <v>#DIV/0!</v>
      </c>
      <c r="AA1196" s="121">
        <f t="shared" si="4473"/>
        <v>250</v>
      </c>
      <c r="AB1196" s="122">
        <f t="shared" si="4474"/>
        <v>250</v>
      </c>
      <c r="AC1196" s="121">
        <f t="shared" si="4475"/>
        <v>0</v>
      </c>
      <c r="AD1196" s="123">
        <f t="shared" si="4476"/>
        <v>2125</v>
      </c>
      <c r="AE1196" s="293">
        <v>2000</v>
      </c>
      <c r="AF1196" s="124">
        <f t="shared" si="4477"/>
        <v>-125</v>
      </c>
      <c r="AG1196" s="124">
        <v>0</v>
      </c>
      <c r="AH1196" s="124">
        <f t="shared" si="4478"/>
        <v>1750</v>
      </c>
      <c r="AI1196" s="340">
        <f t="shared" si="4479"/>
        <v>0.875</v>
      </c>
    </row>
    <row r="1197" spans="1:36" ht="15" hidden="1" customHeight="1" thickBot="1" x14ac:dyDescent="0.3">
      <c r="A1197" s="361" t="s">
        <v>1797</v>
      </c>
      <c r="B1197" s="97">
        <v>2016</v>
      </c>
      <c r="C1197" s="97">
        <v>6</v>
      </c>
      <c r="D1197" s="98" t="s">
        <v>1016</v>
      </c>
      <c r="E1197" s="99">
        <v>42522</v>
      </c>
      <c r="F1197" s="99">
        <v>42551</v>
      </c>
      <c r="G1197" s="100">
        <f t="shared" ref="G1197:G1198" ca="1" si="4480">IF($N$1&gt;F1197,0,(F1197-$N$1))</f>
        <v>0</v>
      </c>
      <c r="H1197" s="96" t="s">
        <v>74</v>
      </c>
      <c r="I1197" s="96" t="s">
        <v>75</v>
      </c>
      <c r="J1197" s="96" t="s">
        <v>1799</v>
      </c>
      <c r="K1197" s="101" t="str">
        <f t="shared" ref="K1197:K1198" ca="1" si="4481">IF(F1197=0,$L$3,(IF(G1197=0,$L$1,$L$2)))</f>
        <v>Completed</v>
      </c>
      <c r="L1197" s="97" t="s">
        <v>77</v>
      </c>
      <c r="M1197" s="97" t="s">
        <v>58</v>
      </c>
      <c r="N1197" s="97" t="s">
        <v>78</v>
      </c>
      <c r="O1197" s="97" t="s">
        <v>60</v>
      </c>
      <c r="P1197" s="97" t="s">
        <v>79</v>
      </c>
      <c r="Q1197" s="97" t="s">
        <v>79</v>
      </c>
      <c r="R1197" s="102">
        <v>1.25</v>
      </c>
      <c r="S1197" s="102">
        <v>4.25</v>
      </c>
      <c r="T1197" s="103">
        <v>500000</v>
      </c>
      <c r="U1197" s="103">
        <v>503027</v>
      </c>
      <c r="V1197" s="101">
        <f t="shared" ref="V1197:V1198" si="4482">IF(U1197&gt;T1197,0,T1197-U1197)</f>
        <v>0</v>
      </c>
      <c r="W1197" s="101">
        <f t="shared" ref="W1197:W1198" si="4483">IF(U1197&gt;T1197,T1197,U1197)</f>
        <v>500000</v>
      </c>
      <c r="X1197" s="103">
        <v>1665</v>
      </c>
      <c r="Y1197" s="104">
        <f t="shared" ref="Y1197:Y1198" si="4484">X1197/U1197</f>
        <v>3.3099614931206478E-3</v>
      </c>
      <c r="Z1197" s="105">
        <f t="shared" ref="Z1197:Z1198" si="4485">AE1197/X1197</f>
        <v>1.2012012012012012</v>
      </c>
      <c r="AA1197" s="106">
        <f t="shared" ref="AA1197:AA1198" si="4486">IF(O1197="cpv",(T1197*R1197),(T1197/1000*R1197))</f>
        <v>625</v>
      </c>
      <c r="AB1197" s="107">
        <f t="shared" ref="AB1197:AB1198" si="4487">IF(O1197="cpv",(IF(V1197&gt;0,U1197*R1197,AA1197)),(IF(V1197&gt;0,U1197/1000*R1197,AA1197)))</f>
        <v>625</v>
      </c>
      <c r="AC1197" s="106">
        <f t="shared" ref="AC1197:AC1198" si="4488">AB1197-AA1197</f>
        <v>0</v>
      </c>
      <c r="AD1197" s="108">
        <f t="shared" ref="AD1197:AD1198" si="4489">IF(O1197="cpv",(T1197*S1197),(T1197/1000*S1197))</f>
        <v>2125</v>
      </c>
      <c r="AE1197" s="293">
        <v>2000</v>
      </c>
      <c r="AF1197" s="109">
        <f t="shared" ref="AF1197:AF1198" si="4490">AE1197-AD1197</f>
        <v>-125</v>
      </c>
      <c r="AG1197" s="109">
        <v>0</v>
      </c>
      <c r="AH1197" s="109">
        <f t="shared" ref="AH1197:AH1198" si="4491">AE1197-AB1197-AG1197</f>
        <v>1375</v>
      </c>
      <c r="AI1197" s="341">
        <f t="shared" ref="AI1197:AI1198" si="4492">AH1197/AE1197</f>
        <v>0.6875</v>
      </c>
    </row>
    <row r="1198" spans="1:36" ht="15.75" hidden="1" customHeight="1" thickBot="1" x14ac:dyDescent="0.3">
      <c r="A1198" s="360" t="s">
        <v>1798</v>
      </c>
      <c r="B1198" s="157">
        <v>2016</v>
      </c>
      <c r="C1198" s="157">
        <v>6</v>
      </c>
      <c r="D1198" s="342" t="s">
        <v>1016</v>
      </c>
      <c r="E1198" s="159">
        <v>42522</v>
      </c>
      <c r="F1198" s="159">
        <v>42551</v>
      </c>
      <c r="G1198" s="343">
        <f t="shared" ca="1" si="4480"/>
        <v>0</v>
      </c>
      <c r="H1198" s="156" t="s">
        <v>74</v>
      </c>
      <c r="I1198" s="156" t="s">
        <v>75</v>
      </c>
      <c r="J1198" s="156" t="s">
        <v>1799</v>
      </c>
      <c r="K1198" s="344" t="str">
        <f t="shared" ca="1" si="4481"/>
        <v>Completed</v>
      </c>
      <c r="L1198" s="157" t="s">
        <v>64</v>
      </c>
      <c r="M1198" s="157" t="s">
        <v>58</v>
      </c>
      <c r="N1198" s="157" t="s">
        <v>78</v>
      </c>
      <c r="O1198" s="157" t="s">
        <v>60</v>
      </c>
      <c r="P1198" s="157" t="s">
        <v>79</v>
      </c>
      <c r="Q1198" s="157" t="s">
        <v>79</v>
      </c>
      <c r="R1198" s="158">
        <v>2.5</v>
      </c>
      <c r="S1198" s="158">
        <v>4.25</v>
      </c>
      <c r="T1198" s="345">
        <v>500000</v>
      </c>
      <c r="U1198" s="345">
        <v>503418</v>
      </c>
      <c r="V1198" s="344">
        <f t="shared" si="4482"/>
        <v>0</v>
      </c>
      <c r="W1198" s="344">
        <f t="shared" si="4483"/>
        <v>500000</v>
      </c>
      <c r="X1198" s="345">
        <v>9220</v>
      </c>
      <c r="Y1198" s="346">
        <f t="shared" si="4484"/>
        <v>1.8314800027015323E-2</v>
      </c>
      <c r="Z1198" s="347">
        <f t="shared" si="4485"/>
        <v>0.48804229934924076</v>
      </c>
      <c r="AA1198" s="348">
        <f t="shared" si="4486"/>
        <v>1250</v>
      </c>
      <c r="AB1198" s="349">
        <f t="shared" si="4487"/>
        <v>1250</v>
      </c>
      <c r="AC1198" s="348">
        <f t="shared" si="4488"/>
        <v>0</v>
      </c>
      <c r="AD1198" s="350">
        <f t="shared" si="4489"/>
        <v>2125</v>
      </c>
      <c r="AE1198" s="293">
        <v>4499.75</v>
      </c>
      <c r="AF1198" s="352">
        <f t="shared" si="4490"/>
        <v>2374.75</v>
      </c>
      <c r="AG1198" s="352">
        <v>0</v>
      </c>
      <c r="AH1198" s="352">
        <f t="shared" si="4491"/>
        <v>3249.75</v>
      </c>
      <c r="AI1198" s="353">
        <f t="shared" si="4492"/>
        <v>0.72220678926607029</v>
      </c>
    </row>
    <row r="1199" spans="1:36" ht="15" hidden="1" customHeight="1" thickBot="1" x14ac:dyDescent="0.3">
      <c r="A1199" s="359" t="s">
        <v>1800</v>
      </c>
      <c r="B1199" s="111">
        <v>2016</v>
      </c>
      <c r="C1199" s="111">
        <v>6</v>
      </c>
      <c r="D1199" s="112" t="s">
        <v>1016</v>
      </c>
      <c r="E1199" s="113">
        <v>42522</v>
      </c>
      <c r="F1199" s="113">
        <v>42551</v>
      </c>
      <c r="G1199" s="114">
        <f t="shared" ref="G1199:G1200" ca="1" si="4493">IF($N$1&gt;F1199,0,(F1199-$N$1))</f>
        <v>0</v>
      </c>
      <c r="H1199" s="115" t="s">
        <v>74</v>
      </c>
      <c r="I1199" s="115" t="s">
        <v>75</v>
      </c>
      <c r="J1199" s="115" t="s">
        <v>1803</v>
      </c>
      <c r="K1199" s="116" t="str">
        <f t="shared" ref="K1199:K1200" ca="1" si="4494">IF(F1199=0,$L$3,(IF(G1199=0,$L$1,$L$2)))</f>
        <v>Completed</v>
      </c>
      <c r="L1199" s="111" t="s">
        <v>82</v>
      </c>
      <c r="M1199" s="111" t="s">
        <v>58</v>
      </c>
      <c r="N1199" s="111" t="s">
        <v>78</v>
      </c>
      <c r="O1199" s="111" t="s">
        <v>60</v>
      </c>
      <c r="P1199" s="111" t="s">
        <v>79</v>
      </c>
      <c r="Q1199" s="111" t="s">
        <v>79</v>
      </c>
      <c r="R1199" s="117">
        <v>0.5</v>
      </c>
      <c r="S1199" s="117">
        <v>4.25</v>
      </c>
      <c r="T1199" s="118">
        <v>800000</v>
      </c>
      <c r="U1199" s="118">
        <v>750739</v>
      </c>
      <c r="V1199" s="116">
        <f t="shared" ref="V1199:V1200" si="4495">IF(U1199&gt;T1199,0,T1199-U1199)</f>
        <v>49261</v>
      </c>
      <c r="W1199" s="116">
        <f t="shared" ref="W1199:W1200" si="4496">IF(U1199&gt;T1199,T1199,U1199)</f>
        <v>750739</v>
      </c>
      <c r="X1199" s="118"/>
      <c r="Y1199" s="119">
        <f t="shared" ref="Y1199:Y1200" si="4497">X1199/U1199</f>
        <v>0</v>
      </c>
      <c r="Z1199" s="120" t="e">
        <f t="shared" ref="Z1199:Z1200" si="4498">AE1199/X1199</f>
        <v>#DIV/0!</v>
      </c>
      <c r="AA1199" s="121">
        <f t="shared" ref="AA1199:AA1200" si="4499">IF(O1199="cpv",(T1199*R1199),(T1199/1000*R1199))</f>
        <v>400</v>
      </c>
      <c r="AB1199" s="122">
        <f t="shared" ref="AB1199:AB1200" si="4500">IF(O1199="cpv",(IF(V1199&gt;0,U1199*R1199,AA1199)),(IF(V1199&gt;0,U1199/1000*R1199,AA1199)))</f>
        <v>375.36950000000002</v>
      </c>
      <c r="AC1199" s="121">
        <f t="shared" ref="AC1199:AC1200" si="4501">AB1199-AA1199</f>
        <v>-24.630499999999984</v>
      </c>
      <c r="AD1199" s="123">
        <f t="shared" ref="AD1199:AD1200" si="4502">IF(O1199="cpv",(T1199*S1199),(T1199/1000*S1199))</f>
        <v>3400</v>
      </c>
      <c r="AE1199" s="293">
        <v>3000</v>
      </c>
      <c r="AF1199" s="124">
        <f t="shared" ref="AF1199:AF1200" si="4503">AE1199-AD1199</f>
        <v>-400</v>
      </c>
      <c r="AG1199" s="124">
        <v>0</v>
      </c>
      <c r="AH1199" s="124">
        <f t="shared" ref="AH1199:AH1200" si="4504">AE1199-AB1199-AG1199</f>
        <v>2624.6305000000002</v>
      </c>
      <c r="AI1199" s="340">
        <f t="shared" ref="AI1199:AI1200" si="4505">AH1199/AE1199</f>
        <v>0.87487683333333344</v>
      </c>
    </row>
    <row r="1200" spans="1:36" ht="15" hidden="1" customHeight="1" thickBot="1" x14ac:dyDescent="0.3">
      <c r="A1200" s="361" t="s">
        <v>1801</v>
      </c>
      <c r="B1200" s="97">
        <v>2016</v>
      </c>
      <c r="C1200" s="97">
        <v>6</v>
      </c>
      <c r="D1200" s="98" t="s">
        <v>1016</v>
      </c>
      <c r="E1200" s="99">
        <v>42522</v>
      </c>
      <c r="F1200" s="99">
        <v>42551</v>
      </c>
      <c r="G1200" s="100">
        <f t="shared" ca="1" si="4493"/>
        <v>0</v>
      </c>
      <c r="H1200" s="96" t="s">
        <v>74</v>
      </c>
      <c r="I1200" s="96" t="s">
        <v>75</v>
      </c>
      <c r="J1200" s="96" t="s">
        <v>1803</v>
      </c>
      <c r="K1200" s="101" t="str">
        <f t="shared" ca="1" si="4494"/>
        <v>Completed</v>
      </c>
      <c r="L1200" s="97" t="s">
        <v>77</v>
      </c>
      <c r="M1200" s="97" t="s">
        <v>58</v>
      </c>
      <c r="N1200" s="97" t="s">
        <v>78</v>
      </c>
      <c r="O1200" s="97" t="s">
        <v>60</v>
      </c>
      <c r="P1200" s="97" t="s">
        <v>79</v>
      </c>
      <c r="Q1200" s="97" t="s">
        <v>79</v>
      </c>
      <c r="R1200" s="102">
        <v>1.25</v>
      </c>
      <c r="S1200" s="102">
        <v>4.25</v>
      </c>
      <c r="T1200" s="103">
        <v>400000</v>
      </c>
      <c r="U1200" s="103">
        <v>407629</v>
      </c>
      <c r="V1200" s="101">
        <f t="shared" si="4495"/>
        <v>0</v>
      </c>
      <c r="W1200" s="101">
        <f t="shared" si="4496"/>
        <v>400000</v>
      </c>
      <c r="X1200" s="103">
        <v>1409</v>
      </c>
      <c r="Y1200" s="104">
        <f t="shared" si="4497"/>
        <v>3.4565744831697451E-3</v>
      </c>
      <c r="Z1200" s="105">
        <f t="shared" si="4498"/>
        <v>0.70972320794889998</v>
      </c>
      <c r="AA1200" s="106">
        <f t="shared" si="4499"/>
        <v>500</v>
      </c>
      <c r="AB1200" s="107">
        <f t="shared" si="4500"/>
        <v>500</v>
      </c>
      <c r="AC1200" s="106">
        <f t="shared" si="4501"/>
        <v>0</v>
      </c>
      <c r="AD1200" s="108">
        <f t="shared" si="4502"/>
        <v>1700</v>
      </c>
      <c r="AE1200" s="293">
        <v>1000</v>
      </c>
      <c r="AF1200" s="109">
        <f t="shared" si="4503"/>
        <v>-700</v>
      </c>
      <c r="AG1200" s="109">
        <v>0</v>
      </c>
      <c r="AH1200" s="109">
        <f t="shared" si="4504"/>
        <v>500</v>
      </c>
      <c r="AI1200" s="341">
        <f t="shared" si="4505"/>
        <v>0.5</v>
      </c>
    </row>
    <row r="1201" spans="1:36" ht="15.75" hidden="1" customHeight="1" thickBot="1" x14ac:dyDescent="0.3">
      <c r="A1201" s="360" t="s">
        <v>1802</v>
      </c>
      <c r="B1201" s="157">
        <v>2016</v>
      </c>
      <c r="C1201" s="157">
        <v>6</v>
      </c>
      <c r="D1201" s="342" t="s">
        <v>1016</v>
      </c>
      <c r="E1201" s="159">
        <v>42522</v>
      </c>
      <c r="F1201" s="159">
        <v>42551</v>
      </c>
      <c r="G1201" s="343">
        <f t="shared" ref="G1201:G1202" ca="1" si="4506">IF($N$1&gt;F1201,0,(F1201-$N$1))</f>
        <v>0</v>
      </c>
      <c r="H1201" s="156" t="s">
        <v>74</v>
      </c>
      <c r="I1201" s="156" t="s">
        <v>75</v>
      </c>
      <c r="J1201" s="156" t="s">
        <v>1803</v>
      </c>
      <c r="K1201" s="344" t="str">
        <f t="shared" ref="K1201:K1202" ca="1" si="4507">IF(F1201=0,$L$3,(IF(G1201=0,$L$1,$L$2)))</f>
        <v>Completed</v>
      </c>
      <c r="L1201" s="157" t="s">
        <v>57</v>
      </c>
      <c r="M1201" s="157" t="s">
        <v>58</v>
      </c>
      <c r="N1201" s="157" t="s">
        <v>78</v>
      </c>
      <c r="O1201" s="157" t="s">
        <v>60</v>
      </c>
      <c r="P1201" s="157" t="s">
        <v>79</v>
      </c>
      <c r="Q1201" s="157" t="s">
        <v>79</v>
      </c>
      <c r="R1201" s="158">
        <v>2.5</v>
      </c>
      <c r="S1201" s="158">
        <v>4.25</v>
      </c>
      <c r="T1201" s="345">
        <v>400000</v>
      </c>
      <c r="U1201" s="345">
        <v>400048</v>
      </c>
      <c r="V1201" s="344">
        <f t="shared" ref="V1201:V1202" si="4508">IF(U1201&gt;T1201,0,T1201-U1201)</f>
        <v>0</v>
      </c>
      <c r="W1201" s="344">
        <f t="shared" ref="W1201:W1202" si="4509">IF(U1201&gt;T1201,T1201,U1201)</f>
        <v>400000</v>
      </c>
      <c r="X1201" s="345"/>
      <c r="Y1201" s="346">
        <f t="shared" ref="Y1201:Y1202" si="4510">X1201/U1201</f>
        <v>0</v>
      </c>
      <c r="Z1201" s="347" t="e">
        <f t="shared" ref="Z1201:Z1202" si="4511">AE1201/X1201</f>
        <v>#DIV/0!</v>
      </c>
      <c r="AA1201" s="348">
        <f t="shared" ref="AA1201:AA1202" si="4512">IF(O1201="cpv",(T1201*R1201),(T1201/1000*R1201))</f>
        <v>1000</v>
      </c>
      <c r="AB1201" s="349">
        <f t="shared" ref="AB1201" si="4513">IF(O1201="cpv",(IF(V1201&gt;0,U1201*R1201,AA1201)),(IF(V1201&gt;0,U1201/1000*R1201,AA1201)))</f>
        <v>1000</v>
      </c>
      <c r="AC1201" s="348">
        <f t="shared" ref="AC1201:AC1202" si="4514">AB1201-AA1201</f>
        <v>0</v>
      </c>
      <c r="AD1201" s="350">
        <f t="shared" ref="AD1201:AD1202" si="4515">IF(O1201="cpv",(T1201*S1201),(T1201/1000*S1201))</f>
        <v>1700</v>
      </c>
      <c r="AE1201" s="293">
        <v>1815</v>
      </c>
      <c r="AF1201" s="352">
        <f t="shared" ref="AF1201:AF1202" si="4516">AE1201-AD1201</f>
        <v>115</v>
      </c>
      <c r="AG1201" s="352">
        <v>0</v>
      </c>
      <c r="AH1201" s="352">
        <f t="shared" ref="AH1201:AH1202" si="4517">AE1201-AB1201-AG1201</f>
        <v>815</v>
      </c>
      <c r="AI1201" s="353">
        <f t="shared" ref="AI1201:AI1202" si="4518">AH1201/AE1201</f>
        <v>0.44903581267217629</v>
      </c>
    </row>
    <row r="1202" spans="1:36" ht="15" hidden="1" customHeight="1" thickBot="1" x14ac:dyDescent="0.3">
      <c r="A1202" s="359" t="s">
        <v>1804</v>
      </c>
      <c r="B1202" s="111">
        <v>2016</v>
      </c>
      <c r="C1202" s="111">
        <v>6</v>
      </c>
      <c r="D1202" s="112" t="s">
        <v>1016</v>
      </c>
      <c r="E1202" s="113">
        <v>42522</v>
      </c>
      <c r="F1202" s="113">
        <v>42551</v>
      </c>
      <c r="G1202" s="114">
        <f t="shared" ca="1" si="4506"/>
        <v>0</v>
      </c>
      <c r="H1202" s="115" t="s">
        <v>74</v>
      </c>
      <c r="I1202" s="115" t="s">
        <v>743</v>
      </c>
      <c r="J1202" s="115" t="s">
        <v>1811</v>
      </c>
      <c r="K1202" s="116" t="str">
        <f t="shared" ca="1" si="4507"/>
        <v>Completed</v>
      </c>
      <c r="L1202" s="111" t="s">
        <v>175</v>
      </c>
      <c r="M1202" s="111" t="s">
        <v>58</v>
      </c>
      <c r="N1202" s="111" t="s">
        <v>173</v>
      </c>
      <c r="O1202" s="111" t="s">
        <v>60</v>
      </c>
      <c r="P1202" s="111" t="s">
        <v>61</v>
      </c>
      <c r="Q1202" s="111" t="s">
        <v>62</v>
      </c>
      <c r="R1202" s="117"/>
      <c r="S1202" s="117">
        <v>1.75</v>
      </c>
      <c r="T1202" s="118">
        <v>2000000</v>
      </c>
      <c r="U1202" s="118">
        <v>15161</v>
      </c>
      <c r="V1202" s="116">
        <f t="shared" si="4508"/>
        <v>1984839</v>
      </c>
      <c r="W1202" s="116">
        <f t="shared" si="4509"/>
        <v>15161</v>
      </c>
      <c r="X1202" s="118"/>
      <c r="Y1202" s="119">
        <f t="shared" si="4510"/>
        <v>0</v>
      </c>
      <c r="Z1202" s="120" t="e">
        <f t="shared" si="4511"/>
        <v>#DIV/0!</v>
      </c>
      <c r="AA1202" s="121">
        <f t="shared" si="4512"/>
        <v>0</v>
      </c>
      <c r="AB1202" s="122">
        <v>5.7353442607521998</v>
      </c>
      <c r="AC1202" s="121">
        <f t="shared" si="4514"/>
        <v>5.7353442607521998</v>
      </c>
      <c r="AD1202" s="123">
        <f t="shared" si="4515"/>
        <v>3500</v>
      </c>
      <c r="AE1202" s="293">
        <f t="shared" ref="AE1202:AE1209" si="4519">IF((SUMIF($J$7:$J$1048576,J1202,$U$7:$U$1048576))&gt;(SUMIF($J$7:$J$1048576,J1202,$T$7:$T$1048576)),AD1202,(IF(O1202="cpv",(U1202*S1202),(U1202*S1202/1000))))</f>
        <v>26.531749999999999</v>
      </c>
      <c r="AF1202" s="124">
        <f t="shared" si="4516"/>
        <v>-3473.4682499999999</v>
      </c>
      <c r="AG1202" s="124">
        <v>0</v>
      </c>
      <c r="AH1202" s="124">
        <f t="shared" si="4517"/>
        <v>20.796405739247799</v>
      </c>
      <c r="AI1202" s="340">
        <f t="shared" si="4518"/>
        <v>0.78383090973071134</v>
      </c>
    </row>
    <row r="1203" spans="1:36" ht="15" hidden="1" customHeight="1" thickBot="1" x14ac:dyDescent="0.3">
      <c r="A1203" s="361" t="s">
        <v>1805</v>
      </c>
      <c r="B1203" s="97">
        <v>2016</v>
      </c>
      <c r="C1203" s="97">
        <v>6</v>
      </c>
      <c r="D1203" s="98" t="s">
        <v>1016</v>
      </c>
      <c r="E1203" s="99">
        <v>42522</v>
      </c>
      <c r="F1203" s="99">
        <v>42551</v>
      </c>
      <c r="G1203" s="100">
        <f t="shared" ref="G1203:G1204" ca="1" si="4520">IF($N$1&gt;F1203,0,(F1203-$N$1))</f>
        <v>0</v>
      </c>
      <c r="H1203" s="96" t="s">
        <v>74</v>
      </c>
      <c r="I1203" s="96" t="s">
        <v>743</v>
      </c>
      <c r="J1203" s="96" t="s">
        <v>1811</v>
      </c>
      <c r="K1203" s="101" t="str">
        <f t="shared" ref="K1203:K1204" ca="1" si="4521">IF(F1203=0,$L$3,(IF(G1203=0,$L$1,$L$2)))</f>
        <v>Completed</v>
      </c>
      <c r="L1203" s="97" t="s">
        <v>155</v>
      </c>
      <c r="M1203" s="97" t="s">
        <v>58</v>
      </c>
      <c r="N1203" s="97" t="s">
        <v>173</v>
      </c>
      <c r="O1203" s="97" t="s">
        <v>42</v>
      </c>
      <c r="P1203" s="97" t="s">
        <v>61</v>
      </c>
      <c r="Q1203" s="97" t="s">
        <v>62</v>
      </c>
      <c r="R1203" s="102">
        <v>0.25</v>
      </c>
      <c r="S1203" s="102">
        <v>1.75</v>
      </c>
      <c r="T1203" s="103">
        <v>3000</v>
      </c>
      <c r="U1203" s="103">
        <v>3344</v>
      </c>
      <c r="V1203" s="101">
        <f t="shared" ref="V1203:V1204" si="4522">IF(U1203&gt;T1203,0,T1203-U1203)</f>
        <v>0</v>
      </c>
      <c r="W1203" s="101">
        <f t="shared" ref="W1203:W1204" si="4523">IF(U1203&gt;T1203,T1203,U1203)</f>
        <v>3000</v>
      </c>
      <c r="X1203" s="103"/>
      <c r="Y1203" s="104">
        <f t="shared" ref="Y1203:Y1204" si="4524">X1203/U1203</f>
        <v>0</v>
      </c>
      <c r="Z1203" s="105" t="e">
        <f t="shared" ref="Z1203:Z1204" si="4525">AE1203/X1203</f>
        <v>#DIV/0!</v>
      </c>
      <c r="AA1203" s="106">
        <f t="shared" ref="AA1203:AA1204" si="4526">IF(O1203="cpv",(T1203*R1203),(T1203/1000*R1203))</f>
        <v>0.75</v>
      </c>
      <c r="AB1203" s="107">
        <v>750</v>
      </c>
      <c r="AC1203" s="106">
        <f t="shared" ref="AC1203:AC1204" si="4527">AB1203-AA1203</f>
        <v>749.25</v>
      </c>
      <c r="AD1203" s="108">
        <f t="shared" ref="AD1203:AD1204" si="4528">IF(O1203="cpv",(T1203*S1203),(T1203/1000*S1203))</f>
        <v>5.25</v>
      </c>
      <c r="AE1203" s="293">
        <f t="shared" si="4519"/>
        <v>5.8520000000000003</v>
      </c>
      <c r="AF1203" s="109">
        <f t="shared" ref="AF1203:AF1204" si="4529">AE1203-AD1203</f>
        <v>0.60200000000000031</v>
      </c>
      <c r="AG1203" s="109">
        <v>0</v>
      </c>
      <c r="AH1203" s="109">
        <f t="shared" ref="AH1203:AH1204" si="4530">AE1203-AB1203-AG1203</f>
        <v>-744.14800000000002</v>
      </c>
      <c r="AI1203" s="341">
        <f t="shared" ref="AI1203:AI1204" si="4531">AH1203/AE1203</f>
        <v>-127.16131237183869</v>
      </c>
    </row>
    <row r="1204" spans="1:36" ht="15" hidden="1" customHeight="1" thickBot="1" x14ac:dyDescent="0.3">
      <c r="A1204" s="361" t="s">
        <v>1806</v>
      </c>
      <c r="B1204" s="97">
        <v>2016</v>
      </c>
      <c r="C1204" s="97">
        <v>6</v>
      </c>
      <c r="D1204" s="98" t="s">
        <v>1016</v>
      </c>
      <c r="E1204" s="99">
        <v>42522</v>
      </c>
      <c r="F1204" s="99">
        <v>42551</v>
      </c>
      <c r="G1204" s="100">
        <f t="shared" ca="1" si="4520"/>
        <v>0</v>
      </c>
      <c r="H1204" s="96" t="s">
        <v>74</v>
      </c>
      <c r="I1204" s="96" t="s">
        <v>743</v>
      </c>
      <c r="J1204" s="96" t="s">
        <v>1811</v>
      </c>
      <c r="K1204" s="101" t="str">
        <f t="shared" ca="1" si="4521"/>
        <v>Completed</v>
      </c>
      <c r="L1204" s="97" t="s">
        <v>666</v>
      </c>
      <c r="M1204" s="97" t="s">
        <v>58</v>
      </c>
      <c r="N1204" s="97" t="s">
        <v>173</v>
      </c>
      <c r="O1204" s="97" t="s">
        <v>42</v>
      </c>
      <c r="P1204" s="97" t="s">
        <v>61</v>
      </c>
      <c r="Q1204" s="97" t="s">
        <v>62</v>
      </c>
      <c r="R1204" s="102">
        <v>0.2</v>
      </c>
      <c r="S1204" s="102">
        <v>1.75</v>
      </c>
      <c r="T1204" s="103">
        <v>3000</v>
      </c>
      <c r="U1204" s="103">
        <v>2420</v>
      </c>
      <c r="V1204" s="101">
        <f t="shared" si="4522"/>
        <v>580</v>
      </c>
      <c r="W1204" s="101">
        <f t="shared" si="4523"/>
        <v>2420</v>
      </c>
      <c r="X1204" s="103"/>
      <c r="Y1204" s="104">
        <f t="shared" si="4524"/>
        <v>0</v>
      </c>
      <c r="Z1204" s="105" t="e">
        <f t="shared" si="4525"/>
        <v>#DIV/0!</v>
      </c>
      <c r="AA1204" s="106">
        <f t="shared" si="4526"/>
        <v>0.60000000000000009</v>
      </c>
      <c r="AB1204" s="107">
        <v>484</v>
      </c>
      <c r="AC1204" s="106">
        <f t="shared" si="4527"/>
        <v>483.4</v>
      </c>
      <c r="AD1204" s="108">
        <f t="shared" si="4528"/>
        <v>5.25</v>
      </c>
      <c r="AE1204" s="293">
        <f t="shared" si="4519"/>
        <v>4.2350000000000003</v>
      </c>
      <c r="AF1204" s="109">
        <f t="shared" si="4529"/>
        <v>-1.0149999999999997</v>
      </c>
      <c r="AG1204" s="109">
        <v>0</v>
      </c>
      <c r="AH1204" s="109">
        <f t="shared" si="4530"/>
        <v>-479.76499999999999</v>
      </c>
      <c r="AI1204" s="341">
        <f t="shared" si="4531"/>
        <v>-113.28571428571428</v>
      </c>
    </row>
    <row r="1205" spans="1:36" ht="15" hidden="1" customHeight="1" thickBot="1" x14ac:dyDescent="0.3">
      <c r="A1205" s="361" t="s">
        <v>1807</v>
      </c>
      <c r="B1205" s="97">
        <v>2016</v>
      </c>
      <c r="C1205" s="97">
        <v>6</v>
      </c>
      <c r="D1205" s="98" t="s">
        <v>1016</v>
      </c>
      <c r="E1205" s="99">
        <v>42522</v>
      </c>
      <c r="F1205" s="99">
        <v>42551</v>
      </c>
      <c r="G1205" s="100">
        <f t="shared" ref="G1205:G1206" ca="1" si="4532">IF($N$1&gt;F1205,0,(F1205-$N$1))</f>
        <v>0</v>
      </c>
      <c r="H1205" s="96" t="s">
        <v>74</v>
      </c>
      <c r="I1205" s="96" t="s">
        <v>743</v>
      </c>
      <c r="J1205" s="96" t="s">
        <v>1811</v>
      </c>
      <c r="K1205" s="101" t="str">
        <f t="shared" ref="K1205:K1206" ca="1" si="4533">IF(F1205=0,$L$3,(IF(G1205=0,$L$1,$L$2)))</f>
        <v>Completed</v>
      </c>
      <c r="L1205" s="97" t="s">
        <v>82</v>
      </c>
      <c r="M1205" s="97" t="s">
        <v>58</v>
      </c>
      <c r="N1205" s="97" t="s">
        <v>173</v>
      </c>
      <c r="O1205" s="97" t="s">
        <v>60</v>
      </c>
      <c r="P1205" s="97" t="s">
        <v>61</v>
      </c>
      <c r="Q1205" s="97" t="s">
        <v>62</v>
      </c>
      <c r="R1205" s="102">
        <v>0.1</v>
      </c>
      <c r="S1205" s="102">
        <v>1.75</v>
      </c>
      <c r="T1205" s="103">
        <v>2000000</v>
      </c>
      <c r="U1205" s="103">
        <v>2055768</v>
      </c>
      <c r="V1205" s="101">
        <f t="shared" ref="V1205:V1206" si="4534">IF(U1205&gt;T1205,0,T1205-U1205)</f>
        <v>0</v>
      </c>
      <c r="W1205" s="101">
        <f t="shared" ref="W1205:W1206" si="4535">IF(U1205&gt;T1205,T1205,U1205)</f>
        <v>2000000</v>
      </c>
      <c r="X1205" s="103"/>
      <c r="Y1205" s="104">
        <f t="shared" ref="Y1205:Y1206" si="4536">X1205/U1205</f>
        <v>0</v>
      </c>
      <c r="Z1205" s="105" t="e">
        <f t="shared" ref="Z1205:Z1206" si="4537">AE1205/X1205</f>
        <v>#DIV/0!</v>
      </c>
      <c r="AA1205" s="106">
        <f t="shared" ref="AA1205:AA1206" si="4538">IF(O1205="cpv",(T1205*R1205),(T1205/1000*R1205))</f>
        <v>200</v>
      </c>
      <c r="AB1205" s="107">
        <f t="shared" ref="AB1205:AB1206" si="4539">IF(O1205="cpv",(IF(V1205&gt;0,U1205*R1205,AA1205)),(IF(V1205&gt;0,U1205/1000*R1205,AA1205)))</f>
        <v>200</v>
      </c>
      <c r="AC1205" s="106">
        <f t="shared" ref="AC1205:AC1206" si="4540">AB1205-AA1205</f>
        <v>0</v>
      </c>
      <c r="AD1205" s="108">
        <f t="shared" ref="AD1205:AD1206" si="4541">IF(O1205="cpv",(T1205*S1205),(T1205/1000*S1205))</f>
        <v>3500</v>
      </c>
      <c r="AE1205" s="293">
        <f t="shared" si="4519"/>
        <v>3597.5940000000001</v>
      </c>
      <c r="AF1205" s="109">
        <f t="shared" ref="AF1205:AF1206" si="4542">AE1205-AD1205</f>
        <v>97.594000000000051</v>
      </c>
      <c r="AG1205" s="109">
        <v>0</v>
      </c>
      <c r="AH1205" s="109">
        <f t="shared" ref="AH1205:AH1206" si="4543">AE1205-AB1205-AG1205</f>
        <v>3397.5940000000001</v>
      </c>
      <c r="AI1205" s="341">
        <f t="shared" ref="AI1205:AI1206" si="4544">AH1205/AE1205</f>
        <v>0.94440728998324996</v>
      </c>
    </row>
    <row r="1206" spans="1:36" ht="15" hidden="1" customHeight="1" thickBot="1" x14ac:dyDescent="0.3">
      <c r="A1206" s="361" t="s">
        <v>1808</v>
      </c>
      <c r="B1206" s="97">
        <v>2016</v>
      </c>
      <c r="C1206" s="97">
        <v>6</v>
      </c>
      <c r="D1206" s="98" t="s">
        <v>1016</v>
      </c>
      <c r="E1206" s="99">
        <v>42522</v>
      </c>
      <c r="F1206" s="99">
        <v>42551</v>
      </c>
      <c r="G1206" s="100">
        <f t="shared" ca="1" si="4532"/>
        <v>0</v>
      </c>
      <c r="H1206" s="96" t="s">
        <v>74</v>
      </c>
      <c r="I1206" s="96" t="s">
        <v>743</v>
      </c>
      <c r="J1206" s="96" t="s">
        <v>1811</v>
      </c>
      <c r="K1206" s="101" t="str">
        <f t="shared" ca="1" si="4533"/>
        <v>Completed</v>
      </c>
      <c r="L1206" s="97" t="s">
        <v>82</v>
      </c>
      <c r="M1206" s="97" t="s">
        <v>58</v>
      </c>
      <c r="N1206" s="97" t="s">
        <v>78</v>
      </c>
      <c r="O1206" s="97" t="s">
        <v>60</v>
      </c>
      <c r="P1206" s="97" t="s">
        <v>79</v>
      </c>
      <c r="Q1206" s="97" t="s">
        <v>79</v>
      </c>
      <c r="R1206" s="102">
        <v>0.5</v>
      </c>
      <c r="S1206" s="102">
        <v>1.75</v>
      </c>
      <c r="T1206" s="103">
        <v>2000000</v>
      </c>
      <c r="U1206" s="103">
        <v>2494402</v>
      </c>
      <c r="V1206" s="101">
        <f t="shared" si="4534"/>
        <v>0</v>
      </c>
      <c r="W1206" s="101">
        <f t="shared" si="4535"/>
        <v>2000000</v>
      </c>
      <c r="X1206" s="103"/>
      <c r="Y1206" s="104">
        <f t="shared" si="4536"/>
        <v>0</v>
      </c>
      <c r="Z1206" s="105" t="e">
        <f t="shared" si="4537"/>
        <v>#DIV/0!</v>
      </c>
      <c r="AA1206" s="106">
        <f t="shared" si="4538"/>
        <v>1000</v>
      </c>
      <c r="AB1206" s="107">
        <f t="shared" si="4539"/>
        <v>1000</v>
      </c>
      <c r="AC1206" s="106">
        <f t="shared" si="4540"/>
        <v>0</v>
      </c>
      <c r="AD1206" s="108">
        <f t="shared" si="4541"/>
        <v>3500</v>
      </c>
      <c r="AE1206" s="293">
        <f t="shared" si="4519"/>
        <v>4365.2034999999996</v>
      </c>
      <c r="AF1206" s="109">
        <f t="shared" si="4542"/>
        <v>865.20349999999962</v>
      </c>
      <c r="AG1206" s="109">
        <v>0</v>
      </c>
      <c r="AH1206" s="109">
        <f t="shared" si="4543"/>
        <v>3365.2034999999996</v>
      </c>
      <c r="AI1206" s="341">
        <f t="shared" si="4544"/>
        <v>0.77091560565274908</v>
      </c>
      <c r="AJ1206" s="466"/>
    </row>
    <row r="1207" spans="1:36" ht="15" hidden="1" customHeight="1" thickBot="1" x14ac:dyDescent="0.3">
      <c r="A1207" s="361" t="s">
        <v>1809</v>
      </c>
      <c r="B1207" s="97">
        <v>2016</v>
      </c>
      <c r="C1207" s="97">
        <v>6</v>
      </c>
      <c r="D1207" s="98" t="s">
        <v>1016</v>
      </c>
      <c r="E1207" s="99">
        <v>42522</v>
      </c>
      <c r="F1207" s="99">
        <v>42551</v>
      </c>
      <c r="G1207" s="100">
        <f t="shared" ref="G1207:G1209" ca="1" si="4545">IF($N$1&gt;F1207,0,(F1207-$N$1))</f>
        <v>0</v>
      </c>
      <c r="H1207" s="96" t="s">
        <v>74</v>
      </c>
      <c r="I1207" s="96" t="s">
        <v>743</v>
      </c>
      <c r="J1207" s="96" t="s">
        <v>1811</v>
      </c>
      <c r="K1207" s="101" t="str">
        <f t="shared" ref="K1207:K1209" ca="1" si="4546">IF(F1207=0,$L$3,(IF(G1207=0,$L$1,$L$2)))</f>
        <v>Completed</v>
      </c>
      <c r="L1207" s="97" t="s">
        <v>57</v>
      </c>
      <c r="M1207" s="97" t="s">
        <v>58</v>
      </c>
      <c r="N1207" s="97" t="s">
        <v>173</v>
      </c>
      <c r="O1207" s="97" t="s">
        <v>60</v>
      </c>
      <c r="P1207" s="97" t="s">
        <v>61</v>
      </c>
      <c r="Q1207" s="97" t="s">
        <v>62</v>
      </c>
      <c r="R1207" s="102">
        <v>0.5</v>
      </c>
      <c r="S1207" s="102">
        <v>1.75</v>
      </c>
      <c r="T1207" s="103">
        <v>3000000</v>
      </c>
      <c r="U1207" s="103">
        <v>3004990</v>
      </c>
      <c r="V1207" s="101">
        <f t="shared" ref="V1207:V1209" si="4547">IF(U1207&gt;T1207,0,T1207-U1207)</f>
        <v>0</v>
      </c>
      <c r="W1207" s="101">
        <f t="shared" ref="W1207:W1209" si="4548">IF(U1207&gt;T1207,T1207,U1207)</f>
        <v>3000000</v>
      </c>
      <c r="X1207" s="103"/>
      <c r="Y1207" s="104">
        <f t="shared" ref="Y1207:Y1209" si="4549">X1207/U1207</f>
        <v>0</v>
      </c>
      <c r="Z1207" s="105" t="e">
        <f t="shared" ref="Z1207:Z1209" si="4550">AE1207/X1207</f>
        <v>#DIV/0!</v>
      </c>
      <c r="AA1207" s="106">
        <f t="shared" ref="AA1207:AA1209" si="4551">IF(O1207="cpv",(T1207*R1207),(T1207/1000*R1207))</f>
        <v>1500</v>
      </c>
      <c r="AB1207" s="107">
        <f t="shared" ref="AB1207:AB1209" si="4552">IF(O1207="cpv",(IF(V1207&gt;0,U1207*R1207,AA1207)),(IF(V1207&gt;0,U1207/1000*R1207,AA1207)))</f>
        <v>1500</v>
      </c>
      <c r="AC1207" s="106">
        <f t="shared" ref="AC1207:AC1209" si="4553">AB1207-AA1207</f>
        <v>0</v>
      </c>
      <c r="AD1207" s="108">
        <f t="shared" ref="AD1207:AD1209" si="4554">IF(O1207="cpv",(T1207*S1207),(T1207/1000*S1207))</f>
        <v>5250</v>
      </c>
      <c r="AE1207" s="293">
        <f t="shared" si="4519"/>
        <v>5258.7325000000001</v>
      </c>
      <c r="AF1207" s="109">
        <f t="shared" ref="AF1207:AF1209" si="4555">AE1207-AD1207</f>
        <v>8.7325000000000728</v>
      </c>
      <c r="AG1207" s="109">
        <v>0</v>
      </c>
      <c r="AH1207" s="109">
        <f t="shared" ref="AH1207:AH1209" si="4556">AE1207-AB1207-AG1207</f>
        <v>3758.7325000000001</v>
      </c>
      <c r="AI1207" s="341">
        <f t="shared" ref="AI1207:AI1209" si="4557">AH1207/AE1207</f>
        <v>0.71476016321423463</v>
      </c>
    </row>
    <row r="1208" spans="1:36" ht="15" hidden="1" customHeight="1" thickBot="1" x14ac:dyDescent="0.3">
      <c r="A1208" s="361" t="s">
        <v>2097</v>
      </c>
      <c r="B1208" s="97">
        <v>2016</v>
      </c>
      <c r="C1208" s="97">
        <v>6</v>
      </c>
      <c r="D1208" s="98" t="s">
        <v>1016</v>
      </c>
      <c r="E1208" s="99">
        <v>42522</v>
      </c>
      <c r="F1208" s="99">
        <v>42551</v>
      </c>
      <c r="G1208" s="100">
        <f t="shared" ref="G1208" ca="1" si="4558">IF($N$1&gt;F1208,0,(F1208-$N$1))</f>
        <v>0</v>
      </c>
      <c r="H1208" s="96" t="s">
        <v>74</v>
      </c>
      <c r="I1208" s="96" t="s">
        <v>743</v>
      </c>
      <c r="J1208" s="96" t="s">
        <v>1811</v>
      </c>
      <c r="K1208" s="101" t="str">
        <f t="shared" ref="K1208" ca="1" si="4559">IF(F1208=0,$L$3,(IF(G1208=0,$L$1,$L$2)))</f>
        <v>Completed</v>
      </c>
      <c r="L1208" s="97" t="s">
        <v>499</v>
      </c>
      <c r="M1208" s="97" t="s">
        <v>58</v>
      </c>
      <c r="N1208" s="97" t="s">
        <v>173</v>
      </c>
      <c r="O1208" s="97" t="s">
        <v>60</v>
      </c>
      <c r="P1208" s="97" t="s">
        <v>61</v>
      </c>
      <c r="Q1208" s="97" t="s">
        <v>62</v>
      </c>
      <c r="R1208" s="102">
        <v>0.15</v>
      </c>
      <c r="S1208" s="102">
        <v>1.75</v>
      </c>
      <c r="T1208" s="103">
        <v>500000</v>
      </c>
      <c r="U1208" s="103">
        <v>576500</v>
      </c>
      <c r="V1208" s="101">
        <f t="shared" ref="V1208" si="4560">IF(U1208&gt;T1208,0,T1208-U1208)</f>
        <v>0</v>
      </c>
      <c r="W1208" s="101">
        <f t="shared" ref="W1208" si="4561">IF(U1208&gt;T1208,T1208,U1208)</f>
        <v>500000</v>
      </c>
      <c r="X1208" s="103"/>
      <c r="Y1208" s="104">
        <f t="shared" ref="Y1208" si="4562">X1208/U1208</f>
        <v>0</v>
      </c>
      <c r="Z1208" s="105" t="e">
        <f t="shared" ref="Z1208" si="4563">AE1208/X1208</f>
        <v>#DIV/0!</v>
      </c>
      <c r="AA1208" s="106">
        <f t="shared" ref="AA1208" si="4564">IF(O1208="cpv",(T1208*R1208),(T1208/1000*R1208))</f>
        <v>75</v>
      </c>
      <c r="AB1208" s="107">
        <f t="shared" ref="AB1208" si="4565">IF(O1208="cpv",(IF(V1208&gt;0,U1208*R1208,AA1208)),(IF(V1208&gt;0,U1208/1000*R1208,AA1208)))</f>
        <v>75</v>
      </c>
      <c r="AC1208" s="106">
        <f t="shared" ref="AC1208" si="4566">AB1208-AA1208</f>
        <v>0</v>
      </c>
      <c r="AD1208" s="108">
        <f t="shared" ref="AD1208" si="4567">IF(O1208="cpv",(T1208*S1208),(T1208/1000*S1208))</f>
        <v>875</v>
      </c>
      <c r="AE1208" s="293">
        <f t="shared" si="4519"/>
        <v>1008.875</v>
      </c>
      <c r="AF1208" s="109">
        <f t="shared" ref="AF1208" si="4568">AE1208-AD1208</f>
        <v>133.875</v>
      </c>
      <c r="AG1208" s="109">
        <v>0</v>
      </c>
      <c r="AH1208" s="109">
        <f t="shared" ref="AH1208" si="4569">AE1208-AB1208-AG1208</f>
        <v>933.875</v>
      </c>
      <c r="AI1208" s="341">
        <f t="shared" ref="AI1208" si="4570">AH1208/AE1208</f>
        <v>0.92565976954528562</v>
      </c>
    </row>
    <row r="1209" spans="1:36" ht="15" hidden="1" customHeight="1" thickBot="1" x14ac:dyDescent="0.3">
      <c r="A1209" s="361" t="s">
        <v>1810</v>
      </c>
      <c r="B1209" s="97">
        <v>2016</v>
      </c>
      <c r="C1209" s="97">
        <v>6</v>
      </c>
      <c r="D1209" s="98" t="s">
        <v>1016</v>
      </c>
      <c r="E1209" s="99">
        <v>42522</v>
      </c>
      <c r="F1209" s="99">
        <v>42551</v>
      </c>
      <c r="G1209" s="100">
        <f t="shared" ca="1" si="4545"/>
        <v>0</v>
      </c>
      <c r="H1209" s="96" t="s">
        <v>74</v>
      </c>
      <c r="I1209" s="96" t="s">
        <v>743</v>
      </c>
      <c r="J1209" s="96" t="s">
        <v>1811</v>
      </c>
      <c r="K1209" s="101" t="str">
        <f t="shared" ca="1" si="4546"/>
        <v>Completed</v>
      </c>
      <c r="L1209" s="97" t="s">
        <v>1773</v>
      </c>
      <c r="M1209" s="97" t="s">
        <v>58</v>
      </c>
      <c r="N1209" s="97" t="s">
        <v>173</v>
      </c>
      <c r="O1209" s="97" t="s">
        <v>60</v>
      </c>
      <c r="P1209" s="97" t="s">
        <v>61</v>
      </c>
      <c r="Q1209" s="97" t="s">
        <v>62</v>
      </c>
      <c r="R1209" s="102">
        <v>0.35</v>
      </c>
      <c r="S1209" s="102">
        <v>1.75</v>
      </c>
      <c r="T1209" s="103">
        <v>1000000</v>
      </c>
      <c r="U1209" s="103">
        <v>979775</v>
      </c>
      <c r="V1209" s="101">
        <f t="shared" si="4547"/>
        <v>20225</v>
      </c>
      <c r="W1209" s="101">
        <f t="shared" si="4548"/>
        <v>979775</v>
      </c>
      <c r="X1209" s="103">
        <v>1655</v>
      </c>
      <c r="Y1209" s="104">
        <f t="shared" si="4549"/>
        <v>1.6891633283151743E-3</v>
      </c>
      <c r="Z1209" s="105">
        <f t="shared" si="4550"/>
        <v>1.0360158610271903</v>
      </c>
      <c r="AA1209" s="106">
        <f t="shared" si="4551"/>
        <v>350</v>
      </c>
      <c r="AB1209" s="107">
        <f t="shared" si="4552"/>
        <v>342.92124999999999</v>
      </c>
      <c r="AC1209" s="106">
        <f t="shared" si="4553"/>
        <v>-7.0787500000000136</v>
      </c>
      <c r="AD1209" s="108">
        <f t="shared" si="4554"/>
        <v>1750</v>
      </c>
      <c r="AE1209" s="293">
        <f t="shared" si="4519"/>
        <v>1714.60625</v>
      </c>
      <c r="AF1209" s="109">
        <f t="shared" si="4555"/>
        <v>-35.393749999999955</v>
      </c>
      <c r="AG1209" s="109">
        <v>0</v>
      </c>
      <c r="AH1209" s="109">
        <f t="shared" si="4556"/>
        <v>1371.6849999999999</v>
      </c>
      <c r="AI1209" s="341">
        <f t="shared" si="4557"/>
        <v>0.79999999999999993</v>
      </c>
    </row>
    <row r="1210" spans="1:36" ht="15.75" hidden="1" customHeight="1" thickBot="1" x14ac:dyDescent="0.3">
      <c r="A1210" s="360" t="s">
        <v>1812</v>
      </c>
      <c r="B1210" s="157">
        <v>2016</v>
      </c>
      <c r="C1210" s="157">
        <v>6</v>
      </c>
      <c r="D1210" s="342" t="s">
        <v>1016</v>
      </c>
      <c r="E1210" s="159">
        <v>42522</v>
      </c>
      <c r="F1210" s="159">
        <v>42551</v>
      </c>
      <c r="G1210" s="343">
        <f t="shared" ref="G1210:G1211" ca="1" si="4571">IF($N$1&gt;F1210,0,(F1210-$N$1))</f>
        <v>0</v>
      </c>
      <c r="H1210" s="156" t="s">
        <v>74</v>
      </c>
      <c r="I1210" s="156" t="s">
        <v>743</v>
      </c>
      <c r="J1210" s="156" t="s">
        <v>1811</v>
      </c>
      <c r="K1210" s="344" t="str">
        <f t="shared" ref="K1210:K1211" ca="1" si="4572">IF(F1210=0,$L$3,(IF(G1210=0,$L$1,$L$2)))</f>
        <v>Completed</v>
      </c>
      <c r="L1210" s="157" t="s">
        <v>64</v>
      </c>
      <c r="M1210" s="157" t="s">
        <v>58</v>
      </c>
      <c r="N1210" s="157" t="s">
        <v>173</v>
      </c>
      <c r="O1210" s="157" t="s">
        <v>60</v>
      </c>
      <c r="P1210" s="157" t="s">
        <v>61</v>
      </c>
      <c r="Q1210" s="157" t="s">
        <v>62</v>
      </c>
      <c r="R1210" s="158">
        <v>0.2</v>
      </c>
      <c r="S1210" s="158">
        <v>1.75</v>
      </c>
      <c r="T1210" s="345">
        <v>3000000</v>
      </c>
      <c r="U1210" s="345">
        <v>3011713</v>
      </c>
      <c r="V1210" s="344">
        <f t="shared" ref="V1210:V1211" si="4573">IF(U1210&gt;T1210,0,T1210-U1210)</f>
        <v>0</v>
      </c>
      <c r="W1210" s="344">
        <f t="shared" ref="W1210:W1211" si="4574">IF(U1210&gt;T1210,T1210,U1210)</f>
        <v>3000000</v>
      </c>
      <c r="X1210" s="345">
        <v>1149</v>
      </c>
      <c r="Y1210" s="346">
        <f t="shared" ref="Y1210:Y1211" si="4575">X1210/U1210</f>
        <v>3.8151045600958659E-4</v>
      </c>
      <c r="Z1210" s="347">
        <f t="shared" ref="Z1210:Z1211" si="4576">AE1210/X1210</f>
        <v>3.6750285030461272</v>
      </c>
      <c r="AA1210" s="348">
        <f t="shared" ref="AA1210:AA1211" si="4577">IF(O1210="cpv",(T1210*R1210),(T1210/1000*R1210))</f>
        <v>600</v>
      </c>
      <c r="AB1210" s="349">
        <f t="shared" ref="AB1210:AB1211" si="4578">IF(O1210="cpv",(IF(V1210&gt;0,U1210*R1210,AA1210)),(IF(V1210&gt;0,U1210/1000*R1210,AA1210)))</f>
        <v>600</v>
      </c>
      <c r="AC1210" s="348">
        <f t="shared" ref="AC1210:AC1211" si="4579">AB1210-AA1210</f>
        <v>0</v>
      </c>
      <c r="AD1210" s="350">
        <f t="shared" ref="AD1210:AD1211" si="4580">IF(O1210="cpv",(T1210*S1210),(T1210/1000*S1210))</f>
        <v>5250</v>
      </c>
      <c r="AE1210" s="293">
        <f>5270.49775-1047.89</f>
        <v>4222.6077500000001</v>
      </c>
      <c r="AF1210" s="352">
        <f t="shared" ref="AF1210:AF1211" si="4581">AE1210-AD1210</f>
        <v>-1027.3922499999999</v>
      </c>
      <c r="AG1210" s="352">
        <v>0</v>
      </c>
      <c r="AH1210" s="352">
        <f t="shared" ref="AH1210:AH1211" si="4582">AE1210-AB1210-AG1210</f>
        <v>3622.6077500000001</v>
      </c>
      <c r="AI1210" s="353">
        <f t="shared" ref="AI1210:AI1211" si="4583">AH1210/AE1210</f>
        <v>0.85790771117681963</v>
      </c>
    </row>
    <row r="1211" spans="1:36" ht="15.75" hidden="1" customHeight="1" thickBot="1" x14ac:dyDescent="0.3">
      <c r="A1211" s="362" t="s">
        <v>1813</v>
      </c>
      <c r="B1211" s="141">
        <v>2016</v>
      </c>
      <c r="C1211" s="141">
        <v>6</v>
      </c>
      <c r="D1211" s="142" t="s">
        <v>1016</v>
      </c>
      <c r="E1211" s="143">
        <v>42522</v>
      </c>
      <c r="F1211" s="143">
        <v>42531</v>
      </c>
      <c r="G1211" s="144">
        <f t="shared" ca="1" si="4571"/>
        <v>0</v>
      </c>
      <c r="H1211" s="145" t="s">
        <v>54</v>
      </c>
      <c r="I1211" s="145" t="s">
        <v>140</v>
      </c>
      <c r="J1211" s="145" t="s">
        <v>1814</v>
      </c>
      <c r="K1211" s="146" t="str">
        <f t="shared" ca="1" si="4572"/>
        <v>Completed</v>
      </c>
      <c r="L1211" s="141" t="s">
        <v>98</v>
      </c>
      <c r="M1211" s="141" t="s">
        <v>58</v>
      </c>
      <c r="N1211" s="141" t="s">
        <v>123</v>
      </c>
      <c r="O1211" s="141" t="s">
        <v>109</v>
      </c>
      <c r="P1211" s="141" t="s">
        <v>100</v>
      </c>
      <c r="Q1211" s="141" t="s">
        <v>101</v>
      </c>
      <c r="R1211" s="147">
        <v>3.5000000000000003E-2</v>
      </c>
      <c r="S1211" s="147">
        <v>0.06</v>
      </c>
      <c r="T1211" s="148">
        <v>500000</v>
      </c>
      <c r="U1211" s="148">
        <v>500158</v>
      </c>
      <c r="V1211" s="146">
        <f t="shared" si="4573"/>
        <v>0</v>
      </c>
      <c r="W1211" s="146">
        <f t="shared" si="4574"/>
        <v>500000</v>
      </c>
      <c r="X1211" s="148">
        <v>28870</v>
      </c>
      <c r="Y1211" s="149">
        <f t="shared" si="4575"/>
        <v>5.7721759923864059E-2</v>
      </c>
      <c r="Z1211" s="150">
        <f t="shared" si="4576"/>
        <v>1.0330100450294424</v>
      </c>
      <c r="AA1211" s="151">
        <f t="shared" si="4577"/>
        <v>17500</v>
      </c>
      <c r="AB1211" s="152">
        <f t="shared" si="4578"/>
        <v>17500</v>
      </c>
      <c r="AC1211" s="151">
        <f t="shared" si="4579"/>
        <v>0</v>
      </c>
      <c r="AD1211" s="153">
        <f t="shared" si="4580"/>
        <v>30000</v>
      </c>
      <c r="AE1211" s="293">
        <v>29823</v>
      </c>
      <c r="AF1211" s="154">
        <f t="shared" si="4581"/>
        <v>-177</v>
      </c>
      <c r="AG1211" s="154">
        <v>0</v>
      </c>
      <c r="AH1211" s="154">
        <f t="shared" si="4582"/>
        <v>12323</v>
      </c>
      <c r="AI1211" s="354">
        <f t="shared" si="4583"/>
        <v>0.41320457365120877</v>
      </c>
    </row>
    <row r="1212" spans="1:36" ht="15.75" hidden="1" customHeight="1" thickBot="1" x14ac:dyDescent="0.3">
      <c r="A1212" s="362" t="s">
        <v>1815</v>
      </c>
      <c r="B1212" s="141">
        <v>2016</v>
      </c>
      <c r="C1212" s="141">
        <v>6</v>
      </c>
      <c r="D1212" s="142" t="s">
        <v>1016</v>
      </c>
      <c r="E1212" s="143">
        <v>42522</v>
      </c>
      <c r="F1212" s="143">
        <v>42551</v>
      </c>
      <c r="G1212" s="144">
        <f t="shared" ref="G1212:G1213" ca="1" si="4584">IF($N$1&gt;F1212,0,(F1212-$N$1))</f>
        <v>0</v>
      </c>
      <c r="H1212" s="145" t="s">
        <v>54</v>
      </c>
      <c r="I1212" s="145" t="s">
        <v>1695</v>
      </c>
      <c r="J1212" s="145" t="s">
        <v>1816</v>
      </c>
      <c r="K1212" s="146" t="str">
        <f t="shared" ref="K1212:K1213" ca="1" si="4585">IF(F1212=0,$L$3,(IF(G1212=0,$L$1,$L$2)))</f>
        <v>Completed</v>
      </c>
      <c r="L1212" s="141" t="s">
        <v>98</v>
      </c>
      <c r="M1212" s="141" t="s">
        <v>58</v>
      </c>
      <c r="N1212" s="141" t="s">
        <v>123</v>
      </c>
      <c r="O1212" s="141" t="s">
        <v>109</v>
      </c>
      <c r="P1212" s="141" t="s">
        <v>100</v>
      </c>
      <c r="Q1212" s="141" t="s">
        <v>101</v>
      </c>
      <c r="R1212" s="147">
        <v>7.4999999999999997E-2</v>
      </c>
      <c r="S1212" s="147">
        <v>0.1</v>
      </c>
      <c r="T1212" s="148">
        <v>100000</v>
      </c>
      <c r="U1212" s="148">
        <v>85965</v>
      </c>
      <c r="V1212" s="146">
        <f t="shared" ref="V1212:V1213" si="4586">IF(U1212&gt;T1212,0,T1212-U1212)</f>
        <v>14035</v>
      </c>
      <c r="W1212" s="146">
        <f t="shared" ref="W1212:W1213" si="4587">IF(U1212&gt;T1212,T1212,U1212)</f>
        <v>85965</v>
      </c>
      <c r="X1212" s="148"/>
      <c r="Y1212" s="149">
        <f t="shared" ref="Y1212:Y1213" si="4588">X1212/U1212</f>
        <v>0</v>
      </c>
      <c r="Z1212" s="150" t="e">
        <f t="shared" ref="Z1212:Z1213" si="4589">AE1212/X1212</f>
        <v>#DIV/0!</v>
      </c>
      <c r="AA1212" s="151">
        <f t="shared" ref="AA1212:AA1213" si="4590">IF(O1212="cpv",(T1212*R1212),(T1212/1000*R1212))</f>
        <v>7500</v>
      </c>
      <c r="AB1212" s="152">
        <f t="shared" ref="AB1212:AB1213" si="4591">IF(O1212="cpv",(IF(V1212&gt;0,U1212*R1212,AA1212)),(IF(V1212&gt;0,U1212/1000*R1212,AA1212)))</f>
        <v>6447.375</v>
      </c>
      <c r="AC1212" s="151">
        <f t="shared" ref="AC1212:AC1213" si="4592">AB1212-AA1212</f>
        <v>-1052.625</v>
      </c>
      <c r="AD1212" s="153">
        <f t="shared" ref="AD1212:AD1213" si="4593">IF(O1212="cpv",(T1212*S1212),(T1212/1000*S1212))</f>
        <v>10000</v>
      </c>
      <c r="AE1212" s="293">
        <v>6925.6</v>
      </c>
      <c r="AF1212" s="154">
        <f t="shared" ref="AF1212:AF1213" si="4594">AE1212-AD1212</f>
        <v>-3074.3999999999996</v>
      </c>
      <c r="AG1212" s="154">
        <v>0</v>
      </c>
      <c r="AH1212" s="154">
        <f t="shared" ref="AH1212:AH1213" si="4595">AE1212-AB1212-AG1212</f>
        <v>478.22500000000036</v>
      </c>
      <c r="AI1212" s="354">
        <f t="shared" ref="AI1212:AI1213" si="4596">AH1212/AE1212</f>
        <v>6.9051778907242747E-2</v>
      </c>
    </row>
    <row r="1213" spans="1:36" ht="15" hidden="1" customHeight="1" thickBot="1" x14ac:dyDescent="0.3">
      <c r="A1213" s="359" t="s">
        <v>1817</v>
      </c>
      <c r="B1213" s="111">
        <v>2016</v>
      </c>
      <c r="C1213" s="111">
        <v>6</v>
      </c>
      <c r="D1213" s="112" t="s">
        <v>1016</v>
      </c>
      <c r="E1213" s="113">
        <v>42522</v>
      </c>
      <c r="F1213" s="113">
        <v>42543</v>
      </c>
      <c r="G1213" s="114">
        <f t="shared" ca="1" si="4584"/>
        <v>0</v>
      </c>
      <c r="H1213" s="115" t="s">
        <v>54</v>
      </c>
      <c r="I1213" s="115" t="s">
        <v>284</v>
      </c>
      <c r="J1213" s="115" t="s">
        <v>1821</v>
      </c>
      <c r="K1213" s="116" t="str">
        <f t="shared" ca="1" si="4585"/>
        <v>Completed</v>
      </c>
      <c r="L1213" s="111" t="s">
        <v>77</v>
      </c>
      <c r="M1213" s="111" t="s">
        <v>58</v>
      </c>
      <c r="N1213" s="111" t="s">
        <v>78</v>
      </c>
      <c r="O1213" s="111" t="s">
        <v>60</v>
      </c>
      <c r="P1213" s="111" t="s">
        <v>79</v>
      </c>
      <c r="Q1213" s="111" t="s">
        <v>79</v>
      </c>
      <c r="R1213" s="102">
        <v>1.5</v>
      </c>
      <c r="S1213" s="117">
        <v>4.25</v>
      </c>
      <c r="T1213" s="118">
        <v>1000000</v>
      </c>
      <c r="U1213" s="118">
        <v>1000421</v>
      </c>
      <c r="V1213" s="116">
        <f t="shared" si="4586"/>
        <v>0</v>
      </c>
      <c r="W1213" s="116">
        <f t="shared" si="4587"/>
        <v>1000000</v>
      </c>
      <c r="X1213" s="118">
        <v>386</v>
      </c>
      <c r="Y1213" s="119">
        <f t="shared" si="4588"/>
        <v>3.8583756238623539E-4</v>
      </c>
      <c r="Z1213" s="120">
        <f t="shared" si="4589"/>
        <v>11.010362694300518</v>
      </c>
      <c r="AA1213" s="121">
        <f t="shared" si="4590"/>
        <v>1500</v>
      </c>
      <c r="AB1213" s="122">
        <f t="shared" si="4591"/>
        <v>1500</v>
      </c>
      <c r="AC1213" s="121">
        <f t="shared" si="4592"/>
        <v>0</v>
      </c>
      <c r="AD1213" s="123">
        <f t="shared" si="4593"/>
        <v>4250</v>
      </c>
      <c r="AE1213" s="293">
        <f>IF((SUMIF($J$7:$J$1048576,J1213,$U$7:$U$1048576))&gt;(SUMIF($J$7:$J$1048576,J1213,$T$7:$T$1048576)),AD1213,(IF(O1213="cpv",(U1213*S1213),(U1213*S1213/1000))))</f>
        <v>4250</v>
      </c>
      <c r="AF1213" s="124">
        <f t="shared" si="4594"/>
        <v>0</v>
      </c>
      <c r="AG1213" s="124">
        <v>0</v>
      </c>
      <c r="AH1213" s="124">
        <f t="shared" si="4595"/>
        <v>2750</v>
      </c>
      <c r="AI1213" s="340">
        <f t="shared" si="4596"/>
        <v>0.6470588235294118</v>
      </c>
    </row>
    <row r="1214" spans="1:36" ht="15" hidden="1" customHeight="1" thickBot="1" x14ac:dyDescent="0.3">
      <c r="A1214" s="361" t="s">
        <v>1818</v>
      </c>
      <c r="B1214" s="97">
        <v>2016</v>
      </c>
      <c r="C1214" s="97">
        <v>6</v>
      </c>
      <c r="D1214" s="98" t="s">
        <v>1016</v>
      </c>
      <c r="E1214" s="99">
        <v>42522</v>
      </c>
      <c r="F1214" s="99">
        <v>42543</v>
      </c>
      <c r="G1214" s="100">
        <f t="shared" ref="G1214:G1215" ca="1" si="4597">IF($N$1&gt;F1214,0,(F1214-$N$1))</f>
        <v>0</v>
      </c>
      <c r="H1214" s="96" t="s">
        <v>54</v>
      </c>
      <c r="I1214" s="96" t="s">
        <v>284</v>
      </c>
      <c r="J1214" s="96" t="s">
        <v>1821</v>
      </c>
      <c r="K1214" s="101" t="str">
        <f t="shared" ref="K1214:K1215" ca="1" si="4598">IF(F1214=0,$L$3,(IF(G1214=0,$L$1,$L$2)))</f>
        <v>Completed</v>
      </c>
      <c r="L1214" s="97" t="s">
        <v>82</v>
      </c>
      <c r="M1214" s="97" t="s">
        <v>58</v>
      </c>
      <c r="N1214" s="97" t="s">
        <v>78</v>
      </c>
      <c r="O1214" s="97" t="s">
        <v>60</v>
      </c>
      <c r="P1214" s="97" t="s">
        <v>79</v>
      </c>
      <c r="Q1214" s="97" t="s">
        <v>79</v>
      </c>
      <c r="R1214" s="102">
        <v>0.5</v>
      </c>
      <c r="S1214" s="102">
        <v>4.25</v>
      </c>
      <c r="T1214" s="103">
        <v>1750000</v>
      </c>
      <c r="U1214" s="103">
        <v>1753589</v>
      </c>
      <c r="V1214" s="101">
        <f t="shared" ref="V1214:V1215" si="4599">IF(U1214&gt;T1214,0,T1214-U1214)</f>
        <v>0</v>
      </c>
      <c r="W1214" s="101">
        <f t="shared" ref="W1214:W1215" si="4600">IF(U1214&gt;T1214,T1214,U1214)</f>
        <v>1750000</v>
      </c>
      <c r="X1214" s="103"/>
      <c r="Y1214" s="104">
        <f t="shared" ref="Y1214:Y1215" si="4601">X1214/U1214</f>
        <v>0</v>
      </c>
      <c r="Z1214" s="105" t="e">
        <f t="shared" ref="Z1214:Z1215" si="4602">AE1214/X1214</f>
        <v>#DIV/0!</v>
      </c>
      <c r="AA1214" s="106">
        <f t="shared" ref="AA1214:AA1215" si="4603">IF(O1214="cpv",(T1214*R1214),(T1214/1000*R1214))</f>
        <v>875</v>
      </c>
      <c r="AB1214" s="107">
        <f t="shared" ref="AB1214:AB1215" si="4604">IF(O1214="cpv",(IF(V1214&gt;0,U1214*R1214,AA1214)),(IF(V1214&gt;0,U1214/1000*R1214,AA1214)))</f>
        <v>875</v>
      </c>
      <c r="AC1214" s="106">
        <f t="shared" ref="AC1214:AC1215" si="4605">AB1214-AA1214</f>
        <v>0</v>
      </c>
      <c r="AD1214" s="108">
        <f t="shared" ref="AD1214:AD1215" si="4606">IF(O1214="cpv",(T1214*S1214),(T1214/1000*S1214))</f>
        <v>7437.5</v>
      </c>
      <c r="AE1214" s="293">
        <f>7437.5-6293.94</f>
        <v>1143.5600000000004</v>
      </c>
      <c r="AF1214" s="109">
        <f t="shared" ref="AF1214:AF1215" si="4607">AE1214-AD1214</f>
        <v>-6293.94</v>
      </c>
      <c r="AG1214" s="109">
        <v>0</v>
      </c>
      <c r="AH1214" s="109">
        <f t="shared" ref="AH1214:AH1215" si="4608">AE1214-AB1214-AG1214</f>
        <v>268.5600000000004</v>
      </c>
      <c r="AI1214" s="341">
        <f t="shared" ref="AI1214:AI1215" si="4609">AH1214/AE1214</f>
        <v>0.23484556997446598</v>
      </c>
    </row>
    <row r="1215" spans="1:36" ht="15" hidden="1" customHeight="1" thickBot="1" x14ac:dyDescent="0.3">
      <c r="A1215" s="361" t="s">
        <v>1819</v>
      </c>
      <c r="B1215" s="97">
        <v>2016</v>
      </c>
      <c r="C1215" s="97">
        <v>6</v>
      </c>
      <c r="D1215" s="98" t="s">
        <v>1016</v>
      </c>
      <c r="E1215" s="99">
        <v>42522</v>
      </c>
      <c r="F1215" s="99">
        <v>42543</v>
      </c>
      <c r="G1215" s="100">
        <f t="shared" ca="1" si="4597"/>
        <v>0</v>
      </c>
      <c r="H1215" s="96" t="s">
        <v>54</v>
      </c>
      <c r="I1215" s="96" t="s">
        <v>284</v>
      </c>
      <c r="J1215" s="96" t="s">
        <v>1821</v>
      </c>
      <c r="K1215" s="101" t="str">
        <f t="shared" ca="1" si="4598"/>
        <v>Completed</v>
      </c>
      <c r="L1215" s="97" t="s">
        <v>1377</v>
      </c>
      <c r="M1215" s="97" t="s">
        <v>58</v>
      </c>
      <c r="N1215" s="97" t="s">
        <v>78</v>
      </c>
      <c r="O1215" s="97" t="s">
        <v>60</v>
      </c>
      <c r="P1215" s="97" t="s">
        <v>79</v>
      </c>
      <c r="Q1215" s="97" t="s">
        <v>79</v>
      </c>
      <c r="R1215" s="102">
        <v>3</v>
      </c>
      <c r="S1215" s="102">
        <v>4.25</v>
      </c>
      <c r="T1215" s="103">
        <v>300000</v>
      </c>
      <c r="U1215" s="103">
        <v>333360</v>
      </c>
      <c r="V1215" s="101">
        <f t="shared" si="4599"/>
        <v>0</v>
      </c>
      <c r="W1215" s="101">
        <f t="shared" si="4600"/>
        <v>300000</v>
      </c>
      <c r="X1215" s="103">
        <v>12820</v>
      </c>
      <c r="Y1215" s="104">
        <f t="shared" si="4601"/>
        <v>3.8456923446124308E-2</v>
      </c>
      <c r="Z1215" s="105">
        <f t="shared" si="4602"/>
        <v>9.9453978159126363E-2</v>
      </c>
      <c r="AA1215" s="106">
        <f t="shared" si="4603"/>
        <v>900</v>
      </c>
      <c r="AB1215" s="107">
        <f t="shared" si="4604"/>
        <v>900</v>
      </c>
      <c r="AC1215" s="106">
        <f t="shared" si="4605"/>
        <v>0</v>
      </c>
      <c r="AD1215" s="108">
        <f t="shared" si="4606"/>
        <v>1275</v>
      </c>
      <c r="AE1215" s="293">
        <f>IF((SUMIF($J$7:$J$1048576,J1215,$U$7:$U$1048576))&gt;(SUMIF($J$7:$J$1048576,J1215,$T$7:$T$1048576)),AD1215,(IF(O1215="cpv",(U1215*S1215),(U1215*S1215/1000))))</f>
        <v>1275</v>
      </c>
      <c r="AF1215" s="109">
        <f t="shared" si="4607"/>
        <v>0</v>
      </c>
      <c r="AG1215" s="109">
        <v>0</v>
      </c>
      <c r="AH1215" s="109">
        <f t="shared" si="4608"/>
        <v>375</v>
      </c>
      <c r="AI1215" s="341">
        <f t="shared" si="4609"/>
        <v>0.29411764705882354</v>
      </c>
    </row>
    <row r="1216" spans="1:36" ht="15.75" hidden="1" customHeight="1" thickBot="1" x14ac:dyDescent="0.3">
      <c r="A1216" s="360" t="s">
        <v>1820</v>
      </c>
      <c r="B1216" s="157">
        <v>2016</v>
      </c>
      <c r="C1216" s="157">
        <v>6</v>
      </c>
      <c r="D1216" s="342" t="s">
        <v>1016</v>
      </c>
      <c r="E1216" s="159">
        <v>42522</v>
      </c>
      <c r="F1216" s="159">
        <v>42543</v>
      </c>
      <c r="G1216" s="343">
        <f t="shared" ref="G1216:G1217" ca="1" si="4610">IF($N$1&gt;F1216,0,(F1216-$N$1))</f>
        <v>0</v>
      </c>
      <c r="H1216" s="156" t="s">
        <v>54</v>
      </c>
      <c r="I1216" s="156" t="s">
        <v>284</v>
      </c>
      <c r="J1216" s="156" t="s">
        <v>1821</v>
      </c>
      <c r="K1216" s="344" t="str">
        <f t="shared" ref="K1216:K1217" ca="1" si="4611">IF(F1216=0,$L$3,(IF(G1216=0,$L$1,$L$2)))</f>
        <v>Completed</v>
      </c>
      <c r="L1216" s="157" t="s">
        <v>1822</v>
      </c>
      <c r="M1216" s="157" t="s">
        <v>58</v>
      </c>
      <c r="N1216" s="157" t="s">
        <v>78</v>
      </c>
      <c r="O1216" s="157" t="s">
        <v>60</v>
      </c>
      <c r="P1216" s="157" t="s">
        <v>79</v>
      </c>
      <c r="Q1216" s="157" t="s">
        <v>79</v>
      </c>
      <c r="R1216" s="158">
        <v>2.5</v>
      </c>
      <c r="S1216" s="158">
        <v>4.25</v>
      </c>
      <c r="T1216" s="345">
        <v>250000</v>
      </c>
      <c r="U1216" s="345">
        <v>370560</v>
      </c>
      <c r="V1216" s="344">
        <f t="shared" ref="V1216:V1217" si="4612">IF(U1216&gt;T1216,0,T1216-U1216)</f>
        <v>0</v>
      </c>
      <c r="W1216" s="344">
        <f t="shared" ref="W1216:W1217" si="4613">IF(U1216&gt;T1216,T1216,U1216)</f>
        <v>250000</v>
      </c>
      <c r="X1216" s="345"/>
      <c r="Y1216" s="346">
        <f t="shared" ref="Y1216:Y1217" si="4614">X1216/U1216</f>
        <v>0</v>
      </c>
      <c r="Z1216" s="347" t="e">
        <f t="shared" ref="Z1216:Z1217" si="4615">AE1216/X1216</f>
        <v>#DIV/0!</v>
      </c>
      <c r="AA1216" s="348">
        <f t="shared" ref="AA1216:AA1217" si="4616">IF(O1216="cpv",(T1216*R1216),(T1216/1000*R1216))</f>
        <v>625</v>
      </c>
      <c r="AB1216" s="349">
        <f t="shared" ref="AB1216:AB1217" si="4617">IF(O1216="cpv",(IF(V1216&gt;0,U1216*R1216,AA1216)),(IF(V1216&gt;0,U1216/1000*R1216,AA1216)))</f>
        <v>625</v>
      </c>
      <c r="AC1216" s="348">
        <f t="shared" ref="AC1216:AC1217" si="4618">AB1216-AA1216</f>
        <v>0</v>
      </c>
      <c r="AD1216" s="350">
        <f t="shared" ref="AD1216:AD1217" si="4619">IF(O1216="cpv",(T1216*S1216),(T1216/1000*S1216))</f>
        <v>1062.5</v>
      </c>
      <c r="AE1216" s="293">
        <f>IF((SUMIF($J$7:$J$1048576,J1216,$U$7:$U$1048576))&gt;(SUMIF($J$7:$J$1048576,J1216,$T$7:$T$1048576)),AD1216,(IF(O1216="cpv",(U1216*S1216),(U1216*S1216/1000))))</f>
        <v>1062.5</v>
      </c>
      <c r="AF1216" s="352">
        <f t="shared" ref="AF1216:AF1217" si="4620">AE1216-AD1216</f>
        <v>0</v>
      </c>
      <c r="AG1216" s="352">
        <v>0</v>
      </c>
      <c r="AH1216" s="352">
        <f t="shared" ref="AH1216:AH1217" si="4621">AE1216-AB1216-AG1216</f>
        <v>437.5</v>
      </c>
      <c r="AI1216" s="353">
        <f t="shared" ref="AI1216:AI1217" si="4622">AH1216/AE1216</f>
        <v>0.41176470588235292</v>
      </c>
      <c r="AJ1216" s="466"/>
    </row>
    <row r="1217" spans="1:35" ht="15" hidden="1" customHeight="1" thickBot="1" x14ac:dyDescent="0.3">
      <c r="A1217" s="359" t="s">
        <v>1823</v>
      </c>
      <c r="B1217" s="111">
        <v>2016</v>
      </c>
      <c r="C1217" s="111">
        <v>6</v>
      </c>
      <c r="D1217" s="112" t="s">
        <v>1016</v>
      </c>
      <c r="E1217" s="113">
        <v>42522</v>
      </c>
      <c r="F1217" s="113">
        <v>42548</v>
      </c>
      <c r="G1217" s="114">
        <f t="shared" ca="1" si="4610"/>
        <v>0</v>
      </c>
      <c r="H1217" s="115" t="s">
        <v>54</v>
      </c>
      <c r="I1217" s="115" t="s">
        <v>140</v>
      </c>
      <c r="J1217" s="115" t="s">
        <v>1825</v>
      </c>
      <c r="K1217" s="116" t="str">
        <f t="shared" ca="1" si="4611"/>
        <v>Completed</v>
      </c>
      <c r="L1217" s="111" t="s">
        <v>82</v>
      </c>
      <c r="M1217" s="111" t="s">
        <v>58</v>
      </c>
      <c r="N1217" s="111" t="s">
        <v>59</v>
      </c>
      <c r="O1217" s="111" t="s">
        <v>60</v>
      </c>
      <c r="P1217" s="111" t="s">
        <v>61</v>
      </c>
      <c r="Q1217" s="111" t="s">
        <v>62</v>
      </c>
      <c r="R1217" s="117">
        <v>0.1</v>
      </c>
      <c r="S1217" s="117">
        <v>1</v>
      </c>
      <c r="T1217" s="118">
        <v>1500000</v>
      </c>
      <c r="U1217" s="118">
        <v>1521197</v>
      </c>
      <c r="V1217" s="116">
        <f t="shared" si="4612"/>
        <v>0</v>
      </c>
      <c r="W1217" s="116">
        <f t="shared" si="4613"/>
        <v>1500000</v>
      </c>
      <c r="X1217" s="118"/>
      <c r="Y1217" s="119">
        <f t="shared" si="4614"/>
        <v>0</v>
      </c>
      <c r="Z1217" s="120" t="e">
        <f t="shared" si="4615"/>
        <v>#DIV/0!</v>
      </c>
      <c r="AA1217" s="121">
        <f t="shared" si="4616"/>
        <v>150</v>
      </c>
      <c r="AB1217" s="122">
        <f t="shared" si="4617"/>
        <v>150</v>
      </c>
      <c r="AC1217" s="121">
        <f t="shared" si="4618"/>
        <v>0</v>
      </c>
      <c r="AD1217" s="123">
        <f t="shared" si="4619"/>
        <v>1500</v>
      </c>
      <c r="AE1217" s="293">
        <f>IF((SUMIF($J$7:$J$1048576,J1217,$U$7:$U$1048576))&gt;(SUMIF($J$7:$J$1048576,J1217,$T$7:$T$1048576)),AD1217,(IF(O1217="cpv",(U1217*S1217),(U1217*S1217/1000))))</f>
        <v>1500</v>
      </c>
      <c r="AF1217" s="124">
        <f t="shared" si="4620"/>
        <v>0</v>
      </c>
      <c r="AG1217" s="124">
        <v>0</v>
      </c>
      <c r="AH1217" s="124">
        <f t="shared" si="4621"/>
        <v>1350</v>
      </c>
      <c r="AI1217" s="340">
        <f t="shared" si="4622"/>
        <v>0.9</v>
      </c>
    </row>
    <row r="1218" spans="1:35" ht="15.75" hidden="1" customHeight="1" thickBot="1" x14ac:dyDescent="0.3">
      <c r="A1218" s="360" t="s">
        <v>1824</v>
      </c>
      <c r="B1218" s="157">
        <v>2016</v>
      </c>
      <c r="C1218" s="157">
        <v>6</v>
      </c>
      <c r="D1218" s="342" t="s">
        <v>1016</v>
      </c>
      <c r="E1218" s="159">
        <v>42522</v>
      </c>
      <c r="F1218" s="159">
        <v>42548</v>
      </c>
      <c r="G1218" s="343">
        <f t="shared" ref="G1218:G1219" ca="1" si="4623">IF($N$1&gt;F1218,0,(F1218-$N$1))</f>
        <v>0</v>
      </c>
      <c r="H1218" s="156" t="s">
        <v>54</v>
      </c>
      <c r="I1218" s="156" t="s">
        <v>140</v>
      </c>
      <c r="J1218" s="156" t="s">
        <v>1825</v>
      </c>
      <c r="K1218" s="344" t="str">
        <f t="shared" ref="K1218:K1219" ca="1" si="4624">IF(F1218=0,$L$3,(IF(G1218=0,$L$1,$L$2)))</f>
        <v>Completed</v>
      </c>
      <c r="L1218" s="157" t="s">
        <v>64</v>
      </c>
      <c r="M1218" s="157" t="s">
        <v>58</v>
      </c>
      <c r="N1218" s="157" t="s">
        <v>59</v>
      </c>
      <c r="O1218" s="157" t="s">
        <v>60</v>
      </c>
      <c r="P1218" s="157" t="s">
        <v>61</v>
      </c>
      <c r="Q1218" s="157" t="s">
        <v>62</v>
      </c>
      <c r="R1218" s="158">
        <v>0.2</v>
      </c>
      <c r="S1218" s="158">
        <v>1</v>
      </c>
      <c r="T1218" s="345">
        <v>1500000</v>
      </c>
      <c r="U1218" s="345">
        <v>1507723</v>
      </c>
      <c r="V1218" s="344">
        <f t="shared" ref="V1218:V1219" si="4625">IF(U1218&gt;T1218,0,T1218-U1218)</f>
        <v>0</v>
      </c>
      <c r="W1218" s="344">
        <f t="shared" ref="W1218:W1219" si="4626">IF(U1218&gt;T1218,T1218,U1218)</f>
        <v>1500000</v>
      </c>
      <c r="X1218" s="345">
        <v>194</v>
      </c>
      <c r="Y1218" s="346">
        <f t="shared" ref="Y1218:Y1219" si="4627">X1218/U1218</f>
        <v>1.2867085001687975E-4</v>
      </c>
      <c r="Z1218" s="347">
        <f t="shared" ref="Z1218:Z1219" si="4628">AE1218/X1218</f>
        <v>2.3302061855670102</v>
      </c>
      <c r="AA1218" s="348">
        <f t="shared" ref="AA1218:AA1219" si="4629">IF(O1218="cpv",(T1218*R1218),(T1218/1000*R1218))</f>
        <v>300</v>
      </c>
      <c r="AB1218" s="349">
        <f t="shared" ref="AB1218" si="4630">IF(O1218="cpv",(IF(V1218&gt;0,U1218*R1218,AA1218)),(IF(V1218&gt;0,U1218/1000*R1218,AA1218)))</f>
        <v>300</v>
      </c>
      <c r="AC1218" s="348">
        <f t="shared" ref="AC1218:AC1219" si="4631">AB1218-AA1218</f>
        <v>0</v>
      </c>
      <c r="AD1218" s="350">
        <f t="shared" ref="AD1218:AD1219" si="4632">IF(O1218="cpv",(T1218*S1218),(T1218/1000*S1218))</f>
        <v>1500</v>
      </c>
      <c r="AE1218" s="293">
        <v>452.06</v>
      </c>
      <c r="AF1218" s="352">
        <f t="shared" ref="AF1218:AF1219" si="4633">AE1218-AD1218</f>
        <v>-1047.94</v>
      </c>
      <c r="AG1218" s="352">
        <v>0</v>
      </c>
      <c r="AH1218" s="352">
        <f t="shared" ref="AH1218:AH1219" si="4634">AE1218-AB1218-AG1218</f>
        <v>152.06</v>
      </c>
      <c r="AI1218" s="353">
        <f t="shared" ref="AI1218:AI1219" si="4635">AH1218/AE1218</f>
        <v>0.33637127814891826</v>
      </c>
    </row>
    <row r="1219" spans="1:35" ht="15" hidden="1" customHeight="1" thickBot="1" x14ac:dyDescent="0.3">
      <c r="A1219" s="359" t="s">
        <v>1827</v>
      </c>
      <c r="B1219" s="111">
        <v>2016</v>
      </c>
      <c r="C1219" s="111">
        <v>6</v>
      </c>
      <c r="D1219" s="112" t="s">
        <v>1016</v>
      </c>
      <c r="E1219" s="113">
        <v>42522</v>
      </c>
      <c r="F1219" s="113">
        <v>42536</v>
      </c>
      <c r="G1219" s="114">
        <f t="shared" ca="1" si="4623"/>
        <v>0</v>
      </c>
      <c r="H1219" s="115" t="s">
        <v>95</v>
      </c>
      <c r="I1219" s="115" t="s">
        <v>1360</v>
      </c>
      <c r="J1219" s="115" t="s">
        <v>1828</v>
      </c>
      <c r="K1219" s="116" t="str">
        <f t="shared" ca="1" si="4624"/>
        <v>Completed</v>
      </c>
      <c r="L1219" s="111" t="s">
        <v>155</v>
      </c>
      <c r="M1219" s="111" t="s">
        <v>58</v>
      </c>
      <c r="N1219" s="111" t="s">
        <v>59</v>
      </c>
      <c r="O1219" s="111" t="s">
        <v>42</v>
      </c>
      <c r="P1219" s="111" t="s">
        <v>61</v>
      </c>
      <c r="Q1219" s="111" t="s">
        <v>62</v>
      </c>
      <c r="R1219" s="117">
        <v>0.25</v>
      </c>
      <c r="S1219" s="117">
        <v>1.8</v>
      </c>
      <c r="T1219" s="118">
        <v>1500</v>
      </c>
      <c r="U1219" s="118">
        <v>370</v>
      </c>
      <c r="V1219" s="116">
        <f t="shared" si="4625"/>
        <v>1130</v>
      </c>
      <c r="W1219" s="116">
        <f t="shared" si="4626"/>
        <v>370</v>
      </c>
      <c r="X1219" s="118"/>
      <c r="Y1219" s="119">
        <f t="shared" si="4627"/>
        <v>0</v>
      </c>
      <c r="Z1219" s="120" t="e">
        <f t="shared" si="4628"/>
        <v>#DIV/0!</v>
      </c>
      <c r="AA1219" s="121">
        <f t="shared" si="4629"/>
        <v>0.375</v>
      </c>
      <c r="AB1219" s="122">
        <v>90</v>
      </c>
      <c r="AC1219" s="121">
        <f t="shared" si="4631"/>
        <v>89.625</v>
      </c>
      <c r="AD1219" s="123">
        <f t="shared" si="4632"/>
        <v>2.7</v>
      </c>
      <c r="AE1219" s="293">
        <v>600</v>
      </c>
      <c r="AF1219" s="124">
        <f t="shared" si="4633"/>
        <v>597.29999999999995</v>
      </c>
      <c r="AG1219" s="124">
        <v>0</v>
      </c>
      <c r="AH1219" s="124">
        <f t="shared" si="4634"/>
        <v>510</v>
      </c>
      <c r="AI1219" s="340">
        <f t="shared" si="4635"/>
        <v>0.85</v>
      </c>
    </row>
    <row r="1220" spans="1:35" ht="15.75" hidden="1" customHeight="1" thickBot="1" x14ac:dyDescent="0.3">
      <c r="A1220" s="360" t="s">
        <v>1826</v>
      </c>
      <c r="B1220" s="157">
        <v>2016</v>
      </c>
      <c r="C1220" s="157">
        <v>6</v>
      </c>
      <c r="D1220" s="342" t="s">
        <v>1016</v>
      </c>
      <c r="E1220" s="159">
        <v>42522</v>
      </c>
      <c r="F1220" s="159">
        <v>42536</v>
      </c>
      <c r="G1220" s="343">
        <f t="shared" ref="G1220:G1221" ca="1" si="4636">IF($N$1&gt;F1220,0,(F1220-$N$1))</f>
        <v>0</v>
      </c>
      <c r="H1220" s="156" t="s">
        <v>95</v>
      </c>
      <c r="I1220" s="156" t="s">
        <v>1360</v>
      </c>
      <c r="J1220" s="156" t="s">
        <v>1828</v>
      </c>
      <c r="K1220" s="344" t="str">
        <f t="shared" ref="K1220:K1221" ca="1" si="4637">IF(F1220=0,$L$3,(IF(G1220=0,$L$1,$L$2)))</f>
        <v>Completed</v>
      </c>
      <c r="L1220" s="157" t="s">
        <v>64</v>
      </c>
      <c r="M1220" s="157" t="s">
        <v>58</v>
      </c>
      <c r="N1220" s="157" t="s">
        <v>59</v>
      </c>
      <c r="O1220" s="157" t="s">
        <v>60</v>
      </c>
      <c r="P1220" s="157" t="s">
        <v>61</v>
      </c>
      <c r="Q1220" s="157" t="s">
        <v>62</v>
      </c>
      <c r="R1220" s="158">
        <v>0.2</v>
      </c>
      <c r="S1220" s="158">
        <v>1.8</v>
      </c>
      <c r="T1220" s="345">
        <v>750000</v>
      </c>
      <c r="U1220" s="345">
        <v>89499</v>
      </c>
      <c r="V1220" s="344">
        <f t="shared" ref="V1220:V1221" si="4638">IF(U1220&gt;T1220,0,T1220-U1220)</f>
        <v>660501</v>
      </c>
      <c r="W1220" s="344">
        <f t="shared" ref="W1220:W1221" si="4639">IF(U1220&gt;T1220,T1220,U1220)</f>
        <v>89499</v>
      </c>
      <c r="X1220" s="345">
        <v>40</v>
      </c>
      <c r="Y1220" s="346">
        <f t="shared" ref="Y1220:Y1221" si="4640">X1220/U1220</f>
        <v>4.4693236795941856E-4</v>
      </c>
      <c r="Z1220" s="347">
        <f t="shared" ref="Z1220:Z1221" si="4641">AE1220/X1220</f>
        <v>3.6182499999999997</v>
      </c>
      <c r="AA1220" s="348">
        <f t="shared" ref="AA1220:AA1221" si="4642">IF(O1220="cpv",(T1220*R1220),(T1220/1000*R1220))</f>
        <v>150</v>
      </c>
      <c r="AB1220" s="349">
        <f t="shared" ref="AB1220:AB1221" si="4643">IF(O1220="cpv",(IF(V1220&gt;0,U1220*R1220,AA1220)),(IF(V1220&gt;0,U1220/1000*R1220,AA1220)))</f>
        <v>17.899799999999999</v>
      </c>
      <c r="AC1220" s="348">
        <f t="shared" ref="AC1220:AC1221" si="4644">AB1220-AA1220</f>
        <v>-132.1002</v>
      </c>
      <c r="AD1220" s="350">
        <f t="shared" ref="AD1220:AD1221" si="4645">IF(O1220="cpv",(T1220*S1220),(T1220/1000*S1220))</f>
        <v>1350</v>
      </c>
      <c r="AE1220" s="293">
        <v>144.72999999999999</v>
      </c>
      <c r="AF1220" s="352">
        <f t="shared" ref="AF1220:AF1221" si="4646">AE1220-AD1220</f>
        <v>-1205.27</v>
      </c>
      <c r="AG1220" s="352">
        <v>0</v>
      </c>
      <c r="AH1220" s="352">
        <f t="shared" ref="AH1220:AH1221" si="4647">AE1220-AB1220-AG1220</f>
        <v>126.83019999999999</v>
      </c>
      <c r="AI1220" s="353">
        <f t="shared" ref="AI1220:AI1221" si="4648">AH1220/AE1220</f>
        <v>0.87632280798728668</v>
      </c>
    </row>
    <row r="1221" spans="1:35" ht="15.75" hidden="1" customHeight="1" thickBot="1" x14ac:dyDescent="0.3">
      <c r="A1221" s="362" t="s">
        <v>1829</v>
      </c>
      <c r="B1221" s="141">
        <v>2016</v>
      </c>
      <c r="C1221" s="141">
        <v>6</v>
      </c>
      <c r="D1221" s="142" t="s">
        <v>1016</v>
      </c>
      <c r="E1221" s="143">
        <v>42522</v>
      </c>
      <c r="F1221" s="143">
        <v>42536</v>
      </c>
      <c r="G1221" s="144">
        <f t="shared" ca="1" si="4636"/>
        <v>0</v>
      </c>
      <c r="H1221" s="145" t="s">
        <v>95</v>
      </c>
      <c r="I1221" s="145" t="s">
        <v>1360</v>
      </c>
      <c r="J1221" s="145" t="s">
        <v>1830</v>
      </c>
      <c r="K1221" s="146" t="str">
        <f t="shared" ca="1" si="4637"/>
        <v>Completed</v>
      </c>
      <c r="L1221" s="141" t="s">
        <v>82</v>
      </c>
      <c r="M1221" s="141" t="s">
        <v>58</v>
      </c>
      <c r="N1221" s="141" t="s">
        <v>78</v>
      </c>
      <c r="O1221" s="141" t="s">
        <v>60</v>
      </c>
      <c r="P1221" s="141" t="s">
        <v>79</v>
      </c>
      <c r="Q1221" s="141" t="s">
        <v>79</v>
      </c>
      <c r="R1221" s="147">
        <v>0.5</v>
      </c>
      <c r="S1221" s="147">
        <v>6</v>
      </c>
      <c r="T1221" s="148">
        <v>500000</v>
      </c>
      <c r="U1221" s="148">
        <v>74377</v>
      </c>
      <c r="V1221" s="146">
        <f t="shared" si="4638"/>
        <v>425623</v>
      </c>
      <c r="W1221" s="146">
        <f t="shared" si="4639"/>
        <v>74377</v>
      </c>
      <c r="X1221" s="148"/>
      <c r="Y1221" s="149">
        <f t="shared" si="4640"/>
        <v>0</v>
      </c>
      <c r="Z1221" s="150" t="e">
        <f t="shared" si="4641"/>
        <v>#DIV/0!</v>
      </c>
      <c r="AA1221" s="151">
        <f t="shared" si="4642"/>
        <v>250</v>
      </c>
      <c r="AB1221" s="152">
        <f t="shared" si="4643"/>
        <v>37.188499999999998</v>
      </c>
      <c r="AC1221" s="151">
        <f t="shared" si="4644"/>
        <v>-212.8115</v>
      </c>
      <c r="AD1221" s="153">
        <f t="shared" si="4645"/>
        <v>3000</v>
      </c>
      <c r="AE1221" s="293">
        <v>350.47</v>
      </c>
      <c r="AF1221" s="154">
        <f t="shared" si="4646"/>
        <v>-2649.5299999999997</v>
      </c>
      <c r="AG1221" s="154">
        <v>0</v>
      </c>
      <c r="AH1221" s="154">
        <f t="shared" si="4647"/>
        <v>313.28150000000005</v>
      </c>
      <c r="AI1221" s="354">
        <f t="shared" si="4648"/>
        <v>0.89388963392016441</v>
      </c>
    </row>
    <row r="1222" spans="1:35" ht="15.75" hidden="1" customHeight="1" thickBot="1" x14ac:dyDescent="0.3">
      <c r="A1222" s="362" t="s">
        <v>1831</v>
      </c>
      <c r="B1222" s="141">
        <v>2016</v>
      </c>
      <c r="C1222" s="141">
        <v>6</v>
      </c>
      <c r="D1222" s="142" t="s">
        <v>1016</v>
      </c>
      <c r="E1222" s="143">
        <v>42522</v>
      </c>
      <c r="F1222" s="143">
        <v>42530</v>
      </c>
      <c r="G1222" s="144">
        <f t="shared" ref="G1222:G1223" ca="1" si="4649">IF($N$1&gt;F1222,0,(F1222-$N$1))</f>
        <v>0</v>
      </c>
      <c r="H1222" s="145" t="s">
        <v>95</v>
      </c>
      <c r="I1222" s="145" t="s">
        <v>624</v>
      </c>
      <c r="J1222" s="145" t="s">
        <v>1832</v>
      </c>
      <c r="K1222" s="146" t="str">
        <f t="shared" ref="K1222:K1223" ca="1" si="4650">IF(F1222=0,$L$3,(IF(G1222=0,$L$1,$L$2)))</f>
        <v>Completed</v>
      </c>
      <c r="L1222" s="141" t="s">
        <v>98</v>
      </c>
      <c r="M1222" s="141" t="s">
        <v>58</v>
      </c>
      <c r="N1222" s="141" t="s">
        <v>123</v>
      </c>
      <c r="O1222" s="141" t="s">
        <v>109</v>
      </c>
      <c r="P1222" s="141" t="s">
        <v>100</v>
      </c>
      <c r="Q1222" s="141" t="s">
        <v>101</v>
      </c>
      <c r="R1222" s="147">
        <v>3.5000000000000003E-2</v>
      </c>
      <c r="S1222" s="147">
        <v>0.06</v>
      </c>
      <c r="T1222" s="148">
        <v>58333</v>
      </c>
      <c r="U1222" s="148">
        <v>42603</v>
      </c>
      <c r="V1222" s="146">
        <f t="shared" ref="V1222:V1223" si="4651">IF(U1222&gt;T1222,0,T1222-U1222)</f>
        <v>15730</v>
      </c>
      <c r="W1222" s="146">
        <f t="shared" ref="W1222:W1223" si="4652">IF(U1222&gt;T1222,T1222,U1222)</f>
        <v>42603</v>
      </c>
      <c r="X1222" s="148"/>
      <c r="Y1222" s="149">
        <f t="shared" ref="Y1222:Y1223" si="4653">X1222/U1222</f>
        <v>0</v>
      </c>
      <c r="Z1222" s="150" t="e">
        <f t="shared" ref="Z1222:Z1223" si="4654">AE1222/X1222</f>
        <v>#DIV/0!</v>
      </c>
      <c r="AA1222" s="151">
        <f t="shared" ref="AA1222:AA1223" si="4655">IF(O1222="cpv",(T1222*R1222),(T1222/1000*R1222))</f>
        <v>2041.6550000000002</v>
      </c>
      <c r="AB1222" s="152">
        <f t="shared" ref="AB1222:AB1223" si="4656">IF(O1222="cpv",(IF(V1222&gt;0,U1222*R1222,AA1222)),(IF(V1222&gt;0,U1222/1000*R1222,AA1222)))</f>
        <v>1491.1050000000002</v>
      </c>
      <c r="AC1222" s="151">
        <f t="shared" ref="AC1222:AC1223" si="4657">AB1222-AA1222</f>
        <v>-550.54999999999995</v>
      </c>
      <c r="AD1222" s="153">
        <f t="shared" ref="AD1222:AD1223" si="4658">IF(O1222="cpv",(T1222*S1222),(T1222/1000*S1222))</f>
        <v>3499.98</v>
      </c>
      <c r="AE1222" s="293">
        <v>2548.08</v>
      </c>
      <c r="AF1222" s="154">
        <f t="shared" ref="AF1222:AF1223" si="4659">AE1222-AD1222</f>
        <v>-951.90000000000009</v>
      </c>
      <c r="AG1222" s="154">
        <v>0</v>
      </c>
      <c r="AH1222" s="154">
        <f t="shared" ref="AH1222:AH1223" si="4660">AE1222-AB1222-AG1222</f>
        <v>1056.9749999999997</v>
      </c>
      <c r="AI1222" s="354">
        <f t="shared" ref="AI1222:AI1223" si="4661">AH1222/AE1222</f>
        <v>0.41481232928322492</v>
      </c>
    </row>
    <row r="1223" spans="1:35" ht="15" hidden="1" customHeight="1" thickBot="1" x14ac:dyDescent="0.3">
      <c r="A1223" s="359" t="s">
        <v>1833</v>
      </c>
      <c r="B1223" s="111">
        <v>2016</v>
      </c>
      <c r="C1223" s="111">
        <v>6</v>
      </c>
      <c r="D1223" s="112" t="s">
        <v>1016</v>
      </c>
      <c r="E1223" s="113">
        <v>42522</v>
      </c>
      <c r="F1223" s="113">
        <v>42530</v>
      </c>
      <c r="G1223" s="114">
        <f t="shared" ca="1" si="4649"/>
        <v>0</v>
      </c>
      <c r="H1223" s="115" t="s">
        <v>95</v>
      </c>
      <c r="I1223" s="115" t="s">
        <v>624</v>
      </c>
      <c r="J1223" s="115" t="s">
        <v>1835</v>
      </c>
      <c r="K1223" s="116" t="str">
        <f t="shared" ca="1" si="4650"/>
        <v>Completed</v>
      </c>
      <c r="L1223" s="111" t="s">
        <v>1377</v>
      </c>
      <c r="M1223" s="111" t="s">
        <v>58</v>
      </c>
      <c r="N1223" s="111" t="s">
        <v>78</v>
      </c>
      <c r="O1223" s="111" t="s">
        <v>60</v>
      </c>
      <c r="P1223" s="111" t="s">
        <v>79</v>
      </c>
      <c r="Q1223" s="111" t="s">
        <v>79</v>
      </c>
      <c r="R1223" s="117">
        <v>3</v>
      </c>
      <c r="S1223" s="117">
        <v>4.25</v>
      </c>
      <c r="T1223" s="118">
        <v>600000</v>
      </c>
      <c r="U1223" s="118">
        <v>633710</v>
      </c>
      <c r="V1223" s="116">
        <f t="shared" si="4651"/>
        <v>0</v>
      </c>
      <c r="W1223" s="116">
        <f t="shared" si="4652"/>
        <v>600000</v>
      </c>
      <c r="X1223" s="118"/>
      <c r="Y1223" s="119">
        <f t="shared" si="4653"/>
        <v>0</v>
      </c>
      <c r="Z1223" s="120" t="e">
        <f t="shared" si="4654"/>
        <v>#DIV/0!</v>
      </c>
      <c r="AA1223" s="121">
        <f t="shared" si="4655"/>
        <v>1800</v>
      </c>
      <c r="AB1223" s="122">
        <f t="shared" si="4656"/>
        <v>1800</v>
      </c>
      <c r="AC1223" s="121">
        <f t="shared" si="4657"/>
        <v>0</v>
      </c>
      <c r="AD1223" s="123">
        <f t="shared" si="4658"/>
        <v>2550</v>
      </c>
      <c r="AE1223" s="293">
        <v>1000</v>
      </c>
      <c r="AF1223" s="124">
        <f t="shared" si="4659"/>
        <v>-1550</v>
      </c>
      <c r="AG1223" s="124">
        <v>0</v>
      </c>
      <c r="AH1223" s="124">
        <f t="shared" si="4660"/>
        <v>-800</v>
      </c>
      <c r="AI1223" s="340">
        <f t="shared" si="4661"/>
        <v>-0.8</v>
      </c>
    </row>
    <row r="1224" spans="1:35" ht="15.75" hidden="1" customHeight="1" thickBot="1" x14ac:dyDescent="0.3">
      <c r="A1224" s="360" t="s">
        <v>1834</v>
      </c>
      <c r="B1224" s="157">
        <v>2016</v>
      </c>
      <c r="C1224" s="157">
        <v>6</v>
      </c>
      <c r="D1224" s="342" t="s">
        <v>1016</v>
      </c>
      <c r="E1224" s="159">
        <v>42522</v>
      </c>
      <c r="F1224" s="159">
        <v>42530</v>
      </c>
      <c r="G1224" s="343">
        <f t="shared" ref="G1224:G1225" ca="1" si="4662">IF($N$1&gt;F1224,0,(F1224-$N$1))</f>
        <v>0</v>
      </c>
      <c r="H1224" s="156" t="s">
        <v>95</v>
      </c>
      <c r="I1224" s="156" t="s">
        <v>624</v>
      </c>
      <c r="J1224" s="156" t="s">
        <v>1835</v>
      </c>
      <c r="K1224" s="344" t="str">
        <f t="shared" ref="K1224:K1225" ca="1" si="4663">IF(F1224=0,$L$3,(IF(G1224=0,$L$1,$L$2)))</f>
        <v>Completed</v>
      </c>
      <c r="L1224" s="157" t="s">
        <v>77</v>
      </c>
      <c r="M1224" s="157" t="s">
        <v>58</v>
      </c>
      <c r="N1224" s="157" t="s">
        <v>78</v>
      </c>
      <c r="O1224" s="157" t="s">
        <v>60</v>
      </c>
      <c r="P1224" s="157" t="s">
        <v>79</v>
      </c>
      <c r="Q1224" s="157" t="s">
        <v>79</v>
      </c>
      <c r="R1224" s="102">
        <v>1.25</v>
      </c>
      <c r="S1224" s="158">
        <v>4.25</v>
      </c>
      <c r="T1224" s="345">
        <v>400000</v>
      </c>
      <c r="U1224" s="345">
        <v>401441</v>
      </c>
      <c r="V1224" s="344">
        <f t="shared" ref="V1224:V1225" si="4664">IF(U1224&gt;T1224,0,T1224-U1224)</f>
        <v>0</v>
      </c>
      <c r="W1224" s="344">
        <f t="shared" ref="W1224:W1225" si="4665">IF(U1224&gt;T1224,T1224,U1224)</f>
        <v>400000</v>
      </c>
      <c r="X1224" s="345">
        <v>827</v>
      </c>
      <c r="Y1224" s="346">
        <f t="shared" ref="Y1224:Y1225" si="4666">X1224/U1224</f>
        <v>2.0600785669625176E-3</v>
      </c>
      <c r="Z1224" s="347">
        <f t="shared" ref="Z1224:Z1225" si="4667">AE1224/X1224</f>
        <v>2.1354292623941959</v>
      </c>
      <c r="AA1224" s="348">
        <f t="shared" ref="AA1224:AA1225" si="4668">IF(O1224="cpv",(T1224*R1224),(T1224/1000*R1224))</f>
        <v>500</v>
      </c>
      <c r="AB1224" s="349">
        <f t="shared" ref="AB1224:AB1225" si="4669">IF(O1224="cpv",(IF(V1224&gt;0,U1224*R1224,AA1224)),(IF(V1224&gt;0,U1224/1000*R1224,AA1224)))</f>
        <v>500</v>
      </c>
      <c r="AC1224" s="348">
        <f t="shared" ref="AC1224:AC1225" si="4670">AB1224-AA1224</f>
        <v>0</v>
      </c>
      <c r="AD1224" s="350">
        <f t="shared" ref="AD1224:AD1225" si="4671">IF(O1224="cpv",(T1224*S1224),(T1224/1000*S1224))</f>
        <v>1700</v>
      </c>
      <c r="AE1224" s="293">
        <v>1766</v>
      </c>
      <c r="AF1224" s="352">
        <f t="shared" ref="AF1224:AF1225" si="4672">AE1224-AD1224</f>
        <v>66</v>
      </c>
      <c r="AG1224" s="352">
        <v>0</v>
      </c>
      <c r="AH1224" s="352">
        <f t="shared" ref="AH1224:AH1225" si="4673">AE1224-AB1224-AG1224</f>
        <v>1266</v>
      </c>
      <c r="AI1224" s="353">
        <f t="shared" ref="AI1224:AI1225" si="4674">AH1224/AE1224</f>
        <v>0.71687429218573051</v>
      </c>
    </row>
    <row r="1225" spans="1:35" ht="15.75" hidden="1" customHeight="1" thickBot="1" x14ac:dyDescent="0.3">
      <c r="A1225" s="362" t="s">
        <v>1836</v>
      </c>
      <c r="B1225" s="141">
        <v>2016</v>
      </c>
      <c r="C1225" s="141">
        <v>6</v>
      </c>
      <c r="D1225" s="142" t="s">
        <v>1016</v>
      </c>
      <c r="E1225" s="143">
        <v>42522</v>
      </c>
      <c r="F1225" s="143">
        <v>42532</v>
      </c>
      <c r="G1225" s="144">
        <f t="shared" ca="1" si="4662"/>
        <v>0</v>
      </c>
      <c r="H1225" s="145" t="s">
        <v>95</v>
      </c>
      <c r="I1225" s="145" t="s">
        <v>1745</v>
      </c>
      <c r="J1225" s="145" t="s">
        <v>1837</v>
      </c>
      <c r="K1225" s="146" t="str">
        <f t="shared" ca="1" si="4663"/>
        <v>Completed</v>
      </c>
      <c r="L1225" s="141" t="s">
        <v>64</v>
      </c>
      <c r="M1225" s="141" t="s">
        <v>58</v>
      </c>
      <c r="N1225" s="141" t="s">
        <v>59</v>
      </c>
      <c r="O1225" s="141" t="s">
        <v>60</v>
      </c>
      <c r="P1225" s="141" t="s">
        <v>61</v>
      </c>
      <c r="Q1225" s="141" t="s">
        <v>62</v>
      </c>
      <c r="R1225" s="147">
        <v>0.2</v>
      </c>
      <c r="S1225" s="147">
        <v>2</v>
      </c>
      <c r="T1225" s="148">
        <v>1100000</v>
      </c>
      <c r="U1225" s="148">
        <v>1101053</v>
      </c>
      <c r="V1225" s="146">
        <f t="shared" si="4664"/>
        <v>0</v>
      </c>
      <c r="W1225" s="146">
        <f t="shared" si="4665"/>
        <v>1100000</v>
      </c>
      <c r="X1225" s="148">
        <v>182</v>
      </c>
      <c r="Y1225" s="149">
        <f t="shared" si="4666"/>
        <v>1.6529631180333735E-4</v>
      </c>
      <c r="Z1225" s="150">
        <f t="shared" si="4667"/>
        <v>10.989010989010989</v>
      </c>
      <c r="AA1225" s="151">
        <f t="shared" si="4668"/>
        <v>220</v>
      </c>
      <c r="AB1225" s="152">
        <f t="shared" si="4669"/>
        <v>220</v>
      </c>
      <c r="AC1225" s="151">
        <f t="shared" si="4670"/>
        <v>0</v>
      </c>
      <c r="AD1225" s="153">
        <f t="shared" si="4671"/>
        <v>2200</v>
      </c>
      <c r="AE1225" s="293">
        <v>2000</v>
      </c>
      <c r="AF1225" s="154">
        <f t="shared" si="4672"/>
        <v>-200</v>
      </c>
      <c r="AG1225" s="154">
        <v>0</v>
      </c>
      <c r="AH1225" s="154">
        <f t="shared" si="4673"/>
        <v>1780</v>
      </c>
      <c r="AI1225" s="354">
        <f t="shared" si="4674"/>
        <v>0.89</v>
      </c>
    </row>
    <row r="1226" spans="1:35" ht="15" hidden="1" customHeight="1" thickBot="1" x14ac:dyDescent="0.3">
      <c r="A1226" s="359" t="s">
        <v>1838</v>
      </c>
      <c r="B1226" s="111">
        <v>2016</v>
      </c>
      <c r="C1226" s="111">
        <v>6</v>
      </c>
      <c r="D1226" s="112" t="s">
        <v>1016</v>
      </c>
      <c r="E1226" s="113">
        <v>42522</v>
      </c>
      <c r="F1226" s="113">
        <v>42543</v>
      </c>
      <c r="G1226" s="114">
        <f t="shared" ref="G1226:G1227" ca="1" si="4675">IF($N$1&gt;F1226,0,(F1226-$N$1))</f>
        <v>0</v>
      </c>
      <c r="H1226" s="115" t="s">
        <v>84</v>
      </c>
      <c r="I1226" s="115" t="s">
        <v>170</v>
      </c>
      <c r="J1226" s="115" t="s">
        <v>1841</v>
      </c>
      <c r="K1226" s="116" t="str">
        <f t="shared" ref="K1226:K1227" ca="1" si="4676">IF(F1226=0,$L$3,(IF(G1226=0,$L$1,$L$2)))</f>
        <v>Completed</v>
      </c>
      <c r="L1226" s="111" t="s">
        <v>64</v>
      </c>
      <c r="M1226" s="111" t="s">
        <v>58</v>
      </c>
      <c r="N1226" s="111" t="s">
        <v>59</v>
      </c>
      <c r="O1226" s="111" t="s">
        <v>60</v>
      </c>
      <c r="P1226" s="111" t="s">
        <v>61</v>
      </c>
      <c r="Q1226" s="111" t="s">
        <v>62</v>
      </c>
      <c r="R1226" s="117">
        <v>0.2</v>
      </c>
      <c r="S1226" s="117">
        <v>0.8</v>
      </c>
      <c r="T1226" s="118">
        <v>3000000</v>
      </c>
      <c r="U1226" s="118">
        <v>3002338</v>
      </c>
      <c r="V1226" s="116">
        <f t="shared" ref="V1226:V1227" si="4677">IF(U1226&gt;T1226,0,T1226-U1226)</f>
        <v>0</v>
      </c>
      <c r="W1226" s="116">
        <f t="shared" ref="W1226:W1227" si="4678">IF(U1226&gt;T1226,T1226,U1226)</f>
        <v>3000000</v>
      </c>
      <c r="X1226" s="118">
        <v>1248</v>
      </c>
      <c r="Y1226" s="119">
        <f t="shared" ref="Y1226:Y1227" si="4679">X1226/U1226</f>
        <v>4.1567604979852367E-4</v>
      </c>
      <c r="Z1226" s="120">
        <f t="shared" ref="Z1226:Z1227" si="4680">AE1226/X1226</f>
        <v>1.9230769230769231</v>
      </c>
      <c r="AA1226" s="121">
        <f t="shared" ref="AA1226:AA1227" si="4681">IF(O1226="cpv",(T1226*R1226),(T1226/1000*R1226))</f>
        <v>600</v>
      </c>
      <c r="AB1226" s="122">
        <f t="shared" ref="AB1226:AB1227" si="4682">IF(O1226="cpv",(IF(V1226&gt;0,U1226*R1226,AA1226)),(IF(V1226&gt;0,U1226/1000*R1226,AA1226)))</f>
        <v>600</v>
      </c>
      <c r="AC1226" s="121">
        <f t="shared" ref="AC1226:AC1227" si="4683">AB1226-AA1226</f>
        <v>0</v>
      </c>
      <c r="AD1226" s="123">
        <f t="shared" ref="AD1226:AD1227" si="4684">IF(O1226="cpv",(T1226*S1226),(T1226/1000*S1226))</f>
        <v>2400</v>
      </c>
      <c r="AE1226" s="293">
        <f>IF((SUMIF($J$7:$J$1048576,J1226,$U$7:$U$1048576))&gt;(SUMIF($J$7:$J$1048576,J1226,$T$7:$T$1048576)),AD1226,(IF(O1226="cpv",(U1226*S1226),(U1226*S1226/1000))))</f>
        <v>2400</v>
      </c>
      <c r="AF1226" s="124">
        <f t="shared" ref="AF1226:AF1227" si="4685">AE1226-AD1226</f>
        <v>0</v>
      </c>
      <c r="AG1226" s="124">
        <v>0</v>
      </c>
      <c r="AH1226" s="124">
        <f t="shared" ref="AH1226:AH1227" si="4686">AE1226-AB1226-AG1226</f>
        <v>1800</v>
      </c>
      <c r="AI1226" s="340">
        <f t="shared" ref="AI1226:AI1227" si="4687">AH1226/AE1226</f>
        <v>0.75</v>
      </c>
    </row>
    <row r="1227" spans="1:35" ht="15" hidden="1" customHeight="1" thickBot="1" x14ac:dyDescent="0.3">
      <c r="A1227" s="361" t="s">
        <v>1839</v>
      </c>
      <c r="B1227" s="97">
        <v>2016</v>
      </c>
      <c r="C1227" s="97">
        <v>6</v>
      </c>
      <c r="D1227" s="98" t="s">
        <v>1016</v>
      </c>
      <c r="E1227" s="99">
        <v>42522</v>
      </c>
      <c r="F1227" s="99">
        <v>42543</v>
      </c>
      <c r="G1227" s="100">
        <f t="shared" ca="1" si="4675"/>
        <v>0</v>
      </c>
      <c r="H1227" s="96" t="s">
        <v>84</v>
      </c>
      <c r="I1227" s="96" t="s">
        <v>170</v>
      </c>
      <c r="J1227" s="96" t="s">
        <v>1841</v>
      </c>
      <c r="K1227" s="101" t="str">
        <f t="shared" ca="1" si="4676"/>
        <v>Completed</v>
      </c>
      <c r="L1227" s="97" t="s">
        <v>82</v>
      </c>
      <c r="M1227" s="97" t="s">
        <v>58</v>
      </c>
      <c r="N1227" s="97" t="s">
        <v>59</v>
      </c>
      <c r="O1227" s="97" t="s">
        <v>60</v>
      </c>
      <c r="P1227" s="97" t="s">
        <v>61</v>
      </c>
      <c r="Q1227" s="97" t="s">
        <v>62</v>
      </c>
      <c r="R1227" s="102">
        <v>0.1</v>
      </c>
      <c r="S1227" s="102">
        <v>0.8</v>
      </c>
      <c r="T1227" s="103">
        <v>1000000</v>
      </c>
      <c r="U1227" s="103">
        <v>1020846</v>
      </c>
      <c r="V1227" s="101">
        <f t="shared" si="4677"/>
        <v>0</v>
      </c>
      <c r="W1227" s="101">
        <f t="shared" si="4678"/>
        <v>1000000</v>
      </c>
      <c r="X1227" s="103"/>
      <c r="Y1227" s="104">
        <f t="shared" si="4679"/>
        <v>0</v>
      </c>
      <c r="Z1227" s="105" t="e">
        <f t="shared" si="4680"/>
        <v>#DIV/0!</v>
      </c>
      <c r="AA1227" s="106">
        <f t="shared" si="4681"/>
        <v>100</v>
      </c>
      <c r="AB1227" s="107">
        <f t="shared" si="4682"/>
        <v>100</v>
      </c>
      <c r="AC1227" s="106">
        <f t="shared" si="4683"/>
        <v>0</v>
      </c>
      <c r="AD1227" s="108">
        <f t="shared" si="4684"/>
        <v>800</v>
      </c>
      <c r="AE1227" s="293">
        <f>IF((SUMIF($J$7:$J$1048576,J1227,$U$7:$U$1048576))&gt;(SUMIF($J$7:$J$1048576,J1227,$T$7:$T$1048576)),AD1227,(IF(O1227="cpv",(U1227*S1227),(U1227*S1227/1000))))</f>
        <v>800</v>
      </c>
      <c r="AF1227" s="109">
        <f t="shared" si="4685"/>
        <v>0</v>
      </c>
      <c r="AG1227" s="109">
        <v>0</v>
      </c>
      <c r="AH1227" s="109">
        <f t="shared" si="4686"/>
        <v>700</v>
      </c>
      <c r="AI1227" s="341">
        <f t="shared" si="4687"/>
        <v>0.875</v>
      </c>
    </row>
    <row r="1228" spans="1:35" ht="15.75" hidden="1" customHeight="1" thickBot="1" x14ac:dyDescent="0.3">
      <c r="A1228" s="360" t="s">
        <v>1840</v>
      </c>
      <c r="B1228" s="157">
        <v>2016</v>
      </c>
      <c r="C1228" s="157">
        <v>6</v>
      </c>
      <c r="D1228" s="342" t="s">
        <v>1016</v>
      </c>
      <c r="E1228" s="159">
        <v>42522</v>
      </c>
      <c r="F1228" s="159">
        <v>42543</v>
      </c>
      <c r="G1228" s="343">
        <f t="shared" ref="G1228:G1229" ca="1" si="4688">IF($N$1&gt;F1228,0,(F1228-$N$1))</f>
        <v>0</v>
      </c>
      <c r="H1228" s="156" t="s">
        <v>84</v>
      </c>
      <c r="I1228" s="156" t="s">
        <v>170</v>
      </c>
      <c r="J1228" s="156" t="s">
        <v>1841</v>
      </c>
      <c r="K1228" s="344" t="str">
        <f t="shared" ref="K1228:K1229" ca="1" si="4689">IF(F1228=0,$L$3,(IF(G1228=0,$L$1,$L$2)))</f>
        <v>Completed</v>
      </c>
      <c r="L1228" s="157" t="s">
        <v>82</v>
      </c>
      <c r="M1228" s="157" t="s">
        <v>58</v>
      </c>
      <c r="N1228" s="157" t="s">
        <v>78</v>
      </c>
      <c r="O1228" s="157" t="s">
        <v>60</v>
      </c>
      <c r="P1228" s="157" t="s">
        <v>79</v>
      </c>
      <c r="Q1228" s="157" t="s">
        <v>79</v>
      </c>
      <c r="R1228" s="158">
        <v>0.5</v>
      </c>
      <c r="S1228" s="158">
        <v>0.8</v>
      </c>
      <c r="T1228" s="345">
        <v>500000</v>
      </c>
      <c r="U1228" s="345">
        <v>500313</v>
      </c>
      <c r="V1228" s="344">
        <f t="shared" ref="V1228:V1229" si="4690">IF(U1228&gt;T1228,0,T1228-U1228)</f>
        <v>0</v>
      </c>
      <c r="W1228" s="344">
        <f t="shared" ref="W1228:W1229" si="4691">IF(U1228&gt;T1228,T1228,U1228)</f>
        <v>500000</v>
      </c>
      <c r="X1228" s="345"/>
      <c r="Y1228" s="346">
        <f t="shared" ref="Y1228:Y1229" si="4692">X1228/U1228</f>
        <v>0</v>
      </c>
      <c r="Z1228" s="347" t="e">
        <f t="shared" ref="Z1228:Z1229" si="4693">AE1228/X1228</f>
        <v>#DIV/0!</v>
      </c>
      <c r="AA1228" s="348">
        <f t="shared" ref="AA1228:AA1229" si="4694">IF(O1228="cpv",(T1228*R1228),(T1228/1000*R1228))</f>
        <v>250</v>
      </c>
      <c r="AB1228" s="349">
        <f t="shared" ref="AB1228:AB1229" si="4695">IF(O1228="cpv",(IF(V1228&gt;0,U1228*R1228,AA1228)),(IF(V1228&gt;0,U1228/1000*R1228,AA1228)))</f>
        <v>250</v>
      </c>
      <c r="AC1228" s="348">
        <f t="shared" ref="AC1228:AC1229" si="4696">AB1228-AA1228</f>
        <v>0</v>
      </c>
      <c r="AD1228" s="350">
        <f t="shared" ref="AD1228:AD1229" si="4697">IF(O1228="cpv",(T1228*S1228),(T1228/1000*S1228))</f>
        <v>400</v>
      </c>
      <c r="AE1228" s="293">
        <v>800</v>
      </c>
      <c r="AF1228" s="352">
        <f t="shared" ref="AF1228:AF1229" si="4698">AE1228-AD1228</f>
        <v>400</v>
      </c>
      <c r="AG1228" s="352">
        <v>0</v>
      </c>
      <c r="AH1228" s="352">
        <f t="shared" ref="AH1228:AH1229" si="4699">AE1228-AB1228-AG1228</f>
        <v>550</v>
      </c>
      <c r="AI1228" s="353">
        <f t="shared" ref="AI1228:AI1229" si="4700">AH1228/AE1228</f>
        <v>0.6875</v>
      </c>
    </row>
    <row r="1229" spans="1:35" ht="15" hidden="1" customHeight="1" thickBot="1" x14ac:dyDescent="0.3">
      <c r="A1229" s="359" t="s">
        <v>1842</v>
      </c>
      <c r="B1229" s="111">
        <v>2016</v>
      </c>
      <c r="C1229" s="111">
        <v>6</v>
      </c>
      <c r="D1229" s="112" t="s">
        <v>1016</v>
      </c>
      <c r="E1229" s="113">
        <v>42522</v>
      </c>
      <c r="F1229" s="113">
        <v>42538</v>
      </c>
      <c r="G1229" s="114">
        <f t="shared" ca="1" si="4688"/>
        <v>0</v>
      </c>
      <c r="H1229" s="115" t="s">
        <v>95</v>
      </c>
      <c r="I1229" s="115" t="s">
        <v>624</v>
      </c>
      <c r="J1229" s="115" t="s">
        <v>1845</v>
      </c>
      <c r="K1229" s="116" t="str">
        <f t="shared" ca="1" si="4689"/>
        <v>Completed</v>
      </c>
      <c r="L1229" s="111" t="s">
        <v>1773</v>
      </c>
      <c r="M1229" s="111" t="s">
        <v>58</v>
      </c>
      <c r="N1229" s="111" t="s">
        <v>108</v>
      </c>
      <c r="O1229" s="111" t="s">
        <v>109</v>
      </c>
      <c r="P1229" s="111" t="s">
        <v>100</v>
      </c>
      <c r="Q1229" s="111" t="s">
        <v>101</v>
      </c>
      <c r="R1229" s="117">
        <v>0.01</v>
      </c>
      <c r="S1229" s="117">
        <v>3.3000000000000002E-2</v>
      </c>
      <c r="T1229" s="118">
        <v>50000</v>
      </c>
      <c r="U1229" s="118">
        <v>50000</v>
      </c>
      <c r="V1229" s="116">
        <f t="shared" si="4690"/>
        <v>0</v>
      </c>
      <c r="W1229" s="116">
        <f t="shared" si="4691"/>
        <v>50000</v>
      </c>
      <c r="X1229" s="118">
        <v>9514</v>
      </c>
      <c r="Y1229" s="119">
        <f t="shared" si="4692"/>
        <v>0.19028</v>
      </c>
      <c r="Z1229" s="120">
        <f t="shared" si="4693"/>
        <v>0.17342863149043514</v>
      </c>
      <c r="AA1229" s="121">
        <f t="shared" si="4694"/>
        <v>500</v>
      </c>
      <c r="AB1229" s="122">
        <f t="shared" si="4695"/>
        <v>500</v>
      </c>
      <c r="AC1229" s="121">
        <f t="shared" si="4696"/>
        <v>0</v>
      </c>
      <c r="AD1229" s="123">
        <f t="shared" si="4697"/>
        <v>1650</v>
      </c>
      <c r="AE1229" s="293">
        <f>IF((SUMIF($J$7:$J$1048576,J1229,$U$7:$U$1048576))&gt;(SUMIF($J$7:$J$1048576,J1229,$T$7:$T$1048576)),AD1229,(IF(O1229="cpv",(U1229*S1229),(U1229*S1229/1000))))</f>
        <v>1650</v>
      </c>
      <c r="AF1229" s="124">
        <f t="shared" si="4698"/>
        <v>0</v>
      </c>
      <c r="AG1229" s="124">
        <v>0</v>
      </c>
      <c r="AH1229" s="124">
        <f t="shared" si="4699"/>
        <v>1150</v>
      </c>
      <c r="AI1229" s="340">
        <f t="shared" si="4700"/>
        <v>0.69696969696969702</v>
      </c>
    </row>
    <row r="1230" spans="1:35" ht="15" hidden="1" customHeight="1" thickBot="1" x14ac:dyDescent="0.3">
      <c r="A1230" s="361" t="s">
        <v>1843</v>
      </c>
      <c r="B1230" s="97">
        <v>2016</v>
      </c>
      <c r="C1230" s="97">
        <v>6</v>
      </c>
      <c r="D1230" s="98" t="s">
        <v>1016</v>
      </c>
      <c r="E1230" s="99">
        <v>42522</v>
      </c>
      <c r="F1230" s="99">
        <v>42538</v>
      </c>
      <c r="G1230" s="100">
        <f t="shared" ref="G1230:G1231" ca="1" si="4701">IF($N$1&gt;F1230,0,(F1230-$N$1))</f>
        <v>0</v>
      </c>
      <c r="H1230" s="96" t="s">
        <v>95</v>
      </c>
      <c r="I1230" s="96" t="s">
        <v>624</v>
      </c>
      <c r="J1230" s="96" t="s">
        <v>1845</v>
      </c>
      <c r="K1230" s="101" t="str">
        <f t="shared" ref="K1230:K1231" ca="1" si="4702">IF(F1230=0,$L$3,(IF(G1230=0,$L$1,$L$2)))</f>
        <v>Completed</v>
      </c>
      <c r="L1230" s="97" t="s">
        <v>92</v>
      </c>
      <c r="M1230" s="97" t="s">
        <v>58</v>
      </c>
      <c r="N1230" s="97" t="s">
        <v>108</v>
      </c>
      <c r="O1230" s="97" t="s">
        <v>109</v>
      </c>
      <c r="P1230" s="97" t="s">
        <v>100</v>
      </c>
      <c r="Q1230" s="97" t="s">
        <v>101</v>
      </c>
      <c r="R1230" s="102">
        <v>1.2E-2</v>
      </c>
      <c r="S1230" s="102">
        <v>3.3000000000000002E-2</v>
      </c>
      <c r="T1230" s="103">
        <v>50000</v>
      </c>
      <c r="U1230" s="103">
        <v>50301</v>
      </c>
      <c r="V1230" s="101">
        <f t="shared" ref="V1230:V1231" si="4703">IF(U1230&gt;T1230,0,T1230-U1230)</f>
        <v>0</v>
      </c>
      <c r="W1230" s="101">
        <f t="shared" ref="W1230:W1231" si="4704">IF(U1230&gt;T1230,T1230,U1230)</f>
        <v>50000</v>
      </c>
      <c r="X1230" s="103">
        <v>1358</v>
      </c>
      <c r="Y1230" s="104">
        <f t="shared" ref="Y1230:Y1231" si="4705">X1230/U1230</f>
        <v>2.6997475199300212E-2</v>
      </c>
      <c r="Z1230" s="105">
        <f t="shared" ref="Z1230:Z1231" si="4706">AE1230/X1230</f>
        <v>1.215022091310751</v>
      </c>
      <c r="AA1230" s="106">
        <f t="shared" ref="AA1230:AA1231" si="4707">IF(O1230="cpv",(T1230*R1230),(T1230/1000*R1230))</f>
        <v>600</v>
      </c>
      <c r="AB1230" s="107">
        <f t="shared" ref="AB1230:AB1231" si="4708">IF(O1230="cpv",(IF(V1230&gt;0,U1230*R1230,AA1230)),(IF(V1230&gt;0,U1230/1000*R1230,AA1230)))</f>
        <v>600</v>
      </c>
      <c r="AC1230" s="106">
        <f t="shared" ref="AC1230:AC1231" si="4709">AB1230-AA1230</f>
        <v>0</v>
      </c>
      <c r="AD1230" s="108">
        <f t="shared" ref="AD1230:AD1231" si="4710">IF(O1230="cpv",(T1230*S1230),(T1230/1000*S1230))</f>
        <v>1650</v>
      </c>
      <c r="AE1230" s="293">
        <f>IF((SUMIF($J$7:$J$1048576,J1230,$U$7:$U$1048576))&gt;(SUMIF($J$7:$J$1048576,J1230,$T$7:$T$1048576)),AD1230,(IF(O1230="cpv",(U1230*S1230),(U1230*S1230/1000))))</f>
        <v>1650</v>
      </c>
      <c r="AF1230" s="109">
        <f t="shared" ref="AF1230:AF1231" si="4711">AE1230-AD1230</f>
        <v>0</v>
      </c>
      <c r="AG1230" s="109">
        <v>0</v>
      </c>
      <c r="AH1230" s="109">
        <f t="shared" ref="AH1230:AH1231" si="4712">AE1230-AB1230-AG1230</f>
        <v>1050</v>
      </c>
      <c r="AI1230" s="341">
        <f t="shared" ref="AI1230:AI1231" si="4713">AH1230/AE1230</f>
        <v>0.63636363636363635</v>
      </c>
    </row>
    <row r="1231" spans="1:35" ht="15.75" hidden="1" customHeight="1" thickBot="1" x14ac:dyDescent="0.3">
      <c r="A1231" s="360" t="s">
        <v>1844</v>
      </c>
      <c r="B1231" s="157">
        <v>2016</v>
      </c>
      <c r="C1231" s="157">
        <v>6</v>
      </c>
      <c r="D1231" s="342" t="s">
        <v>1016</v>
      </c>
      <c r="E1231" s="159">
        <v>42522</v>
      </c>
      <c r="F1231" s="159">
        <v>42538</v>
      </c>
      <c r="G1231" s="343">
        <f t="shared" ca="1" si="4701"/>
        <v>0</v>
      </c>
      <c r="H1231" s="156" t="s">
        <v>95</v>
      </c>
      <c r="I1231" s="156" t="s">
        <v>624</v>
      </c>
      <c r="J1231" s="156" t="s">
        <v>1845</v>
      </c>
      <c r="K1231" s="344" t="str">
        <f t="shared" ca="1" si="4702"/>
        <v>Completed</v>
      </c>
      <c r="L1231" s="157" t="s">
        <v>77</v>
      </c>
      <c r="M1231" s="157" t="s">
        <v>58</v>
      </c>
      <c r="N1231" s="157" t="s">
        <v>108</v>
      </c>
      <c r="O1231" s="157" t="s">
        <v>109</v>
      </c>
      <c r="P1231" s="157" t="s">
        <v>100</v>
      </c>
      <c r="Q1231" s="157" t="s">
        <v>101</v>
      </c>
      <c r="R1231" s="158">
        <v>1.4999999999999999E-2</v>
      </c>
      <c r="S1231" s="158">
        <v>3.3000000000000002E-2</v>
      </c>
      <c r="T1231" s="345">
        <v>60000</v>
      </c>
      <c r="U1231" s="345">
        <v>62477</v>
      </c>
      <c r="V1231" s="344">
        <f t="shared" si="4703"/>
        <v>0</v>
      </c>
      <c r="W1231" s="344">
        <f t="shared" si="4704"/>
        <v>60000</v>
      </c>
      <c r="X1231" s="345">
        <v>3115</v>
      </c>
      <c r="Y1231" s="346">
        <f t="shared" si="4705"/>
        <v>4.98583478720169E-2</v>
      </c>
      <c r="Z1231" s="347">
        <f t="shared" si="4706"/>
        <v>0.5457463884430177</v>
      </c>
      <c r="AA1231" s="348">
        <f t="shared" si="4707"/>
        <v>900</v>
      </c>
      <c r="AB1231" s="349">
        <f t="shared" si="4708"/>
        <v>900</v>
      </c>
      <c r="AC1231" s="348">
        <f t="shared" si="4709"/>
        <v>0</v>
      </c>
      <c r="AD1231" s="350">
        <f t="shared" si="4710"/>
        <v>1980</v>
      </c>
      <c r="AE1231" s="293">
        <v>1700</v>
      </c>
      <c r="AF1231" s="352">
        <f t="shared" si="4711"/>
        <v>-280</v>
      </c>
      <c r="AG1231" s="352">
        <v>0</v>
      </c>
      <c r="AH1231" s="352">
        <f t="shared" si="4712"/>
        <v>800</v>
      </c>
      <c r="AI1231" s="353">
        <f t="shared" si="4713"/>
        <v>0.47058823529411764</v>
      </c>
    </row>
    <row r="1232" spans="1:35" ht="15" hidden="1" customHeight="1" thickBot="1" x14ac:dyDescent="0.3">
      <c r="A1232" s="359" t="s">
        <v>1846</v>
      </c>
      <c r="B1232" s="111">
        <v>2016</v>
      </c>
      <c r="C1232" s="111">
        <v>6</v>
      </c>
      <c r="D1232" s="112" t="s">
        <v>1016</v>
      </c>
      <c r="E1232" s="113">
        <v>42524</v>
      </c>
      <c r="F1232" s="113">
        <v>42551</v>
      </c>
      <c r="G1232" s="114">
        <f t="shared" ref="G1232:G1233" ca="1" si="4714">IF($N$1&gt;F1232,0,(F1232-$N$1))</f>
        <v>0</v>
      </c>
      <c r="H1232" s="115" t="s">
        <v>54</v>
      </c>
      <c r="I1232" s="115" t="s">
        <v>1341</v>
      </c>
      <c r="J1232" s="115" t="s">
        <v>1849</v>
      </c>
      <c r="K1232" s="116" t="str">
        <f t="shared" ref="K1232:K1233" ca="1" si="4715">IF(F1232=0,$L$3,(IF(G1232=0,$L$1,$L$2)))</f>
        <v>Completed</v>
      </c>
      <c r="L1232" s="111" t="s">
        <v>92</v>
      </c>
      <c r="M1232" s="111" t="s">
        <v>58</v>
      </c>
      <c r="N1232" s="111" t="s">
        <v>108</v>
      </c>
      <c r="O1232" s="111" t="s">
        <v>109</v>
      </c>
      <c r="P1232" s="111" t="s">
        <v>100</v>
      </c>
      <c r="Q1232" s="111" t="s">
        <v>101</v>
      </c>
      <c r="R1232" s="117">
        <v>1.2E-2</v>
      </c>
      <c r="S1232" s="117">
        <v>3.3000000000000002E-2</v>
      </c>
      <c r="T1232" s="118">
        <v>80000</v>
      </c>
      <c r="U1232" s="118">
        <v>80996</v>
      </c>
      <c r="V1232" s="116">
        <f t="shared" ref="V1232:V1233" si="4716">IF(U1232&gt;T1232,0,T1232-U1232)</f>
        <v>0</v>
      </c>
      <c r="W1232" s="116">
        <f t="shared" ref="W1232:W1233" si="4717">IF(U1232&gt;T1232,T1232,U1232)</f>
        <v>80000</v>
      </c>
      <c r="X1232" s="118">
        <v>9044</v>
      </c>
      <c r="Y1232" s="119">
        <f t="shared" ref="Y1232:Y1233" si="4718">X1232/U1232</f>
        <v>0.11165983505358289</v>
      </c>
      <c r="Z1232" s="120">
        <f t="shared" ref="Z1232:Z1233" si="4719">AE1232/X1232</f>
        <v>0.27642636001769127</v>
      </c>
      <c r="AA1232" s="121">
        <f t="shared" ref="AA1232:AA1233" si="4720">IF(O1232="cpv",(T1232*R1232),(T1232/1000*R1232))</f>
        <v>960</v>
      </c>
      <c r="AB1232" s="122">
        <f t="shared" ref="AB1232:AB1233" si="4721">IF(O1232="cpv",(IF(V1232&gt;0,U1232*R1232,AA1232)),(IF(V1232&gt;0,U1232/1000*R1232,AA1232)))</f>
        <v>960</v>
      </c>
      <c r="AC1232" s="121">
        <f t="shared" ref="AC1232:AC1233" si="4722">AB1232-AA1232</f>
        <v>0</v>
      </c>
      <c r="AD1232" s="123">
        <f t="shared" ref="AD1232:AD1233" si="4723">IF(O1232="cpv",(T1232*S1232),(T1232/1000*S1232))</f>
        <v>2640</v>
      </c>
      <c r="AE1232" s="293">
        <v>2500</v>
      </c>
      <c r="AF1232" s="124">
        <f t="shared" ref="AF1232:AF1233" si="4724">AE1232-AD1232</f>
        <v>-140</v>
      </c>
      <c r="AG1232" s="124">
        <v>0</v>
      </c>
      <c r="AH1232" s="124">
        <f t="shared" ref="AH1232:AH1233" si="4725">AE1232-AB1232-AG1232</f>
        <v>1540</v>
      </c>
      <c r="AI1232" s="340">
        <f t="shared" ref="AI1232:AI1233" si="4726">AH1232/AE1232</f>
        <v>0.61599999999999999</v>
      </c>
    </row>
    <row r="1233" spans="1:35" ht="15" hidden="1" customHeight="1" thickBot="1" x14ac:dyDescent="0.3">
      <c r="A1233" s="361" t="s">
        <v>1847</v>
      </c>
      <c r="B1233" s="97">
        <v>2016</v>
      </c>
      <c r="C1233" s="97">
        <v>6</v>
      </c>
      <c r="D1233" s="98" t="s">
        <v>1016</v>
      </c>
      <c r="E1233" s="99">
        <v>42524</v>
      </c>
      <c r="F1233" s="99">
        <v>42551</v>
      </c>
      <c r="G1233" s="100">
        <f t="shared" ca="1" si="4714"/>
        <v>0</v>
      </c>
      <c r="H1233" s="96" t="s">
        <v>54</v>
      </c>
      <c r="I1233" s="96" t="s">
        <v>1341</v>
      </c>
      <c r="J1233" s="96" t="s">
        <v>1849</v>
      </c>
      <c r="K1233" s="101" t="str">
        <f t="shared" ca="1" si="4715"/>
        <v>Completed</v>
      </c>
      <c r="L1233" s="97" t="s">
        <v>1773</v>
      </c>
      <c r="M1233" s="97" t="s">
        <v>58</v>
      </c>
      <c r="N1233" s="97" t="s">
        <v>108</v>
      </c>
      <c r="O1233" s="97" t="s">
        <v>109</v>
      </c>
      <c r="P1233" s="97" t="s">
        <v>100</v>
      </c>
      <c r="Q1233" s="97" t="s">
        <v>101</v>
      </c>
      <c r="R1233" s="102">
        <v>0.01</v>
      </c>
      <c r="S1233" s="102">
        <v>3.3000000000000002E-2</v>
      </c>
      <c r="T1233" s="103">
        <v>60000</v>
      </c>
      <c r="U1233" s="103">
        <v>60008</v>
      </c>
      <c r="V1233" s="101">
        <f t="shared" si="4716"/>
        <v>0</v>
      </c>
      <c r="W1233" s="101">
        <f t="shared" si="4717"/>
        <v>60000</v>
      </c>
      <c r="X1233" s="103">
        <v>2807</v>
      </c>
      <c r="Y1233" s="104">
        <f t="shared" si="4718"/>
        <v>4.677709638714838E-2</v>
      </c>
      <c r="Z1233" s="105">
        <f t="shared" si="4719"/>
        <v>0.53437833986462413</v>
      </c>
      <c r="AA1233" s="106">
        <f t="shared" si="4720"/>
        <v>600</v>
      </c>
      <c r="AB1233" s="107">
        <f t="shared" si="4721"/>
        <v>600</v>
      </c>
      <c r="AC1233" s="106">
        <f t="shared" si="4722"/>
        <v>0</v>
      </c>
      <c r="AD1233" s="108">
        <f t="shared" si="4723"/>
        <v>1980</v>
      </c>
      <c r="AE1233" s="293">
        <v>1500</v>
      </c>
      <c r="AF1233" s="109">
        <f t="shared" si="4724"/>
        <v>-480</v>
      </c>
      <c r="AG1233" s="109">
        <v>0</v>
      </c>
      <c r="AH1233" s="109">
        <f t="shared" si="4725"/>
        <v>900</v>
      </c>
      <c r="AI1233" s="341">
        <f t="shared" si="4726"/>
        <v>0.6</v>
      </c>
    </row>
    <row r="1234" spans="1:35" ht="15.75" hidden="1" customHeight="1" thickBot="1" x14ac:dyDescent="0.3">
      <c r="A1234" s="360" t="s">
        <v>1848</v>
      </c>
      <c r="B1234" s="157">
        <v>2016</v>
      </c>
      <c r="C1234" s="157">
        <v>6</v>
      </c>
      <c r="D1234" s="342" t="s">
        <v>1016</v>
      </c>
      <c r="E1234" s="159">
        <v>42524</v>
      </c>
      <c r="F1234" s="159">
        <v>42551</v>
      </c>
      <c r="G1234" s="343">
        <f t="shared" ref="G1234:G1235" ca="1" si="4727">IF($N$1&gt;F1234,0,(F1234-$N$1))</f>
        <v>0</v>
      </c>
      <c r="H1234" s="156" t="s">
        <v>54</v>
      </c>
      <c r="I1234" s="156" t="s">
        <v>1341</v>
      </c>
      <c r="J1234" s="156" t="s">
        <v>1849</v>
      </c>
      <c r="K1234" s="344" t="str">
        <f t="shared" ref="K1234:K1235" ca="1" si="4728">IF(F1234=0,$L$3,(IF(G1234=0,$L$1,$L$2)))</f>
        <v>Completed</v>
      </c>
      <c r="L1234" s="157" t="s">
        <v>77</v>
      </c>
      <c r="M1234" s="157" t="s">
        <v>58</v>
      </c>
      <c r="N1234" s="157" t="s">
        <v>108</v>
      </c>
      <c r="O1234" s="157" t="s">
        <v>109</v>
      </c>
      <c r="P1234" s="157" t="s">
        <v>100</v>
      </c>
      <c r="Q1234" s="157" t="s">
        <v>101</v>
      </c>
      <c r="R1234" s="158">
        <v>1.4999999999999999E-2</v>
      </c>
      <c r="S1234" s="158">
        <v>3.3000000000000002E-2</v>
      </c>
      <c r="T1234" s="345">
        <v>70000</v>
      </c>
      <c r="U1234" s="345">
        <v>73793</v>
      </c>
      <c r="V1234" s="344">
        <f t="shared" ref="V1234:V1235" si="4729">IF(U1234&gt;T1234,0,T1234-U1234)</f>
        <v>0</v>
      </c>
      <c r="W1234" s="344">
        <f t="shared" ref="W1234:W1235" si="4730">IF(U1234&gt;T1234,T1234,U1234)</f>
        <v>70000</v>
      </c>
      <c r="X1234" s="345">
        <v>6598</v>
      </c>
      <c r="Y1234" s="346">
        <f t="shared" ref="Y1234:Y1235" si="4731">X1234/U1234</f>
        <v>8.9412274877020859E-2</v>
      </c>
      <c r="Z1234" s="347">
        <f t="shared" ref="Z1234:Z1235" si="4732">AE1234/X1234</f>
        <v>0.3785995756289785</v>
      </c>
      <c r="AA1234" s="348">
        <f t="shared" ref="AA1234:AA1235" si="4733">IF(O1234="cpv",(T1234*R1234),(T1234/1000*R1234))</f>
        <v>1050</v>
      </c>
      <c r="AB1234" s="349">
        <f t="shared" ref="AB1234:AB1235" si="4734">IF(O1234="cpv",(IF(V1234&gt;0,U1234*R1234,AA1234)),(IF(V1234&gt;0,U1234/1000*R1234,AA1234)))</f>
        <v>1050</v>
      </c>
      <c r="AC1234" s="348">
        <f t="shared" ref="AC1234:AC1235" si="4735">AB1234-AA1234</f>
        <v>0</v>
      </c>
      <c r="AD1234" s="350">
        <f t="shared" ref="AD1234:AD1235" si="4736">IF(O1234="cpv",(T1234*S1234),(T1234/1000*S1234))</f>
        <v>2310</v>
      </c>
      <c r="AE1234" s="293">
        <v>2498</v>
      </c>
      <c r="AF1234" s="352">
        <f t="shared" ref="AF1234:AF1235" si="4737">AE1234-AD1234</f>
        <v>188</v>
      </c>
      <c r="AG1234" s="352">
        <v>0</v>
      </c>
      <c r="AH1234" s="352">
        <f t="shared" ref="AH1234:AH1235" si="4738">AE1234-AB1234-AG1234</f>
        <v>1448</v>
      </c>
      <c r="AI1234" s="353">
        <f t="shared" ref="AI1234:AI1235" si="4739">AH1234/AE1234</f>
        <v>0.57966373098478785</v>
      </c>
    </row>
    <row r="1235" spans="1:35" ht="15" hidden="1" customHeight="1" thickBot="1" x14ac:dyDescent="0.3">
      <c r="A1235" s="359" t="s">
        <v>1850</v>
      </c>
      <c r="B1235" s="111">
        <v>2016</v>
      </c>
      <c r="C1235" s="111">
        <v>6</v>
      </c>
      <c r="D1235" s="112" t="s">
        <v>1016</v>
      </c>
      <c r="E1235" s="113">
        <v>42524</v>
      </c>
      <c r="F1235" s="113">
        <v>42551</v>
      </c>
      <c r="G1235" s="114">
        <f t="shared" ca="1" si="4727"/>
        <v>0</v>
      </c>
      <c r="H1235" s="115" t="s">
        <v>54</v>
      </c>
      <c r="I1235" s="115" t="s">
        <v>1341</v>
      </c>
      <c r="J1235" s="115" t="s">
        <v>1854</v>
      </c>
      <c r="K1235" s="116" t="str">
        <f t="shared" ca="1" si="4728"/>
        <v>Completed</v>
      </c>
      <c r="L1235" s="111" t="s">
        <v>89</v>
      </c>
      <c r="M1235" s="111" t="s">
        <v>58</v>
      </c>
      <c r="N1235" s="111" t="s">
        <v>59</v>
      </c>
      <c r="O1235" s="111" t="s">
        <v>60</v>
      </c>
      <c r="P1235" s="111" t="s">
        <v>61</v>
      </c>
      <c r="Q1235" s="111" t="s">
        <v>62</v>
      </c>
      <c r="R1235" s="117">
        <v>0.1</v>
      </c>
      <c r="S1235" s="117">
        <v>1</v>
      </c>
      <c r="T1235" s="118">
        <v>1000000</v>
      </c>
      <c r="U1235" s="118">
        <v>1258095</v>
      </c>
      <c r="V1235" s="116">
        <f t="shared" si="4729"/>
        <v>0</v>
      </c>
      <c r="W1235" s="116">
        <f t="shared" si="4730"/>
        <v>1000000</v>
      </c>
      <c r="X1235" s="118"/>
      <c r="Y1235" s="119">
        <f t="shared" si="4731"/>
        <v>0</v>
      </c>
      <c r="Z1235" s="120" t="e">
        <f t="shared" si="4732"/>
        <v>#DIV/0!</v>
      </c>
      <c r="AA1235" s="121">
        <f t="shared" si="4733"/>
        <v>100</v>
      </c>
      <c r="AB1235" s="122">
        <f t="shared" si="4734"/>
        <v>100</v>
      </c>
      <c r="AC1235" s="121">
        <f t="shared" si="4735"/>
        <v>0</v>
      </c>
      <c r="AD1235" s="123">
        <f t="shared" si="4736"/>
        <v>1000</v>
      </c>
      <c r="AE1235" s="293">
        <f t="shared" ref="AE1235:AE1241" si="4740">IF((SUMIF($J$7:$J$1048576,J1235,$U$7:$U$1048576))&gt;(SUMIF($J$7:$J$1048576,J1235,$T$7:$T$1048576)),AD1235,(IF(O1235="cpv",(U1235*S1235),(U1235*S1235/1000))))</f>
        <v>1000</v>
      </c>
      <c r="AF1235" s="124">
        <f t="shared" si="4737"/>
        <v>0</v>
      </c>
      <c r="AG1235" s="124">
        <v>0</v>
      </c>
      <c r="AH1235" s="124">
        <f t="shared" si="4738"/>
        <v>900</v>
      </c>
      <c r="AI1235" s="340">
        <f t="shared" si="4739"/>
        <v>0.9</v>
      </c>
    </row>
    <row r="1236" spans="1:35" ht="15" hidden="1" customHeight="1" thickBot="1" x14ac:dyDescent="0.3">
      <c r="A1236" s="361" t="s">
        <v>1851</v>
      </c>
      <c r="B1236" s="97">
        <v>2016</v>
      </c>
      <c r="C1236" s="97">
        <v>6</v>
      </c>
      <c r="D1236" s="98" t="s">
        <v>1016</v>
      </c>
      <c r="E1236" s="99">
        <v>42524</v>
      </c>
      <c r="F1236" s="99">
        <v>42551</v>
      </c>
      <c r="G1236" s="100">
        <f t="shared" ref="G1236:G1237" ca="1" si="4741">IF($N$1&gt;F1236,0,(F1236-$N$1))</f>
        <v>0</v>
      </c>
      <c r="H1236" s="96" t="s">
        <v>54</v>
      </c>
      <c r="I1236" s="96" t="s">
        <v>1341</v>
      </c>
      <c r="J1236" s="96" t="s">
        <v>1854</v>
      </c>
      <c r="K1236" s="101" t="str">
        <f t="shared" ref="K1236:K1237" ca="1" si="4742">IF(F1236=0,$L$3,(IF(G1236=0,$L$1,$L$2)))</f>
        <v>Completed</v>
      </c>
      <c r="L1236" s="97" t="s">
        <v>64</v>
      </c>
      <c r="M1236" s="97" t="s">
        <v>58</v>
      </c>
      <c r="N1236" s="97" t="s">
        <v>59</v>
      </c>
      <c r="O1236" s="97" t="s">
        <v>60</v>
      </c>
      <c r="P1236" s="97" t="s">
        <v>61</v>
      </c>
      <c r="Q1236" s="97" t="s">
        <v>62</v>
      </c>
      <c r="R1236" s="102">
        <v>0.2</v>
      </c>
      <c r="S1236" s="102">
        <v>1</v>
      </c>
      <c r="T1236" s="103">
        <v>1000000</v>
      </c>
      <c r="U1236" s="103">
        <v>1003516</v>
      </c>
      <c r="V1236" s="101">
        <f t="shared" ref="V1236:V1237" si="4743">IF(U1236&gt;T1236,0,T1236-U1236)</f>
        <v>0</v>
      </c>
      <c r="W1236" s="101">
        <f t="shared" ref="W1236:W1237" si="4744">IF(U1236&gt;T1236,T1236,U1236)</f>
        <v>1000000</v>
      </c>
      <c r="X1236" s="103">
        <v>130</v>
      </c>
      <c r="Y1236" s="104">
        <f t="shared" ref="Y1236:Y1237" si="4745">X1236/U1236</f>
        <v>1.2954452146253772E-4</v>
      </c>
      <c r="Z1236" s="105">
        <f t="shared" ref="Z1236:Z1237" si="4746">AE1236/X1236</f>
        <v>7.6923076923076925</v>
      </c>
      <c r="AA1236" s="106">
        <f t="shared" ref="AA1236:AA1237" si="4747">IF(O1236="cpv",(T1236*R1236),(T1236/1000*R1236))</f>
        <v>200</v>
      </c>
      <c r="AB1236" s="107">
        <f t="shared" ref="AB1236:AB1237" si="4748">IF(O1236="cpv",(IF(V1236&gt;0,U1236*R1236,AA1236)),(IF(V1236&gt;0,U1236/1000*R1236,AA1236)))</f>
        <v>200</v>
      </c>
      <c r="AC1236" s="106">
        <f t="shared" ref="AC1236:AC1237" si="4749">AB1236-AA1236</f>
        <v>0</v>
      </c>
      <c r="AD1236" s="108">
        <f t="shared" ref="AD1236:AD1237" si="4750">IF(O1236="cpv",(T1236*S1236),(T1236/1000*S1236))</f>
        <v>1000</v>
      </c>
      <c r="AE1236" s="293">
        <f t="shared" si="4740"/>
        <v>1000</v>
      </c>
      <c r="AF1236" s="109">
        <f t="shared" ref="AF1236:AF1237" si="4751">AE1236-AD1236</f>
        <v>0</v>
      </c>
      <c r="AG1236" s="109">
        <v>0</v>
      </c>
      <c r="AH1236" s="109">
        <f t="shared" ref="AH1236:AH1237" si="4752">AE1236-AB1236-AG1236</f>
        <v>800</v>
      </c>
      <c r="AI1236" s="341">
        <f t="shared" ref="AI1236:AI1237" si="4753">AH1236/AE1236</f>
        <v>0.8</v>
      </c>
    </row>
    <row r="1237" spans="1:35" ht="15" hidden="1" customHeight="1" thickBot="1" x14ac:dyDescent="0.3">
      <c r="A1237" s="361" t="s">
        <v>1852</v>
      </c>
      <c r="B1237" s="97">
        <v>2016</v>
      </c>
      <c r="C1237" s="97">
        <v>6</v>
      </c>
      <c r="D1237" s="98" t="s">
        <v>1016</v>
      </c>
      <c r="E1237" s="99">
        <v>42524</v>
      </c>
      <c r="F1237" s="99">
        <v>42551</v>
      </c>
      <c r="G1237" s="100">
        <f t="shared" ca="1" si="4741"/>
        <v>0</v>
      </c>
      <c r="H1237" s="96" t="s">
        <v>54</v>
      </c>
      <c r="I1237" s="96" t="s">
        <v>1341</v>
      </c>
      <c r="J1237" s="96" t="s">
        <v>1854</v>
      </c>
      <c r="K1237" s="101" t="str">
        <f t="shared" ca="1" si="4742"/>
        <v>Completed</v>
      </c>
      <c r="L1237" s="97" t="s">
        <v>499</v>
      </c>
      <c r="M1237" s="97" t="s">
        <v>58</v>
      </c>
      <c r="N1237" s="97" t="s">
        <v>59</v>
      </c>
      <c r="O1237" s="97" t="s">
        <v>60</v>
      </c>
      <c r="P1237" s="97" t="s">
        <v>61</v>
      </c>
      <c r="Q1237" s="97" t="s">
        <v>62</v>
      </c>
      <c r="R1237" s="102">
        <v>0.15</v>
      </c>
      <c r="S1237" s="102">
        <v>1</v>
      </c>
      <c r="T1237" s="103">
        <v>1000000</v>
      </c>
      <c r="U1237" s="103">
        <v>1947391</v>
      </c>
      <c r="V1237" s="101">
        <f t="shared" si="4743"/>
        <v>0</v>
      </c>
      <c r="W1237" s="101">
        <f t="shared" si="4744"/>
        <v>1000000</v>
      </c>
      <c r="X1237" s="103"/>
      <c r="Y1237" s="104">
        <f t="shared" si="4745"/>
        <v>0</v>
      </c>
      <c r="Z1237" s="105" t="e">
        <f t="shared" si="4746"/>
        <v>#DIV/0!</v>
      </c>
      <c r="AA1237" s="106">
        <f t="shared" si="4747"/>
        <v>150</v>
      </c>
      <c r="AB1237" s="107">
        <f t="shared" si="4748"/>
        <v>150</v>
      </c>
      <c r="AC1237" s="106">
        <f t="shared" si="4749"/>
        <v>0</v>
      </c>
      <c r="AD1237" s="108">
        <f t="shared" si="4750"/>
        <v>1000</v>
      </c>
      <c r="AE1237" s="293">
        <f t="shared" si="4740"/>
        <v>1000</v>
      </c>
      <c r="AF1237" s="109">
        <f t="shared" si="4751"/>
        <v>0</v>
      </c>
      <c r="AG1237" s="109">
        <v>0</v>
      </c>
      <c r="AH1237" s="109">
        <f t="shared" si="4752"/>
        <v>850</v>
      </c>
      <c r="AI1237" s="341">
        <f t="shared" si="4753"/>
        <v>0.85</v>
      </c>
    </row>
    <row r="1238" spans="1:35" ht="15.75" hidden="1" customHeight="1" thickBot="1" x14ac:dyDescent="0.3">
      <c r="A1238" s="360" t="s">
        <v>1853</v>
      </c>
      <c r="B1238" s="157">
        <v>2016</v>
      </c>
      <c r="C1238" s="157">
        <v>6</v>
      </c>
      <c r="D1238" s="342" t="s">
        <v>1016</v>
      </c>
      <c r="E1238" s="159">
        <v>42524</v>
      </c>
      <c r="F1238" s="159">
        <v>42551</v>
      </c>
      <c r="G1238" s="343">
        <f t="shared" ref="G1238:G1239" ca="1" si="4754">IF($N$1&gt;F1238,0,(F1238-$N$1))</f>
        <v>0</v>
      </c>
      <c r="H1238" s="156" t="s">
        <v>54</v>
      </c>
      <c r="I1238" s="156" t="s">
        <v>1341</v>
      </c>
      <c r="J1238" s="156" t="s">
        <v>1854</v>
      </c>
      <c r="K1238" s="344" t="str">
        <f t="shared" ref="K1238:K1239" ca="1" si="4755">IF(F1238=0,$L$3,(IF(G1238=0,$L$1,$L$2)))</f>
        <v>Completed</v>
      </c>
      <c r="L1238" s="157" t="s">
        <v>82</v>
      </c>
      <c r="M1238" s="157" t="s">
        <v>58</v>
      </c>
      <c r="N1238" s="157" t="s">
        <v>59</v>
      </c>
      <c r="O1238" s="157" t="s">
        <v>60</v>
      </c>
      <c r="P1238" s="157" t="s">
        <v>61</v>
      </c>
      <c r="Q1238" s="157" t="s">
        <v>62</v>
      </c>
      <c r="R1238" s="158">
        <v>0.1</v>
      </c>
      <c r="S1238" s="158">
        <v>1</v>
      </c>
      <c r="T1238" s="345">
        <v>2000000</v>
      </c>
      <c r="U1238" s="345">
        <v>2088488</v>
      </c>
      <c r="V1238" s="344">
        <f t="shared" ref="V1238:V1239" si="4756">IF(U1238&gt;T1238,0,T1238-U1238)</f>
        <v>0</v>
      </c>
      <c r="W1238" s="344">
        <f t="shared" ref="W1238:W1239" si="4757">IF(U1238&gt;T1238,T1238,U1238)</f>
        <v>2000000</v>
      </c>
      <c r="X1238" s="345"/>
      <c r="Y1238" s="346">
        <f t="shared" ref="Y1238:Y1239" si="4758">X1238/U1238</f>
        <v>0</v>
      </c>
      <c r="Z1238" s="347" t="e">
        <f t="shared" ref="Z1238:Z1239" si="4759">AE1238/X1238</f>
        <v>#DIV/0!</v>
      </c>
      <c r="AA1238" s="348">
        <f t="shared" ref="AA1238:AA1239" si="4760">IF(O1238="cpv",(T1238*R1238),(T1238/1000*R1238))</f>
        <v>200</v>
      </c>
      <c r="AB1238" s="349">
        <f t="shared" ref="AB1238:AB1239" si="4761">IF(O1238="cpv",(IF(V1238&gt;0,U1238*R1238,AA1238)),(IF(V1238&gt;0,U1238/1000*R1238,AA1238)))</f>
        <v>200</v>
      </c>
      <c r="AC1238" s="348">
        <f t="shared" ref="AC1238:AC1239" si="4762">AB1238-AA1238</f>
        <v>0</v>
      </c>
      <c r="AD1238" s="350">
        <f t="shared" ref="AD1238:AD1239" si="4763">IF(O1238="cpv",(T1238*S1238),(T1238/1000*S1238))</f>
        <v>2000</v>
      </c>
      <c r="AE1238" s="293">
        <f t="shared" si="4740"/>
        <v>2000</v>
      </c>
      <c r="AF1238" s="352">
        <f t="shared" ref="AF1238:AF1239" si="4764">AE1238-AD1238</f>
        <v>0</v>
      </c>
      <c r="AG1238" s="352">
        <v>0</v>
      </c>
      <c r="AH1238" s="352">
        <f t="shared" ref="AH1238:AH1239" si="4765">AE1238-AB1238-AG1238</f>
        <v>1800</v>
      </c>
      <c r="AI1238" s="353">
        <f t="shared" ref="AI1238:AI1239" si="4766">AH1238/AE1238</f>
        <v>0.9</v>
      </c>
    </row>
    <row r="1239" spans="1:35" ht="15.75" hidden="1" customHeight="1" thickBot="1" x14ac:dyDescent="0.3">
      <c r="A1239" s="362" t="s">
        <v>1855</v>
      </c>
      <c r="B1239" s="141">
        <v>2016</v>
      </c>
      <c r="C1239" s="141">
        <v>6</v>
      </c>
      <c r="D1239" s="142" t="s">
        <v>1016</v>
      </c>
      <c r="E1239" s="143">
        <v>42522</v>
      </c>
      <c r="F1239" s="143">
        <v>42522</v>
      </c>
      <c r="G1239" s="144">
        <f t="shared" ca="1" si="4754"/>
        <v>0</v>
      </c>
      <c r="H1239" s="145" t="s">
        <v>95</v>
      </c>
      <c r="I1239" s="145" t="s">
        <v>96</v>
      </c>
      <c r="J1239" s="145" t="s">
        <v>1856</v>
      </c>
      <c r="K1239" s="146" t="str">
        <f t="shared" ca="1" si="4755"/>
        <v>Completed</v>
      </c>
      <c r="L1239" s="141" t="s">
        <v>82</v>
      </c>
      <c r="M1239" s="141" t="s">
        <v>58</v>
      </c>
      <c r="N1239" s="141" t="s">
        <v>78</v>
      </c>
      <c r="O1239" s="141" t="s">
        <v>60</v>
      </c>
      <c r="P1239" s="141" t="s">
        <v>79</v>
      </c>
      <c r="Q1239" s="141" t="s">
        <v>79</v>
      </c>
      <c r="R1239" s="147">
        <v>0.5</v>
      </c>
      <c r="S1239" s="147">
        <v>0</v>
      </c>
      <c r="T1239" s="148">
        <v>300000</v>
      </c>
      <c r="U1239" s="148">
        <v>301864</v>
      </c>
      <c r="V1239" s="146">
        <f t="shared" si="4756"/>
        <v>0</v>
      </c>
      <c r="W1239" s="146">
        <f t="shared" si="4757"/>
        <v>300000</v>
      </c>
      <c r="X1239" s="148"/>
      <c r="Y1239" s="149">
        <f t="shared" si="4758"/>
        <v>0</v>
      </c>
      <c r="Z1239" s="150" t="e">
        <f t="shared" si="4759"/>
        <v>#DIV/0!</v>
      </c>
      <c r="AA1239" s="151">
        <f t="shared" si="4760"/>
        <v>150</v>
      </c>
      <c r="AB1239" s="152">
        <f t="shared" si="4761"/>
        <v>150</v>
      </c>
      <c r="AC1239" s="151">
        <f t="shared" si="4762"/>
        <v>0</v>
      </c>
      <c r="AD1239" s="153">
        <f t="shared" si="4763"/>
        <v>0</v>
      </c>
      <c r="AE1239" s="293">
        <f t="shared" si="4740"/>
        <v>0</v>
      </c>
      <c r="AF1239" s="154">
        <f t="shared" si="4764"/>
        <v>0</v>
      </c>
      <c r="AG1239" s="154">
        <v>0</v>
      </c>
      <c r="AH1239" s="154">
        <f t="shared" si="4765"/>
        <v>-150</v>
      </c>
      <c r="AI1239" s="354" t="e">
        <f t="shared" si="4766"/>
        <v>#DIV/0!</v>
      </c>
    </row>
    <row r="1240" spans="1:35" ht="15.75" hidden="1" customHeight="1" thickBot="1" x14ac:dyDescent="0.3">
      <c r="A1240" s="362" t="s">
        <v>1857</v>
      </c>
      <c r="B1240" s="141">
        <v>2016</v>
      </c>
      <c r="C1240" s="141">
        <v>6</v>
      </c>
      <c r="D1240" s="142" t="s">
        <v>1016</v>
      </c>
      <c r="E1240" s="143">
        <v>42522</v>
      </c>
      <c r="F1240" s="143">
        <v>42522</v>
      </c>
      <c r="G1240" s="144">
        <f t="shared" ref="G1240:G1241" ca="1" si="4767">IF($N$1&gt;F1240,0,(F1240-$N$1))</f>
        <v>0</v>
      </c>
      <c r="H1240" s="145" t="s">
        <v>84</v>
      </c>
      <c r="I1240" s="145" t="s">
        <v>170</v>
      </c>
      <c r="J1240" s="145" t="s">
        <v>1858</v>
      </c>
      <c r="K1240" s="146" t="str">
        <f t="shared" ref="K1240:K1241" ca="1" si="4768">IF(F1240=0,$L$3,(IF(G1240=0,$L$1,$L$2)))</f>
        <v>Completed</v>
      </c>
      <c r="L1240" s="141" t="s">
        <v>77</v>
      </c>
      <c r="M1240" s="141" t="s">
        <v>58</v>
      </c>
      <c r="N1240" s="141" t="s">
        <v>108</v>
      </c>
      <c r="O1240" s="141" t="s">
        <v>109</v>
      </c>
      <c r="P1240" s="141" t="s">
        <v>100</v>
      </c>
      <c r="Q1240" s="141" t="s">
        <v>101</v>
      </c>
      <c r="R1240" s="158">
        <v>0.01</v>
      </c>
      <c r="S1240" s="147">
        <v>0</v>
      </c>
      <c r="T1240" s="148">
        <v>30000</v>
      </c>
      <c r="U1240" s="148">
        <v>13582</v>
      </c>
      <c r="V1240" s="146">
        <f t="shared" ref="V1240:V1241" si="4769">IF(U1240&gt;T1240,0,T1240-U1240)</f>
        <v>16418</v>
      </c>
      <c r="W1240" s="146">
        <f t="shared" ref="W1240:W1241" si="4770">IF(U1240&gt;T1240,T1240,U1240)</f>
        <v>13582</v>
      </c>
      <c r="X1240" s="148">
        <v>13582</v>
      </c>
      <c r="Y1240" s="149">
        <f t="shared" ref="Y1240:Y1241" si="4771">X1240/U1240</f>
        <v>1</v>
      </c>
      <c r="Z1240" s="150">
        <f t="shared" ref="Z1240:Z1241" si="4772">AE1240/X1240</f>
        <v>0</v>
      </c>
      <c r="AA1240" s="151">
        <f t="shared" ref="AA1240:AA1241" si="4773">IF(O1240="cpv",(T1240*R1240),(T1240/1000*R1240))</f>
        <v>300</v>
      </c>
      <c r="AB1240" s="152">
        <f t="shared" ref="AB1240:AB1241" si="4774">IF(O1240="cpv",(IF(V1240&gt;0,U1240*R1240,AA1240)),(IF(V1240&gt;0,U1240/1000*R1240,AA1240)))</f>
        <v>135.82</v>
      </c>
      <c r="AC1240" s="151">
        <f t="shared" ref="AC1240:AC1241" si="4775">AB1240-AA1240</f>
        <v>-164.18</v>
      </c>
      <c r="AD1240" s="153">
        <f t="shared" ref="AD1240:AD1241" si="4776">IF(O1240="cpv",(T1240*S1240),(T1240/1000*S1240))</f>
        <v>0</v>
      </c>
      <c r="AE1240" s="293">
        <f t="shared" si="4740"/>
        <v>0</v>
      </c>
      <c r="AF1240" s="154">
        <f t="shared" ref="AF1240:AF1241" si="4777">AE1240-AD1240</f>
        <v>0</v>
      </c>
      <c r="AG1240" s="154">
        <v>0</v>
      </c>
      <c r="AH1240" s="154">
        <f t="shared" ref="AH1240:AH1241" si="4778">AE1240-AB1240-AG1240</f>
        <v>-135.82</v>
      </c>
      <c r="AI1240" s="354" t="e">
        <f t="shared" ref="AI1240:AI1241" si="4779">AH1240/AE1240</f>
        <v>#DIV/0!</v>
      </c>
    </row>
    <row r="1241" spans="1:35" ht="15.75" hidden="1" customHeight="1" thickBot="1" x14ac:dyDescent="0.3">
      <c r="A1241" s="362" t="s">
        <v>1859</v>
      </c>
      <c r="B1241" s="141">
        <v>2016</v>
      </c>
      <c r="C1241" s="141">
        <v>6</v>
      </c>
      <c r="D1241" s="142" t="s">
        <v>1016</v>
      </c>
      <c r="E1241" s="143">
        <v>42522</v>
      </c>
      <c r="F1241" s="143">
        <v>42522</v>
      </c>
      <c r="G1241" s="144">
        <f t="shared" ca="1" si="4767"/>
        <v>0</v>
      </c>
      <c r="H1241" s="145" t="s">
        <v>84</v>
      </c>
      <c r="I1241" s="145" t="s">
        <v>170</v>
      </c>
      <c r="J1241" s="145" t="s">
        <v>1860</v>
      </c>
      <c r="K1241" s="146" t="str">
        <f t="shared" ca="1" si="4768"/>
        <v>Completed</v>
      </c>
      <c r="L1241" s="141" t="s">
        <v>82</v>
      </c>
      <c r="M1241" s="141" t="s">
        <v>58</v>
      </c>
      <c r="N1241" s="141" t="s">
        <v>59</v>
      </c>
      <c r="O1241" s="141" t="s">
        <v>60</v>
      </c>
      <c r="P1241" s="141" t="s">
        <v>61</v>
      </c>
      <c r="Q1241" s="141" t="s">
        <v>62</v>
      </c>
      <c r="R1241" s="147">
        <v>0.1</v>
      </c>
      <c r="S1241" s="147">
        <v>0</v>
      </c>
      <c r="T1241" s="148">
        <v>1000000</v>
      </c>
      <c r="U1241" s="148">
        <v>1047673</v>
      </c>
      <c r="V1241" s="146">
        <f t="shared" si="4769"/>
        <v>0</v>
      </c>
      <c r="W1241" s="146">
        <f t="shared" si="4770"/>
        <v>1000000</v>
      </c>
      <c r="X1241" s="148"/>
      <c r="Y1241" s="149">
        <f t="shared" si="4771"/>
        <v>0</v>
      </c>
      <c r="Z1241" s="150" t="e">
        <f t="shared" si="4772"/>
        <v>#DIV/0!</v>
      </c>
      <c r="AA1241" s="151">
        <f t="shared" si="4773"/>
        <v>100</v>
      </c>
      <c r="AB1241" s="152">
        <f t="shared" si="4774"/>
        <v>100</v>
      </c>
      <c r="AC1241" s="151">
        <f t="shared" si="4775"/>
        <v>0</v>
      </c>
      <c r="AD1241" s="153">
        <f t="shared" si="4776"/>
        <v>0</v>
      </c>
      <c r="AE1241" s="293">
        <f t="shared" si="4740"/>
        <v>0</v>
      </c>
      <c r="AF1241" s="154">
        <f t="shared" si="4777"/>
        <v>0</v>
      </c>
      <c r="AG1241" s="154">
        <v>0</v>
      </c>
      <c r="AH1241" s="154">
        <f t="shared" si="4778"/>
        <v>-100</v>
      </c>
      <c r="AI1241" s="354" t="e">
        <f t="shared" si="4779"/>
        <v>#DIV/0!</v>
      </c>
    </row>
    <row r="1242" spans="1:35" ht="15" hidden="1" customHeight="1" thickBot="1" x14ac:dyDescent="0.3">
      <c r="A1242" s="359" t="s">
        <v>1861</v>
      </c>
      <c r="B1242" s="111">
        <v>2016</v>
      </c>
      <c r="C1242" s="111">
        <v>6</v>
      </c>
      <c r="D1242" s="112" t="s">
        <v>1016</v>
      </c>
      <c r="E1242" s="113">
        <v>42524</v>
      </c>
      <c r="F1242" s="113">
        <v>42551</v>
      </c>
      <c r="G1242" s="114">
        <f t="shared" ref="G1242:G1243" ca="1" si="4780">IF($N$1&gt;F1242,0,(F1242-$N$1))</f>
        <v>0</v>
      </c>
      <c r="H1242" s="115" t="s">
        <v>54</v>
      </c>
      <c r="I1242" s="115" t="s">
        <v>55</v>
      </c>
      <c r="J1242" s="115" t="s">
        <v>1865</v>
      </c>
      <c r="K1242" s="116" t="str">
        <f t="shared" ref="K1242:K1243" ca="1" si="4781">IF(F1242=0,$L$3,(IF(G1242=0,$L$1,$L$2)))</f>
        <v>Completed</v>
      </c>
      <c r="L1242" s="111" t="s">
        <v>1773</v>
      </c>
      <c r="M1242" s="111" t="s">
        <v>58</v>
      </c>
      <c r="N1242" s="111" t="s">
        <v>108</v>
      </c>
      <c r="O1242" s="111" t="s">
        <v>109</v>
      </c>
      <c r="P1242" s="111" t="s">
        <v>100</v>
      </c>
      <c r="Q1242" s="111" t="s">
        <v>101</v>
      </c>
      <c r="R1242" s="117">
        <v>0.01</v>
      </c>
      <c r="S1242" s="117">
        <v>0.04</v>
      </c>
      <c r="T1242" s="118">
        <v>50000</v>
      </c>
      <c r="U1242" s="118">
        <v>50000</v>
      </c>
      <c r="V1242" s="116">
        <f t="shared" ref="V1242:V1243" si="4782">IF(U1242&gt;T1242,0,T1242-U1242)</f>
        <v>0</v>
      </c>
      <c r="W1242" s="116">
        <f t="shared" ref="W1242:W1243" si="4783">IF(U1242&gt;T1242,T1242,U1242)</f>
        <v>50000</v>
      </c>
      <c r="X1242" s="118">
        <v>3651</v>
      </c>
      <c r="Y1242" s="119">
        <f t="shared" ref="Y1242:Y1243" si="4784">X1242/U1242</f>
        <v>7.3020000000000002E-2</v>
      </c>
      <c r="Z1242" s="120">
        <f t="shared" ref="Z1242:Z1243" si="4785">AE1242/X1242</f>
        <v>0.27389756231169543</v>
      </c>
      <c r="AA1242" s="121">
        <f t="shared" ref="AA1242:AA1243" si="4786">IF(O1242="cpv",(T1242*R1242),(T1242/1000*R1242))</f>
        <v>500</v>
      </c>
      <c r="AB1242" s="122">
        <f t="shared" ref="AB1242:AB1243" si="4787">IF(O1242="cpv",(IF(V1242&gt;0,U1242*R1242,AA1242)),(IF(V1242&gt;0,U1242/1000*R1242,AA1242)))</f>
        <v>500</v>
      </c>
      <c r="AC1242" s="121">
        <f t="shared" ref="AC1242:AC1243" si="4788">AB1242-AA1242</f>
        <v>0</v>
      </c>
      <c r="AD1242" s="123">
        <f t="shared" ref="AD1242:AD1243" si="4789">IF(O1242="cpv",(T1242*S1242),(T1242/1000*S1242))</f>
        <v>2000</v>
      </c>
      <c r="AE1242" s="293">
        <v>1000</v>
      </c>
      <c r="AF1242" s="124">
        <f t="shared" ref="AF1242:AF1243" si="4790">AE1242-AD1242</f>
        <v>-1000</v>
      </c>
      <c r="AG1242" s="124">
        <v>0</v>
      </c>
      <c r="AH1242" s="124">
        <f t="shared" ref="AH1242:AH1243" si="4791">AE1242-AB1242-AG1242</f>
        <v>500</v>
      </c>
      <c r="AI1242" s="340">
        <f t="shared" ref="AI1242:AI1243" si="4792">AH1242/AE1242</f>
        <v>0.5</v>
      </c>
    </row>
    <row r="1243" spans="1:35" ht="15" hidden="1" customHeight="1" thickBot="1" x14ac:dyDescent="0.3">
      <c r="A1243" s="361" t="s">
        <v>1862</v>
      </c>
      <c r="B1243" s="97">
        <v>2016</v>
      </c>
      <c r="C1243" s="97">
        <v>6</v>
      </c>
      <c r="D1243" s="98" t="s">
        <v>1016</v>
      </c>
      <c r="E1243" s="99">
        <v>42524</v>
      </c>
      <c r="F1243" s="99">
        <v>42551</v>
      </c>
      <c r="G1243" s="100">
        <f t="shared" ca="1" si="4780"/>
        <v>0</v>
      </c>
      <c r="H1243" s="96" t="s">
        <v>54</v>
      </c>
      <c r="I1243" s="96" t="s">
        <v>55</v>
      </c>
      <c r="J1243" s="96" t="s">
        <v>1865</v>
      </c>
      <c r="K1243" s="101" t="str">
        <f t="shared" ca="1" si="4781"/>
        <v>Completed</v>
      </c>
      <c r="L1243" s="97" t="s">
        <v>92</v>
      </c>
      <c r="M1243" s="97" t="s">
        <v>58</v>
      </c>
      <c r="N1243" s="97" t="s">
        <v>108</v>
      </c>
      <c r="O1243" s="97" t="s">
        <v>109</v>
      </c>
      <c r="P1243" s="97" t="s">
        <v>100</v>
      </c>
      <c r="Q1243" s="97" t="s">
        <v>101</v>
      </c>
      <c r="R1243" s="102">
        <v>1.2E-2</v>
      </c>
      <c r="S1243" s="102">
        <v>0.04</v>
      </c>
      <c r="T1243" s="103">
        <v>50000</v>
      </c>
      <c r="U1243" s="103">
        <v>50013</v>
      </c>
      <c r="V1243" s="101">
        <f t="shared" si="4782"/>
        <v>0</v>
      </c>
      <c r="W1243" s="101">
        <f t="shared" si="4783"/>
        <v>50000</v>
      </c>
      <c r="X1243" s="103">
        <v>6081</v>
      </c>
      <c r="Y1243" s="104">
        <f t="shared" si="4784"/>
        <v>0.12158838701937497</v>
      </c>
      <c r="Z1243" s="105">
        <f t="shared" si="4785"/>
        <v>0.16444663706627199</v>
      </c>
      <c r="AA1243" s="106">
        <f t="shared" si="4786"/>
        <v>600</v>
      </c>
      <c r="AB1243" s="107">
        <f t="shared" si="4787"/>
        <v>600</v>
      </c>
      <c r="AC1243" s="106">
        <f t="shared" si="4788"/>
        <v>0</v>
      </c>
      <c r="AD1243" s="108">
        <f t="shared" si="4789"/>
        <v>2000</v>
      </c>
      <c r="AE1243" s="293">
        <v>1000</v>
      </c>
      <c r="AF1243" s="109">
        <f t="shared" si="4790"/>
        <v>-1000</v>
      </c>
      <c r="AG1243" s="109">
        <v>0</v>
      </c>
      <c r="AH1243" s="109">
        <f t="shared" si="4791"/>
        <v>400</v>
      </c>
      <c r="AI1243" s="341">
        <f t="shared" si="4792"/>
        <v>0.4</v>
      </c>
    </row>
    <row r="1244" spans="1:35" ht="15" hidden="1" customHeight="1" thickBot="1" x14ac:dyDescent="0.3">
      <c r="A1244" s="361" t="s">
        <v>1863</v>
      </c>
      <c r="B1244" s="97">
        <v>2016</v>
      </c>
      <c r="C1244" s="97">
        <v>6</v>
      </c>
      <c r="D1244" s="98" t="s">
        <v>1016</v>
      </c>
      <c r="E1244" s="99">
        <v>42524</v>
      </c>
      <c r="F1244" s="99">
        <v>42551</v>
      </c>
      <c r="G1244" s="100">
        <f t="shared" ref="G1244:G1245" ca="1" si="4793">IF($N$1&gt;F1244,0,(F1244-$N$1))</f>
        <v>0</v>
      </c>
      <c r="H1244" s="96" t="s">
        <v>54</v>
      </c>
      <c r="I1244" s="96" t="s">
        <v>55</v>
      </c>
      <c r="J1244" s="96" t="s">
        <v>1865</v>
      </c>
      <c r="K1244" s="101" t="str">
        <f t="shared" ref="K1244:K1245" ca="1" si="4794">IF(F1244=0,$L$3,(IF(G1244=0,$L$1,$L$2)))</f>
        <v>Completed</v>
      </c>
      <c r="L1244" s="97" t="s">
        <v>64</v>
      </c>
      <c r="M1244" s="97" t="s">
        <v>58</v>
      </c>
      <c r="N1244" s="97" t="s">
        <v>108</v>
      </c>
      <c r="O1244" s="97" t="s">
        <v>109</v>
      </c>
      <c r="P1244" s="97" t="s">
        <v>100</v>
      </c>
      <c r="Q1244" s="97" t="s">
        <v>101</v>
      </c>
      <c r="R1244" s="102">
        <v>6.0000000000000001E-3</v>
      </c>
      <c r="S1244" s="102">
        <v>0.04</v>
      </c>
      <c r="T1244" s="103">
        <v>60000</v>
      </c>
      <c r="U1244" s="103">
        <v>33076</v>
      </c>
      <c r="V1244" s="101">
        <f t="shared" ref="V1244:V1245" si="4795">IF(U1244&gt;T1244,0,T1244-U1244)</f>
        <v>26924</v>
      </c>
      <c r="W1244" s="101">
        <f t="shared" ref="W1244:W1245" si="4796">IF(U1244&gt;T1244,T1244,U1244)</f>
        <v>33076</v>
      </c>
      <c r="X1244" s="103">
        <v>765</v>
      </c>
      <c r="Y1244" s="104">
        <f t="shared" ref="Y1244:Y1245" si="4797">X1244/U1244</f>
        <v>2.312855242471883E-2</v>
      </c>
      <c r="Z1244" s="105">
        <f t="shared" ref="Z1244:Z1245" si="4798">AE1244/X1244</f>
        <v>0.64575163398692814</v>
      </c>
      <c r="AA1244" s="106">
        <f t="shared" ref="AA1244:AA1245" si="4799">IF(O1244="cpv",(T1244*R1244),(T1244/1000*R1244))</f>
        <v>360</v>
      </c>
      <c r="AB1244" s="107">
        <f t="shared" ref="AB1244:AB1245" si="4800">IF(O1244="cpv",(IF(V1244&gt;0,U1244*R1244,AA1244)),(IF(V1244&gt;0,U1244/1000*R1244,AA1244)))</f>
        <v>198.45600000000002</v>
      </c>
      <c r="AC1244" s="106">
        <f t="shared" ref="AC1244:AC1245" si="4801">AB1244-AA1244</f>
        <v>-161.54399999999998</v>
      </c>
      <c r="AD1244" s="108">
        <f t="shared" ref="AD1244:AD1245" si="4802">IF(O1244="cpv",(T1244*S1244),(T1244/1000*S1244))</f>
        <v>2400</v>
      </c>
      <c r="AE1244" s="293">
        <v>494</v>
      </c>
      <c r="AF1244" s="109">
        <f t="shared" ref="AF1244:AF1245" si="4803">AE1244-AD1244</f>
        <v>-1906</v>
      </c>
      <c r="AG1244" s="109">
        <v>0</v>
      </c>
      <c r="AH1244" s="109">
        <f t="shared" ref="AH1244:AH1245" si="4804">AE1244-AB1244-AG1244</f>
        <v>295.54399999999998</v>
      </c>
      <c r="AI1244" s="341">
        <f t="shared" ref="AI1244:AI1245" si="4805">AH1244/AE1244</f>
        <v>0.59826720647773279</v>
      </c>
    </row>
    <row r="1245" spans="1:35" ht="15.75" hidden="1" customHeight="1" thickBot="1" x14ac:dyDescent="0.3">
      <c r="A1245" s="360" t="s">
        <v>1864</v>
      </c>
      <c r="B1245" s="157">
        <v>2016</v>
      </c>
      <c r="C1245" s="157">
        <v>6</v>
      </c>
      <c r="D1245" s="342" t="s">
        <v>1016</v>
      </c>
      <c r="E1245" s="159">
        <v>42524</v>
      </c>
      <c r="F1245" s="159">
        <v>42551</v>
      </c>
      <c r="G1245" s="343">
        <f t="shared" ca="1" si="4793"/>
        <v>0</v>
      </c>
      <c r="H1245" s="156" t="s">
        <v>54</v>
      </c>
      <c r="I1245" s="156" t="s">
        <v>55</v>
      </c>
      <c r="J1245" s="156" t="s">
        <v>1865</v>
      </c>
      <c r="K1245" s="344" t="str">
        <f t="shared" ca="1" si="4794"/>
        <v>Completed</v>
      </c>
      <c r="L1245" s="157" t="s">
        <v>77</v>
      </c>
      <c r="M1245" s="157" t="s">
        <v>58</v>
      </c>
      <c r="N1245" s="157" t="s">
        <v>108</v>
      </c>
      <c r="O1245" s="157" t="s">
        <v>109</v>
      </c>
      <c r="P1245" s="157" t="s">
        <v>100</v>
      </c>
      <c r="Q1245" s="157" t="s">
        <v>101</v>
      </c>
      <c r="R1245" s="158">
        <v>1.4999999999999999E-2</v>
      </c>
      <c r="S1245" s="158">
        <v>0.04</v>
      </c>
      <c r="T1245" s="345">
        <v>40000</v>
      </c>
      <c r="U1245" s="345">
        <v>0</v>
      </c>
      <c r="V1245" s="344">
        <f t="shared" si="4795"/>
        <v>40000</v>
      </c>
      <c r="W1245" s="344">
        <f t="shared" si="4796"/>
        <v>0</v>
      </c>
      <c r="X1245" s="345">
        <v>0</v>
      </c>
      <c r="Y1245" s="346" t="e">
        <f t="shared" si="4797"/>
        <v>#DIV/0!</v>
      </c>
      <c r="Z1245" s="347" t="e">
        <f t="shared" si="4798"/>
        <v>#DIV/0!</v>
      </c>
      <c r="AA1245" s="348">
        <f t="shared" si="4799"/>
        <v>600</v>
      </c>
      <c r="AB1245" s="349">
        <f t="shared" si="4800"/>
        <v>0</v>
      </c>
      <c r="AC1245" s="348">
        <f t="shared" si="4801"/>
        <v>-600</v>
      </c>
      <c r="AD1245" s="350">
        <f t="shared" si="4802"/>
        <v>1600</v>
      </c>
      <c r="AE1245" s="293">
        <f>IF((SUMIF($J$7:$J$1048576,J1245,$U$7:$U$1048576))&gt;(SUMIF($J$7:$J$1048576,J1245,$T$7:$T$1048576)),AD1245,(IF(O1245="cpv",(U1245*S1245),(U1245*S1245/1000))))</f>
        <v>0</v>
      </c>
      <c r="AF1245" s="352">
        <f t="shared" si="4803"/>
        <v>-1600</v>
      </c>
      <c r="AG1245" s="352">
        <v>0</v>
      </c>
      <c r="AH1245" s="352">
        <f t="shared" si="4804"/>
        <v>0</v>
      </c>
      <c r="AI1245" s="353" t="e">
        <f t="shared" si="4805"/>
        <v>#DIV/0!</v>
      </c>
    </row>
    <row r="1246" spans="1:35" ht="15" hidden="1" customHeight="1" thickBot="1" x14ac:dyDescent="0.3">
      <c r="A1246" s="359" t="s">
        <v>1866</v>
      </c>
      <c r="B1246" s="111">
        <v>2016</v>
      </c>
      <c r="C1246" s="111">
        <v>6</v>
      </c>
      <c r="D1246" s="112" t="s">
        <v>1016</v>
      </c>
      <c r="E1246" s="113">
        <v>42522</v>
      </c>
      <c r="F1246" s="113">
        <v>42551</v>
      </c>
      <c r="G1246" s="114">
        <f t="shared" ref="G1246:G1247" ca="1" si="4806">IF($N$1&gt;F1246,0,(F1246-$N$1))</f>
        <v>0</v>
      </c>
      <c r="H1246" s="115" t="s">
        <v>95</v>
      </c>
      <c r="I1246" s="115" t="s">
        <v>103</v>
      </c>
      <c r="J1246" s="115" t="s">
        <v>1868</v>
      </c>
      <c r="K1246" s="116" t="str">
        <f t="shared" ref="K1246:K1247" ca="1" si="4807">IF(F1246=0,$L$3,(IF(G1246=0,$L$1,$L$2)))</f>
        <v>Completed</v>
      </c>
      <c r="L1246" s="111" t="s">
        <v>82</v>
      </c>
      <c r="M1246" s="111" t="s">
        <v>58</v>
      </c>
      <c r="N1246" s="111" t="s">
        <v>78</v>
      </c>
      <c r="O1246" s="111" t="s">
        <v>60</v>
      </c>
      <c r="P1246" s="111" t="s">
        <v>79</v>
      </c>
      <c r="Q1246" s="111" t="s">
        <v>79</v>
      </c>
      <c r="R1246" s="117">
        <v>0.5</v>
      </c>
      <c r="S1246" s="117">
        <v>4.25</v>
      </c>
      <c r="T1246" s="118">
        <v>700000</v>
      </c>
      <c r="U1246" s="118">
        <v>631663</v>
      </c>
      <c r="V1246" s="116">
        <f t="shared" ref="V1246:V1247" si="4808">IF(U1246&gt;T1246,0,T1246-U1246)</f>
        <v>68337</v>
      </c>
      <c r="W1246" s="116">
        <f t="shared" ref="W1246:W1247" si="4809">IF(U1246&gt;T1246,T1246,U1246)</f>
        <v>631663</v>
      </c>
      <c r="X1246" s="118"/>
      <c r="Y1246" s="119">
        <f t="shared" ref="Y1246:Y1247" si="4810">X1246/U1246</f>
        <v>0</v>
      </c>
      <c r="Z1246" s="120" t="e">
        <f t="shared" ref="Z1246:Z1247" si="4811">AE1246/X1246</f>
        <v>#DIV/0!</v>
      </c>
      <c r="AA1246" s="121">
        <f t="shared" ref="AA1246:AA1247" si="4812">IF(O1246="cpv",(T1246*R1246),(T1246/1000*R1246))</f>
        <v>350</v>
      </c>
      <c r="AB1246" s="122">
        <f t="shared" ref="AB1246:AB1247" si="4813">IF(O1246="cpv",(IF(V1246&gt;0,U1246*R1246,AA1246)),(IF(V1246&gt;0,U1246/1000*R1246,AA1246)))</f>
        <v>315.83150000000001</v>
      </c>
      <c r="AC1246" s="121">
        <f t="shared" ref="AC1246:AC1247" si="4814">AB1246-AA1246</f>
        <v>-34.168499999999995</v>
      </c>
      <c r="AD1246" s="123">
        <f t="shared" ref="AD1246:AD1247" si="4815">IF(O1246="cpv",(T1246*S1246),(T1246/1000*S1246))</f>
        <v>2975</v>
      </c>
      <c r="AE1246" s="293">
        <v>2500</v>
      </c>
      <c r="AF1246" s="124">
        <f t="shared" ref="AF1246:AF1247" si="4816">AE1246-AD1246</f>
        <v>-475</v>
      </c>
      <c r="AG1246" s="124">
        <v>0</v>
      </c>
      <c r="AH1246" s="124">
        <f t="shared" ref="AH1246:AH1247" si="4817">AE1246-AB1246-AG1246</f>
        <v>2184.1684999999998</v>
      </c>
      <c r="AI1246" s="340">
        <f t="shared" ref="AI1246:AI1247" si="4818">AH1246/AE1246</f>
        <v>0.87366739999999987</v>
      </c>
    </row>
    <row r="1247" spans="1:35" ht="15.75" hidden="1" customHeight="1" thickBot="1" x14ac:dyDescent="0.3">
      <c r="A1247" s="360" t="s">
        <v>1867</v>
      </c>
      <c r="B1247" s="157">
        <v>2016</v>
      </c>
      <c r="C1247" s="157">
        <v>6</v>
      </c>
      <c r="D1247" s="342" t="s">
        <v>1016</v>
      </c>
      <c r="E1247" s="159">
        <v>42522</v>
      </c>
      <c r="F1247" s="159">
        <v>42551</v>
      </c>
      <c r="G1247" s="343">
        <f t="shared" ca="1" si="4806"/>
        <v>0</v>
      </c>
      <c r="H1247" s="156" t="s">
        <v>95</v>
      </c>
      <c r="I1247" s="156" t="s">
        <v>103</v>
      </c>
      <c r="J1247" s="156" t="s">
        <v>1868</v>
      </c>
      <c r="K1247" s="344" t="str">
        <f t="shared" ca="1" si="4807"/>
        <v>Completed</v>
      </c>
      <c r="L1247" s="157" t="s">
        <v>57</v>
      </c>
      <c r="M1247" s="157" t="s">
        <v>58</v>
      </c>
      <c r="N1247" s="157" t="s">
        <v>78</v>
      </c>
      <c r="O1247" s="157" t="s">
        <v>60</v>
      </c>
      <c r="P1247" s="157" t="s">
        <v>79</v>
      </c>
      <c r="Q1247" s="157" t="s">
        <v>79</v>
      </c>
      <c r="R1247" s="158">
        <v>2.5</v>
      </c>
      <c r="S1247" s="158">
        <v>4.25</v>
      </c>
      <c r="T1247" s="345">
        <v>200000</v>
      </c>
      <c r="U1247" s="345">
        <v>200033</v>
      </c>
      <c r="V1247" s="344">
        <f t="shared" si="4808"/>
        <v>0</v>
      </c>
      <c r="W1247" s="344">
        <f t="shared" si="4809"/>
        <v>200000</v>
      </c>
      <c r="X1247" s="345"/>
      <c r="Y1247" s="346">
        <f t="shared" si="4810"/>
        <v>0</v>
      </c>
      <c r="Z1247" s="347" t="e">
        <f t="shared" si="4811"/>
        <v>#DIV/0!</v>
      </c>
      <c r="AA1247" s="348">
        <f t="shared" si="4812"/>
        <v>500</v>
      </c>
      <c r="AB1247" s="349">
        <f t="shared" si="4813"/>
        <v>500</v>
      </c>
      <c r="AC1247" s="348">
        <f t="shared" si="4814"/>
        <v>0</v>
      </c>
      <c r="AD1247" s="350">
        <f t="shared" si="4815"/>
        <v>850</v>
      </c>
      <c r="AE1247" s="293">
        <v>50</v>
      </c>
      <c r="AF1247" s="352">
        <f t="shared" si="4816"/>
        <v>-800</v>
      </c>
      <c r="AG1247" s="352">
        <v>0</v>
      </c>
      <c r="AH1247" s="352">
        <f t="shared" si="4817"/>
        <v>-450</v>
      </c>
      <c r="AI1247" s="353">
        <f t="shared" si="4818"/>
        <v>-9</v>
      </c>
    </row>
    <row r="1248" spans="1:35" ht="15.75" hidden="1" customHeight="1" thickBot="1" x14ac:dyDescent="0.3">
      <c r="A1248" s="362" t="s">
        <v>1869</v>
      </c>
      <c r="B1248" s="141">
        <v>2016</v>
      </c>
      <c r="C1248" s="141">
        <v>6</v>
      </c>
      <c r="D1248" s="142" t="s">
        <v>1016</v>
      </c>
      <c r="E1248" s="143">
        <v>42522</v>
      </c>
      <c r="F1248" s="143">
        <v>42551</v>
      </c>
      <c r="G1248" s="144">
        <f t="shared" ref="G1248:G1249" ca="1" si="4819">IF($N$1&gt;F1248,0,(F1248-$N$1))</f>
        <v>0</v>
      </c>
      <c r="H1248" s="145" t="s">
        <v>95</v>
      </c>
      <c r="I1248" s="145" t="s">
        <v>103</v>
      </c>
      <c r="J1248" s="145" t="s">
        <v>1870</v>
      </c>
      <c r="K1248" s="146" t="str">
        <f t="shared" ref="K1248:K1249" ca="1" si="4820">IF(F1248=0,$L$3,(IF(G1248=0,$L$1,$L$2)))</f>
        <v>Completed</v>
      </c>
      <c r="L1248" s="141" t="s">
        <v>305</v>
      </c>
      <c r="M1248" s="141" t="s">
        <v>58</v>
      </c>
      <c r="N1248" s="141" t="s">
        <v>306</v>
      </c>
      <c r="O1248" s="141" t="s">
        <v>60</v>
      </c>
      <c r="P1248" s="141" t="s">
        <v>79</v>
      </c>
      <c r="Q1248" s="141" t="s">
        <v>79</v>
      </c>
      <c r="R1248" s="147">
        <v>3</v>
      </c>
      <c r="S1248" s="147">
        <v>8</v>
      </c>
      <c r="T1248" s="148">
        <v>565000</v>
      </c>
      <c r="U1248" s="148">
        <v>219159</v>
      </c>
      <c r="V1248" s="146">
        <f t="shared" ref="V1248:V1249" si="4821">IF(U1248&gt;T1248,0,T1248-U1248)</f>
        <v>345841</v>
      </c>
      <c r="W1248" s="146">
        <f t="shared" ref="W1248:W1249" si="4822">IF(U1248&gt;T1248,T1248,U1248)</f>
        <v>219159</v>
      </c>
      <c r="X1248" s="148"/>
      <c r="Y1248" s="149">
        <f t="shared" ref="Y1248:Y1249" si="4823">X1248/U1248</f>
        <v>0</v>
      </c>
      <c r="Z1248" s="150" t="e">
        <f t="shared" ref="Z1248:Z1249" si="4824">AE1248/X1248</f>
        <v>#DIV/0!</v>
      </c>
      <c r="AA1248" s="151">
        <f t="shared" ref="AA1248:AA1249" si="4825">IF(O1248="cpv",(T1248*R1248),(T1248/1000*R1248))</f>
        <v>1695</v>
      </c>
      <c r="AB1248" s="152">
        <f t="shared" ref="AB1248:AB1249" si="4826">IF(O1248="cpv",(IF(V1248&gt;0,U1248*R1248,AA1248)),(IF(V1248&gt;0,U1248/1000*R1248,AA1248)))</f>
        <v>657.47699999999998</v>
      </c>
      <c r="AC1248" s="151">
        <f t="shared" ref="AC1248:AC1249" si="4827">AB1248-AA1248</f>
        <v>-1037.5230000000001</v>
      </c>
      <c r="AD1248" s="153">
        <f t="shared" ref="AD1248:AD1249" si="4828">IF(O1248="cpv",(T1248*S1248),(T1248/1000*S1248))</f>
        <v>4520</v>
      </c>
      <c r="AE1248" s="293">
        <f>IF((SUMIF($J$7:$J$1048576,J1248,$U$7:$U$1048576))&gt;(SUMIF($J$7:$J$1048576,J1248,$T$7:$T$1048576)),AD1248,(IF(O1248="cpv",(U1248*S1248),(U1248*S1248/1000))))</f>
        <v>1753.2719999999999</v>
      </c>
      <c r="AF1248" s="154">
        <f t="shared" ref="AF1248:AF1249" si="4829">AE1248-AD1248</f>
        <v>-2766.7280000000001</v>
      </c>
      <c r="AG1248" s="154">
        <v>0</v>
      </c>
      <c r="AH1248" s="154">
        <f t="shared" ref="AH1248:AH1249" si="4830">AE1248-AB1248-AG1248</f>
        <v>1095.7950000000001</v>
      </c>
      <c r="AI1248" s="354">
        <f t="shared" ref="AI1248:AI1249" si="4831">AH1248/AE1248</f>
        <v>0.62500000000000011</v>
      </c>
    </row>
    <row r="1249" spans="1:35" ht="15.75" hidden="1" customHeight="1" thickBot="1" x14ac:dyDescent="0.3">
      <c r="A1249" s="362" t="s">
        <v>1871</v>
      </c>
      <c r="B1249" s="141">
        <v>2016</v>
      </c>
      <c r="C1249" s="141">
        <v>6</v>
      </c>
      <c r="D1249" s="142" t="s">
        <v>1016</v>
      </c>
      <c r="E1249" s="143">
        <v>42522</v>
      </c>
      <c r="F1249" s="143">
        <v>42530</v>
      </c>
      <c r="G1249" s="144">
        <f t="shared" ca="1" si="4819"/>
        <v>0</v>
      </c>
      <c r="H1249" s="145" t="s">
        <v>95</v>
      </c>
      <c r="I1249" s="145" t="s">
        <v>103</v>
      </c>
      <c r="J1249" s="145" t="s">
        <v>1872</v>
      </c>
      <c r="K1249" s="146" t="str">
        <f t="shared" ca="1" si="4820"/>
        <v>Completed</v>
      </c>
      <c r="L1249" s="141" t="s">
        <v>82</v>
      </c>
      <c r="M1249" s="141" t="s">
        <v>58</v>
      </c>
      <c r="N1249" s="141" t="s">
        <v>78</v>
      </c>
      <c r="O1249" s="141" t="s">
        <v>60</v>
      </c>
      <c r="P1249" s="141" t="s">
        <v>79</v>
      </c>
      <c r="Q1249" s="141" t="s">
        <v>79</v>
      </c>
      <c r="R1249" s="147">
        <v>0.5</v>
      </c>
      <c r="S1249" s="147">
        <v>5</v>
      </c>
      <c r="T1249" s="148">
        <v>450000</v>
      </c>
      <c r="U1249" s="148">
        <v>470254</v>
      </c>
      <c r="V1249" s="146">
        <f t="shared" si="4821"/>
        <v>0</v>
      </c>
      <c r="W1249" s="146">
        <f t="shared" si="4822"/>
        <v>450000</v>
      </c>
      <c r="X1249" s="148"/>
      <c r="Y1249" s="149">
        <f t="shared" si="4823"/>
        <v>0</v>
      </c>
      <c r="Z1249" s="150" t="e">
        <f t="shared" si="4824"/>
        <v>#DIV/0!</v>
      </c>
      <c r="AA1249" s="151">
        <f t="shared" si="4825"/>
        <v>225</v>
      </c>
      <c r="AB1249" s="152">
        <f t="shared" si="4826"/>
        <v>225</v>
      </c>
      <c r="AC1249" s="151">
        <f t="shared" si="4827"/>
        <v>0</v>
      </c>
      <c r="AD1249" s="153">
        <f t="shared" si="4828"/>
        <v>2250</v>
      </c>
      <c r="AE1249" s="293">
        <v>2122.6</v>
      </c>
      <c r="AF1249" s="154">
        <f t="shared" si="4829"/>
        <v>-127.40000000000009</v>
      </c>
      <c r="AG1249" s="154">
        <v>0</v>
      </c>
      <c r="AH1249" s="154">
        <f t="shared" si="4830"/>
        <v>1897.6</v>
      </c>
      <c r="AI1249" s="354">
        <f t="shared" si="4831"/>
        <v>0.89399792707057379</v>
      </c>
    </row>
    <row r="1250" spans="1:35" ht="15" hidden="1" customHeight="1" thickBot="1" x14ac:dyDescent="0.3">
      <c r="A1250" s="359" t="s">
        <v>1873</v>
      </c>
      <c r="B1250" s="111">
        <v>2016</v>
      </c>
      <c r="C1250" s="111">
        <v>6</v>
      </c>
      <c r="D1250" s="112" t="s">
        <v>1016</v>
      </c>
      <c r="E1250" s="113">
        <v>42522</v>
      </c>
      <c r="F1250" s="113">
        <v>42551</v>
      </c>
      <c r="G1250" s="114">
        <f t="shared" ref="G1250:G1251" ca="1" si="4832">IF($N$1&gt;F1250,0,(F1250-$N$1))</f>
        <v>0</v>
      </c>
      <c r="H1250" s="115" t="s">
        <v>95</v>
      </c>
      <c r="I1250" s="115" t="s">
        <v>1615</v>
      </c>
      <c r="J1250" s="115" t="s">
        <v>1875</v>
      </c>
      <c r="K1250" s="116" t="str">
        <f t="shared" ref="K1250:K1251" ca="1" si="4833">IF(F1250=0,$L$3,(IF(G1250=0,$L$1,$L$2)))</f>
        <v>Completed</v>
      </c>
      <c r="L1250" s="111" t="s">
        <v>1773</v>
      </c>
      <c r="M1250" s="111" t="s">
        <v>58</v>
      </c>
      <c r="N1250" s="111" t="s">
        <v>78</v>
      </c>
      <c r="O1250" s="111" t="s">
        <v>60</v>
      </c>
      <c r="P1250" s="111" t="s">
        <v>79</v>
      </c>
      <c r="Q1250" s="111" t="s">
        <v>79</v>
      </c>
      <c r="R1250" s="117">
        <v>2.5</v>
      </c>
      <c r="S1250" s="117">
        <v>4.5</v>
      </c>
      <c r="T1250" s="118">
        <v>250000</v>
      </c>
      <c r="U1250" s="118">
        <v>250011</v>
      </c>
      <c r="V1250" s="116">
        <f t="shared" ref="V1250:V1251" si="4834">IF(U1250&gt;T1250,0,T1250-U1250)</f>
        <v>0</v>
      </c>
      <c r="W1250" s="116">
        <f t="shared" ref="W1250:W1251" si="4835">IF(U1250&gt;T1250,T1250,U1250)</f>
        <v>250000</v>
      </c>
      <c r="X1250" s="118">
        <v>1876</v>
      </c>
      <c r="Y1250" s="119">
        <f t="shared" ref="Y1250:Y1251" si="4836">X1250/U1250</f>
        <v>7.5036698385271047E-3</v>
      </c>
      <c r="Z1250" s="120">
        <f t="shared" ref="Z1250:Z1251" si="4837">AE1250/X1250</f>
        <v>0.59968017057569301</v>
      </c>
      <c r="AA1250" s="121">
        <f t="shared" ref="AA1250:AA1251" si="4838">IF(O1250="cpv",(T1250*R1250),(T1250/1000*R1250))</f>
        <v>625</v>
      </c>
      <c r="AB1250" s="122">
        <f t="shared" ref="AB1250:AB1251" si="4839">IF(O1250="cpv",(IF(V1250&gt;0,U1250*R1250,AA1250)),(IF(V1250&gt;0,U1250/1000*R1250,AA1250)))</f>
        <v>625</v>
      </c>
      <c r="AC1250" s="121">
        <f t="shared" ref="AC1250:AC1251" si="4840">AB1250-AA1250</f>
        <v>0</v>
      </c>
      <c r="AD1250" s="123">
        <f t="shared" ref="AD1250:AD1251" si="4841">IF(O1250="cpv",(T1250*S1250),(T1250/1000*S1250))</f>
        <v>1125</v>
      </c>
      <c r="AE1250" s="293">
        <f>IF((SUMIF($J$7:$J$1048576,J1250,$U$7:$U$1048576))&gt;(SUMIF($J$7:$J$1048576,J1250,$T$7:$T$1048576)),AD1250,(IF(O1250="cpv",(U1250*S1250),(U1250*S1250/1000))))</f>
        <v>1125</v>
      </c>
      <c r="AF1250" s="124">
        <f t="shared" ref="AF1250:AF1251" si="4842">AE1250-AD1250</f>
        <v>0</v>
      </c>
      <c r="AG1250" s="124">
        <v>0</v>
      </c>
      <c r="AH1250" s="124">
        <f t="shared" ref="AH1250:AH1251" si="4843">AE1250-AB1250-AG1250</f>
        <v>500</v>
      </c>
      <c r="AI1250" s="340">
        <f t="shared" ref="AI1250:AI1251" si="4844">AH1250/AE1250</f>
        <v>0.44444444444444442</v>
      </c>
    </row>
    <row r="1251" spans="1:35" ht="15.75" hidden="1" customHeight="1" thickBot="1" x14ac:dyDescent="0.3">
      <c r="A1251" s="360" t="s">
        <v>1874</v>
      </c>
      <c r="B1251" s="157">
        <v>2016</v>
      </c>
      <c r="C1251" s="157">
        <v>6</v>
      </c>
      <c r="D1251" s="342" t="s">
        <v>1016</v>
      </c>
      <c r="E1251" s="159">
        <v>42522</v>
      </c>
      <c r="F1251" s="159">
        <v>42551</v>
      </c>
      <c r="G1251" s="343">
        <f t="shared" ca="1" si="4832"/>
        <v>0</v>
      </c>
      <c r="H1251" s="156" t="s">
        <v>95</v>
      </c>
      <c r="I1251" s="156" t="s">
        <v>1615</v>
      </c>
      <c r="J1251" s="156" t="s">
        <v>1875</v>
      </c>
      <c r="K1251" s="344" t="str">
        <f t="shared" ca="1" si="4833"/>
        <v>Completed</v>
      </c>
      <c r="L1251" s="157" t="s">
        <v>82</v>
      </c>
      <c r="M1251" s="157" t="s">
        <v>58</v>
      </c>
      <c r="N1251" s="157" t="s">
        <v>78</v>
      </c>
      <c r="O1251" s="157" t="s">
        <v>60</v>
      </c>
      <c r="P1251" s="157" t="s">
        <v>79</v>
      </c>
      <c r="Q1251" s="157" t="s">
        <v>79</v>
      </c>
      <c r="R1251" s="158">
        <v>0.5</v>
      </c>
      <c r="S1251" s="158">
        <v>4.5</v>
      </c>
      <c r="T1251" s="345">
        <v>250000</v>
      </c>
      <c r="U1251" s="345">
        <v>250376</v>
      </c>
      <c r="V1251" s="344">
        <f t="shared" si="4834"/>
        <v>0</v>
      </c>
      <c r="W1251" s="344">
        <f t="shared" si="4835"/>
        <v>250000</v>
      </c>
      <c r="X1251" s="345"/>
      <c r="Y1251" s="346">
        <f t="shared" si="4836"/>
        <v>0</v>
      </c>
      <c r="Z1251" s="347" t="e">
        <f t="shared" si="4837"/>
        <v>#DIV/0!</v>
      </c>
      <c r="AA1251" s="348">
        <f t="shared" si="4838"/>
        <v>125</v>
      </c>
      <c r="AB1251" s="349">
        <f t="shared" si="4839"/>
        <v>125</v>
      </c>
      <c r="AC1251" s="348">
        <f t="shared" si="4840"/>
        <v>0</v>
      </c>
      <c r="AD1251" s="350">
        <f t="shared" si="4841"/>
        <v>1125</v>
      </c>
      <c r="AE1251" s="293">
        <f>IF((SUMIF($J$7:$J$1048576,J1251,$U$7:$U$1048576))&gt;(SUMIF($J$7:$J$1048576,J1251,$T$7:$T$1048576)),AD1251,(IF(O1251="cpv",(U1251*S1251),(U1251*S1251/1000))))</f>
        <v>1125</v>
      </c>
      <c r="AF1251" s="352">
        <f t="shared" si="4842"/>
        <v>0</v>
      </c>
      <c r="AG1251" s="352">
        <v>0</v>
      </c>
      <c r="AH1251" s="352">
        <f t="shared" si="4843"/>
        <v>1000</v>
      </c>
      <c r="AI1251" s="353">
        <f t="shared" si="4844"/>
        <v>0.88888888888888884</v>
      </c>
    </row>
    <row r="1252" spans="1:35" ht="15" hidden="1" customHeight="1" thickBot="1" x14ac:dyDescent="0.3">
      <c r="A1252" s="359" t="s">
        <v>1876</v>
      </c>
      <c r="B1252" s="111">
        <v>2016</v>
      </c>
      <c r="C1252" s="111">
        <v>6</v>
      </c>
      <c r="D1252" s="112" t="s">
        <v>1016</v>
      </c>
      <c r="E1252" s="113">
        <v>42522</v>
      </c>
      <c r="F1252" s="113">
        <v>42551</v>
      </c>
      <c r="G1252" s="114">
        <f t="shared" ref="G1252:G1253" ca="1" si="4845">IF($N$1&gt;F1252,0,(F1252-$N$1))</f>
        <v>0</v>
      </c>
      <c r="H1252" s="115" t="s">
        <v>54</v>
      </c>
      <c r="I1252" s="115" t="s">
        <v>115</v>
      </c>
      <c r="J1252" s="115" t="s">
        <v>1878</v>
      </c>
      <c r="K1252" s="116" t="str">
        <f t="shared" ref="K1252:K1253" ca="1" si="4846">IF(F1252=0,$L$3,(IF(G1252=0,$L$1,$L$2)))</f>
        <v>Completed</v>
      </c>
      <c r="L1252" s="111" t="s">
        <v>315</v>
      </c>
      <c r="M1252" s="111" t="s">
        <v>58</v>
      </c>
      <c r="N1252" s="111" t="s">
        <v>306</v>
      </c>
      <c r="O1252" s="111" t="s">
        <v>60</v>
      </c>
      <c r="P1252" s="111" t="s">
        <v>79</v>
      </c>
      <c r="Q1252" s="111" t="s">
        <v>79</v>
      </c>
      <c r="R1252" s="117">
        <v>3</v>
      </c>
      <c r="S1252" s="117">
        <v>7</v>
      </c>
      <c r="T1252" s="118">
        <v>300000</v>
      </c>
      <c r="U1252" s="118">
        <v>300290</v>
      </c>
      <c r="V1252" s="116">
        <f t="shared" ref="V1252:V1253" si="4847">IF(U1252&gt;T1252,0,T1252-U1252)</f>
        <v>0</v>
      </c>
      <c r="W1252" s="116">
        <f t="shared" ref="W1252:W1253" si="4848">IF(U1252&gt;T1252,T1252,U1252)</f>
        <v>300000</v>
      </c>
      <c r="X1252" s="118">
        <v>6860</v>
      </c>
      <c r="Y1252" s="119">
        <f t="shared" ref="Y1252:Y1253" si="4849">X1252/U1252</f>
        <v>2.2844583569216426E-2</v>
      </c>
      <c r="Z1252" s="120">
        <f t="shared" ref="Z1252:Z1253" si="4850">AE1252/X1252</f>
        <v>0.42274052478134111</v>
      </c>
      <c r="AA1252" s="121">
        <f t="shared" ref="AA1252:AA1253" si="4851">IF(O1252="cpv",(T1252*R1252),(T1252/1000*R1252))</f>
        <v>900</v>
      </c>
      <c r="AB1252" s="122">
        <f t="shared" ref="AB1252:AB1253" si="4852">IF(O1252="cpv",(IF(V1252&gt;0,U1252*R1252,AA1252)),(IF(V1252&gt;0,U1252/1000*R1252,AA1252)))</f>
        <v>900</v>
      </c>
      <c r="AC1252" s="121">
        <f t="shared" ref="AC1252:AC1253" si="4853">AB1252-AA1252</f>
        <v>0</v>
      </c>
      <c r="AD1252" s="123">
        <f t="shared" ref="AD1252:AD1253" si="4854">IF(O1252="cpv",(T1252*S1252),(T1252/1000*S1252))</f>
        <v>2100</v>
      </c>
      <c r="AE1252" s="293">
        <v>2900</v>
      </c>
      <c r="AF1252" s="124">
        <f t="shared" ref="AF1252:AF1253" si="4855">AE1252-AD1252</f>
        <v>800</v>
      </c>
      <c r="AG1252" s="124">
        <v>0</v>
      </c>
      <c r="AH1252" s="124">
        <f t="shared" ref="AH1252:AH1253" si="4856">AE1252-AB1252-AG1252</f>
        <v>2000</v>
      </c>
      <c r="AI1252" s="340">
        <f t="shared" ref="AI1252:AI1253" si="4857">AH1252/AE1252</f>
        <v>0.68965517241379315</v>
      </c>
    </row>
    <row r="1253" spans="1:35" ht="15.75" hidden="1" customHeight="1" thickBot="1" x14ac:dyDescent="0.3">
      <c r="A1253" s="360" t="s">
        <v>1877</v>
      </c>
      <c r="B1253" s="157">
        <v>2016</v>
      </c>
      <c r="C1253" s="157">
        <v>6</v>
      </c>
      <c r="D1253" s="342" t="s">
        <v>1016</v>
      </c>
      <c r="E1253" s="159">
        <v>42522</v>
      </c>
      <c r="F1253" s="159">
        <v>42551</v>
      </c>
      <c r="G1253" s="343">
        <f t="shared" ca="1" si="4845"/>
        <v>0</v>
      </c>
      <c r="H1253" s="156" t="s">
        <v>54</v>
      </c>
      <c r="I1253" s="156" t="s">
        <v>115</v>
      </c>
      <c r="J1253" s="156" t="s">
        <v>1878</v>
      </c>
      <c r="K1253" s="344" t="str">
        <f t="shared" ca="1" si="4846"/>
        <v>Completed</v>
      </c>
      <c r="L1253" s="157" t="s">
        <v>305</v>
      </c>
      <c r="M1253" s="157" t="s">
        <v>58</v>
      </c>
      <c r="N1253" s="157" t="s">
        <v>306</v>
      </c>
      <c r="O1253" s="157" t="s">
        <v>60</v>
      </c>
      <c r="P1253" s="157" t="s">
        <v>79</v>
      </c>
      <c r="Q1253" s="157" t="s">
        <v>79</v>
      </c>
      <c r="R1253" s="158">
        <v>4</v>
      </c>
      <c r="S1253" s="158">
        <v>7</v>
      </c>
      <c r="T1253" s="345">
        <v>300000</v>
      </c>
      <c r="U1253" s="345">
        <v>300000</v>
      </c>
      <c r="V1253" s="344">
        <f t="shared" si="4847"/>
        <v>0</v>
      </c>
      <c r="W1253" s="344">
        <f t="shared" si="4848"/>
        <v>300000</v>
      </c>
      <c r="X1253" s="345"/>
      <c r="Y1253" s="346">
        <f t="shared" si="4849"/>
        <v>0</v>
      </c>
      <c r="Z1253" s="347" t="e">
        <f t="shared" si="4850"/>
        <v>#DIV/0!</v>
      </c>
      <c r="AA1253" s="348">
        <f t="shared" si="4851"/>
        <v>1200</v>
      </c>
      <c r="AB1253" s="349">
        <f t="shared" si="4852"/>
        <v>1200</v>
      </c>
      <c r="AC1253" s="348">
        <f t="shared" si="4853"/>
        <v>0</v>
      </c>
      <c r="AD1253" s="350">
        <f t="shared" si="4854"/>
        <v>2100</v>
      </c>
      <c r="AE1253" s="293">
        <f>IF((SUMIF($J$7:$J$1048576,J1253,$U$7:$U$1048576))&gt;(SUMIF($J$7:$J$1048576,J1253,$T$7:$T$1048576)),AD1253,(IF(O1253="cpv",(U1253*S1253),(U1253*S1253/1000))))</f>
        <v>2100</v>
      </c>
      <c r="AF1253" s="352">
        <f t="shared" si="4855"/>
        <v>0</v>
      </c>
      <c r="AG1253" s="352">
        <v>0</v>
      </c>
      <c r="AH1253" s="352">
        <f t="shared" si="4856"/>
        <v>900</v>
      </c>
      <c r="AI1253" s="353">
        <f t="shared" si="4857"/>
        <v>0.42857142857142855</v>
      </c>
    </row>
    <row r="1254" spans="1:35" ht="15" hidden="1" customHeight="1" x14ac:dyDescent="0.3">
      <c r="A1254" s="359" t="s">
        <v>1879</v>
      </c>
      <c r="B1254" s="111">
        <v>2016</v>
      </c>
      <c r="C1254" s="111">
        <v>6</v>
      </c>
      <c r="D1254" s="112" t="s">
        <v>1016</v>
      </c>
      <c r="E1254" s="113">
        <v>42524</v>
      </c>
      <c r="F1254" s="113">
        <v>42551</v>
      </c>
      <c r="G1254" s="114">
        <f t="shared" ref="G1254:G1255" ca="1" si="4858">IF($N$1&gt;F1254,0,(F1254-$N$1))</f>
        <v>0</v>
      </c>
      <c r="H1254" s="115" t="s">
        <v>54</v>
      </c>
      <c r="I1254" s="115" t="s">
        <v>115</v>
      </c>
      <c r="J1254" s="115" t="s">
        <v>1881</v>
      </c>
      <c r="K1254" s="116" t="str">
        <f t="shared" ref="K1254:K1255" ca="1" si="4859">IF(F1254=0,$L$3,(IF(G1254=0,$L$1,$L$2)))</f>
        <v>Completed</v>
      </c>
      <c r="L1254" s="111" t="s">
        <v>82</v>
      </c>
      <c r="M1254" s="111" t="s">
        <v>58</v>
      </c>
      <c r="N1254" s="111" t="s">
        <v>78</v>
      </c>
      <c r="O1254" s="111" t="s">
        <v>60</v>
      </c>
      <c r="P1254" s="111" t="s">
        <v>79</v>
      </c>
      <c r="Q1254" s="111" t="s">
        <v>79</v>
      </c>
      <c r="R1254" s="117">
        <v>0.5</v>
      </c>
      <c r="S1254" s="117">
        <v>4.25</v>
      </c>
      <c r="T1254" s="118">
        <v>300000</v>
      </c>
      <c r="U1254" s="118">
        <v>305510</v>
      </c>
      <c r="V1254" s="116">
        <f t="shared" ref="V1254:V1255" si="4860">IF(U1254&gt;T1254,0,T1254-U1254)</f>
        <v>0</v>
      </c>
      <c r="W1254" s="116">
        <f t="shared" ref="W1254:W1255" si="4861">IF(U1254&gt;T1254,T1254,U1254)</f>
        <v>300000</v>
      </c>
      <c r="X1254" s="118"/>
      <c r="Y1254" s="119">
        <f t="shared" ref="Y1254:Y1255" si="4862">X1254/U1254</f>
        <v>0</v>
      </c>
      <c r="Z1254" s="120" t="e">
        <f t="shared" ref="Z1254:Z1255" si="4863">AE1254/X1254</f>
        <v>#DIV/0!</v>
      </c>
      <c r="AA1254" s="121">
        <f t="shared" ref="AA1254:AA1255" si="4864">IF(O1254="cpv",(T1254*R1254),(T1254/1000*R1254))</f>
        <v>150</v>
      </c>
      <c r="AB1254" s="122">
        <f t="shared" ref="AB1254:AB1255" si="4865">IF(O1254="cpv",(IF(V1254&gt;0,U1254*R1254,AA1254)),(IF(V1254&gt;0,U1254/1000*R1254,AA1254)))</f>
        <v>150</v>
      </c>
      <c r="AC1254" s="121">
        <f t="shared" ref="AC1254:AC1255" si="4866">AB1254-AA1254</f>
        <v>0</v>
      </c>
      <c r="AD1254" s="123">
        <f t="shared" ref="AD1254:AD1255" si="4867">IF(O1254="cpv",(T1254*S1254),(T1254/1000*S1254))</f>
        <v>1275</v>
      </c>
      <c r="AE1254" s="293">
        <v>1258</v>
      </c>
      <c r="AF1254" s="124">
        <f t="shared" ref="AF1254:AF1255" si="4868">AE1254-AD1254</f>
        <v>-17</v>
      </c>
      <c r="AG1254" s="124">
        <v>0</v>
      </c>
      <c r="AH1254" s="124">
        <f t="shared" ref="AH1254:AH1255" si="4869">AE1254-AB1254-AG1254</f>
        <v>1108</v>
      </c>
      <c r="AI1254" s="340">
        <f t="shared" ref="AI1254:AI1255" si="4870">AH1254/AE1254</f>
        <v>0.88076311605723367</v>
      </c>
    </row>
    <row r="1255" spans="1:35" ht="15.75" hidden="1" customHeight="1" thickBot="1" x14ac:dyDescent="0.3">
      <c r="A1255" s="360" t="s">
        <v>1880</v>
      </c>
      <c r="B1255" s="157">
        <v>2016</v>
      </c>
      <c r="C1255" s="157">
        <v>6</v>
      </c>
      <c r="D1255" s="342" t="s">
        <v>1016</v>
      </c>
      <c r="E1255" s="159">
        <v>42524</v>
      </c>
      <c r="F1255" s="159">
        <v>42551</v>
      </c>
      <c r="G1255" s="343">
        <f t="shared" ca="1" si="4858"/>
        <v>0</v>
      </c>
      <c r="H1255" s="156" t="s">
        <v>54</v>
      </c>
      <c r="I1255" s="156" t="s">
        <v>115</v>
      </c>
      <c r="J1255" s="156" t="s">
        <v>1881</v>
      </c>
      <c r="K1255" s="344" t="str">
        <f t="shared" ca="1" si="4859"/>
        <v>Completed</v>
      </c>
      <c r="L1255" s="157" t="s">
        <v>77</v>
      </c>
      <c r="M1255" s="157" t="s">
        <v>58</v>
      </c>
      <c r="N1255" s="157" t="s">
        <v>78</v>
      </c>
      <c r="O1255" s="157" t="s">
        <v>60</v>
      </c>
      <c r="P1255" s="157" t="s">
        <v>79</v>
      </c>
      <c r="Q1255" s="157" t="s">
        <v>79</v>
      </c>
      <c r="R1255" s="102">
        <v>1.25</v>
      </c>
      <c r="S1255" s="158">
        <v>4.25</v>
      </c>
      <c r="T1255" s="345">
        <v>250000</v>
      </c>
      <c r="U1255" s="345">
        <v>252545</v>
      </c>
      <c r="V1255" s="344">
        <f t="shared" si="4860"/>
        <v>0</v>
      </c>
      <c r="W1255" s="344">
        <f t="shared" si="4861"/>
        <v>250000</v>
      </c>
      <c r="X1255" s="345">
        <v>1024</v>
      </c>
      <c r="Y1255" s="346">
        <f t="shared" si="4862"/>
        <v>4.054722920667604E-3</v>
      </c>
      <c r="Z1255" s="347">
        <f t="shared" si="4863"/>
        <v>0.9765625</v>
      </c>
      <c r="AA1255" s="348">
        <f t="shared" si="4864"/>
        <v>312.5</v>
      </c>
      <c r="AB1255" s="349">
        <f t="shared" si="4865"/>
        <v>312.5</v>
      </c>
      <c r="AC1255" s="348">
        <f t="shared" si="4866"/>
        <v>0</v>
      </c>
      <c r="AD1255" s="350">
        <f t="shared" si="4867"/>
        <v>1062.5</v>
      </c>
      <c r="AE1255" s="351">
        <v>1000</v>
      </c>
      <c r="AF1255" s="352">
        <f t="shared" si="4868"/>
        <v>-62.5</v>
      </c>
      <c r="AG1255" s="352">
        <v>0</v>
      </c>
      <c r="AH1255" s="352">
        <f t="shared" si="4869"/>
        <v>687.5</v>
      </c>
      <c r="AI1255" s="353">
        <f t="shared" si="4870"/>
        <v>0.6875</v>
      </c>
    </row>
    <row r="1256" spans="1:35" ht="15.75" customHeight="1" thickBot="1" x14ac:dyDescent="0.3">
      <c r="A1256" s="145" t="s">
        <v>1882</v>
      </c>
      <c r="B1256" s="141">
        <v>2016</v>
      </c>
      <c r="C1256" s="141">
        <v>6</v>
      </c>
      <c r="D1256" s="142" t="s">
        <v>1016</v>
      </c>
      <c r="E1256" s="143">
        <v>42527</v>
      </c>
      <c r="F1256" s="143">
        <v>42531</v>
      </c>
      <c r="G1256" s="144">
        <f t="shared" ref="G1256:G1257" ca="1" si="4871">IF($N$1&gt;F1256,0,(F1256-$N$1))</f>
        <v>0</v>
      </c>
      <c r="H1256" s="145" t="s">
        <v>84</v>
      </c>
      <c r="I1256" s="96" t="s">
        <v>3407</v>
      </c>
      <c r="J1256" s="145" t="s">
        <v>1883</v>
      </c>
      <c r="K1256" s="146" t="str">
        <f t="shared" ref="K1256:K1257" ca="1" si="4872">IF(F1256=0,$L$3,(IF(G1256=0,$L$1,$L$2)))</f>
        <v>Completed</v>
      </c>
      <c r="L1256" s="141" t="s">
        <v>98</v>
      </c>
      <c r="M1256" s="141" t="s">
        <v>58</v>
      </c>
      <c r="N1256" s="141" t="s">
        <v>99</v>
      </c>
      <c r="O1256" s="141" t="s">
        <v>42</v>
      </c>
      <c r="P1256" s="141" t="s">
        <v>61</v>
      </c>
      <c r="Q1256" s="141" t="s">
        <v>62</v>
      </c>
      <c r="R1256" s="147">
        <v>0.04</v>
      </c>
      <c r="S1256" s="147">
        <v>0.6</v>
      </c>
      <c r="T1256" s="148">
        <v>11060</v>
      </c>
      <c r="U1256" s="148">
        <v>11921</v>
      </c>
      <c r="V1256" s="146">
        <f t="shared" ref="V1256:V1257" si="4873">IF(U1256&gt;T1256,0,T1256-U1256)</f>
        <v>0</v>
      </c>
      <c r="W1256" s="146">
        <f t="shared" ref="W1256:W1257" si="4874">IF(U1256&gt;T1256,T1256,U1256)</f>
        <v>11060</v>
      </c>
      <c r="X1256" s="148"/>
      <c r="Y1256" s="149">
        <f t="shared" ref="Y1256:Y1257" si="4875">X1256/U1256</f>
        <v>0</v>
      </c>
      <c r="Z1256" s="150" t="e">
        <f t="shared" ref="Z1256:Z1257" si="4876">AE1256/X1256</f>
        <v>#DIV/0!</v>
      </c>
      <c r="AA1256" s="151">
        <f t="shared" ref="AA1256:AA1257" si="4877">IF(O1256="cpv",(T1256*R1256),(T1256/1000*R1256))</f>
        <v>0.44240000000000002</v>
      </c>
      <c r="AB1256" s="152">
        <v>4424</v>
      </c>
      <c r="AC1256" s="151">
        <f t="shared" ref="AC1256:AC1257" si="4878">AB1256-AA1256</f>
        <v>4423.5576000000001</v>
      </c>
      <c r="AD1256" s="153">
        <f t="shared" ref="AD1256:AD1257" si="4879">IF(O1256="cpv",(T1256*S1256),(T1256/1000*S1256))</f>
        <v>6.6360000000000001</v>
      </c>
      <c r="AE1256" s="295">
        <v>6636</v>
      </c>
      <c r="AF1256" s="154">
        <f t="shared" ref="AF1256:AF1257" si="4880">AE1256-AD1256</f>
        <v>6629.3639999999996</v>
      </c>
      <c r="AG1256" s="154">
        <v>0</v>
      </c>
      <c r="AH1256" s="154">
        <f t="shared" ref="AH1256:AH1257" si="4881">AE1256-AB1256-AG1256</f>
        <v>2212</v>
      </c>
      <c r="AI1256" s="354">
        <f t="shared" ref="AI1256:AI1257" si="4882">AH1256/AE1256</f>
        <v>0.33333333333333331</v>
      </c>
    </row>
    <row r="1257" spans="1:35" ht="15" hidden="1" customHeight="1" thickBot="1" x14ac:dyDescent="0.3">
      <c r="A1257" s="359" t="s">
        <v>1884</v>
      </c>
      <c r="B1257" s="111">
        <v>2016</v>
      </c>
      <c r="C1257" s="111">
        <v>6</v>
      </c>
      <c r="D1257" s="112" t="s">
        <v>1016</v>
      </c>
      <c r="E1257" s="113">
        <v>42528</v>
      </c>
      <c r="F1257" s="113">
        <v>42534</v>
      </c>
      <c r="G1257" s="114">
        <f t="shared" ca="1" si="4871"/>
        <v>0</v>
      </c>
      <c r="H1257" s="115" t="s">
        <v>54</v>
      </c>
      <c r="I1257" s="115" t="s">
        <v>672</v>
      </c>
      <c r="J1257" s="115" t="s">
        <v>1886</v>
      </c>
      <c r="K1257" s="116" t="str">
        <f t="shared" ca="1" si="4872"/>
        <v>Completed</v>
      </c>
      <c r="L1257" s="111" t="s">
        <v>82</v>
      </c>
      <c r="M1257" s="111" t="s">
        <v>58</v>
      </c>
      <c r="N1257" s="111" t="s">
        <v>59</v>
      </c>
      <c r="O1257" s="111" t="s">
        <v>60</v>
      </c>
      <c r="P1257" s="111" t="s">
        <v>61</v>
      </c>
      <c r="Q1257" s="111" t="s">
        <v>62</v>
      </c>
      <c r="R1257" s="117">
        <v>0.1</v>
      </c>
      <c r="S1257" s="117">
        <v>1</v>
      </c>
      <c r="T1257" s="118">
        <v>750000</v>
      </c>
      <c r="U1257" s="118">
        <v>250974</v>
      </c>
      <c r="V1257" s="116">
        <f t="shared" si="4873"/>
        <v>499026</v>
      </c>
      <c r="W1257" s="116">
        <f t="shared" si="4874"/>
        <v>250974</v>
      </c>
      <c r="X1257" s="118"/>
      <c r="Y1257" s="119">
        <f t="shared" si="4875"/>
        <v>0</v>
      </c>
      <c r="Z1257" s="120" t="e">
        <f t="shared" si="4876"/>
        <v>#DIV/0!</v>
      </c>
      <c r="AA1257" s="121">
        <f t="shared" si="4877"/>
        <v>75</v>
      </c>
      <c r="AB1257" s="122">
        <f t="shared" ref="AB1257" si="4883">IF(O1257="cpv",(IF(V1257&gt;0,U1257*R1257,AA1257)),(IF(V1257&gt;0,U1257/1000*R1257,AA1257)))</f>
        <v>25.0974</v>
      </c>
      <c r="AC1257" s="121">
        <f t="shared" si="4878"/>
        <v>-49.9026</v>
      </c>
      <c r="AD1257" s="123">
        <f t="shared" si="4879"/>
        <v>750</v>
      </c>
      <c r="AE1257" s="293">
        <v>200</v>
      </c>
      <c r="AF1257" s="124">
        <f t="shared" si="4880"/>
        <v>-550</v>
      </c>
      <c r="AG1257" s="124">
        <v>0</v>
      </c>
      <c r="AH1257" s="124">
        <f t="shared" si="4881"/>
        <v>174.90260000000001</v>
      </c>
      <c r="AI1257" s="340">
        <f t="shared" si="4882"/>
        <v>0.87451299999999998</v>
      </c>
    </row>
    <row r="1258" spans="1:35" ht="15.75" hidden="1" customHeight="1" thickBot="1" x14ac:dyDescent="0.3">
      <c r="A1258" s="360" t="s">
        <v>1885</v>
      </c>
      <c r="B1258" s="157">
        <v>2016</v>
      </c>
      <c r="C1258" s="157">
        <v>6</v>
      </c>
      <c r="D1258" s="342" t="s">
        <v>1016</v>
      </c>
      <c r="E1258" s="159">
        <v>42528</v>
      </c>
      <c r="F1258" s="159">
        <v>42534</v>
      </c>
      <c r="G1258" s="343">
        <f t="shared" ref="G1258:G1259" ca="1" si="4884">IF($N$1&gt;F1258,0,(F1258-$N$1))</f>
        <v>0</v>
      </c>
      <c r="H1258" s="156" t="s">
        <v>54</v>
      </c>
      <c r="I1258" s="156" t="s">
        <v>672</v>
      </c>
      <c r="J1258" s="156" t="s">
        <v>1886</v>
      </c>
      <c r="K1258" s="344" t="str">
        <f t="shared" ref="K1258:K1259" ca="1" si="4885">IF(F1258=0,$L$3,(IF(G1258=0,$L$1,$L$2)))</f>
        <v>Completed</v>
      </c>
      <c r="L1258" s="157" t="s">
        <v>64</v>
      </c>
      <c r="M1258" s="157" t="s">
        <v>58</v>
      </c>
      <c r="N1258" s="157" t="s">
        <v>59</v>
      </c>
      <c r="O1258" s="157" t="s">
        <v>60</v>
      </c>
      <c r="P1258" s="157" t="s">
        <v>61</v>
      </c>
      <c r="Q1258" s="157" t="s">
        <v>62</v>
      </c>
      <c r="R1258" s="158">
        <v>0.2</v>
      </c>
      <c r="S1258" s="158">
        <v>1</v>
      </c>
      <c r="T1258" s="345">
        <v>750000</v>
      </c>
      <c r="U1258" s="345">
        <v>220363</v>
      </c>
      <c r="V1258" s="344">
        <f t="shared" ref="V1258:V1259" si="4886">IF(U1258&gt;T1258,0,T1258-U1258)</f>
        <v>529637</v>
      </c>
      <c r="W1258" s="344">
        <f t="shared" ref="W1258:W1259" si="4887">IF(U1258&gt;T1258,T1258,U1258)</f>
        <v>220363</v>
      </c>
      <c r="X1258" s="345">
        <v>27</v>
      </c>
      <c r="Y1258" s="346">
        <f t="shared" ref="Y1258:Y1259" si="4888">X1258/U1258</f>
        <v>1.2252510630187462E-4</v>
      </c>
      <c r="Z1258" s="347">
        <f t="shared" ref="Z1258:Z1259" si="4889">AE1258/X1258</f>
        <v>7.3122222222222222</v>
      </c>
      <c r="AA1258" s="348">
        <f t="shared" ref="AA1258:AA1259" si="4890">IF(O1258="cpv",(T1258*R1258),(T1258/1000*R1258))</f>
        <v>150</v>
      </c>
      <c r="AB1258" s="349">
        <f t="shared" ref="AB1258:AB1259" si="4891">IF(O1258="cpv",(IF(V1258&gt;0,U1258*R1258,AA1258)),(IF(V1258&gt;0,U1258/1000*R1258,AA1258)))</f>
        <v>44.072600000000001</v>
      </c>
      <c r="AC1258" s="348">
        <f t="shared" ref="AC1258:AC1259" si="4892">AB1258-AA1258</f>
        <v>-105.92740000000001</v>
      </c>
      <c r="AD1258" s="350">
        <f t="shared" ref="AD1258:AD1259" si="4893">IF(O1258="cpv",(T1258*S1258),(T1258/1000*S1258))</f>
        <v>750</v>
      </c>
      <c r="AE1258" s="295">
        <v>197.43</v>
      </c>
      <c r="AF1258" s="352">
        <f t="shared" ref="AF1258:AF1259" si="4894">AE1258-AD1258</f>
        <v>-552.56999999999994</v>
      </c>
      <c r="AG1258" s="352">
        <v>0</v>
      </c>
      <c r="AH1258" s="352">
        <f t="shared" ref="AH1258:AH1259" si="4895">AE1258-AB1258-AG1258</f>
        <v>153.35740000000001</v>
      </c>
      <c r="AI1258" s="353">
        <f t="shared" ref="AI1258:AI1259" si="4896">AH1258/AE1258</f>
        <v>0.77676847490249712</v>
      </c>
    </row>
    <row r="1259" spans="1:35" ht="15" hidden="1" customHeight="1" thickBot="1" x14ac:dyDescent="0.3">
      <c r="A1259" s="359" t="s">
        <v>1887</v>
      </c>
      <c r="B1259" s="111">
        <v>2016</v>
      </c>
      <c r="C1259" s="111">
        <v>6</v>
      </c>
      <c r="D1259" s="112" t="s">
        <v>1016</v>
      </c>
      <c r="E1259" s="113">
        <v>42528</v>
      </c>
      <c r="F1259" s="113">
        <v>42551</v>
      </c>
      <c r="G1259" s="114">
        <f t="shared" ca="1" si="4884"/>
        <v>0</v>
      </c>
      <c r="H1259" s="115" t="s">
        <v>54</v>
      </c>
      <c r="I1259" s="115" t="s">
        <v>1341</v>
      </c>
      <c r="J1259" s="115" t="s">
        <v>1892</v>
      </c>
      <c r="K1259" s="116" t="str">
        <f t="shared" ca="1" si="4885"/>
        <v>Completed</v>
      </c>
      <c r="L1259" s="111" t="s">
        <v>82</v>
      </c>
      <c r="M1259" s="111" t="s">
        <v>58</v>
      </c>
      <c r="N1259" s="111" t="s">
        <v>59</v>
      </c>
      <c r="O1259" s="111" t="s">
        <v>60</v>
      </c>
      <c r="P1259" s="111" t="s">
        <v>61</v>
      </c>
      <c r="Q1259" s="111" t="s">
        <v>62</v>
      </c>
      <c r="R1259" s="117">
        <v>0.1</v>
      </c>
      <c r="S1259" s="117">
        <v>1</v>
      </c>
      <c r="T1259" s="118">
        <v>5000000</v>
      </c>
      <c r="U1259" s="118">
        <v>5004625</v>
      </c>
      <c r="V1259" s="116">
        <f t="shared" si="4886"/>
        <v>0</v>
      </c>
      <c r="W1259" s="116">
        <f t="shared" si="4887"/>
        <v>5000000</v>
      </c>
      <c r="X1259" s="118"/>
      <c r="Y1259" s="119">
        <f t="shared" si="4888"/>
        <v>0</v>
      </c>
      <c r="Z1259" s="120" t="e">
        <f t="shared" si="4889"/>
        <v>#DIV/0!</v>
      </c>
      <c r="AA1259" s="121">
        <f t="shared" si="4890"/>
        <v>500</v>
      </c>
      <c r="AB1259" s="122">
        <f t="shared" si="4891"/>
        <v>500</v>
      </c>
      <c r="AC1259" s="121">
        <f t="shared" si="4892"/>
        <v>0</v>
      </c>
      <c r="AD1259" s="123">
        <f t="shared" si="4893"/>
        <v>5000</v>
      </c>
      <c r="AE1259" s="293">
        <v>2500</v>
      </c>
      <c r="AF1259" s="124">
        <f t="shared" si="4894"/>
        <v>-2500</v>
      </c>
      <c r="AG1259" s="124">
        <v>0</v>
      </c>
      <c r="AH1259" s="124">
        <f t="shared" si="4895"/>
        <v>2000</v>
      </c>
      <c r="AI1259" s="340">
        <f t="shared" si="4896"/>
        <v>0.8</v>
      </c>
    </row>
    <row r="1260" spans="1:35" ht="15" hidden="1" customHeight="1" thickBot="1" x14ac:dyDescent="0.3">
      <c r="A1260" s="361" t="s">
        <v>1888</v>
      </c>
      <c r="B1260" s="97">
        <v>2016</v>
      </c>
      <c r="C1260" s="97">
        <v>6</v>
      </c>
      <c r="D1260" s="98" t="s">
        <v>1016</v>
      </c>
      <c r="E1260" s="99">
        <v>42528</v>
      </c>
      <c r="F1260" s="99">
        <v>42551</v>
      </c>
      <c r="G1260" s="100">
        <f t="shared" ref="G1260:G1261" ca="1" si="4897">IF($N$1&gt;F1260,0,(F1260-$N$1))</f>
        <v>0</v>
      </c>
      <c r="H1260" s="96" t="s">
        <v>54</v>
      </c>
      <c r="I1260" s="96" t="s">
        <v>1341</v>
      </c>
      <c r="J1260" s="96" t="s">
        <v>1892</v>
      </c>
      <c r="K1260" s="101" t="str">
        <f t="shared" ref="K1260:K1261" ca="1" si="4898">IF(F1260=0,$L$3,(IF(G1260=0,$L$1,$L$2)))</f>
        <v>Completed</v>
      </c>
      <c r="L1260" s="97" t="s">
        <v>64</v>
      </c>
      <c r="M1260" s="97" t="s">
        <v>58</v>
      </c>
      <c r="N1260" s="97" t="s">
        <v>59</v>
      </c>
      <c r="O1260" s="97" t="s">
        <v>60</v>
      </c>
      <c r="P1260" s="97" t="s">
        <v>61</v>
      </c>
      <c r="Q1260" s="97" t="s">
        <v>62</v>
      </c>
      <c r="R1260" s="102">
        <v>0.2</v>
      </c>
      <c r="S1260" s="102">
        <v>1</v>
      </c>
      <c r="T1260" s="103">
        <v>3000000</v>
      </c>
      <c r="U1260" s="103">
        <v>3003489</v>
      </c>
      <c r="V1260" s="101">
        <f t="shared" ref="V1260:V1261" si="4899">IF(U1260&gt;T1260,0,T1260-U1260)</f>
        <v>0</v>
      </c>
      <c r="W1260" s="101">
        <f t="shared" ref="W1260:W1261" si="4900">IF(U1260&gt;T1260,T1260,U1260)</f>
        <v>3000000</v>
      </c>
      <c r="X1260" s="103">
        <v>519</v>
      </c>
      <c r="Y1260" s="104">
        <f t="shared" ref="Y1260:Y1261" si="4901">X1260/U1260</f>
        <v>1.7279903472261759E-4</v>
      </c>
      <c r="Z1260" s="105">
        <f t="shared" ref="Z1260:Z1261" si="4902">AE1260/X1260</f>
        <v>5.7803468208092488</v>
      </c>
      <c r="AA1260" s="106">
        <f t="shared" ref="AA1260:AA1261" si="4903">IF(O1260="cpv",(T1260*R1260),(T1260/1000*R1260))</f>
        <v>600</v>
      </c>
      <c r="AB1260" s="107">
        <f t="shared" ref="AB1260:AB1261" si="4904">IF(O1260="cpv",(IF(V1260&gt;0,U1260*R1260,AA1260)),(IF(V1260&gt;0,U1260/1000*R1260,AA1260)))</f>
        <v>600</v>
      </c>
      <c r="AC1260" s="106">
        <f t="shared" ref="AC1260:AC1261" si="4905">AB1260-AA1260</f>
        <v>0</v>
      </c>
      <c r="AD1260" s="108">
        <f t="shared" ref="AD1260:AD1261" si="4906">IF(O1260="cpv",(T1260*S1260),(T1260/1000*S1260))</f>
        <v>3000</v>
      </c>
      <c r="AE1260" s="293">
        <v>3000</v>
      </c>
      <c r="AF1260" s="109">
        <f t="shared" ref="AF1260:AF1261" si="4907">AE1260-AD1260</f>
        <v>0</v>
      </c>
      <c r="AG1260" s="109">
        <v>0</v>
      </c>
      <c r="AH1260" s="109">
        <f t="shared" ref="AH1260:AH1261" si="4908">AE1260-AB1260-AG1260</f>
        <v>2400</v>
      </c>
      <c r="AI1260" s="341">
        <f t="shared" ref="AI1260:AI1261" si="4909">AH1260/AE1260</f>
        <v>0.8</v>
      </c>
    </row>
    <row r="1261" spans="1:35" ht="15" hidden="1" customHeight="1" thickBot="1" x14ac:dyDescent="0.3">
      <c r="A1261" s="361" t="s">
        <v>1889</v>
      </c>
      <c r="B1261" s="97">
        <v>2016</v>
      </c>
      <c r="C1261" s="97">
        <v>6</v>
      </c>
      <c r="D1261" s="98" t="s">
        <v>1016</v>
      </c>
      <c r="E1261" s="99">
        <v>42528</v>
      </c>
      <c r="F1261" s="99">
        <v>42551</v>
      </c>
      <c r="G1261" s="100">
        <f t="shared" ca="1" si="4897"/>
        <v>0</v>
      </c>
      <c r="H1261" s="96" t="s">
        <v>54</v>
      </c>
      <c r="I1261" s="96" t="s">
        <v>1341</v>
      </c>
      <c r="J1261" s="96" t="s">
        <v>1892</v>
      </c>
      <c r="K1261" s="101" t="str">
        <f t="shared" ca="1" si="4898"/>
        <v>Completed</v>
      </c>
      <c r="L1261" s="97" t="s">
        <v>1773</v>
      </c>
      <c r="M1261" s="97" t="s">
        <v>58</v>
      </c>
      <c r="N1261" s="97" t="s">
        <v>59</v>
      </c>
      <c r="O1261" s="97" t="s">
        <v>60</v>
      </c>
      <c r="P1261" s="97" t="s">
        <v>61</v>
      </c>
      <c r="Q1261" s="97" t="s">
        <v>62</v>
      </c>
      <c r="R1261" s="102">
        <v>0.35</v>
      </c>
      <c r="S1261" s="102">
        <v>1</v>
      </c>
      <c r="T1261" s="103">
        <v>2000000</v>
      </c>
      <c r="U1261" s="103">
        <v>2001991</v>
      </c>
      <c r="V1261" s="101">
        <f t="shared" si="4899"/>
        <v>0</v>
      </c>
      <c r="W1261" s="101">
        <f t="shared" si="4900"/>
        <v>2000000</v>
      </c>
      <c r="X1261" s="103">
        <v>530</v>
      </c>
      <c r="Y1261" s="104">
        <f t="shared" si="4901"/>
        <v>2.647364548591877E-4</v>
      </c>
      <c r="Z1261" s="105">
        <f t="shared" si="4902"/>
        <v>3.7735849056603774</v>
      </c>
      <c r="AA1261" s="106">
        <f t="shared" si="4903"/>
        <v>700</v>
      </c>
      <c r="AB1261" s="107">
        <f t="shared" si="4904"/>
        <v>700</v>
      </c>
      <c r="AC1261" s="106">
        <f t="shared" si="4905"/>
        <v>0</v>
      </c>
      <c r="AD1261" s="108">
        <f t="shared" si="4906"/>
        <v>2000</v>
      </c>
      <c r="AE1261" s="293">
        <v>2000</v>
      </c>
      <c r="AF1261" s="109">
        <f t="shared" si="4907"/>
        <v>0</v>
      </c>
      <c r="AG1261" s="109">
        <v>0</v>
      </c>
      <c r="AH1261" s="109">
        <f t="shared" si="4908"/>
        <v>1300</v>
      </c>
      <c r="AI1261" s="341">
        <f t="shared" si="4909"/>
        <v>0.65</v>
      </c>
    </row>
    <row r="1262" spans="1:35" ht="15" hidden="1" customHeight="1" thickBot="1" x14ac:dyDescent="0.3">
      <c r="A1262" s="361" t="s">
        <v>1890</v>
      </c>
      <c r="B1262" s="97">
        <v>2016</v>
      </c>
      <c r="C1262" s="97">
        <v>6</v>
      </c>
      <c r="D1262" s="98" t="s">
        <v>1016</v>
      </c>
      <c r="E1262" s="99">
        <v>42528</v>
      </c>
      <c r="F1262" s="99">
        <v>42551</v>
      </c>
      <c r="G1262" s="100">
        <f t="shared" ref="G1262:G1263" ca="1" si="4910">IF($N$1&gt;F1262,0,(F1262-$N$1))</f>
        <v>0</v>
      </c>
      <c r="H1262" s="96" t="s">
        <v>54</v>
      </c>
      <c r="I1262" s="96" t="s">
        <v>1341</v>
      </c>
      <c r="J1262" s="96" t="s">
        <v>1892</v>
      </c>
      <c r="K1262" s="101" t="str">
        <f t="shared" ref="K1262:K1263" ca="1" si="4911">IF(F1262=0,$L$3,(IF(G1262=0,$L$1,$L$2)))</f>
        <v>Completed</v>
      </c>
      <c r="L1262" s="97" t="s">
        <v>92</v>
      </c>
      <c r="M1262" s="97" t="s">
        <v>58</v>
      </c>
      <c r="N1262" s="97" t="s">
        <v>59</v>
      </c>
      <c r="O1262" s="97" t="s">
        <v>60</v>
      </c>
      <c r="P1262" s="97" t="s">
        <v>61</v>
      </c>
      <c r="Q1262" s="97" t="s">
        <v>62</v>
      </c>
      <c r="R1262" s="102">
        <v>0.1</v>
      </c>
      <c r="S1262" s="102">
        <v>1</v>
      </c>
      <c r="T1262" s="103">
        <v>1000000</v>
      </c>
      <c r="U1262" s="103">
        <v>1001247</v>
      </c>
      <c r="V1262" s="101">
        <f t="shared" ref="V1262:V1263" si="4912">IF(U1262&gt;T1262,0,T1262-U1262)</f>
        <v>0</v>
      </c>
      <c r="W1262" s="101">
        <f t="shared" ref="W1262:W1263" si="4913">IF(U1262&gt;T1262,T1262,U1262)</f>
        <v>1000000</v>
      </c>
      <c r="X1262" s="103"/>
      <c r="Y1262" s="104">
        <f t="shared" ref="Y1262:Y1263" si="4914">X1262/U1262</f>
        <v>0</v>
      </c>
      <c r="Z1262" s="105" t="e">
        <f t="shared" ref="Z1262:Z1263" si="4915">AE1262/X1262</f>
        <v>#DIV/0!</v>
      </c>
      <c r="AA1262" s="106">
        <f t="shared" ref="AA1262:AA1263" si="4916">IF(O1262="cpv",(T1262*R1262),(T1262/1000*R1262))</f>
        <v>100</v>
      </c>
      <c r="AB1262" s="107">
        <f t="shared" ref="AB1262:AB1263" si="4917">IF(O1262="cpv",(IF(V1262&gt;0,U1262*R1262,AA1262)),(IF(V1262&gt;0,U1262/1000*R1262,AA1262)))</f>
        <v>100</v>
      </c>
      <c r="AC1262" s="106">
        <f t="shared" ref="AC1262:AC1263" si="4918">AB1262-AA1262</f>
        <v>0</v>
      </c>
      <c r="AD1262" s="108">
        <f t="shared" ref="AD1262:AD1263" si="4919">IF(O1262="cpv",(T1262*S1262),(T1262/1000*S1262))</f>
        <v>1000</v>
      </c>
      <c r="AE1262" s="293">
        <v>1000</v>
      </c>
      <c r="AF1262" s="109">
        <f t="shared" ref="AF1262:AF1263" si="4920">AE1262-AD1262</f>
        <v>0</v>
      </c>
      <c r="AG1262" s="109">
        <v>0</v>
      </c>
      <c r="AH1262" s="109">
        <f t="shared" ref="AH1262:AH1263" si="4921">AE1262-AB1262-AG1262</f>
        <v>900</v>
      </c>
      <c r="AI1262" s="341">
        <f t="shared" ref="AI1262:AI1263" si="4922">AH1262/AE1262</f>
        <v>0.9</v>
      </c>
    </row>
    <row r="1263" spans="1:35" ht="15.75" hidden="1" customHeight="1" thickBot="1" x14ac:dyDescent="0.3">
      <c r="A1263" s="360" t="s">
        <v>1891</v>
      </c>
      <c r="B1263" s="157">
        <v>2016</v>
      </c>
      <c r="C1263" s="157">
        <v>6</v>
      </c>
      <c r="D1263" s="342" t="s">
        <v>1016</v>
      </c>
      <c r="E1263" s="159">
        <v>42528</v>
      </c>
      <c r="F1263" s="159">
        <v>42551</v>
      </c>
      <c r="G1263" s="343">
        <f t="shared" ca="1" si="4910"/>
        <v>0</v>
      </c>
      <c r="H1263" s="156" t="s">
        <v>54</v>
      </c>
      <c r="I1263" s="156" t="s">
        <v>1341</v>
      </c>
      <c r="J1263" s="156" t="s">
        <v>1892</v>
      </c>
      <c r="K1263" s="344" t="str">
        <f t="shared" ca="1" si="4911"/>
        <v>Completed</v>
      </c>
      <c r="L1263" s="157" t="s">
        <v>410</v>
      </c>
      <c r="M1263" s="157" t="s">
        <v>58</v>
      </c>
      <c r="N1263" s="157" t="s">
        <v>59</v>
      </c>
      <c r="O1263" s="157" t="s">
        <v>60</v>
      </c>
      <c r="P1263" s="157" t="s">
        <v>61</v>
      </c>
      <c r="Q1263" s="157" t="s">
        <v>62</v>
      </c>
      <c r="R1263" s="158">
        <v>0.2</v>
      </c>
      <c r="S1263" s="158">
        <v>1</v>
      </c>
      <c r="T1263" s="345">
        <v>200000</v>
      </c>
      <c r="U1263" s="345">
        <v>0</v>
      </c>
      <c r="V1263" s="344">
        <f t="shared" si="4912"/>
        <v>200000</v>
      </c>
      <c r="W1263" s="344">
        <f t="shared" si="4913"/>
        <v>0</v>
      </c>
      <c r="X1263" s="345"/>
      <c r="Y1263" s="346" t="e">
        <f t="shared" si="4914"/>
        <v>#DIV/0!</v>
      </c>
      <c r="Z1263" s="347" t="e">
        <f t="shared" si="4915"/>
        <v>#DIV/0!</v>
      </c>
      <c r="AA1263" s="348">
        <f t="shared" si="4916"/>
        <v>40</v>
      </c>
      <c r="AB1263" s="349">
        <f t="shared" si="4917"/>
        <v>0</v>
      </c>
      <c r="AC1263" s="348">
        <f t="shared" si="4918"/>
        <v>-40</v>
      </c>
      <c r="AD1263" s="350">
        <f t="shared" si="4919"/>
        <v>200</v>
      </c>
      <c r="AE1263" s="295">
        <f>IF((SUMIF($J$7:$J$1048576,J1263,$U$7:$U$1048576))&gt;(SUMIF($J$7:$J$1048576,J1263,$T$7:$T$1048576)),AD1263,(IF(O1263="cpv",(U1263*S1263),(U1263*S1263/1000))))</f>
        <v>0</v>
      </c>
      <c r="AF1263" s="352">
        <f t="shared" si="4920"/>
        <v>-200</v>
      </c>
      <c r="AG1263" s="352">
        <v>0</v>
      </c>
      <c r="AH1263" s="352">
        <f t="shared" si="4921"/>
        <v>0</v>
      </c>
      <c r="AI1263" s="353" t="e">
        <f t="shared" si="4922"/>
        <v>#DIV/0!</v>
      </c>
    </row>
    <row r="1264" spans="1:35" ht="15.75" hidden="1" customHeight="1" thickBot="1" x14ac:dyDescent="0.3">
      <c r="A1264" s="362" t="s">
        <v>1893</v>
      </c>
      <c r="B1264" s="141">
        <v>2016</v>
      </c>
      <c r="C1264" s="141">
        <v>6</v>
      </c>
      <c r="D1264" s="142" t="s">
        <v>1016</v>
      </c>
      <c r="E1264" s="143">
        <v>42529</v>
      </c>
      <c r="F1264" s="143">
        <v>42551</v>
      </c>
      <c r="G1264" s="144">
        <f t="shared" ref="G1264:G1266" ca="1" si="4923">IF($N$1&gt;F1264,0,(F1264-$N$1))</f>
        <v>0</v>
      </c>
      <c r="H1264" s="145" t="s">
        <v>84</v>
      </c>
      <c r="I1264" s="145" t="s">
        <v>1894</v>
      </c>
      <c r="J1264" s="145" t="s">
        <v>1895</v>
      </c>
      <c r="K1264" s="146" t="str">
        <f t="shared" ref="K1264:K1266" ca="1" si="4924">IF(F1264=0,$L$3,(IF(G1264=0,$L$1,$L$2)))</f>
        <v>Completed</v>
      </c>
      <c r="L1264" s="141" t="s">
        <v>98</v>
      </c>
      <c r="M1264" s="141" t="s">
        <v>58</v>
      </c>
      <c r="N1264" s="141" t="s">
        <v>123</v>
      </c>
      <c r="O1264" s="141" t="s">
        <v>109</v>
      </c>
      <c r="P1264" s="141" t="s">
        <v>100</v>
      </c>
      <c r="Q1264" s="141" t="s">
        <v>101</v>
      </c>
      <c r="R1264" s="147">
        <v>3.5000000000000003E-2</v>
      </c>
      <c r="S1264" s="147">
        <v>7.0000000000000007E-2</v>
      </c>
      <c r="T1264" s="148">
        <v>616000</v>
      </c>
      <c r="U1264" s="148">
        <v>616070</v>
      </c>
      <c r="V1264" s="146">
        <f t="shared" ref="V1264:V1266" si="4925">IF(U1264&gt;T1264,0,T1264-U1264)</f>
        <v>0</v>
      </c>
      <c r="W1264" s="146">
        <f t="shared" ref="W1264:W1266" si="4926">IF(U1264&gt;T1264,T1264,U1264)</f>
        <v>616000</v>
      </c>
      <c r="X1264" s="148">
        <v>25549</v>
      </c>
      <c r="Y1264" s="149">
        <f t="shared" ref="Y1264:Y1266" si="4927">X1264/U1264</f>
        <v>4.1470936744201145E-2</v>
      </c>
      <c r="Z1264" s="150">
        <f t="shared" ref="Z1264:Z1266" si="4928">AE1264/X1264</f>
        <v>1.5671846256213551</v>
      </c>
      <c r="AA1264" s="151">
        <f t="shared" ref="AA1264:AA1266" si="4929">IF(O1264="cpv",(T1264*R1264),(T1264/1000*R1264))</f>
        <v>21560.000000000004</v>
      </c>
      <c r="AB1264" s="152">
        <f t="shared" ref="AB1264:AB1266" si="4930">IF(O1264="cpv",(IF(V1264&gt;0,U1264*R1264,AA1264)),(IF(V1264&gt;0,U1264/1000*R1264,AA1264)))</f>
        <v>21560.000000000004</v>
      </c>
      <c r="AC1264" s="151">
        <f t="shared" ref="AC1264:AC1266" si="4931">AB1264-AA1264</f>
        <v>0</v>
      </c>
      <c r="AD1264" s="153">
        <f t="shared" ref="AD1264:AD1266" si="4932">IF(O1264="cpv",(T1264*S1264),(T1264/1000*S1264))</f>
        <v>43120.000000000007</v>
      </c>
      <c r="AE1264" s="295">
        <v>40040</v>
      </c>
      <c r="AF1264" s="154">
        <f t="shared" ref="AF1264:AF1266" si="4933">AE1264-AD1264</f>
        <v>-3080.0000000000073</v>
      </c>
      <c r="AG1264" s="154">
        <v>0</v>
      </c>
      <c r="AH1264" s="154">
        <f t="shared" ref="AH1264:AH1266" si="4934">AE1264-AB1264-AG1264</f>
        <v>18479.999999999996</v>
      </c>
      <c r="AI1264" s="354">
        <f t="shared" ref="AI1264:AI1266" si="4935">AH1264/AE1264</f>
        <v>0.46153846153846145</v>
      </c>
    </row>
    <row r="1265" spans="1:36" ht="15" hidden="1" customHeight="1" x14ac:dyDescent="0.3">
      <c r="A1265" s="359" t="s">
        <v>1897</v>
      </c>
      <c r="B1265" s="111">
        <v>2016</v>
      </c>
      <c r="C1265" s="111">
        <v>6</v>
      </c>
      <c r="D1265" s="112" t="s">
        <v>1016</v>
      </c>
      <c r="E1265" s="113">
        <v>42529</v>
      </c>
      <c r="F1265" s="113">
        <v>42551</v>
      </c>
      <c r="G1265" s="114">
        <f t="shared" ref="G1265" ca="1" si="4936">IF($N$1&gt;F1265,0,(F1265-$N$1))</f>
        <v>0</v>
      </c>
      <c r="H1265" s="115" t="s">
        <v>54</v>
      </c>
      <c r="I1265" s="115" t="s">
        <v>140</v>
      </c>
      <c r="J1265" s="115" t="s">
        <v>1896</v>
      </c>
      <c r="K1265" s="116" t="str">
        <f t="shared" ref="K1265" ca="1" si="4937">IF(F1265=0,$L$3,(IF(G1265=0,$L$1,$L$2)))</f>
        <v>Completed</v>
      </c>
      <c r="L1265" s="111" t="s">
        <v>64</v>
      </c>
      <c r="M1265" s="111" t="s">
        <v>58</v>
      </c>
      <c r="N1265" s="111" t="s">
        <v>59</v>
      </c>
      <c r="O1265" s="111" t="s">
        <v>60</v>
      </c>
      <c r="P1265" s="111" t="s">
        <v>61</v>
      </c>
      <c r="Q1265" s="111" t="s">
        <v>62</v>
      </c>
      <c r="R1265" s="117">
        <v>0.2</v>
      </c>
      <c r="S1265" s="117">
        <v>1</v>
      </c>
      <c r="T1265" s="118">
        <v>3500000</v>
      </c>
      <c r="U1265" s="118">
        <v>2006171</v>
      </c>
      <c r="V1265" s="116">
        <f t="shared" ref="V1265" si="4938">IF(U1265&gt;T1265,0,T1265-U1265)</f>
        <v>1493829</v>
      </c>
      <c r="W1265" s="116">
        <f t="shared" ref="W1265" si="4939">IF(U1265&gt;T1265,T1265,U1265)</f>
        <v>2006171</v>
      </c>
      <c r="X1265" s="118">
        <v>241</v>
      </c>
      <c r="Y1265" s="119">
        <f t="shared" ref="Y1265" si="4940">X1265/U1265</f>
        <v>1.2012934091859567E-4</v>
      </c>
      <c r="Z1265" s="120">
        <f t="shared" ref="Z1265" si="4941">AE1265/X1265</f>
        <v>8.2987551867219924</v>
      </c>
      <c r="AA1265" s="121">
        <f t="shared" ref="AA1265" si="4942">IF(O1265="cpv",(T1265*R1265),(T1265/1000*R1265))</f>
        <v>700</v>
      </c>
      <c r="AB1265" s="122">
        <f t="shared" ref="AB1265" si="4943">IF(O1265="cpv",(IF(V1265&gt;0,U1265*R1265,AA1265)),(IF(V1265&gt;0,U1265/1000*R1265,AA1265)))</f>
        <v>401.23420000000004</v>
      </c>
      <c r="AC1265" s="121">
        <f t="shared" ref="AC1265" si="4944">AB1265-AA1265</f>
        <v>-298.76579999999996</v>
      </c>
      <c r="AD1265" s="123">
        <f t="shared" ref="AD1265" si="4945">IF(O1265="cpv",(T1265*S1265),(T1265/1000*S1265))</f>
        <v>3500</v>
      </c>
      <c r="AE1265" s="293">
        <v>2000</v>
      </c>
      <c r="AF1265" s="124">
        <f t="shared" ref="AF1265" si="4946">AE1265-AD1265</f>
        <v>-1500</v>
      </c>
      <c r="AG1265" s="124">
        <v>0</v>
      </c>
      <c r="AH1265" s="124">
        <f t="shared" ref="AH1265" si="4947">AE1265-AB1265-AG1265</f>
        <v>1598.7657999999999</v>
      </c>
      <c r="AI1265" s="340">
        <f t="shared" ref="AI1265" si="4948">AH1265/AE1265</f>
        <v>0.7993828999999999</v>
      </c>
    </row>
    <row r="1266" spans="1:36" ht="15.75" hidden="1" customHeight="1" thickBot="1" x14ac:dyDescent="0.3">
      <c r="A1266" s="360" t="s">
        <v>2091</v>
      </c>
      <c r="B1266" s="157">
        <v>2016</v>
      </c>
      <c r="C1266" s="157">
        <v>6</v>
      </c>
      <c r="D1266" s="342" t="s">
        <v>1016</v>
      </c>
      <c r="E1266" s="159">
        <v>42529</v>
      </c>
      <c r="F1266" s="159">
        <v>42551</v>
      </c>
      <c r="G1266" s="343">
        <f t="shared" ca="1" si="4923"/>
        <v>0</v>
      </c>
      <c r="H1266" s="156" t="s">
        <v>54</v>
      </c>
      <c r="I1266" s="156" t="s">
        <v>140</v>
      </c>
      <c r="J1266" s="156" t="s">
        <v>1896</v>
      </c>
      <c r="K1266" s="344" t="str">
        <f t="shared" ca="1" si="4924"/>
        <v>Completed</v>
      </c>
      <c r="L1266" s="157" t="s">
        <v>82</v>
      </c>
      <c r="M1266" s="157" t="s">
        <v>58</v>
      </c>
      <c r="N1266" s="157" t="s">
        <v>59</v>
      </c>
      <c r="O1266" s="157" t="s">
        <v>60</v>
      </c>
      <c r="P1266" s="157" t="s">
        <v>61</v>
      </c>
      <c r="Q1266" s="157" t="s">
        <v>62</v>
      </c>
      <c r="R1266" s="158">
        <v>0.1</v>
      </c>
      <c r="S1266" s="158">
        <v>1</v>
      </c>
      <c r="T1266" s="345">
        <v>3500000</v>
      </c>
      <c r="U1266" s="345">
        <v>3010011</v>
      </c>
      <c r="V1266" s="344">
        <f t="shared" si="4925"/>
        <v>489989</v>
      </c>
      <c r="W1266" s="344">
        <f t="shared" si="4926"/>
        <v>3010011</v>
      </c>
      <c r="X1266" s="345"/>
      <c r="Y1266" s="346">
        <f t="shared" si="4927"/>
        <v>0</v>
      </c>
      <c r="Z1266" s="347" t="e">
        <f t="shared" si="4928"/>
        <v>#DIV/0!</v>
      </c>
      <c r="AA1266" s="348">
        <f t="shared" si="4929"/>
        <v>350</v>
      </c>
      <c r="AB1266" s="349">
        <f t="shared" si="4930"/>
        <v>301.00110000000001</v>
      </c>
      <c r="AC1266" s="348">
        <f t="shared" si="4931"/>
        <v>-48.998899999999992</v>
      </c>
      <c r="AD1266" s="350">
        <f t="shared" si="4932"/>
        <v>3500</v>
      </c>
      <c r="AE1266" s="351">
        <v>1630</v>
      </c>
      <c r="AF1266" s="352">
        <f t="shared" si="4933"/>
        <v>-1870</v>
      </c>
      <c r="AG1266" s="352">
        <v>0</v>
      </c>
      <c r="AH1266" s="352">
        <f t="shared" si="4934"/>
        <v>1328.9989</v>
      </c>
      <c r="AI1266" s="353">
        <f t="shared" si="4935"/>
        <v>0.8153367484662577</v>
      </c>
    </row>
    <row r="1267" spans="1:36" ht="15" hidden="1" customHeight="1" thickBot="1" x14ac:dyDescent="0.3">
      <c r="A1267" s="359" t="s">
        <v>1898</v>
      </c>
      <c r="B1267" s="111">
        <v>2016</v>
      </c>
      <c r="C1267" s="111">
        <v>6</v>
      </c>
      <c r="D1267" s="112" t="s">
        <v>1016</v>
      </c>
      <c r="E1267" s="113">
        <v>42530</v>
      </c>
      <c r="F1267" s="113">
        <v>42551</v>
      </c>
      <c r="G1267" s="114">
        <f t="shared" ref="G1267:G1268" ca="1" si="4949">IF($N$1&gt;F1267,0,(F1267-$N$1))</f>
        <v>0</v>
      </c>
      <c r="H1267" s="115" t="s">
        <v>74</v>
      </c>
      <c r="I1267" s="115" t="s">
        <v>940</v>
      </c>
      <c r="J1267" s="115" t="s">
        <v>1903</v>
      </c>
      <c r="K1267" s="116" t="str">
        <f t="shared" ref="K1267:K1268" ca="1" si="4950">IF(F1267=0,$L$3,(IF(G1267=0,$L$1,$L$2)))</f>
        <v>Completed</v>
      </c>
      <c r="L1267" s="111" t="s">
        <v>57</v>
      </c>
      <c r="M1267" s="111" t="s">
        <v>58</v>
      </c>
      <c r="N1267" s="111" t="s">
        <v>59</v>
      </c>
      <c r="O1267" s="111" t="s">
        <v>60</v>
      </c>
      <c r="P1267" s="111" t="s">
        <v>61</v>
      </c>
      <c r="Q1267" s="111" t="s">
        <v>62</v>
      </c>
      <c r="R1267" s="117">
        <v>0.5</v>
      </c>
      <c r="S1267" s="117">
        <v>1.8</v>
      </c>
      <c r="T1267" s="118">
        <v>1000000</v>
      </c>
      <c r="U1267" s="118">
        <v>1001993</v>
      </c>
      <c r="V1267" s="116">
        <f t="shared" ref="V1267:V1268" si="4951">IF(U1267&gt;T1267,0,T1267-U1267)</f>
        <v>0</v>
      </c>
      <c r="W1267" s="116">
        <f t="shared" ref="W1267:W1268" si="4952">IF(U1267&gt;T1267,T1267,U1267)</f>
        <v>1000000</v>
      </c>
      <c r="X1267" s="118"/>
      <c r="Y1267" s="119">
        <f t="shared" ref="Y1267:Y1268" si="4953">X1267/U1267</f>
        <v>0</v>
      </c>
      <c r="Z1267" s="120" t="e">
        <f t="shared" ref="Z1267:Z1268" si="4954">AE1267/X1267</f>
        <v>#DIV/0!</v>
      </c>
      <c r="AA1267" s="121">
        <f t="shared" ref="AA1267:AA1268" si="4955">IF(O1267="cpv",(T1267*R1267),(T1267/1000*R1267))</f>
        <v>500</v>
      </c>
      <c r="AB1267" s="122">
        <f t="shared" ref="AB1267:AB1268" si="4956">IF(O1267="cpv",(IF(V1267&gt;0,U1267*R1267,AA1267)),(IF(V1267&gt;0,U1267/1000*R1267,AA1267)))</f>
        <v>500</v>
      </c>
      <c r="AC1267" s="121">
        <f t="shared" ref="AC1267:AC1268" si="4957">AB1267-AA1267</f>
        <v>0</v>
      </c>
      <c r="AD1267" s="123">
        <f t="shared" ref="AD1267:AD1268" si="4958">IF(O1267="cpv",(T1267*S1267),(T1267/1000*S1267))</f>
        <v>1800</v>
      </c>
      <c r="AE1267" s="293">
        <v>1826.99</v>
      </c>
      <c r="AF1267" s="124">
        <f t="shared" ref="AF1267:AF1268" si="4959">AE1267-AD1267</f>
        <v>26.990000000000009</v>
      </c>
      <c r="AG1267" s="124">
        <v>0</v>
      </c>
      <c r="AH1267" s="124">
        <f t="shared" ref="AH1267:AH1268" si="4960">AE1267-AB1267-AG1267</f>
        <v>1326.99</v>
      </c>
      <c r="AI1267" s="340">
        <f t="shared" ref="AI1267:AI1268" si="4961">AH1267/AE1267</f>
        <v>0.72632581459121293</v>
      </c>
    </row>
    <row r="1268" spans="1:36" ht="15" hidden="1" customHeight="1" thickBot="1" x14ac:dyDescent="0.3">
      <c r="A1268" s="361" t="s">
        <v>1899</v>
      </c>
      <c r="B1268" s="97">
        <v>2016</v>
      </c>
      <c r="C1268" s="97">
        <v>6</v>
      </c>
      <c r="D1268" s="98" t="s">
        <v>1016</v>
      </c>
      <c r="E1268" s="113">
        <v>42530</v>
      </c>
      <c r="F1268" s="99">
        <v>42551</v>
      </c>
      <c r="G1268" s="100">
        <f t="shared" ca="1" si="4949"/>
        <v>0</v>
      </c>
      <c r="H1268" s="96" t="s">
        <v>74</v>
      </c>
      <c r="I1268" s="96" t="s">
        <v>940</v>
      </c>
      <c r="J1268" s="96" t="s">
        <v>1903</v>
      </c>
      <c r="K1268" s="101" t="str">
        <f t="shared" ca="1" si="4950"/>
        <v>Completed</v>
      </c>
      <c r="L1268" s="97" t="s">
        <v>64</v>
      </c>
      <c r="M1268" s="97" t="s">
        <v>58</v>
      </c>
      <c r="N1268" s="97" t="s">
        <v>59</v>
      </c>
      <c r="O1268" s="97" t="s">
        <v>60</v>
      </c>
      <c r="P1268" s="97" t="s">
        <v>61</v>
      </c>
      <c r="Q1268" s="97" t="s">
        <v>62</v>
      </c>
      <c r="R1268" s="102">
        <v>0.2</v>
      </c>
      <c r="S1268" s="102">
        <v>1.8</v>
      </c>
      <c r="T1268" s="103">
        <v>1000000</v>
      </c>
      <c r="U1268" s="103">
        <v>958827</v>
      </c>
      <c r="V1268" s="101">
        <f t="shared" si="4951"/>
        <v>41173</v>
      </c>
      <c r="W1268" s="101">
        <f t="shared" si="4952"/>
        <v>958827</v>
      </c>
      <c r="X1268" s="103">
        <v>171</v>
      </c>
      <c r="Y1268" s="104">
        <f t="shared" si="4953"/>
        <v>1.7834291274651214E-4</v>
      </c>
      <c r="Z1268" s="105">
        <f t="shared" si="4954"/>
        <v>10.092915789473684</v>
      </c>
      <c r="AA1268" s="106">
        <f t="shared" si="4955"/>
        <v>200</v>
      </c>
      <c r="AB1268" s="107">
        <f t="shared" si="4956"/>
        <v>191.7654</v>
      </c>
      <c r="AC1268" s="106">
        <f t="shared" si="4957"/>
        <v>-8.2346000000000004</v>
      </c>
      <c r="AD1268" s="108">
        <f t="shared" si="4958"/>
        <v>1800</v>
      </c>
      <c r="AE1268" s="293">
        <f t="shared" ref="AE1268:AE1274" si="4962">IF((SUMIF($J$7:$J$1048576,J1268,$U$7:$U$1048576))&gt;(SUMIF($J$7:$J$1048576,J1268,$T$7:$T$1048576)),AD1268,(IF(O1268="cpv",(U1268*S1268),(U1268*S1268/1000))))</f>
        <v>1725.8886</v>
      </c>
      <c r="AF1268" s="109">
        <f t="shared" si="4959"/>
        <v>-74.111400000000003</v>
      </c>
      <c r="AG1268" s="109">
        <v>0</v>
      </c>
      <c r="AH1268" s="109">
        <f t="shared" si="4960"/>
        <v>1534.1232</v>
      </c>
      <c r="AI1268" s="341">
        <f t="shared" si="4961"/>
        <v>0.88888888888888884</v>
      </c>
    </row>
    <row r="1269" spans="1:36" ht="15" hidden="1" customHeight="1" thickBot="1" x14ac:dyDescent="0.3">
      <c r="A1269" s="361" t="s">
        <v>1900</v>
      </c>
      <c r="B1269" s="97">
        <v>2016</v>
      </c>
      <c r="C1269" s="97">
        <v>6</v>
      </c>
      <c r="D1269" s="98" t="s">
        <v>1016</v>
      </c>
      <c r="E1269" s="113">
        <v>42530</v>
      </c>
      <c r="F1269" s="99">
        <v>42551</v>
      </c>
      <c r="G1269" s="100">
        <f t="shared" ref="G1269:G1270" ca="1" si="4963">IF($N$1&gt;F1269,0,(F1269-$N$1))</f>
        <v>0</v>
      </c>
      <c r="H1269" s="96" t="s">
        <v>74</v>
      </c>
      <c r="I1269" s="96" t="s">
        <v>940</v>
      </c>
      <c r="J1269" s="96" t="s">
        <v>1903</v>
      </c>
      <c r="K1269" s="101" t="str">
        <f t="shared" ref="K1269:K1270" ca="1" si="4964">IF(F1269=0,$L$3,(IF(G1269=0,$L$1,$L$2)))</f>
        <v>Completed</v>
      </c>
      <c r="L1269" s="97" t="s">
        <v>82</v>
      </c>
      <c r="M1269" s="97" t="s">
        <v>58</v>
      </c>
      <c r="N1269" s="97" t="s">
        <v>59</v>
      </c>
      <c r="O1269" s="97" t="s">
        <v>60</v>
      </c>
      <c r="P1269" s="97" t="s">
        <v>61</v>
      </c>
      <c r="Q1269" s="97" t="s">
        <v>62</v>
      </c>
      <c r="R1269" s="102">
        <v>0.1</v>
      </c>
      <c r="S1269" s="102">
        <v>1.8</v>
      </c>
      <c r="T1269" s="103">
        <v>1000000</v>
      </c>
      <c r="U1269" s="103">
        <v>956449</v>
      </c>
      <c r="V1269" s="101">
        <f t="shared" ref="V1269:V1270" si="4965">IF(U1269&gt;T1269,0,T1269-U1269)</f>
        <v>43551</v>
      </c>
      <c r="W1269" s="101">
        <f t="shared" ref="W1269:W1270" si="4966">IF(U1269&gt;T1269,T1269,U1269)</f>
        <v>956449</v>
      </c>
      <c r="X1269" s="103"/>
      <c r="Y1269" s="104">
        <f t="shared" ref="Y1269:Y1270" si="4967">X1269/U1269</f>
        <v>0</v>
      </c>
      <c r="Z1269" s="105" t="e">
        <f t="shared" ref="Z1269:Z1270" si="4968">AE1269/X1269</f>
        <v>#DIV/0!</v>
      </c>
      <c r="AA1269" s="106">
        <f t="shared" ref="AA1269:AA1270" si="4969">IF(O1269="cpv",(T1269*R1269),(T1269/1000*R1269))</f>
        <v>100</v>
      </c>
      <c r="AB1269" s="107">
        <f t="shared" ref="AB1269:AB1270" si="4970">IF(O1269="cpv",(IF(V1269&gt;0,U1269*R1269,AA1269)),(IF(V1269&gt;0,U1269/1000*R1269,AA1269)))</f>
        <v>95.644900000000007</v>
      </c>
      <c r="AC1269" s="106">
        <f t="shared" ref="AC1269:AC1270" si="4971">AB1269-AA1269</f>
        <v>-4.3550999999999931</v>
      </c>
      <c r="AD1269" s="108">
        <f t="shared" ref="AD1269:AD1270" si="4972">IF(O1269="cpv",(T1269*S1269),(T1269/1000*S1269))</f>
        <v>1800</v>
      </c>
      <c r="AE1269" s="293">
        <f t="shared" si="4962"/>
        <v>1721.6081999999999</v>
      </c>
      <c r="AF1269" s="109">
        <f t="shared" ref="AF1269:AF1270" si="4973">AE1269-AD1269</f>
        <v>-78.391800000000103</v>
      </c>
      <c r="AG1269" s="109">
        <v>0</v>
      </c>
      <c r="AH1269" s="109">
        <f t="shared" ref="AH1269:AH1270" si="4974">AE1269-AB1269-AG1269</f>
        <v>1625.9632999999999</v>
      </c>
      <c r="AI1269" s="341">
        <f t="shared" ref="AI1269:AI1270" si="4975">AH1269/AE1269</f>
        <v>0.94444444444444442</v>
      </c>
      <c r="AJ1269" s="466"/>
    </row>
    <row r="1270" spans="1:36" ht="15" hidden="1" customHeight="1" thickBot="1" x14ac:dyDescent="0.3">
      <c r="A1270" s="361" t="s">
        <v>1901</v>
      </c>
      <c r="B1270" s="97">
        <v>2016</v>
      </c>
      <c r="C1270" s="97">
        <v>6</v>
      </c>
      <c r="D1270" s="98" t="s">
        <v>1016</v>
      </c>
      <c r="E1270" s="113">
        <v>42530</v>
      </c>
      <c r="F1270" s="99">
        <v>42551</v>
      </c>
      <c r="G1270" s="100">
        <f t="shared" ca="1" si="4963"/>
        <v>0</v>
      </c>
      <c r="H1270" s="96" t="s">
        <v>74</v>
      </c>
      <c r="I1270" s="96" t="s">
        <v>940</v>
      </c>
      <c r="J1270" s="96" t="s">
        <v>1903</v>
      </c>
      <c r="K1270" s="101" t="str">
        <f t="shared" ca="1" si="4964"/>
        <v>Completed</v>
      </c>
      <c r="L1270" s="97" t="s">
        <v>1773</v>
      </c>
      <c r="M1270" s="97" t="s">
        <v>58</v>
      </c>
      <c r="N1270" s="97" t="s">
        <v>59</v>
      </c>
      <c r="O1270" s="97" t="s">
        <v>60</v>
      </c>
      <c r="P1270" s="97" t="s">
        <v>61</v>
      </c>
      <c r="Q1270" s="97" t="s">
        <v>62</v>
      </c>
      <c r="R1270" s="102">
        <v>0.35</v>
      </c>
      <c r="S1270" s="102">
        <v>1.8</v>
      </c>
      <c r="T1270" s="103">
        <v>2000000</v>
      </c>
      <c r="U1270" s="103">
        <v>2000000</v>
      </c>
      <c r="V1270" s="101">
        <f t="shared" si="4965"/>
        <v>0</v>
      </c>
      <c r="W1270" s="101">
        <f t="shared" si="4966"/>
        <v>2000000</v>
      </c>
      <c r="X1270" s="103">
        <v>384</v>
      </c>
      <c r="Y1270" s="104">
        <f t="shared" si="4967"/>
        <v>1.92E-4</v>
      </c>
      <c r="Z1270" s="105">
        <f t="shared" si="4968"/>
        <v>9.375</v>
      </c>
      <c r="AA1270" s="106">
        <f t="shared" si="4969"/>
        <v>700</v>
      </c>
      <c r="AB1270" s="107">
        <f t="shared" si="4970"/>
        <v>700</v>
      </c>
      <c r="AC1270" s="106">
        <f t="shared" si="4971"/>
        <v>0</v>
      </c>
      <c r="AD1270" s="108">
        <f t="shared" si="4972"/>
        <v>3600</v>
      </c>
      <c r="AE1270" s="293">
        <f t="shared" si="4962"/>
        <v>3600</v>
      </c>
      <c r="AF1270" s="109">
        <f t="shared" si="4973"/>
        <v>0</v>
      </c>
      <c r="AG1270" s="109">
        <v>0</v>
      </c>
      <c r="AH1270" s="109">
        <f t="shared" si="4974"/>
        <v>2900</v>
      </c>
      <c r="AI1270" s="341">
        <f t="shared" si="4975"/>
        <v>0.80555555555555558</v>
      </c>
    </row>
    <row r="1271" spans="1:36" ht="15" hidden="1" customHeight="1" thickBot="1" x14ac:dyDescent="0.3">
      <c r="A1271" s="361" t="s">
        <v>1902</v>
      </c>
      <c r="B1271" s="97">
        <v>2016</v>
      </c>
      <c r="C1271" s="97">
        <v>6</v>
      </c>
      <c r="D1271" s="98" t="s">
        <v>1016</v>
      </c>
      <c r="E1271" s="113">
        <v>42530</v>
      </c>
      <c r="F1271" s="99">
        <v>42551</v>
      </c>
      <c r="G1271" s="100">
        <f t="shared" ref="G1271:G1272" ca="1" si="4976">IF($N$1&gt;F1271,0,(F1271-$N$1))</f>
        <v>0</v>
      </c>
      <c r="H1271" s="96" t="s">
        <v>74</v>
      </c>
      <c r="I1271" s="96" t="s">
        <v>940</v>
      </c>
      <c r="J1271" s="96" t="s">
        <v>1903</v>
      </c>
      <c r="K1271" s="101" t="str">
        <f t="shared" ref="K1271:K1272" ca="1" si="4977">IF(F1271=0,$L$3,(IF(G1271=0,$L$1,$L$2)))</f>
        <v>Completed</v>
      </c>
      <c r="L1271" s="97" t="s">
        <v>499</v>
      </c>
      <c r="M1271" s="97" t="s">
        <v>58</v>
      </c>
      <c r="N1271" s="97" t="s">
        <v>59</v>
      </c>
      <c r="O1271" s="97" t="s">
        <v>60</v>
      </c>
      <c r="P1271" s="97" t="s">
        <v>61</v>
      </c>
      <c r="Q1271" s="97" t="s">
        <v>62</v>
      </c>
      <c r="R1271" s="102">
        <v>0.15</v>
      </c>
      <c r="S1271" s="102">
        <v>1.8</v>
      </c>
      <c r="T1271" s="103">
        <v>1000000</v>
      </c>
      <c r="U1271" s="103">
        <v>1311962</v>
      </c>
      <c r="V1271" s="101">
        <f t="shared" ref="V1271:V1272" si="4978">IF(U1271&gt;T1271,0,T1271-U1271)</f>
        <v>0</v>
      </c>
      <c r="W1271" s="101">
        <f t="shared" ref="W1271:W1272" si="4979">IF(U1271&gt;T1271,T1271,U1271)</f>
        <v>1000000</v>
      </c>
      <c r="X1271" s="103"/>
      <c r="Y1271" s="104">
        <f t="shared" ref="Y1271:Y1272" si="4980">X1271/U1271</f>
        <v>0</v>
      </c>
      <c r="Z1271" s="105" t="e">
        <f t="shared" ref="Z1271:Z1272" si="4981">AE1271/X1271</f>
        <v>#DIV/0!</v>
      </c>
      <c r="AA1271" s="106">
        <f t="shared" ref="AA1271:AA1272" si="4982">IF(O1271="cpv",(T1271*R1271),(T1271/1000*R1271))</f>
        <v>150</v>
      </c>
      <c r="AB1271" s="107">
        <f t="shared" ref="AB1271:AB1272" si="4983">IF(O1271="cpv",(IF(V1271&gt;0,U1271*R1271,AA1271)),(IF(V1271&gt;0,U1271/1000*R1271,AA1271)))</f>
        <v>150</v>
      </c>
      <c r="AC1271" s="106">
        <f t="shared" ref="AC1271:AC1272" si="4984">AB1271-AA1271</f>
        <v>0</v>
      </c>
      <c r="AD1271" s="108">
        <f t="shared" ref="AD1271:AD1272" si="4985">IF(O1271="cpv",(T1271*S1271),(T1271/1000*S1271))</f>
        <v>1800</v>
      </c>
      <c r="AE1271" s="293">
        <f t="shared" si="4962"/>
        <v>2361.5316000000003</v>
      </c>
      <c r="AF1271" s="109">
        <f t="shared" ref="AF1271:AF1272" si="4986">AE1271-AD1271</f>
        <v>561.53160000000025</v>
      </c>
      <c r="AG1271" s="109">
        <v>0</v>
      </c>
      <c r="AH1271" s="109">
        <f t="shared" ref="AH1271:AH1272" si="4987">AE1271-AB1271-AG1271</f>
        <v>2211.5316000000003</v>
      </c>
      <c r="AI1271" s="341">
        <f t="shared" ref="AI1271:AI1272" si="4988">AH1271/AE1271</f>
        <v>0.93648190013633525</v>
      </c>
    </row>
    <row r="1272" spans="1:36" ht="15" hidden="1" customHeight="1" thickBot="1" x14ac:dyDescent="0.3">
      <c r="A1272" s="363" t="s">
        <v>1904</v>
      </c>
      <c r="B1272" s="324">
        <v>2016</v>
      </c>
      <c r="C1272" s="324">
        <v>6</v>
      </c>
      <c r="D1272" s="325" t="s">
        <v>1016</v>
      </c>
      <c r="E1272" s="410">
        <v>42530</v>
      </c>
      <c r="F1272" s="326">
        <v>42551</v>
      </c>
      <c r="G1272" s="327">
        <f t="shared" ca="1" si="4976"/>
        <v>0</v>
      </c>
      <c r="H1272" s="328" t="s">
        <v>74</v>
      </c>
      <c r="I1272" s="328" t="s">
        <v>940</v>
      </c>
      <c r="J1272" s="328" t="s">
        <v>1903</v>
      </c>
      <c r="K1272" s="329" t="str">
        <f t="shared" ca="1" si="4977"/>
        <v>Completed</v>
      </c>
      <c r="L1272" s="324" t="s">
        <v>175</v>
      </c>
      <c r="M1272" s="324" t="s">
        <v>58</v>
      </c>
      <c r="N1272" s="324" t="s">
        <v>59</v>
      </c>
      <c r="O1272" s="324" t="s">
        <v>60</v>
      </c>
      <c r="P1272" s="324" t="s">
        <v>61</v>
      </c>
      <c r="Q1272" s="324" t="s">
        <v>62</v>
      </c>
      <c r="R1272" s="330"/>
      <c r="S1272" s="330">
        <v>1.8</v>
      </c>
      <c r="T1272" s="331">
        <v>500000</v>
      </c>
      <c r="U1272" s="331"/>
      <c r="V1272" s="329">
        <f t="shared" si="4978"/>
        <v>500000</v>
      </c>
      <c r="W1272" s="329">
        <f t="shared" si="4979"/>
        <v>0</v>
      </c>
      <c r="X1272" s="331"/>
      <c r="Y1272" s="332" t="e">
        <f t="shared" si="4980"/>
        <v>#DIV/0!</v>
      </c>
      <c r="Z1272" s="333" t="e">
        <f t="shared" si="4981"/>
        <v>#DIV/0!</v>
      </c>
      <c r="AA1272" s="334">
        <f t="shared" si="4982"/>
        <v>0</v>
      </c>
      <c r="AB1272" s="335">
        <f t="shared" si="4983"/>
        <v>0</v>
      </c>
      <c r="AC1272" s="334">
        <f t="shared" si="4984"/>
        <v>0</v>
      </c>
      <c r="AD1272" s="336">
        <f t="shared" si="4985"/>
        <v>900</v>
      </c>
      <c r="AE1272" s="419">
        <f t="shared" si="4962"/>
        <v>0</v>
      </c>
      <c r="AF1272" s="338">
        <f t="shared" si="4986"/>
        <v>-900</v>
      </c>
      <c r="AG1272" s="338">
        <v>0</v>
      </c>
      <c r="AH1272" s="338">
        <f t="shared" si="4987"/>
        <v>0</v>
      </c>
      <c r="AI1272" s="364" t="e">
        <f t="shared" si="4988"/>
        <v>#DIV/0!</v>
      </c>
    </row>
    <row r="1273" spans="1:36" ht="15" hidden="1" customHeight="1" thickBot="1" x14ac:dyDescent="0.3">
      <c r="A1273" s="359" t="s">
        <v>1905</v>
      </c>
      <c r="B1273" s="111">
        <v>2016</v>
      </c>
      <c r="C1273" s="111">
        <v>6</v>
      </c>
      <c r="D1273" s="112" t="s">
        <v>1016</v>
      </c>
      <c r="E1273" s="113">
        <v>42530</v>
      </c>
      <c r="F1273" s="113">
        <v>42551</v>
      </c>
      <c r="G1273" s="114">
        <f t="shared" ref="G1273:G1274" ca="1" si="4989">IF($N$1&gt;F1273,0,(F1273-$N$1))</f>
        <v>0</v>
      </c>
      <c r="H1273" s="115" t="s">
        <v>74</v>
      </c>
      <c r="I1273" s="115" t="s">
        <v>359</v>
      </c>
      <c r="J1273" s="115" t="s">
        <v>1908</v>
      </c>
      <c r="K1273" s="116" t="str">
        <f t="shared" ref="K1273:K1274" ca="1" si="4990">IF(F1273=0,$L$3,(IF(G1273=0,$L$1,$L$2)))</f>
        <v>Completed</v>
      </c>
      <c r="L1273" s="111" t="s">
        <v>82</v>
      </c>
      <c r="M1273" s="111" t="s">
        <v>58</v>
      </c>
      <c r="N1273" s="111" t="s">
        <v>59</v>
      </c>
      <c r="O1273" s="111" t="s">
        <v>60</v>
      </c>
      <c r="P1273" s="111" t="s">
        <v>61</v>
      </c>
      <c r="Q1273" s="111" t="s">
        <v>62</v>
      </c>
      <c r="R1273" s="117">
        <v>0.1</v>
      </c>
      <c r="S1273" s="117">
        <v>1.6</v>
      </c>
      <c r="T1273" s="118">
        <v>750000</v>
      </c>
      <c r="U1273" s="118">
        <v>751454</v>
      </c>
      <c r="V1273" s="116">
        <f t="shared" ref="V1273:V1274" si="4991">IF(U1273&gt;T1273,0,T1273-U1273)</f>
        <v>0</v>
      </c>
      <c r="W1273" s="116">
        <f t="shared" ref="W1273:W1274" si="4992">IF(U1273&gt;T1273,T1273,U1273)</f>
        <v>750000</v>
      </c>
      <c r="X1273" s="118"/>
      <c r="Y1273" s="119">
        <f t="shared" ref="Y1273:Y1274" si="4993">X1273/U1273</f>
        <v>0</v>
      </c>
      <c r="Z1273" s="120" t="e">
        <f t="shared" ref="Z1273:Z1274" si="4994">AE1273/X1273</f>
        <v>#DIV/0!</v>
      </c>
      <c r="AA1273" s="121">
        <f t="shared" ref="AA1273:AA1274" si="4995">IF(O1273="cpv",(T1273*R1273),(T1273/1000*R1273))</f>
        <v>75</v>
      </c>
      <c r="AB1273" s="122">
        <f t="shared" ref="AB1273:AB1274" si="4996">IF(O1273="cpv",(IF(V1273&gt;0,U1273*R1273,AA1273)),(IF(V1273&gt;0,U1273/1000*R1273,AA1273)))</f>
        <v>75</v>
      </c>
      <c r="AC1273" s="121">
        <f t="shared" ref="AC1273:AC1274" si="4997">AB1273-AA1273</f>
        <v>0</v>
      </c>
      <c r="AD1273" s="123">
        <f t="shared" ref="AD1273:AD1274" si="4998">IF(O1273="cpv",(T1273*S1273),(T1273/1000*S1273))</f>
        <v>1200</v>
      </c>
      <c r="AE1273" s="293">
        <f t="shared" si="4962"/>
        <v>1200</v>
      </c>
      <c r="AF1273" s="124">
        <f t="shared" ref="AF1273:AF1274" si="4999">AE1273-AD1273</f>
        <v>0</v>
      </c>
      <c r="AG1273" s="124">
        <v>0</v>
      </c>
      <c r="AH1273" s="124">
        <f t="shared" ref="AH1273:AH1274" si="5000">AE1273-AB1273-AG1273</f>
        <v>1125</v>
      </c>
      <c r="AI1273" s="340">
        <f t="shared" ref="AI1273:AI1274" si="5001">AH1273/AE1273</f>
        <v>0.9375</v>
      </c>
    </row>
    <row r="1274" spans="1:36" ht="15" hidden="1" customHeight="1" thickBot="1" x14ac:dyDescent="0.3">
      <c r="A1274" s="361" t="s">
        <v>1906</v>
      </c>
      <c r="B1274" s="97">
        <v>2016</v>
      </c>
      <c r="C1274" s="97">
        <v>6</v>
      </c>
      <c r="D1274" s="98" t="s">
        <v>1016</v>
      </c>
      <c r="E1274" s="99">
        <v>42530</v>
      </c>
      <c r="F1274" s="99">
        <v>42551</v>
      </c>
      <c r="G1274" s="100">
        <f t="shared" ca="1" si="4989"/>
        <v>0</v>
      </c>
      <c r="H1274" s="96" t="s">
        <v>74</v>
      </c>
      <c r="I1274" s="96" t="s">
        <v>359</v>
      </c>
      <c r="J1274" s="96" t="s">
        <v>1908</v>
      </c>
      <c r="K1274" s="101" t="str">
        <f t="shared" ca="1" si="4990"/>
        <v>Completed</v>
      </c>
      <c r="L1274" s="97" t="s">
        <v>89</v>
      </c>
      <c r="M1274" s="97" t="s">
        <v>58</v>
      </c>
      <c r="N1274" s="97" t="s">
        <v>59</v>
      </c>
      <c r="O1274" s="97" t="s">
        <v>60</v>
      </c>
      <c r="P1274" s="97" t="s">
        <v>61</v>
      </c>
      <c r="Q1274" s="97" t="s">
        <v>62</v>
      </c>
      <c r="R1274" s="102">
        <v>0.1</v>
      </c>
      <c r="S1274" s="102">
        <v>1.6</v>
      </c>
      <c r="T1274" s="103">
        <v>750000</v>
      </c>
      <c r="U1274" s="103">
        <v>767479</v>
      </c>
      <c r="V1274" s="101">
        <f t="shared" si="4991"/>
        <v>0</v>
      </c>
      <c r="W1274" s="101">
        <f t="shared" si="4992"/>
        <v>750000</v>
      </c>
      <c r="X1274" s="103"/>
      <c r="Y1274" s="104">
        <f t="shared" si="4993"/>
        <v>0</v>
      </c>
      <c r="Z1274" s="105" t="e">
        <f t="shared" si="4994"/>
        <v>#DIV/0!</v>
      </c>
      <c r="AA1274" s="106">
        <f t="shared" si="4995"/>
        <v>75</v>
      </c>
      <c r="AB1274" s="107">
        <f t="shared" si="4996"/>
        <v>75</v>
      </c>
      <c r="AC1274" s="106">
        <f t="shared" si="4997"/>
        <v>0</v>
      </c>
      <c r="AD1274" s="108">
        <f t="shared" si="4998"/>
        <v>1200</v>
      </c>
      <c r="AE1274" s="293">
        <f t="shared" si="4962"/>
        <v>1200</v>
      </c>
      <c r="AF1274" s="109">
        <f t="shared" si="4999"/>
        <v>0</v>
      </c>
      <c r="AG1274" s="109">
        <v>0</v>
      </c>
      <c r="AH1274" s="109">
        <f t="shared" si="5000"/>
        <v>1125</v>
      </c>
      <c r="AI1274" s="341">
        <f t="shared" si="5001"/>
        <v>0.9375</v>
      </c>
    </row>
    <row r="1275" spans="1:36" ht="15.75" hidden="1" customHeight="1" thickBot="1" x14ac:dyDescent="0.3">
      <c r="A1275" s="360" t="s">
        <v>1907</v>
      </c>
      <c r="B1275" s="157">
        <v>2016</v>
      </c>
      <c r="C1275" s="157">
        <v>6</v>
      </c>
      <c r="D1275" s="342" t="s">
        <v>1016</v>
      </c>
      <c r="E1275" s="159">
        <v>42530</v>
      </c>
      <c r="F1275" s="159">
        <v>42551</v>
      </c>
      <c r="G1275" s="343">
        <f t="shared" ref="G1275:G1276" ca="1" si="5002">IF($N$1&gt;F1275,0,(F1275-$N$1))</f>
        <v>0</v>
      </c>
      <c r="H1275" s="156" t="s">
        <v>74</v>
      </c>
      <c r="I1275" s="156" t="s">
        <v>359</v>
      </c>
      <c r="J1275" s="156" t="s">
        <v>1908</v>
      </c>
      <c r="K1275" s="344" t="str">
        <f t="shared" ref="K1275:K1276" ca="1" si="5003">IF(F1275=0,$L$3,(IF(G1275=0,$L$1,$L$2)))</f>
        <v>Completed</v>
      </c>
      <c r="L1275" s="157" t="s">
        <v>64</v>
      </c>
      <c r="M1275" s="157" t="s">
        <v>58</v>
      </c>
      <c r="N1275" s="157" t="s">
        <v>59</v>
      </c>
      <c r="O1275" s="157" t="s">
        <v>60</v>
      </c>
      <c r="P1275" s="157" t="s">
        <v>61</v>
      </c>
      <c r="Q1275" s="157" t="s">
        <v>62</v>
      </c>
      <c r="R1275" s="158">
        <v>0.2</v>
      </c>
      <c r="S1275" s="158">
        <v>1.6</v>
      </c>
      <c r="T1275" s="345">
        <v>750000</v>
      </c>
      <c r="U1275" s="345">
        <v>756874</v>
      </c>
      <c r="V1275" s="344">
        <f t="shared" ref="V1275:V1276" si="5004">IF(U1275&gt;T1275,0,T1275-U1275)</f>
        <v>0</v>
      </c>
      <c r="W1275" s="344">
        <f t="shared" ref="W1275:W1276" si="5005">IF(U1275&gt;T1275,T1275,U1275)</f>
        <v>750000</v>
      </c>
      <c r="X1275" s="345">
        <v>114</v>
      </c>
      <c r="Y1275" s="346">
        <f t="shared" ref="Y1275:Y1276" si="5006">X1275/U1275</f>
        <v>1.5061952187550372E-4</v>
      </c>
      <c r="Z1275" s="347">
        <f t="shared" ref="Z1275:Z1276" si="5007">AE1275/X1275</f>
        <v>10.888508771929825</v>
      </c>
      <c r="AA1275" s="348">
        <f t="shared" ref="AA1275:AA1276" si="5008">IF(O1275="cpv",(T1275*R1275),(T1275/1000*R1275))</f>
        <v>150</v>
      </c>
      <c r="AB1275" s="349">
        <f t="shared" ref="AB1275:AB1276" si="5009">IF(O1275="cpv",(IF(V1275&gt;0,U1275*R1275,AA1275)),(IF(V1275&gt;0,U1275/1000*R1275,AA1275)))</f>
        <v>150</v>
      </c>
      <c r="AC1275" s="348">
        <f t="shared" ref="AC1275:AC1276" si="5010">AB1275-AA1275</f>
        <v>0</v>
      </c>
      <c r="AD1275" s="350">
        <f t="shared" ref="AD1275:AD1276" si="5011">IF(O1275="cpv",(T1275*S1275),(T1275/1000*S1275))</f>
        <v>1200</v>
      </c>
      <c r="AE1275" s="295">
        <v>1241.29</v>
      </c>
      <c r="AF1275" s="352">
        <f t="shared" ref="AF1275:AF1276" si="5012">AE1275-AD1275</f>
        <v>41.289999999999964</v>
      </c>
      <c r="AG1275" s="352">
        <v>0</v>
      </c>
      <c r="AH1275" s="352">
        <f t="shared" ref="AH1275:AH1276" si="5013">AE1275-AB1275-AG1275</f>
        <v>1091.29</v>
      </c>
      <c r="AI1275" s="353">
        <f t="shared" ref="AI1275:AI1276" si="5014">AH1275/AE1275</f>
        <v>0.87915797275415097</v>
      </c>
    </row>
    <row r="1276" spans="1:36" ht="15" hidden="1" customHeight="1" thickBot="1" x14ac:dyDescent="0.3">
      <c r="A1276" s="359" t="s">
        <v>1909</v>
      </c>
      <c r="B1276" s="111">
        <v>2016</v>
      </c>
      <c r="C1276" s="111">
        <v>6</v>
      </c>
      <c r="D1276" s="112" t="s">
        <v>1016</v>
      </c>
      <c r="E1276" s="113">
        <v>42530</v>
      </c>
      <c r="F1276" s="113">
        <v>42551</v>
      </c>
      <c r="G1276" s="114">
        <f t="shared" ca="1" si="5002"/>
        <v>0</v>
      </c>
      <c r="H1276" s="115" t="s">
        <v>54</v>
      </c>
      <c r="I1276" s="115" t="s">
        <v>1292</v>
      </c>
      <c r="J1276" s="115" t="s">
        <v>1912</v>
      </c>
      <c r="K1276" s="116" t="str">
        <f t="shared" ca="1" si="5003"/>
        <v>Completed</v>
      </c>
      <c r="L1276" s="111" t="s">
        <v>57</v>
      </c>
      <c r="M1276" s="111" t="s">
        <v>58</v>
      </c>
      <c r="N1276" s="111" t="s">
        <v>108</v>
      </c>
      <c r="O1276" s="111" t="s">
        <v>109</v>
      </c>
      <c r="P1276" s="111" t="s">
        <v>100</v>
      </c>
      <c r="Q1276" s="111" t="s">
        <v>101</v>
      </c>
      <c r="R1276" s="117">
        <v>1.4999999999999999E-2</v>
      </c>
      <c r="S1276" s="117">
        <v>3.3000000000000002E-2</v>
      </c>
      <c r="T1276" s="118">
        <v>40000</v>
      </c>
      <c r="U1276" s="118">
        <v>17777</v>
      </c>
      <c r="V1276" s="116">
        <f t="shared" si="5004"/>
        <v>22223</v>
      </c>
      <c r="W1276" s="116">
        <f t="shared" si="5005"/>
        <v>17777</v>
      </c>
      <c r="X1276" s="118">
        <v>512</v>
      </c>
      <c r="Y1276" s="119">
        <f t="shared" si="5006"/>
        <v>2.8801260055127412E-2</v>
      </c>
      <c r="Z1276" s="120">
        <f t="shared" si="5007"/>
        <v>0.9765625</v>
      </c>
      <c r="AA1276" s="121">
        <f t="shared" si="5008"/>
        <v>600</v>
      </c>
      <c r="AB1276" s="122">
        <f t="shared" si="5009"/>
        <v>266.65499999999997</v>
      </c>
      <c r="AC1276" s="121">
        <f t="shared" si="5010"/>
        <v>-333.34500000000003</v>
      </c>
      <c r="AD1276" s="123">
        <f t="shared" si="5011"/>
        <v>1320</v>
      </c>
      <c r="AE1276" s="293">
        <v>500</v>
      </c>
      <c r="AF1276" s="124">
        <f t="shared" si="5012"/>
        <v>-820</v>
      </c>
      <c r="AG1276" s="124">
        <v>0</v>
      </c>
      <c r="AH1276" s="124">
        <f t="shared" si="5013"/>
        <v>233.34500000000003</v>
      </c>
      <c r="AI1276" s="340">
        <f t="shared" si="5014"/>
        <v>0.46669000000000005</v>
      </c>
    </row>
    <row r="1277" spans="1:36" ht="15" hidden="1" customHeight="1" thickBot="1" x14ac:dyDescent="0.3">
      <c r="A1277" s="361" t="s">
        <v>1910</v>
      </c>
      <c r="B1277" s="97">
        <v>2016</v>
      </c>
      <c r="C1277" s="97">
        <v>6</v>
      </c>
      <c r="D1277" s="98" t="s">
        <v>1016</v>
      </c>
      <c r="E1277" s="99">
        <v>42530</v>
      </c>
      <c r="F1277" s="99">
        <v>42551</v>
      </c>
      <c r="G1277" s="100">
        <f t="shared" ref="G1277:G1278" ca="1" si="5015">IF($N$1&gt;F1277,0,(F1277-$N$1))</f>
        <v>0</v>
      </c>
      <c r="H1277" s="96" t="s">
        <v>54</v>
      </c>
      <c r="I1277" s="96" t="s">
        <v>1292</v>
      </c>
      <c r="J1277" s="96" t="s">
        <v>1912</v>
      </c>
      <c r="K1277" s="101" t="str">
        <f t="shared" ref="K1277:K1278" ca="1" si="5016">IF(F1277=0,$L$3,(IF(G1277=0,$L$1,$L$2)))</f>
        <v>Completed</v>
      </c>
      <c r="L1277" s="97" t="s">
        <v>64</v>
      </c>
      <c r="M1277" s="97" t="s">
        <v>58</v>
      </c>
      <c r="N1277" s="97" t="s">
        <v>108</v>
      </c>
      <c r="O1277" s="97" t="s">
        <v>109</v>
      </c>
      <c r="P1277" s="97" t="s">
        <v>100</v>
      </c>
      <c r="Q1277" s="97" t="s">
        <v>101</v>
      </c>
      <c r="R1277" s="102">
        <v>6.0000000000000001E-3</v>
      </c>
      <c r="S1277" s="102">
        <v>3.3000000000000002E-2</v>
      </c>
      <c r="T1277" s="103">
        <v>30000</v>
      </c>
      <c r="U1277" s="103">
        <v>30051</v>
      </c>
      <c r="V1277" s="101">
        <f t="shared" ref="V1277:V1278" si="5017">IF(U1277&gt;T1277,0,T1277-U1277)</f>
        <v>0</v>
      </c>
      <c r="W1277" s="101">
        <f t="shared" ref="W1277:W1278" si="5018">IF(U1277&gt;T1277,T1277,U1277)</f>
        <v>30000</v>
      </c>
      <c r="X1277" s="103">
        <v>819</v>
      </c>
      <c r="Y1277" s="104">
        <f t="shared" ref="Y1277:Y1278" si="5019">X1277/U1277</f>
        <v>2.7253668763102725E-2</v>
      </c>
      <c r="Z1277" s="105">
        <f t="shared" ref="Z1277:Z1278" si="5020">AE1277/X1277</f>
        <v>0.94261294261294259</v>
      </c>
      <c r="AA1277" s="106">
        <f t="shared" ref="AA1277:AA1278" si="5021">IF(O1277="cpv",(T1277*R1277),(T1277/1000*R1277))</f>
        <v>180</v>
      </c>
      <c r="AB1277" s="107">
        <f t="shared" ref="AB1277:AB1278" si="5022">IF(O1277="cpv",(IF(V1277&gt;0,U1277*R1277,AA1277)),(IF(V1277&gt;0,U1277/1000*R1277,AA1277)))</f>
        <v>180</v>
      </c>
      <c r="AC1277" s="106">
        <f t="shared" ref="AC1277:AC1278" si="5023">AB1277-AA1277</f>
        <v>0</v>
      </c>
      <c r="AD1277" s="108">
        <f t="shared" ref="AD1277:AD1278" si="5024">IF(O1277="cpv",(T1277*S1277),(T1277/1000*S1277))</f>
        <v>990</v>
      </c>
      <c r="AE1277" s="293">
        <v>772</v>
      </c>
      <c r="AF1277" s="109">
        <f t="shared" ref="AF1277:AF1278" si="5025">AE1277-AD1277</f>
        <v>-218</v>
      </c>
      <c r="AG1277" s="109">
        <v>0</v>
      </c>
      <c r="AH1277" s="109">
        <f t="shared" ref="AH1277:AH1278" si="5026">AE1277-AB1277-AG1277</f>
        <v>592</v>
      </c>
      <c r="AI1277" s="341">
        <f t="shared" ref="AI1277:AI1278" si="5027">AH1277/AE1277</f>
        <v>0.76683937823834192</v>
      </c>
    </row>
    <row r="1278" spans="1:36" ht="15.75" hidden="1" customHeight="1" thickBot="1" x14ac:dyDescent="0.3">
      <c r="A1278" s="360" t="s">
        <v>1911</v>
      </c>
      <c r="B1278" s="157">
        <v>2016</v>
      </c>
      <c r="C1278" s="157">
        <v>6</v>
      </c>
      <c r="D1278" s="342" t="s">
        <v>1016</v>
      </c>
      <c r="E1278" s="159">
        <v>42530</v>
      </c>
      <c r="F1278" s="159">
        <v>42551</v>
      </c>
      <c r="G1278" s="343">
        <f t="shared" ca="1" si="5015"/>
        <v>0</v>
      </c>
      <c r="H1278" s="156" t="s">
        <v>54</v>
      </c>
      <c r="I1278" s="156" t="s">
        <v>1292</v>
      </c>
      <c r="J1278" s="156" t="s">
        <v>1912</v>
      </c>
      <c r="K1278" s="344" t="str">
        <f t="shared" ca="1" si="5016"/>
        <v>Completed</v>
      </c>
      <c r="L1278" s="157" t="s">
        <v>133</v>
      </c>
      <c r="M1278" s="157" t="s">
        <v>58</v>
      </c>
      <c r="N1278" s="157" t="s">
        <v>108</v>
      </c>
      <c r="O1278" s="157" t="s">
        <v>109</v>
      </c>
      <c r="P1278" s="157" t="s">
        <v>100</v>
      </c>
      <c r="Q1278" s="157" t="s">
        <v>101</v>
      </c>
      <c r="R1278" s="158">
        <v>5.0000000000000001E-3</v>
      </c>
      <c r="S1278" s="158">
        <v>3.3000000000000002E-2</v>
      </c>
      <c r="T1278" s="345">
        <v>40000</v>
      </c>
      <c r="U1278" s="345">
        <v>40516</v>
      </c>
      <c r="V1278" s="344">
        <f t="shared" si="5017"/>
        <v>0</v>
      </c>
      <c r="W1278" s="344">
        <f t="shared" si="5018"/>
        <v>40000</v>
      </c>
      <c r="X1278" s="345">
        <v>2043</v>
      </c>
      <c r="Y1278" s="346">
        <f t="shared" si="5019"/>
        <v>5.0424523644979763E-2</v>
      </c>
      <c r="Z1278" s="347">
        <f t="shared" si="5020"/>
        <v>0.24473813020068527</v>
      </c>
      <c r="AA1278" s="348">
        <f t="shared" si="5021"/>
        <v>200</v>
      </c>
      <c r="AB1278" s="349">
        <f t="shared" si="5022"/>
        <v>200</v>
      </c>
      <c r="AC1278" s="348">
        <f t="shared" si="5023"/>
        <v>0</v>
      </c>
      <c r="AD1278" s="350">
        <f t="shared" si="5024"/>
        <v>1320</v>
      </c>
      <c r="AE1278" s="295">
        <v>500</v>
      </c>
      <c r="AF1278" s="352">
        <f t="shared" si="5025"/>
        <v>-820</v>
      </c>
      <c r="AG1278" s="352">
        <v>0</v>
      </c>
      <c r="AH1278" s="352">
        <f t="shared" si="5026"/>
        <v>300</v>
      </c>
      <c r="AI1278" s="353">
        <f t="shared" si="5027"/>
        <v>0.6</v>
      </c>
    </row>
    <row r="1279" spans="1:36" ht="15.75" hidden="1" customHeight="1" thickBot="1" x14ac:dyDescent="0.3">
      <c r="A1279" s="362" t="s">
        <v>1913</v>
      </c>
      <c r="B1279" s="141">
        <v>2016</v>
      </c>
      <c r="C1279" s="141">
        <v>6</v>
      </c>
      <c r="D1279" s="142" t="s">
        <v>1016</v>
      </c>
      <c r="E1279" s="143">
        <v>42530</v>
      </c>
      <c r="F1279" s="143">
        <v>42551</v>
      </c>
      <c r="G1279" s="144">
        <f t="shared" ref="G1279:G1280" ca="1" si="5028">IF($N$1&gt;F1279,0,(F1279-$N$1))</f>
        <v>0</v>
      </c>
      <c r="H1279" s="145" t="s">
        <v>54</v>
      </c>
      <c r="I1279" s="145" t="s">
        <v>1292</v>
      </c>
      <c r="J1279" s="145" t="s">
        <v>1914</v>
      </c>
      <c r="K1279" s="146" t="str">
        <f t="shared" ref="K1279:K1280" ca="1" si="5029">IF(F1279=0,$L$3,(IF(G1279=0,$L$1,$L$2)))</f>
        <v>Completed</v>
      </c>
      <c r="L1279" s="141" t="s">
        <v>817</v>
      </c>
      <c r="M1279" s="141" t="s">
        <v>58</v>
      </c>
      <c r="N1279" s="141" t="s">
        <v>587</v>
      </c>
      <c r="O1279" s="141" t="s">
        <v>109</v>
      </c>
      <c r="P1279" s="141" t="s">
        <v>100</v>
      </c>
      <c r="Q1279" s="141" t="s">
        <v>101</v>
      </c>
      <c r="R1279" s="147">
        <v>2.8000000000000001E-2</v>
      </c>
      <c r="S1279" s="147">
        <v>0.06</v>
      </c>
      <c r="T1279" s="148">
        <v>50000</v>
      </c>
      <c r="U1279" s="148">
        <v>56068</v>
      </c>
      <c r="V1279" s="146">
        <f t="shared" ref="V1279:V1280" si="5030">IF(U1279&gt;T1279,0,T1279-U1279)</f>
        <v>0</v>
      </c>
      <c r="W1279" s="146">
        <f t="shared" ref="W1279:W1280" si="5031">IF(U1279&gt;T1279,T1279,U1279)</f>
        <v>50000</v>
      </c>
      <c r="X1279" s="148">
        <v>1551</v>
      </c>
      <c r="Y1279" s="149">
        <f t="shared" ref="Y1279:Y1280" si="5032">X1279/U1279</f>
        <v>2.7662837982449881E-2</v>
      </c>
      <c r="Z1279" s="150">
        <f t="shared" ref="Z1279:Z1280" si="5033">AE1279/X1279</f>
        <v>1.9342359767891684</v>
      </c>
      <c r="AA1279" s="151">
        <f t="shared" ref="AA1279:AA1280" si="5034">IF(O1279="cpv",(T1279*R1279),(T1279/1000*R1279))</f>
        <v>1400</v>
      </c>
      <c r="AB1279" s="152">
        <f t="shared" ref="AB1279:AB1280" si="5035">IF(O1279="cpv",(IF(V1279&gt;0,U1279*R1279,AA1279)),(IF(V1279&gt;0,U1279/1000*R1279,AA1279)))</f>
        <v>1400</v>
      </c>
      <c r="AC1279" s="151">
        <f t="shared" ref="AC1279:AC1280" si="5036">AB1279-AA1279</f>
        <v>0</v>
      </c>
      <c r="AD1279" s="153">
        <f t="shared" ref="AD1279:AD1280" si="5037">IF(O1279="cpv",(T1279*S1279),(T1279/1000*S1279))</f>
        <v>3000</v>
      </c>
      <c r="AE1279" s="295">
        <f>IF((SUMIF($J$7:$J$1048576,J1279,$U$7:$U$1048576))&gt;(SUMIF($J$7:$J$1048576,J1279,$T$7:$T$1048576)),AD1279,(IF(O1279="cpv",(U1279*S1279),(U1279*S1279/1000))))</f>
        <v>3000</v>
      </c>
      <c r="AF1279" s="154">
        <f t="shared" ref="AF1279:AF1280" si="5038">AE1279-AD1279</f>
        <v>0</v>
      </c>
      <c r="AG1279" s="154">
        <v>0</v>
      </c>
      <c r="AH1279" s="154">
        <f t="shared" ref="AH1279:AH1280" si="5039">AE1279-AB1279-AG1279</f>
        <v>1600</v>
      </c>
      <c r="AI1279" s="354">
        <f t="shared" ref="AI1279:AI1280" si="5040">AH1279/AE1279</f>
        <v>0.53333333333333333</v>
      </c>
    </row>
    <row r="1280" spans="1:36" ht="15" hidden="1" customHeight="1" thickBot="1" x14ac:dyDescent="0.3">
      <c r="A1280" s="359" t="s">
        <v>2095</v>
      </c>
      <c r="B1280" s="111">
        <v>2016</v>
      </c>
      <c r="C1280" s="111">
        <v>6</v>
      </c>
      <c r="D1280" s="112" t="s">
        <v>1016</v>
      </c>
      <c r="E1280" s="113">
        <v>42530</v>
      </c>
      <c r="F1280" s="113">
        <v>42551</v>
      </c>
      <c r="G1280" s="114">
        <f t="shared" ca="1" si="5028"/>
        <v>0</v>
      </c>
      <c r="H1280" s="115" t="s">
        <v>54</v>
      </c>
      <c r="I1280" s="115" t="s">
        <v>1292</v>
      </c>
      <c r="J1280" s="115" t="s">
        <v>1916</v>
      </c>
      <c r="K1280" s="116" t="str">
        <f t="shared" ca="1" si="5029"/>
        <v>Completed</v>
      </c>
      <c r="L1280" s="111" t="s">
        <v>82</v>
      </c>
      <c r="M1280" s="111" t="s">
        <v>58</v>
      </c>
      <c r="N1280" s="111" t="s">
        <v>306</v>
      </c>
      <c r="O1280" s="111" t="s">
        <v>60</v>
      </c>
      <c r="P1280" s="111" t="s">
        <v>61</v>
      </c>
      <c r="Q1280" s="111" t="s">
        <v>62</v>
      </c>
      <c r="R1280" s="117">
        <v>2.5</v>
      </c>
      <c r="S1280" s="117">
        <v>7.5</v>
      </c>
      <c r="T1280" s="118">
        <v>600000</v>
      </c>
      <c r="U1280" s="118">
        <v>599244</v>
      </c>
      <c r="V1280" s="116">
        <f t="shared" si="5030"/>
        <v>756</v>
      </c>
      <c r="W1280" s="116">
        <f t="shared" si="5031"/>
        <v>599244</v>
      </c>
      <c r="X1280" s="118"/>
      <c r="Y1280" s="119">
        <f t="shared" si="5032"/>
        <v>0</v>
      </c>
      <c r="Z1280" s="120" t="e">
        <f t="shared" si="5033"/>
        <v>#DIV/0!</v>
      </c>
      <c r="AA1280" s="121">
        <f t="shared" si="5034"/>
        <v>1500</v>
      </c>
      <c r="AB1280" s="122">
        <f t="shared" si="5035"/>
        <v>1498.1100000000001</v>
      </c>
      <c r="AC1280" s="121">
        <f t="shared" si="5036"/>
        <v>-1.8899999999998727</v>
      </c>
      <c r="AD1280" s="123">
        <f t="shared" si="5037"/>
        <v>4500</v>
      </c>
      <c r="AE1280" s="293">
        <v>1150</v>
      </c>
      <c r="AF1280" s="124">
        <f t="shared" si="5038"/>
        <v>-3350</v>
      </c>
      <c r="AG1280" s="124">
        <v>0</v>
      </c>
      <c r="AH1280" s="124">
        <f t="shared" si="5039"/>
        <v>-348.11000000000013</v>
      </c>
      <c r="AI1280" s="340">
        <f t="shared" si="5040"/>
        <v>-0.30270434782608707</v>
      </c>
    </row>
    <row r="1281" spans="1:35" ht="15.75" hidden="1" customHeight="1" thickBot="1" x14ac:dyDescent="0.3">
      <c r="A1281" s="360" t="s">
        <v>1915</v>
      </c>
      <c r="B1281" s="157">
        <v>2016</v>
      </c>
      <c r="C1281" s="157">
        <v>6</v>
      </c>
      <c r="D1281" s="342" t="s">
        <v>1016</v>
      </c>
      <c r="E1281" s="159">
        <v>42530</v>
      </c>
      <c r="F1281" s="159">
        <v>42551</v>
      </c>
      <c r="G1281" s="343">
        <f t="shared" ref="G1281:G1282" ca="1" si="5041">IF($N$1&gt;F1281,0,(F1281-$N$1))</f>
        <v>0</v>
      </c>
      <c r="H1281" s="156" t="s">
        <v>54</v>
      </c>
      <c r="I1281" s="156" t="s">
        <v>1292</v>
      </c>
      <c r="J1281" s="156" t="s">
        <v>1916</v>
      </c>
      <c r="K1281" s="344" t="str">
        <f t="shared" ref="K1281:K1282" ca="1" si="5042">IF(F1281=0,$L$3,(IF(G1281=0,$L$1,$L$2)))</f>
        <v>Completed</v>
      </c>
      <c r="L1281" s="157" t="s">
        <v>315</v>
      </c>
      <c r="M1281" s="157" t="s">
        <v>58</v>
      </c>
      <c r="N1281" s="157" t="s">
        <v>306</v>
      </c>
      <c r="O1281" s="157" t="s">
        <v>60</v>
      </c>
      <c r="P1281" s="157" t="s">
        <v>61</v>
      </c>
      <c r="Q1281" s="157" t="s">
        <v>62</v>
      </c>
      <c r="R1281" s="158">
        <v>3</v>
      </c>
      <c r="S1281" s="158">
        <v>7.5</v>
      </c>
      <c r="T1281" s="345">
        <v>500000</v>
      </c>
      <c r="U1281" s="345">
        <v>502838</v>
      </c>
      <c r="V1281" s="344">
        <f t="shared" ref="V1281:V1282" si="5043">IF(U1281&gt;T1281,0,T1281-U1281)</f>
        <v>0</v>
      </c>
      <c r="W1281" s="344">
        <f t="shared" ref="W1281:W1282" si="5044">IF(U1281&gt;T1281,T1281,U1281)</f>
        <v>500000</v>
      </c>
      <c r="X1281" s="345"/>
      <c r="Y1281" s="346">
        <f t="shared" ref="Y1281:Y1282" si="5045">X1281/U1281</f>
        <v>0</v>
      </c>
      <c r="Z1281" s="347" t="e">
        <f t="shared" ref="Z1281:Z1282" si="5046">AE1281/X1281</f>
        <v>#DIV/0!</v>
      </c>
      <c r="AA1281" s="348">
        <f t="shared" ref="AA1281:AA1282" si="5047">IF(O1281="cpv",(T1281*R1281),(T1281/1000*R1281))</f>
        <v>1500</v>
      </c>
      <c r="AB1281" s="349">
        <f t="shared" ref="AB1281:AB1282" si="5048">IF(O1281="cpv",(IF(V1281&gt;0,U1281*R1281,AA1281)),(IF(V1281&gt;0,U1281/1000*R1281,AA1281)))</f>
        <v>1500</v>
      </c>
      <c r="AC1281" s="348">
        <f t="shared" ref="AC1281:AC1282" si="5049">AB1281-AA1281</f>
        <v>0</v>
      </c>
      <c r="AD1281" s="350">
        <f t="shared" ref="AD1281:AD1282" si="5050">IF(O1281="cpv",(T1281*S1281),(T1281/1000*S1281))</f>
        <v>3750</v>
      </c>
      <c r="AE1281" s="295">
        <f>IF((SUMIF($J$7:$J$1048576,J1281,$U$7:$U$1048576))&gt;(SUMIF($J$7:$J$1048576,J1281,$T$7:$T$1048576)),AD1281,(IF(O1281="cpv",(U1281*S1281),(U1281*S1281/1000))))</f>
        <v>3750</v>
      </c>
      <c r="AF1281" s="352">
        <f t="shared" ref="AF1281:AF1282" si="5051">AE1281-AD1281</f>
        <v>0</v>
      </c>
      <c r="AG1281" s="352">
        <v>0</v>
      </c>
      <c r="AH1281" s="352">
        <f t="shared" ref="AH1281:AH1282" si="5052">AE1281-AB1281-AG1281</f>
        <v>2250</v>
      </c>
      <c r="AI1281" s="353">
        <f t="shared" ref="AI1281:AI1282" si="5053">AH1281/AE1281</f>
        <v>0.6</v>
      </c>
    </row>
    <row r="1282" spans="1:35" ht="15.75" hidden="1" customHeight="1" thickBot="1" x14ac:dyDescent="0.3">
      <c r="A1282" s="362" t="s">
        <v>1917</v>
      </c>
      <c r="B1282" s="141">
        <v>2016</v>
      </c>
      <c r="C1282" s="141">
        <v>6</v>
      </c>
      <c r="D1282" s="142" t="s">
        <v>1016</v>
      </c>
      <c r="E1282" s="143">
        <v>42530</v>
      </c>
      <c r="F1282" s="143">
        <v>42542</v>
      </c>
      <c r="G1282" s="144">
        <f t="shared" ca="1" si="5041"/>
        <v>0</v>
      </c>
      <c r="H1282" s="145" t="s">
        <v>54</v>
      </c>
      <c r="I1282" s="145" t="s">
        <v>261</v>
      </c>
      <c r="J1282" s="145" t="s">
        <v>1918</v>
      </c>
      <c r="K1282" s="146" t="str">
        <f t="shared" ca="1" si="5042"/>
        <v>Completed</v>
      </c>
      <c r="L1282" s="141" t="s">
        <v>98</v>
      </c>
      <c r="M1282" s="141" t="s">
        <v>58</v>
      </c>
      <c r="N1282" s="141" t="s">
        <v>123</v>
      </c>
      <c r="O1282" s="141" t="s">
        <v>109</v>
      </c>
      <c r="P1282" s="141" t="s">
        <v>100</v>
      </c>
      <c r="Q1282" s="141" t="s">
        <v>101</v>
      </c>
      <c r="R1282" s="147">
        <v>3.5000000000000003E-2</v>
      </c>
      <c r="S1282" s="147">
        <v>0.06</v>
      </c>
      <c r="T1282" s="148">
        <v>166667</v>
      </c>
      <c r="U1282" s="148">
        <v>155288</v>
      </c>
      <c r="V1282" s="146">
        <f t="shared" si="5043"/>
        <v>11379</v>
      </c>
      <c r="W1282" s="146">
        <f t="shared" si="5044"/>
        <v>155288</v>
      </c>
      <c r="X1282" s="148">
        <v>8577</v>
      </c>
      <c r="Y1282" s="149">
        <f t="shared" si="5045"/>
        <v>5.5232857658028954E-2</v>
      </c>
      <c r="Z1282" s="150">
        <f t="shared" si="5046"/>
        <v>1.0771598461000349</v>
      </c>
      <c r="AA1282" s="151">
        <f t="shared" si="5047"/>
        <v>5833.3450000000003</v>
      </c>
      <c r="AB1282" s="152">
        <f t="shared" si="5048"/>
        <v>5435.0800000000008</v>
      </c>
      <c r="AC1282" s="151">
        <f t="shared" si="5049"/>
        <v>-398.26499999999942</v>
      </c>
      <c r="AD1282" s="153">
        <f t="shared" si="5050"/>
        <v>10000.02</v>
      </c>
      <c r="AE1282" s="295">
        <v>9238.7999999999993</v>
      </c>
      <c r="AF1282" s="154">
        <f t="shared" si="5051"/>
        <v>-761.22000000000116</v>
      </c>
      <c r="AG1282" s="154">
        <v>0</v>
      </c>
      <c r="AH1282" s="154">
        <f t="shared" si="5052"/>
        <v>3803.7199999999984</v>
      </c>
      <c r="AI1282" s="354">
        <f t="shared" si="5053"/>
        <v>0.41171147768108396</v>
      </c>
    </row>
    <row r="1283" spans="1:35" ht="15" hidden="1" customHeight="1" thickBot="1" x14ac:dyDescent="0.3">
      <c r="A1283" s="359" t="s">
        <v>1919</v>
      </c>
      <c r="B1283" s="111">
        <v>2016</v>
      </c>
      <c r="C1283" s="111">
        <v>6</v>
      </c>
      <c r="D1283" s="112" t="s">
        <v>1016</v>
      </c>
      <c r="E1283" s="113">
        <v>42531</v>
      </c>
      <c r="F1283" s="113">
        <v>42534</v>
      </c>
      <c r="G1283" s="114">
        <f t="shared" ref="G1283:G1284" ca="1" si="5054">IF($N$1&gt;F1283,0,(F1283-$N$1))</f>
        <v>0</v>
      </c>
      <c r="H1283" s="115" t="s">
        <v>54</v>
      </c>
      <c r="I1283" s="115" t="s">
        <v>115</v>
      </c>
      <c r="J1283" s="115" t="s">
        <v>1922</v>
      </c>
      <c r="K1283" s="116" t="str">
        <f t="shared" ref="K1283:K1284" ca="1" si="5055">IF(F1283=0,$L$3,(IF(G1283=0,$L$1,$L$2)))</f>
        <v>Completed</v>
      </c>
      <c r="L1283" s="111" t="s">
        <v>82</v>
      </c>
      <c r="M1283" s="111" t="s">
        <v>58</v>
      </c>
      <c r="N1283" s="111" t="s">
        <v>78</v>
      </c>
      <c r="O1283" s="111" t="s">
        <v>60</v>
      </c>
      <c r="P1283" s="111" t="s">
        <v>79</v>
      </c>
      <c r="Q1283" s="111" t="s">
        <v>79</v>
      </c>
      <c r="R1283" s="117">
        <v>0.5</v>
      </c>
      <c r="S1283" s="117">
        <v>4.25</v>
      </c>
      <c r="T1283" s="118">
        <v>500000</v>
      </c>
      <c r="U1283" s="118">
        <v>502569</v>
      </c>
      <c r="V1283" s="116">
        <f t="shared" ref="V1283:V1284" si="5056">IF(U1283&gt;T1283,0,T1283-U1283)</f>
        <v>0</v>
      </c>
      <c r="W1283" s="116">
        <f t="shared" ref="W1283:W1284" si="5057">IF(U1283&gt;T1283,T1283,U1283)</f>
        <v>500000</v>
      </c>
      <c r="X1283" s="118">
        <v>3870</v>
      </c>
      <c r="Y1283" s="119">
        <f t="shared" ref="Y1283:Y1284" si="5058">X1283/U1283</f>
        <v>7.7004351641267168E-3</v>
      </c>
      <c r="Z1283" s="120">
        <f t="shared" ref="Z1283:Z1284" si="5059">AE1283/X1283</f>
        <v>0.51679586563307489</v>
      </c>
      <c r="AA1283" s="121">
        <f t="shared" ref="AA1283:AA1284" si="5060">IF(O1283="cpv",(T1283*R1283),(T1283/1000*R1283))</f>
        <v>250</v>
      </c>
      <c r="AB1283" s="122">
        <f t="shared" ref="AB1283:AB1284" si="5061">IF(O1283="cpv",(IF(V1283&gt;0,U1283*R1283,AA1283)),(IF(V1283&gt;0,U1283/1000*R1283,AA1283)))</f>
        <v>250</v>
      </c>
      <c r="AC1283" s="121">
        <f t="shared" ref="AC1283:AC1284" si="5062">AB1283-AA1283</f>
        <v>0</v>
      </c>
      <c r="AD1283" s="123">
        <f t="shared" ref="AD1283:AD1284" si="5063">IF(O1283="cpv",(T1283*S1283),(T1283/1000*S1283))</f>
        <v>2125</v>
      </c>
      <c r="AE1283" s="293">
        <v>2000</v>
      </c>
      <c r="AF1283" s="124">
        <f t="shared" ref="AF1283:AF1284" si="5064">AE1283-AD1283</f>
        <v>-125</v>
      </c>
      <c r="AG1283" s="124">
        <v>0</v>
      </c>
      <c r="AH1283" s="124">
        <f t="shared" ref="AH1283:AH1284" si="5065">AE1283-AB1283-AG1283</f>
        <v>1750</v>
      </c>
      <c r="AI1283" s="340">
        <f t="shared" ref="AI1283:AI1284" si="5066">AH1283/AE1283</f>
        <v>0.875</v>
      </c>
    </row>
    <row r="1284" spans="1:35" ht="15" hidden="1" customHeight="1" thickBot="1" x14ac:dyDescent="0.3">
      <c r="A1284" s="361" t="s">
        <v>1920</v>
      </c>
      <c r="B1284" s="97">
        <v>2016</v>
      </c>
      <c r="C1284" s="97">
        <v>6</v>
      </c>
      <c r="D1284" s="98" t="s">
        <v>1016</v>
      </c>
      <c r="E1284" s="99">
        <v>42531</v>
      </c>
      <c r="F1284" s="99">
        <v>42534</v>
      </c>
      <c r="G1284" s="100">
        <f t="shared" ca="1" si="5054"/>
        <v>0</v>
      </c>
      <c r="H1284" s="96" t="s">
        <v>54</v>
      </c>
      <c r="I1284" s="96" t="s">
        <v>115</v>
      </c>
      <c r="J1284" s="96" t="s">
        <v>1922</v>
      </c>
      <c r="K1284" s="101" t="str">
        <f t="shared" ca="1" si="5055"/>
        <v>Completed</v>
      </c>
      <c r="L1284" s="97" t="s">
        <v>57</v>
      </c>
      <c r="M1284" s="97" t="s">
        <v>58</v>
      </c>
      <c r="N1284" s="97" t="s">
        <v>78</v>
      </c>
      <c r="O1284" s="97" t="s">
        <v>60</v>
      </c>
      <c r="P1284" s="97" t="s">
        <v>79</v>
      </c>
      <c r="Q1284" s="97" t="s">
        <v>79</v>
      </c>
      <c r="R1284" s="102">
        <v>2.5</v>
      </c>
      <c r="S1284" s="102">
        <v>4.25</v>
      </c>
      <c r="T1284" s="103">
        <v>250000</v>
      </c>
      <c r="U1284" s="103">
        <v>250071</v>
      </c>
      <c r="V1284" s="101">
        <f t="shared" si="5056"/>
        <v>0</v>
      </c>
      <c r="W1284" s="101">
        <f t="shared" si="5057"/>
        <v>250000</v>
      </c>
      <c r="X1284" s="103">
        <v>4156</v>
      </c>
      <c r="Y1284" s="104">
        <f t="shared" si="5058"/>
        <v>1.6619280124444656E-2</v>
      </c>
      <c r="Z1284" s="105">
        <f t="shared" si="5059"/>
        <v>0.24061597690086622</v>
      </c>
      <c r="AA1284" s="106">
        <f t="shared" si="5060"/>
        <v>625</v>
      </c>
      <c r="AB1284" s="107">
        <f t="shared" si="5061"/>
        <v>625</v>
      </c>
      <c r="AC1284" s="106">
        <f t="shared" si="5062"/>
        <v>0</v>
      </c>
      <c r="AD1284" s="108">
        <f t="shared" si="5063"/>
        <v>1062.5</v>
      </c>
      <c r="AE1284" s="293">
        <v>1000</v>
      </c>
      <c r="AF1284" s="109">
        <f t="shared" si="5064"/>
        <v>-62.5</v>
      </c>
      <c r="AG1284" s="109">
        <v>0</v>
      </c>
      <c r="AH1284" s="109">
        <f t="shared" si="5065"/>
        <v>375</v>
      </c>
      <c r="AI1284" s="341">
        <f t="shared" si="5066"/>
        <v>0.375</v>
      </c>
    </row>
    <row r="1285" spans="1:35" ht="15.75" hidden="1" customHeight="1" thickBot="1" x14ac:dyDescent="0.3">
      <c r="A1285" s="360" t="s">
        <v>1921</v>
      </c>
      <c r="B1285" s="157">
        <v>2016</v>
      </c>
      <c r="C1285" s="157">
        <v>6</v>
      </c>
      <c r="D1285" s="342" t="s">
        <v>1016</v>
      </c>
      <c r="E1285" s="159">
        <v>42531</v>
      </c>
      <c r="F1285" s="159">
        <v>42534</v>
      </c>
      <c r="G1285" s="343">
        <f t="shared" ref="G1285:G1286" ca="1" si="5067">IF($N$1&gt;F1285,0,(F1285-$N$1))</f>
        <v>0</v>
      </c>
      <c r="H1285" s="156" t="s">
        <v>54</v>
      </c>
      <c r="I1285" s="156" t="s">
        <v>115</v>
      </c>
      <c r="J1285" s="156" t="s">
        <v>2093</v>
      </c>
      <c r="K1285" s="344" t="str">
        <f t="shared" ref="K1285:K1286" ca="1" si="5068">IF(F1285=0,$L$3,(IF(G1285=0,$L$1,$L$2)))</f>
        <v>Completed</v>
      </c>
      <c r="L1285" s="157" t="s">
        <v>64</v>
      </c>
      <c r="M1285" s="157" t="s">
        <v>58</v>
      </c>
      <c r="N1285" s="157" t="s">
        <v>78</v>
      </c>
      <c r="O1285" s="157" t="s">
        <v>60</v>
      </c>
      <c r="P1285" s="157" t="s">
        <v>79</v>
      </c>
      <c r="Q1285" s="157" t="s">
        <v>79</v>
      </c>
      <c r="R1285" s="158">
        <v>2.5</v>
      </c>
      <c r="S1285" s="158">
        <v>4.25</v>
      </c>
      <c r="T1285" s="345">
        <v>250000</v>
      </c>
      <c r="U1285" s="345">
        <v>250749</v>
      </c>
      <c r="V1285" s="344">
        <f t="shared" ref="V1285:V1286" si="5069">IF(U1285&gt;T1285,0,T1285-U1285)</f>
        <v>0</v>
      </c>
      <c r="W1285" s="344">
        <f t="shared" ref="W1285:W1286" si="5070">IF(U1285&gt;T1285,T1285,U1285)</f>
        <v>250000</v>
      </c>
      <c r="X1285" s="345">
        <v>3831</v>
      </c>
      <c r="Y1285" s="346">
        <f t="shared" ref="Y1285:Y1286" si="5071">X1285/U1285</f>
        <v>1.527822643360492E-2</v>
      </c>
      <c r="Z1285" s="347">
        <f t="shared" ref="Z1285:Z1286" si="5072">AE1285/X1285</f>
        <v>0.26102845210127906</v>
      </c>
      <c r="AA1285" s="348">
        <f t="shared" ref="AA1285:AA1286" si="5073">IF(O1285="cpv",(T1285*R1285),(T1285/1000*R1285))</f>
        <v>625</v>
      </c>
      <c r="AB1285" s="349">
        <f t="shared" ref="AB1285:AB1286" si="5074">IF(O1285="cpv",(IF(V1285&gt;0,U1285*R1285,AA1285)),(IF(V1285&gt;0,U1285/1000*R1285,AA1285)))</f>
        <v>625</v>
      </c>
      <c r="AC1285" s="348">
        <f t="shared" ref="AC1285:AC1286" si="5075">AB1285-AA1285</f>
        <v>0</v>
      </c>
      <c r="AD1285" s="350">
        <f t="shared" ref="AD1285:AD1286" si="5076">IF(O1285="cpv",(T1285*S1285),(T1285/1000*S1285))</f>
        <v>1062.5</v>
      </c>
      <c r="AE1285" s="295">
        <v>1000</v>
      </c>
      <c r="AF1285" s="352">
        <f t="shared" ref="AF1285:AF1286" si="5077">AE1285-AD1285</f>
        <v>-62.5</v>
      </c>
      <c r="AG1285" s="352">
        <v>0</v>
      </c>
      <c r="AH1285" s="352">
        <f t="shared" ref="AH1285:AH1286" si="5078">AE1285-AB1285-AG1285</f>
        <v>375</v>
      </c>
      <c r="AI1285" s="353">
        <f t="shared" ref="AI1285:AI1286" si="5079">AH1285/AE1285</f>
        <v>0.375</v>
      </c>
    </row>
    <row r="1286" spans="1:35" ht="15" hidden="1" customHeight="1" thickBot="1" x14ac:dyDescent="0.3">
      <c r="A1286" s="359" t="s">
        <v>1923</v>
      </c>
      <c r="B1286" s="111">
        <v>2016</v>
      </c>
      <c r="C1286" s="111">
        <v>6</v>
      </c>
      <c r="D1286" s="112" t="s">
        <v>1016</v>
      </c>
      <c r="E1286" s="113">
        <v>42531</v>
      </c>
      <c r="F1286" s="113">
        <v>42534</v>
      </c>
      <c r="G1286" s="114">
        <f t="shared" ca="1" si="5067"/>
        <v>0</v>
      </c>
      <c r="H1286" s="115" t="s">
        <v>74</v>
      </c>
      <c r="I1286" s="115" t="s">
        <v>145</v>
      </c>
      <c r="J1286" s="115" t="s">
        <v>1925</v>
      </c>
      <c r="K1286" s="116" t="str">
        <f t="shared" ca="1" si="5068"/>
        <v>Completed</v>
      </c>
      <c r="L1286" s="111" t="s">
        <v>133</v>
      </c>
      <c r="M1286" s="111" t="s">
        <v>58</v>
      </c>
      <c r="N1286" s="111" t="s">
        <v>108</v>
      </c>
      <c r="O1286" s="111" t="s">
        <v>109</v>
      </c>
      <c r="P1286" s="111" t="s">
        <v>100</v>
      </c>
      <c r="Q1286" s="111" t="s">
        <v>101</v>
      </c>
      <c r="R1286" s="117">
        <v>5.0000000000000001E-3</v>
      </c>
      <c r="S1286" s="117">
        <v>3.3000000000000002E-2</v>
      </c>
      <c r="T1286" s="118">
        <v>30000</v>
      </c>
      <c r="U1286" s="118">
        <v>30539</v>
      </c>
      <c r="V1286" s="116">
        <f t="shared" si="5069"/>
        <v>0</v>
      </c>
      <c r="W1286" s="116">
        <f t="shared" si="5070"/>
        <v>30000</v>
      </c>
      <c r="X1286" s="118">
        <v>506</v>
      </c>
      <c r="Y1286" s="119">
        <f t="shared" si="5071"/>
        <v>1.6568977373194932E-2</v>
      </c>
      <c r="Z1286" s="120">
        <f t="shared" si="5072"/>
        <v>1.9762845849802371</v>
      </c>
      <c r="AA1286" s="121">
        <f t="shared" si="5073"/>
        <v>150</v>
      </c>
      <c r="AB1286" s="122">
        <f t="shared" si="5074"/>
        <v>150</v>
      </c>
      <c r="AC1286" s="121">
        <f t="shared" si="5075"/>
        <v>0</v>
      </c>
      <c r="AD1286" s="123">
        <f t="shared" si="5076"/>
        <v>990</v>
      </c>
      <c r="AE1286" s="293">
        <v>1000</v>
      </c>
      <c r="AF1286" s="124">
        <f t="shared" si="5077"/>
        <v>10</v>
      </c>
      <c r="AG1286" s="124">
        <v>0</v>
      </c>
      <c r="AH1286" s="124">
        <f t="shared" si="5078"/>
        <v>850</v>
      </c>
      <c r="AI1286" s="340">
        <f t="shared" si="5079"/>
        <v>0.85</v>
      </c>
    </row>
    <row r="1287" spans="1:35" ht="15.75" hidden="1" customHeight="1" thickBot="1" x14ac:dyDescent="0.3">
      <c r="A1287" s="360" t="s">
        <v>1924</v>
      </c>
      <c r="B1287" s="157">
        <v>2016</v>
      </c>
      <c r="C1287" s="157">
        <v>6</v>
      </c>
      <c r="D1287" s="342" t="s">
        <v>1016</v>
      </c>
      <c r="E1287" s="159">
        <v>42531</v>
      </c>
      <c r="F1287" s="159">
        <v>42534</v>
      </c>
      <c r="G1287" s="343">
        <f t="shared" ref="G1287:G1288" ca="1" si="5080">IF($N$1&gt;F1287,0,(F1287-$N$1))</f>
        <v>0</v>
      </c>
      <c r="H1287" s="156" t="s">
        <v>74</v>
      </c>
      <c r="I1287" s="156" t="s">
        <v>145</v>
      </c>
      <c r="J1287" s="156" t="s">
        <v>1925</v>
      </c>
      <c r="K1287" s="344" t="str">
        <f t="shared" ref="K1287:K1288" ca="1" si="5081">IF(F1287=0,$L$3,(IF(G1287=0,$L$1,$L$2)))</f>
        <v>Completed</v>
      </c>
      <c r="L1287" s="157" t="s">
        <v>57</v>
      </c>
      <c r="M1287" s="157" t="s">
        <v>58</v>
      </c>
      <c r="N1287" s="157" t="s">
        <v>108</v>
      </c>
      <c r="O1287" s="157" t="s">
        <v>109</v>
      </c>
      <c r="P1287" s="157" t="s">
        <v>100</v>
      </c>
      <c r="Q1287" s="157" t="s">
        <v>101</v>
      </c>
      <c r="R1287" s="158">
        <v>1.4999999999999999E-2</v>
      </c>
      <c r="S1287" s="158">
        <v>3.3000000000000002E-2</v>
      </c>
      <c r="T1287" s="345">
        <v>30000</v>
      </c>
      <c r="U1287" s="345">
        <v>30263</v>
      </c>
      <c r="V1287" s="344">
        <f t="shared" ref="V1287:V1288" si="5082">IF(U1287&gt;T1287,0,T1287-U1287)</f>
        <v>0</v>
      </c>
      <c r="W1287" s="344">
        <f t="shared" ref="W1287:W1288" si="5083">IF(U1287&gt;T1287,T1287,U1287)</f>
        <v>30000</v>
      </c>
      <c r="X1287" s="345"/>
      <c r="Y1287" s="346">
        <f t="shared" ref="Y1287:Y1288" si="5084">X1287/U1287</f>
        <v>0</v>
      </c>
      <c r="Z1287" s="347" t="e">
        <f t="shared" ref="Z1287:Z1288" si="5085">AE1287/X1287</f>
        <v>#DIV/0!</v>
      </c>
      <c r="AA1287" s="348">
        <f t="shared" ref="AA1287:AA1288" si="5086">IF(O1287="cpv",(T1287*R1287),(T1287/1000*R1287))</f>
        <v>450</v>
      </c>
      <c r="AB1287" s="349">
        <f t="shared" ref="AB1287:AB1288" si="5087">IF(O1287="cpv",(IF(V1287&gt;0,U1287*R1287,AA1287)),(IF(V1287&gt;0,U1287/1000*R1287,AA1287)))</f>
        <v>450</v>
      </c>
      <c r="AC1287" s="348">
        <f t="shared" ref="AC1287:AC1288" si="5088">AB1287-AA1287</f>
        <v>0</v>
      </c>
      <c r="AD1287" s="350">
        <f t="shared" ref="AD1287:AD1288" si="5089">IF(O1287="cpv",(T1287*S1287),(T1287/1000*S1287))</f>
        <v>990</v>
      </c>
      <c r="AE1287" s="295">
        <v>1000</v>
      </c>
      <c r="AF1287" s="352">
        <f t="shared" ref="AF1287:AF1288" si="5090">AE1287-AD1287</f>
        <v>10</v>
      </c>
      <c r="AG1287" s="352">
        <v>0</v>
      </c>
      <c r="AH1287" s="352">
        <f t="shared" ref="AH1287:AH1288" si="5091">AE1287-AB1287-AG1287</f>
        <v>550</v>
      </c>
      <c r="AI1287" s="353">
        <f t="shared" ref="AI1287:AI1288" si="5092">AH1287/AE1287</f>
        <v>0.55000000000000004</v>
      </c>
    </row>
    <row r="1288" spans="1:35" ht="15" hidden="1" customHeight="1" thickBot="1" x14ac:dyDescent="0.3">
      <c r="A1288" s="359" t="s">
        <v>1926</v>
      </c>
      <c r="B1288" s="111">
        <v>2016</v>
      </c>
      <c r="C1288" s="111">
        <v>6</v>
      </c>
      <c r="D1288" s="112" t="s">
        <v>1016</v>
      </c>
      <c r="E1288" s="113">
        <v>42531</v>
      </c>
      <c r="F1288" s="113">
        <v>42551</v>
      </c>
      <c r="G1288" s="114">
        <f t="shared" ca="1" si="5080"/>
        <v>0</v>
      </c>
      <c r="H1288" s="115" t="s">
        <v>54</v>
      </c>
      <c r="I1288" s="115" t="s">
        <v>140</v>
      </c>
      <c r="J1288" s="115" t="s">
        <v>1929</v>
      </c>
      <c r="K1288" s="116" t="str">
        <f t="shared" ca="1" si="5081"/>
        <v>Completed</v>
      </c>
      <c r="L1288" s="111" t="s">
        <v>64</v>
      </c>
      <c r="M1288" s="111" t="s">
        <v>58</v>
      </c>
      <c r="N1288" s="111" t="s">
        <v>108</v>
      </c>
      <c r="O1288" s="111" t="s">
        <v>109</v>
      </c>
      <c r="P1288" s="111" t="s">
        <v>100</v>
      </c>
      <c r="Q1288" s="111" t="s">
        <v>101</v>
      </c>
      <c r="R1288" s="117">
        <v>6.0000000000000001E-3</v>
      </c>
      <c r="S1288" s="117">
        <v>3.3000000000000002E-2</v>
      </c>
      <c r="T1288" s="118">
        <v>25000</v>
      </c>
      <c r="U1288" s="118">
        <v>25137</v>
      </c>
      <c r="V1288" s="116">
        <f t="shared" si="5082"/>
        <v>0</v>
      </c>
      <c r="W1288" s="116">
        <f t="shared" si="5083"/>
        <v>25000</v>
      </c>
      <c r="X1288" s="118">
        <v>9679</v>
      </c>
      <c r="Y1288" s="119">
        <f t="shared" si="5084"/>
        <v>0.38504992640330987</v>
      </c>
      <c r="Z1288" s="120">
        <f t="shared" si="5085"/>
        <v>0.10920343010641595</v>
      </c>
      <c r="AA1288" s="121">
        <f t="shared" si="5086"/>
        <v>150</v>
      </c>
      <c r="AB1288" s="122">
        <f t="shared" si="5087"/>
        <v>150</v>
      </c>
      <c r="AC1288" s="121">
        <f t="shared" si="5088"/>
        <v>0</v>
      </c>
      <c r="AD1288" s="123">
        <f t="shared" si="5089"/>
        <v>825</v>
      </c>
      <c r="AE1288" s="293">
        <v>1056.98</v>
      </c>
      <c r="AF1288" s="124">
        <f t="shared" si="5090"/>
        <v>231.98000000000002</v>
      </c>
      <c r="AG1288" s="124">
        <v>0</v>
      </c>
      <c r="AH1288" s="124">
        <f t="shared" si="5091"/>
        <v>906.98</v>
      </c>
      <c r="AI1288" s="340">
        <f t="shared" si="5092"/>
        <v>0.8580862457189351</v>
      </c>
    </row>
    <row r="1289" spans="1:35" ht="15" hidden="1" customHeight="1" thickBot="1" x14ac:dyDescent="0.3">
      <c r="A1289" s="361" t="s">
        <v>1927</v>
      </c>
      <c r="B1289" s="97">
        <v>2016</v>
      </c>
      <c r="C1289" s="97">
        <v>6</v>
      </c>
      <c r="D1289" s="98" t="s">
        <v>1016</v>
      </c>
      <c r="E1289" s="99">
        <v>42531</v>
      </c>
      <c r="F1289" s="99">
        <v>42551</v>
      </c>
      <c r="G1289" s="100">
        <f t="shared" ref="G1289:G1290" ca="1" si="5093">IF($N$1&gt;F1289,0,(F1289-$N$1))</f>
        <v>0</v>
      </c>
      <c r="H1289" s="96" t="s">
        <v>54</v>
      </c>
      <c r="I1289" s="96" t="s">
        <v>140</v>
      </c>
      <c r="J1289" s="96" t="s">
        <v>1929</v>
      </c>
      <c r="K1289" s="101" t="str">
        <f t="shared" ref="K1289:K1290" ca="1" si="5094">IF(F1289=0,$L$3,(IF(G1289=0,$L$1,$L$2)))</f>
        <v>Completed</v>
      </c>
      <c r="L1289" s="97" t="s">
        <v>133</v>
      </c>
      <c r="M1289" s="97" t="s">
        <v>58</v>
      </c>
      <c r="N1289" s="97" t="s">
        <v>108</v>
      </c>
      <c r="O1289" s="97" t="s">
        <v>109</v>
      </c>
      <c r="P1289" s="97" t="s">
        <v>100</v>
      </c>
      <c r="Q1289" s="97" t="s">
        <v>101</v>
      </c>
      <c r="R1289" s="102">
        <v>5.0000000000000001E-3</v>
      </c>
      <c r="S1289" s="102">
        <v>3.3000000000000002E-2</v>
      </c>
      <c r="T1289" s="103">
        <v>30000</v>
      </c>
      <c r="U1289" s="103">
        <v>30514</v>
      </c>
      <c r="V1289" s="101">
        <f t="shared" ref="V1289:V1290" si="5095">IF(U1289&gt;T1289,0,T1289-U1289)</f>
        <v>0</v>
      </c>
      <c r="W1289" s="101">
        <f t="shared" ref="W1289:W1290" si="5096">IF(U1289&gt;T1289,T1289,U1289)</f>
        <v>30000</v>
      </c>
      <c r="X1289" s="103">
        <v>4825</v>
      </c>
      <c r="Y1289" s="104">
        <f t="shared" ref="Y1289:Y1290" si="5097">X1289/U1289</f>
        <v>0.15812413973913614</v>
      </c>
      <c r="Z1289" s="105">
        <f t="shared" ref="Z1289:Z1290" si="5098">AE1289/X1289</f>
        <v>0.20725388601036268</v>
      </c>
      <c r="AA1289" s="106">
        <f t="shared" ref="AA1289:AA1290" si="5099">IF(O1289="cpv",(T1289*R1289),(T1289/1000*R1289))</f>
        <v>150</v>
      </c>
      <c r="AB1289" s="107">
        <f t="shared" ref="AB1289:AB1290" si="5100">IF(O1289="cpv",(IF(V1289&gt;0,U1289*R1289,AA1289)),(IF(V1289&gt;0,U1289/1000*R1289,AA1289)))</f>
        <v>150</v>
      </c>
      <c r="AC1289" s="106">
        <f t="shared" ref="AC1289:AC1290" si="5101">AB1289-AA1289</f>
        <v>0</v>
      </c>
      <c r="AD1289" s="108">
        <f t="shared" ref="AD1289:AD1290" si="5102">IF(O1289="cpv",(T1289*S1289),(T1289/1000*S1289))</f>
        <v>990</v>
      </c>
      <c r="AE1289" s="293">
        <v>1000</v>
      </c>
      <c r="AF1289" s="109">
        <f t="shared" ref="AF1289:AF1290" si="5103">AE1289-AD1289</f>
        <v>10</v>
      </c>
      <c r="AG1289" s="109">
        <v>0</v>
      </c>
      <c r="AH1289" s="109">
        <f t="shared" ref="AH1289:AH1290" si="5104">AE1289-AB1289-AG1289</f>
        <v>850</v>
      </c>
      <c r="AI1289" s="341">
        <f t="shared" ref="AI1289:AI1290" si="5105">AH1289/AE1289</f>
        <v>0.85</v>
      </c>
    </row>
    <row r="1290" spans="1:35" ht="15.75" hidden="1" customHeight="1" thickBot="1" x14ac:dyDescent="0.3">
      <c r="A1290" s="360" t="s">
        <v>1928</v>
      </c>
      <c r="B1290" s="157">
        <v>2016</v>
      </c>
      <c r="C1290" s="157">
        <v>6</v>
      </c>
      <c r="D1290" s="342" t="s">
        <v>1016</v>
      </c>
      <c r="E1290" s="159">
        <v>42531</v>
      </c>
      <c r="F1290" s="159">
        <v>42551</v>
      </c>
      <c r="G1290" s="343">
        <f t="shared" ca="1" si="5093"/>
        <v>0</v>
      </c>
      <c r="H1290" s="156" t="s">
        <v>54</v>
      </c>
      <c r="I1290" s="156" t="s">
        <v>140</v>
      </c>
      <c r="J1290" s="156" t="s">
        <v>1929</v>
      </c>
      <c r="K1290" s="344" t="str">
        <f t="shared" ca="1" si="5094"/>
        <v>Completed</v>
      </c>
      <c r="L1290" s="157" t="s">
        <v>77</v>
      </c>
      <c r="M1290" s="157" t="s">
        <v>58</v>
      </c>
      <c r="N1290" s="157" t="s">
        <v>108</v>
      </c>
      <c r="O1290" s="157" t="s">
        <v>109</v>
      </c>
      <c r="P1290" s="157" t="s">
        <v>100</v>
      </c>
      <c r="Q1290" s="157" t="s">
        <v>101</v>
      </c>
      <c r="R1290" s="158">
        <v>1.4999999999999999E-2</v>
      </c>
      <c r="S1290" s="158">
        <v>3.3000000000000002E-2</v>
      </c>
      <c r="T1290" s="345">
        <v>90000</v>
      </c>
      <c r="U1290" s="345">
        <v>76213</v>
      </c>
      <c r="V1290" s="344">
        <f t="shared" si="5095"/>
        <v>13787</v>
      </c>
      <c r="W1290" s="344">
        <f t="shared" si="5096"/>
        <v>76213</v>
      </c>
      <c r="X1290" s="345">
        <v>14797</v>
      </c>
      <c r="Y1290" s="346">
        <f t="shared" si="5097"/>
        <v>0.19415322845183894</v>
      </c>
      <c r="Z1290" s="347">
        <f t="shared" si="5098"/>
        <v>0.16219503953504089</v>
      </c>
      <c r="AA1290" s="348">
        <f t="shared" si="5099"/>
        <v>1350</v>
      </c>
      <c r="AB1290" s="349">
        <f t="shared" si="5100"/>
        <v>1143.1949999999999</v>
      </c>
      <c r="AC1290" s="348">
        <f t="shared" si="5101"/>
        <v>-206.80500000000006</v>
      </c>
      <c r="AD1290" s="350">
        <f t="shared" si="5102"/>
        <v>2970</v>
      </c>
      <c r="AE1290" s="295">
        <v>2400</v>
      </c>
      <c r="AF1290" s="352">
        <f t="shared" si="5103"/>
        <v>-570</v>
      </c>
      <c r="AG1290" s="352">
        <v>0</v>
      </c>
      <c r="AH1290" s="352">
        <f t="shared" si="5104"/>
        <v>1256.8050000000001</v>
      </c>
      <c r="AI1290" s="353">
        <f t="shared" si="5105"/>
        <v>0.52366875000000002</v>
      </c>
    </row>
    <row r="1291" spans="1:35" ht="15" hidden="1" customHeight="1" thickBot="1" x14ac:dyDescent="0.3">
      <c r="A1291" s="359" t="s">
        <v>1930</v>
      </c>
      <c r="B1291" s="111">
        <v>2016</v>
      </c>
      <c r="C1291" s="111">
        <v>6</v>
      </c>
      <c r="D1291" s="112" t="s">
        <v>1016</v>
      </c>
      <c r="E1291" s="113">
        <v>42531</v>
      </c>
      <c r="F1291" s="113">
        <v>42542</v>
      </c>
      <c r="G1291" s="114">
        <f t="shared" ref="G1291:G1293" ca="1" si="5106">IF($N$1&gt;F1291,0,(F1291-$N$1))</f>
        <v>0</v>
      </c>
      <c r="H1291" s="115" t="s">
        <v>54</v>
      </c>
      <c r="I1291" s="115" t="s">
        <v>115</v>
      </c>
      <c r="J1291" s="115" t="s">
        <v>1932</v>
      </c>
      <c r="K1291" s="116" t="str">
        <f t="shared" ref="K1291:K1293" ca="1" si="5107">IF(F1291=0,$L$3,(IF(G1291=0,$L$1,$L$2)))</f>
        <v>Completed</v>
      </c>
      <c r="L1291" s="111" t="s">
        <v>57</v>
      </c>
      <c r="M1291" s="111" t="s">
        <v>58</v>
      </c>
      <c r="N1291" s="111" t="s">
        <v>108</v>
      </c>
      <c r="O1291" s="111" t="s">
        <v>109</v>
      </c>
      <c r="P1291" s="111" t="s">
        <v>100</v>
      </c>
      <c r="Q1291" s="111" t="s">
        <v>101</v>
      </c>
      <c r="R1291" s="117">
        <v>1.4999999999999999E-2</v>
      </c>
      <c r="S1291" s="117">
        <v>3.3000000000000002E-2</v>
      </c>
      <c r="T1291" s="118">
        <v>50000</v>
      </c>
      <c r="U1291" s="118">
        <v>24171</v>
      </c>
      <c r="V1291" s="116">
        <f t="shared" ref="V1291:V1293" si="5108">IF(U1291&gt;T1291,0,T1291-U1291)</f>
        <v>25829</v>
      </c>
      <c r="W1291" s="116">
        <f t="shared" ref="W1291:W1293" si="5109">IF(U1291&gt;T1291,T1291,U1291)</f>
        <v>24171</v>
      </c>
      <c r="X1291" s="118">
        <v>656</v>
      </c>
      <c r="Y1291" s="119">
        <f t="shared" ref="Y1291:Y1293" si="5110">X1291/U1291</f>
        <v>2.7139961110421579E-2</v>
      </c>
      <c r="Z1291" s="120">
        <f t="shared" ref="Z1291:Z1293" si="5111">AE1291/X1291</f>
        <v>0.76219512195121952</v>
      </c>
      <c r="AA1291" s="121">
        <f t="shared" ref="AA1291:AA1293" si="5112">IF(O1291="cpv",(T1291*R1291),(T1291/1000*R1291))</f>
        <v>750</v>
      </c>
      <c r="AB1291" s="122">
        <f t="shared" ref="AB1291:AB1293" si="5113">IF(O1291="cpv",(IF(V1291&gt;0,U1291*R1291,AA1291)),(IF(V1291&gt;0,U1291/1000*R1291,AA1291)))</f>
        <v>362.565</v>
      </c>
      <c r="AC1291" s="121">
        <f t="shared" ref="AC1291:AC1293" si="5114">AB1291-AA1291</f>
        <v>-387.435</v>
      </c>
      <c r="AD1291" s="123">
        <f t="shared" ref="AD1291:AD1293" si="5115">IF(O1291="cpv",(T1291*S1291),(T1291/1000*S1291))</f>
        <v>1650</v>
      </c>
      <c r="AE1291" s="293">
        <v>500</v>
      </c>
      <c r="AF1291" s="124">
        <f t="shared" ref="AF1291:AF1293" si="5116">AE1291-AD1291</f>
        <v>-1150</v>
      </c>
      <c r="AG1291" s="124">
        <v>0</v>
      </c>
      <c r="AH1291" s="124">
        <f t="shared" ref="AH1291:AH1293" si="5117">AE1291-AB1291-AG1291</f>
        <v>137.435</v>
      </c>
      <c r="AI1291" s="340">
        <f t="shared" ref="AI1291:AI1293" si="5118">AH1291/AE1291</f>
        <v>0.27487</v>
      </c>
    </row>
    <row r="1292" spans="1:35" ht="15" hidden="1" customHeight="1" thickBot="1" x14ac:dyDescent="0.3">
      <c r="A1292" s="361" t="s">
        <v>1933</v>
      </c>
      <c r="B1292" s="97">
        <v>2016</v>
      </c>
      <c r="C1292" s="97">
        <v>6</v>
      </c>
      <c r="D1292" s="98" t="s">
        <v>1016</v>
      </c>
      <c r="E1292" s="99">
        <v>42531</v>
      </c>
      <c r="F1292" s="99">
        <v>42542</v>
      </c>
      <c r="G1292" s="100">
        <f t="shared" ref="G1292" ca="1" si="5119">IF($N$1&gt;F1292,0,(F1292-$N$1))</f>
        <v>0</v>
      </c>
      <c r="H1292" s="96" t="s">
        <v>54</v>
      </c>
      <c r="I1292" s="96" t="s">
        <v>115</v>
      </c>
      <c r="J1292" s="96" t="s">
        <v>1932</v>
      </c>
      <c r="K1292" s="101" t="str">
        <f t="shared" ref="K1292" ca="1" si="5120">IF(F1292=0,$L$3,(IF(G1292=0,$L$1,$L$2)))</f>
        <v>Completed</v>
      </c>
      <c r="L1292" s="97" t="s">
        <v>635</v>
      </c>
      <c r="M1292" s="97" t="s">
        <v>58</v>
      </c>
      <c r="N1292" s="97" t="s">
        <v>108</v>
      </c>
      <c r="O1292" s="97" t="s">
        <v>109</v>
      </c>
      <c r="P1292" s="97" t="s">
        <v>100</v>
      </c>
      <c r="Q1292" s="97" t="s">
        <v>101</v>
      </c>
      <c r="R1292" s="102">
        <v>2.2499999999999999E-2</v>
      </c>
      <c r="S1292" s="102">
        <v>3.3000000000000002E-2</v>
      </c>
      <c r="T1292" s="103">
        <v>50000</v>
      </c>
      <c r="U1292" s="103">
        <v>52008</v>
      </c>
      <c r="V1292" s="101">
        <f t="shared" ref="V1292" si="5121">IF(U1292&gt;T1292,0,T1292-U1292)</f>
        <v>0</v>
      </c>
      <c r="W1292" s="101">
        <f t="shared" ref="W1292" si="5122">IF(U1292&gt;T1292,T1292,U1292)</f>
        <v>50000</v>
      </c>
      <c r="X1292" s="103"/>
      <c r="Y1292" s="104">
        <f t="shared" ref="Y1292" si="5123">X1292/U1292</f>
        <v>0</v>
      </c>
      <c r="Z1292" s="105" t="e">
        <f t="shared" ref="Z1292" si="5124">AE1292/X1292</f>
        <v>#DIV/0!</v>
      </c>
      <c r="AA1292" s="106">
        <f t="shared" ref="AA1292" si="5125">IF(O1292="cpv",(T1292*R1292),(T1292/1000*R1292))</f>
        <v>1125</v>
      </c>
      <c r="AB1292" s="107">
        <f t="shared" ref="AB1292" si="5126">IF(O1292="cpv",(IF(V1292&gt;0,U1292*R1292,AA1292)),(IF(V1292&gt;0,U1292/1000*R1292,AA1292)))</f>
        <v>1125</v>
      </c>
      <c r="AC1292" s="106">
        <f t="shared" ref="AC1292" si="5127">AB1292-AA1292</f>
        <v>0</v>
      </c>
      <c r="AD1292" s="108">
        <f t="shared" ref="AD1292" si="5128">IF(O1292="cpv",(T1292*S1292),(T1292/1000*S1292))</f>
        <v>1650</v>
      </c>
      <c r="AE1292" s="293">
        <v>1149.3800000000001</v>
      </c>
      <c r="AF1292" s="109">
        <f t="shared" ref="AF1292" si="5129">AE1292-AD1292</f>
        <v>-500.61999999999989</v>
      </c>
      <c r="AG1292" s="109">
        <v>0</v>
      </c>
      <c r="AH1292" s="109">
        <f t="shared" ref="AH1292" si="5130">AE1292-AB1292-AG1292</f>
        <v>24.380000000000109</v>
      </c>
      <c r="AI1292" s="341">
        <f t="shared" ref="AI1292" si="5131">AH1292/AE1292</f>
        <v>2.1211435730567878E-2</v>
      </c>
    </row>
    <row r="1293" spans="1:35" ht="15" hidden="1" customHeight="1" thickBot="1" x14ac:dyDescent="0.3">
      <c r="A1293" s="361" t="s">
        <v>2094</v>
      </c>
      <c r="B1293" s="97">
        <v>2016</v>
      </c>
      <c r="C1293" s="97">
        <v>6</v>
      </c>
      <c r="D1293" s="98" t="s">
        <v>1016</v>
      </c>
      <c r="E1293" s="99">
        <v>42531</v>
      </c>
      <c r="F1293" s="99">
        <v>42542</v>
      </c>
      <c r="G1293" s="100">
        <f t="shared" ca="1" si="5106"/>
        <v>0</v>
      </c>
      <c r="H1293" s="96" t="s">
        <v>54</v>
      </c>
      <c r="I1293" s="96" t="s">
        <v>115</v>
      </c>
      <c r="J1293" s="96" t="s">
        <v>1932</v>
      </c>
      <c r="K1293" s="101" t="str">
        <f t="shared" ca="1" si="5107"/>
        <v>Completed</v>
      </c>
      <c r="L1293" s="97" t="s">
        <v>64</v>
      </c>
      <c r="M1293" s="97" t="s">
        <v>58</v>
      </c>
      <c r="N1293" s="97" t="s">
        <v>108</v>
      </c>
      <c r="O1293" s="97" t="s">
        <v>109</v>
      </c>
      <c r="P1293" s="97" t="s">
        <v>100</v>
      </c>
      <c r="Q1293" s="97" t="s">
        <v>101</v>
      </c>
      <c r="R1293" s="102">
        <v>6.0000000000000001E-3</v>
      </c>
      <c r="S1293" s="102">
        <v>3.3000000000000002E-2</v>
      </c>
      <c r="T1293" s="103">
        <v>50000</v>
      </c>
      <c r="U1293" s="103">
        <v>51105</v>
      </c>
      <c r="V1293" s="101">
        <f t="shared" si="5108"/>
        <v>0</v>
      </c>
      <c r="W1293" s="101">
        <f t="shared" si="5109"/>
        <v>50000</v>
      </c>
      <c r="X1293" s="103">
        <v>910</v>
      </c>
      <c r="Y1293" s="104">
        <f t="shared" si="5110"/>
        <v>1.780647686136386E-2</v>
      </c>
      <c r="Z1293" s="105">
        <f t="shared" si="5111"/>
        <v>1.098901098901099</v>
      </c>
      <c r="AA1293" s="106">
        <f t="shared" si="5112"/>
        <v>300</v>
      </c>
      <c r="AB1293" s="107">
        <f t="shared" si="5113"/>
        <v>300</v>
      </c>
      <c r="AC1293" s="106">
        <f t="shared" si="5114"/>
        <v>0</v>
      </c>
      <c r="AD1293" s="108">
        <f t="shared" si="5115"/>
        <v>1650</v>
      </c>
      <c r="AE1293" s="293">
        <v>1000</v>
      </c>
      <c r="AF1293" s="109">
        <f t="shared" si="5116"/>
        <v>-650</v>
      </c>
      <c r="AG1293" s="109">
        <v>0</v>
      </c>
      <c r="AH1293" s="109">
        <f t="shared" si="5117"/>
        <v>700</v>
      </c>
      <c r="AI1293" s="341">
        <f t="shared" si="5118"/>
        <v>0.7</v>
      </c>
    </row>
    <row r="1294" spans="1:35" ht="15.75" hidden="1" customHeight="1" thickBot="1" x14ac:dyDescent="0.3">
      <c r="A1294" s="360" t="s">
        <v>1931</v>
      </c>
      <c r="B1294" s="157">
        <v>2016</v>
      </c>
      <c r="C1294" s="157">
        <v>6</v>
      </c>
      <c r="D1294" s="342" t="s">
        <v>1016</v>
      </c>
      <c r="E1294" s="159">
        <v>42531</v>
      </c>
      <c r="F1294" s="159">
        <v>42542</v>
      </c>
      <c r="G1294" s="343">
        <f t="shared" ref="G1294:G1295" ca="1" si="5132">IF($N$1&gt;F1294,0,(F1294-$N$1))</f>
        <v>0</v>
      </c>
      <c r="H1294" s="156" t="s">
        <v>54</v>
      </c>
      <c r="I1294" s="156" t="s">
        <v>115</v>
      </c>
      <c r="J1294" s="156" t="s">
        <v>1932</v>
      </c>
      <c r="K1294" s="344" t="str">
        <f t="shared" ref="K1294:K1295" ca="1" si="5133">IF(F1294=0,$L$3,(IF(G1294=0,$L$1,$L$2)))</f>
        <v>Completed</v>
      </c>
      <c r="L1294" s="157" t="s">
        <v>133</v>
      </c>
      <c r="M1294" s="157" t="s">
        <v>58</v>
      </c>
      <c r="N1294" s="157" t="s">
        <v>108</v>
      </c>
      <c r="O1294" s="157" t="s">
        <v>109</v>
      </c>
      <c r="P1294" s="157" t="s">
        <v>100</v>
      </c>
      <c r="Q1294" s="157" t="s">
        <v>101</v>
      </c>
      <c r="R1294" s="158">
        <v>5.0000000000000001E-3</v>
      </c>
      <c r="S1294" s="158">
        <v>3.3000000000000002E-2</v>
      </c>
      <c r="T1294" s="345">
        <v>40000</v>
      </c>
      <c r="U1294" s="345">
        <v>40469</v>
      </c>
      <c r="V1294" s="344">
        <f t="shared" ref="V1294:V1295" si="5134">IF(U1294&gt;T1294,0,T1294-U1294)</f>
        <v>0</v>
      </c>
      <c r="W1294" s="344">
        <f t="shared" ref="W1294:W1295" si="5135">IF(U1294&gt;T1294,T1294,U1294)</f>
        <v>40000</v>
      </c>
      <c r="X1294" s="345">
        <v>7027</v>
      </c>
      <c r="Y1294" s="346">
        <f t="shared" ref="Y1294:Y1295" si="5136">X1294/U1294</f>
        <v>0.17363908176629025</v>
      </c>
      <c r="Z1294" s="347">
        <f t="shared" ref="Z1294:Z1295" si="5137">AE1294/X1294</f>
        <v>0.17076988757649067</v>
      </c>
      <c r="AA1294" s="348">
        <f t="shared" ref="AA1294:AA1295" si="5138">IF(O1294="cpv",(T1294*R1294),(T1294/1000*R1294))</f>
        <v>200</v>
      </c>
      <c r="AB1294" s="349">
        <f t="shared" ref="AB1294:AB1295" si="5139">IF(O1294="cpv",(IF(V1294&gt;0,U1294*R1294,AA1294)),(IF(V1294&gt;0,U1294/1000*R1294,AA1294)))</f>
        <v>200</v>
      </c>
      <c r="AC1294" s="348">
        <f t="shared" ref="AC1294:AC1295" si="5140">AB1294-AA1294</f>
        <v>0</v>
      </c>
      <c r="AD1294" s="350">
        <f t="shared" ref="AD1294:AD1295" si="5141">IF(O1294="cpv",(T1294*S1294),(T1294/1000*S1294))</f>
        <v>1320</v>
      </c>
      <c r="AE1294" s="295">
        <v>1200</v>
      </c>
      <c r="AF1294" s="352">
        <f t="shared" ref="AF1294:AF1295" si="5142">AE1294-AD1294</f>
        <v>-120</v>
      </c>
      <c r="AG1294" s="352">
        <v>0</v>
      </c>
      <c r="AH1294" s="352">
        <f t="shared" ref="AH1294:AH1295" si="5143">AE1294-AB1294-AG1294</f>
        <v>1000</v>
      </c>
      <c r="AI1294" s="353">
        <f t="shared" ref="AI1294:AI1295" si="5144">AH1294/AE1294</f>
        <v>0.83333333333333337</v>
      </c>
    </row>
    <row r="1295" spans="1:35" ht="15.75" hidden="1" customHeight="1" thickBot="1" x14ac:dyDescent="0.3">
      <c r="A1295" s="362" t="s">
        <v>1934</v>
      </c>
      <c r="B1295" s="141">
        <v>2016</v>
      </c>
      <c r="C1295" s="141">
        <v>6</v>
      </c>
      <c r="D1295" s="142" t="s">
        <v>1016</v>
      </c>
      <c r="E1295" s="143">
        <v>42531</v>
      </c>
      <c r="F1295" s="143">
        <v>42551</v>
      </c>
      <c r="G1295" s="144">
        <f t="shared" ca="1" si="5132"/>
        <v>0</v>
      </c>
      <c r="H1295" s="145" t="s">
        <v>74</v>
      </c>
      <c r="I1295" s="145" t="s">
        <v>940</v>
      </c>
      <c r="J1295" s="145" t="s">
        <v>1935</v>
      </c>
      <c r="K1295" s="146" t="str">
        <f t="shared" ca="1" si="5133"/>
        <v>Completed</v>
      </c>
      <c r="L1295" s="141" t="s">
        <v>817</v>
      </c>
      <c r="M1295" s="141" t="s">
        <v>58</v>
      </c>
      <c r="N1295" s="141" t="s">
        <v>587</v>
      </c>
      <c r="O1295" s="141" t="s">
        <v>109</v>
      </c>
      <c r="P1295" s="141" t="s">
        <v>100</v>
      </c>
      <c r="Q1295" s="141" t="s">
        <v>101</v>
      </c>
      <c r="R1295" s="147">
        <v>3.9E-2</v>
      </c>
      <c r="S1295" s="147">
        <v>0.06</v>
      </c>
      <c r="T1295" s="148">
        <v>100000</v>
      </c>
      <c r="U1295" s="148">
        <v>105516</v>
      </c>
      <c r="V1295" s="146">
        <f t="shared" si="5134"/>
        <v>0</v>
      </c>
      <c r="W1295" s="146">
        <f t="shared" si="5135"/>
        <v>100000</v>
      </c>
      <c r="X1295" s="148">
        <v>1530</v>
      </c>
      <c r="Y1295" s="149">
        <f t="shared" si="5136"/>
        <v>1.4500170590242238E-2</v>
      </c>
      <c r="Z1295" s="150">
        <f t="shared" si="5137"/>
        <v>3.9215686274509802</v>
      </c>
      <c r="AA1295" s="151">
        <f t="shared" si="5138"/>
        <v>3900</v>
      </c>
      <c r="AB1295" s="152">
        <f t="shared" si="5139"/>
        <v>3900</v>
      </c>
      <c r="AC1295" s="151">
        <f t="shared" si="5140"/>
        <v>0</v>
      </c>
      <c r="AD1295" s="153">
        <f t="shared" si="5141"/>
        <v>6000</v>
      </c>
      <c r="AE1295" s="295">
        <f>IF((SUMIF($J$7:$J$1048576,J1295,$U$7:$U$1048576))&gt;(SUMIF($J$7:$J$1048576,J1295,$T$7:$T$1048576)),AD1295,(IF(O1295="cpv",(U1295*S1295),(U1295*S1295/1000))))</f>
        <v>6000</v>
      </c>
      <c r="AF1295" s="154">
        <f t="shared" si="5142"/>
        <v>0</v>
      </c>
      <c r="AG1295" s="154">
        <v>0</v>
      </c>
      <c r="AH1295" s="154">
        <f t="shared" si="5143"/>
        <v>2100</v>
      </c>
      <c r="AI1295" s="354">
        <f t="shared" si="5144"/>
        <v>0.35</v>
      </c>
    </row>
    <row r="1296" spans="1:35" ht="15" hidden="1" customHeight="1" thickBot="1" x14ac:dyDescent="0.3">
      <c r="A1296" s="359" t="s">
        <v>1936</v>
      </c>
      <c r="B1296" s="111">
        <v>2016</v>
      </c>
      <c r="C1296" s="111">
        <v>6</v>
      </c>
      <c r="D1296" s="112" t="s">
        <v>1016</v>
      </c>
      <c r="E1296" s="113">
        <v>42531</v>
      </c>
      <c r="F1296" s="113">
        <v>42551</v>
      </c>
      <c r="G1296" s="114">
        <f t="shared" ref="G1296:G1297" ca="1" si="5145">IF($N$1&gt;F1296,0,(F1296-$N$1))</f>
        <v>0</v>
      </c>
      <c r="H1296" s="115" t="s">
        <v>74</v>
      </c>
      <c r="I1296" s="115" t="s">
        <v>940</v>
      </c>
      <c r="J1296" s="115" t="s">
        <v>1942</v>
      </c>
      <c r="K1296" s="116" t="str">
        <f t="shared" ref="K1296:K1297" ca="1" si="5146">IF(F1296=0,$L$3,(IF(G1296=0,$L$1,$L$2)))</f>
        <v>Completed</v>
      </c>
      <c r="L1296" s="111" t="s">
        <v>1773</v>
      </c>
      <c r="M1296" s="111" t="s">
        <v>58</v>
      </c>
      <c r="N1296" s="111" t="s">
        <v>108</v>
      </c>
      <c r="O1296" s="111" t="s">
        <v>109</v>
      </c>
      <c r="P1296" s="111" t="s">
        <v>100</v>
      </c>
      <c r="Q1296" s="111" t="s">
        <v>101</v>
      </c>
      <c r="R1296" s="117">
        <v>0.01</v>
      </c>
      <c r="S1296" s="117">
        <v>3.5000000000000003E-2</v>
      </c>
      <c r="T1296" s="118">
        <v>100000</v>
      </c>
      <c r="U1296" s="118">
        <v>100033</v>
      </c>
      <c r="V1296" s="116">
        <f t="shared" ref="V1296:V1297" si="5147">IF(U1296&gt;T1296,0,T1296-U1296)</f>
        <v>0</v>
      </c>
      <c r="W1296" s="116">
        <f t="shared" ref="W1296:W1297" si="5148">IF(U1296&gt;T1296,T1296,U1296)</f>
        <v>100000</v>
      </c>
      <c r="X1296" s="118">
        <v>10013</v>
      </c>
      <c r="Y1296" s="119">
        <f t="shared" ref="Y1296:Y1297" si="5149">X1296/U1296</f>
        <v>0.10009696800055981</v>
      </c>
      <c r="Z1296" s="120">
        <f t="shared" ref="Z1296:Z1297" si="5150">AE1296/X1296</f>
        <v>0.3679177069809248</v>
      </c>
      <c r="AA1296" s="121">
        <f t="shared" ref="AA1296:AA1297" si="5151">IF(O1296="cpv",(T1296*R1296),(T1296/1000*R1296))</f>
        <v>1000</v>
      </c>
      <c r="AB1296" s="122">
        <f t="shared" ref="AB1296:AB1297" si="5152">IF(O1296="cpv",(IF(V1296&gt;0,U1296*R1296,AA1296)),(IF(V1296&gt;0,U1296/1000*R1296,AA1296)))</f>
        <v>1000</v>
      </c>
      <c r="AC1296" s="121">
        <f t="shared" ref="AC1296:AC1297" si="5153">AB1296-AA1296</f>
        <v>0</v>
      </c>
      <c r="AD1296" s="123">
        <f t="shared" ref="AD1296:AD1297" si="5154">IF(O1296="cpv",(T1296*S1296),(T1296/1000*S1296))</f>
        <v>3500.0000000000005</v>
      </c>
      <c r="AE1296" s="293">
        <v>3683.96</v>
      </c>
      <c r="AF1296" s="124">
        <f t="shared" ref="AF1296:AF1297" si="5155">AE1296-AD1296</f>
        <v>183.95999999999958</v>
      </c>
      <c r="AG1296" s="124">
        <v>0</v>
      </c>
      <c r="AH1296" s="124">
        <f t="shared" ref="AH1296:AH1297" si="5156">AE1296-AB1296-AG1296</f>
        <v>2683.96</v>
      </c>
      <c r="AI1296" s="340">
        <f t="shared" ref="AI1296:AI1297" si="5157">AH1296/AE1296</f>
        <v>0.72855297017340037</v>
      </c>
    </row>
    <row r="1297" spans="1:36" ht="15" hidden="1" customHeight="1" thickBot="1" x14ac:dyDescent="0.3">
      <c r="A1297" s="361" t="s">
        <v>1937</v>
      </c>
      <c r="B1297" s="97">
        <v>2016</v>
      </c>
      <c r="C1297" s="97">
        <v>6</v>
      </c>
      <c r="D1297" s="98" t="s">
        <v>1016</v>
      </c>
      <c r="E1297" s="99">
        <v>42531</v>
      </c>
      <c r="F1297" s="99">
        <v>42551</v>
      </c>
      <c r="G1297" s="100">
        <f t="shared" ca="1" si="5145"/>
        <v>0</v>
      </c>
      <c r="H1297" s="96" t="s">
        <v>74</v>
      </c>
      <c r="I1297" s="96" t="s">
        <v>940</v>
      </c>
      <c r="J1297" s="96" t="s">
        <v>1942</v>
      </c>
      <c r="K1297" s="101" t="str">
        <f t="shared" ca="1" si="5146"/>
        <v>Completed</v>
      </c>
      <c r="L1297" s="97" t="s">
        <v>57</v>
      </c>
      <c r="M1297" s="97" t="s">
        <v>58</v>
      </c>
      <c r="N1297" s="97" t="s">
        <v>108</v>
      </c>
      <c r="O1297" s="97" t="s">
        <v>109</v>
      </c>
      <c r="P1297" s="97" t="s">
        <v>100</v>
      </c>
      <c r="Q1297" s="97" t="s">
        <v>101</v>
      </c>
      <c r="R1297" s="102">
        <v>1.4999999999999999E-2</v>
      </c>
      <c r="S1297" s="102">
        <v>3.5000000000000003E-2</v>
      </c>
      <c r="T1297" s="103">
        <v>100000</v>
      </c>
      <c r="U1297" s="103">
        <v>25</v>
      </c>
      <c r="V1297" s="101">
        <f t="shared" si="5147"/>
        <v>99975</v>
      </c>
      <c r="W1297" s="101">
        <f t="shared" si="5148"/>
        <v>25</v>
      </c>
      <c r="X1297" s="103"/>
      <c r="Y1297" s="104">
        <f t="shared" si="5149"/>
        <v>0</v>
      </c>
      <c r="Z1297" s="105" t="e">
        <f t="shared" si="5150"/>
        <v>#DIV/0!</v>
      </c>
      <c r="AA1297" s="106">
        <f t="shared" si="5151"/>
        <v>1500</v>
      </c>
      <c r="AB1297" s="107">
        <f t="shared" si="5152"/>
        <v>0.375</v>
      </c>
      <c r="AC1297" s="106">
        <f t="shared" si="5153"/>
        <v>-1499.625</v>
      </c>
      <c r="AD1297" s="108">
        <f t="shared" si="5154"/>
        <v>3500.0000000000005</v>
      </c>
      <c r="AE1297" s="293">
        <f>IF((SUMIF($J$7:$J$1048576,J1297,$U$7:$U$1048576))&gt;(SUMIF($J$7:$J$1048576,J1297,$T$7:$T$1048576)),AD1297,(IF(O1297="cpv",(U1297*S1297),(U1297*S1297/1000))))</f>
        <v>0.87500000000000011</v>
      </c>
      <c r="AF1297" s="109">
        <f t="shared" si="5155"/>
        <v>-3499.1250000000005</v>
      </c>
      <c r="AG1297" s="109">
        <v>0</v>
      </c>
      <c r="AH1297" s="109">
        <f t="shared" si="5156"/>
        <v>0.50000000000000011</v>
      </c>
      <c r="AI1297" s="341">
        <f t="shared" si="5157"/>
        <v>0.57142857142857151</v>
      </c>
    </row>
    <row r="1298" spans="1:36" ht="15" hidden="1" customHeight="1" thickBot="1" x14ac:dyDescent="0.3">
      <c r="A1298" s="361" t="s">
        <v>1938</v>
      </c>
      <c r="B1298" s="97">
        <v>2016</v>
      </c>
      <c r="C1298" s="97">
        <v>6</v>
      </c>
      <c r="D1298" s="98" t="s">
        <v>1016</v>
      </c>
      <c r="E1298" s="99">
        <v>42531</v>
      </c>
      <c r="F1298" s="99">
        <v>42551</v>
      </c>
      <c r="G1298" s="100">
        <f t="shared" ref="G1298:G1299" ca="1" si="5158">IF($N$1&gt;F1298,0,(F1298-$N$1))</f>
        <v>0</v>
      </c>
      <c r="H1298" s="96" t="s">
        <v>74</v>
      </c>
      <c r="I1298" s="96" t="s">
        <v>940</v>
      </c>
      <c r="J1298" s="96" t="s">
        <v>1942</v>
      </c>
      <c r="K1298" s="101" t="str">
        <f t="shared" ref="K1298:K1299" ca="1" si="5159">IF(F1298=0,$L$3,(IF(G1298=0,$L$1,$L$2)))</f>
        <v>Completed</v>
      </c>
      <c r="L1298" s="97" t="s">
        <v>133</v>
      </c>
      <c r="M1298" s="97" t="s">
        <v>58</v>
      </c>
      <c r="N1298" s="97" t="s">
        <v>108</v>
      </c>
      <c r="O1298" s="97" t="s">
        <v>109</v>
      </c>
      <c r="P1298" s="97" t="s">
        <v>100</v>
      </c>
      <c r="Q1298" s="97" t="s">
        <v>101</v>
      </c>
      <c r="R1298" s="102">
        <v>5.0000000000000001E-3</v>
      </c>
      <c r="S1298" s="102">
        <v>3.5000000000000003E-2</v>
      </c>
      <c r="T1298" s="103">
        <v>75000</v>
      </c>
      <c r="U1298" s="103">
        <v>75588</v>
      </c>
      <c r="V1298" s="101">
        <f t="shared" ref="V1298:V1299" si="5160">IF(U1298&gt;T1298,0,T1298-U1298)</f>
        <v>0</v>
      </c>
      <c r="W1298" s="101">
        <f t="shared" ref="W1298:W1299" si="5161">IF(U1298&gt;T1298,T1298,U1298)</f>
        <v>75000</v>
      </c>
      <c r="X1298" s="103"/>
      <c r="Y1298" s="104">
        <f t="shared" ref="Y1298:Y1299" si="5162">X1298/U1298</f>
        <v>0</v>
      </c>
      <c r="Z1298" s="105" t="e">
        <f t="shared" ref="Z1298:Z1299" si="5163">AE1298/X1298</f>
        <v>#DIV/0!</v>
      </c>
      <c r="AA1298" s="106">
        <f t="shared" ref="AA1298:AA1299" si="5164">IF(O1298="cpv",(T1298*R1298),(T1298/1000*R1298))</f>
        <v>375</v>
      </c>
      <c r="AB1298" s="107">
        <f t="shared" ref="AB1298:AB1299" si="5165">IF(O1298="cpv",(IF(V1298&gt;0,U1298*R1298,AA1298)),(IF(V1298&gt;0,U1298/1000*R1298,AA1298)))</f>
        <v>375</v>
      </c>
      <c r="AC1298" s="106">
        <f t="shared" ref="AC1298:AC1299" si="5166">AB1298-AA1298</f>
        <v>0</v>
      </c>
      <c r="AD1298" s="108">
        <f t="shared" ref="AD1298:AD1299" si="5167">IF(O1298="cpv",(T1298*S1298),(T1298/1000*S1298))</f>
        <v>2625.0000000000005</v>
      </c>
      <c r="AE1298" s="293">
        <f>IF((SUMIF($J$7:$J$1048576,J1298,$U$7:$U$1048576))&gt;(SUMIF($J$7:$J$1048576,J1298,$T$7:$T$1048576)),AD1298,(IF(O1298="cpv",(U1298*S1298),(U1298*S1298/1000))))</f>
        <v>2645.5800000000004</v>
      </c>
      <c r="AF1298" s="109">
        <f t="shared" ref="AF1298:AF1299" si="5168">AE1298-AD1298</f>
        <v>20.579999999999927</v>
      </c>
      <c r="AG1298" s="109">
        <v>0</v>
      </c>
      <c r="AH1298" s="109">
        <f t="shared" ref="AH1298:AH1299" si="5169">AE1298-AB1298-AG1298</f>
        <v>2270.5800000000004</v>
      </c>
      <c r="AI1298" s="341">
        <f t="shared" ref="AI1298:AI1299" si="5170">AH1298/AE1298</f>
        <v>0.85825414464881045</v>
      </c>
    </row>
    <row r="1299" spans="1:36" ht="15.75" hidden="1" customHeight="1" thickBot="1" x14ac:dyDescent="0.3">
      <c r="A1299" s="361" t="s">
        <v>1939</v>
      </c>
      <c r="B1299" s="97">
        <v>2016</v>
      </c>
      <c r="C1299" s="97">
        <v>6</v>
      </c>
      <c r="D1299" s="98" t="s">
        <v>1016</v>
      </c>
      <c r="E1299" s="99">
        <v>42531</v>
      </c>
      <c r="F1299" s="99">
        <v>42551</v>
      </c>
      <c r="G1299" s="100">
        <f t="shared" ca="1" si="5158"/>
        <v>0</v>
      </c>
      <c r="H1299" s="96" t="s">
        <v>74</v>
      </c>
      <c r="I1299" s="96" t="s">
        <v>940</v>
      </c>
      <c r="J1299" s="96" t="s">
        <v>1942</v>
      </c>
      <c r="K1299" s="101" t="str">
        <f t="shared" ca="1" si="5159"/>
        <v>Completed</v>
      </c>
      <c r="L1299" s="97" t="s">
        <v>77</v>
      </c>
      <c r="M1299" s="97" t="s">
        <v>58</v>
      </c>
      <c r="N1299" s="97" t="s">
        <v>108</v>
      </c>
      <c r="O1299" s="97" t="s">
        <v>109</v>
      </c>
      <c r="P1299" s="97" t="s">
        <v>100</v>
      </c>
      <c r="Q1299" s="97" t="s">
        <v>101</v>
      </c>
      <c r="R1299" s="158">
        <v>1.4999999999999999E-2</v>
      </c>
      <c r="S1299" s="102">
        <v>3.5000000000000003E-2</v>
      </c>
      <c r="T1299" s="103">
        <v>75000</v>
      </c>
      <c r="U1299" s="103">
        <v>71196</v>
      </c>
      <c r="V1299" s="101">
        <f t="shared" si="5160"/>
        <v>3804</v>
      </c>
      <c r="W1299" s="101">
        <f t="shared" si="5161"/>
        <v>71196</v>
      </c>
      <c r="X1299" s="103">
        <v>3927</v>
      </c>
      <c r="Y1299" s="104">
        <f t="shared" si="5162"/>
        <v>5.515759312320917E-2</v>
      </c>
      <c r="Z1299" s="105">
        <f t="shared" si="5163"/>
        <v>0.63454545454545452</v>
      </c>
      <c r="AA1299" s="106">
        <f t="shared" si="5164"/>
        <v>1125</v>
      </c>
      <c r="AB1299" s="107">
        <f t="shared" si="5165"/>
        <v>1067.94</v>
      </c>
      <c r="AC1299" s="106">
        <f t="shared" si="5166"/>
        <v>-57.059999999999945</v>
      </c>
      <c r="AD1299" s="108">
        <f t="shared" si="5167"/>
        <v>2625.0000000000005</v>
      </c>
      <c r="AE1299" s="293">
        <f>IF((SUMIF($J$7:$J$1048576,J1299,$U$7:$U$1048576))&gt;(SUMIF($J$7:$J$1048576,J1299,$T$7:$T$1048576)),AD1299,(IF(O1299="cpv",(U1299*S1299),(U1299*S1299/1000))))</f>
        <v>2491.86</v>
      </c>
      <c r="AF1299" s="109">
        <f t="shared" si="5168"/>
        <v>-133.14000000000033</v>
      </c>
      <c r="AG1299" s="109">
        <v>0</v>
      </c>
      <c r="AH1299" s="109">
        <f t="shared" si="5169"/>
        <v>1423.92</v>
      </c>
      <c r="AI1299" s="341">
        <f t="shared" si="5170"/>
        <v>0.5714285714285714</v>
      </c>
      <c r="AJ1299" s="466"/>
    </row>
    <row r="1300" spans="1:36" ht="15" hidden="1" customHeight="1" thickBot="1" x14ac:dyDescent="0.3">
      <c r="A1300" s="361" t="s">
        <v>1940</v>
      </c>
      <c r="B1300" s="97">
        <v>2016</v>
      </c>
      <c r="C1300" s="97">
        <v>6</v>
      </c>
      <c r="D1300" s="98" t="s">
        <v>1016</v>
      </c>
      <c r="E1300" s="99">
        <v>42531</v>
      </c>
      <c r="F1300" s="99">
        <v>42551</v>
      </c>
      <c r="G1300" s="100">
        <f t="shared" ref="G1300:G1301" ca="1" si="5171">IF($N$1&gt;F1300,0,(F1300-$N$1))</f>
        <v>0</v>
      </c>
      <c r="H1300" s="96" t="s">
        <v>74</v>
      </c>
      <c r="I1300" s="96" t="s">
        <v>940</v>
      </c>
      <c r="J1300" s="96" t="s">
        <v>1942</v>
      </c>
      <c r="K1300" s="101" t="str">
        <f t="shared" ref="K1300:K1301" ca="1" si="5172">IF(F1300=0,$L$3,(IF(G1300=0,$L$1,$L$2)))</f>
        <v>Completed</v>
      </c>
      <c r="L1300" s="97" t="s">
        <v>1371</v>
      </c>
      <c r="M1300" s="97" t="s">
        <v>58</v>
      </c>
      <c r="N1300" s="97" t="s">
        <v>108</v>
      </c>
      <c r="O1300" s="97" t="s">
        <v>109</v>
      </c>
      <c r="P1300" s="97" t="s">
        <v>100</v>
      </c>
      <c r="Q1300" s="97" t="s">
        <v>101</v>
      </c>
      <c r="R1300" s="102">
        <v>2.5000000000000001E-2</v>
      </c>
      <c r="S1300" s="102">
        <v>3.5000000000000003E-2</v>
      </c>
      <c r="T1300" s="103">
        <v>30000</v>
      </c>
      <c r="U1300" s="103">
        <v>40469</v>
      </c>
      <c r="V1300" s="101">
        <f t="shared" ref="V1300:V1301" si="5173">IF(U1300&gt;T1300,0,T1300-U1300)</f>
        <v>0</v>
      </c>
      <c r="W1300" s="101">
        <f t="shared" ref="W1300:W1301" si="5174">IF(U1300&gt;T1300,T1300,U1300)</f>
        <v>30000</v>
      </c>
      <c r="X1300" s="103">
        <v>3195</v>
      </c>
      <c r="Y1300" s="104">
        <f t="shared" ref="Y1300:Y1301" si="5175">X1300/U1300</f>
        <v>7.8949319232004739E-2</v>
      </c>
      <c r="Z1300" s="105">
        <f t="shared" ref="Z1300:Z1301" si="5176">AE1300/X1300</f>
        <v>0.44332237871674496</v>
      </c>
      <c r="AA1300" s="106">
        <f t="shared" ref="AA1300:AA1301" si="5177">IF(O1300="cpv",(T1300*R1300),(T1300/1000*R1300))</f>
        <v>750</v>
      </c>
      <c r="AB1300" s="107">
        <f t="shared" ref="AB1300:AB1301" si="5178">IF(O1300="cpv",(IF(V1300&gt;0,U1300*R1300,AA1300)),(IF(V1300&gt;0,U1300/1000*R1300,AA1300)))</f>
        <v>750</v>
      </c>
      <c r="AC1300" s="106">
        <f t="shared" ref="AC1300:AC1301" si="5179">AB1300-AA1300</f>
        <v>0</v>
      </c>
      <c r="AD1300" s="108">
        <f t="shared" ref="AD1300:AD1301" si="5180">IF(O1300="cpv",(T1300*S1300),(T1300/1000*S1300))</f>
        <v>1050</v>
      </c>
      <c r="AE1300" s="293">
        <f>IF((SUMIF($J$7:$J$1048576,J1300,$U$7:$U$1048576))&gt;(SUMIF($J$7:$J$1048576,J1300,$T$7:$T$1048576)),AD1300,(IF(O1300="cpv",(U1300*S1300),(U1300*S1300/1000))))</f>
        <v>1416.4150000000002</v>
      </c>
      <c r="AF1300" s="109">
        <f t="shared" ref="AF1300:AF1301" si="5181">AE1300-AD1300</f>
        <v>366.41500000000019</v>
      </c>
      <c r="AG1300" s="109">
        <v>0</v>
      </c>
      <c r="AH1300" s="109">
        <f t="shared" ref="AH1300:AH1301" si="5182">AE1300-AB1300-AG1300</f>
        <v>666.41500000000019</v>
      </c>
      <c r="AI1300" s="341">
        <f t="shared" ref="AI1300:AI1301" si="5183">AH1300/AE1300</f>
        <v>0.47049417014081329</v>
      </c>
    </row>
    <row r="1301" spans="1:36" ht="15.75" hidden="1" customHeight="1" thickBot="1" x14ac:dyDescent="0.3">
      <c r="A1301" s="360" t="s">
        <v>1941</v>
      </c>
      <c r="B1301" s="157">
        <v>2016</v>
      </c>
      <c r="C1301" s="157">
        <v>6</v>
      </c>
      <c r="D1301" s="342" t="s">
        <v>1016</v>
      </c>
      <c r="E1301" s="159">
        <v>42531</v>
      </c>
      <c r="F1301" s="159">
        <v>42551</v>
      </c>
      <c r="G1301" s="343">
        <f t="shared" ca="1" si="5171"/>
        <v>0</v>
      </c>
      <c r="H1301" s="156" t="s">
        <v>74</v>
      </c>
      <c r="I1301" s="156" t="s">
        <v>940</v>
      </c>
      <c r="J1301" s="156" t="s">
        <v>1942</v>
      </c>
      <c r="K1301" s="344" t="str">
        <f t="shared" ca="1" si="5172"/>
        <v>Completed</v>
      </c>
      <c r="L1301" s="157" t="s">
        <v>92</v>
      </c>
      <c r="M1301" s="157" t="s">
        <v>58</v>
      </c>
      <c r="N1301" s="157" t="s">
        <v>108</v>
      </c>
      <c r="O1301" s="157" t="s">
        <v>109</v>
      </c>
      <c r="P1301" s="157" t="s">
        <v>100</v>
      </c>
      <c r="Q1301" s="157" t="s">
        <v>101</v>
      </c>
      <c r="R1301" s="158">
        <v>1.2E-2</v>
      </c>
      <c r="S1301" s="158">
        <v>3.5000000000000003E-2</v>
      </c>
      <c r="T1301" s="345">
        <v>100000</v>
      </c>
      <c r="U1301" s="345">
        <v>107466</v>
      </c>
      <c r="V1301" s="344">
        <f t="shared" si="5173"/>
        <v>0</v>
      </c>
      <c r="W1301" s="344">
        <f t="shared" si="5174"/>
        <v>100000</v>
      </c>
      <c r="X1301" s="345">
        <v>24470</v>
      </c>
      <c r="Y1301" s="346">
        <f t="shared" si="5175"/>
        <v>0.22769992369679712</v>
      </c>
      <c r="Z1301" s="347">
        <f t="shared" si="5176"/>
        <v>0.1537110747854516</v>
      </c>
      <c r="AA1301" s="348">
        <f t="shared" si="5177"/>
        <v>1200</v>
      </c>
      <c r="AB1301" s="349">
        <f t="shared" si="5178"/>
        <v>1200</v>
      </c>
      <c r="AC1301" s="348">
        <f t="shared" si="5179"/>
        <v>0</v>
      </c>
      <c r="AD1301" s="350">
        <f t="shared" si="5180"/>
        <v>3500.0000000000005</v>
      </c>
      <c r="AE1301" s="295">
        <f>IF((SUMIF($J$7:$J$1048576,J1301,$U$7:$U$1048576))&gt;(SUMIF($J$7:$J$1048576,J1301,$T$7:$T$1048576)),AD1301,(IF(O1301="cpv",(U1301*S1301),(U1301*S1301/1000))))</f>
        <v>3761.3100000000004</v>
      </c>
      <c r="AF1301" s="352">
        <f t="shared" si="5181"/>
        <v>261.30999999999995</v>
      </c>
      <c r="AG1301" s="352">
        <v>0</v>
      </c>
      <c r="AH1301" s="352">
        <f t="shared" si="5182"/>
        <v>2561.3100000000004</v>
      </c>
      <c r="AI1301" s="353">
        <f t="shared" si="5183"/>
        <v>0.68096221795066081</v>
      </c>
    </row>
    <row r="1302" spans="1:36" ht="15" hidden="1" customHeight="1" x14ac:dyDescent="0.3">
      <c r="A1302" s="359" t="s">
        <v>1943</v>
      </c>
      <c r="B1302" s="111">
        <v>2016</v>
      </c>
      <c r="C1302" s="111">
        <v>6</v>
      </c>
      <c r="D1302" s="112" t="s">
        <v>1016</v>
      </c>
      <c r="E1302" s="113">
        <v>42531</v>
      </c>
      <c r="F1302" s="113">
        <v>42551</v>
      </c>
      <c r="G1302" s="114">
        <f t="shared" ref="G1302:G1303" ca="1" si="5184">IF($N$1&gt;F1302,0,(F1302-$N$1))</f>
        <v>0</v>
      </c>
      <c r="H1302" s="115" t="s">
        <v>95</v>
      </c>
      <c r="I1302" s="115" t="s">
        <v>624</v>
      </c>
      <c r="J1302" s="115" t="s">
        <v>1945</v>
      </c>
      <c r="K1302" s="116" t="str">
        <f t="shared" ref="K1302:K1303" ca="1" si="5185">IF(F1302=0,$L$3,(IF(G1302=0,$L$1,$L$2)))</f>
        <v>Completed</v>
      </c>
      <c r="L1302" s="111" t="s">
        <v>82</v>
      </c>
      <c r="M1302" s="111" t="s">
        <v>58</v>
      </c>
      <c r="N1302" s="111" t="s">
        <v>173</v>
      </c>
      <c r="O1302" s="111" t="s">
        <v>60</v>
      </c>
      <c r="P1302" s="111" t="s">
        <v>61</v>
      </c>
      <c r="Q1302" s="111" t="s">
        <v>62</v>
      </c>
      <c r="R1302" s="117">
        <v>0.1</v>
      </c>
      <c r="S1302" s="117">
        <v>1.4</v>
      </c>
      <c r="T1302" s="118">
        <v>650000</v>
      </c>
      <c r="U1302" s="118">
        <v>600046</v>
      </c>
      <c r="V1302" s="116">
        <f t="shared" ref="V1302:V1303" si="5186">IF(U1302&gt;T1302,0,T1302-U1302)</f>
        <v>49954</v>
      </c>
      <c r="W1302" s="116">
        <f t="shared" ref="W1302:W1303" si="5187">IF(U1302&gt;T1302,T1302,U1302)</f>
        <v>600046</v>
      </c>
      <c r="X1302" s="118"/>
      <c r="Y1302" s="119">
        <f t="shared" ref="Y1302:Y1303" si="5188">X1302/U1302</f>
        <v>0</v>
      </c>
      <c r="Z1302" s="120" t="e">
        <f t="shared" ref="Z1302:Z1303" si="5189">AE1302/X1302</f>
        <v>#DIV/0!</v>
      </c>
      <c r="AA1302" s="121">
        <f t="shared" ref="AA1302:AA1303" si="5190">IF(O1302="cpv",(T1302*R1302),(T1302/1000*R1302))</f>
        <v>65</v>
      </c>
      <c r="AB1302" s="122">
        <f t="shared" ref="AB1302:AB1303" si="5191">IF(O1302="cpv",(IF(V1302&gt;0,U1302*R1302,AA1302)),(IF(V1302&gt;0,U1302/1000*R1302,AA1302)))</f>
        <v>60.004600000000011</v>
      </c>
      <c r="AC1302" s="121">
        <f t="shared" ref="AC1302:AC1303" si="5192">AB1302-AA1302</f>
        <v>-4.9953999999999894</v>
      </c>
      <c r="AD1302" s="123">
        <f t="shared" ref="AD1302:AD1303" si="5193">IF(O1302="cpv",(T1302*S1302),(T1302/1000*S1302))</f>
        <v>909.99999999999989</v>
      </c>
      <c r="AE1302" s="293">
        <v>750</v>
      </c>
      <c r="AF1302" s="124">
        <f t="shared" ref="AF1302:AF1303" si="5194">AE1302-AD1302</f>
        <v>-159.99999999999989</v>
      </c>
      <c r="AG1302" s="124">
        <v>0</v>
      </c>
      <c r="AH1302" s="124">
        <f t="shared" ref="AH1302:AH1303" si="5195">AE1302-AB1302-AG1302</f>
        <v>689.99540000000002</v>
      </c>
      <c r="AI1302" s="340">
        <f t="shared" ref="AI1302:AI1303" si="5196">AH1302/AE1302</f>
        <v>0.91999386666666672</v>
      </c>
    </row>
    <row r="1303" spans="1:36" ht="15.75" hidden="1" customHeight="1" thickBot="1" x14ac:dyDescent="0.3">
      <c r="A1303" s="360" t="s">
        <v>1944</v>
      </c>
      <c r="B1303" s="157">
        <v>2016</v>
      </c>
      <c r="C1303" s="157">
        <v>6</v>
      </c>
      <c r="D1303" s="342" t="s">
        <v>1016</v>
      </c>
      <c r="E1303" s="159">
        <v>42531</v>
      </c>
      <c r="F1303" s="159">
        <v>42551</v>
      </c>
      <c r="G1303" s="343">
        <f t="shared" ca="1" si="5184"/>
        <v>0</v>
      </c>
      <c r="H1303" s="156" t="s">
        <v>95</v>
      </c>
      <c r="I1303" s="156" t="s">
        <v>624</v>
      </c>
      <c r="J1303" s="156" t="s">
        <v>1945</v>
      </c>
      <c r="K1303" s="344" t="str">
        <f t="shared" ca="1" si="5185"/>
        <v>Completed</v>
      </c>
      <c r="L1303" s="157" t="s">
        <v>64</v>
      </c>
      <c r="M1303" s="157" t="s">
        <v>58</v>
      </c>
      <c r="N1303" s="157" t="s">
        <v>173</v>
      </c>
      <c r="O1303" s="157" t="s">
        <v>60</v>
      </c>
      <c r="P1303" s="157" t="s">
        <v>61</v>
      </c>
      <c r="Q1303" s="157" t="s">
        <v>62</v>
      </c>
      <c r="R1303" s="158">
        <v>0.2</v>
      </c>
      <c r="S1303" s="158">
        <v>1.4</v>
      </c>
      <c r="T1303" s="345">
        <v>1000000</v>
      </c>
      <c r="U1303" s="345">
        <v>919511</v>
      </c>
      <c r="V1303" s="344">
        <f t="shared" si="5186"/>
        <v>80489</v>
      </c>
      <c r="W1303" s="344">
        <f t="shared" si="5187"/>
        <v>919511</v>
      </c>
      <c r="X1303" s="345">
        <v>446</v>
      </c>
      <c r="Y1303" s="346">
        <f t="shared" si="5188"/>
        <v>4.8504041822229426E-4</v>
      </c>
      <c r="Z1303" s="347">
        <f t="shared" si="5189"/>
        <v>2.8026905829596411</v>
      </c>
      <c r="AA1303" s="348">
        <f t="shared" si="5190"/>
        <v>200</v>
      </c>
      <c r="AB1303" s="349">
        <f t="shared" si="5191"/>
        <v>183.90219999999999</v>
      </c>
      <c r="AC1303" s="348">
        <f t="shared" si="5192"/>
        <v>-16.097800000000007</v>
      </c>
      <c r="AD1303" s="350">
        <f t="shared" si="5193"/>
        <v>1400</v>
      </c>
      <c r="AE1303" s="351">
        <v>1250</v>
      </c>
      <c r="AF1303" s="352">
        <f t="shared" si="5194"/>
        <v>-150</v>
      </c>
      <c r="AG1303" s="352">
        <v>0</v>
      </c>
      <c r="AH1303" s="352">
        <f t="shared" si="5195"/>
        <v>1066.0978</v>
      </c>
      <c r="AI1303" s="353">
        <f t="shared" si="5196"/>
        <v>0.85287824000000001</v>
      </c>
    </row>
    <row r="1304" spans="1:36" ht="15" hidden="1" customHeight="1" x14ac:dyDescent="0.3">
      <c r="A1304" s="359" t="s">
        <v>1946</v>
      </c>
      <c r="B1304" s="111">
        <v>2016</v>
      </c>
      <c r="C1304" s="111">
        <v>6</v>
      </c>
      <c r="D1304" s="112" t="s">
        <v>1016</v>
      </c>
      <c r="E1304" s="113">
        <v>42531</v>
      </c>
      <c r="F1304" s="113">
        <v>42551</v>
      </c>
      <c r="G1304" s="114">
        <f t="shared" ref="G1304:G1306" ca="1" si="5197">IF($N$1&gt;F1304,0,(F1304-$N$1))</f>
        <v>0</v>
      </c>
      <c r="H1304" s="115" t="s">
        <v>54</v>
      </c>
      <c r="I1304" s="115" t="s">
        <v>129</v>
      </c>
      <c r="J1304" s="115" t="s">
        <v>1950</v>
      </c>
      <c r="K1304" s="116" t="str">
        <f t="shared" ref="K1304:K1306" ca="1" si="5198">IF(F1304=0,$L$3,(IF(G1304=0,$L$1,$L$2)))</f>
        <v>Completed</v>
      </c>
      <c r="L1304" s="111" t="s">
        <v>64</v>
      </c>
      <c r="M1304" s="111" t="s">
        <v>58</v>
      </c>
      <c r="N1304" s="111" t="s">
        <v>108</v>
      </c>
      <c r="O1304" s="111" t="s">
        <v>109</v>
      </c>
      <c r="P1304" s="111" t="s">
        <v>100</v>
      </c>
      <c r="Q1304" s="111" t="s">
        <v>101</v>
      </c>
      <c r="R1304" s="117">
        <v>6.0000000000000001E-3</v>
      </c>
      <c r="S1304" s="117">
        <v>3.3000000000000002E-2</v>
      </c>
      <c r="T1304" s="118">
        <v>30000</v>
      </c>
      <c r="U1304" s="118">
        <v>30144</v>
      </c>
      <c r="V1304" s="116">
        <f t="shared" ref="V1304:V1306" si="5199">IF(U1304&gt;T1304,0,T1304-U1304)</f>
        <v>0</v>
      </c>
      <c r="W1304" s="116">
        <f t="shared" ref="W1304:W1306" si="5200">IF(U1304&gt;T1304,T1304,U1304)</f>
        <v>30000</v>
      </c>
      <c r="X1304" s="118">
        <v>427</v>
      </c>
      <c r="Y1304" s="119">
        <f t="shared" ref="Y1304:Y1306" si="5201">X1304/U1304</f>
        <v>1.4165339702760085E-2</v>
      </c>
      <c r="Z1304" s="120">
        <f t="shared" ref="Z1304:Z1306" si="5202">AE1304/X1304</f>
        <v>3.3466042154566743E-2</v>
      </c>
      <c r="AA1304" s="121">
        <f t="shared" ref="AA1304:AA1306" si="5203">IF(O1304="cpv",(T1304*R1304),(T1304/1000*R1304))</f>
        <v>180</v>
      </c>
      <c r="AB1304" s="122">
        <f t="shared" ref="AB1304:AB1306" si="5204">IF(O1304="cpv",(IF(V1304&gt;0,U1304*R1304,AA1304)),(IF(V1304&gt;0,U1304/1000*R1304,AA1304)))</f>
        <v>180</v>
      </c>
      <c r="AC1304" s="121">
        <f t="shared" ref="AC1304:AC1306" si="5205">AB1304-AA1304</f>
        <v>0</v>
      </c>
      <c r="AD1304" s="123">
        <f t="shared" ref="AD1304:AD1306" si="5206">IF(O1304="cpv",(T1304*S1304),(T1304/1000*S1304))</f>
        <v>990</v>
      </c>
      <c r="AE1304" s="293">
        <v>14.29</v>
      </c>
      <c r="AF1304" s="124">
        <f t="shared" ref="AF1304:AF1306" si="5207">AE1304-AD1304</f>
        <v>-975.71</v>
      </c>
      <c r="AG1304" s="124">
        <v>0</v>
      </c>
      <c r="AH1304" s="124">
        <f t="shared" ref="AH1304:AH1306" si="5208">AE1304-AB1304-AG1304</f>
        <v>-165.71</v>
      </c>
      <c r="AI1304" s="340">
        <f t="shared" ref="AI1304:AI1306" si="5209">AH1304/AE1304</f>
        <v>-11.596221133659903</v>
      </c>
    </row>
    <row r="1305" spans="1:36" ht="15" hidden="1" customHeight="1" x14ac:dyDescent="0.3">
      <c r="A1305" s="361" t="s">
        <v>1947</v>
      </c>
      <c r="B1305" s="97">
        <v>2016</v>
      </c>
      <c r="C1305" s="97">
        <v>6</v>
      </c>
      <c r="D1305" s="98" t="s">
        <v>1016</v>
      </c>
      <c r="E1305" s="99">
        <v>42531</v>
      </c>
      <c r="F1305" s="99">
        <v>42551</v>
      </c>
      <c r="G1305" s="100">
        <f t="shared" ca="1" si="5197"/>
        <v>0</v>
      </c>
      <c r="H1305" s="96" t="s">
        <v>54</v>
      </c>
      <c r="I1305" s="96" t="s">
        <v>129</v>
      </c>
      <c r="J1305" s="96" t="s">
        <v>1950</v>
      </c>
      <c r="K1305" s="101" t="str">
        <f t="shared" ca="1" si="5198"/>
        <v>Completed</v>
      </c>
      <c r="L1305" s="97" t="s">
        <v>1773</v>
      </c>
      <c r="M1305" s="97" t="s">
        <v>58</v>
      </c>
      <c r="N1305" s="97" t="s">
        <v>108</v>
      </c>
      <c r="O1305" s="97" t="s">
        <v>109</v>
      </c>
      <c r="P1305" s="97" t="s">
        <v>100</v>
      </c>
      <c r="Q1305" s="97" t="s">
        <v>101</v>
      </c>
      <c r="R1305" s="102">
        <v>0.01</v>
      </c>
      <c r="S1305" s="102">
        <v>3.3000000000000002E-2</v>
      </c>
      <c r="T1305" s="103">
        <v>50000</v>
      </c>
      <c r="U1305" s="103">
        <v>50001</v>
      </c>
      <c r="V1305" s="101">
        <f t="shared" si="5199"/>
        <v>0</v>
      </c>
      <c r="W1305" s="101">
        <f t="shared" si="5200"/>
        <v>50000</v>
      </c>
      <c r="X1305" s="103">
        <v>3605</v>
      </c>
      <c r="Y1305" s="104">
        <f t="shared" si="5201"/>
        <v>7.2098558028839424E-2</v>
      </c>
      <c r="Z1305" s="105">
        <f t="shared" si="5202"/>
        <v>0.4576976421636616</v>
      </c>
      <c r="AA1305" s="106">
        <f t="shared" si="5203"/>
        <v>500</v>
      </c>
      <c r="AB1305" s="107">
        <f t="shared" si="5204"/>
        <v>500</v>
      </c>
      <c r="AC1305" s="106">
        <f t="shared" si="5205"/>
        <v>0</v>
      </c>
      <c r="AD1305" s="108">
        <f t="shared" si="5206"/>
        <v>1650</v>
      </c>
      <c r="AE1305" s="298">
        <f>IF((SUMIF($J$7:$J$1048576,J1305,$U$7:$U$1048576))&gt;(SUMIF($J$7:$J$1048576,J1305,$T$7:$T$1048576)),AD1305,(IF(O1305="cpv",(U1305*S1305),(U1305*S1305/1000))))</f>
        <v>1650</v>
      </c>
      <c r="AF1305" s="109">
        <f t="shared" si="5207"/>
        <v>0</v>
      </c>
      <c r="AG1305" s="109">
        <v>0</v>
      </c>
      <c r="AH1305" s="109">
        <f t="shared" si="5208"/>
        <v>1150</v>
      </c>
      <c r="AI1305" s="341">
        <f t="shared" si="5209"/>
        <v>0.69696969696969702</v>
      </c>
    </row>
    <row r="1306" spans="1:36" ht="15" hidden="1" customHeight="1" x14ac:dyDescent="0.3">
      <c r="A1306" s="361" t="s">
        <v>1948</v>
      </c>
      <c r="B1306" s="97">
        <v>2016</v>
      </c>
      <c r="C1306" s="97">
        <v>6</v>
      </c>
      <c r="D1306" s="98" t="s">
        <v>1016</v>
      </c>
      <c r="E1306" s="99">
        <v>42531</v>
      </c>
      <c r="F1306" s="99">
        <v>42551</v>
      </c>
      <c r="G1306" s="100">
        <f t="shared" ca="1" si="5197"/>
        <v>0</v>
      </c>
      <c r="H1306" s="96" t="s">
        <v>54</v>
      </c>
      <c r="I1306" s="96" t="s">
        <v>129</v>
      </c>
      <c r="J1306" s="96" t="s">
        <v>1950</v>
      </c>
      <c r="K1306" s="101" t="str">
        <f t="shared" ca="1" si="5198"/>
        <v>Completed</v>
      </c>
      <c r="L1306" s="97" t="s">
        <v>410</v>
      </c>
      <c r="M1306" s="97" t="s">
        <v>58</v>
      </c>
      <c r="N1306" s="97" t="s">
        <v>108</v>
      </c>
      <c r="O1306" s="97" t="s">
        <v>109</v>
      </c>
      <c r="P1306" s="97" t="s">
        <v>100</v>
      </c>
      <c r="Q1306" s="97" t="s">
        <v>101</v>
      </c>
      <c r="R1306" s="102">
        <v>0.02</v>
      </c>
      <c r="S1306" s="102">
        <v>3.3000000000000002E-2</v>
      </c>
      <c r="T1306" s="103">
        <v>30000</v>
      </c>
      <c r="U1306" s="103">
        <v>51593</v>
      </c>
      <c r="V1306" s="101">
        <f t="shared" si="5199"/>
        <v>0</v>
      </c>
      <c r="W1306" s="101">
        <f t="shared" si="5200"/>
        <v>30000</v>
      </c>
      <c r="X1306" s="103"/>
      <c r="Y1306" s="104">
        <f t="shared" si="5201"/>
        <v>0</v>
      </c>
      <c r="Z1306" s="105" t="e">
        <f t="shared" si="5202"/>
        <v>#DIV/0!</v>
      </c>
      <c r="AA1306" s="106">
        <f t="shared" si="5203"/>
        <v>600</v>
      </c>
      <c r="AB1306" s="107">
        <f t="shared" si="5204"/>
        <v>600</v>
      </c>
      <c r="AC1306" s="106">
        <f t="shared" si="5205"/>
        <v>0</v>
      </c>
      <c r="AD1306" s="108">
        <f t="shared" si="5206"/>
        <v>990</v>
      </c>
      <c r="AE1306" s="298">
        <f>IF((SUMIF($J$7:$J$1048576,J1306,$U$7:$U$1048576))&gt;(SUMIF($J$7:$J$1048576,J1306,$T$7:$T$1048576)),AD1306,(IF(O1306="cpv",(U1306*S1306),(U1306*S1306/1000))))</f>
        <v>990</v>
      </c>
      <c r="AF1306" s="109">
        <f t="shared" si="5207"/>
        <v>0</v>
      </c>
      <c r="AG1306" s="109">
        <v>0</v>
      </c>
      <c r="AH1306" s="109">
        <f t="shared" si="5208"/>
        <v>390</v>
      </c>
      <c r="AI1306" s="341">
        <f t="shared" si="5209"/>
        <v>0.39393939393939392</v>
      </c>
      <c r="AJ1306" s="466"/>
    </row>
    <row r="1307" spans="1:36" ht="15" hidden="1" customHeight="1" thickBot="1" x14ac:dyDescent="0.3">
      <c r="A1307" s="363" t="s">
        <v>1949</v>
      </c>
      <c r="B1307" s="324">
        <v>2016</v>
      </c>
      <c r="C1307" s="324">
        <v>6</v>
      </c>
      <c r="D1307" s="325" t="s">
        <v>1016</v>
      </c>
      <c r="E1307" s="326">
        <v>42531</v>
      </c>
      <c r="F1307" s="326">
        <v>42551</v>
      </c>
      <c r="G1307" s="327">
        <f t="shared" ref="G1307:G1308" ca="1" si="5210">IF($N$1&gt;F1307,0,(F1307-$N$1))</f>
        <v>0</v>
      </c>
      <c r="H1307" s="328" t="s">
        <v>54</v>
      </c>
      <c r="I1307" s="328" t="s">
        <v>129</v>
      </c>
      <c r="J1307" s="328" t="s">
        <v>1950</v>
      </c>
      <c r="K1307" s="329" t="str">
        <f t="shared" ref="K1307:K1308" ca="1" si="5211">IF(F1307=0,$L$3,(IF(G1307=0,$L$1,$L$2)))</f>
        <v>Completed</v>
      </c>
      <c r="L1307" s="324" t="s">
        <v>133</v>
      </c>
      <c r="M1307" s="324" t="s">
        <v>58</v>
      </c>
      <c r="N1307" s="324" t="s">
        <v>108</v>
      </c>
      <c r="O1307" s="324" t="s">
        <v>109</v>
      </c>
      <c r="P1307" s="324" t="s">
        <v>100</v>
      </c>
      <c r="Q1307" s="324" t="s">
        <v>101</v>
      </c>
      <c r="R1307" s="330">
        <v>5.0000000000000001E-3</v>
      </c>
      <c r="S1307" s="330">
        <v>3.3000000000000002E-2</v>
      </c>
      <c r="T1307" s="331">
        <v>50000</v>
      </c>
      <c r="U1307" s="331">
        <v>50606</v>
      </c>
      <c r="V1307" s="329">
        <f t="shared" ref="V1307:V1308" si="5212">IF(U1307&gt;T1307,0,T1307-U1307)</f>
        <v>0</v>
      </c>
      <c r="W1307" s="329">
        <f t="shared" ref="W1307:W1308" si="5213">IF(U1307&gt;T1307,T1307,U1307)</f>
        <v>50000</v>
      </c>
      <c r="X1307" s="331">
        <v>3496</v>
      </c>
      <c r="Y1307" s="332">
        <f t="shared" ref="Y1307:Y1308" si="5214">X1307/U1307</f>
        <v>6.9082717464332297E-2</v>
      </c>
      <c r="Z1307" s="333">
        <f t="shared" ref="Z1307:Z1308" si="5215">AE1307/X1307</f>
        <v>0.4719679633867277</v>
      </c>
      <c r="AA1307" s="334">
        <f t="shared" ref="AA1307:AA1308" si="5216">IF(O1307="cpv",(T1307*R1307),(T1307/1000*R1307))</f>
        <v>250</v>
      </c>
      <c r="AB1307" s="335">
        <f t="shared" ref="AB1307:AB1308" si="5217">IF(O1307="cpv",(IF(V1307&gt;0,U1307*R1307,AA1307)),(IF(V1307&gt;0,U1307/1000*R1307,AA1307)))</f>
        <v>250</v>
      </c>
      <c r="AC1307" s="334">
        <f t="shared" ref="AC1307:AC1308" si="5218">AB1307-AA1307</f>
        <v>0</v>
      </c>
      <c r="AD1307" s="336">
        <f t="shared" ref="AD1307:AD1308" si="5219">IF(O1307="cpv",(T1307*S1307),(T1307/1000*S1307))</f>
        <v>1650</v>
      </c>
      <c r="AE1307" s="337">
        <f>IF((SUMIF($J$7:$J$1048576,J1307,$U$7:$U$1048576))&gt;(SUMIF($J$7:$J$1048576,J1307,$T$7:$T$1048576)),AD1307,(IF(O1307="cpv",(U1307*S1307),(U1307*S1307/1000))))</f>
        <v>1650</v>
      </c>
      <c r="AF1307" s="338">
        <f t="shared" ref="AF1307:AF1308" si="5220">AE1307-AD1307</f>
        <v>0</v>
      </c>
      <c r="AG1307" s="338">
        <v>0</v>
      </c>
      <c r="AH1307" s="338">
        <f t="shared" ref="AH1307:AH1308" si="5221">AE1307-AB1307-AG1307</f>
        <v>1400</v>
      </c>
      <c r="AI1307" s="364">
        <f t="shared" ref="AI1307:AI1308" si="5222">AH1307/AE1307</f>
        <v>0.84848484848484851</v>
      </c>
    </row>
    <row r="1308" spans="1:36" ht="15.75" hidden="1" customHeight="1" thickBot="1" x14ac:dyDescent="0.3">
      <c r="A1308" s="362" t="s">
        <v>1951</v>
      </c>
      <c r="B1308" s="141">
        <v>2016</v>
      </c>
      <c r="C1308" s="141">
        <v>6</v>
      </c>
      <c r="D1308" s="142" t="s">
        <v>1016</v>
      </c>
      <c r="E1308" s="143">
        <v>42531</v>
      </c>
      <c r="F1308" s="143">
        <v>42551</v>
      </c>
      <c r="G1308" s="144">
        <f t="shared" ca="1" si="5210"/>
        <v>0</v>
      </c>
      <c r="H1308" s="145" t="s">
        <v>74</v>
      </c>
      <c r="I1308" s="145" t="s">
        <v>151</v>
      </c>
      <c r="J1308" s="145" t="s">
        <v>1952</v>
      </c>
      <c r="K1308" s="146" t="str">
        <f t="shared" ca="1" si="5211"/>
        <v>Completed</v>
      </c>
      <c r="L1308" s="141" t="s">
        <v>98</v>
      </c>
      <c r="M1308" s="141" t="s">
        <v>58</v>
      </c>
      <c r="N1308" s="141" t="s">
        <v>123</v>
      </c>
      <c r="O1308" s="141" t="s">
        <v>109</v>
      </c>
      <c r="P1308" s="141" t="s">
        <v>100</v>
      </c>
      <c r="Q1308" s="141" t="s">
        <v>101</v>
      </c>
      <c r="R1308" s="147">
        <v>3.5000000000000003E-2</v>
      </c>
      <c r="S1308" s="147">
        <v>5.5E-2</v>
      </c>
      <c r="T1308" s="148">
        <v>200000</v>
      </c>
      <c r="U1308" s="148">
        <v>202763</v>
      </c>
      <c r="V1308" s="146">
        <f t="shared" si="5212"/>
        <v>0</v>
      </c>
      <c r="W1308" s="146">
        <f t="shared" si="5213"/>
        <v>200000</v>
      </c>
      <c r="X1308" s="148">
        <v>10875</v>
      </c>
      <c r="Y1308" s="149">
        <f t="shared" si="5214"/>
        <v>5.3634045659217908E-2</v>
      </c>
      <c r="Z1308" s="150">
        <f t="shared" si="5215"/>
        <v>1.0114942528735633</v>
      </c>
      <c r="AA1308" s="151">
        <f t="shared" si="5216"/>
        <v>7000.0000000000009</v>
      </c>
      <c r="AB1308" s="152">
        <f t="shared" si="5217"/>
        <v>7000.0000000000009</v>
      </c>
      <c r="AC1308" s="151">
        <f t="shared" si="5218"/>
        <v>0</v>
      </c>
      <c r="AD1308" s="153">
        <f t="shared" si="5219"/>
        <v>11000</v>
      </c>
      <c r="AE1308" s="295">
        <f>IF((SUMIF($J$7:$J$1048576,J1308,$U$7:$U$1048576))&gt;(SUMIF($J$7:$J$1048576,J1308,$T$7:$T$1048576)),AD1308,(IF(O1308="cpv",(U1308*S1308),(U1308*S1308/1000))))</f>
        <v>11000</v>
      </c>
      <c r="AF1308" s="154">
        <f t="shared" si="5220"/>
        <v>0</v>
      </c>
      <c r="AG1308" s="154">
        <v>0</v>
      </c>
      <c r="AH1308" s="154">
        <f t="shared" si="5221"/>
        <v>3999.9999999999991</v>
      </c>
      <c r="AI1308" s="354">
        <f t="shared" si="5222"/>
        <v>0.36363636363636354</v>
      </c>
    </row>
    <row r="1309" spans="1:36" ht="15" hidden="1" customHeight="1" x14ac:dyDescent="0.3">
      <c r="A1309" s="359" t="s">
        <v>1953</v>
      </c>
      <c r="B1309" s="111">
        <v>2016</v>
      </c>
      <c r="C1309" s="111">
        <v>6</v>
      </c>
      <c r="D1309" s="112" t="s">
        <v>1016</v>
      </c>
      <c r="E1309" s="113">
        <v>42531</v>
      </c>
      <c r="F1309" s="113">
        <v>42551</v>
      </c>
      <c r="G1309" s="114">
        <f t="shared" ref="G1309:G1311" ca="1" si="5223">IF($N$1&gt;F1309,0,(F1309-$N$1))</f>
        <v>0</v>
      </c>
      <c r="H1309" s="115" t="s">
        <v>54</v>
      </c>
      <c r="I1309" s="115" t="s">
        <v>55</v>
      </c>
      <c r="J1309" s="115" t="s">
        <v>1954</v>
      </c>
      <c r="K1309" s="116" t="str">
        <f t="shared" ref="K1309:K1311" ca="1" si="5224">IF(F1309=0,$L$3,(IF(G1309=0,$L$1,$L$2)))</f>
        <v>Completed</v>
      </c>
      <c r="L1309" s="111" t="s">
        <v>1773</v>
      </c>
      <c r="M1309" s="111" t="s">
        <v>58</v>
      </c>
      <c r="N1309" s="111" t="s">
        <v>108</v>
      </c>
      <c r="O1309" s="111" t="s">
        <v>109</v>
      </c>
      <c r="P1309" s="111" t="s">
        <v>100</v>
      </c>
      <c r="Q1309" s="111" t="s">
        <v>101</v>
      </c>
      <c r="R1309" s="117">
        <v>0.01</v>
      </c>
      <c r="S1309" s="117">
        <v>0.04</v>
      </c>
      <c r="T1309" s="118">
        <v>50000</v>
      </c>
      <c r="U1309" s="118">
        <v>50005</v>
      </c>
      <c r="V1309" s="116">
        <f t="shared" ref="V1309:V1311" si="5225">IF(U1309&gt;T1309,0,T1309-U1309)</f>
        <v>0</v>
      </c>
      <c r="W1309" s="116">
        <f t="shared" ref="W1309:W1311" si="5226">IF(U1309&gt;T1309,T1309,U1309)</f>
        <v>50000</v>
      </c>
      <c r="X1309" s="118">
        <v>3918</v>
      </c>
      <c r="Y1309" s="119">
        <f t="shared" ref="Y1309:Y1311" si="5227">X1309/U1309</f>
        <v>7.8352164783521652E-2</v>
      </c>
      <c r="Z1309" s="120">
        <f t="shared" ref="Z1309:Z1311" si="5228">AE1309/X1309</f>
        <v>0.25523226135783561</v>
      </c>
      <c r="AA1309" s="121">
        <f t="shared" ref="AA1309:AA1311" si="5229">IF(O1309="cpv",(T1309*R1309),(T1309/1000*R1309))</f>
        <v>500</v>
      </c>
      <c r="AB1309" s="122">
        <f t="shared" ref="AB1309:AB1311" si="5230">IF(O1309="cpv",(IF(V1309&gt;0,U1309*R1309,AA1309)),(IF(V1309&gt;0,U1309/1000*R1309,AA1309)))</f>
        <v>500</v>
      </c>
      <c r="AC1309" s="121">
        <f t="shared" ref="AC1309:AC1311" si="5231">AB1309-AA1309</f>
        <v>0</v>
      </c>
      <c r="AD1309" s="123">
        <f t="shared" ref="AD1309:AD1311" si="5232">IF(O1309="cpv",(T1309*S1309),(T1309/1000*S1309))</f>
        <v>2000</v>
      </c>
      <c r="AE1309" s="293">
        <v>1000</v>
      </c>
      <c r="AF1309" s="124">
        <f t="shared" ref="AF1309:AF1311" si="5233">AE1309-AD1309</f>
        <v>-1000</v>
      </c>
      <c r="AG1309" s="124">
        <v>0</v>
      </c>
      <c r="AH1309" s="124">
        <f t="shared" ref="AH1309:AH1311" si="5234">AE1309-AB1309-AG1309</f>
        <v>500</v>
      </c>
      <c r="AI1309" s="340">
        <f t="shared" ref="AI1309:AI1311" si="5235">AH1309/AE1309</f>
        <v>0.5</v>
      </c>
    </row>
    <row r="1310" spans="1:36" ht="15" hidden="1" customHeight="1" x14ac:dyDescent="0.3">
      <c r="A1310" s="361" t="s">
        <v>2098</v>
      </c>
      <c r="B1310" s="97">
        <v>2016</v>
      </c>
      <c r="C1310" s="97">
        <v>6</v>
      </c>
      <c r="D1310" s="98" t="s">
        <v>1016</v>
      </c>
      <c r="E1310" s="99">
        <v>42531</v>
      </c>
      <c r="F1310" s="99">
        <v>42551</v>
      </c>
      <c r="G1310" s="100">
        <f t="shared" ca="1" si="5223"/>
        <v>0</v>
      </c>
      <c r="H1310" s="96" t="s">
        <v>54</v>
      </c>
      <c r="I1310" s="96" t="s">
        <v>55</v>
      </c>
      <c r="J1310" s="96" t="s">
        <v>1954</v>
      </c>
      <c r="K1310" s="101" t="str">
        <f t="shared" ca="1" si="5224"/>
        <v>Completed</v>
      </c>
      <c r="L1310" s="97" t="s">
        <v>92</v>
      </c>
      <c r="M1310" s="97" t="s">
        <v>58</v>
      </c>
      <c r="N1310" s="97" t="s">
        <v>108</v>
      </c>
      <c r="O1310" s="97" t="s">
        <v>109</v>
      </c>
      <c r="P1310" s="97" t="s">
        <v>100</v>
      </c>
      <c r="Q1310" s="97" t="s">
        <v>101</v>
      </c>
      <c r="R1310" s="102">
        <v>1.2E-2</v>
      </c>
      <c r="S1310" s="102">
        <v>0.04</v>
      </c>
      <c r="T1310" s="103">
        <v>50000</v>
      </c>
      <c r="U1310" s="103">
        <v>50012</v>
      </c>
      <c r="V1310" s="101">
        <f t="shared" si="5225"/>
        <v>0</v>
      </c>
      <c r="W1310" s="101">
        <f t="shared" si="5226"/>
        <v>50000</v>
      </c>
      <c r="X1310" s="103">
        <v>9952</v>
      </c>
      <c r="Y1310" s="104">
        <f t="shared" si="5227"/>
        <v>0.19899224186195313</v>
      </c>
      <c r="Z1310" s="105">
        <f t="shared" si="5228"/>
        <v>0.10048231511254019</v>
      </c>
      <c r="AA1310" s="106">
        <f t="shared" si="5229"/>
        <v>600</v>
      </c>
      <c r="AB1310" s="107">
        <f t="shared" si="5230"/>
        <v>600</v>
      </c>
      <c r="AC1310" s="106">
        <f t="shared" si="5231"/>
        <v>0</v>
      </c>
      <c r="AD1310" s="108">
        <f t="shared" si="5232"/>
        <v>2000</v>
      </c>
      <c r="AE1310" s="298">
        <v>1000</v>
      </c>
      <c r="AF1310" s="109">
        <f t="shared" si="5233"/>
        <v>-1000</v>
      </c>
      <c r="AG1310" s="109">
        <v>0</v>
      </c>
      <c r="AH1310" s="109">
        <f t="shared" si="5234"/>
        <v>400</v>
      </c>
      <c r="AI1310" s="341">
        <f t="shared" si="5235"/>
        <v>0.4</v>
      </c>
    </row>
    <row r="1311" spans="1:36" ht="15" hidden="1" customHeight="1" thickBot="1" x14ac:dyDescent="0.3">
      <c r="A1311" s="363" t="s">
        <v>1953</v>
      </c>
      <c r="B1311" s="324">
        <v>2016</v>
      </c>
      <c r="C1311" s="324">
        <v>6</v>
      </c>
      <c r="D1311" s="325" t="s">
        <v>1016</v>
      </c>
      <c r="E1311" s="326">
        <v>42531</v>
      </c>
      <c r="F1311" s="326">
        <v>42551</v>
      </c>
      <c r="G1311" s="327">
        <f t="shared" ca="1" si="5223"/>
        <v>0</v>
      </c>
      <c r="H1311" s="328" t="s">
        <v>54</v>
      </c>
      <c r="I1311" s="328" t="s">
        <v>55</v>
      </c>
      <c r="J1311" s="328" t="s">
        <v>1954</v>
      </c>
      <c r="K1311" s="329" t="str">
        <f t="shared" ca="1" si="5224"/>
        <v>Completed</v>
      </c>
      <c r="L1311" s="324" t="s">
        <v>410</v>
      </c>
      <c r="M1311" s="324" t="s">
        <v>58</v>
      </c>
      <c r="N1311" s="324" t="s">
        <v>108</v>
      </c>
      <c r="O1311" s="324" t="s">
        <v>109</v>
      </c>
      <c r="P1311" s="324" t="s">
        <v>100</v>
      </c>
      <c r="Q1311" s="324" t="s">
        <v>101</v>
      </c>
      <c r="R1311" s="330">
        <v>0.02</v>
      </c>
      <c r="S1311" s="330">
        <v>0.04</v>
      </c>
      <c r="T1311" s="331">
        <v>30000</v>
      </c>
      <c r="U1311" s="331">
        <v>52098</v>
      </c>
      <c r="V1311" s="329">
        <f t="shared" si="5225"/>
        <v>0</v>
      </c>
      <c r="W1311" s="329">
        <f t="shared" si="5226"/>
        <v>30000</v>
      </c>
      <c r="X1311" s="331"/>
      <c r="Y1311" s="332">
        <f t="shared" si="5227"/>
        <v>0</v>
      </c>
      <c r="Z1311" s="333" t="e">
        <f t="shared" si="5228"/>
        <v>#DIV/0!</v>
      </c>
      <c r="AA1311" s="334">
        <f t="shared" si="5229"/>
        <v>600</v>
      </c>
      <c r="AB1311" s="335">
        <f t="shared" si="5230"/>
        <v>600</v>
      </c>
      <c r="AC1311" s="334">
        <f t="shared" si="5231"/>
        <v>0</v>
      </c>
      <c r="AD1311" s="336">
        <f t="shared" si="5232"/>
        <v>1200</v>
      </c>
      <c r="AE1311" s="337">
        <v>432</v>
      </c>
      <c r="AF1311" s="338">
        <f t="shared" si="5233"/>
        <v>-768</v>
      </c>
      <c r="AG1311" s="338">
        <v>0</v>
      </c>
      <c r="AH1311" s="338">
        <f t="shared" si="5234"/>
        <v>-168</v>
      </c>
      <c r="AI1311" s="364">
        <f t="shared" si="5235"/>
        <v>-0.3888888888888889</v>
      </c>
    </row>
    <row r="1312" spans="1:36" ht="15.75" hidden="1" customHeight="1" thickBot="1" x14ac:dyDescent="0.3">
      <c r="A1312" s="362" t="s">
        <v>1955</v>
      </c>
      <c r="B1312" s="141">
        <v>2016</v>
      </c>
      <c r="C1312" s="141">
        <v>6</v>
      </c>
      <c r="D1312" s="142" t="s">
        <v>1016</v>
      </c>
      <c r="E1312" s="143">
        <v>42531</v>
      </c>
      <c r="F1312" s="143">
        <v>42551</v>
      </c>
      <c r="G1312" s="144">
        <f t="shared" ref="G1312:G1315" ca="1" si="5236">IF($N$1&gt;F1312,0,(F1312-$N$1))</f>
        <v>0</v>
      </c>
      <c r="H1312" s="145" t="s">
        <v>54</v>
      </c>
      <c r="I1312" s="145" t="s">
        <v>55</v>
      </c>
      <c r="J1312" s="145" t="s">
        <v>1956</v>
      </c>
      <c r="K1312" s="146" t="str">
        <f t="shared" ref="K1312:K1315" ca="1" si="5237">IF(F1312=0,$L$3,(IF(G1312=0,$L$1,$L$2)))</f>
        <v>Completed</v>
      </c>
      <c r="L1312" s="141" t="s">
        <v>98</v>
      </c>
      <c r="M1312" s="141" t="s">
        <v>58</v>
      </c>
      <c r="N1312" s="141" t="s">
        <v>123</v>
      </c>
      <c r="O1312" s="141" t="s">
        <v>109</v>
      </c>
      <c r="P1312" s="141" t="s">
        <v>100</v>
      </c>
      <c r="Q1312" s="141" t="s">
        <v>101</v>
      </c>
      <c r="R1312" s="147">
        <v>3.5000000000000003E-2</v>
      </c>
      <c r="S1312" s="147">
        <v>0.06</v>
      </c>
      <c r="T1312" s="148">
        <v>190000</v>
      </c>
      <c r="U1312" s="148">
        <v>220323</v>
      </c>
      <c r="V1312" s="146">
        <f t="shared" ref="V1312:V1315" si="5238">IF(U1312&gt;T1312,0,T1312-U1312)</f>
        <v>0</v>
      </c>
      <c r="W1312" s="146">
        <f t="shared" ref="W1312:W1315" si="5239">IF(U1312&gt;T1312,T1312,U1312)</f>
        <v>190000</v>
      </c>
      <c r="X1312" s="148">
        <v>15133</v>
      </c>
      <c r="Y1312" s="149">
        <f t="shared" ref="Y1312:Y1315" si="5240">X1312/U1312</f>
        <v>6.868552080354752E-2</v>
      </c>
      <c r="Z1312" s="150">
        <f t="shared" ref="Z1312:Z1315" si="5241">AE1312/X1312</f>
        <v>0.75219850657503473</v>
      </c>
      <c r="AA1312" s="151">
        <f t="shared" ref="AA1312:AA1315" si="5242">IF(O1312="cpv",(T1312*R1312),(T1312/1000*R1312))</f>
        <v>6650.0000000000009</v>
      </c>
      <c r="AB1312" s="152">
        <f t="shared" ref="AB1312:AB1315" si="5243">IF(O1312="cpv",(IF(V1312&gt;0,U1312*R1312,AA1312)),(IF(V1312&gt;0,U1312/1000*R1312,AA1312)))</f>
        <v>6650.0000000000009</v>
      </c>
      <c r="AC1312" s="151">
        <f t="shared" ref="AC1312:AC1315" si="5244">AB1312-AA1312</f>
        <v>0</v>
      </c>
      <c r="AD1312" s="153">
        <f t="shared" ref="AD1312:AD1315" si="5245">IF(O1312="cpv",(T1312*S1312),(T1312/1000*S1312))</f>
        <v>11400</v>
      </c>
      <c r="AE1312" s="295">
        <v>11383.02</v>
      </c>
      <c r="AF1312" s="154">
        <f t="shared" ref="AF1312:AF1315" si="5246">AE1312-AD1312</f>
        <v>-16.979999999999563</v>
      </c>
      <c r="AG1312" s="154">
        <v>0</v>
      </c>
      <c r="AH1312" s="154">
        <f t="shared" ref="AH1312:AH1315" si="5247">AE1312-AB1312-AG1312</f>
        <v>4733.0199999999995</v>
      </c>
      <c r="AI1312" s="354">
        <f t="shared" ref="AI1312:AI1315" si="5248">AH1312/AE1312</f>
        <v>0.41579651094349296</v>
      </c>
    </row>
    <row r="1313" spans="1:35" ht="15" hidden="1" customHeight="1" x14ac:dyDescent="0.3">
      <c r="A1313" s="359" t="s">
        <v>1957</v>
      </c>
      <c r="B1313" s="111">
        <v>2016</v>
      </c>
      <c r="C1313" s="111">
        <v>6</v>
      </c>
      <c r="D1313" s="112" t="s">
        <v>1016</v>
      </c>
      <c r="E1313" s="113">
        <v>42531</v>
      </c>
      <c r="F1313" s="113">
        <v>42551</v>
      </c>
      <c r="G1313" s="114">
        <f t="shared" ca="1" si="5236"/>
        <v>0</v>
      </c>
      <c r="H1313" s="115" t="s">
        <v>54</v>
      </c>
      <c r="I1313" s="115" t="s">
        <v>55</v>
      </c>
      <c r="J1313" s="115" t="s">
        <v>1959</v>
      </c>
      <c r="K1313" s="116" t="str">
        <f t="shared" ca="1" si="5237"/>
        <v>Completed</v>
      </c>
      <c r="L1313" s="111" t="s">
        <v>1773</v>
      </c>
      <c r="M1313" s="111" t="s">
        <v>58</v>
      </c>
      <c r="N1313" s="111" t="s">
        <v>108</v>
      </c>
      <c r="O1313" s="111" t="s">
        <v>109</v>
      </c>
      <c r="P1313" s="111" t="s">
        <v>100</v>
      </c>
      <c r="Q1313" s="111" t="s">
        <v>101</v>
      </c>
      <c r="R1313" s="117">
        <v>0.01</v>
      </c>
      <c r="S1313" s="117">
        <v>0.04</v>
      </c>
      <c r="T1313" s="118">
        <v>70000</v>
      </c>
      <c r="U1313" s="118">
        <v>70008</v>
      </c>
      <c r="V1313" s="116">
        <f t="shared" si="5238"/>
        <v>0</v>
      </c>
      <c r="W1313" s="116">
        <f t="shared" si="5239"/>
        <v>70000</v>
      </c>
      <c r="X1313" s="118">
        <v>3582</v>
      </c>
      <c r="Y1313" s="119">
        <f t="shared" si="5240"/>
        <v>5.1165581076448405E-2</v>
      </c>
      <c r="Z1313" s="120">
        <f t="shared" si="5241"/>
        <v>0.13316582914572864</v>
      </c>
      <c r="AA1313" s="121">
        <f t="shared" si="5242"/>
        <v>700</v>
      </c>
      <c r="AB1313" s="122">
        <f t="shared" si="5243"/>
        <v>700</v>
      </c>
      <c r="AC1313" s="121">
        <f t="shared" si="5244"/>
        <v>0</v>
      </c>
      <c r="AD1313" s="123">
        <f t="shared" si="5245"/>
        <v>2800</v>
      </c>
      <c r="AE1313" s="293">
        <v>477</v>
      </c>
      <c r="AF1313" s="124">
        <f t="shared" si="5246"/>
        <v>-2323</v>
      </c>
      <c r="AG1313" s="124">
        <v>0</v>
      </c>
      <c r="AH1313" s="124">
        <f t="shared" si="5247"/>
        <v>-223</v>
      </c>
      <c r="AI1313" s="340">
        <f t="shared" si="5248"/>
        <v>-0.46750524109014674</v>
      </c>
    </row>
    <row r="1314" spans="1:35" ht="15" hidden="1" customHeight="1" x14ac:dyDescent="0.3">
      <c r="A1314" s="383" t="s">
        <v>1958</v>
      </c>
      <c r="B1314" s="47">
        <v>2016</v>
      </c>
      <c r="C1314" s="47">
        <v>6</v>
      </c>
      <c r="D1314" s="48" t="s">
        <v>1016</v>
      </c>
      <c r="E1314" s="49">
        <v>42531</v>
      </c>
      <c r="F1314" s="49">
        <v>42551</v>
      </c>
      <c r="G1314" s="50">
        <f t="shared" ref="G1314" ca="1" si="5249">IF($N$1&gt;F1314,0,(F1314-$N$1))</f>
        <v>0</v>
      </c>
      <c r="H1314" s="46" t="s">
        <v>54</v>
      </c>
      <c r="I1314" s="46" t="s">
        <v>55</v>
      </c>
      <c r="J1314" s="46" t="s">
        <v>1959</v>
      </c>
      <c r="K1314" s="51" t="str">
        <f t="shared" ref="K1314" ca="1" si="5250">IF(F1314=0,$L$3,(IF(G1314=0,$L$1,$L$2)))</f>
        <v>Completed</v>
      </c>
      <c r="L1314" s="47" t="s">
        <v>410</v>
      </c>
      <c r="M1314" s="47" t="s">
        <v>58</v>
      </c>
      <c r="N1314" s="47" t="s">
        <v>108</v>
      </c>
      <c r="O1314" s="47" t="s">
        <v>109</v>
      </c>
      <c r="P1314" s="47" t="s">
        <v>100</v>
      </c>
      <c r="Q1314" s="47" t="s">
        <v>101</v>
      </c>
      <c r="R1314" s="52">
        <v>0.02</v>
      </c>
      <c r="S1314" s="52">
        <v>0.04</v>
      </c>
      <c r="T1314" s="53">
        <v>30000</v>
      </c>
      <c r="U1314" s="53">
        <v>51363</v>
      </c>
      <c r="V1314" s="51">
        <f t="shared" ref="V1314" si="5251">IF(U1314&gt;T1314,0,T1314-U1314)</f>
        <v>0</v>
      </c>
      <c r="W1314" s="51">
        <f t="shared" ref="W1314" si="5252">IF(U1314&gt;T1314,T1314,U1314)</f>
        <v>30000</v>
      </c>
      <c r="X1314" s="53"/>
      <c r="Y1314" s="54">
        <f t="shared" ref="Y1314" si="5253">X1314/U1314</f>
        <v>0</v>
      </c>
      <c r="Z1314" s="55" t="e">
        <f t="shared" ref="Z1314" si="5254">AE1314/X1314</f>
        <v>#DIV/0!</v>
      </c>
      <c r="AA1314" s="56">
        <f t="shared" ref="AA1314" si="5255">IF(O1314="cpv",(T1314*R1314),(T1314/1000*R1314))</f>
        <v>600</v>
      </c>
      <c r="AB1314" s="57">
        <f t="shared" ref="AB1314" si="5256">IF(O1314="cpv",(IF(V1314&gt;0,U1314*R1314,AA1314)),(IF(V1314&gt;0,U1314/1000*R1314,AA1314)))</f>
        <v>600</v>
      </c>
      <c r="AC1314" s="56">
        <f t="shared" ref="AC1314" si="5257">AB1314-AA1314</f>
        <v>0</v>
      </c>
      <c r="AD1314" s="58">
        <f t="shared" ref="AD1314" si="5258">IF(O1314="cpv",(T1314*S1314),(T1314/1000*S1314))</f>
        <v>1200</v>
      </c>
      <c r="AE1314" s="296">
        <f>IF((SUMIF($J$7:$J$1048576,J1314,$U$7:$U$1048576))&gt;(SUMIF($J$7:$J$1048576,J1314,$T$7:$T$1048576)),AD1314,(IF(O1314="cpv",(U1314*S1314),(U1314*S1314/1000))))</f>
        <v>1200</v>
      </c>
      <c r="AF1314" s="60">
        <f t="shared" ref="AF1314" si="5259">AE1314-AD1314</f>
        <v>0</v>
      </c>
      <c r="AG1314" s="60">
        <v>0</v>
      </c>
      <c r="AH1314" s="60">
        <f t="shared" ref="AH1314" si="5260">AE1314-AB1314-AG1314</f>
        <v>600</v>
      </c>
      <c r="AI1314" s="384">
        <f t="shared" ref="AI1314" si="5261">AH1314/AE1314</f>
        <v>0.5</v>
      </c>
    </row>
    <row r="1315" spans="1:35" ht="15.75" hidden="1" customHeight="1" thickBot="1" x14ac:dyDescent="0.3">
      <c r="A1315" s="360" t="s">
        <v>2092</v>
      </c>
      <c r="B1315" s="157">
        <v>2016</v>
      </c>
      <c r="C1315" s="157">
        <v>6</v>
      </c>
      <c r="D1315" s="342" t="s">
        <v>1016</v>
      </c>
      <c r="E1315" s="159">
        <v>42531</v>
      </c>
      <c r="F1315" s="159">
        <v>42551</v>
      </c>
      <c r="G1315" s="343">
        <f t="shared" ca="1" si="5236"/>
        <v>0</v>
      </c>
      <c r="H1315" s="156" t="s">
        <v>54</v>
      </c>
      <c r="I1315" s="156" t="s">
        <v>55</v>
      </c>
      <c r="J1315" s="156" t="s">
        <v>1959</v>
      </c>
      <c r="K1315" s="344" t="str">
        <f t="shared" ca="1" si="5237"/>
        <v>Completed</v>
      </c>
      <c r="L1315" s="157" t="s">
        <v>92</v>
      </c>
      <c r="M1315" s="157" t="s">
        <v>58</v>
      </c>
      <c r="N1315" s="157" t="s">
        <v>108</v>
      </c>
      <c r="O1315" s="157" t="s">
        <v>109</v>
      </c>
      <c r="P1315" s="157" t="s">
        <v>100</v>
      </c>
      <c r="Q1315" s="157" t="s">
        <v>101</v>
      </c>
      <c r="R1315" s="158">
        <v>1.2E-2</v>
      </c>
      <c r="S1315" s="158">
        <v>0.04</v>
      </c>
      <c r="T1315" s="345">
        <v>40000</v>
      </c>
      <c r="U1315" s="345">
        <v>36626</v>
      </c>
      <c r="V1315" s="344">
        <f t="shared" si="5238"/>
        <v>3374</v>
      </c>
      <c r="W1315" s="344">
        <f t="shared" si="5239"/>
        <v>36626</v>
      </c>
      <c r="X1315" s="345">
        <v>8492</v>
      </c>
      <c r="Y1315" s="346">
        <f t="shared" si="5240"/>
        <v>0.23185715065800253</v>
      </c>
      <c r="Z1315" s="347">
        <f t="shared" si="5241"/>
        <v>0.18841262364578426</v>
      </c>
      <c r="AA1315" s="348">
        <f t="shared" si="5242"/>
        <v>480</v>
      </c>
      <c r="AB1315" s="349">
        <f t="shared" si="5243"/>
        <v>439.512</v>
      </c>
      <c r="AC1315" s="348">
        <f t="shared" si="5244"/>
        <v>-40.488</v>
      </c>
      <c r="AD1315" s="350">
        <f t="shared" si="5245"/>
        <v>1600</v>
      </c>
      <c r="AE1315" s="351">
        <f>IF((SUMIF($J$7:$J$1048576,J1315,$U$7:$U$1048576))&gt;(SUMIF($J$7:$J$1048576,J1315,$T$7:$T$1048576)),AD1315,(IF(O1315="cpv",(U1315*S1315),(U1315*S1315/1000))))</f>
        <v>1600</v>
      </c>
      <c r="AF1315" s="352">
        <f t="shared" si="5246"/>
        <v>0</v>
      </c>
      <c r="AG1315" s="352">
        <v>0</v>
      </c>
      <c r="AH1315" s="352">
        <f t="shared" si="5247"/>
        <v>1160.4880000000001</v>
      </c>
      <c r="AI1315" s="353">
        <f t="shared" si="5248"/>
        <v>0.72530500000000009</v>
      </c>
    </row>
    <row r="1316" spans="1:35" ht="15.75" hidden="1" customHeight="1" thickBot="1" x14ac:dyDescent="0.3">
      <c r="A1316" s="362" t="s">
        <v>1960</v>
      </c>
      <c r="B1316" s="141">
        <v>2016</v>
      </c>
      <c r="C1316" s="141">
        <v>6</v>
      </c>
      <c r="D1316" s="142" t="s">
        <v>1016</v>
      </c>
      <c r="E1316" s="143">
        <v>42534</v>
      </c>
      <c r="F1316" s="143">
        <v>42551</v>
      </c>
      <c r="G1316" s="144">
        <f t="shared" ref="G1316:G1318" ca="1" si="5262">IF($N$1&gt;F1316,0,(F1316-$N$1))</f>
        <v>0</v>
      </c>
      <c r="H1316" s="145" t="s">
        <v>54</v>
      </c>
      <c r="I1316" s="145" t="s">
        <v>140</v>
      </c>
      <c r="J1316" s="145" t="s">
        <v>1961</v>
      </c>
      <c r="K1316" s="146" t="str">
        <f t="shared" ref="K1316:K1318" ca="1" si="5263">IF(F1316=0,$L$3,(IF(G1316=0,$L$1,$L$2)))</f>
        <v>Completed</v>
      </c>
      <c r="L1316" s="141" t="s">
        <v>175</v>
      </c>
      <c r="M1316" s="141" t="s">
        <v>58</v>
      </c>
      <c r="N1316" s="141" t="s">
        <v>286</v>
      </c>
      <c r="O1316" s="141" t="s">
        <v>60</v>
      </c>
      <c r="P1316" s="141" t="s">
        <v>61</v>
      </c>
      <c r="Q1316" s="141" t="s">
        <v>62</v>
      </c>
      <c r="R1316" s="147"/>
      <c r="S1316" s="147">
        <v>100</v>
      </c>
      <c r="T1316" s="148">
        <v>106000</v>
      </c>
      <c r="U1316" s="148"/>
      <c r="V1316" s="146">
        <f t="shared" ref="V1316:V1318" si="5264">IF(U1316&gt;T1316,0,T1316-U1316)</f>
        <v>106000</v>
      </c>
      <c r="W1316" s="146">
        <f t="shared" ref="W1316:W1318" si="5265">IF(U1316&gt;T1316,T1316,U1316)</f>
        <v>0</v>
      </c>
      <c r="X1316" s="148"/>
      <c r="Y1316" s="149" t="e">
        <f t="shared" ref="Y1316:Y1318" si="5266">X1316/U1316</f>
        <v>#DIV/0!</v>
      </c>
      <c r="Z1316" s="150" t="e">
        <f t="shared" ref="Z1316:Z1318" si="5267">AE1316/X1316</f>
        <v>#DIV/0!</v>
      </c>
      <c r="AA1316" s="151">
        <f t="shared" ref="AA1316:AA1318" si="5268">IF(O1316="cpv",(T1316*R1316),(T1316/1000*R1316))</f>
        <v>0</v>
      </c>
      <c r="AB1316" s="152">
        <v>1522.6950718568701</v>
      </c>
      <c r="AC1316" s="151">
        <f t="shared" ref="AC1316:AC1318" si="5269">AB1316-AA1316</f>
        <v>1522.6950718568701</v>
      </c>
      <c r="AD1316" s="153">
        <f t="shared" ref="AD1316:AD1318" si="5270">IF(O1316="cpv",(T1316*S1316),(T1316/1000*S1316))</f>
        <v>10600</v>
      </c>
      <c r="AE1316" s="295">
        <v>7044</v>
      </c>
      <c r="AF1316" s="154">
        <f t="shared" ref="AF1316:AF1318" si="5271">AE1316-AD1316</f>
        <v>-3556</v>
      </c>
      <c r="AG1316" s="154">
        <v>0</v>
      </c>
      <c r="AH1316" s="154">
        <f t="shared" ref="AH1316:AH1318" si="5272">AE1316-AB1316-AG1316</f>
        <v>5521.3049281431304</v>
      </c>
      <c r="AI1316" s="354">
        <f t="shared" ref="AI1316:AI1318" si="5273">AH1316/AE1316</f>
        <v>0.78383090973071134</v>
      </c>
    </row>
    <row r="1317" spans="1:35" ht="15" hidden="1" customHeight="1" x14ac:dyDescent="0.3">
      <c r="A1317" s="359" t="s">
        <v>1962</v>
      </c>
      <c r="B1317" s="111">
        <v>2016</v>
      </c>
      <c r="C1317" s="111">
        <v>6</v>
      </c>
      <c r="D1317" s="112" t="s">
        <v>1016</v>
      </c>
      <c r="E1317" s="113">
        <v>42534</v>
      </c>
      <c r="F1317" s="113">
        <v>42551</v>
      </c>
      <c r="G1317" s="114">
        <f t="shared" ca="1" si="5262"/>
        <v>0</v>
      </c>
      <c r="H1317" s="115" t="s">
        <v>54</v>
      </c>
      <c r="I1317" s="115" t="s">
        <v>140</v>
      </c>
      <c r="J1317" s="115" t="s">
        <v>1965</v>
      </c>
      <c r="K1317" s="116" t="str">
        <f t="shared" ca="1" si="5263"/>
        <v>Completed</v>
      </c>
      <c r="L1317" s="111" t="s">
        <v>64</v>
      </c>
      <c r="M1317" s="111" t="s">
        <v>58</v>
      </c>
      <c r="N1317" s="111" t="s">
        <v>108</v>
      </c>
      <c r="O1317" s="111" t="s">
        <v>109</v>
      </c>
      <c r="P1317" s="111" t="s">
        <v>100</v>
      </c>
      <c r="Q1317" s="111" t="s">
        <v>101</v>
      </c>
      <c r="R1317" s="117">
        <v>6.0000000000000001E-3</v>
      </c>
      <c r="S1317" s="117">
        <v>3.3000000000000002E-2</v>
      </c>
      <c r="T1317" s="118">
        <v>30000</v>
      </c>
      <c r="U1317" s="118">
        <v>0</v>
      </c>
      <c r="V1317" s="116">
        <f t="shared" si="5264"/>
        <v>30000</v>
      </c>
      <c r="W1317" s="116">
        <f t="shared" si="5265"/>
        <v>0</v>
      </c>
      <c r="X1317" s="118">
        <v>0</v>
      </c>
      <c r="Y1317" s="119" t="e">
        <f t="shared" si="5266"/>
        <v>#DIV/0!</v>
      </c>
      <c r="Z1317" s="120" t="e">
        <f t="shared" si="5267"/>
        <v>#DIV/0!</v>
      </c>
      <c r="AA1317" s="121">
        <f t="shared" si="5268"/>
        <v>180</v>
      </c>
      <c r="AB1317" s="122">
        <f t="shared" ref="AB1317:AB1318" si="5274">IF(O1317="cpv",(IF(V1317&gt;0,U1317*R1317,AA1317)),(IF(V1317&gt;0,U1317/1000*R1317,AA1317)))</f>
        <v>0</v>
      </c>
      <c r="AC1317" s="121">
        <f t="shared" si="5269"/>
        <v>-180</v>
      </c>
      <c r="AD1317" s="123">
        <f t="shared" si="5270"/>
        <v>990</v>
      </c>
      <c r="AE1317" s="293">
        <f>IF((SUMIF($J$7:$J$1048576,J1317,$U$7:$U$1048576))&gt;(SUMIF($J$7:$J$1048576,J1317,$T$7:$T$1048576)),AD1317,(IF(O1317="cpv",(U1317*S1317),(U1317*S1317/1000))))</f>
        <v>0</v>
      </c>
      <c r="AF1317" s="124">
        <f t="shared" si="5271"/>
        <v>-990</v>
      </c>
      <c r="AG1317" s="124">
        <v>0</v>
      </c>
      <c r="AH1317" s="124">
        <f t="shared" si="5272"/>
        <v>0</v>
      </c>
      <c r="AI1317" s="340" t="e">
        <f t="shared" si="5273"/>
        <v>#DIV/0!</v>
      </c>
    </row>
    <row r="1318" spans="1:35" ht="15" hidden="1" customHeight="1" x14ac:dyDescent="0.3">
      <c r="A1318" s="361" t="s">
        <v>2104</v>
      </c>
      <c r="B1318" s="97">
        <v>2016</v>
      </c>
      <c r="C1318" s="97">
        <v>6</v>
      </c>
      <c r="D1318" s="98" t="s">
        <v>1016</v>
      </c>
      <c r="E1318" s="99">
        <v>42534</v>
      </c>
      <c r="F1318" s="99">
        <v>42551</v>
      </c>
      <c r="G1318" s="100">
        <f t="shared" ca="1" si="5262"/>
        <v>0</v>
      </c>
      <c r="H1318" s="96" t="s">
        <v>54</v>
      </c>
      <c r="I1318" s="96" t="s">
        <v>140</v>
      </c>
      <c r="J1318" s="96" t="s">
        <v>1965</v>
      </c>
      <c r="K1318" s="101" t="str">
        <f t="shared" ca="1" si="5263"/>
        <v>Completed</v>
      </c>
      <c r="L1318" s="97" t="s">
        <v>77</v>
      </c>
      <c r="M1318" s="97" t="s">
        <v>58</v>
      </c>
      <c r="N1318" s="97" t="s">
        <v>108</v>
      </c>
      <c r="O1318" s="97" t="s">
        <v>109</v>
      </c>
      <c r="P1318" s="97" t="s">
        <v>100</v>
      </c>
      <c r="Q1318" s="97" t="s">
        <v>101</v>
      </c>
      <c r="R1318" s="102">
        <v>1.4999999999999999E-2</v>
      </c>
      <c r="S1318" s="102">
        <v>3.3000000000000002E-2</v>
      </c>
      <c r="T1318" s="103">
        <v>50000</v>
      </c>
      <c r="U1318" s="103">
        <v>49984</v>
      </c>
      <c r="V1318" s="101">
        <f t="shared" si="5264"/>
        <v>16</v>
      </c>
      <c r="W1318" s="101">
        <f t="shared" si="5265"/>
        <v>49984</v>
      </c>
      <c r="X1318" s="103"/>
      <c r="Y1318" s="104">
        <f t="shared" si="5266"/>
        <v>0</v>
      </c>
      <c r="Z1318" s="105" t="e">
        <f t="shared" si="5267"/>
        <v>#DIV/0!</v>
      </c>
      <c r="AA1318" s="106">
        <f t="shared" si="5268"/>
        <v>750</v>
      </c>
      <c r="AB1318" s="107">
        <f t="shared" si="5274"/>
        <v>749.76</v>
      </c>
      <c r="AC1318" s="106">
        <f t="shared" si="5269"/>
        <v>-0.24000000000000909</v>
      </c>
      <c r="AD1318" s="108">
        <f t="shared" si="5270"/>
        <v>1650</v>
      </c>
      <c r="AE1318" s="298">
        <v>1600</v>
      </c>
      <c r="AF1318" s="109">
        <f t="shared" si="5271"/>
        <v>-50</v>
      </c>
      <c r="AG1318" s="109">
        <v>0</v>
      </c>
      <c r="AH1318" s="109">
        <f t="shared" si="5272"/>
        <v>850.24</v>
      </c>
      <c r="AI1318" s="341">
        <f t="shared" si="5273"/>
        <v>0.53139999999999998</v>
      </c>
    </row>
    <row r="1319" spans="1:35" ht="15" hidden="1" customHeight="1" x14ac:dyDescent="0.3">
      <c r="A1319" s="361" t="s">
        <v>1963</v>
      </c>
      <c r="B1319" s="97">
        <v>2016</v>
      </c>
      <c r="C1319" s="97">
        <v>6</v>
      </c>
      <c r="D1319" s="98" t="s">
        <v>1016</v>
      </c>
      <c r="E1319" s="99">
        <v>42534</v>
      </c>
      <c r="F1319" s="99">
        <v>42551</v>
      </c>
      <c r="G1319" s="100">
        <f t="shared" ref="G1319:G1320" ca="1" si="5275">IF($N$1&gt;F1319,0,(F1319-$N$1))</f>
        <v>0</v>
      </c>
      <c r="H1319" s="96" t="s">
        <v>54</v>
      </c>
      <c r="I1319" s="96" t="s">
        <v>140</v>
      </c>
      <c r="J1319" s="96" t="s">
        <v>1965</v>
      </c>
      <c r="K1319" s="101" t="str">
        <f t="shared" ref="K1319:K1320" ca="1" si="5276">IF(F1319=0,$L$3,(IF(G1319=0,$L$1,$L$2)))</f>
        <v>Completed</v>
      </c>
      <c r="L1319" s="97" t="s">
        <v>57</v>
      </c>
      <c r="M1319" s="97" t="s">
        <v>58</v>
      </c>
      <c r="N1319" s="97" t="s">
        <v>108</v>
      </c>
      <c r="O1319" s="97" t="s">
        <v>109</v>
      </c>
      <c r="P1319" s="97" t="s">
        <v>100</v>
      </c>
      <c r="Q1319" s="97" t="s">
        <v>101</v>
      </c>
      <c r="R1319" s="102">
        <v>1.4999999999999999E-2</v>
      </c>
      <c r="S1319" s="102">
        <v>3.3000000000000002E-2</v>
      </c>
      <c r="T1319" s="103">
        <v>40000</v>
      </c>
      <c r="U1319" s="103">
        <v>9869</v>
      </c>
      <c r="V1319" s="101">
        <f t="shared" ref="V1319:V1320" si="5277">IF(U1319&gt;T1319,0,T1319-U1319)</f>
        <v>30131</v>
      </c>
      <c r="W1319" s="101">
        <f t="shared" ref="W1319:W1320" si="5278">IF(U1319&gt;T1319,T1319,U1319)</f>
        <v>9869</v>
      </c>
      <c r="X1319" s="103"/>
      <c r="Y1319" s="104">
        <f t="shared" ref="Y1319:Y1320" si="5279">X1319/U1319</f>
        <v>0</v>
      </c>
      <c r="Z1319" s="105" t="e">
        <f t="shared" ref="Z1319:Z1320" si="5280">AE1319/X1319</f>
        <v>#DIV/0!</v>
      </c>
      <c r="AA1319" s="106">
        <f t="shared" ref="AA1319:AA1320" si="5281">IF(O1319="cpv",(T1319*R1319),(T1319/1000*R1319))</f>
        <v>600</v>
      </c>
      <c r="AB1319" s="107">
        <f t="shared" ref="AB1319:AB1320" si="5282">IF(O1319="cpv",(IF(V1319&gt;0,U1319*R1319,AA1319)),(IF(V1319&gt;0,U1319/1000*R1319,AA1319)))</f>
        <v>148.035</v>
      </c>
      <c r="AC1319" s="106">
        <f t="shared" ref="AC1319:AC1320" si="5283">AB1319-AA1319</f>
        <v>-451.96500000000003</v>
      </c>
      <c r="AD1319" s="108">
        <f t="shared" ref="AD1319:AD1320" si="5284">IF(O1319="cpv",(T1319*S1319),(T1319/1000*S1319))</f>
        <v>1320</v>
      </c>
      <c r="AE1319" s="298">
        <v>200</v>
      </c>
      <c r="AF1319" s="109">
        <f t="shared" ref="AF1319:AF1320" si="5285">AE1319-AD1319</f>
        <v>-1120</v>
      </c>
      <c r="AG1319" s="109">
        <v>0</v>
      </c>
      <c r="AH1319" s="109">
        <f t="shared" ref="AH1319:AH1320" si="5286">AE1319-AB1319-AG1319</f>
        <v>51.965000000000003</v>
      </c>
      <c r="AI1319" s="341">
        <f t="shared" ref="AI1319:AI1320" si="5287">AH1319/AE1319</f>
        <v>0.25982500000000003</v>
      </c>
    </row>
    <row r="1320" spans="1:35" ht="15.75" hidden="1" customHeight="1" thickBot="1" x14ac:dyDescent="0.3">
      <c r="A1320" s="360" t="s">
        <v>1964</v>
      </c>
      <c r="B1320" s="157">
        <v>2016</v>
      </c>
      <c r="C1320" s="157">
        <v>6</v>
      </c>
      <c r="D1320" s="342" t="s">
        <v>1016</v>
      </c>
      <c r="E1320" s="159">
        <v>42534</v>
      </c>
      <c r="F1320" s="159">
        <v>42551</v>
      </c>
      <c r="G1320" s="343">
        <f t="shared" ca="1" si="5275"/>
        <v>0</v>
      </c>
      <c r="H1320" s="156" t="s">
        <v>54</v>
      </c>
      <c r="I1320" s="156" t="s">
        <v>140</v>
      </c>
      <c r="J1320" s="156" t="s">
        <v>1965</v>
      </c>
      <c r="K1320" s="344" t="str">
        <f t="shared" ca="1" si="5276"/>
        <v>Completed</v>
      </c>
      <c r="L1320" s="157" t="s">
        <v>133</v>
      </c>
      <c r="M1320" s="157" t="s">
        <v>58</v>
      </c>
      <c r="N1320" s="157" t="s">
        <v>108</v>
      </c>
      <c r="O1320" s="157" t="s">
        <v>109</v>
      </c>
      <c r="P1320" s="157" t="s">
        <v>100</v>
      </c>
      <c r="Q1320" s="157" t="s">
        <v>101</v>
      </c>
      <c r="R1320" s="158">
        <v>5.0000000000000001E-3</v>
      </c>
      <c r="S1320" s="158">
        <v>3.3000000000000002E-2</v>
      </c>
      <c r="T1320" s="345">
        <v>100000</v>
      </c>
      <c r="U1320" s="345">
        <v>53704</v>
      </c>
      <c r="V1320" s="344">
        <f t="shared" si="5277"/>
        <v>46296</v>
      </c>
      <c r="W1320" s="344">
        <f t="shared" si="5278"/>
        <v>53704</v>
      </c>
      <c r="X1320" s="345">
        <v>30931</v>
      </c>
      <c r="Y1320" s="346">
        <f t="shared" si="5279"/>
        <v>0.57595337405035008</v>
      </c>
      <c r="Z1320" s="347">
        <f t="shared" si="5280"/>
        <v>5.4961042320002589E-2</v>
      </c>
      <c r="AA1320" s="348">
        <f t="shared" si="5281"/>
        <v>500</v>
      </c>
      <c r="AB1320" s="349">
        <f t="shared" si="5282"/>
        <v>268.52</v>
      </c>
      <c r="AC1320" s="348">
        <f t="shared" si="5283"/>
        <v>-231.48000000000002</v>
      </c>
      <c r="AD1320" s="350">
        <f t="shared" si="5284"/>
        <v>3300</v>
      </c>
      <c r="AE1320" s="351">
        <v>1700</v>
      </c>
      <c r="AF1320" s="352">
        <f t="shared" si="5285"/>
        <v>-1600</v>
      </c>
      <c r="AG1320" s="352">
        <v>0</v>
      </c>
      <c r="AH1320" s="352">
        <f t="shared" si="5286"/>
        <v>1431.48</v>
      </c>
      <c r="AI1320" s="353">
        <f t="shared" si="5287"/>
        <v>0.84204705882352937</v>
      </c>
    </row>
    <row r="1321" spans="1:35" ht="15" hidden="1" customHeight="1" x14ac:dyDescent="0.3">
      <c r="A1321" s="359" t="s">
        <v>1966</v>
      </c>
      <c r="B1321" s="111">
        <v>2016</v>
      </c>
      <c r="C1321" s="111">
        <v>6</v>
      </c>
      <c r="D1321" s="112" t="s">
        <v>1016</v>
      </c>
      <c r="E1321" s="113">
        <v>42535</v>
      </c>
      <c r="F1321" s="113">
        <v>42540</v>
      </c>
      <c r="G1321" s="114">
        <f t="shared" ref="G1321:G1322" ca="1" si="5288">IF($N$1&gt;F1321,0,(F1321-$N$1))</f>
        <v>0</v>
      </c>
      <c r="H1321" s="115" t="s">
        <v>95</v>
      </c>
      <c r="I1321" s="115" t="s">
        <v>1360</v>
      </c>
      <c r="J1321" s="115" t="s">
        <v>1968</v>
      </c>
      <c r="K1321" s="116" t="str">
        <f t="shared" ref="K1321:K1322" ca="1" si="5289">IF(F1321=0,$L$3,(IF(G1321=0,$L$1,$L$2)))</f>
        <v>Completed</v>
      </c>
      <c r="L1321" s="111" t="s">
        <v>77</v>
      </c>
      <c r="M1321" s="111" t="s">
        <v>58</v>
      </c>
      <c r="N1321" s="111" t="s">
        <v>78</v>
      </c>
      <c r="O1321" s="111" t="s">
        <v>60</v>
      </c>
      <c r="P1321" s="111" t="s">
        <v>79</v>
      </c>
      <c r="Q1321" s="111" t="s">
        <v>79</v>
      </c>
      <c r="R1321" s="102">
        <v>1.25</v>
      </c>
      <c r="S1321" s="117">
        <v>6</v>
      </c>
      <c r="T1321" s="118">
        <v>500000</v>
      </c>
      <c r="U1321" s="118">
        <v>506035</v>
      </c>
      <c r="V1321" s="116">
        <f t="shared" ref="V1321:V1322" si="5290">IF(U1321&gt;T1321,0,T1321-U1321)</f>
        <v>0</v>
      </c>
      <c r="W1321" s="116">
        <f t="shared" ref="W1321:W1322" si="5291">IF(U1321&gt;T1321,T1321,U1321)</f>
        <v>500000</v>
      </c>
      <c r="X1321" s="118">
        <v>1844</v>
      </c>
      <c r="Y1321" s="119">
        <f t="shared" ref="Y1321:Y1322" si="5292">X1321/U1321</f>
        <v>3.644016718211191E-3</v>
      </c>
      <c r="Z1321" s="120">
        <f t="shared" ref="Z1321:Z1322" si="5293">AE1321/X1321</f>
        <v>1.6268980477223427</v>
      </c>
      <c r="AA1321" s="121">
        <f t="shared" ref="AA1321:AA1322" si="5294">IF(O1321="cpv",(T1321*R1321),(T1321/1000*R1321))</f>
        <v>625</v>
      </c>
      <c r="AB1321" s="122">
        <f t="shared" ref="AB1321:AB1322" si="5295">IF(O1321="cpv",(IF(V1321&gt;0,U1321*R1321,AA1321)),(IF(V1321&gt;0,U1321/1000*R1321,AA1321)))</f>
        <v>625</v>
      </c>
      <c r="AC1321" s="121">
        <f t="shared" ref="AC1321:AC1322" si="5296">AB1321-AA1321</f>
        <v>0</v>
      </c>
      <c r="AD1321" s="123">
        <f t="shared" ref="AD1321:AD1322" si="5297">IF(O1321="cpv",(T1321*S1321),(T1321/1000*S1321))</f>
        <v>3000</v>
      </c>
      <c r="AE1321" s="293">
        <v>3000</v>
      </c>
      <c r="AF1321" s="124">
        <f t="shared" ref="AF1321:AF1322" si="5298">AE1321-AD1321</f>
        <v>0</v>
      </c>
      <c r="AG1321" s="124">
        <v>0</v>
      </c>
      <c r="AH1321" s="124">
        <f t="shared" ref="AH1321:AH1322" si="5299">AE1321-AB1321-AG1321</f>
        <v>2375</v>
      </c>
      <c r="AI1321" s="340">
        <f t="shared" ref="AI1321:AI1322" si="5300">AH1321/AE1321</f>
        <v>0.79166666666666663</v>
      </c>
    </row>
    <row r="1322" spans="1:35" ht="15.75" hidden="1" customHeight="1" thickBot="1" x14ac:dyDescent="0.3">
      <c r="A1322" s="360" t="s">
        <v>1967</v>
      </c>
      <c r="B1322" s="157">
        <v>2016</v>
      </c>
      <c r="C1322" s="157">
        <v>6</v>
      </c>
      <c r="D1322" s="342" t="s">
        <v>1016</v>
      </c>
      <c r="E1322" s="159">
        <v>42535</v>
      </c>
      <c r="F1322" s="159">
        <v>42540</v>
      </c>
      <c r="G1322" s="343">
        <f t="shared" ca="1" si="5288"/>
        <v>0</v>
      </c>
      <c r="H1322" s="156" t="s">
        <v>95</v>
      </c>
      <c r="I1322" s="156" t="s">
        <v>1360</v>
      </c>
      <c r="J1322" s="156" t="s">
        <v>1968</v>
      </c>
      <c r="K1322" s="344" t="str">
        <f t="shared" ca="1" si="5289"/>
        <v>Completed</v>
      </c>
      <c r="L1322" s="157" t="s">
        <v>82</v>
      </c>
      <c r="M1322" s="157" t="s">
        <v>58</v>
      </c>
      <c r="N1322" s="157" t="s">
        <v>78</v>
      </c>
      <c r="O1322" s="157" t="s">
        <v>60</v>
      </c>
      <c r="P1322" s="157" t="s">
        <v>79</v>
      </c>
      <c r="Q1322" s="157" t="s">
        <v>79</v>
      </c>
      <c r="R1322" s="158">
        <v>0.5</v>
      </c>
      <c r="S1322" s="158">
        <v>6</v>
      </c>
      <c r="T1322" s="345">
        <v>600000</v>
      </c>
      <c r="U1322" s="345">
        <v>535234</v>
      </c>
      <c r="V1322" s="344">
        <f t="shared" si="5290"/>
        <v>64766</v>
      </c>
      <c r="W1322" s="344">
        <f t="shared" si="5291"/>
        <v>535234</v>
      </c>
      <c r="X1322" s="345"/>
      <c r="Y1322" s="346">
        <f t="shared" si="5292"/>
        <v>0</v>
      </c>
      <c r="Z1322" s="347" t="e">
        <f t="shared" si="5293"/>
        <v>#DIV/0!</v>
      </c>
      <c r="AA1322" s="348">
        <f t="shared" si="5294"/>
        <v>300</v>
      </c>
      <c r="AB1322" s="349">
        <f t="shared" si="5295"/>
        <v>267.61700000000002</v>
      </c>
      <c r="AC1322" s="348">
        <f t="shared" si="5296"/>
        <v>-32.382999999999981</v>
      </c>
      <c r="AD1322" s="350">
        <f t="shared" si="5297"/>
        <v>3600</v>
      </c>
      <c r="AE1322" s="351">
        <v>3000</v>
      </c>
      <c r="AF1322" s="352">
        <f t="shared" si="5298"/>
        <v>-600</v>
      </c>
      <c r="AG1322" s="352">
        <v>0</v>
      </c>
      <c r="AH1322" s="352">
        <f t="shared" si="5299"/>
        <v>2732.3829999999998</v>
      </c>
      <c r="AI1322" s="353">
        <f t="shared" si="5300"/>
        <v>0.91079433333333326</v>
      </c>
    </row>
    <row r="1323" spans="1:35" ht="15" hidden="1" customHeight="1" x14ac:dyDescent="0.3">
      <c r="A1323" s="359" t="s">
        <v>1969</v>
      </c>
      <c r="B1323" s="111">
        <v>2016</v>
      </c>
      <c r="C1323" s="111">
        <v>6</v>
      </c>
      <c r="D1323" s="112" t="s">
        <v>1016</v>
      </c>
      <c r="E1323" s="113">
        <v>42535</v>
      </c>
      <c r="F1323" s="113">
        <v>42551</v>
      </c>
      <c r="G1323" s="114">
        <f t="shared" ref="G1323:G1324" ca="1" si="5301">IF($N$1&gt;F1323,0,(F1323-$N$1))</f>
        <v>0</v>
      </c>
      <c r="H1323" s="115" t="s">
        <v>54</v>
      </c>
      <c r="I1323" s="115" t="s">
        <v>55</v>
      </c>
      <c r="J1323" s="115" t="s">
        <v>1973</v>
      </c>
      <c r="K1323" s="116" t="str">
        <f t="shared" ref="K1323:K1324" ca="1" si="5302">IF(F1323=0,$L$3,(IF(G1323=0,$L$1,$L$2)))</f>
        <v>Completed</v>
      </c>
      <c r="L1323" s="111" t="s">
        <v>64</v>
      </c>
      <c r="M1323" s="111" t="s">
        <v>58</v>
      </c>
      <c r="N1323" s="111" t="s">
        <v>59</v>
      </c>
      <c r="O1323" s="111" t="s">
        <v>60</v>
      </c>
      <c r="P1323" s="111" t="s">
        <v>61</v>
      </c>
      <c r="Q1323" s="111" t="s">
        <v>62</v>
      </c>
      <c r="R1323" s="117">
        <v>0.2</v>
      </c>
      <c r="S1323" s="117">
        <v>1</v>
      </c>
      <c r="T1323" s="118">
        <v>1100000</v>
      </c>
      <c r="U1323" s="118">
        <v>641189</v>
      </c>
      <c r="V1323" s="116">
        <f t="shared" ref="V1323:V1324" si="5303">IF(U1323&gt;T1323,0,T1323-U1323)</f>
        <v>458811</v>
      </c>
      <c r="W1323" s="116">
        <f t="shared" ref="W1323:W1324" si="5304">IF(U1323&gt;T1323,T1323,U1323)</f>
        <v>641189</v>
      </c>
      <c r="X1323" s="118">
        <v>159</v>
      </c>
      <c r="Y1323" s="119">
        <f t="shared" ref="Y1323:Y1324" si="5305">X1323/U1323</f>
        <v>2.4797680559086324E-4</v>
      </c>
      <c r="Z1323" s="120">
        <f t="shared" ref="Z1323:Z1324" si="5306">AE1323/X1323</f>
        <v>3.7735849056603774</v>
      </c>
      <c r="AA1323" s="121">
        <f t="shared" ref="AA1323:AA1324" si="5307">IF(O1323="cpv",(T1323*R1323),(T1323/1000*R1323))</f>
        <v>220</v>
      </c>
      <c r="AB1323" s="122">
        <f t="shared" ref="AB1323:AB1324" si="5308">IF(O1323="cpv",(IF(V1323&gt;0,U1323*R1323,AA1323)),(IF(V1323&gt;0,U1323/1000*R1323,AA1323)))</f>
        <v>128.23779999999999</v>
      </c>
      <c r="AC1323" s="121">
        <f t="shared" ref="AC1323:AC1324" si="5309">AB1323-AA1323</f>
        <v>-91.762200000000007</v>
      </c>
      <c r="AD1323" s="123">
        <f t="shared" ref="AD1323:AD1324" si="5310">IF(O1323="cpv",(T1323*S1323),(T1323/1000*S1323))</f>
        <v>1100</v>
      </c>
      <c r="AE1323" s="293">
        <v>600</v>
      </c>
      <c r="AF1323" s="124">
        <f t="shared" ref="AF1323:AF1324" si="5311">AE1323-AD1323</f>
        <v>-500</v>
      </c>
      <c r="AG1323" s="124">
        <v>0</v>
      </c>
      <c r="AH1323" s="124">
        <f t="shared" ref="AH1323:AH1324" si="5312">AE1323-AB1323-AG1323</f>
        <v>471.76220000000001</v>
      </c>
      <c r="AI1323" s="340">
        <f t="shared" ref="AI1323:AI1324" si="5313">AH1323/AE1323</f>
        <v>0.78627033333333329</v>
      </c>
    </row>
    <row r="1324" spans="1:35" ht="15" hidden="1" customHeight="1" x14ac:dyDescent="0.3">
      <c r="A1324" s="361" t="s">
        <v>1970</v>
      </c>
      <c r="B1324" s="97">
        <v>2016</v>
      </c>
      <c r="C1324" s="97">
        <v>6</v>
      </c>
      <c r="D1324" s="98" t="s">
        <v>1016</v>
      </c>
      <c r="E1324" s="99">
        <v>42535</v>
      </c>
      <c r="F1324" s="99">
        <v>42551</v>
      </c>
      <c r="G1324" s="100">
        <f t="shared" ca="1" si="5301"/>
        <v>0</v>
      </c>
      <c r="H1324" s="96" t="s">
        <v>54</v>
      </c>
      <c r="I1324" s="96" t="s">
        <v>55</v>
      </c>
      <c r="J1324" s="96" t="s">
        <v>1973</v>
      </c>
      <c r="K1324" s="101" t="str">
        <f t="shared" ca="1" si="5302"/>
        <v>Completed</v>
      </c>
      <c r="L1324" s="97" t="s">
        <v>410</v>
      </c>
      <c r="M1324" s="97" t="s">
        <v>58</v>
      </c>
      <c r="N1324" s="97" t="s">
        <v>59</v>
      </c>
      <c r="O1324" s="97" t="s">
        <v>60</v>
      </c>
      <c r="P1324" s="97" t="s">
        <v>61</v>
      </c>
      <c r="Q1324" s="97" t="s">
        <v>62</v>
      </c>
      <c r="R1324" s="102">
        <v>0.2</v>
      </c>
      <c r="S1324" s="102">
        <v>1</v>
      </c>
      <c r="T1324" s="103">
        <v>250000</v>
      </c>
      <c r="U1324" s="103">
        <v>0</v>
      </c>
      <c r="V1324" s="101">
        <f t="shared" si="5303"/>
        <v>250000</v>
      </c>
      <c r="W1324" s="101">
        <f t="shared" si="5304"/>
        <v>0</v>
      </c>
      <c r="X1324" s="103"/>
      <c r="Y1324" s="104" t="e">
        <f t="shared" si="5305"/>
        <v>#DIV/0!</v>
      </c>
      <c r="Z1324" s="105" t="e">
        <f t="shared" si="5306"/>
        <v>#DIV/0!</v>
      </c>
      <c r="AA1324" s="106">
        <f t="shared" si="5307"/>
        <v>50</v>
      </c>
      <c r="AB1324" s="107">
        <f t="shared" si="5308"/>
        <v>0</v>
      </c>
      <c r="AC1324" s="106">
        <f t="shared" si="5309"/>
        <v>-50</v>
      </c>
      <c r="AD1324" s="108">
        <f t="shared" si="5310"/>
        <v>250</v>
      </c>
      <c r="AE1324" s="298">
        <f>IF((SUMIF($J$7:$J$1048576,J1324,$U$7:$U$1048576))&gt;(SUMIF($J$7:$J$1048576,J1324,$T$7:$T$1048576)),AD1324,(IF(O1324="cpv",(U1324*S1324),(U1324*S1324/1000))))</f>
        <v>0</v>
      </c>
      <c r="AF1324" s="109">
        <f t="shared" si="5311"/>
        <v>-250</v>
      </c>
      <c r="AG1324" s="109">
        <v>0</v>
      </c>
      <c r="AH1324" s="109">
        <f t="shared" si="5312"/>
        <v>0</v>
      </c>
      <c r="AI1324" s="341" t="e">
        <f t="shared" si="5313"/>
        <v>#DIV/0!</v>
      </c>
    </row>
    <row r="1325" spans="1:35" ht="15" hidden="1" customHeight="1" x14ac:dyDescent="0.3">
      <c r="A1325" s="361" t="s">
        <v>1971</v>
      </c>
      <c r="B1325" s="97">
        <v>2016</v>
      </c>
      <c r="C1325" s="97">
        <v>6</v>
      </c>
      <c r="D1325" s="98" t="s">
        <v>1016</v>
      </c>
      <c r="E1325" s="99">
        <v>42535</v>
      </c>
      <c r="F1325" s="99">
        <v>42551</v>
      </c>
      <c r="G1325" s="100">
        <f t="shared" ref="G1325:G1326" ca="1" si="5314">IF($N$1&gt;F1325,0,(F1325-$N$1))</f>
        <v>0</v>
      </c>
      <c r="H1325" s="96" t="s">
        <v>54</v>
      </c>
      <c r="I1325" s="96" t="s">
        <v>55</v>
      </c>
      <c r="J1325" s="96" t="s">
        <v>1973</v>
      </c>
      <c r="K1325" s="101" t="str">
        <f t="shared" ref="K1325:K1326" ca="1" si="5315">IF(F1325=0,$L$3,(IF(G1325=0,$L$1,$L$2)))</f>
        <v>Completed</v>
      </c>
      <c r="L1325" s="97" t="s">
        <v>1822</v>
      </c>
      <c r="M1325" s="97" t="s">
        <v>58</v>
      </c>
      <c r="N1325" s="97" t="s">
        <v>59</v>
      </c>
      <c r="O1325" s="97" t="s">
        <v>60</v>
      </c>
      <c r="P1325" s="97" t="s">
        <v>61</v>
      </c>
      <c r="Q1325" s="97" t="s">
        <v>62</v>
      </c>
      <c r="R1325" s="102">
        <v>0.3</v>
      </c>
      <c r="S1325" s="102">
        <v>1</v>
      </c>
      <c r="T1325" s="103">
        <v>1000000</v>
      </c>
      <c r="U1325" s="103">
        <v>367173</v>
      </c>
      <c r="V1325" s="101">
        <f t="shared" ref="V1325:V1326" si="5316">IF(U1325&gt;T1325,0,T1325-U1325)</f>
        <v>632827</v>
      </c>
      <c r="W1325" s="101">
        <f t="shared" ref="W1325:W1326" si="5317">IF(U1325&gt;T1325,T1325,U1325)</f>
        <v>367173</v>
      </c>
      <c r="X1325" s="103"/>
      <c r="Y1325" s="104">
        <f t="shared" ref="Y1325:Y1326" si="5318">X1325/U1325</f>
        <v>0</v>
      </c>
      <c r="Z1325" s="105" t="e">
        <f t="shared" ref="Z1325:Z1326" si="5319">AE1325/X1325</f>
        <v>#DIV/0!</v>
      </c>
      <c r="AA1325" s="106">
        <f t="shared" ref="AA1325:AA1326" si="5320">IF(O1325="cpv",(T1325*R1325),(T1325/1000*R1325))</f>
        <v>300</v>
      </c>
      <c r="AB1325" s="107">
        <v>260.14999999999998</v>
      </c>
      <c r="AC1325" s="106">
        <f t="shared" ref="AC1325:AC1326" si="5321">AB1325-AA1325</f>
        <v>-39.850000000000023</v>
      </c>
      <c r="AD1325" s="108">
        <f t="shared" ref="AD1325:AD1326" si="5322">IF(O1325="cpv",(T1325*S1325),(T1325/1000*S1325))</f>
        <v>1000</v>
      </c>
      <c r="AE1325" s="298">
        <v>400</v>
      </c>
      <c r="AF1325" s="109">
        <f t="shared" ref="AF1325:AF1326" si="5323">AE1325-AD1325</f>
        <v>-600</v>
      </c>
      <c r="AG1325" s="109">
        <v>0</v>
      </c>
      <c r="AH1325" s="109">
        <f t="shared" ref="AH1325:AH1326" si="5324">AE1325-AB1325-AG1325</f>
        <v>139.85000000000002</v>
      </c>
      <c r="AI1325" s="341">
        <f t="shared" ref="AI1325:AI1326" si="5325">AH1325/AE1325</f>
        <v>0.34962500000000007</v>
      </c>
    </row>
    <row r="1326" spans="1:35" ht="15.75" hidden="1" customHeight="1" thickBot="1" x14ac:dyDescent="0.3">
      <c r="A1326" s="360" t="s">
        <v>1972</v>
      </c>
      <c r="B1326" s="157">
        <v>2016</v>
      </c>
      <c r="C1326" s="157">
        <v>6</v>
      </c>
      <c r="D1326" s="342" t="s">
        <v>1016</v>
      </c>
      <c r="E1326" s="159">
        <v>42535</v>
      </c>
      <c r="F1326" s="159">
        <v>42551</v>
      </c>
      <c r="G1326" s="343">
        <f t="shared" ca="1" si="5314"/>
        <v>0</v>
      </c>
      <c r="H1326" s="156" t="s">
        <v>54</v>
      </c>
      <c r="I1326" s="156" t="s">
        <v>55</v>
      </c>
      <c r="J1326" s="156" t="s">
        <v>1973</v>
      </c>
      <c r="K1326" s="344" t="str">
        <f t="shared" ca="1" si="5315"/>
        <v>Completed</v>
      </c>
      <c r="L1326" s="157" t="s">
        <v>1773</v>
      </c>
      <c r="M1326" s="157" t="s">
        <v>58</v>
      </c>
      <c r="N1326" s="157" t="s">
        <v>59</v>
      </c>
      <c r="O1326" s="157" t="s">
        <v>60</v>
      </c>
      <c r="P1326" s="157" t="s">
        <v>61</v>
      </c>
      <c r="Q1326" s="157" t="s">
        <v>62</v>
      </c>
      <c r="R1326" s="158">
        <v>0.35</v>
      </c>
      <c r="S1326" s="158">
        <v>1</v>
      </c>
      <c r="T1326" s="345">
        <v>1000000</v>
      </c>
      <c r="U1326" s="345">
        <v>466770</v>
      </c>
      <c r="V1326" s="344">
        <f t="shared" si="5316"/>
        <v>533230</v>
      </c>
      <c r="W1326" s="344">
        <f t="shared" si="5317"/>
        <v>466770</v>
      </c>
      <c r="X1326" s="345">
        <v>729</v>
      </c>
      <c r="Y1326" s="346">
        <f t="shared" si="5318"/>
        <v>1.5617970306574973E-3</v>
      </c>
      <c r="Z1326" s="347">
        <f t="shared" si="5319"/>
        <v>0.73662551440329216</v>
      </c>
      <c r="AA1326" s="348">
        <f t="shared" si="5320"/>
        <v>350</v>
      </c>
      <c r="AB1326" s="349">
        <f t="shared" ref="AB1326" si="5326">IF(O1326="cpv",(IF(V1326&gt;0,U1326*R1326,AA1326)),(IF(V1326&gt;0,U1326/1000*R1326,AA1326)))</f>
        <v>163.36949999999999</v>
      </c>
      <c r="AC1326" s="348">
        <f t="shared" si="5321"/>
        <v>-186.63050000000001</v>
      </c>
      <c r="AD1326" s="350">
        <f t="shared" si="5322"/>
        <v>1000</v>
      </c>
      <c r="AE1326" s="351">
        <v>537</v>
      </c>
      <c r="AF1326" s="352">
        <f t="shared" si="5323"/>
        <v>-463</v>
      </c>
      <c r="AG1326" s="352">
        <v>0</v>
      </c>
      <c r="AH1326" s="352">
        <f t="shared" si="5324"/>
        <v>373.63049999999998</v>
      </c>
      <c r="AI1326" s="353">
        <f t="shared" si="5325"/>
        <v>0.69577374301675976</v>
      </c>
    </row>
    <row r="1327" spans="1:35" ht="15" hidden="1" customHeight="1" x14ac:dyDescent="0.3">
      <c r="A1327" s="359" t="s">
        <v>1974</v>
      </c>
      <c r="B1327" s="111">
        <v>2016</v>
      </c>
      <c r="C1327" s="111">
        <v>6</v>
      </c>
      <c r="D1327" s="112" t="s">
        <v>1016</v>
      </c>
      <c r="E1327" s="113">
        <v>42535</v>
      </c>
      <c r="F1327" s="113">
        <v>42551</v>
      </c>
      <c r="G1327" s="114">
        <f t="shared" ref="G1327:G1329" ca="1" si="5327">IF($N$1&gt;F1327,0,(F1327-$N$1))</f>
        <v>0</v>
      </c>
      <c r="H1327" s="115" t="s">
        <v>74</v>
      </c>
      <c r="I1327" s="115" t="s">
        <v>940</v>
      </c>
      <c r="J1327" s="115" t="s">
        <v>1977</v>
      </c>
      <c r="K1327" s="116" t="str">
        <f t="shared" ref="K1327:K1329" ca="1" si="5328">IF(F1327=0,$L$3,(IF(G1327=0,$L$1,$L$2)))</f>
        <v>Completed</v>
      </c>
      <c r="L1327" s="111" t="s">
        <v>1773</v>
      </c>
      <c r="M1327" s="111" t="s">
        <v>58</v>
      </c>
      <c r="N1327" s="111" t="s">
        <v>59</v>
      </c>
      <c r="O1327" s="111" t="s">
        <v>60</v>
      </c>
      <c r="P1327" s="111" t="s">
        <v>61</v>
      </c>
      <c r="Q1327" s="111" t="s">
        <v>62</v>
      </c>
      <c r="R1327" s="117">
        <v>0.35</v>
      </c>
      <c r="S1327" s="117">
        <v>1.8</v>
      </c>
      <c r="T1327" s="118">
        <v>1000000</v>
      </c>
      <c r="U1327" s="118">
        <v>1000000</v>
      </c>
      <c r="V1327" s="116">
        <f t="shared" ref="V1327:V1329" si="5329">IF(U1327&gt;T1327,0,T1327-U1327)</f>
        <v>0</v>
      </c>
      <c r="W1327" s="116">
        <f t="shared" ref="W1327:W1329" si="5330">IF(U1327&gt;T1327,T1327,U1327)</f>
        <v>1000000</v>
      </c>
      <c r="X1327" s="118">
        <v>136</v>
      </c>
      <c r="Y1327" s="119">
        <f t="shared" ref="Y1327:Y1329" si="5331">X1327/U1327</f>
        <v>1.36E-4</v>
      </c>
      <c r="Z1327" s="120">
        <f t="shared" ref="Z1327:Z1329" si="5332">AE1327/X1327</f>
        <v>13.235294117647058</v>
      </c>
      <c r="AA1327" s="121">
        <f t="shared" ref="AA1327:AA1329" si="5333">IF(O1327="cpv",(T1327*R1327),(T1327/1000*R1327))</f>
        <v>350</v>
      </c>
      <c r="AB1327" s="122">
        <f t="shared" ref="AB1327:AB1329" si="5334">IF(O1327="cpv",(IF(V1327&gt;0,U1327*R1327,AA1327)),(IF(V1327&gt;0,U1327/1000*R1327,AA1327)))</f>
        <v>350</v>
      </c>
      <c r="AC1327" s="121">
        <f t="shared" ref="AC1327:AC1329" si="5335">AB1327-AA1327</f>
        <v>0</v>
      </c>
      <c r="AD1327" s="123">
        <f t="shared" ref="AD1327:AD1329" si="5336">IF(O1327="cpv",(T1327*S1327),(T1327/1000*S1327))</f>
        <v>1800</v>
      </c>
      <c r="AE1327" s="293">
        <f>IF((SUMIF($J$7:$J$1048576,J1327,$U$7:$U$1048576))&gt;(SUMIF($J$7:$J$1048576,J1327,$T$7:$T$1048576)),AD1327,(IF(O1327="cpv",(U1327*S1327),(U1327*S1327/1000))))</f>
        <v>1800</v>
      </c>
      <c r="AF1327" s="124">
        <f t="shared" ref="AF1327:AF1329" si="5337">AE1327-AD1327</f>
        <v>0</v>
      </c>
      <c r="AG1327" s="124">
        <v>0</v>
      </c>
      <c r="AH1327" s="124">
        <f t="shared" ref="AH1327:AH1329" si="5338">AE1327-AB1327-AG1327</f>
        <v>1450</v>
      </c>
      <c r="AI1327" s="340">
        <f t="shared" ref="AI1327:AI1329" si="5339">AH1327/AE1327</f>
        <v>0.80555555555555558</v>
      </c>
    </row>
    <row r="1328" spans="1:35" ht="15" hidden="1" customHeight="1" x14ac:dyDescent="0.3">
      <c r="A1328" s="361" t="s">
        <v>1975</v>
      </c>
      <c r="B1328" s="97">
        <v>2016</v>
      </c>
      <c r="C1328" s="97">
        <v>6</v>
      </c>
      <c r="D1328" s="98" t="s">
        <v>1016</v>
      </c>
      <c r="E1328" s="99">
        <v>42535</v>
      </c>
      <c r="F1328" s="99">
        <v>42551</v>
      </c>
      <c r="G1328" s="100">
        <f t="shared" ref="G1328" ca="1" si="5340">IF($N$1&gt;F1328,0,(F1328-$N$1))</f>
        <v>0</v>
      </c>
      <c r="H1328" s="96" t="s">
        <v>74</v>
      </c>
      <c r="I1328" s="96" t="s">
        <v>940</v>
      </c>
      <c r="J1328" s="96" t="s">
        <v>1977</v>
      </c>
      <c r="K1328" s="101" t="str">
        <f t="shared" ref="K1328" ca="1" si="5341">IF(F1328=0,$L$3,(IF(G1328=0,$L$1,$L$2)))</f>
        <v>Completed</v>
      </c>
      <c r="L1328" s="97" t="s">
        <v>57</v>
      </c>
      <c r="M1328" s="97" t="s">
        <v>58</v>
      </c>
      <c r="N1328" s="97" t="s">
        <v>59</v>
      </c>
      <c r="O1328" s="97" t="s">
        <v>60</v>
      </c>
      <c r="P1328" s="97" t="s">
        <v>61</v>
      </c>
      <c r="Q1328" s="97" t="s">
        <v>62</v>
      </c>
      <c r="R1328" s="102">
        <v>0.5</v>
      </c>
      <c r="S1328" s="102">
        <v>1.8</v>
      </c>
      <c r="T1328" s="103">
        <v>1500000</v>
      </c>
      <c r="U1328" s="103">
        <v>1504277</v>
      </c>
      <c r="V1328" s="101">
        <f t="shared" ref="V1328" si="5342">IF(U1328&gt;T1328,0,T1328-U1328)</f>
        <v>0</v>
      </c>
      <c r="W1328" s="101">
        <f t="shared" ref="W1328" si="5343">IF(U1328&gt;T1328,T1328,U1328)</f>
        <v>1500000</v>
      </c>
      <c r="X1328" s="103"/>
      <c r="Y1328" s="104">
        <f t="shared" ref="Y1328" si="5344">X1328/U1328</f>
        <v>0</v>
      </c>
      <c r="Z1328" s="105" t="e">
        <f t="shared" ref="Z1328" si="5345">AE1328/X1328</f>
        <v>#DIV/0!</v>
      </c>
      <c r="AA1328" s="106">
        <f t="shared" ref="AA1328" si="5346">IF(O1328="cpv",(T1328*R1328),(T1328/1000*R1328))</f>
        <v>750</v>
      </c>
      <c r="AB1328" s="107">
        <f t="shared" ref="AB1328" si="5347">IF(O1328="cpv",(IF(V1328&gt;0,U1328*R1328,AA1328)),(IF(V1328&gt;0,U1328/1000*R1328,AA1328)))</f>
        <v>750</v>
      </c>
      <c r="AC1328" s="106">
        <f t="shared" ref="AC1328" si="5348">AB1328-AA1328</f>
        <v>0</v>
      </c>
      <c r="AD1328" s="108">
        <f t="shared" ref="AD1328" si="5349">IF(O1328="cpv",(T1328*S1328),(T1328/1000*S1328))</f>
        <v>2700</v>
      </c>
      <c r="AE1328" s="298">
        <f>IF((SUMIF($J$7:$J$1048576,J1328,$U$7:$U$1048576))&gt;(SUMIF($J$7:$J$1048576,J1328,$T$7:$T$1048576)),AD1328,(IF(O1328="cpv",(U1328*S1328),(U1328*S1328/1000))))</f>
        <v>2707.6986000000002</v>
      </c>
      <c r="AF1328" s="109">
        <f t="shared" ref="AF1328" si="5350">AE1328-AD1328</f>
        <v>7.6986000000001695</v>
      </c>
      <c r="AG1328" s="109">
        <v>0</v>
      </c>
      <c r="AH1328" s="109">
        <f t="shared" ref="AH1328" si="5351">AE1328-AB1328-AG1328</f>
        <v>1957.6986000000002</v>
      </c>
      <c r="AI1328" s="341">
        <f t="shared" ref="AI1328" si="5352">AH1328/AE1328</f>
        <v>0.72301200731868753</v>
      </c>
    </row>
    <row r="1329" spans="1:35" ht="15" hidden="1" customHeight="1" x14ac:dyDescent="0.3">
      <c r="A1329" s="361" t="s">
        <v>2096</v>
      </c>
      <c r="B1329" s="97">
        <v>2016</v>
      </c>
      <c r="C1329" s="97">
        <v>6</v>
      </c>
      <c r="D1329" s="98" t="s">
        <v>1016</v>
      </c>
      <c r="E1329" s="99">
        <v>42535</v>
      </c>
      <c r="F1329" s="99">
        <v>42551</v>
      </c>
      <c r="G1329" s="100">
        <f t="shared" ca="1" si="5327"/>
        <v>0</v>
      </c>
      <c r="H1329" s="96" t="s">
        <v>74</v>
      </c>
      <c r="I1329" s="96" t="s">
        <v>940</v>
      </c>
      <c r="J1329" s="96" t="s">
        <v>1977</v>
      </c>
      <c r="K1329" s="101" t="str">
        <f t="shared" ca="1" si="5328"/>
        <v>Completed</v>
      </c>
      <c r="L1329" s="97" t="s">
        <v>82</v>
      </c>
      <c r="M1329" s="97" t="s">
        <v>58</v>
      </c>
      <c r="N1329" s="97" t="s">
        <v>59</v>
      </c>
      <c r="O1329" s="97" t="s">
        <v>60</v>
      </c>
      <c r="P1329" s="97" t="s">
        <v>61</v>
      </c>
      <c r="Q1329" s="97" t="s">
        <v>62</v>
      </c>
      <c r="R1329" s="102">
        <v>0.1</v>
      </c>
      <c r="S1329" s="102">
        <v>1.8</v>
      </c>
      <c r="T1329" s="103">
        <v>3000000</v>
      </c>
      <c r="U1329" s="103">
        <v>3000000</v>
      </c>
      <c r="V1329" s="101">
        <f t="shared" si="5329"/>
        <v>0</v>
      </c>
      <c r="W1329" s="101">
        <f t="shared" si="5330"/>
        <v>3000000</v>
      </c>
      <c r="X1329" s="103"/>
      <c r="Y1329" s="104">
        <f t="shared" si="5331"/>
        <v>0</v>
      </c>
      <c r="Z1329" s="105" t="e">
        <f t="shared" si="5332"/>
        <v>#DIV/0!</v>
      </c>
      <c r="AA1329" s="106">
        <f t="shared" si="5333"/>
        <v>300</v>
      </c>
      <c r="AB1329" s="107">
        <f t="shared" si="5334"/>
        <v>300</v>
      </c>
      <c r="AC1329" s="106">
        <f t="shared" si="5335"/>
        <v>0</v>
      </c>
      <c r="AD1329" s="108">
        <f t="shared" si="5336"/>
        <v>5400</v>
      </c>
      <c r="AE1329" s="298">
        <f>IF((SUMIF($J$7:$J$1048576,J1329,$U$7:$U$1048576))&gt;(SUMIF($J$7:$J$1048576,J1329,$T$7:$T$1048576)),AD1329,(IF(O1329="cpv",(U1329*S1329),(U1329*S1329/1000))))</f>
        <v>5400</v>
      </c>
      <c r="AF1329" s="109">
        <f t="shared" si="5337"/>
        <v>0</v>
      </c>
      <c r="AG1329" s="109">
        <v>0</v>
      </c>
      <c r="AH1329" s="109">
        <f t="shared" si="5338"/>
        <v>5100</v>
      </c>
      <c r="AI1329" s="341">
        <f t="shared" si="5339"/>
        <v>0.94444444444444442</v>
      </c>
    </row>
    <row r="1330" spans="1:35" ht="15.75" hidden="1" customHeight="1" thickBot="1" x14ac:dyDescent="0.3">
      <c r="A1330" s="360" t="s">
        <v>1976</v>
      </c>
      <c r="B1330" s="157">
        <v>2016</v>
      </c>
      <c r="C1330" s="157">
        <v>6</v>
      </c>
      <c r="D1330" s="342" t="s">
        <v>1016</v>
      </c>
      <c r="E1330" s="159">
        <v>42535</v>
      </c>
      <c r="F1330" s="159">
        <v>42551</v>
      </c>
      <c r="G1330" s="343">
        <f t="shared" ref="G1330:G1331" ca="1" si="5353">IF($N$1&gt;F1330,0,(F1330-$N$1))</f>
        <v>0</v>
      </c>
      <c r="H1330" s="156" t="s">
        <v>74</v>
      </c>
      <c r="I1330" s="156" t="s">
        <v>940</v>
      </c>
      <c r="J1330" s="156" t="s">
        <v>1977</v>
      </c>
      <c r="K1330" s="344" t="str">
        <f t="shared" ref="K1330:K1331" ca="1" si="5354">IF(F1330=0,$L$3,(IF(G1330=0,$L$1,$L$2)))</f>
        <v>Completed</v>
      </c>
      <c r="L1330" s="157" t="s">
        <v>64</v>
      </c>
      <c r="M1330" s="157" t="s">
        <v>58</v>
      </c>
      <c r="N1330" s="157" t="s">
        <v>59</v>
      </c>
      <c r="O1330" s="157" t="s">
        <v>60</v>
      </c>
      <c r="P1330" s="157" t="s">
        <v>61</v>
      </c>
      <c r="Q1330" s="157" t="s">
        <v>62</v>
      </c>
      <c r="R1330" s="158">
        <v>0.2</v>
      </c>
      <c r="S1330" s="158">
        <v>1.8</v>
      </c>
      <c r="T1330" s="345">
        <v>2000000</v>
      </c>
      <c r="U1330" s="345">
        <v>1869020</v>
      </c>
      <c r="V1330" s="344">
        <f t="shared" ref="V1330:V1331" si="5355">IF(U1330&gt;T1330,0,T1330-U1330)</f>
        <v>130980</v>
      </c>
      <c r="W1330" s="344">
        <f t="shared" ref="W1330:W1331" si="5356">IF(U1330&gt;T1330,T1330,U1330)</f>
        <v>1869020</v>
      </c>
      <c r="X1330" s="345">
        <v>235</v>
      </c>
      <c r="Y1330" s="346">
        <f t="shared" ref="Y1330:Y1331" si="5357">X1330/U1330</f>
        <v>1.2573434206161518E-4</v>
      </c>
      <c r="Z1330" s="347">
        <f t="shared" ref="Z1330:Z1331" si="5358">AE1330/X1330</f>
        <v>14.315897872340425</v>
      </c>
      <c r="AA1330" s="348">
        <f t="shared" ref="AA1330:AA1331" si="5359">IF(O1330="cpv",(T1330*R1330),(T1330/1000*R1330))</f>
        <v>400</v>
      </c>
      <c r="AB1330" s="349">
        <f t="shared" ref="AB1330:AB1331" si="5360">IF(O1330="cpv",(IF(V1330&gt;0,U1330*R1330,AA1330)),(IF(V1330&gt;0,U1330/1000*R1330,AA1330)))</f>
        <v>373.80400000000003</v>
      </c>
      <c r="AC1330" s="348">
        <f t="shared" ref="AC1330:AC1331" si="5361">AB1330-AA1330</f>
        <v>-26.19599999999997</v>
      </c>
      <c r="AD1330" s="350">
        <f t="shared" ref="AD1330:AD1331" si="5362">IF(O1330="cpv",(T1330*S1330),(T1330/1000*S1330))</f>
        <v>3600</v>
      </c>
      <c r="AE1330" s="351">
        <f>IF((SUMIF($J$7:$J$1048576,J1330,$U$7:$U$1048576))&gt;(SUMIF($J$7:$J$1048576,J1330,$T$7:$T$1048576)),AD1330,(IF(O1330="cpv",(U1330*S1330),(U1330*S1330/1000))))</f>
        <v>3364.2359999999999</v>
      </c>
      <c r="AF1330" s="352">
        <f t="shared" ref="AF1330:AF1331" si="5363">AE1330-AD1330</f>
        <v>-235.76400000000012</v>
      </c>
      <c r="AG1330" s="352">
        <v>0</v>
      </c>
      <c r="AH1330" s="352">
        <f t="shared" ref="AH1330:AH1331" si="5364">AE1330-AB1330-AG1330</f>
        <v>2990.4319999999998</v>
      </c>
      <c r="AI1330" s="353">
        <f t="shared" ref="AI1330:AI1331" si="5365">AH1330/AE1330</f>
        <v>0.88888888888888884</v>
      </c>
    </row>
    <row r="1331" spans="1:35" ht="15" hidden="1" customHeight="1" x14ac:dyDescent="0.3">
      <c r="A1331" s="359" t="s">
        <v>1978</v>
      </c>
      <c r="B1331" s="111">
        <v>2016</v>
      </c>
      <c r="C1331" s="111">
        <v>6</v>
      </c>
      <c r="D1331" s="112" t="s">
        <v>1016</v>
      </c>
      <c r="E1331" s="113">
        <v>42536</v>
      </c>
      <c r="F1331" s="113">
        <v>42551</v>
      </c>
      <c r="G1331" s="114">
        <f t="shared" ca="1" si="5353"/>
        <v>0</v>
      </c>
      <c r="H1331" s="115" t="s">
        <v>74</v>
      </c>
      <c r="I1331" s="115" t="s">
        <v>145</v>
      </c>
      <c r="J1331" s="115" t="s">
        <v>1980</v>
      </c>
      <c r="K1331" s="116" t="str">
        <f t="shared" ca="1" si="5354"/>
        <v>Completed</v>
      </c>
      <c r="L1331" s="111" t="s">
        <v>82</v>
      </c>
      <c r="M1331" s="111" t="s">
        <v>58</v>
      </c>
      <c r="N1331" s="111" t="s">
        <v>78</v>
      </c>
      <c r="O1331" s="111" t="s">
        <v>60</v>
      </c>
      <c r="P1331" s="111" t="s">
        <v>79</v>
      </c>
      <c r="Q1331" s="111" t="s">
        <v>79</v>
      </c>
      <c r="R1331" s="117">
        <v>0.5</v>
      </c>
      <c r="S1331" s="117">
        <v>4.5</v>
      </c>
      <c r="T1331" s="118">
        <v>300000</v>
      </c>
      <c r="U1331" s="118">
        <v>303653</v>
      </c>
      <c r="V1331" s="116">
        <f t="shared" si="5355"/>
        <v>0</v>
      </c>
      <c r="W1331" s="116">
        <f t="shared" si="5356"/>
        <v>300000</v>
      </c>
      <c r="X1331" s="118"/>
      <c r="Y1331" s="119">
        <f t="shared" si="5357"/>
        <v>0</v>
      </c>
      <c r="Z1331" s="120" t="e">
        <f t="shared" si="5358"/>
        <v>#DIV/0!</v>
      </c>
      <c r="AA1331" s="121">
        <f t="shared" si="5359"/>
        <v>150</v>
      </c>
      <c r="AB1331" s="122">
        <f t="shared" si="5360"/>
        <v>150</v>
      </c>
      <c r="AC1331" s="121">
        <f t="shared" si="5361"/>
        <v>0</v>
      </c>
      <c r="AD1331" s="123">
        <f t="shared" si="5362"/>
        <v>1350</v>
      </c>
      <c r="AE1331" s="293">
        <v>1400</v>
      </c>
      <c r="AF1331" s="124">
        <f t="shared" si="5363"/>
        <v>50</v>
      </c>
      <c r="AG1331" s="124">
        <v>0</v>
      </c>
      <c r="AH1331" s="124">
        <f t="shared" si="5364"/>
        <v>1250</v>
      </c>
      <c r="AI1331" s="340">
        <f t="shared" si="5365"/>
        <v>0.8928571428571429</v>
      </c>
    </row>
    <row r="1332" spans="1:35" ht="15.75" hidden="1" customHeight="1" thickBot="1" x14ac:dyDescent="0.3">
      <c r="A1332" s="360" t="s">
        <v>1979</v>
      </c>
      <c r="B1332" s="157">
        <v>2016</v>
      </c>
      <c r="C1332" s="157">
        <v>6</v>
      </c>
      <c r="D1332" s="342" t="s">
        <v>1016</v>
      </c>
      <c r="E1332" s="159">
        <v>42536</v>
      </c>
      <c r="F1332" s="159">
        <v>42551</v>
      </c>
      <c r="G1332" s="343">
        <f t="shared" ref="G1332:G1333" ca="1" si="5366">IF($N$1&gt;F1332,0,(F1332-$N$1))</f>
        <v>0</v>
      </c>
      <c r="H1332" s="156" t="s">
        <v>74</v>
      </c>
      <c r="I1332" s="156" t="s">
        <v>145</v>
      </c>
      <c r="J1332" s="156" t="s">
        <v>1980</v>
      </c>
      <c r="K1332" s="344" t="str">
        <f t="shared" ref="K1332:K1333" ca="1" si="5367">IF(F1332=0,$L$3,(IF(G1332=0,$L$1,$L$2)))</f>
        <v>Completed</v>
      </c>
      <c r="L1332" s="157" t="s">
        <v>64</v>
      </c>
      <c r="M1332" s="157" t="s">
        <v>58</v>
      </c>
      <c r="N1332" s="157" t="s">
        <v>78</v>
      </c>
      <c r="O1332" s="157" t="s">
        <v>60</v>
      </c>
      <c r="P1332" s="157" t="s">
        <v>79</v>
      </c>
      <c r="Q1332" s="157" t="s">
        <v>79</v>
      </c>
      <c r="R1332" s="158">
        <v>2.5</v>
      </c>
      <c r="S1332" s="158">
        <v>4.5</v>
      </c>
      <c r="T1332" s="345">
        <v>144444</v>
      </c>
      <c r="U1332" s="345">
        <v>133843</v>
      </c>
      <c r="V1332" s="344">
        <f t="shared" ref="V1332:V1333" si="5368">IF(U1332&gt;T1332,0,T1332-U1332)</f>
        <v>10601</v>
      </c>
      <c r="W1332" s="344">
        <f t="shared" ref="W1332:W1333" si="5369">IF(U1332&gt;T1332,T1332,U1332)</f>
        <v>133843</v>
      </c>
      <c r="X1332" s="345">
        <v>2130</v>
      </c>
      <c r="Y1332" s="346">
        <f t="shared" ref="Y1332:Y1333" si="5370">X1332/U1332</f>
        <v>1.5914168092466548E-2</v>
      </c>
      <c r="Z1332" s="347">
        <f t="shared" ref="Z1332:Z1333" si="5371">AE1332/X1332</f>
        <v>0.28169014084507044</v>
      </c>
      <c r="AA1332" s="348">
        <f t="shared" ref="AA1332:AA1333" si="5372">IF(O1332="cpv",(T1332*R1332),(T1332/1000*R1332))</f>
        <v>361.10999999999996</v>
      </c>
      <c r="AB1332" s="349">
        <f t="shared" ref="AB1332:AB1333" si="5373">IF(O1332="cpv",(IF(V1332&gt;0,U1332*R1332,AA1332)),(IF(V1332&gt;0,U1332/1000*R1332,AA1332)))</f>
        <v>334.60749999999996</v>
      </c>
      <c r="AC1332" s="348">
        <f t="shared" ref="AC1332:AC1333" si="5374">AB1332-AA1332</f>
        <v>-26.502499999999998</v>
      </c>
      <c r="AD1332" s="350">
        <f t="shared" ref="AD1332:AD1333" si="5375">IF(O1332="cpv",(T1332*S1332),(T1332/1000*S1332))</f>
        <v>649.99799999999993</v>
      </c>
      <c r="AE1332" s="351">
        <v>600</v>
      </c>
      <c r="AF1332" s="352">
        <f t="shared" ref="AF1332:AF1333" si="5376">AE1332-AD1332</f>
        <v>-49.997999999999934</v>
      </c>
      <c r="AG1332" s="352">
        <v>0</v>
      </c>
      <c r="AH1332" s="352">
        <f t="shared" ref="AH1332:AH1333" si="5377">AE1332-AB1332-AG1332</f>
        <v>265.39250000000004</v>
      </c>
      <c r="AI1332" s="353">
        <f t="shared" ref="AI1332:AI1333" si="5378">AH1332/AE1332</f>
        <v>0.44232083333333339</v>
      </c>
    </row>
    <row r="1333" spans="1:35" ht="15" hidden="1" customHeight="1" x14ac:dyDescent="0.3">
      <c r="A1333" s="359" t="s">
        <v>1981</v>
      </c>
      <c r="B1333" s="111">
        <v>2016</v>
      </c>
      <c r="C1333" s="111">
        <v>6</v>
      </c>
      <c r="D1333" s="112" t="s">
        <v>1016</v>
      </c>
      <c r="E1333" s="113">
        <v>42536</v>
      </c>
      <c r="F1333" s="113">
        <v>42551</v>
      </c>
      <c r="G1333" s="114">
        <f t="shared" ca="1" si="5366"/>
        <v>0</v>
      </c>
      <c r="H1333" s="115" t="s">
        <v>84</v>
      </c>
      <c r="I1333" s="115" t="s">
        <v>170</v>
      </c>
      <c r="J1333" s="115" t="s">
        <v>1983</v>
      </c>
      <c r="K1333" s="116" t="str">
        <f t="shared" ca="1" si="5367"/>
        <v>Completed</v>
      </c>
      <c r="L1333" s="111" t="s">
        <v>305</v>
      </c>
      <c r="M1333" s="111" t="s">
        <v>58</v>
      </c>
      <c r="N1333" s="111" t="s">
        <v>306</v>
      </c>
      <c r="O1333" s="111" t="s">
        <v>60</v>
      </c>
      <c r="P1333" s="111" t="s">
        <v>79</v>
      </c>
      <c r="Q1333" s="111" t="s">
        <v>79</v>
      </c>
      <c r="R1333" s="117">
        <v>4</v>
      </c>
      <c r="S1333" s="117">
        <v>7</v>
      </c>
      <c r="T1333" s="118">
        <v>650000</v>
      </c>
      <c r="U1333" s="118">
        <v>750918</v>
      </c>
      <c r="V1333" s="116">
        <f t="shared" si="5368"/>
        <v>0</v>
      </c>
      <c r="W1333" s="116">
        <f t="shared" si="5369"/>
        <v>650000</v>
      </c>
      <c r="X1333" s="118">
        <v>35318</v>
      </c>
      <c r="Y1333" s="119">
        <f t="shared" si="5370"/>
        <v>4.7033098154525527E-2</v>
      </c>
      <c r="Z1333" s="120">
        <f t="shared" si="5371"/>
        <v>0.14157087037771107</v>
      </c>
      <c r="AA1333" s="121">
        <f t="shared" si="5372"/>
        <v>2600</v>
      </c>
      <c r="AB1333" s="122">
        <f t="shared" si="5373"/>
        <v>2600</v>
      </c>
      <c r="AC1333" s="121">
        <f t="shared" si="5374"/>
        <v>0</v>
      </c>
      <c r="AD1333" s="123">
        <f t="shared" si="5375"/>
        <v>4550</v>
      </c>
      <c r="AE1333" s="293">
        <v>5000</v>
      </c>
      <c r="AF1333" s="124">
        <f t="shared" si="5376"/>
        <v>450</v>
      </c>
      <c r="AG1333" s="124">
        <v>0</v>
      </c>
      <c r="AH1333" s="124">
        <f t="shared" si="5377"/>
        <v>2400</v>
      </c>
      <c r="AI1333" s="340">
        <f t="shared" si="5378"/>
        <v>0.48</v>
      </c>
    </row>
    <row r="1334" spans="1:35" ht="15.75" hidden="1" customHeight="1" thickBot="1" x14ac:dyDescent="0.3">
      <c r="A1334" s="360" t="s">
        <v>1982</v>
      </c>
      <c r="B1334" s="157">
        <v>2016</v>
      </c>
      <c r="C1334" s="157">
        <v>6</v>
      </c>
      <c r="D1334" s="342" t="s">
        <v>1016</v>
      </c>
      <c r="E1334" s="159">
        <v>42536</v>
      </c>
      <c r="F1334" s="159">
        <v>42551</v>
      </c>
      <c r="G1334" s="343">
        <f t="shared" ref="G1334:G1335" ca="1" si="5379">IF($N$1&gt;F1334,0,(F1334-$N$1))</f>
        <v>0</v>
      </c>
      <c r="H1334" s="156" t="s">
        <v>84</v>
      </c>
      <c r="I1334" s="156" t="s">
        <v>170</v>
      </c>
      <c r="J1334" s="156" t="s">
        <v>1983</v>
      </c>
      <c r="K1334" s="344" t="str">
        <f t="shared" ref="K1334:K1335" ca="1" si="5380">IF(F1334=0,$L$3,(IF(G1334=0,$L$1,$L$2)))</f>
        <v>Completed</v>
      </c>
      <c r="L1334" s="157" t="s">
        <v>82</v>
      </c>
      <c r="M1334" s="157" t="s">
        <v>58</v>
      </c>
      <c r="N1334" s="157" t="s">
        <v>306</v>
      </c>
      <c r="O1334" s="157" t="s">
        <v>60</v>
      </c>
      <c r="P1334" s="157" t="s">
        <v>79</v>
      </c>
      <c r="Q1334" s="157" t="s">
        <v>79</v>
      </c>
      <c r="R1334" s="158">
        <v>2.5</v>
      </c>
      <c r="S1334" s="158">
        <v>7</v>
      </c>
      <c r="T1334" s="345">
        <v>650000</v>
      </c>
      <c r="U1334" s="345">
        <v>286557</v>
      </c>
      <c r="V1334" s="344">
        <f t="shared" ref="V1334:V1335" si="5381">IF(U1334&gt;T1334,0,T1334-U1334)</f>
        <v>363443</v>
      </c>
      <c r="W1334" s="344">
        <f t="shared" ref="W1334:W1335" si="5382">IF(U1334&gt;T1334,T1334,U1334)</f>
        <v>286557</v>
      </c>
      <c r="X1334" s="345"/>
      <c r="Y1334" s="346">
        <f t="shared" ref="Y1334:Y1335" si="5383">X1334/U1334</f>
        <v>0</v>
      </c>
      <c r="Z1334" s="347" t="e">
        <f t="shared" ref="Z1334:Z1335" si="5384">AE1334/X1334</f>
        <v>#DIV/0!</v>
      </c>
      <c r="AA1334" s="348">
        <f t="shared" ref="AA1334:AA1335" si="5385">IF(O1334="cpv",(T1334*R1334),(T1334/1000*R1334))</f>
        <v>1625</v>
      </c>
      <c r="AB1334" s="349">
        <f t="shared" ref="AB1334:AB1335" si="5386">IF(O1334="cpv",(IF(V1334&gt;0,U1334*R1334,AA1334)),(IF(V1334&gt;0,U1334/1000*R1334,AA1334)))</f>
        <v>716.39250000000004</v>
      </c>
      <c r="AC1334" s="348">
        <f t="shared" ref="AC1334:AC1335" si="5387">AB1334-AA1334</f>
        <v>-908.60749999999996</v>
      </c>
      <c r="AD1334" s="350">
        <f t="shared" ref="AD1334:AD1335" si="5388">IF(O1334="cpv",(T1334*S1334),(T1334/1000*S1334))</f>
        <v>4550</v>
      </c>
      <c r="AE1334" s="351">
        <v>3400</v>
      </c>
      <c r="AF1334" s="352">
        <f t="shared" ref="AF1334:AF1335" si="5389">AE1334-AD1334</f>
        <v>-1150</v>
      </c>
      <c r="AG1334" s="352">
        <v>0</v>
      </c>
      <c r="AH1334" s="352">
        <f t="shared" ref="AH1334:AH1335" si="5390">AE1334-AB1334-AG1334</f>
        <v>2683.6075000000001</v>
      </c>
      <c r="AI1334" s="353">
        <f t="shared" ref="AI1334:AI1335" si="5391">AH1334/AE1334</f>
        <v>0.78929632352941181</v>
      </c>
    </row>
    <row r="1335" spans="1:35" ht="15" hidden="1" customHeight="1" x14ac:dyDescent="0.3">
      <c r="A1335" s="359" t="s">
        <v>1984</v>
      </c>
      <c r="B1335" s="111">
        <v>2016</v>
      </c>
      <c r="C1335" s="111">
        <v>6</v>
      </c>
      <c r="D1335" s="112" t="s">
        <v>1016</v>
      </c>
      <c r="E1335" s="113">
        <v>42536</v>
      </c>
      <c r="F1335" s="113">
        <v>42551</v>
      </c>
      <c r="G1335" s="114">
        <f t="shared" ca="1" si="5379"/>
        <v>0</v>
      </c>
      <c r="H1335" s="115" t="s">
        <v>84</v>
      </c>
      <c r="I1335" s="115" t="s">
        <v>170</v>
      </c>
      <c r="J1335" s="115" t="s">
        <v>1988</v>
      </c>
      <c r="K1335" s="116" t="str">
        <f t="shared" ca="1" si="5380"/>
        <v>Completed</v>
      </c>
      <c r="L1335" s="111" t="s">
        <v>64</v>
      </c>
      <c r="M1335" s="111" t="s">
        <v>58</v>
      </c>
      <c r="N1335" s="111" t="s">
        <v>59</v>
      </c>
      <c r="O1335" s="111" t="s">
        <v>60</v>
      </c>
      <c r="P1335" s="111" t="s">
        <v>61</v>
      </c>
      <c r="Q1335" s="111" t="s">
        <v>62</v>
      </c>
      <c r="R1335" s="117">
        <v>0.2</v>
      </c>
      <c r="S1335" s="117">
        <v>1</v>
      </c>
      <c r="T1335" s="118">
        <v>2000000</v>
      </c>
      <c r="U1335" s="118">
        <v>2046218</v>
      </c>
      <c r="V1335" s="116">
        <f t="shared" si="5381"/>
        <v>0</v>
      </c>
      <c r="W1335" s="116">
        <f t="shared" si="5382"/>
        <v>2000000</v>
      </c>
      <c r="X1335" s="118">
        <v>305</v>
      </c>
      <c r="Y1335" s="119">
        <f t="shared" si="5383"/>
        <v>1.4905547698241341E-4</v>
      </c>
      <c r="Z1335" s="120">
        <f t="shared" si="5384"/>
        <v>6.557377049180328</v>
      </c>
      <c r="AA1335" s="121">
        <f t="shared" si="5385"/>
        <v>400</v>
      </c>
      <c r="AB1335" s="122">
        <f t="shared" si="5386"/>
        <v>400</v>
      </c>
      <c r="AC1335" s="121">
        <f t="shared" si="5387"/>
        <v>0</v>
      </c>
      <c r="AD1335" s="123">
        <f t="shared" si="5388"/>
        <v>2000</v>
      </c>
      <c r="AE1335" s="293">
        <v>2000</v>
      </c>
      <c r="AF1335" s="124">
        <f t="shared" si="5389"/>
        <v>0</v>
      </c>
      <c r="AG1335" s="124">
        <v>0</v>
      </c>
      <c r="AH1335" s="124">
        <f t="shared" si="5390"/>
        <v>1600</v>
      </c>
      <c r="AI1335" s="340">
        <f t="shared" si="5391"/>
        <v>0.8</v>
      </c>
    </row>
    <row r="1336" spans="1:35" ht="15" hidden="1" customHeight="1" x14ac:dyDescent="0.3">
      <c r="A1336" s="361" t="s">
        <v>1985</v>
      </c>
      <c r="B1336" s="97">
        <v>2016</v>
      </c>
      <c r="C1336" s="97">
        <v>6</v>
      </c>
      <c r="D1336" s="98" t="s">
        <v>1016</v>
      </c>
      <c r="E1336" s="99">
        <v>42536</v>
      </c>
      <c r="F1336" s="99">
        <v>42551</v>
      </c>
      <c r="G1336" s="100">
        <f t="shared" ref="G1336:G1337" ca="1" si="5392">IF($N$1&gt;F1336,0,(F1336-$N$1))</f>
        <v>0</v>
      </c>
      <c r="H1336" s="96" t="s">
        <v>84</v>
      </c>
      <c r="I1336" s="96" t="s">
        <v>170</v>
      </c>
      <c r="J1336" s="96" t="s">
        <v>1988</v>
      </c>
      <c r="K1336" s="101" t="str">
        <f t="shared" ref="K1336:K1337" ca="1" si="5393">IF(F1336=0,$L$3,(IF(G1336=0,$L$1,$L$2)))</f>
        <v>Completed</v>
      </c>
      <c r="L1336" s="97" t="s">
        <v>57</v>
      </c>
      <c r="M1336" s="97" t="s">
        <v>58</v>
      </c>
      <c r="N1336" s="97" t="s">
        <v>59</v>
      </c>
      <c r="O1336" s="97" t="s">
        <v>60</v>
      </c>
      <c r="P1336" s="97" t="s">
        <v>61</v>
      </c>
      <c r="Q1336" s="97" t="s">
        <v>62</v>
      </c>
      <c r="R1336" s="102">
        <v>0.5</v>
      </c>
      <c r="S1336" s="102">
        <v>1</v>
      </c>
      <c r="T1336" s="103">
        <v>2000000</v>
      </c>
      <c r="U1336" s="103">
        <v>1004547</v>
      </c>
      <c r="V1336" s="101">
        <f t="shared" ref="V1336:V1337" si="5394">IF(U1336&gt;T1336,0,T1336-U1336)</f>
        <v>995453</v>
      </c>
      <c r="W1336" s="101">
        <f t="shared" ref="W1336:W1337" si="5395">IF(U1336&gt;T1336,T1336,U1336)</f>
        <v>1004547</v>
      </c>
      <c r="X1336" s="103"/>
      <c r="Y1336" s="104">
        <f t="shared" ref="Y1336:Y1337" si="5396">X1336/U1336</f>
        <v>0</v>
      </c>
      <c r="Z1336" s="105" t="e">
        <f t="shared" ref="Z1336:Z1337" si="5397">AE1336/X1336</f>
        <v>#DIV/0!</v>
      </c>
      <c r="AA1336" s="106">
        <f t="shared" ref="AA1336:AA1337" si="5398">IF(O1336="cpv",(T1336*R1336),(T1336/1000*R1336))</f>
        <v>1000</v>
      </c>
      <c r="AB1336" s="107">
        <f t="shared" ref="AB1336:AB1337" si="5399">IF(O1336="cpv",(IF(V1336&gt;0,U1336*R1336,AA1336)),(IF(V1336&gt;0,U1336/1000*R1336,AA1336)))</f>
        <v>502.27350000000001</v>
      </c>
      <c r="AC1336" s="106">
        <f t="shared" ref="AC1336:AC1337" si="5400">AB1336-AA1336</f>
        <v>-497.72649999999999</v>
      </c>
      <c r="AD1336" s="108">
        <f t="shared" ref="AD1336:AD1337" si="5401">IF(O1336="cpv",(T1336*S1336),(T1336/1000*S1336))</f>
        <v>2000</v>
      </c>
      <c r="AE1336" s="298">
        <v>1000</v>
      </c>
      <c r="AF1336" s="109">
        <f t="shared" ref="AF1336:AF1337" si="5402">AE1336-AD1336</f>
        <v>-1000</v>
      </c>
      <c r="AG1336" s="109">
        <v>0</v>
      </c>
      <c r="AH1336" s="109">
        <f t="shared" ref="AH1336:AH1337" si="5403">AE1336-AB1336-AG1336</f>
        <v>497.72649999999999</v>
      </c>
      <c r="AI1336" s="341">
        <f t="shared" ref="AI1336:AI1337" si="5404">AH1336/AE1336</f>
        <v>0.49772649999999996</v>
      </c>
    </row>
    <row r="1337" spans="1:35" ht="15" hidden="1" customHeight="1" x14ac:dyDescent="0.3">
      <c r="A1337" s="361" t="s">
        <v>1986</v>
      </c>
      <c r="B1337" s="97">
        <v>2016</v>
      </c>
      <c r="C1337" s="97">
        <v>6</v>
      </c>
      <c r="D1337" s="98" t="s">
        <v>1016</v>
      </c>
      <c r="E1337" s="99">
        <v>42536</v>
      </c>
      <c r="F1337" s="99">
        <v>42551</v>
      </c>
      <c r="G1337" s="100">
        <f t="shared" ca="1" si="5392"/>
        <v>0</v>
      </c>
      <c r="H1337" s="96" t="s">
        <v>84</v>
      </c>
      <c r="I1337" s="96" t="s">
        <v>170</v>
      </c>
      <c r="J1337" s="96" t="s">
        <v>1988</v>
      </c>
      <c r="K1337" s="101" t="str">
        <f t="shared" ca="1" si="5393"/>
        <v>Completed</v>
      </c>
      <c r="L1337" s="97" t="s">
        <v>82</v>
      </c>
      <c r="M1337" s="97" t="s">
        <v>58</v>
      </c>
      <c r="N1337" s="97" t="s">
        <v>59</v>
      </c>
      <c r="O1337" s="97" t="s">
        <v>60</v>
      </c>
      <c r="P1337" s="97" t="s">
        <v>61</v>
      </c>
      <c r="Q1337" s="97" t="s">
        <v>62</v>
      </c>
      <c r="R1337" s="102">
        <v>0.1</v>
      </c>
      <c r="S1337" s="102">
        <v>1</v>
      </c>
      <c r="T1337" s="103">
        <v>3500000</v>
      </c>
      <c r="U1337" s="103">
        <v>0</v>
      </c>
      <c r="V1337" s="101">
        <f t="shared" si="5394"/>
        <v>3500000</v>
      </c>
      <c r="W1337" s="101">
        <f t="shared" si="5395"/>
        <v>0</v>
      </c>
      <c r="X1337" s="103"/>
      <c r="Y1337" s="104" t="e">
        <f t="shared" si="5396"/>
        <v>#DIV/0!</v>
      </c>
      <c r="Z1337" s="105" t="e">
        <f t="shared" si="5397"/>
        <v>#DIV/0!</v>
      </c>
      <c r="AA1337" s="106">
        <f t="shared" si="5398"/>
        <v>350</v>
      </c>
      <c r="AB1337" s="107">
        <f t="shared" si="5399"/>
        <v>0</v>
      </c>
      <c r="AC1337" s="106">
        <f t="shared" si="5400"/>
        <v>-350</v>
      </c>
      <c r="AD1337" s="108">
        <f t="shared" si="5401"/>
        <v>3500</v>
      </c>
      <c r="AE1337" s="298">
        <f>IF((SUMIF($J$7:$J$1048576,J1337,$U$7:$U$1048576))&gt;(SUMIF($J$7:$J$1048576,J1337,$T$7:$T$1048576)),AD1337,(IF(O1337="cpv",(U1337*S1337),(U1337*S1337/1000))))</f>
        <v>0</v>
      </c>
      <c r="AF1337" s="109">
        <f t="shared" si="5402"/>
        <v>-3500</v>
      </c>
      <c r="AG1337" s="109">
        <v>0</v>
      </c>
      <c r="AH1337" s="109">
        <f t="shared" si="5403"/>
        <v>0</v>
      </c>
      <c r="AI1337" s="341" t="e">
        <f t="shared" si="5404"/>
        <v>#DIV/0!</v>
      </c>
    </row>
    <row r="1338" spans="1:35" ht="15.75" hidden="1" customHeight="1" thickBot="1" x14ac:dyDescent="0.3">
      <c r="A1338" s="360" t="s">
        <v>1987</v>
      </c>
      <c r="B1338" s="157">
        <v>2016</v>
      </c>
      <c r="C1338" s="157">
        <v>6</v>
      </c>
      <c r="D1338" s="342" t="s">
        <v>1016</v>
      </c>
      <c r="E1338" s="159">
        <v>42536</v>
      </c>
      <c r="F1338" s="159">
        <v>42551</v>
      </c>
      <c r="G1338" s="343">
        <f t="shared" ref="G1338:G1339" ca="1" si="5405">IF($N$1&gt;F1338,0,(F1338-$N$1))</f>
        <v>0</v>
      </c>
      <c r="H1338" s="156" t="s">
        <v>84</v>
      </c>
      <c r="I1338" s="156" t="s">
        <v>170</v>
      </c>
      <c r="J1338" s="156" t="s">
        <v>1988</v>
      </c>
      <c r="K1338" s="344" t="str">
        <f t="shared" ref="K1338:K1339" ca="1" si="5406">IF(F1338=0,$L$3,(IF(G1338=0,$L$1,$L$2)))</f>
        <v>Completed</v>
      </c>
      <c r="L1338" s="157" t="s">
        <v>1822</v>
      </c>
      <c r="M1338" s="157" t="s">
        <v>58</v>
      </c>
      <c r="N1338" s="157" t="s">
        <v>59</v>
      </c>
      <c r="O1338" s="157" t="s">
        <v>60</v>
      </c>
      <c r="P1338" s="157" t="s">
        <v>61</v>
      </c>
      <c r="Q1338" s="157" t="s">
        <v>62</v>
      </c>
      <c r="R1338" s="158">
        <v>0.3</v>
      </c>
      <c r="S1338" s="158">
        <v>1</v>
      </c>
      <c r="T1338" s="345">
        <v>1000000</v>
      </c>
      <c r="U1338" s="345">
        <v>1054186</v>
      </c>
      <c r="V1338" s="344">
        <f t="shared" ref="V1338:V1339" si="5407">IF(U1338&gt;T1338,0,T1338-U1338)</f>
        <v>0</v>
      </c>
      <c r="W1338" s="344">
        <f t="shared" ref="W1338:W1339" si="5408">IF(U1338&gt;T1338,T1338,U1338)</f>
        <v>1000000</v>
      </c>
      <c r="X1338" s="345">
        <v>771</v>
      </c>
      <c r="Y1338" s="346">
        <f t="shared" ref="Y1338:Y1339" si="5409">X1338/U1338</f>
        <v>7.3136998594175982E-4</v>
      </c>
      <c r="Z1338" s="347">
        <f t="shared" ref="Z1338:Z1339" si="5410">AE1338/X1338</f>
        <v>2.4643320363164722</v>
      </c>
      <c r="AA1338" s="348">
        <f t="shared" ref="AA1338:AA1339" si="5411">IF(O1338="cpv",(T1338*R1338),(T1338/1000*R1338))</f>
        <v>300</v>
      </c>
      <c r="AB1338" s="349">
        <f t="shared" ref="AB1338:AB1339" si="5412">IF(O1338="cpv",(IF(V1338&gt;0,U1338*R1338,AA1338)),(IF(V1338&gt;0,U1338/1000*R1338,AA1338)))</f>
        <v>300</v>
      </c>
      <c r="AC1338" s="348">
        <f t="shared" ref="AC1338:AC1339" si="5413">AB1338-AA1338</f>
        <v>0</v>
      </c>
      <c r="AD1338" s="350">
        <f t="shared" ref="AD1338:AD1339" si="5414">IF(O1338="cpv",(T1338*S1338),(T1338/1000*S1338))</f>
        <v>1000</v>
      </c>
      <c r="AE1338" s="351">
        <v>1900</v>
      </c>
      <c r="AF1338" s="352">
        <f t="shared" ref="AF1338:AF1339" si="5415">AE1338-AD1338</f>
        <v>900</v>
      </c>
      <c r="AG1338" s="352">
        <v>0</v>
      </c>
      <c r="AH1338" s="352">
        <f t="shared" ref="AH1338:AH1339" si="5416">AE1338-AB1338-AG1338</f>
        <v>1600</v>
      </c>
      <c r="AI1338" s="353">
        <f t="shared" ref="AI1338:AI1339" si="5417">AH1338/AE1338</f>
        <v>0.84210526315789469</v>
      </c>
    </row>
    <row r="1339" spans="1:35" ht="15" hidden="1" customHeight="1" x14ac:dyDescent="0.3">
      <c r="A1339" s="359" t="s">
        <v>1989</v>
      </c>
      <c r="B1339" s="111">
        <v>2016</v>
      </c>
      <c r="C1339" s="111">
        <v>6</v>
      </c>
      <c r="D1339" s="112" t="s">
        <v>1016</v>
      </c>
      <c r="E1339" s="113">
        <v>42536</v>
      </c>
      <c r="F1339" s="113">
        <v>42540</v>
      </c>
      <c r="G1339" s="114">
        <f t="shared" ca="1" si="5405"/>
        <v>0</v>
      </c>
      <c r="H1339" s="115" t="s">
        <v>95</v>
      </c>
      <c r="I1339" s="115" t="s">
        <v>1360</v>
      </c>
      <c r="J1339" s="115" t="s">
        <v>1992</v>
      </c>
      <c r="K1339" s="116" t="str">
        <f t="shared" ca="1" si="5406"/>
        <v>Completed</v>
      </c>
      <c r="L1339" s="111" t="s">
        <v>1773</v>
      </c>
      <c r="M1339" s="111" t="s">
        <v>58</v>
      </c>
      <c r="N1339" s="111" t="s">
        <v>108</v>
      </c>
      <c r="O1339" s="111" t="s">
        <v>109</v>
      </c>
      <c r="P1339" s="111" t="s">
        <v>100</v>
      </c>
      <c r="Q1339" s="111" t="s">
        <v>101</v>
      </c>
      <c r="R1339" s="117">
        <v>0.01</v>
      </c>
      <c r="S1339" s="117">
        <v>0.04</v>
      </c>
      <c r="T1339" s="118">
        <v>80000</v>
      </c>
      <c r="U1339" s="118">
        <v>80054</v>
      </c>
      <c r="V1339" s="116">
        <f t="shared" si="5407"/>
        <v>0</v>
      </c>
      <c r="W1339" s="116">
        <f t="shared" si="5408"/>
        <v>80000</v>
      </c>
      <c r="X1339" s="118">
        <v>5981</v>
      </c>
      <c r="Y1339" s="119">
        <f t="shared" si="5409"/>
        <v>7.4712069353186597E-2</v>
      </c>
      <c r="Z1339" s="120">
        <f t="shared" si="5410"/>
        <v>0.53502758735997324</v>
      </c>
      <c r="AA1339" s="121">
        <f t="shared" si="5411"/>
        <v>800</v>
      </c>
      <c r="AB1339" s="122">
        <f t="shared" si="5412"/>
        <v>800</v>
      </c>
      <c r="AC1339" s="121">
        <f t="shared" si="5413"/>
        <v>0</v>
      </c>
      <c r="AD1339" s="123">
        <f t="shared" si="5414"/>
        <v>3200</v>
      </c>
      <c r="AE1339" s="293">
        <v>3200</v>
      </c>
      <c r="AF1339" s="124">
        <f t="shared" si="5415"/>
        <v>0</v>
      </c>
      <c r="AG1339" s="124">
        <v>0</v>
      </c>
      <c r="AH1339" s="124">
        <f t="shared" si="5416"/>
        <v>2400</v>
      </c>
      <c r="AI1339" s="340">
        <f t="shared" si="5417"/>
        <v>0.75</v>
      </c>
    </row>
    <row r="1340" spans="1:35" ht="15" hidden="1" customHeight="1" x14ac:dyDescent="0.3">
      <c r="A1340" s="361" t="s">
        <v>1990</v>
      </c>
      <c r="B1340" s="97">
        <v>2016</v>
      </c>
      <c r="C1340" s="97">
        <v>6</v>
      </c>
      <c r="D1340" s="98" t="s">
        <v>1016</v>
      </c>
      <c r="E1340" s="99">
        <v>42536</v>
      </c>
      <c r="F1340" s="99">
        <v>42540</v>
      </c>
      <c r="G1340" s="100">
        <f t="shared" ref="G1340:G1356" ca="1" si="5418">IF($N$1&gt;F1340,0,(F1340-$N$1))</f>
        <v>0</v>
      </c>
      <c r="H1340" s="96" t="s">
        <v>95</v>
      </c>
      <c r="I1340" s="96" t="s">
        <v>1360</v>
      </c>
      <c r="J1340" s="96" t="s">
        <v>1992</v>
      </c>
      <c r="K1340" s="101" t="str">
        <f t="shared" ref="K1340:K1356" ca="1" si="5419">IF(F1340=0,$L$3,(IF(G1340=0,$L$1,$L$2)))</f>
        <v>Completed</v>
      </c>
      <c r="L1340" s="97" t="s">
        <v>77</v>
      </c>
      <c r="M1340" s="97" t="s">
        <v>58</v>
      </c>
      <c r="N1340" s="97" t="s">
        <v>108</v>
      </c>
      <c r="O1340" s="97" t="s">
        <v>109</v>
      </c>
      <c r="P1340" s="97" t="s">
        <v>100</v>
      </c>
      <c r="Q1340" s="97" t="s">
        <v>101</v>
      </c>
      <c r="R1340" s="52">
        <v>1.4999999999999999E-2</v>
      </c>
      <c r="S1340" s="102">
        <v>0.04</v>
      </c>
      <c r="T1340" s="103">
        <v>60000</v>
      </c>
      <c r="U1340" s="103">
        <v>38877</v>
      </c>
      <c r="V1340" s="101">
        <f t="shared" ref="V1340:V1356" si="5420">IF(U1340&gt;T1340,0,T1340-U1340)</f>
        <v>21123</v>
      </c>
      <c r="W1340" s="101">
        <f t="shared" ref="W1340:W1356" si="5421">IF(U1340&gt;T1340,T1340,U1340)</f>
        <v>38877</v>
      </c>
      <c r="X1340" s="103">
        <v>1607</v>
      </c>
      <c r="Y1340" s="104">
        <f t="shared" ref="Y1340:Y1356" si="5422">X1340/U1340</f>
        <v>4.1335493993878127E-2</v>
      </c>
      <c r="Z1340" s="105">
        <f t="shared" ref="Z1340:Z1356" si="5423">AE1340/X1340</f>
        <v>0.95074051026757933</v>
      </c>
      <c r="AA1340" s="106">
        <f t="shared" ref="AA1340:AA1356" si="5424">IF(O1340="cpv",(T1340*R1340),(T1340/1000*R1340))</f>
        <v>900</v>
      </c>
      <c r="AB1340" s="107">
        <f t="shared" ref="AB1340:AB1356" si="5425">IF(O1340="cpv",(IF(V1340&gt;0,U1340*R1340,AA1340)),(IF(V1340&gt;0,U1340/1000*R1340,AA1340)))</f>
        <v>583.15499999999997</v>
      </c>
      <c r="AC1340" s="106">
        <f t="shared" ref="AC1340:AC1356" si="5426">AB1340-AA1340</f>
        <v>-316.84500000000003</v>
      </c>
      <c r="AD1340" s="108">
        <f t="shared" ref="AD1340:AD1356" si="5427">IF(O1340="cpv",(T1340*S1340),(T1340/1000*S1340))</f>
        <v>2400</v>
      </c>
      <c r="AE1340" s="298">
        <v>1527.84</v>
      </c>
      <c r="AF1340" s="109">
        <f t="shared" ref="AF1340:AF1356" si="5428">AE1340-AD1340</f>
        <v>-872.16000000000008</v>
      </c>
      <c r="AG1340" s="109">
        <v>0</v>
      </c>
      <c r="AH1340" s="109">
        <f t="shared" ref="AH1340:AH1356" si="5429">AE1340-AB1340-AG1340</f>
        <v>944.68499999999995</v>
      </c>
      <c r="AI1340" s="341">
        <f t="shared" ref="AI1340:AI1356" si="5430">AH1340/AE1340</f>
        <v>0.61831409048067865</v>
      </c>
    </row>
    <row r="1341" spans="1:35" ht="15.75" hidden="1" customHeight="1" thickBot="1" x14ac:dyDescent="0.3">
      <c r="A1341" s="360" t="s">
        <v>1991</v>
      </c>
      <c r="B1341" s="157">
        <v>2016</v>
      </c>
      <c r="C1341" s="157">
        <v>6</v>
      </c>
      <c r="D1341" s="342" t="s">
        <v>1016</v>
      </c>
      <c r="E1341" s="159">
        <v>42536</v>
      </c>
      <c r="F1341" s="159">
        <v>42540</v>
      </c>
      <c r="G1341" s="343">
        <f t="shared" ca="1" si="5418"/>
        <v>0</v>
      </c>
      <c r="H1341" s="156" t="s">
        <v>95</v>
      </c>
      <c r="I1341" s="156" t="s">
        <v>1360</v>
      </c>
      <c r="J1341" s="156" t="s">
        <v>1992</v>
      </c>
      <c r="K1341" s="344" t="str">
        <f t="shared" ca="1" si="5419"/>
        <v>Completed</v>
      </c>
      <c r="L1341" s="157" t="s">
        <v>133</v>
      </c>
      <c r="M1341" s="157" t="s">
        <v>58</v>
      </c>
      <c r="N1341" s="157" t="s">
        <v>108</v>
      </c>
      <c r="O1341" s="157" t="s">
        <v>109</v>
      </c>
      <c r="P1341" s="157" t="s">
        <v>100</v>
      </c>
      <c r="Q1341" s="157" t="s">
        <v>101</v>
      </c>
      <c r="R1341" s="158">
        <v>5.0000000000000001E-3</v>
      </c>
      <c r="S1341" s="158">
        <v>0.04</v>
      </c>
      <c r="T1341" s="345">
        <v>75000</v>
      </c>
      <c r="U1341" s="345">
        <v>74000</v>
      </c>
      <c r="V1341" s="344">
        <f t="shared" si="5420"/>
        <v>1000</v>
      </c>
      <c r="W1341" s="344">
        <f t="shared" si="5421"/>
        <v>74000</v>
      </c>
      <c r="X1341" s="345">
        <v>8286</v>
      </c>
      <c r="Y1341" s="346">
        <f t="shared" si="5422"/>
        <v>0.11197297297297297</v>
      </c>
      <c r="Z1341" s="347">
        <f t="shared" si="5423"/>
        <v>0.3620564808110065</v>
      </c>
      <c r="AA1341" s="348">
        <f t="shared" si="5424"/>
        <v>375</v>
      </c>
      <c r="AB1341" s="349">
        <f t="shared" si="5425"/>
        <v>370</v>
      </c>
      <c r="AC1341" s="348">
        <f t="shared" si="5426"/>
        <v>-5</v>
      </c>
      <c r="AD1341" s="350">
        <f t="shared" si="5427"/>
        <v>3000</v>
      </c>
      <c r="AE1341" s="351">
        <v>3000</v>
      </c>
      <c r="AF1341" s="352">
        <f t="shared" si="5428"/>
        <v>0</v>
      </c>
      <c r="AG1341" s="352">
        <v>0</v>
      </c>
      <c r="AH1341" s="352">
        <f t="shared" si="5429"/>
        <v>2630</v>
      </c>
      <c r="AI1341" s="353">
        <f t="shared" si="5430"/>
        <v>0.87666666666666671</v>
      </c>
    </row>
    <row r="1342" spans="1:35" ht="15" hidden="1" customHeight="1" x14ac:dyDescent="0.3">
      <c r="A1342" s="359" t="s">
        <v>1993</v>
      </c>
      <c r="B1342" s="111">
        <v>2016</v>
      </c>
      <c r="C1342" s="111">
        <v>6</v>
      </c>
      <c r="D1342" s="112" t="s">
        <v>1016</v>
      </c>
      <c r="E1342" s="113">
        <v>42536</v>
      </c>
      <c r="F1342" s="113">
        <v>42551</v>
      </c>
      <c r="G1342" s="114">
        <f t="shared" ca="1" si="5418"/>
        <v>0</v>
      </c>
      <c r="H1342" s="115" t="s">
        <v>95</v>
      </c>
      <c r="I1342" s="115" t="s">
        <v>96</v>
      </c>
      <c r="J1342" s="115" t="s">
        <v>1995</v>
      </c>
      <c r="K1342" s="116" t="str">
        <f t="shared" ca="1" si="5419"/>
        <v>Completed</v>
      </c>
      <c r="L1342" s="111" t="s">
        <v>175</v>
      </c>
      <c r="M1342" s="111" t="s">
        <v>58</v>
      </c>
      <c r="N1342" s="111" t="s">
        <v>123</v>
      </c>
      <c r="O1342" s="111" t="s">
        <v>60</v>
      </c>
      <c r="P1342" s="111" t="s">
        <v>61</v>
      </c>
      <c r="Q1342" s="111" t="s">
        <v>62</v>
      </c>
      <c r="R1342" s="117"/>
      <c r="S1342" s="117">
        <v>10</v>
      </c>
      <c r="T1342" s="118">
        <v>1000000</v>
      </c>
      <c r="U1342" s="118"/>
      <c r="V1342" s="116">
        <f t="shared" si="5420"/>
        <v>1000000</v>
      </c>
      <c r="W1342" s="116">
        <f t="shared" si="5421"/>
        <v>0</v>
      </c>
      <c r="X1342" s="118"/>
      <c r="Y1342" s="119" t="e">
        <f t="shared" si="5422"/>
        <v>#DIV/0!</v>
      </c>
      <c r="Z1342" s="120" t="e">
        <f t="shared" si="5423"/>
        <v>#DIV/0!</v>
      </c>
      <c r="AA1342" s="121">
        <f t="shared" si="5424"/>
        <v>0</v>
      </c>
      <c r="AB1342" s="122">
        <v>163.834553515094</v>
      </c>
      <c r="AC1342" s="121">
        <f t="shared" si="5426"/>
        <v>163.834553515094</v>
      </c>
      <c r="AD1342" s="123">
        <f t="shared" si="5427"/>
        <v>10000</v>
      </c>
      <c r="AE1342" s="293">
        <v>757.9</v>
      </c>
      <c r="AF1342" s="124">
        <f t="shared" si="5428"/>
        <v>-9242.1</v>
      </c>
      <c r="AG1342" s="124">
        <v>0</v>
      </c>
      <c r="AH1342" s="124">
        <f t="shared" si="5429"/>
        <v>594.06544648490603</v>
      </c>
      <c r="AI1342" s="340">
        <f t="shared" si="5430"/>
        <v>0.78383090973071123</v>
      </c>
    </row>
    <row r="1343" spans="1:35" ht="15.75" hidden="1" customHeight="1" thickBot="1" x14ac:dyDescent="0.3">
      <c r="A1343" s="360" t="s">
        <v>1994</v>
      </c>
      <c r="B1343" s="157">
        <v>2016</v>
      </c>
      <c r="C1343" s="157">
        <v>6</v>
      </c>
      <c r="D1343" s="342" t="s">
        <v>1016</v>
      </c>
      <c r="E1343" s="159">
        <v>42536</v>
      </c>
      <c r="F1343" s="159">
        <v>42551</v>
      </c>
      <c r="G1343" s="343">
        <f t="shared" ca="1" si="5418"/>
        <v>0</v>
      </c>
      <c r="H1343" s="156" t="s">
        <v>95</v>
      </c>
      <c r="I1343" s="156" t="s">
        <v>96</v>
      </c>
      <c r="J1343" s="156" t="s">
        <v>1995</v>
      </c>
      <c r="K1343" s="344" t="str">
        <f t="shared" ca="1" si="5419"/>
        <v>Completed</v>
      </c>
      <c r="L1343" s="157" t="s">
        <v>1996</v>
      </c>
      <c r="M1343" s="157" t="s">
        <v>58</v>
      </c>
      <c r="N1343" s="157" t="s">
        <v>123</v>
      </c>
      <c r="O1343" s="157" t="s">
        <v>60</v>
      </c>
      <c r="P1343" s="157" t="s">
        <v>61</v>
      </c>
      <c r="Q1343" s="157" t="s">
        <v>62</v>
      </c>
      <c r="R1343" s="158"/>
      <c r="S1343" s="158">
        <v>10</v>
      </c>
      <c r="T1343" s="345"/>
      <c r="U1343" s="345"/>
      <c r="V1343" s="344">
        <f t="shared" si="5420"/>
        <v>0</v>
      </c>
      <c r="W1343" s="344">
        <f t="shared" si="5421"/>
        <v>0</v>
      </c>
      <c r="X1343" s="345"/>
      <c r="Y1343" s="346" t="e">
        <f t="shared" si="5422"/>
        <v>#DIV/0!</v>
      </c>
      <c r="Z1343" s="347" t="e">
        <f t="shared" si="5423"/>
        <v>#DIV/0!</v>
      </c>
      <c r="AA1343" s="348">
        <f t="shared" si="5424"/>
        <v>0</v>
      </c>
      <c r="AB1343" s="349">
        <f t="shared" si="5425"/>
        <v>0</v>
      </c>
      <c r="AC1343" s="348">
        <f t="shared" si="5426"/>
        <v>0</v>
      </c>
      <c r="AD1343" s="350">
        <f t="shared" si="5427"/>
        <v>0</v>
      </c>
      <c r="AE1343" s="351">
        <f>IF((SUMIF($J$7:$J$1048576,J1343,$U$7:$U$1048576))&gt;(SUMIF($J$7:$J$1048576,J1343,$T$7:$T$1048576)),AD1343,(IF(O1343="cpv",(U1343*S1343),(U1343*S1343/1000))))</f>
        <v>0</v>
      </c>
      <c r="AF1343" s="352">
        <f t="shared" si="5428"/>
        <v>0</v>
      </c>
      <c r="AG1343" s="352">
        <v>0</v>
      </c>
      <c r="AH1343" s="352">
        <f t="shared" si="5429"/>
        <v>0</v>
      </c>
      <c r="AI1343" s="353" t="e">
        <f t="shared" si="5430"/>
        <v>#DIV/0!</v>
      </c>
    </row>
    <row r="1344" spans="1:35" ht="15" hidden="1" customHeight="1" x14ac:dyDescent="0.3">
      <c r="A1344" s="359" t="s">
        <v>1997</v>
      </c>
      <c r="B1344" s="111">
        <v>2016</v>
      </c>
      <c r="C1344" s="111">
        <v>6</v>
      </c>
      <c r="D1344" s="112" t="s">
        <v>1016</v>
      </c>
      <c r="E1344" s="113">
        <v>42537</v>
      </c>
      <c r="F1344" s="113">
        <v>42551</v>
      </c>
      <c r="G1344" s="114">
        <f t="shared" ca="1" si="5418"/>
        <v>0</v>
      </c>
      <c r="H1344" s="115" t="s">
        <v>54</v>
      </c>
      <c r="I1344" s="115" t="s">
        <v>1350</v>
      </c>
      <c r="J1344" s="115" t="s">
        <v>2000</v>
      </c>
      <c r="K1344" s="116" t="str">
        <f t="shared" ca="1" si="5419"/>
        <v>Completed</v>
      </c>
      <c r="L1344" s="111" t="s">
        <v>82</v>
      </c>
      <c r="M1344" s="111" t="s">
        <v>58</v>
      </c>
      <c r="N1344" s="111" t="s">
        <v>59</v>
      </c>
      <c r="O1344" s="111" t="s">
        <v>60</v>
      </c>
      <c r="P1344" s="111" t="s">
        <v>61</v>
      </c>
      <c r="Q1344" s="111" t="s">
        <v>62</v>
      </c>
      <c r="R1344" s="117">
        <v>0.1</v>
      </c>
      <c r="S1344" s="117">
        <v>1</v>
      </c>
      <c r="T1344" s="118">
        <v>2000000</v>
      </c>
      <c r="U1344" s="118">
        <v>2008529</v>
      </c>
      <c r="V1344" s="116">
        <f t="shared" si="5420"/>
        <v>0</v>
      </c>
      <c r="W1344" s="116">
        <f t="shared" si="5421"/>
        <v>2000000</v>
      </c>
      <c r="X1344" s="118"/>
      <c r="Y1344" s="119">
        <f t="shared" si="5422"/>
        <v>0</v>
      </c>
      <c r="Z1344" s="120" t="e">
        <f t="shared" si="5423"/>
        <v>#DIV/0!</v>
      </c>
      <c r="AA1344" s="121">
        <f t="shared" si="5424"/>
        <v>200</v>
      </c>
      <c r="AB1344" s="122">
        <f t="shared" si="5425"/>
        <v>200</v>
      </c>
      <c r="AC1344" s="121">
        <f t="shared" si="5426"/>
        <v>0</v>
      </c>
      <c r="AD1344" s="123">
        <f t="shared" si="5427"/>
        <v>2000</v>
      </c>
      <c r="AE1344" s="293">
        <v>2000</v>
      </c>
      <c r="AF1344" s="124">
        <f t="shared" si="5428"/>
        <v>0</v>
      </c>
      <c r="AG1344" s="124">
        <v>0</v>
      </c>
      <c r="AH1344" s="124">
        <f t="shared" si="5429"/>
        <v>1800</v>
      </c>
      <c r="AI1344" s="340">
        <f t="shared" si="5430"/>
        <v>0.9</v>
      </c>
    </row>
    <row r="1345" spans="1:35" ht="15" hidden="1" customHeight="1" x14ac:dyDescent="0.3">
      <c r="A1345" s="361" t="s">
        <v>1998</v>
      </c>
      <c r="B1345" s="97">
        <v>2016</v>
      </c>
      <c r="C1345" s="97">
        <v>6</v>
      </c>
      <c r="D1345" s="98" t="s">
        <v>1016</v>
      </c>
      <c r="E1345" s="99">
        <v>42537</v>
      </c>
      <c r="F1345" s="99">
        <v>42551</v>
      </c>
      <c r="G1345" s="100">
        <f t="shared" ca="1" si="5418"/>
        <v>0</v>
      </c>
      <c r="H1345" s="96" t="s">
        <v>54</v>
      </c>
      <c r="I1345" s="96" t="s">
        <v>1350</v>
      </c>
      <c r="J1345" s="96" t="s">
        <v>2000</v>
      </c>
      <c r="K1345" s="101" t="str">
        <f t="shared" ca="1" si="5419"/>
        <v>Completed</v>
      </c>
      <c r="L1345" s="97" t="s">
        <v>64</v>
      </c>
      <c r="M1345" s="97" t="s">
        <v>58</v>
      </c>
      <c r="N1345" s="97" t="s">
        <v>59</v>
      </c>
      <c r="O1345" s="97" t="s">
        <v>60</v>
      </c>
      <c r="P1345" s="97" t="s">
        <v>61</v>
      </c>
      <c r="Q1345" s="97" t="s">
        <v>62</v>
      </c>
      <c r="R1345" s="102">
        <v>0.2</v>
      </c>
      <c r="S1345" s="102">
        <v>1</v>
      </c>
      <c r="T1345" s="103">
        <v>1500000</v>
      </c>
      <c r="U1345" s="103">
        <v>1499826</v>
      </c>
      <c r="V1345" s="101">
        <f t="shared" si="5420"/>
        <v>174</v>
      </c>
      <c r="W1345" s="101">
        <f t="shared" si="5421"/>
        <v>1499826</v>
      </c>
      <c r="X1345" s="103">
        <v>319</v>
      </c>
      <c r="Y1345" s="104">
        <f t="shared" si="5422"/>
        <v>2.1269133886197465E-4</v>
      </c>
      <c r="Z1345" s="105">
        <f t="shared" si="5423"/>
        <v>3.134796238244514</v>
      </c>
      <c r="AA1345" s="106">
        <f t="shared" si="5424"/>
        <v>300</v>
      </c>
      <c r="AB1345" s="107">
        <f t="shared" si="5425"/>
        <v>299.96520000000004</v>
      </c>
      <c r="AC1345" s="106">
        <f t="shared" si="5426"/>
        <v>-3.4799999999961528E-2</v>
      </c>
      <c r="AD1345" s="108">
        <f t="shared" si="5427"/>
        <v>1500</v>
      </c>
      <c r="AE1345" s="298">
        <v>1000</v>
      </c>
      <c r="AF1345" s="109">
        <f t="shared" si="5428"/>
        <v>-500</v>
      </c>
      <c r="AG1345" s="109">
        <v>0</v>
      </c>
      <c r="AH1345" s="109">
        <f t="shared" si="5429"/>
        <v>700.0347999999999</v>
      </c>
      <c r="AI1345" s="341">
        <f t="shared" si="5430"/>
        <v>0.70003479999999996</v>
      </c>
    </row>
    <row r="1346" spans="1:35" ht="15.75" hidden="1" customHeight="1" thickBot="1" x14ac:dyDescent="0.3">
      <c r="A1346" s="360" t="s">
        <v>1999</v>
      </c>
      <c r="B1346" s="157">
        <v>2016</v>
      </c>
      <c r="C1346" s="157">
        <v>6</v>
      </c>
      <c r="D1346" s="342" t="s">
        <v>1016</v>
      </c>
      <c r="E1346" s="159">
        <v>42537</v>
      </c>
      <c r="F1346" s="159">
        <v>42551</v>
      </c>
      <c r="G1346" s="343">
        <f t="shared" ca="1" si="5418"/>
        <v>0</v>
      </c>
      <c r="H1346" s="156" t="s">
        <v>54</v>
      </c>
      <c r="I1346" s="156" t="s">
        <v>1350</v>
      </c>
      <c r="J1346" s="156" t="s">
        <v>2000</v>
      </c>
      <c r="K1346" s="344" t="str">
        <f t="shared" ca="1" si="5419"/>
        <v>Completed</v>
      </c>
      <c r="L1346" s="157" t="s">
        <v>89</v>
      </c>
      <c r="M1346" s="157" t="s">
        <v>58</v>
      </c>
      <c r="N1346" s="157" t="s">
        <v>59</v>
      </c>
      <c r="O1346" s="157" t="s">
        <v>60</v>
      </c>
      <c r="P1346" s="157" t="s">
        <v>61</v>
      </c>
      <c r="Q1346" s="157" t="s">
        <v>62</v>
      </c>
      <c r="R1346" s="158">
        <v>0.1</v>
      </c>
      <c r="S1346" s="158">
        <v>1</v>
      </c>
      <c r="T1346" s="345">
        <v>1000000</v>
      </c>
      <c r="U1346" s="345">
        <v>671258</v>
      </c>
      <c r="V1346" s="344">
        <f t="shared" si="5420"/>
        <v>328742</v>
      </c>
      <c r="W1346" s="344">
        <f t="shared" si="5421"/>
        <v>671258</v>
      </c>
      <c r="X1346" s="345"/>
      <c r="Y1346" s="346">
        <f t="shared" si="5422"/>
        <v>0</v>
      </c>
      <c r="Z1346" s="347" t="e">
        <f t="shared" si="5423"/>
        <v>#DIV/0!</v>
      </c>
      <c r="AA1346" s="348">
        <f t="shared" si="5424"/>
        <v>100</v>
      </c>
      <c r="AB1346" s="349">
        <f t="shared" si="5425"/>
        <v>67.125800000000012</v>
      </c>
      <c r="AC1346" s="348">
        <f t="shared" si="5426"/>
        <v>-32.874199999999988</v>
      </c>
      <c r="AD1346" s="350">
        <f t="shared" si="5427"/>
        <v>1000</v>
      </c>
      <c r="AE1346" s="351">
        <v>604.36</v>
      </c>
      <c r="AF1346" s="352">
        <f t="shared" si="5428"/>
        <v>-395.64</v>
      </c>
      <c r="AG1346" s="352">
        <v>0</v>
      </c>
      <c r="AH1346" s="352">
        <f t="shared" si="5429"/>
        <v>537.23419999999999</v>
      </c>
      <c r="AI1346" s="353">
        <f t="shared" si="5430"/>
        <v>0.88893076973989005</v>
      </c>
    </row>
    <row r="1347" spans="1:35" ht="15" hidden="1" customHeight="1" x14ac:dyDescent="0.3">
      <c r="A1347" s="359" t="s">
        <v>2001</v>
      </c>
      <c r="B1347" s="111">
        <v>2016</v>
      </c>
      <c r="C1347" s="111">
        <v>6</v>
      </c>
      <c r="D1347" s="112" t="s">
        <v>1016</v>
      </c>
      <c r="E1347" s="113">
        <v>42537</v>
      </c>
      <c r="F1347" s="113">
        <v>42538</v>
      </c>
      <c r="G1347" s="114">
        <f t="shared" ca="1" si="5418"/>
        <v>0</v>
      </c>
      <c r="H1347" s="115" t="s">
        <v>74</v>
      </c>
      <c r="I1347" s="115" t="s">
        <v>145</v>
      </c>
      <c r="J1347" s="115" t="s">
        <v>2004</v>
      </c>
      <c r="K1347" s="116" t="str">
        <f t="shared" ca="1" si="5419"/>
        <v>Completed</v>
      </c>
      <c r="L1347" s="111" t="s">
        <v>82</v>
      </c>
      <c r="M1347" s="111" t="s">
        <v>58</v>
      </c>
      <c r="N1347" s="111" t="s">
        <v>78</v>
      </c>
      <c r="O1347" s="111" t="s">
        <v>60</v>
      </c>
      <c r="P1347" s="111" t="s">
        <v>79</v>
      </c>
      <c r="Q1347" s="111" t="s">
        <v>79</v>
      </c>
      <c r="R1347" s="117">
        <v>0.5</v>
      </c>
      <c r="S1347" s="117">
        <v>4.25</v>
      </c>
      <c r="T1347" s="118">
        <v>300000</v>
      </c>
      <c r="U1347" s="118">
        <v>303424</v>
      </c>
      <c r="V1347" s="116">
        <f t="shared" si="5420"/>
        <v>0</v>
      </c>
      <c r="W1347" s="116">
        <f t="shared" si="5421"/>
        <v>300000</v>
      </c>
      <c r="X1347" s="118"/>
      <c r="Y1347" s="119">
        <f t="shared" si="5422"/>
        <v>0</v>
      </c>
      <c r="Z1347" s="120" t="e">
        <f t="shared" si="5423"/>
        <v>#DIV/0!</v>
      </c>
      <c r="AA1347" s="121">
        <f t="shared" si="5424"/>
        <v>150</v>
      </c>
      <c r="AB1347" s="122">
        <f t="shared" si="5425"/>
        <v>150</v>
      </c>
      <c r="AC1347" s="121">
        <f t="shared" si="5426"/>
        <v>0</v>
      </c>
      <c r="AD1347" s="123">
        <f t="shared" si="5427"/>
        <v>1275</v>
      </c>
      <c r="AE1347" s="293">
        <v>1200</v>
      </c>
      <c r="AF1347" s="124">
        <f t="shared" si="5428"/>
        <v>-75</v>
      </c>
      <c r="AG1347" s="124">
        <v>0</v>
      </c>
      <c r="AH1347" s="124">
        <f t="shared" si="5429"/>
        <v>1050</v>
      </c>
      <c r="AI1347" s="340">
        <f t="shared" si="5430"/>
        <v>0.875</v>
      </c>
    </row>
    <row r="1348" spans="1:35" ht="15" hidden="1" customHeight="1" x14ac:dyDescent="0.3">
      <c r="A1348" s="361" t="s">
        <v>2002</v>
      </c>
      <c r="B1348" s="97">
        <v>2016</v>
      </c>
      <c r="C1348" s="97">
        <v>6</v>
      </c>
      <c r="D1348" s="98" t="s">
        <v>1016</v>
      </c>
      <c r="E1348" s="99">
        <v>42537</v>
      </c>
      <c r="F1348" s="99">
        <v>42538</v>
      </c>
      <c r="G1348" s="100">
        <f t="shared" ca="1" si="5418"/>
        <v>0</v>
      </c>
      <c r="H1348" s="96" t="s">
        <v>74</v>
      </c>
      <c r="I1348" s="96" t="s">
        <v>145</v>
      </c>
      <c r="J1348" s="96" t="s">
        <v>2004</v>
      </c>
      <c r="K1348" s="101" t="str">
        <f t="shared" ca="1" si="5419"/>
        <v>Completed</v>
      </c>
      <c r="L1348" s="97" t="s">
        <v>57</v>
      </c>
      <c r="M1348" s="97" t="s">
        <v>58</v>
      </c>
      <c r="N1348" s="97" t="s">
        <v>78</v>
      </c>
      <c r="O1348" s="97" t="s">
        <v>60</v>
      </c>
      <c r="P1348" s="97" t="s">
        <v>79</v>
      </c>
      <c r="Q1348" s="97" t="s">
        <v>79</v>
      </c>
      <c r="R1348" s="102">
        <v>2.5</v>
      </c>
      <c r="S1348" s="102">
        <v>4.25</v>
      </c>
      <c r="T1348" s="103">
        <v>200000</v>
      </c>
      <c r="U1348" s="103">
        <v>67172</v>
      </c>
      <c r="V1348" s="101">
        <f t="shared" si="5420"/>
        <v>132828</v>
      </c>
      <c r="W1348" s="101">
        <f t="shared" si="5421"/>
        <v>67172</v>
      </c>
      <c r="X1348" s="103"/>
      <c r="Y1348" s="104">
        <f t="shared" si="5422"/>
        <v>0</v>
      </c>
      <c r="Z1348" s="105" t="e">
        <f t="shared" si="5423"/>
        <v>#DIV/0!</v>
      </c>
      <c r="AA1348" s="106">
        <f t="shared" si="5424"/>
        <v>500</v>
      </c>
      <c r="AB1348" s="107">
        <f t="shared" si="5425"/>
        <v>167.93</v>
      </c>
      <c r="AC1348" s="106">
        <f t="shared" si="5426"/>
        <v>-332.07</v>
      </c>
      <c r="AD1348" s="108">
        <f t="shared" si="5427"/>
        <v>850</v>
      </c>
      <c r="AE1348" s="298">
        <v>226.38</v>
      </c>
      <c r="AF1348" s="109">
        <f t="shared" si="5428"/>
        <v>-623.62</v>
      </c>
      <c r="AG1348" s="109">
        <v>0</v>
      </c>
      <c r="AH1348" s="109">
        <f t="shared" si="5429"/>
        <v>58.449999999999989</v>
      </c>
      <c r="AI1348" s="341">
        <f t="shared" si="5430"/>
        <v>0.25819418676561529</v>
      </c>
    </row>
    <row r="1349" spans="1:35" ht="15.75" hidden="1" customHeight="1" thickBot="1" x14ac:dyDescent="0.3">
      <c r="A1349" s="360" t="s">
        <v>2003</v>
      </c>
      <c r="B1349" s="157">
        <v>2016</v>
      </c>
      <c r="C1349" s="157">
        <v>6</v>
      </c>
      <c r="D1349" s="342" t="s">
        <v>1016</v>
      </c>
      <c r="E1349" s="159">
        <v>42537</v>
      </c>
      <c r="F1349" s="159">
        <v>42538</v>
      </c>
      <c r="G1349" s="343">
        <f t="shared" ca="1" si="5418"/>
        <v>0</v>
      </c>
      <c r="H1349" s="156" t="s">
        <v>74</v>
      </c>
      <c r="I1349" s="156" t="s">
        <v>145</v>
      </c>
      <c r="J1349" s="156" t="s">
        <v>2004</v>
      </c>
      <c r="K1349" s="344" t="str">
        <f t="shared" ca="1" si="5419"/>
        <v>Completed</v>
      </c>
      <c r="L1349" s="157" t="s">
        <v>64</v>
      </c>
      <c r="M1349" s="157" t="s">
        <v>58</v>
      </c>
      <c r="N1349" s="157" t="s">
        <v>78</v>
      </c>
      <c r="O1349" s="157" t="s">
        <v>60</v>
      </c>
      <c r="P1349" s="157" t="s">
        <v>79</v>
      </c>
      <c r="Q1349" s="157" t="s">
        <v>79</v>
      </c>
      <c r="R1349" s="158">
        <v>2.5</v>
      </c>
      <c r="S1349" s="158">
        <v>4.25</v>
      </c>
      <c r="T1349" s="345">
        <v>166666</v>
      </c>
      <c r="U1349" s="345">
        <v>168609</v>
      </c>
      <c r="V1349" s="344">
        <f t="shared" si="5420"/>
        <v>0</v>
      </c>
      <c r="W1349" s="344">
        <f t="shared" si="5421"/>
        <v>166666</v>
      </c>
      <c r="X1349" s="345">
        <v>2478</v>
      </c>
      <c r="Y1349" s="346">
        <f t="shared" si="5422"/>
        <v>1.4696724374143729E-2</v>
      </c>
      <c r="Z1349" s="347">
        <f t="shared" si="5423"/>
        <v>0.40355125100887812</v>
      </c>
      <c r="AA1349" s="348">
        <f t="shared" si="5424"/>
        <v>416.66499999999996</v>
      </c>
      <c r="AB1349" s="349">
        <f t="shared" si="5425"/>
        <v>416.66499999999996</v>
      </c>
      <c r="AC1349" s="348">
        <f t="shared" si="5426"/>
        <v>0</v>
      </c>
      <c r="AD1349" s="350">
        <f t="shared" si="5427"/>
        <v>708.33050000000003</v>
      </c>
      <c r="AE1349" s="351">
        <v>1000</v>
      </c>
      <c r="AF1349" s="352">
        <f t="shared" si="5428"/>
        <v>291.66949999999997</v>
      </c>
      <c r="AG1349" s="352">
        <v>0</v>
      </c>
      <c r="AH1349" s="352">
        <f t="shared" si="5429"/>
        <v>583.33500000000004</v>
      </c>
      <c r="AI1349" s="353">
        <f t="shared" si="5430"/>
        <v>0.58333500000000005</v>
      </c>
    </row>
    <row r="1350" spans="1:35" ht="15" hidden="1" customHeight="1" x14ac:dyDescent="0.3">
      <c r="A1350" s="359" t="s">
        <v>2005</v>
      </c>
      <c r="B1350" s="111">
        <v>2016</v>
      </c>
      <c r="C1350" s="111">
        <v>6</v>
      </c>
      <c r="D1350" s="112" t="s">
        <v>1016</v>
      </c>
      <c r="E1350" s="113">
        <v>42538</v>
      </c>
      <c r="F1350" s="113">
        <v>42551</v>
      </c>
      <c r="G1350" s="114">
        <f t="shared" ca="1" si="5418"/>
        <v>0</v>
      </c>
      <c r="H1350" s="115" t="s">
        <v>54</v>
      </c>
      <c r="I1350" s="115" t="s">
        <v>2008</v>
      </c>
      <c r="J1350" s="115" t="s">
        <v>2009</v>
      </c>
      <c r="K1350" s="116" t="str">
        <f t="shared" ca="1" si="5419"/>
        <v>Completed</v>
      </c>
      <c r="L1350" s="111" t="s">
        <v>77</v>
      </c>
      <c r="M1350" s="111" t="s">
        <v>58</v>
      </c>
      <c r="N1350" s="111" t="s">
        <v>108</v>
      </c>
      <c r="O1350" s="111" t="s">
        <v>109</v>
      </c>
      <c r="P1350" s="111" t="s">
        <v>100</v>
      </c>
      <c r="Q1350" s="111" t="s">
        <v>101</v>
      </c>
      <c r="R1350" s="117">
        <v>1.4999999999999999E-2</v>
      </c>
      <c r="S1350" s="117">
        <v>3.3000000000000002E-2</v>
      </c>
      <c r="T1350" s="118">
        <v>85000</v>
      </c>
      <c r="U1350" s="118">
        <v>89221</v>
      </c>
      <c r="V1350" s="116">
        <f t="shared" si="5420"/>
        <v>0</v>
      </c>
      <c r="W1350" s="116">
        <f t="shared" si="5421"/>
        <v>85000</v>
      </c>
      <c r="X1350" s="118">
        <v>2707</v>
      </c>
      <c r="Y1350" s="119">
        <f t="shared" si="5422"/>
        <v>3.0340390715190371E-2</v>
      </c>
      <c r="Z1350" s="120">
        <f t="shared" si="5423"/>
        <v>1.1082379017362394</v>
      </c>
      <c r="AA1350" s="121">
        <f t="shared" si="5424"/>
        <v>1275</v>
      </c>
      <c r="AB1350" s="122">
        <f t="shared" si="5425"/>
        <v>1275</v>
      </c>
      <c r="AC1350" s="121">
        <f t="shared" si="5426"/>
        <v>0</v>
      </c>
      <c r="AD1350" s="123">
        <f t="shared" si="5427"/>
        <v>2805</v>
      </c>
      <c r="AE1350" s="293">
        <v>3000</v>
      </c>
      <c r="AF1350" s="124">
        <f t="shared" si="5428"/>
        <v>195</v>
      </c>
      <c r="AG1350" s="124">
        <v>0</v>
      </c>
      <c r="AH1350" s="124">
        <f t="shared" si="5429"/>
        <v>1725</v>
      </c>
      <c r="AI1350" s="340">
        <f t="shared" si="5430"/>
        <v>0.57499999999999996</v>
      </c>
    </row>
    <row r="1351" spans="1:35" ht="15" hidden="1" customHeight="1" x14ac:dyDescent="0.3">
      <c r="A1351" s="361" t="s">
        <v>2006</v>
      </c>
      <c r="B1351" s="97">
        <v>2016</v>
      </c>
      <c r="C1351" s="97">
        <v>6</v>
      </c>
      <c r="D1351" s="98" t="s">
        <v>1016</v>
      </c>
      <c r="E1351" s="99">
        <v>42538</v>
      </c>
      <c r="F1351" s="99">
        <v>42551</v>
      </c>
      <c r="G1351" s="100">
        <f t="shared" ca="1" si="5418"/>
        <v>0</v>
      </c>
      <c r="H1351" s="96" t="s">
        <v>54</v>
      </c>
      <c r="I1351" s="96" t="s">
        <v>2008</v>
      </c>
      <c r="J1351" s="96" t="s">
        <v>2009</v>
      </c>
      <c r="K1351" s="101" t="str">
        <f t="shared" ca="1" si="5419"/>
        <v>Completed</v>
      </c>
      <c r="L1351" s="97" t="s">
        <v>57</v>
      </c>
      <c r="M1351" s="97" t="s">
        <v>58</v>
      </c>
      <c r="N1351" s="97" t="s">
        <v>108</v>
      </c>
      <c r="O1351" s="97" t="s">
        <v>109</v>
      </c>
      <c r="P1351" s="97" t="s">
        <v>100</v>
      </c>
      <c r="Q1351" s="97" t="s">
        <v>101</v>
      </c>
      <c r="R1351" s="102">
        <v>1.4999999999999999E-2</v>
      </c>
      <c r="S1351" s="102">
        <v>3.3000000000000002E-2</v>
      </c>
      <c r="T1351" s="103">
        <v>50000</v>
      </c>
      <c r="U1351" s="103">
        <v>1625</v>
      </c>
      <c r="V1351" s="101">
        <f t="shared" si="5420"/>
        <v>48375</v>
      </c>
      <c r="W1351" s="101">
        <f t="shared" si="5421"/>
        <v>1625</v>
      </c>
      <c r="X1351" s="103"/>
      <c r="Y1351" s="104">
        <f t="shared" si="5422"/>
        <v>0</v>
      </c>
      <c r="Z1351" s="105" t="e">
        <f t="shared" si="5423"/>
        <v>#DIV/0!</v>
      </c>
      <c r="AA1351" s="106">
        <f t="shared" si="5424"/>
        <v>750</v>
      </c>
      <c r="AB1351" s="107">
        <f t="shared" si="5425"/>
        <v>24.375</v>
      </c>
      <c r="AC1351" s="106">
        <f t="shared" si="5426"/>
        <v>-725.625</v>
      </c>
      <c r="AD1351" s="108">
        <f t="shared" si="5427"/>
        <v>1650</v>
      </c>
      <c r="AE1351" s="298">
        <v>0</v>
      </c>
      <c r="AF1351" s="109">
        <f t="shared" si="5428"/>
        <v>-1650</v>
      </c>
      <c r="AG1351" s="109">
        <v>0</v>
      </c>
      <c r="AH1351" s="109">
        <f t="shared" si="5429"/>
        <v>-24.375</v>
      </c>
      <c r="AI1351" s="341" t="e">
        <f t="shared" si="5430"/>
        <v>#DIV/0!</v>
      </c>
    </row>
    <row r="1352" spans="1:35" ht="15.75" hidden="1" customHeight="1" thickBot="1" x14ac:dyDescent="0.3">
      <c r="A1352" s="360" t="s">
        <v>2007</v>
      </c>
      <c r="B1352" s="157">
        <v>2016</v>
      </c>
      <c r="C1352" s="157">
        <v>6</v>
      </c>
      <c r="D1352" s="342" t="s">
        <v>1016</v>
      </c>
      <c r="E1352" s="159">
        <v>42538</v>
      </c>
      <c r="F1352" s="159">
        <v>42551</v>
      </c>
      <c r="G1352" s="343">
        <f t="shared" ca="1" si="5418"/>
        <v>0</v>
      </c>
      <c r="H1352" s="156" t="s">
        <v>54</v>
      </c>
      <c r="I1352" s="156" t="s">
        <v>2008</v>
      </c>
      <c r="J1352" s="156" t="s">
        <v>2009</v>
      </c>
      <c r="K1352" s="344" t="str">
        <f t="shared" ca="1" si="5419"/>
        <v>Completed</v>
      </c>
      <c r="L1352" s="157" t="s">
        <v>133</v>
      </c>
      <c r="M1352" s="157" t="s">
        <v>58</v>
      </c>
      <c r="N1352" s="157" t="s">
        <v>108</v>
      </c>
      <c r="O1352" s="157" t="s">
        <v>109</v>
      </c>
      <c r="P1352" s="157" t="s">
        <v>100</v>
      </c>
      <c r="Q1352" s="157" t="s">
        <v>101</v>
      </c>
      <c r="R1352" s="158">
        <v>5.0000000000000001E-3</v>
      </c>
      <c r="S1352" s="158">
        <v>3.3000000000000002E-2</v>
      </c>
      <c r="T1352" s="345">
        <v>65000</v>
      </c>
      <c r="U1352" s="345">
        <v>65623</v>
      </c>
      <c r="V1352" s="344">
        <f t="shared" si="5420"/>
        <v>0</v>
      </c>
      <c r="W1352" s="344">
        <f t="shared" si="5421"/>
        <v>65000</v>
      </c>
      <c r="X1352" s="345">
        <v>4916</v>
      </c>
      <c r="Y1352" s="346">
        <f t="shared" si="5422"/>
        <v>7.4912759245996066E-2</v>
      </c>
      <c r="Z1352" s="347">
        <f t="shared" si="5423"/>
        <v>0.40683482506102525</v>
      </c>
      <c r="AA1352" s="348">
        <f t="shared" si="5424"/>
        <v>325</v>
      </c>
      <c r="AB1352" s="349">
        <f t="shared" si="5425"/>
        <v>325</v>
      </c>
      <c r="AC1352" s="348">
        <f t="shared" si="5426"/>
        <v>0</v>
      </c>
      <c r="AD1352" s="350">
        <f t="shared" si="5427"/>
        <v>2145</v>
      </c>
      <c r="AE1352" s="351">
        <v>2000</v>
      </c>
      <c r="AF1352" s="352">
        <f t="shared" si="5428"/>
        <v>-145</v>
      </c>
      <c r="AG1352" s="352">
        <v>0</v>
      </c>
      <c r="AH1352" s="352">
        <f t="shared" si="5429"/>
        <v>1675</v>
      </c>
      <c r="AI1352" s="353">
        <f t="shared" si="5430"/>
        <v>0.83750000000000002</v>
      </c>
    </row>
    <row r="1353" spans="1:35" ht="15" hidden="1" customHeight="1" x14ac:dyDescent="0.3">
      <c r="A1353" s="359" t="s">
        <v>2010</v>
      </c>
      <c r="B1353" s="111">
        <v>2016</v>
      </c>
      <c r="C1353" s="111">
        <v>6</v>
      </c>
      <c r="D1353" s="112" t="s">
        <v>1016</v>
      </c>
      <c r="E1353" s="113">
        <v>42538</v>
      </c>
      <c r="F1353" s="113">
        <v>42545</v>
      </c>
      <c r="G1353" s="114">
        <f t="shared" ca="1" si="5418"/>
        <v>0</v>
      </c>
      <c r="H1353" s="115" t="s">
        <v>74</v>
      </c>
      <c r="I1353" s="115" t="s">
        <v>75</v>
      </c>
      <c r="J1353" s="115" t="s">
        <v>2012</v>
      </c>
      <c r="K1353" s="116" t="str">
        <f t="shared" ca="1" si="5419"/>
        <v>Completed</v>
      </c>
      <c r="L1353" s="111" t="s">
        <v>77</v>
      </c>
      <c r="M1353" s="111" t="s">
        <v>58</v>
      </c>
      <c r="N1353" s="111" t="s">
        <v>78</v>
      </c>
      <c r="O1353" s="111" t="s">
        <v>60</v>
      </c>
      <c r="P1353" s="111" t="s">
        <v>79</v>
      </c>
      <c r="Q1353" s="111" t="s">
        <v>79</v>
      </c>
      <c r="R1353" s="102">
        <v>1.25</v>
      </c>
      <c r="S1353" s="117">
        <v>4.25</v>
      </c>
      <c r="T1353" s="118">
        <v>200000</v>
      </c>
      <c r="U1353" s="118">
        <v>200455</v>
      </c>
      <c r="V1353" s="116">
        <f t="shared" si="5420"/>
        <v>0</v>
      </c>
      <c r="W1353" s="116">
        <f t="shared" si="5421"/>
        <v>200000</v>
      </c>
      <c r="X1353" s="118"/>
      <c r="Y1353" s="119">
        <f t="shared" si="5422"/>
        <v>0</v>
      </c>
      <c r="Z1353" s="120" t="e">
        <f t="shared" si="5423"/>
        <v>#DIV/0!</v>
      </c>
      <c r="AA1353" s="121">
        <f t="shared" si="5424"/>
        <v>250</v>
      </c>
      <c r="AB1353" s="122">
        <f t="shared" si="5425"/>
        <v>250</v>
      </c>
      <c r="AC1353" s="121">
        <f t="shared" si="5426"/>
        <v>0</v>
      </c>
      <c r="AD1353" s="123">
        <f t="shared" si="5427"/>
        <v>850</v>
      </c>
      <c r="AE1353" s="293">
        <v>500</v>
      </c>
      <c r="AF1353" s="124">
        <f t="shared" si="5428"/>
        <v>-350</v>
      </c>
      <c r="AG1353" s="124">
        <v>0</v>
      </c>
      <c r="AH1353" s="124">
        <f t="shared" si="5429"/>
        <v>250</v>
      </c>
      <c r="AI1353" s="340">
        <f t="shared" si="5430"/>
        <v>0.5</v>
      </c>
    </row>
    <row r="1354" spans="1:35" ht="15.75" hidden="1" customHeight="1" thickBot="1" x14ac:dyDescent="0.3">
      <c r="A1354" s="360" t="s">
        <v>2011</v>
      </c>
      <c r="B1354" s="157">
        <v>2016</v>
      </c>
      <c r="C1354" s="157">
        <v>6</v>
      </c>
      <c r="D1354" s="342" t="s">
        <v>1016</v>
      </c>
      <c r="E1354" s="159">
        <v>42538</v>
      </c>
      <c r="F1354" s="159">
        <v>42545</v>
      </c>
      <c r="G1354" s="343">
        <f t="shared" ca="1" si="5418"/>
        <v>0</v>
      </c>
      <c r="H1354" s="156" t="s">
        <v>74</v>
      </c>
      <c r="I1354" s="156" t="s">
        <v>75</v>
      </c>
      <c r="J1354" s="156" t="s">
        <v>2012</v>
      </c>
      <c r="K1354" s="344" t="str">
        <f t="shared" ca="1" si="5419"/>
        <v>Completed</v>
      </c>
      <c r="L1354" s="157" t="s">
        <v>82</v>
      </c>
      <c r="M1354" s="157" t="s">
        <v>58</v>
      </c>
      <c r="N1354" s="157" t="s">
        <v>78</v>
      </c>
      <c r="O1354" s="157" t="s">
        <v>60</v>
      </c>
      <c r="P1354" s="157" t="s">
        <v>79</v>
      </c>
      <c r="Q1354" s="157" t="s">
        <v>79</v>
      </c>
      <c r="R1354" s="158">
        <v>0.5</v>
      </c>
      <c r="S1354" s="158">
        <v>4.25</v>
      </c>
      <c r="T1354" s="345">
        <v>250000</v>
      </c>
      <c r="U1354" s="345">
        <v>250102</v>
      </c>
      <c r="V1354" s="344">
        <f t="shared" si="5420"/>
        <v>0</v>
      </c>
      <c r="W1354" s="344">
        <f t="shared" si="5421"/>
        <v>250000</v>
      </c>
      <c r="X1354" s="345"/>
      <c r="Y1354" s="346">
        <f t="shared" si="5422"/>
        <v>0</v>
      </c>
      <c r="Z1354" s="347" t="e">
        <f t="shared" si="5423"/>
        <v>#DIV/0!</v>
      </c>
      <c r="AA1354" s="348">
        <f t="shared" si="5424"/>
        <v>125</v>
      </c>
      <c r="AB1354" s="349">
        <f t="shared" si="5425"/>
        <v>125</v>
      </c>
      <c r="AC1354" s="348">
        <f t="shared" si="5426"/>
        <v>0</v>
      </c>
      <c r="AD1354" s="350">
        <f t="shared" si="5427"/>
        <v>1062.5</v>
      </c>
      <c r="AE1354" s="351">
        <v>1000</v>
      </c>
      <c r="AF1354" s="352">
        <f t="shared" si="5428"/>
        <v>-62.5</v>
      </c>
      <c r="AG1354" s="352">
        <v>0</v>
      </c>
      <c r="AH1354" s="352">
        <f t="shared" si="5429"/>
        <v>875</v>
      </c>
      <c r="AI1354" s="353">
        <f t="shared" si="5430"/>
        <v>0.875</v>
      </c>
    </row>
    <row r="1355" spans="1:35" ht="15" hidden="1" customHeight="1" x14ac:dyDescent="0.3">
      <c r="A1355" s="359" t="s">
        <v>2013</v>
      </c>
      <c r="B1355" s="111">
        <v>2016</v>
      </c>
      <c r="C1355" s="111">
        <v>6</v>
      </c>
      <c r="D1355" s="112" t="s">
        <v>1016</v>
      </c>
      <c r="E1355" s="113">
        <v>42538</v>
      </c>
      <c r="F1355" s="113">
        <v>42541</v>
      </c>
      <c r="G1355" s="114">
        <f t="shared" ca="1" si="5418"/>
        <v>0</v>
      </c>
      <c r="H1355" s="115" t="s">
        <v>54</v>
      </c>
      <c r="I1355" s="115" t="s">
        <v>115</v>
      </c>
      <c r="J1355" s="115" t="s">
        <v>2016</v>
      </c>
      <c r="K1355" s="116" t="str">
        <f t="shared" ca="1" si="5419"/>
        <v>Completed</v>
      </c>
      <c r="L1355" s="111" t="s">
        <v>57</v>
      </c>
      <c r="M1355" s="111" t="s">
        <v>58</v>
      </c>
      <c r="N1355" s="111" t="s">
        <v>78</v>
      </c>
      <c r="O1355" s="111" t="s">
        <v>60</v>
      </c>
      <c r="P1355" s="111" t="s">
        <v>79</v>
      </c>
      <c r="Q1355" s="111" t="s">
        <v>79</v>
      </c>
      <c r="R1355" s="117">
        <v>2.5</v>
      </c>
      <c r="S1355" s="117">
        <v>4.25</v>
      </c>
      <c r="T1355" s="118">
        <v>200000</v>
      </c>
      <c r="U1355" s="118">
        <v>200024</v>
      </c>
      <c r="V1355" s="116">
        <f t="shared" si="5420"/>
        <v>0</v>
      </c>
      <c r="W1355" s="116">
        <f t="shared" si="5421"/>
        <v>200000</v>
      </c>
      <c r="X1355" s="118">
        <v>2553</v>
      </c>
      <c r="Y1355" s="119">
        <f t="shared" si="5422"/>
        <v>1.2763468383793945E-2</v>
      </c>
      <c r="Z1355" s="120">
        <f t="shared" si="5423"/>
        <v>0.33294163728946335</v>
      </c>
      <c r="AA1355" s="121">
        <f t="shared" si="5424"/>
        <v>500</v>
      </c>
      <c r="AB1355" s="122">
        <v>515</v>
      </c>
      <c r="AC1355" s="121">
        <f t="shared" si="5426"/>
        <v>15</v>
      </c>
      <c r="AD1355" s="123">
        <f t="shared" si="5427"/>
        <v>850</v>
      </c>
      <c r="AE1355" s="293">
        <f>IF((SUMIF($J$7:$J$1048576,J1355,$U$7:$U$1048576))&gt;(SUMIF($J$7:$J$1048576,J1355,$T$7:$T$1048576)),AD1355,(IF(O1355="cpv",(U1355*S1355),(U1355*S1355/1000))))</f>
        <v>850</v>
      </c>
      <c r="AF1355" s="124">
        <f t="shared" si="5428"/>
        <v>0</v>
      </c>
      <c r="AG1355" s="124">
        <v>0</v>
      </c>
      <c r="AH1355" s="124">
        <f t="shared" si="5429"/>
        <v>335</v>
      </c>
      <c r="AI1355" s="340">
        <f t="shared" si="5430"/>
        <v>0.39411764705882352</v>
      </c>
    </row>
    <row r="1356" spans="1:35" ht="15" hidden="1" customHeight="1" x14ac:dyDescent="0.3">
      <c r="A1356" s="361" t="s">
        <v>2014</v>
      </c>
      <c r="B1356" s="97">
        <v>2016</v>
      </c>
      <c r="C1356" s="97">
        <v>6</v>
      </c>
      <c r="D1356" s="98" t="s">
        <v>1016</v>
      </c>
      <c r="E1356" s="99">
        <v>42538</v>
      </c>
      <c r="F1356" s="99">
        <v>42541</v>
      </c>
      <c r="G1356" s="100">
        <f t="shared" ca="1" si="5418"/>
        <v>0</v>
      </c>
      <c r="H1356" s="96" t="s">
        <v>54</v>
      </c>
      <c r="I1356" s="96" t="s">
        <v>115</v>
      </c>
      <c r="J1356" s="96" t="s">
        <v>2016</v>
      </c>
      <c r="K1356" s="101" t="str">
        <f t="shared" ca="1" si="5419"/>
        <v>Completed</v>
      </c>
      <c r="L1356" s="97" t="s">
        <v>64</v>
      </c>
      <c r="M1356" s="97" t="s">
        <v>58</v>
      </c>
      <c r="N1356" s="97" t="s">
        <v>78</v>
      </c>
      <c r="O1356" s="97" t="s">
        <v>60</v>
      </c>
      <c r="P1356" s="97" t="s">
        <v>79</v>
      </c>
      <c r="Q1356" s="97" t="s">
        <v>79</v>
      </c>
      <c r="R1356" s="102">
        <v>2.5</v>
      </c>
      <c r="S1356" s="102">
        <v>4.25</v>
      </c>
      <c r="T1356" s="103">
        <v>200000</v>
      </c>
      <c r="U1356" s="103">
        <v>206380</v>
      </c>
      <c r="V1356" s="101">
        <f t="shared" si="5420"/>
        <v>0</v>
      </c>
      <c r="W1356" s="101">
        <f t="shared" si="5421"/>
        <v>200000</v>
      </c>
      <c r="X1356" s="103">
        <v>3295</v>
      </c>
      <c r="Y1356" s="104">
        <f t="shared" si="5422"/>
        <v>1.5965694350227735E-2</v>
      </c>
      <c r="Z1356" s="105">
        <f t="shared" si="5423"/>
        <v>0.25796661608497723</v>
      </c>
      <c r="AA1356" s="106">
        <f t="shared" si="5424"/>
        <v>500</v>
      </c>
      <c r="AB1356" s="107">
        <f t="shared" si="5425"/>
        <v>500</v>
      </c>
      <c r="AC1356" s="106">
        <f t="shared" si="5426"/>
        <v>0</v>
      </c>
      <c r="AD1356" s="108">
        <f t="shared" si="5427"/>
        <v>850</v>
      </c>
      <c r="AE1356" s="298">
        <f>IF((SUMIF($J$7:$J$1048576,J1356,$U$7:$U$1048576))&gt;(SUMIF($J$7:$J$1048576,J1356,$T$7:$T$1048576)),AD1356,(IF(O1356="cpv",(U1356*S1356),(U1356*S1356/1000))))</f>
        <v>850</v>
      </c>
      <c r="AF1356" s="109">
        <f t="shared" si="5428"/>
        <v>0</v>
      </c>
      <c r="AG1356" s="109">
        <v>0</v>
      </c>
      <c r="AH1356" s="109">
        <f t="shared" si="5429"/>
        <v>350</v>
      </c>
      <c r="AI1356" s="341">
        <f t="shared" si="5430"/>
        <v>0.41176470588235292</v>
      </c>
    </row>
    <row r="1357" spans="1:35" ht="15.75" hidden="1" customHeight="1" thickBot="1" x14ac:dyDescent="0.3">
      <c r="A1357" s="360" t="s">
        <v>2015</v>
      </c>
      <c r="B1357" s="157">
        <v>2016</v>
      </c>
      <c r="C1357" s="157">
        <v>6</v>
      </c>
      <c r="D1357" s="342" t="s">
        <v>1016</v>
      </c>
      <c r="E1357" s="159">
        <v>42538</v>
      </c>
      <c r="F1357" s="159">
        <v>42541</v>
      </c>
      <c r="G1357" s="343">
        <f t="shared" ref="G1357:G1406" ca="1" si="5431">IF($N$1&gt;F1357,0,(F1357-$N$1))</f>
        <v>0</v>
      </c>
      <c r="H1357" s="156" t="s">
        <v>54</v>
      </c>
      <c r="I1357" s="156" t="s">
        <v>115</v>
      </c>
      <c r="J1357" s="156" t="s">
        <v>2016</v>
      </c>
      <c r="K1357" s="344" t="str">
        <f t="shared" ref="K1357:K1406" ca="1" si="5432">IF(F1357=0,$L$3,(IF(G1357=0,$L$1,$L$2)))</f>
        <v>Completed</v>
      </c>
      <c r="L1357" s="157" t="s">
        <v>82</v>
      </c>
      <c r="M1357" s="157" t="s">
        <v>58</v>
      </c>
      <c r="N1357" s="157" t="s">
        <v>78</v>
      </c>
      <c r="O1357" s="157" t="s">
        <v>60</v>
      </c>
      <c r="P1357" s="157" t="s">
        <v>79</v>
      </c>
      <c r="Q1357" s="157" t="s">
        <v>79</v>
      </c>
      <c r="R1357" s="158">
        <v>0.5</v>
      </c>
      <c r="S1357" s="158">
        <v>4.25</v>
      </c>
      <c r="T1357" s="345">
        <v>170000</v>
      </c>
      <c r="U1357" s="345">
        <v>170391</v>
      </c>
      <c r="V1357" s="344">
        <f t="shared" ref="V1357:V1406" si="5433">IF(U1357&gt;T1357,0,T1357-U1357)</f>
        <v>0</v>
      </c>
      <c r="W1357" s="344">
        <f t="shared" ref="W1357:W1406" si="5434">IF(U1357&gt;T1357,T1357,U1357)</f>
        <v>170000</v>
      </c>
      <c r="X1357" s="345">
        <v>1031</v>
      </c>
      <c r="Y1357" s="346">
        <f t="shared" ref="Y1357:Y1406" si="5435">X1357/U1357</f>
        <v>6.0507890674976967E-3</v>
      </c>
      <c r="Z1357" s="347">
        <f t="shared" ref="Z1357:Z1406" si="5436">AE1357/X1357</f>
        <v>0.53346265761396705</v>
      </c>
      <c r="AA1357" s="348">
        <f t="shared" ref="AA1357:AA1406" si="5437">IF(O1357="cpv",(T1357*R1357),(T1357/1000*R1357))</f>
        <v>85</v>
      </c>
      <c r="AB1357" s="349">
        <f t="shared" ref="AB1357:AB1406" si="5438">IF(O1357="cpv",(IF(V1357&gt;0,U1357*R1357,AA1357)),(IF(V1357&gt;0,U1357/1000*R1357,AA1357)))</f>
        <v>85</v>
      </c>
      <c r="AC1357" s="348">
        <f t="shared" ref="AC1357:AC1406" si="5439">AB1357-AA1357</f>
        <v>0</v>
      </c>
      <c r="AD1357" s="350">
        <f t="shared" ref="AD1357:AD1406" si="5440">IF(O1357="cpv",(T1357*S1357),(T1357/1000*S1357))</f>
        <v>722.5</v>
      </c>
      <c r="AE1357" s="351">
        <v>550</v>
      </c>
      <c r="AF1357" s="352">
        <f t="shared" ref="AF1357:AF1406" si="5441">AE1357-AD1357</f>
        <v>-172.5</v>
      </c>
      <c r="AG1357" s="352">
        <v>0</v>
      </c>
      <c r="AH1357" s="352">
        <f t="shared" ref="AH1357:AH1406" si="5442">AE1357-AB1357-AG1357</f>
        <v>465</v>
      </c>
      <c r="AI1357" s="353">
        <f t="shared" ref="AI1357:AI1406" si="5443">AH1357/AE1357</f>
        <v>0.84545454545454546</v>
      </c>
    </row>
    <row r="1358" spans="1:35" ht="15" hidden="1" customHeight="1" x14ac:dyDescent="0.3">
      <c r="A1358" s="359" t="s">
        <v>2017</v>
      </c>
      <c r="B1358" s="111">
        <v>2016</v>
      </c>
      <c r="C1358" s="111">
        <v>6</v>
      </c>
      <c r="D1358" s="112" t="s">
        <v>1016</v>
      </c>
      <c r="E1358" s="113">
        <v>42538</v>
      </c>
      <c r="F1358" s="113">
        <v>42541</v>
      </c>
      <c r="G1358" s="114">
        <f t="shared" ca="1" si="5431"/>
        <v>0</v>
      </c>
      <c r="H1358" s="115" t="s">
        <v>54</v>
      </c>
      <c r="I1358" s="115" t="s">
        <v>115</v>
      </c>
      <c r="J1358" s="115" t="s">
        <v>2019</v>
      </c>
      <c r="K1358" s="116" t="str">
        <f t="shared" ca="1" si="5432"/>
        <v>Completed</v>
      </c>
      <c r="L1358" s="111" t="s">
        <v>77</v>
      </c>
      <c r="M1358" s="111" t="s">
        <v>58</v>
      </c>
      <c r="N1358" s="111" t="s">
        <v>78</v>
      </c>
      <c r="O1358" s="111" t="s">
        <v>60</v>
      </c>
      <c r="P1358" s="111" t="s">
        <v>79</v>
      </c>
      <c r="Q1358" s="111" t="s">
        <v>79</v>
      </c>
      <c r="R1358" s="102">
        <v>1.25</v>
      </c>
      <c r="S1358" s="117">
        <v>4.25</v>
      </c>
      <c r="T1358" s="118">
        <v>200000</v>
      </c>
      <c r="U1358" s="118">
        <v>202255</v>
      </c>
      <c r="V1358" s="116">
        <f t="shared" si="5433"/>
        <v>0</v>
      </c>
      <c r="W1358" s="116">
        <f t="shared" si="5434"/>
        <v>200000</v>
      </c>
      <c r="X1358" s="118">
        <v>1071</v>
      </c>
      <c r="Y1358" s="119">
        <f t="shared" si="5435"/>
        <v>5.2952955427554328E-3</v>
      </c>
      <c r="Z1358" s="120">
        <f t="shared" si="5436"/>
        <v>0.79365079365079361</v>
      </c>
      <c r="AA1358" s="121">
        <f t="shared" si="5437"/>
        <v>250</v>
      </c>
      <c r="AB1358" s="122">
        <f t="shared" si="5438"/>
        <v>250</v>
      </c>
      <c r="AC1358" s="121">
        <f t="shared" si="5439"/>
        <v>0</v>
      </c>
      <c r="AD1358" s="123">
        <f t="shared" si="5440"/>
        <v>850</v>
      </c>
      <c r="AE1358" s="293">
        <f>IF((SUMIF($J$7:$J$1048576,J1358,$U$7:$U$1048576))&gt;(SUMIF($J$7:$J$1048576,J1358,$T$7:$T$1048576)),AD1358,(IF(O1358="cpv",(U1358*S1358),(U1358*S1358/1000))))</f>
        <v>850</v>
      </c>
      <c r="AF1358" s="124">
        <f t="shared" si="5441"/>
        <v>0</v>
      </c>
      <c r="AG1358" s="124">
        <v>0</v>
      </c>
      <c r="AH1358" s="124">
        <f t="shared" si="5442"/>
        <v>600</v>
      </c>
      <c r="AI1358" s="340">
        <f t="shared" si="5443"/>
        <v>0.70588235294117652</v>
      </c>
    </row>
    <row r="1359" spans="1:35" ht="15.75" hidden="1" customHeight="1" thickBot="1" x14ac:dyDescent="0.3">
      <c r="A1359" s="360" t="s">
        <v>2018</v>
      </c>
      <c r="B1359" s="157">
        <v>2016</v>
      </c>
      <c r="C1359" s="157">
        <v>6</v>
      </c>
      <c r="D1359" s="342" t="s">
        <v>1016</v>
      </c>
      <c r="E1359" s="159">
        <v>42538</v>
      </c>
      <c r="F1359" s="159">
        <v>42541</v>
      </c>
      <c r="G1359" s="343">
        <f t="shared" ca="1" si="5431"/>
        <v>0</v>
      </c>
      <c r="H1359" s="156" t="s">
        <v>54</v>
      </c>
      <c r="I1359" s="156" t="s">
        <v>115</v>
      </c>
      <c r="J1359" s="156" t="s">
        <v>2019</v>
      </c>
      <c r="K1359" s="344" t="str">
        <f t="shared" ca="1" si="5432"/>
        <v>Completed</v>
      </c>
      <c r="L1359" s="157" t="s">
        <v>82</v>
      </c>
      <c r="M1359" s="157" t="s">
        <v>58</v>
      </c>
      <c r="N1359" s="157" t="s">
        <v>78</v>
      </c>
      <c r="O1359" s="157" t="s">
        <v>60</v>
      </c>
      <c r="P1359" s="157" t="s">
        <v>79</v>
      </c>
      <c r="Q1359" s="157" t="s">
        <v>79</v>
      </c>
      <c r="R1359" s="158">
        <v>0.5</v>
      </c>
      <c r="S1359" s="158">
        <v>4.25</v>
      </c>
      <c r="T1359" s="345">
        <v>300000</v>
      </c>
      <c r="U1359" s="345">
        <v>300706</v>
      </c>
      <c r="V1359" s="344">
        <f t="shared" si="5433"/>
        <v>0</v>
      </c>
      <c r="W1359" s="344">
        <f t="shared" si="5434"/>
        <v>300000</v>
      </c>
      <c r="X1359" s="345">
        <v>1762</v>
      </c>
      <c r="Y1359" s="346">
        <f t="shared" si="5435"/>
        <v>5.8595438734178901E-3</v>
      </c>
      <c r="Z1359" s="347">
        <f t="shared" si="5436"/>
        <v>0.65266742338251982</v>
      </c>
      <c r="AA1359" s="348">
        <f t="shared" si="5437"/>
        <v>150</v>
      </c>
      <c r="AB1359" s="349">
        <f t="shared" si="5438"/>
        <v>150</v>
      </c>
      <c r="AC1359" s="348">
        <f t="shared" si="5439"/>
        <v>0</v>
      </c>
      <c r="AD1359" s="350">
        <f t="shared" si="5440"/>
        <v>1275</v>
      </c>
      <c r="AE1359" s="351">
        <v>1150</v>
      </c>
      <c r="AF1359" s="352">
        <f t="shared" si="5441"/>
        <v>-125</v>
      </c>
      <c r="AG1359" s="352">
        <v>0</v>
      </c>
      <c r="AH1359" s="352">
        <f t="shared" si="5442"/>
        <v>1000</v>
      </c>
      <c r="AI1359" s="353">
        <f t="shared" si="5443"/>
        <v>0.86956521739130432</v>
      </c>
    </row>
    <row r="1360" spans="1:35" ht="15.75" hidden="1" customHeight="1" thickBot="1" x14ac:dyDescent="0.3">
      <c r="A1360" s="362" t="s">
        <v>2021</v>
      </c>
      <c r="B1360" s="141">
        <v>2016</v>
      </c>
      <c r="C1360" s="141">
        <v>6</v>
      </c>
      <c r="D1360" s="142" t="s">
        <v>1016</v>
      </c>
      <c r="E1360" s="143">
        <v>42539</v>
      </c>
      <c r="F1360" s="143">
        <v>42540</v>
      </c>
      <c r="G1360" s="144">
        <f t="shared" ca="1" si="5431"/>
        <v>0</v>
      </c>
      <c r="H1360" s="145" t="s">
        <v>74</v>
      </c>
      <c r="I1360" s="145" t="s">
        <v>145</v>
      </c>
      <c r="J1360" s="145" t="s">
        <v>2020</v>
      </c>
      <c r="K1360" s="146" t="str">
        <f t="shared" ca="1" si="5432"/>
        <v>Completed</v>
      </c>
      <c r="L1360" s="141" t="s">
        <v>133</v>
      </c>
      <c r="M1360" s="141" t="s">
        <v>58</v>
      </c>
      <c r="N1360" s="141" t="s">
        <v>108</v>
      </c>
      <c r="O1360" s="141" t="s">
        <v>109</v>
      </c>
      <c r="P1360" s="141" t="s">
        <v>100</v>
      </c>
      <c r="Q1360" s="141" t="s">
        <v>101</v>
      </c>
      <c r="R1360" s="147">
        <v>5.0000000000000001E-3</v>
      </c>
      <c r="S1360" s="147">
        <v>3.3000000000000002E-2</v>
      </c>
      <c r="T1360" s="148">
        <v>40000</v>
      </c>
      <c r="U1360" s="148">
        <v>81251</v>
      </c>
      <c r="V1360" s="146">
        <f t="shared" si="5433"/>
        <v>0</v>
      </c>
      <c r="W1360" s="146">
        <f t="shared" si="5434"/>
        <v>40000</v>
      </c>
      <c r="X1360" s="148"/>
      <c r="Y1360" s="149">
        <f t="shared" si="5435"/>
        <v>0</v>
      </c>
      <c r="Z1360" s="150" t="e">
        <f t="shared" si="5436"/>
        <v>#DIV/0!</v>
      </c>
      <c r="AA1360" s="151">
        <f t="shared" si="5437"/>
        <v>200</v>
      </c>
      <c r="AB1360" s="152">
        <f t="shared" si="5438"/>
        <v>200</v>
      </c>
      <c r="AC1360" s="151">
        <f t="shared" si="5439"/>
        <v>0</v>
      </c>
      <c r="AD1360" s="153">
        <f t="shared" si="5440"/>
        <v>1320</v>
      </c>
      <c r="AE1360" s="295">
        <v>2702.67</v>
      </c>
      <c r="AF1360" s="154">
        <f t="shared" si="5441"/>
        <v>1382.67</v>
      </c>
      <c r="AG1360" s="154">
        <v>0</v>
      </c>
      <c r="AH1360" s="154">
        <f t="shared" si="5442"/>
        <v>2502.67</v>
      </c>
      <c r="AI1360" s="354">
        <f t="shared" si="5443"/>
        <v>0.92599910458916557</v>
      </c>
    </row>
    <row r="1361" spans="1:35" ht="15" hidden="1" customHeight="1" x14ac:dyDescent="0.3">
      <c r="A1361" s="359" t="s">
        <v>2022</v>
      </c>
      <c r="B1361" s="111">
        <v>2016</v>
      </c>
      <c r="C1361" s="111">
        <v>6</v>
      </c>
      <c r="D1361" s="112" t="s">
        <v>1016</v>
      </c>
      <c r="E1361" s="113">
        <v>42541</v>
      </c>
      <c r="F1361" s="113">
        <v>42551</v>
      </c>
      <c r="G1361" s="114">
        <f t="shared" ca="1" si="5431"/>
        <v>0</v>
      </c>
      <c r="H1361" s="115" t="s">
        <v>54</v>
      </c>
      <c r="I1361" s="115" t="s">
        <v>140</v>
      </c>
      <c r="J1361" s="115" t="s">
        <v>2024</v>
      </c>
      <c r="K1361" s="116" t="str">
        <f t="shared" ca="1" si="5432"/>
        <v>Completed</v>
      </c>
      <c r="L1361" s="111" t="s">
        <v>64</v>
      </c>
      <c r="M1361" s="111" t="s">
        <v>58</v>
      </c>
      <c r="N1361" s="111" t="s">
        <v>59</v>
      </c>
      <c r="O1361" s="111" t="s">
        <v>60</v>
      </c>
      <c r="P1361" s="111" t="s">
        <v>61</v>
      </c>
      <c r="Q1361" s="111" t="s">
        <v>62</v>
      </c>
      <c r="R1361" s="117">
        <v>0.2</v>
      </c>
      <c r="S1361" s="117">
        <v>1</v>
      </c>
      <c r="T1361" s="118">
        <v>1500000</v>
      </c>
      <c r="U1361" s="118">
        <v>1309825</v>
      </c>
      <c r="V1361" s="116">
        <f t="shared" si="5433"/>
        <v>190175</v>
      </c>
      <c r="W1361" s="116">
        <f t="shared" si="5434"/>
        <v>1309825</v>
      </c>
      <c r="X1361" s="118">
        <v>87</v>
      </c>
      <c r="Y1361" s="119">
        <f t="shared" si="5435"/>
        <v>6.6421086786402764E-5</v>
      </c>
      <c r="Z1361" s="120">
        <f t="shared" si="5436"/>
        <v>14.942528735632184</v>
      </c>
      <c r="AA1361" s="121">
        <f t="shared" si="5437"/>
        <v>300</v>
      </c>
      <c r="AB1361" s="122">
        <f t="shared" si="5438"/>
        <v>261.96500000000003</v>
      </c>
      <c r="AC1361" s="121">
        <f t="shared" si="5439"/>
        <v>-38.034999999999968</v>
      </c>
      <c r="AD1361" s="123">
        <f t="shared" si="5440"/>
        <v>1500</v>
      </c>
      <c r="AE1361" s="293">
        <v>1300</v>
      </c>
      <c r="AF1361" s="124">
        <f t="shared" si="5441"/>
        <v>-200</v>
      </c>
      <c r="AG1361" s="124">
        <v>0</v>
      </c>
      <c r="AH1361" s="124">
        <f t="shared" si="5442"/>
        <v>1038.0349999999999</v>
      </c>
      <c r="AI1361" s="340">
        <f t="shared" si="5443"/>
        <v>0.79848846153846142</v>
      </c>
    </row>
    <row r="1362" spans="1:35" ht="15.75" hidden="1" customHeight="1" thickBot="1" x14ac:dyDescent="0.3">
      <c r="A1362" s="360" t="s">
        <v>2023</v>
      </c>
      <c r="B1362" s="157">
        <v>2016</v>
      </c>
      <c r="C1362" s="157">
        <v>6</v>
      </c>
      <c r="D1362" s="342" t="s">
        <v>1016</v>
      </c>
      <c r="E1362" s="159">
        <v>42541</v>
      </c>
      <c r="F1362" s="159">
        <v>42551</v>
      </c>
      <c r="G1362" s="343">
        <f t="shared" ca="1" si="5431"/>
        <v>0</v>
      </c>
      <c r="H1362" s="156" t="s">
        <v>54</v>
      </c>
      <c r="I1362" s="156" t="s">
        <v>140</v>
      </c>
      <c r="J1362" s="156" t="s">
        <v>2024</v>
      </c>
      <c r="K1362" s="344" t="str">
        <f t="shared" ca="1" si="5432"/>
        <v>Completed</v>
      </c>
      <c r="L1362" s="157" t="s">
        <v>82</v>
      </c>
      <c r="M1362" s="157" t="s">
        <v>58</v>
      </c>
      <c r="N1362" s="157" t="s">
        <v>59</v>
      </c>
      <c r="O1362" s="157" t="s">
        <v>60</v>
      </c>
      <c r="P1362" s="157" t="s">
        <v>61</v>
      </c>
      <c r="Q1362" s="157" t="s">
        <v>62</v>
      </c>
      <c r="R1362" s="158">
        <v>0.1</v>
      </c>
      <c r="S1362" s="158">
        <v>1</v>
      </c>
      <c r="T1362" s="345">
        <v>1500000</v>
      </c>
      <c r="U1362" s="345">
        <v>1406880</v>
      </c>
      <c r="V1362" s="344">
        <f t="shared" si="5433"/>
        <v>93120</v>
      </c>
      <c r="W1362" s="344">
        <f t="shared" si="5434"/>
        <v>1406880</v>
      </c>
      <c r="X1362" s="345"/>
      <c r="Y1362" s="346">
        <f t="shared" si="5435"/>
        <v>0</v>
      </c>
      <c r="Z1362" s="347" t="e">
        <f t="shared" si="5436"/>
        <v>#DIV/0!</v>
      </c>
      <c r="AA1362" s="348">
        <f t="shared" si="5437"/>
        <v>150</v>
      </c>
      <c r="AB1362" s="349">
        <f t="shared" si="5438"/>
        <v>140.68800000000002</v>
      </c>
      <c r="AC1362" s="348">
        <f t="shared" si="5439"/>
        <v>-9.3119999999999834</v>
      </c>
      <c r="AD1362" s="350">
        <f t="shared" si="5440"/>
        <v>1500</v>
      </c>
      <c r="AE1362" s="351">
        <v>2200</v>
      </c>
      <c r="AF1362" s="352">
        <f t="shared" si="5441"/>
        <v>700</v>
      </c>
      <c r="AG1362" s="352">
        <v>0</v>
      </c>
      <c r="AH1362" s="352">
        <f t="shared" si="5442"/>
        <v>2059.3119999999999</v>
      </c>
      <c r="AI1362" s="353">
        <f t="shared" si="5443"/>
        <v>0.93605090909090904</v>
      </c>
    </row>
    <row r="1363" spans="1:35" ht="15" hidden="1" customHeight="1" x14ac:dyDescent="0.3">
      <c r="A1363" s="359" t="s">
        <v>2025</v>
      </c>
      <c r="B1363" s="111">
        <v>2016</v>
      </c>
      <c r="C1363" s="111">
        <v>6</v>
      </c>
      <c r="D1363" s="112" t="s">
        <v>1016</v>
      </c>
      <c r="E1363" s="113">
        <v>42541</v>
      </c>
      <c r="F1363" s="113">
        <v>42551</v>
      </c>
      <c r="G1363" s="114">
        <f t="shared" ca="1" si="5431"/>
        <v>0</v>
      </c>
      <c r="H1363" s="115" t="s">
        <v>54</v>
      </c>
      <c r="I1363" s="115" t="s">
        <v>2008</v>
      </c>
      <c r="J1363" s="115" t="s">
        <v>2028</v>
      </c>
      <c r="K1363" s="116" t="str">
        <f t="shared" ca="1" si="5432"/>
        <v>Completed</v>
      </c>
      <c r="L1363" s="111" t="s">
        <v>1822</v>
      </c>
      <c r="M1363" s="111" t="s">
        <v>58</v>
      </c>
      <c r="N1363" s="111" t="s">
        <v>78</v>
      </c>
      <c r="O1363" s="111" t="s">
        <v>60</v>
      </c>
      <c r="P1363" s="111" t="s">
        <v>79</v>
      </c>
      <c r="Q1363" s="111" t="s">
        <v>79</v>
      </c>
      <c r="R1363" s="117">
        <v>2.5</v>
      </c>
      <c r="S1363" s="117">
        <v>4.25</v>
      </c>
      <c r="T1363" s="118">
        <v>500000</v>
      </c>
      <c r="U1363" s="118">
        <v>500000</v>
      </c>
      <c r="V1363" s="116">
        <f t="shared" si="5433"/>
        <v>0</v>
      </c>
      <c r="W1363" s="116">
        <f t="shared" si="5434"/>
        <v>500000</v>
      </c>
      <c r="X1363" s="118"/>
      <c r="Y1363" s="119">
        <f t="shared" si="5435"/>
        <v>0</v>
      </c>
      <c r="Z1363" s="120" t="e">
        <f t="shared" si="5436"/>
        <v>#DIV/0!</v>
      </c>
      <c r="AA1363" s="121">
        <f t="shared" si="5437"/>
        <v>1250</v>
      </c>
      <c r="AB1363" s="122">
        <f t="shared" si="5438"/>
        <v>1250</v>
      </c>
      <c r="AC1363" s="121">
        <f t="shared" si="5439"/>
        <v>0</v>
      </c>
      <c r="AD1363" s="123">
        <f t="shared" si="5440"/>
        <v>2125</v>
      </c>
      <c r="AE1363" s="293">
        <v>1000</v>
      </c>
      <c r="AF1363" s="124">
        <f t="shared" si="5441"/>
        <v>-1125</v>
      </c>
      <c r="AG1363" s="124">
        <v>0</v>
      </c>
      <c r="AH1363" s="124">
        <f t="shared" si="5442"/>
        <v>-250</v>
      </c>
      <c r="AI1363" s="340">
        <f t="shared" si="5443"/>
        <v>-0.25</v>
      </c>
    </row>
    <row r="1364" spans="1:35" ht="15" hidden="1" customHeight="1" x14ac:dyDescent="0.3">
      <c r="A1364" s="361" t="s">
        <v>2026</v>
      </c>
      <c r="B1364" s="97">
        <v>2016</v>
      </c>
      <c r="C1364" s="97">
        <v>6</v>
      </c>
      <c r="D1364" s="98" t="s">
        <v>1016</v>
      </c>
      <c r="E1364" s="99">
        <v>42541</v>
      </c>
      <c r="F1364" s="99">
        <v>42551</v>
      </c>
      <c r="G1364" s="100">
        <f t="shared" ca="1" si="5431"/>
        <v>0</v>
      </c>
      <c r="H1364" s="96" t="s">
        <v>54</v>
      </c>
      <c r="I1364" s="96" t="s">
        <v>2008</v>
      </c>
      <c r="J1364" s="96" t="s">
        <v>2028</v>
      </c>
      <c r="K1364" s="101" t="str">
        <f t="shared" ca="1" si="5432"/>
        <v>Completed</v>
      </c>
      <c r="L1364" s="97" t="s">
        <v>82</v>
      </c>
      <c r="M1364" s="97" t="s">
        <v>58</v>
      </c>
      <c r="N1364" s="97" t="s">
        <v>78</v>
      </c>
      <c r="O1364" s="97" t="s">
        <v>60</v>
      </c>
      <c r="P1364" s="97" t="s">
        <v>79</v>
      </c>
      <c r="Q1364" s="97" t="s">
        <v>79</v>
      </c>
      <c r="R1364" s="102">
        <v>0.5</v>
      </c>
      <c r="S1364" s="102">
        <v>4.25</v>
      </c>
      <c r="T1364" s="103">
        <v>800000</v>
      </c>
      <c r="U1364" s="103">
        <v>723009</v>
      </c>
      <c r="V1364" s="101">
        <f t="shared" si="5433"/>
        <v>76991</v>
      </c>
      <c r="W1364" s="101">
        <f t="shared" si="5434"/>
        <v>723009</v>
      </c>
      <c r="X1364" s="103"/>
      <c r="Y1364" s="104">
        <f t="shared" si="5435"/>
        <v>0</v>
      </c>
      <c r="Z1364" s="105" t="e">
        <f t="shared" si="5436"/>
        <v>#DIV/0!</v>
      </c>
      <c r="AA1364" s="106">
        <f t="shared" si="5437"/>
        <v>400</v>
      </c>
      <c r="AB1364" s="107">
        <f t="shared" si="5438"/>
        <v>361.50450000000001</v>
      </c>
      <c r="AC1364" s="106">
        <f t="shared" si="5439"/>
        <v>-38.495499999999993</v>
      </c>
      <c r="AD1364" s="108">
        <f t="shared" si="5440"/>
        <v>3400</v>
      </c>
      <c r="AE1364" s="298">
        <v>2000</v>
      </c>
      <c r="AF1364" s="109">
        <f t="shared" si="5441"/>
        <v>-1400</v>
      </c>
      <c r="AG1364" s="109">
        <v>0</v>
      </c>
      <c r="AH1364" s="109">
        <f t="shared" si="5442"/>
        <v>1638.4955</v>
      </c>
      <c r="AI1364" s="341">
        <f t="shared" si="5443"/>
        <v>0.81924774999999994</v>
      </c>
    </row>
    <row r="1365" spans="1:35" ht="15.75" hidden="1" customHeight="1" thickBot="1" x14ac:dyDescent="0.3">
      <c r="A1365" s="360" t="s">
        <v>2027</v>
      </c>
      <c r="B1365" s="157">
        <v>2016</v>
      </c>
      <c r="C1365" s="157">
        <v>6</v>
      </c>
      <c r="D1365" s="342" t="s">
        <v>1016</v>
      </c>
      <c r="E1365" s="159">
        <v>42541</v>
      </c>
      <c r="F1365" s="159">
        <v>42551</v>
      </c>
      <c r="G1365" s="343">
        <f t="shared" ca="1" si="5431"/>
        <v>0</v>
      </c>
      <c r="H1365" s="156" t="s">
        <v>54</v>
      </c>
      <c r="I1365" s="156" t="s">
        <v>2008</v>
      </c>
      <c r="J1365" s="156" t="s">
        <v>2028</v>
      </c>
      <c r="K1365" s="344" t="str">
        <f t="shared" ca="1" si="5432"/>
        <v>Completed</v>
      </c>
      <c r="L1365" s="157" t="s">
        <v>77</v>
      </c>
      <c r="M1365" s="157" t="s">
        <v>58</v>
      </c>
      <c r="N1365" s="157" t="s">
        <v>78</v>
      </c>
      <c r="O1365" s="157" t="s">
        <v>60</v>
      </c>
      <c r="P1365" s="157" t="s">
        <v>79</v>
      </c>
      <c r="Q1365" s="157" t="s">
        <v>79</v>
      </c>
      <c r="R1365" s="102">
        <v>1.25</v>
      </c>
      <c r="S1365" s="158">
        <v>4.25</v>
      </c>
      <c r="T1365" s="345">
        <v>500000</v>
      </c>
      <c r="U1365" s="345">
        <v>500678</v>
      </c>
      <c r="V1365" s="344">
        <f t="shared" si="5433"/>
        <v>0</v>
      </c>
      <c r="W1365" s="344">
        <f t="shared" si="5434"/>
        <v>500000</v>
      </c>
      <c r="X1365" s="345">
        <v>1922</v>
      </c>
      <c r="Y1365" s="346">
        <f t="shared" si="5435"/>
        <v>3.8387945945298177E-3</v>
      </c>
      <c r="Z1365" s="347">
        <f t="shared" si="5436"/>
        <v>1.1571279916753381</v>
      </c>
      <c r="AA1365" s="348">
        <f t="shared" si="5437"/>
        <v>625</v>
      </c>
      <c r="AB1365" s="349">
        <f t="shared" si="5438"/>
        <v>625</v>
      </c>
      <c r="AC1365" s="348">
        <f t="shared" si="5439"/>
        <v>0</v>
      </c>
      <c r="AD1365" s="350">
        <f t="shared" si="5440"/>
        <v>2125</v>
      </c>
      <c r="AE1365" s="351">
        <v>2224</v>
      </c>
      <c r="AF1365" s="352">
        <f t="shared" si="5441"/>
        <v>99</v>
      </c>
      <c r="AG1365" s="352">
        <v>0</v>
      </c>
      <c r="AH1365" s="352">
        <f t="shared" si="5442"/>
        <v>1599</v>
      </c>
      <c r="AI1365" s="353">
        <f t="shared" si="5443"/>
        <v>0.71897482014388492</v>
      </c>
    </row>
    <row r="1366" spans="1:35" ht="15" hidden="1" customHeight="1" x14ac:dyDescent="0.3">
      <c r="A1366" s="359" t="s">
        <v>2029</v>
      </c>
      <c r="B1366" s="111">
        <v>2016</v>
      </c>
      <c r="C1366" s="111">
        <v>6</v>
      </c>
      <c r="D1366" s="112" t="s">
        <v>1016</v>
      </c>
      <c r="E1366" s="113">
        <v>42541</v>
      </c>
      <c r="F1366" s="113">
        <v>42551</v>
      </c>
      <c r="G1366" s="114">
        <f t="shared" ca="1" si="5431"/>
        <v>0</v>
      </c>
      <c r="H1366" s="115" t="s">
        <v>54</v>
      </c>
      <c r="I1366" s="115" t="s">
        <v>284</v>
      </c>
      <c r="J1366" s="115" t="s">
        <v>2032</v>
      </c>
      <c r="K1366" s="116" t="str">
        <f t="shared" ca="1" si="5432"/>
        <v>Completed</v>
      </c>
      <c r="L1366" s="111" t="s">
        <v>77</v>
      </c>
      <c r="M1366" s="111" t="s">
        <v>58</v>
      </c>
      <c r="N1366" s="111" t="s">
        <v>78</v>
      </c>
      <c r="O1366" s="111" t="s">
        <v>60</v>
      </c>
      <c r="P1366" s="111" t="s">
        <v>79</v>
      </c>
      <c r="Q1366" s="111" t="s">
        <v>79</v>
      </c>
      <c r="R1366" s="102">
        <v>1.25</v>
      </c>
      <c r="S1366" s="117">
        <v>4.25</v>
      </c>
      <c r="T1366" s="118">
        <v>500000</v>
      </c>
      <c r="U1366" s="118">
        <v>480349</v>
      </c>
      <c r="V1366" s="116">
        <f t="shared" si="5433"/>
        <v>19651</v>
      </c>
      <c r="W1366" s="116">
        <f t="shared" si="5434"/>
        <v>480349</v>
      </c>
      <c r="X1366" s="118">
        <v>1904</v>
      </c>
      <c r="Y1366" s="119">
        <f t="shared" si="5435"/>
        <v>3.9637846648998953E-3</v>
      </c>
      <c r="Z1366" s="120">
        <f t="shared" si="5436"/>
        <v>1.0504201680672269</v>
      </c>
      <c r="AA1366" s="121">
        <f t="shared" si="5437"/>
        <v>625</v>
      </c>
      <c r="AB1366" s="122">
        <f t="shared" si="5438"/>
        <v>600.43624999999997</v>
      </c>
      <c r="AC1366" s="121">
        <f t="shared" si="5439"/>
        <v>-24.563750000000027</v>
      </c>
      <c r="AD1366" s="123">
        <f t="shared" si="5440"/>
        <v>2125</v>
      </c>
      <c r="AE1366" s="293">
        <v>2000</v>
      </c>
      <c r="AF1366" s="124">
        <f t="shared" si="5441"/>
        <v>-125</v>
      </c>
      <c r="AG1366" s="124">
        <v>0</v>
      </c>
      <c r="AH1366" s="124">
        <f t="shared" si="5442"/>
        <v>1399.56375</v>
      </c>
      <c r="AI1366" s="340">
        <f t="shared" si="5443"/>
        <v>0.699781875</v>
      </c>
    </row>
    <row r="1367" spans="1:35" ht="15" hidden="1" customHeight="1" x14ac:dyDescent="0.3">
      <c r="A1367" s="361" t="s">
        <v>2030</v>
      </c>
      <c r="B1367" s="97">
        <v>2016</v>
      </c>
      <c r="C1367" s="97">
        <v>6</v>
      </c>
      <c r="D1367" s="98" t="s">
        <v>1016</v>
      </c>
      <c r="E1367" s="99">
        <v>42541</v>
      </c>
      <c r="F1367" s="99">
        <v>42551</v>
      </c>
      <c r="G1367" s="100">
        <f t="shared" ca="1" si="5431"/>
        <v>0</v>
      </c>
      <c r="H1367" s="96" t="s">
        <v>54</v>
      </c>
      <c r="I1367" s="96" t="s">
        <v>284</v>
      </c>
      <c r="J1367" s="96" t="s">
        <v>2032</v>
      </c>
      <c r="K1367" s="101" t="str">
        <f t="shared" ca="1" si="5432"/>
        <v>Completed</v>
      </c>
      <c r="L1367" s="97" t="s">
        <v>82</v>
      </c>
      <c r="M1367" s="97" t="s">
        <v>58</v>
      </c>
      <c r="N1367" s="97" t="s">
        <v>78</v>
      </c>
      <c r="O1367" s="97" t="s">
        <v>60</v>
      </c>
      <c r="P1367" s="97" t="s">
        <v>79</v>
      </c>
      <c r="Q1367" s="97" t="s">
        <v>79</v>
      </c>
      <c r="R1367" s="102">
        <v>0.5</v>
      </c>
      <c r="S1367" s="102">
        <v>4.25</v>
      </c>
      <c r="T1367" s="103">
        <v>600000</v>
      </c>
      <c r="U1367" s="103">
        <v>600396</v>
      </c>
      <c r="V1367" s="101">
        <f t="shared" si="5433"/>
        <v>0</v>
      </c>
      <c r="W1367" s="101">
        <f t="shared" si="5434"/>
        <v>600000</v>
      </c>
      <c r="X1367" s="103"/>
      <c r="Y1367" s="104">
        <f t="shared" si="5435"/>
        <v>0</v>
      </c>
      <c r="Z1367" s="105" t="e">
        <f t="shared" si="5436"/>
        <v>#DIV/0!</v>
      </c>
      <c r="AA1367" s="106">
        <f t="shared" si="5437"/>
        <v>300</v>
      </c>
      <c r="AB1367" s="107">
        <v>612</v>
      </c>
      <c r="AC1367" s="106">
        <f t="shared" si="5439"/>
        <v>312</v>
      </c>
      <c r="AD1367" s="108">
        <f t="shared" si="5440"/>
        <v>2550</v>
      </c>
      <c r="AE1367" s="298">
        <v>2500</v>
      </c>
      <c r="AF1367" s="109">
        <f t="shared" si="5441"/>
        <v>-50</v>
      </c>
      <c r="AG1367" s="109">
        <v>0</v>
      </c>
      <c r="AH1367" s="109">
        <f t="shared" si="5442"/>
        <v>1888</v>
      </c>
      <c r="AI1367" s="341">
        <f t="shared" si="5443"/>
        <v>0.75519999999999998</v>
      </c>
    </row>
    <row r="1368" spans="1:35" ht="15.75" hidden="1" customHeight="1" thickBot="1" x14ac:dyDescent="0.3">
      <c r="A1368" s="360" t="s">
        <v>2031</v>
      </c>
      <c r="B1368" s="157">
        <v>2016</v>
      </c>
      <c r="C1368" s="157">
        <v>6</v>
      </c>
      <c r="D1368" s="342" t="s">
        <v>1016</v>
      </c>
      <c r="E1368" s="159">
        <v>42541</v>
      </c>
      <c r="F1368" s="159">
        <v>42551</v>
      </c>
      <c r="G1368" s="343">
        <f t="shared" ca="1" si="5431"/>
        <v>0</v>
      </c>
      <c r="H1368" s="156" t="s">
        <v>54</v>
      </c>
      <c r="I1368" s="156" t="s">
        <v>284</v>
      </c>
      <c r="J1368" s="156" t="s">
        <v>2032</v>
      </c>
      <c r="K1368" s="344" t="str">
        <f t="shared" ca="1" si="5432"/>
        <v>Completed</v>
      </c>
      <c r="L1368" s="157" t="s">
        <v>64</v>
      </c>
      <c r="M1368" s="157" t="s">
        <v>58</v>
      </c>
      <c r="N1368" s="157" t="s">
        <v>78</v>
      </c>
      <c r="O1368" s="157" t="s">
        <v>60</v>
      </c>
      <c r="P1368" s="157" t="s">
        <v>79</v>
      </c>
      <c r="Q1368" s="157" t="s">
        <v>79</v>
      </c>
      <c r="R1368" s="158">
        <v>2.5</v>
      </c>
      <c r="S1368" s="158">
        <v>4.25</v>
      </c>
      <c r="T1368" s="345">
        <v>150000</v>
      </c>
      <c r="U1368" s="345">
        <v>135631</v>
      </c>
      <c r="V1368" s="344">
        <f t="shared" si="5433"/>
        <v>14369</v>
      </c>
      <c r="W1368" s="344">
        <f t="shared" si="5434"/>
        <v>135631</v>
      </c>
      <c r="X1368" s="345">
        <v>3394</v>
      </c>
      <c r="Y1368" s="346">
        <f t="shared" si="5435"/>
        <v>2.5023777749924429E-2</v>
      </c>
      <c r="Z1368" s="347">
        <f t="shared" si="5436"/>
        <v>0.1473187978786093</v>
      </c>
      <c r="AA1368" s="348">
        <f t="shared" si="5437"/>
        <v>375</v>
      </c>
      <c r="AB1368" s="349">
        <f t="shared" si="5438"/>
        <v>339.07749999999999</v>
      </c>
      <c r="AC1368" s="348">
        <f t="shared" si="5439"/>
        <v>-35.922500000000014</v>
      </c>
      <c r="AD1368" s="350">
        <f t="shared" si="5440"/>
        <v>637.5</v>
      </c>
      <c r="AE1368" s="351">
        <v>500</v>
      </c>
      <c r="AF1368" s="352">
        <f t="shared" si="5441"/>
        <v>-137.5</v>
      </c>
      <c r="AG1368" s="352">
        <v>0</v>
      </c>
      <c r="AH1368" s="352">
        <f t="shared" si="5442"/>
        <v>160.92250000000001</v>
      </c>
      <c r="AI1368" s="353">
        <f t="shared" si="5443"/>
        <v>0.32184500000000005</v>
      </c>
    </row>
    <row r="1369" spans="1:35" ht="15" hidden="1" customHeight="1" x14ac:dyDescent="0.3">
      <c r="A1369" s="359" t="s">
        <v>2033</v>
      </c>
      <c r="B1369" s="111">
        <v>2016</v>
      </c>
      <c r="C1369" s="111">
        <v>6</v>
      </c>
      <c r="D1369" s="112" t="s">
        <v>1016</v>
      </c>
      <c r="E1369" s="113">
        <v>42541</v>
      </c>
      <c r="F1369" s="113">
        <v>42551</v>
      </c>
      <c r="G1369" s="114">
        <f t="shared" ca="1" si="5431"/>
        <v>0</v>
      </c>
      <c r="H1369" s="115" t="s">
        <v>54</v>
      </c>
      <c r="I1369" s="115" t="s">
        <v>284</v>
      </c>
      <c r="J1369" s="115" t="s">
        <v>2035</v>
      </c>
      <c r="K1369" s="116" t="str">
        <f t="shared" ca="1" si="5432"/>
        <v>Completed</v>
      </c>
      <c r="L1369" s="111" t="s">
        <v>410</v>
      </c>
      <c r="M1369" s="111" t="s">
        <v>58</v>
      </c>
      <c r="N1369" s="111" t="s">
        <v>2036</v>
      </c>
      <c r="O1369" s="111" t="s">
        <v>109</v>
      </c>
      <c r="P1369" s="111" t="s">
        <v>100</v>
      </c>
      <c r="Q1369" s="111" t="s">
        <v>101</v>
      </c>
      <c r="R1369" s="117">
        <v>0.02</v>
      </c>
      <c r="S1369" s="117">
        <v>0.05</v>
      </c>
      <c r="T1369" s="118">
        <v>30000</v>
      </c>
      <c r="U1369" s="118">
        <v>44694</v>
      </c>
      <c r="V1369" s="116">
        <f t="shared" si="5433"/>
        <v>0</v>
      </c>
      <c r="W1369" s="116">
        <f t="shared" si="5434"/>
        <v>30000</v>
      </c>
      <c r="X1369" s="118"/>
      <c r="Y1369" s="119">
        <f t="shared" si="5435"/>
        <v>0</v>
      </c>
      <c r="Z1369" s="120" t="e">
        <f t="shared" si="5436"/>
        <v>#DIV/0!</v>
      </c>
      <c r="AA1369" s="121">
        <f t="shared" si="5437"/>
        <v>600</v>
      </c>
      <c r="AB1369" s="122">
        <f t="shared" si="5438"/>
        <v>600</v>
      </c>
      <c r="AC1369" s="121">
        <f t="shared" si="5439"/>
        <v>0</v>
      </c>
      <c r="AD1369" s="123">
        <f t="shared" si="5440"/>
        <v>1500</v>
      </c>
      <c r="AE1369" s="293">
        <f>IF((SUMIF($J$7:$J$1048576,J1369,$U$7:$U$1048576))&gt;(SUMIF($J$7:$J$1048576,J1369,$T$7:$T$1048576)),AD1369,(IF(O1369="cpv",(U1369*S1369),(U1369*S1369/1000))))</f>
        <v>1500</v>
      </c>
      <c r="AF1369" s="124">
        <f t="shared" si="5441"/>
        <v>0</v>
      </c>
      <c r="AG1369" s="124">
        <v>0</v>
      </c>
      <c r="AH1369" s="124">
        <f t="shared" si="5442"/>
        <v>900</v>
      </c>
      <c r="AI1369" s="340">
        <f t="shared" si="5443"/>
        <v>0.6</v>
      </c>
    </row>
    <row r="1370" spans="1:35" ht="15.75" hidden="1" customHeight="1" thickBot="1" x14ac:dyDescent="0.3">
      <c r="A1370" s="360" t="s">
        <v>2034</v>
      </c>
      <c r="B1370" s="157">
        <v>2016</v>
      </c>
      <c r="C1370" s="157">
        <v>6</v>
      </c>
      <c r="D1370" s="342" t="s">
        <v>1016</v>
      </c>
      <c r="E1370" s="159">
        <v>42541</v>
      </c>
      <c r="F1370" s="159">
        <v>42551</v>
      </c>
      <c r="G1370" s="343">
        <f t="shared" ca="1" si="5431"/>
        <v>0</v>
      </c>
      <c r="H1370" s="156" t="s">
        <v>54</v>
      </c>
      <c r="I1370" s="156" t="s">
        <v>284</v>
      </c>
      <c r="J1370" s="156" t="s">
        <v>2035</v>
      </c>
      <c r="K1370" s="344" t="str">
        <f t="shared" ca="1" si="5432"/>
        <v>Completed</v>
      </c>
      <c r="L1370" s="157" t="s">
        <v>77</v>
      </c>
      <c r="M1370" s="157" t="s">
        <v>58</v>
      </c>
      <c r="N1370" s="157" t="s">
        <v>2036</v>
      </c>
      <c r="O1370" s="157" t="s">
        <v>109</v>
      </c>
      <c r="P1370" s="157" t="s">
        <v>100</v>
      </c>
      <c r="Q1370" s="157" t="s">
        <v>101</v>
      </c>
      <c r="R1370" s="158">
        <v>0.02</v>
      </c>
      <c r="S1370" s="158">
        <v>0.05</v>
      </c>
      <c r="T1370" s="345">
        <v>80000</v>
      </c>
      <c r="U1370" s="345">
        <v>84079</v>
      </c>
      <c r="V1370" s="344">
        <f t="shared" si="5433"/>
        <v>0</v>
      </c>
      <c r="W1370" s="344">
        <f t="shared" si="5434"/>
        <v>80000</v>
      </c>
      <c r="X1370" s="345">
        <v>457</v>
      </c>
      <c r="Y1370" s="346">
        <f t="shared" si="5435"/>
        <v>5.4353643597093212E-3</v>
      </c>
      <c r="Z1370" s="347">
        <f t="shared" si="5436"/>
        <v>7.6586433260393871</v>
      </c>
      <c r="AA1370" s="348">
        <f t="shared" si="5437"/>
        <v>1600</v>
      </c>
      <c r="AB1370" s="349">
        <f t="shared" si="5438"/>
        <v>1600</v>
      </c>
      <c r="AC1370" s="348">
        <f t="shared" si="5439"/>
        <v>0</v>
      </c>
      <c r="AD1370" s="350">
        <f t="shared" si="5440"/>
        <v>4000</v>
      </c>
      <c r="AE1370" s="351">
        <v>3500</v>
      </c>
      <c r="AF1370" s="352">
        <f t="shared" si="5441"/>
        <v>-500</v>
      </c>
      <c r="AG1370" s="352">
        <v>0</v>
      </c>
      <c r="AH1370" s="352">
        <f t="shared" si="5442"/>
        <v>1900</v>
      </c>
      <c r="AI1370" s="353">
        <f t="shared" si="5443"/>
        <v>0.54285714285714282</v>
      </c>
    </row>
    <row r="1371" spans="1:35" ht="15" hidden="1" customHeight="1" x14ac:dyDescent="0.3">
      <c r="A1371" s="359" t="s">
        <v>2037</v>
      </c>
      <c r="B1371" s="111">
        <v>2016</v>
      </c>
      <c r="C1371" s="111">
        <v>6</v>
      </c>
      <c r="D1371" s="112" t="s">
        <v>1016</v>
      </c>
      <c r="E1371" s="113">
        <v>42541</v>
      </c>
      <c r="F1371" s="113">
        <v>42551</v>
      </c>
      <c r="G1371" s="114">
        <f t="shared" ca="1" si="5431"/>
        <v>0</v>
      </c>
      <c r="H1371" s="115" t="s">
        <v>84</v>
      </c>
      <c r="I1371" s="115" t="s">
        <v>170</v>
      </c>
      <c r="J1371" s="115" t="s">
        <v>2042</v>
      </c>
      <c r="K1371" s="116" t="str">
        <f t="shared" ca="1" si="5432"/>
        <v>Completed</v>
      </c>
      <c r="L1371" s="111" t="s">
        <v>175</v>
      </c>
      <c r="M1371" s="111" t="s">
        <v>58</v>
      </c>
      <c r="N1371" s="111" t="s">
        <v>286</v>
      </c>
      <c r="O1371" s="111" t="s">
        <v>60</v>
      </c>
      <c r="P1371" s="111" t="s">
        <v>61</v>
      </c>
      <c r="Q1371" s="111" t="s">
        <v>62</v>
      </c>
      <c r="R1371" s="117"/>
      <c r="S1371" s="117">
        <v>2</v>
      </c>
      <c r="T1371" s="118">
        <v>1500000</v>
      </c>
      <c r="U1371" s="118">
        <v>4423</v>
      </c>
      <c r="V1371" s="116">
        <f t="shared" si="5433"/>
        <v>1495577</v>
      </c>
      <c r="W1371" s="116">
        <f t="shared" si="5434"/>
        <v>4423</v>
      </c>
      <c r="X1371" s="118"/>
      <c r="Y1371" s="119">
        <f t="shared" si="5435"/>
        <v>0</v>
      </c>
      <c r="Z1371" s="120" t="e">
        <f t="shared" si="5436"/>
        <v>#DIV/0!</v>
      </c>
      <c r="AA1371" s="121">
        <f t="shared" si="5437"/>
        <v>0</v>
      </c>
      <c r="AB1371" s="122">
        <v>1.9122317725221301</v>
      </c>
      <c r="AC1371" s="121">
        <f t="shared" si="5439"/>
        <v>1.9122317725221301</v>
      </c>
      <c r="AD1371" s="123">
        <f t="shared" si="5440"/>
        <v>3000</v>
      </c>
      <c r="AE1371" s="293">
        <f>IF((SUMIF($J$7:$J$1048576,J1371,$U$7:$U$1048576))&gt;(SUMIF($J$7:$J$1048576,J1371,$T$7:$T$1048576)),AD1371,(IF(O1371="cpv",(U1371*S1371),(U1371*S1371/1000))))</f>
        <v>8.8460000000000001</v>
      </c>
      <c r="AF1371" s="124">
        <f t="shared" si="5441"/>
        <v>-2991.154</v>
      </c>
      <c r="AG1371" s="124">
        <v>0</v>
      </c>
      <c r="AH1371" s="124">
        <f t="shared" si="5442"/>
        <v>6.93376822747787</v>
      </c>
      <c r="AI1371" s="340">
        <f t="shared" si="5443"/>
        <v>0.78383090973071101</v>
      </c>
    </row>
    <row r="1372" spans="1:35" ht="15" hidden="1" customHeight="1" x14ac:dyDescent="0.3">
      <c r="A1372" s="361" t="s">
        <v>2038</v>
      </c>
      <c r="B1372" s="97">
        <v>2016</v>
      </c>
      <c r="C1372" s="97">
        <v>6</v>
      </c>
      <c r="D1372" s="98" t="s">
        <v>1016</v>
      </c>
      <c r="E1372" s="99">
        <v>42541</v>
      </c>
      <c r="F1372" s="99">
        <v>42551</v>
      </c>
      <c r="G1372" s="100">
        <f t="shared" ca="1" si="5431"/>
        <v>0</v>
      </c>
      <c r="H1372" s="96" t="s">
        <v>84</v>
      </c>
      <c r="I1372" s="96" t="s">
        <v>170</v>
      </c>
      <c r="J1372" s="96" t="s">
        <v>2042</v>
      </c>
      <c r="K1372" s="101" t="str">
        <f t="shared" ca="1" si="5432"/>
        <v>Completed</v>
      </c>
      <c r="L1372" s="97" t="s">
        <v>64</v>
      </c>
      <c r="M1372" s="97" t="s">
        <v>58</v>
      </c>
      <c r="N1372" s="97" t="s">
        <v>286</v>
      </c>
      <c r="O1372" s="97" t="s">
        <v>60</v>
      </c>
      <c r="P1372" s="97" t="s">
        <v>61</v>
      </c>
      <c r="Q1372" s="97" t="s">
        <v>62</v>
      </c>
      <c r="R1372" s="102">
        <v>0.2</v>
      </c>
      <c r="S1372" s="102">
        <v>2</v>
      </c>
      <c r="T1372" s="103">
        <v>2500000</v>
      </c>
      <c r="U1372" s="103">
        <v>1403444</v>
      </c>
      <c r="V1372" s="101">
        <f t="shared" si="5433"/>
        <v>1096556</v>
      </c>
      <c r="W1372" s="101">
        <f t="shared" si="5434"/>
        <v>1403444</v>
      </c>
      <c r="X1372" s="103">
        <v>279</v>
      </c>
      <c r="Y1372" s="104">
        <f t="shared" si="5435"/>
        <v>1.9879667446652663E-4</v>
      </c>
      <c r="Z1372" s="105">
        <f t="shared" si="5436"/>
        <v>10.060530465949821</v>
      </c>
      <c r="AA1372" s="106">
        <f t="shared" si="5437"/>
        <v>500</v>
      </c>
      <c r="AB1372" s="107">
        <f t="shared" si="5438"/>
        <v>280.68880000000001</v>
      </c>
      <c r="AC1372" s="106">
        <f t="shared" si="5439"/>
        <v>-219.31119999999999</v>
      </c>
      <c r="AD1372" s="108">
        <f t="shared" si="5440"/>
        <v>5000</v>
      </c>
      <c r="AE1372" s="298">
        <f>IF((SUMIF($J$7:$J$1048576,J1372,$U$7:$U$1048576))&gt;(SUMIF($J$7:$J$1048576,J1372,$T$7:$T$1048576)),AD1372,(IF(O1372="cpv",(U1372*S1372),(U1372*S1372/1000))))</f>
        <v>2806.8879999999999</v>
      </c>
      <c r="AF1372" s="109">
        <f t="shared" si="5441"/>
        <v>-2193.1120000000001</v>
      </c>
      <c r="AG1372" s="109">
        <v>0</v>
      </c>
      <c r="AH1372" s="109">
        <f t="shared" si="5442"/>
        <v>2526.1992</v>
      </c>
      <c r="AI1372" s="341">
        <f t="shared" si="5443"/>
        <v>0.9</v>
      </c>
    </row>
    <row r="1373" spans="1:35" ht="15" hidden="1" customHeight="1" x14ac:dyDescent="0.3">
      <c r="A1373" s="361" t="s">
        <v>2039</v>
      </c>
      <c r="B1373" s="97">
        <v>2016</v>
      </c>
      <c r="C1373" s="97">
        <v>6</v>
      </c>
      <c r="D1373" s="98" t="s">
        <v>1016</v>
      </c>
      <c r="E1373" s="99">
        <v>42541</v>
      </c>
      <c r="F1373" s="99">
        <v>42551</v>
      </c>
      <c r="G1373" s="100">
        <f t="shared" ca="1" si="5431"/>
        <v>0</v>
      </c>
      <c r="H1373" s="96" t="s">
        <v>84</v>
      </c>
      <c r="I1373" s="96" t="s">
        <v>170</v>
      </c>
      <c r="J1373" s="96" t="s">
        <v>2042</v>
      </c>
      <c r="K1373" s="101" t="str">
        <f t="shared" ca="1" si="5432"/>
        <v>Completed</v>
      </c>
      <c r="L1373" s="97" t="s">
        <v>82</v>
      </c>
      <c r="M1373" s="97" t="s">
        <v>58</v>
      </c>
      <c r="N1373" s="97" t="s">
        <v>78</v>
      </c>
      <c r="O1373" s="97" t="s">
        <v>60</v>
      </c>
      <c r="P1373" s="97" t="s">
        <v>61</v>
      </c>
      <c r="Q1373" s="97" t="s">
        <v>62</v>
      </c>
      <c r="R1373" s="102">
        <v>0.5</v>
      </c>
      <c r="S1373" s="102">
        <v>2</v>
      </c>
      <c r="T1373" s="103">
        <v>750000</v>
      </c>
      <c r="U1373" s="103">
        <v>802221</v>
      </c>
      <c r="V1373" s="101">
        <f t="shared" si="5433"/>
        <v>0</v>
      </c>
      <c r="W1373" s="101">
        <f t="shared" si="5434"/>
        <v>750000</v>
      </c>
      <c r="X1373" s="103"/>
      <c r="Y1373" s="104">
        <f t="shared" si="5435"/>
        <v>0</v>
      </c>
      <c r="Z1373" s="105" t="e">
        <f t="shared" si="5436"/>
        <v>#DIV/0!</v>
      </c>
      <c r="AA1373" s="106">
        <f t="shared" si="5437"/>
        <v>375</v>
      </c>
      <c r="AB1373" s="107">
        <f t="shared" si="5438"/>
        <v>375</v>
      </c>
      <c r="AC1373" s="106">
        <f t="shared" si="5439"/>
        <v>0</v>
      </c>
      <c r="AD1373" s="108">
        <f t="shared" si="5440"/>
        <v>1500</v>
      </c>
      <c r="AE1373" s="298">
        <v>2210.8000000000002</v>
      </c>
      <c r="AF1373" s="109">
        <f t="shared" si="5441"/>
        <v>710.80000000000018</v>
      </c>
      <c r="AG1373" s="109">
        <v>0</v>
      </c>
      <c r="AH1373" s="109">
        <f t="shared" si="5442"/>
        <v>1835.8000000000002</v>
      </c>
      <c r="AI1373" s="341">
        <f t="shared" si="5443"/>
        <v>0.83037814365840423</v>
      </c>
    </row>
    <row r="1374" spans="1:35" ht="15" hidden="1" customHeight="1" x14ac:dyDescent="0.3">
      <c r="A1374" s="361" t="s">
        <v>2040</v>
      </c>
      <c r="B1374" s="97">
        <v>2016</v>
      </c>
      <c r="C1374" s="97">
        <v>6</v>
      </c>
      <c r="D1374" s="98" t="s">
        <v>1016</v>
      </c>
      <c r="E1374" s="99">
        <v>42541</v>
      </c>
      <c r="F1374" s="99">
        <v>42551</v>
      </c>
      <c r="G1374" s="100">
        <f t="shared" ca="1" si="5431"/>
        <v>0</v>
      </c>
      <c r="H1374" s="96" t="s">
        <v>84</v>
      </c>
      <c r="I1374" s="96" t="s">
        <v>170</v>
      </c>
      <c r="J1374" s="96" t="s">
        <v>2042</v>
      </c>
      <c r="K1374" s="101" t="str">
        <f t="shared" ca="1" si="5432"/>
        <v>Completed</v>
      </c>
      <c r="L1374" s="97" t="s">
        <v>92</v>
      </c>
      <c r="M1374" s="97" t="s">
        <v>58</v>
      </c>
      <c r="N1374" s="97" t="s">
        <v>286</v>
      </c>
      <c r="O1374" s="97" t="s">
        <v>60</v>
      </c>
      <c r="P1374" s="97" t="s">
        <v>61</v>
      </c>
      <c r="Q1374" s="97" t="s">
        <v>62</v>
      </c>
      <c r="R1374" s="102">
        <v>0.1</v>
      </c>
      <c r="S1374" s="102">
        <v>2</v>
      </c>
      <c r="T1374" s="103">
        <v>500000</v>
      </c>
      <c r="U1374" s="103">
        <v>339154</v>
      </c>
      <c r="V1374" s="101">
        <f t="shared" si="5433"/>
        <v>160846</v>
      </c>
      <c r="W1374" s="101">
        <f t="shared" si="5434"/>
        <v>339154</v>
      </c>
      <c r="X1374" s="103"/>
      <c r="Y1374" s="104">
        <f t="shared" si="5435"/>
        <v>0</v>
      </c>
      <c r="Z1374" s="105" t="e">
        <f t="shared" si="5436"/>
        <v>#DIV/0!</v>
      </c>
      <c r="AA1374" s="106">
        <f t="shared" si="5437"/>
        <v>50</v>
      </c>
      <c r="AB1374" s="107">
        <f t="shared" si="5438"/>
        <v>33.915399999999998</v>
      </c>
      <c r="AC1374" s="106">
        <f t="shared" si="5439"/>
        <v>-16.084600000000002</v>
      </c>
      <c r="AD1374" s="108">
        <f t="shared" si="5440"/>
        <v>1000</v>
      </c>
      <c r="AE1374" s="298">
        <f>IF((SUMIF($J$7:$J$1048576,J1374,$U$7:$U$1048576))&gt;(SUMIF($J$7:$J$1048576,J1374,$T$7:$T$1048576)),AD1374,(IF(O1374="cpv",(U1374*S1374),(U1374*S1374/1000))))</f>
        <v>678.30799999999999</v>
      </c>
      <c r="AF1374" s="109">
        <f t="shared" si="5441"/>
        <v>-321.69200000000001</v>
      </c>
      <c r="AG1374" s="109">
        <v>0</v>
      </c>
      <c r="AH1374" s="109">
        <f t="shared" si="5442"/>
        <v>644.39260000000002</v>
      </c>
      <c r="AI1374" s="341">
        <f t="shared" si="5443"/>
        <v>0.95000000000000007</v>
      </c>
    </row>
    <row r="1375" spans="1:35" ht="15" hidden="1" customHeight="1" x14ac:dyDescent="0.3">
      <c r="A1375" s="361" t="s">
        <v>2041</v>
      </c>
      <c r="B1375" s="97">
        <v>2016</v>
      </c>
      <c r="C1375" s="97">
        <v>6</v>
      </c>
      <c r="D1375" s="98" t="s">
        <v>1016</v>
      </c>
      <c r="E1375" s="99">
        <v>42541</v>
      </c>
      <c r="F1375" s="99">
        <v>42551</v>
      </c>
      <c r="G1375" s="100">
        <f t="shared" ca="1" si="5431"/>
        <v>0</v>
      </c>
      <c r="H1375" s="96" t="s">
        <v>84</v>
      </c>
      <c r="I1375" s="96" t="s">
        <v>170</v>
      </c>
      <c r="J1375" s="96" t="s">
        <v>2042</v>
      </c>
      <c r="K1375" s="101" t="str">
        <f t="shared" ca="1" si="5432"/>
        <v>Completed</v>
      </c>
      <c r="L1375" s="97" t="s">
        <v>57</v>
      </c>
      <c r="M1375" s="97" t="s">
        <v>58</v>
      </c>
      <c r="N1375" s="97" t="s">
        <v>286</v>
      </c>
      <c r="O1375" s="97" t="s">
        <v>60</v>
      </c>
      <c r="P1375" s="97" t="s">
        <v>61</v>
      </c>
      <c r="Q1375" s="97" t="s">
        <v>62</v>
      </c>
      <c r="R1375" s="102">
        <v>0.5</v>
      </c>
      <c r="S1375" s="102">
        <v>2</v>
      </c>
      <c r="T1375" s="103">
        <v>1500000</v>
      </c>
      <c r="U1375" s="103">
        <v>1524526</v>
      </c>
      <c r="V1375" s="101">
        <f t="shared" si="5433"/>
        <v>0</v>
      </c>
      <c r="W1375" s="101">
        <f t="shared" si="5434"/>
        <v>1500000</v>
      </c>
      <c r="X1375" s="103"/>
      <c r="Y1375" s="104">
        <f t="shared" si="5435"/>
        <v>0</v>
      </c>
      <c r="Z1375" s="105" t="e">
        <f t="shared" si="5436"/>
        <v>#DIV/0!</v>
      </c>
      <c r="AA1375" s="106">
        <f t="shared" si="5437"/>
        <v>750</v>
      </c>
      <c r="AB1375" s="107">
        <f t="shared" si="5438"/>
        <v>750</v>
      </c>
      <c r="AC1375" s="106">
        <f t="shared" si="5439"/>
        <v>0</v>
      </c>
      <c r="AD1375" s="108">
        <f t="shared" si="5440"/>
        <v>3000</v>
      </c>
      <c r="AE1375" s="298">
        <f>IF((SUMIF($J$7:$J$1048576,J1375,$U$7:$U$1048576))&gt;(SUMIF($J$7:$J$1048576,J1375,$T$7:$T$1048576)),AD1375,(IF(O1375="cpv",(U1375*S1375),(U1375*S1375/1000))))</f>
        <v>3049.0520000000001</v>
      </c>
      <c r="AF1375" s="109">
        <f t="shared" si="5441"/>
        <v>49.052000000000135</v>
      </c>
      <c r="AG1375" s="109">
        <v>0</v>
      </c>
      <c r="AH1375" s="109">
        <f t="shared" si="5442"/>
        <v>2299.0520000000001</v>
      </c>
      <c r="AI1375" s="341">
        <f t="shared" si="5443"/>
        <v>0.75402190582515483</v>
      </c>
    </row>
    <row r="1376" spans="1:35" ht="15.75" hidden="1" customHeight="1" thickBot="1" x14ac:dyDescent="0.3">
      <c r="A1376" s="360" t="s">
        <v>2043</v>
      </c>
      <c r="B1376" s="157">
        <v>2016</v>
      </c>
      <c r="C1376" s="157">
        <v>6</v>
      </c>
      <c r="D1376" s="342" t="s">
        <v>1016</v>
      </c>
      <c r="E1376" s="159">
        <v>42541</v>
      </c>
      <c r="F1376" s="159">
        <v>42551</v>
      </c>
      <c r="G1376" s="343">
        <f t="shared" ca="1" si="5431"/>
        <v>0</v>
      </c>
      <c r="H1376" s="156" t="s">
        <v>84</v>
      </c>
      <c r="I1376" s="156" t="s">
        <v>170</v>
      </c>
      <c r="J1376" s="156" t="s">
        <v>2042</v>
      </c>
      <c r="K1376" s="344" t="str">
        <f t="shared" ca="1" si="5432"/>
        <v>Completed</v>
      </c>
      <c r="L1376" s="157" t="s">
        <v>172</v>
      </c>
      <c r="M1376" s="157" t="s">
        <v>58</v>
      </c>
      <c r="N1376" s="157" t="s">
        <v>286</v>
      </c>
      <c r="O1376" s="157" t="s">
        <v>60</v>
      </c>
      <c r="P1376" s="157" t="s">
        <v>61</v>
      </c>
      <c r="Q1376" s="157" t="s">
        <v>62</v>
      </c>
      <c r="R1376" s="158">
        <v>0.15</v>
      </c>
      <c r="S1376" s="158">
        <v>2</v>
      </c>
      <c r="T1376" s="345">
        <v>500000</v>
      </c>
      <c r="U1376" s="345">
        <v>623053</v>
      </c>
      <c r="V1376" s="344">
        <f t="shared" si="5433"/>
        <v>0</v>
      </c>
      <c r="W1376" s="344">
        <f t="shared" si="5434"/>
        <v>500000</v>
      </c>
      <c r="X1376" s="345"/>
      <c r="Y1376" s="346">
        <f t="shared" si="5435"/>
        <v>0</v>
      </c>
      <c r="Z1376" s="347" t="e">
        <f t="shared" si="5436"/>
        <v>#DIV/0!</v>
      </c>
      <c r="AA1376" s="348">
        <f t="shared" si="5437"/>
        <v>75</v>
      </c>
      <c r="AB1376" s="349">
        <f t="shared" si="5438"/>
        <v>75</v>
      </c>
      <c r="AC1376" s="348">
        <f t="shared" si="5439"/>
        <v>0</v>
      </c>
      <c r="AD1376" s="350">
        <f t="shared" si="5440"/>
        <v>1000</v>
      </c>
      <c r="AE1376" s="351">
        <f>IF((SUMIF($J$7:$J$1048576,J1376,$U$7:$U$1048576))&gt;(SUMIF($J$7:$J$1048576,J1376,$T$7:$T$1048576)),AD1376,(IF(O1376="cpv",(U1376*S1376),(U1376*S1376/1000))))</f>
        <v>1246.106</v>
      </c>
      <c r="AF1376" s="352">
        <f t="shared" si="5441"/>
        <v>246.10599999999999</v>
      </c>
      <c r="AG1376" s="352">
        <v>0</v>
      </c>
      <c r="AH1376" s="352">
        <f t="shared" si="5442"/>
        <v>1171.106</v>
      </c>
      <c r="AI1376" s="353">
        <f t="shared" si="5443"/>
        <v>0.93981250391218729</v>
      </c>
    </row>
    <row r="1377" spans="1:35" ht="15" hidden="1" customHeight="1" x14ac:dyDescent="0.3">
      <c r="A1377" s="359" t="s">
        <v>2044</v>
      </c>
      <c r="B1377" s="111">
        <v>2016</v>
      </c>
      <c r="C1377" s="111">
        <v>6</v>
      </c>
      <c r="D1377" s="112" t="s">
        <v>1016</v>
      </c>
      <c r="E1377" s="113">
        <v>42541</v>
      </c>
      <c r="F1377" s="113">
        <v>42551</v>
      </c>
      <c r="G1377" s="114">
        <f t="shared" ca="1" si="5431"/>
        <v>0</v>
      </c>
      <c r="H1377" s="115" t="s">
        <v>84</v>
      </c>
      <c r="I1377" s="115" t="s">
        <v>170</v>
      </c>
      <c r="J1377" s="359" t="s">
        <v>2050</v>
      </c>
      <c r="K1377" s="116" t="str">
        <f t="shared" ca="1" si="5432"/>
        <v>Completed</v>
      </c>
      <c r="L1377" s="111" t="s">
        <v>64</v>
      </c>
      <c r="M1377" s="111" t="s">
        <v>58</v>
      </c>
      <c r="N1377" s="111" t="s">
        <v>59</v>
      </c>
      <c r="O1377" s="111" t="s">
        <v>60</v>
      </c>
      <c r="P1377" s="111" t="s">
        <v>61</v>
      </c>
      <c r="Q1377" s="111" t="s">
        <v>62</v>
      </c>
      <c r="R1377" s="117">
        <v>0.2</v>
      </c>
      <c r="S1377" s="117">
        <v>2</v>
      </c>
      <c r="T1377" s="118">
        <v>3500000</v>
      </c>
      <c r="U1377" s="103">
        <v>2749996</v>
      </c>
      <c r="V1377" s="116">
        <f t="shared" si="5433"/>
        <v>750004</v>
      </c>
      <c r="W1377" s="116">
        <f t="shared" si="5434"/>
        <v>2749996</v>
      </c>
      <c r="X1377" s="118">
        <v>490</v>
      </c>
      <c r="Y1377" s="119">
        <f t="shared" si="5435"/>
        <v>1.7818207735574888E-4</v>
      </c>
      <c r="Z1377" s="120">
        <f t="shared" si="5436"/>
        <v>12.244897959183673</v>
      </c>
      <c r="AA1377" s="121">
        <f t="shared" si="5437"/>
        <v>700</v>
      </c>
      <c r="AB1377" s="122">
        <f t="shared" si="5438"/>
        <v>549.99920000000009</v>
      </c>
      <c r="AC1377" s="121">
        <f t="shared" si="5439"/>
        <v>-150.00079999999991</v>
      </c>
      <c r="AD1377" s="123">
        <f t="shared" si="5440"/>
        <v>7000</v>
      </c>
      <c r="AE1377" s="293">
        <v>6000</v>
      </c>
      <c r="AF1377" s="124">
        <f t="shared" si="5441"/>
        <v>-1000</v>
      </c>
      <c r="AG1377" s="124">
        <v>0</v>
      </c>
      <c r="AH1377" s="124">
        <f t="shared" si="5442"/>
        <v>5450.0007999999998</v>
      </c>
      <c r="AI1377" s="340">
        <f t="shared" si="5443"/>
        <v>0.90833346666666659</v>
      </c>
    </row>
    <row r="1378" spans="1:35" ht="15" hidden="1" customHeight="1" x14ac:dyDescent="0.3">
      <c r="A1378" s="361" t="s">
        <v>2045</v>
      </c>
      <c r="B1378" s="97">
        <v>2016</v>
      </c>
      <c r="C1378" s="97">
        <v>6</v>
      </c>
      <c r="D1378" s="98" t="s">
        <v>1016</v>
      </c>
      <c r="E1378" s="99">
        <v>42541</v>
      </c>
      <c r="F1378" s="99">
        <v>42551</v>
      </c>
      <c r="G1378" s="100">
        <f t="shared" ca="1" si="5431"/>
        <v>0</v>
      </c>
      <c r="H1378" s="96" t="s">
        <v>84</v>
      </c>
      <c r="I1378" s="96" t="s">
        <v>170</v>
      </c>
      <c r="J1378" s="361" t="s">
        <v>2050</v>
      </c>
      <c r="K1378" s="101" t="str">
        <f t="shared" ca="1" si="5432"/>
        <v>Completed</v>
      </c>
      <c r="L1378" s="97" t="s">
        <v>82</v>
      </c>
      <c r="M1378" s="97" t="s">
        <v>58</v>
      </c>
      <c r="N1378" s="97" t="s">
        <v>78</v>
      </c>
      <c r="O1378" s="97" t="s">
        <v>60</v>
      </c>
      <c r="P1378" s="97" t="s">
        <v>61</v>
      </c>
      <c r="Q1378" s="97" t="s">
        <v>62</v>
      </c>
      <c r="R1378" s="102">
        <v>0.5</v>
      </c>
      <c r="S1378" s="102">
        <v>2</v>
      </c>
      <c r="T1378" s="103">
        <v>1200000</v>
      </c>
      <c r="U1378" s="103">
        <v>996730</v>
      </c>
      <c r="V1378" s="101">
        <f t="shared" si="5433"/>
        <v>203270</v>
      </c>
      <c r="W1378" s="101">
        <f t="shared" si="5434"/>
        <v>996730</v>
      </c>
      <c r="X1378" s="103"/>
      <c r="Y1378" s="104">
        <f t="shared" si="5435"/>
        <v>0</v>
      </c>
      <c r="Z1378" s="105" t="e">
        <f t="shared" si="5436"/>
        <v>#DIV/0!</v>
      </c>
      <c r="AA1378" s="106">
        <f t="shared" si="5437"/>
        <v>600</v>
      </c>
      <c r="AB1378" s="107">
        <f t="shared" si="5438"/>
        <v>498.36500000000001</v>
      </c>
      <c r="AC1378" s="106">
        <f t="shared" si="5439"/>
        <v>-101.63499999999999</v>
      </c>
      <c r="AD1378" s="108">
        <f t="shared" si="5440"/>
        <v>2400</v>
      </c>
      <c r="AE1378" s="298">
        <v>1800</v>
      </c>
      <c r="AF1378" s="109">
        <f t="shared" si="5441"/>
        <v>-600</v>
      </c>
      <c r="AG1378" s="109">
        <v>0</v>
      </c>
      <c r="AH1378" s="109">
        <f t="shared" si="5442"/>
        <v>1301.635</v>
      </c>
      <c r="AI1378" s="341">
        <f t="shared" si="5443"/>
        <v>0.7231305555555555</v>
      </c>
    </row>
    <row r="1379" spans="1:35" ht="15" hidden="1" customHeight="1" x14ac:dyDescent="0.3">
      <c r="A1379" s="361" t="s">
        <v>2046</v>
      </c>
      <c r="B1379" s="97">
        <v>2016</v>
      </c>
      <c r="C1379" s="97">
        <v>6</v>
      </c>
      <c r="D1379" s="98" t="s">
        <v>1016</v>
      </c>
      <c r="E1379" s="99">
        <v>42541</v>
      </c>
      <c r="F1379" s="99">
        <v>42551</v>
      </c>
      <c r="G1379" s="100">
        <f t="shared" ca="1" si="5431"/>
        <v>0</v>
      </c>
      <c r="H1379" s="96" t="s">
        <v>84</v>
      </c>
      <c r="I1379" s="96" t="s">
        <v>170</v>
      </c>
      <c r="J1379" s="361" t="s">
        <v>2050</v>
      </c>
      <c r="K1379" s="101" t="str">
        <f t="shared" ca="1" si="5432"/>
        <v>Completed</v>
      </c>
      <c r="L1379" s="97" t="s">
        <v>1773</v>
      </c>
      <c r="M1379" s="97" t="s">
        <v>58</v>
      </c>
      <c r="N1379" s="97" t="s">
        <v>59</v>
      </c>
      <c r="O1379" s="97" t="s">
        <v>60</v>
      </c>
      <c r="P1379" s="97" t="s">
        <v>61</v>
      </c>
      <c r="Q1379" s="97" t="s">
        <v>62</v>
      </c>
      <c r="R1379" s="102">
        <v>0.35</v>
      </c>
      <c r="S1379" s="102">
        <v>2</v>
      </c>
      <c r="T1379" s="103">
        <v>500000</v>
      </c>
      <c r="U1379" s="103">
        <v>448693</v>
      </c>
      <c r="V1379" s="101">
        <f t="shared" si="5433"/>
        <v>51307</v>
      </c>
      <c r="W1379" s="101">
        <f t="shared" si="5434"/>
        <v>448693</v>
      </c>
      <c r="X1379" s="103">
        <v>156</v>
      </c>
      <c r="Y1379" s="104">
        <f t="shared" si="5435"/>
        <v>3.4767647366907884E-4</v>
      </c>
      <c r="Z1379" s="105">
        <f t="shared" si="5436"/>
        <v>6.4102564102564106</v>
      </c>
      <c r="AA1379" s="106">
        <f t="shared" si="5437"/>
        <v>175</v>
      </c>
      <c r="AB1379" s="107">
        <f t="shared" si="5438"/>
        <v>157.04254999999998</v>
      </c>
      <c r="AC1379" s="106">
        <f t="shared" si="5439"/>
        <v>-17.957450000000023</v>
      </c>
      <c r="AD1379" s="108">
        <f t="shared" si="5440"/>
        <v>1000</v>
      </c>
      <c r="AE1379" s="298">
        <f>IF((SUMIF($J$7:$J$1048576,J1379,$U$7:$U$1048576))&gt;(SUMIF($J$7:$J$1048576,J1379,$T$7:$T$1048576)),AD1379,(IF(O1379="cpv",(U1379*S1379),(U1379*S1379/1000))))</f>
        <v>1000</v>
      </c>
      <c r="AF1379" s="109">
        <f t="shared" si="5441"/>
        <v>0</v>
      </c>
      <c r="AG1379" s="109">
        <v>0</v>
      </c>
      <c r="AH1379" s="109">
        <f t="shared" si="5442"/>
        <v>842.95744999999999</v>
      </c>
      <c r="AI1379" s="341">
        <f t="shared" si="5443"/>
        <v>0.84295745</v>
      </c>
    </row>
    <row r="1380" spans="1:35" ht="15" hidden="1" customHeight="1" x14ac:dyDescent="0.3">
      <c r="A1380" s="361" t="s">
        <v>2047</v>
      </c>
      <c r="B1380" s="97">
        <v>2016</v>
      </c>
      <c r="C1380" s="97">
        <v>6</v>
      </c>
      <c r="D1380" s="98" t="s">
        <v>1016</v>
      </c>
      <c r="E1380" s="99">
        <v>42541</v>
      </c>
      <c r="F1380" s="99">
        <v>42551</v>
      </c>
      <c r="G1380" s="100">
        <f t="shared" ca="1" si="5431"/>
        <v>0</v>
      </c>
      <c r="H1380" s="96" t="s">
        <v>84</v>
      </c>
      <c r="I1380" s="96" t="s">
        <v>170</v>
      </c>
      <c r="J1380" s="361" t="s">
        <v>2050</v>
      </c>
      <c r="K1380" s="101" t="str">
        <f t="shared" ca="1" si="5432"/>
        <v>Completed</v>
      </c>
      <c r="L1380" s="97" t="s">
        <v>1822</v>
      </c>
      <c r="M1380" s="97" t="s">
        <v>58</v>
      </c>
      <c r="N1380" s="97" t="s">
        <v>59</v>
      </c>
      <c r="O1380" s="97" t="s">
        <v>60</v>
      </c>
      <c r="P1380" s="97" t="s">
        <v>61</v>
      </c>
      <c r="Q1380" s="97" t="s">
        <v>62</v>
      </c>
      <c r="R1380" s="102">
        <v>0.3</v>
      </c>
      <c r="S1380" s="102">
        <v>2</v>
      </c>
      <c r="T1380" s="103">
        <v>500000</v>
      </c>
      <c r="U1380" s="103">
        <v>2340623</v>
      </c>
      <c r="V1380" s="101">
        <f t="shared" si="5433"/>
        <v>0</v>
      </c>
      <c r="W1380" s="101">
        <f t="shared" si="5434"/>
        <v>500000</v>
      </c>
      <c r="X1380" s="103"/>
      <c r="Y1380" s="104">
        <f t="shared" si="5435"/>
        <v>0</v>
      </c>
      <c r="Z1380" s="105" t="e">
        <f t="shared" si="5436"/>
        <v>#DIV/0!</v>
      </c>
      <c r="AA1380" s="106">
        <f t="shared" si="5437"/>
        <v>150</v>
      </c>
      <c r="AB1380" s="107">
        <f t="shared" si="5438"/>
        <v>150</v>
      </c>
      <c r="AC1380" s="106">
        <f t="shared" si="5439"/>
        <v>0</v>
      </c>
      <c r="AD1380" s="108">
        <f t="shared" si="5440"/>
        <v>1000</v>
      </c>
      <c r="AE1380" s="298">
        <f>IF((SUMIF($J$7:$J$1048576,J1380,$U$7:$U$1048576))&gt;(SUMIF($J$7:$J$1048576,J1380,$T$7:$T$1048576)),AD1380,(IF(O1380="cpv",(U1380*S1380),(U1380*S1380/1000))))</f>
        <v>1000</v>
      </c>
      <c r="AF1380" s="109">
        <f t="shared" si="5441"/>
        <v>0</v>
      </c>
      <c r="AG1380" s="109">
        <v>0</v>
      </c>
      <c r="AH1380" s="109">
        <f t="shared" si="5442"/>
        <v>850</v>
      </c>
      <c r="AI1380" s="341">
        <f t="shared" si="5443"/>
        <v>0.85</v>
      </c>
    </row>
    <row r="1381" spans="1:35" ht="15" hidden="1" customHeight="1" x14ac:dyDescent="0.3">
      <c r="A1381" s="361" t="s">
        <v>2048</v>
      </c>
      <c r="B1381" s="97">
        <v>2016</v>
      </c>
      <c r="C1381" s="97">
        <v>6</v>
      </c>
      <c r="D1381" s="98" t="s">
        <v>1016</v>
      </c>
      <c r="E1381" s="99">
        <v>42541</v>
      </c>
      <c r="F1381" s="99">
        <v>42551</v>
      </c>
      <c r="G1381" s="100">
        <f t="shared" ca="1" si="5431"/>
        <v>0</v>
      </c>
      <c r="H1381" s="96" t="s">
        <v>84</v>
      </c>
      <c r="I1381" s="96" t="s">
        <v>170</v>
      </c>
      <c r="J1381" s="361" t="s">
        <v>2050</v>
      </c>
      <c r="K1381" s="101" t="str">
        <f t="shared" ca="1" si="5432"/>
        <v>Completed</v>
      </c>
      <c r="L1381" s="97" t="s">
        <v>410</v>
      </c>
      <c r="M1381" s="97" t="s">
        <v>58</v>
      </c>
      <c r="N1381" s="97" t="s">
        <v>59</v>
      </c>
      <c r="O1381" s="97" t="s">
        <v>60</v>
      </c>
      <c r="P1381" s="97" t="s">
        <v>61</v>
      </c>
      <c r="Q1381" s="97" t="s">
        <v>62</v>
      </c>
      <c r="R1381" s="102">
        <v>0.2</v>
      </c>
      <c r="S1381" s="102">
        <v>2</v>
      </c>
      <c r="T1381" s="103">
        <v>500000</v>
      </c>
      <c r="U1381" s="103">
        <v>970001</v>
      </c>
      <c r="V1381" s="101">
        <f t="shared" si="5433"/>
        <v>0</v>
      </c>
      <c r="W1381" s="101">
        <f t="shared" si="5434"/>
        <v>500000</v>
      </c>
      <c r="X1381" s="103"/>
      <c r="Y1381" s="104">
        <f t="shared" si="5435"/>
        <v>0</v>
      </c>
      <c r="Z1381" s="105" t="e">
        <f t="shared" si="5436"/>
        <v>#DIV/0!</v>
      </c>
      <c r="AA1381" s="106">
        <f t="shared" si="5437"/>
        <v>100</v>
      </c>
      <c r="AB1381" s="107">
        <f t="shared" si="5438"/>
        <v>100</v>
      </c>
      <c r="AC1381" s="106">
        <f t="shared" si="5439"/>
        <v>0</v>
      </c>
      <c r="AD1381" s="108">
        <f t="shared" si="5440"/>
        <v>1000</v>
      </c>
      <c r="AE1381" s="298">
        <f>IF((SUMIF($J$7:$J$1048576,J1381,$U$7:$U$1048576))&gt;(SUMIF($J$7:$J$1048576,J1381,$T$7:$T$1048576)),AD1381,(IF(O1381="cpv",(U1381*S1381),(U1381*S1381/1000))))</f>
        <v>1000</v>
      </c>
      <c r="AF1381" s="109">
        <f t="shared" si="5441"/>
        <v>0</v>
      </c>
      <c r="AG1381" s="109">
        <v>0</v>
      </c>
      <c r="AH1381" s="109">
        <f t="shared" si="5442"/>
        <v>900</v>
      </c>
      <c r="AI1381" s="341">
        <f t="shared" si="5443"/>
        <v>0.9</v>
      </c>
    </row>
    <row r="1382" spans="1:35" ht="15.75" hidden="1" customHeight="1" thickBot="1" x14ac:dyDescent="0.3">
      <c r="A1382" s="360" t="s">
        <v>2049</v>
      </c>
      <c r="B1382" s="157">
        <v>2016</v>
      </c>
      <c r="C1382" s="157">
        <v>6</v>
      </c>
      <c r="D1382" s="342" t="s">
        <v>1016</v>
      </c>
      <c r="E1382" s="159">
        <v>42541</v>
      </c>
      <c r="F1382" s="159">
        <v>42551</v>
      </c>
      <c r="G1382" s="343">
        <f t="shared" ca="1" si="5431"/>
        <v>0</v>
      </c>
      <c r="H1382" s="156" t="s">
        <v>84</v>
      </c>
      <c r="I1382" s="156" t="s">
        <v>170</v>
      </c>
      <c r="J1382" s="360" t="s">
        <v>2050</v>
      </c>
      <c r="K1382" s="344" t="str">
        <f t="shared" ca="1" si="5432"/>
        <v>Completed</v>
      </c>
      <c r="L1382" s="157" t="s">
        <v>175</v>
      </c>
      <c r="M1382" s="157" t="s">
        <v>58</v>
      </c>
      <c r="N1382" s="157" t="s">
        <v>59</v>
      </c>
      <c r="O1382" s="157" t="s">
        <v>60</v>
      </c>
      <c r="P1382" s="157" t="s">
        <v>61</v>
      </c>
      <c r="Q1382" s="157" t="s">
        <v>62</v>
      </c>
      <c r="R1382" s="158"/>
      <c r="S1382" s="158">
        <v>2</v>
      </c>
      <c r="T1382" s="345">
        <v>1000000</v>
      </c>
      <c r="U1382" s="345">
        <v>263916</v>
      </c>
      <c r="V1382" s="344">
        <f t="shared" si="5433"/>
        <v>736084</v>
      </c>
      <c r="W1382" s="344">
        <f t="shared" si="5434"/>
        <v>263916</v>
      </c>
      <c r="X1382" s="345"/>
      <c r="Y1382" s="346">
        <f t="shared" si="5435"/>
        <v>0</v>
      </c>
      <c r="Z1382" s="347" t="e">
        <f t="shared" si="5436"/>
        <v>#DIV/0!</v>
      </c>
      <c r="AA1382" s="348">
        <f t="shared" si="5437"/>
        <v>0</v>
      </c>
      <c r="AB1382" s="349">
        <v>432.338180538578</v>
      </c>
      <c r="AC1382" s="348">
        <f t="shared" si="5439"/>
        <v>432.338180538578</v>
      </c>
      <c r="AD1382" s="350">
        <f t="shared" si="5440"/>
        <v>2000</v>
      </c>
      <c r="AE1382" s="351">
        <f>IF((SUMIF($J$7:$J$1048576,J1382,$U$7:$U$1048576))&gt;(SUMIF($J$7:$J$1048576,J1382,$T$7:$T$1048576)),AD1382,(IF(O1382="cpv",(U1382*S1382),(U1382*S1382/1000))))</f>
        <v>2000</v>
      </c>
      <c r="AF1382" s="352">
        <f t="shared" si="5441"/>
        <v>0</v>
      </c>
      <c r="AG1382" s="352">
        <v>0</v>
      </c>
      <c r="AH1382" s="352">
        <f t="shared" si="5442"/>
        <v>1567.6618194614221</v>
      </c>
      <c r="AI1382" s="353">
        <f t="shared" si="5443"/>
        <v>0.78383090973071101</v>
      </c>
    </row>
    <row r="1383" spans="1:35" ht="15" hidden="1" customHeight="1" x14ac:dyDescent="0.3">
      <c r="A1383" s="359" t="s">
        <v>2051</v>
      </c>
      <c r="B1383" s="111">
        <v>2016</v>
      </c>
      <c r="C1383" s="111">
        <v>6</v>
      </c>
      <c r="D1383" s="112" t="s">
        <v>1016</v>
      </c>
      <c r="E1383" s="113">
        <v>42541</v>
      </c>
      <c r="F1383" s="113">
        <v>42551</v>
      </c>
      <c r="G1383" s="114">
        <f t="shared" ca="1" si="5431"/>
        <v>0</v>
      </c>
      <c r="H1383" s="115" t="s">
        <v>84</v>
      </c>
      <c r="I1383" s="115" t="s">
        <v>170</v>
      </c>
      <c r="J1383" s="359" t="s">
        <v>2053</v>
      </c>
      <c r="K1383" s="116" t="str">
        <f t="shared" ca="1" si="5432"/>
        <v>Completed</v>
      </c>
      <c r="L1383" s="111" t="s">
        <v>305</v>
      </c>
      <c r="M1383" s="111" t="s">
        <v>58</v>
      </c>
      <c r="N1383" s="111" t="s">
        <v>306</v>
      </c>
      <c r="O1383" s="111" t="s">
        <v>60</v>
      </c>
      <c r="P1383" s="111" t="s">
        <v>79</v>
      </c>
      <c r="Q1383" s="111" t="s">
        <v>79</v>
      </c>
      <c r="R1383" s="117">
        <v>3</v>
      </c>
      <c r="S1383" s="117">
        <v>7</v>
      </c>
      <c r="T1383" s="118">
        <v>1000000</v>
      </c>
      <c r="U1383" s="118">
        <v>1011236</v>
      </c>
      <c r="V1383" s="116">
        <f t="shared" si="5433"/>
        <v>0</v>
      </c>
      <c r="W1383" s="116">
        <f t="shared" si="5434"/>
        <v>1000000</v>
      </c>
      <c r="X1383" s="118"/>
      <c r="Y1383" s="119">
        <f t="shared" si="5435"/>
        <v>0</v>
      </c>
      <c r="Z1383" s="120" t="e">
        <f t="shared" si="5436"/>
        <v>#DIV/0!</v>
      </c>
      <c r="AA1383" s="121">
        <f t="shared" si="5437"/>
        <v>3000</v>
      </c>
      <c r="AB1383" s="122">
        <f t="shared" si="5438"/>
        <v>3000</v>
      </c>
      <c r="AC1383" s="121">
        <f t="shared" si="5439"/>
        <v>0</v>
      </c>
      <c r="AD1383" s="123">
        <f t="shared" si="5440"/>
        <v>7000</v>
      </c>
      <c r="AE1383" s="293">
        <v>6500</v>
      </c>
      <c r="AF1383" s="124">
        <f t="shared" si="5441"/>
        <v>-500</v>
      </c>
      <c r="AG1383" s="124">
        <v>0</v>
      </c>
      <c r="AH1383" s="124">
        <f t="shared" si="5442"/>
        <v>3500</v>
      </c>
      <c r="AI1383" s="340">
        <f t="shared" si="5443"/>
        <v>0.53846153846153844</v>
      </c>
    </row>
    <row r="1384" spans="1:35" ht="15.75" hidden="1" customHeight="1" thickBot="1" x14ac:dyDescent="0.3">
      <c r="A1384" s="360" t="s">
        <v>2052</v>
      </c>
      <c r="B1384" s="157">
        <v>2016</v>
      </c>
      <c r="C1384" s="157">
        <v>6</v>
      </c>
      <c r="D1384" s="342" t="s">
        <v>1016</v>
      </c>
      <c r="E1384" s="159">
        <v>42541</v>
      </c>
      <c r="F1384" s="159">
        <v>42551</v>
      </c>
      <c r="G1384" s="343">
        <f t="shared" ca="1" si="5431"/>
        <v>0</v>
      </c>
      <c r="H1384" s="156" t="s">
        <v>84</v>
      </c>
      <c r="I1384" s="156" t="s">
        <v>170</v>
      </c>
      <c r="J1384" s="360" t="s">
        <v>2053</v>
      </c>
      <c r="K1384" s="344" t="str">
        <f t="shared" ca="1" si="5432"/>
        <v>Completed</v>
      </c>
      <c r="L1384" s="157" t="s">
        <v>82</v>
      </c>
      <c r="M1384" s="157" t="s">
        <v>58</v>
      </c>
      <c r="N1384" s="157" t="s">
        <v>306</v>
      </c>
      <c r="O1384" s="157" t="s">
        <v>60</v>
      </c>
      <c r="P1384" s="157" t="s">
        <v>79</v>
      </c>
      <c r="Q1384" s="157" t="s">
        <v>79</v>
      </c>
      <c r="R1384" s="158">
        <v>2.5</v>
      </c>
      <c r="S1384" s="158">
        <v>7</v>
      </c>
      <c r="T1384" s="345">
        <v>500000</v>
      </c>
      <c r="U1384" s="345">
        <v>496274</v>
      </c>
      <c r="V1384" s="344">
        <f t="shared" si="5433"/>
        <v>3726</v>
      </c>
      <c r="W1384" s="344">
        <f t="shared" si="5434"/>
        <v>496274</v>
      </c>
      <c r="X1384" s="345"/>
      <c r="Y1384" s="346">
        <f t="shared" si="5435"/>
        <v>0</v>
      </c>
      <c r="Z1384" s="347" t="e">
        <f t="shared" si="5436"/>
        <v>#DIV/0!</v>
      </c>
      <c r="AA1384" s="348">
        <f t="shared" si="5437"/>
        <v>1250</v>
      </c>
      <c r="AB1384" s="349">
        <f t="shared" si="5438"/>
        <v>1240.6849999999999</v>
      </c>
      <c r="AC1384" s="348">
        <f t="shared" si="5439"/>
        <v>-9.3150000000000546</v>
      </c>
      <c r="AD1384" s="350">
        <f t="shared" si="5440"/>
        <v>3500</v>
      </c>
      <c r="AE1384" s="351">
        <f>IF((SUMIF($J$7:$J$1048576,J1384,$U$7:$U$1048576))&gt;(SUMIF($J$7:$J$1048576,J1384,$T$7:$T$1048576)),AD1384,(IF(O1384="cpv",(U1384*S1384),(U1384*S1384/1000))))</f>
        <v>3500</v>
      </c>
      <c r="AF1384" s="352">
        <f t="shared" si="5441"/>
        <v>0</v>
      </c>
      <c r="AG1384" s="352">
        <v>0</v>
      </c>
      <c r="AH1384" s="352">
        <f t="shared" si="5442"/>
        <v>2259.3150000000001</v>
      </c>
      <c r="AI1384" s="353">
        <f t="shared" si="5443"/>
        <v>0.6455185714285715</v>
      </c>
    </row>
    <row r="1385" spans="1:35" ht="15.75" hidden="1" customHeight="1" thickBot="1" x14ac:dyDescent="0.3">
      <c r="A1385" s="362" t="s">
        <v>2054</v>
      </c>
      <c r="B1385" s="141">
        <v>2016</v>
      </c>
      <c r="C1385" s="141">
        <v>6</v>
      </c>
      <c r="D1385" s="142" t="s">
        <v>1016</v>
      </c>
      <c r="E1385" s="143">
        <v>42543</v>
      </c>
      <c r="F1385" s="143">
        <v>42551</v>
      </c>
      <c r="G1385" s="144">
        <f t="shared" ca="1" si="5431"/>
        <v>0</v>
      </c>
      <c r="H1385" s="145" t="s">
        <v>54</v>
      </c>
      <c r="I1385" s="145" t="s">
        <v>55</v>
      </c>
      <c r="J1385" s="145" t="s">
        <v>2055</v>
      </c>
      <c r="K1385" s="146" t="str">
        <f t="shared" ca="1" si="5432"/>
        <v>Completed</v>
      </c>
      <c r="L1385" s="141" t="s">
        <v>98</v>
      </c>
      <c r="M1385" s="141" t="s">
        <v>58</v>
      </c>
      <c r="N1385" s="141" t="s">
        <v>123</v>
      </c>
      <c r="O1385" s="141" t="s">
        <v>109</v>
      </c>
      <c r="P1385" s="141" t="s">
        <v>100</v>
      </c>
      <c r="Q1385" s="141" t="s">
        <v>101</v>
      </c>
      <c r="R1385" s="147">
        <v>3.5000000000000003E-2</v>
      </c>
      <c r="S1385" s="147">
        <v>0.06</v>
      </c>
      <c r="T1385" s="148">
        <v>475000</v>
      </c>
      <c r="U1385" s="148">
        <v>359866</v>
      </c>
      <c r="V1385" s="146">
        <f t="shared" si="5433"/>
        <v>115134</v>
      </c>
      <c r="W1385" s="146">
        <f t="shared" si="5434"/>
        <v>359866</v>
      </c>
      <c r="X1385" s="148">
        <v>57948</v>
      </c>
      <c r="Y1385" s="149">
        <f t="shared" si="5435"/>
        <v>0.16102660434717367</v>
      </c>
      <c r="Z1385" s="150">
        <f t="shared" si="5436"/>
        <v>0.37260923586663902</v>
      </c>
      <c r="AA1385" s="151">
        <f t="shared" si="5437"/>
        <v>16625</v>
      </c>
      <c r="AB1385" s="152">
        <f t="shared" si="5438"/>
        <v>12595.310000000001</v>
      </c>
      <c r="AC1385" s="151">
        <f t="shared" si="5439"/>
        <v>-4029.6899999999987</v>
      </c>
      <c r="AD1385" s="153">
        <f t="shared" si="5440"/>
        <v>28500</v>
      </c>
      <c r="AE1385" s="295">
        <f>IF((SUMIF($J$7:$J$1048576,J1385,$U$7:$U$1048576))&gt;(SUMIF($J$7:$J$1048576,J1385,$T$7:$T$1048576)),AD1385,(IF(O1385="cpv",(U1385*S1385),(U1385*S1385/1000))))</f>
        <v>21591.96</v>
      </c>
      <c r="AF1385" s="154">
        <f t="shared" si="5441"/>
        <v>-6908.0400000000009</v>
      </c>
      <c r="AG1385" s="154">
        <v>0</v>
      </c>
      <c r="AH1385" s="154">
        <f t="shared" si="5442"/>
        <v>8996.6499999999978</v>
      </c>
      <c r="AI1385" s="354">
        <f t="shared" si="5443"/>
        <v>0.41666666666666657</v>
      </c>
    </row>
    <row r="1386" spans="1:35" ht="15" hidden="1" customHeight="1" x14ac:dyDescent="0.3">
      <c r="A1386" s="359" t="s">
        <v>2056</v>
      </c>
      <c r="B1386" s="111">
        <v>2016</v>
      </c>
      <c r="C1386" s="111">
        <v>6</v>
      </c>
      <c r="D1386" s="112" t="s">
        <v>1016</v>
      </c>
      <c r="E1386" s="113">
        <v>42543</v>
      </c>
      <c r="F1386" s="113">
        <v>42551</v>
      </c>
      <c r="G1386" s="114">
        <f t="shared" ca="1" si="5431"/>
        <v>0</v>
      </c>
      <c r="H1386" s="115" t="s">
        <v>54</v>
      </c>
      <c r="I1386" s="115" t="s">
        <v>55</v>
      </c>
      <c r="J1386" s="115" t="s">
        <v>2062</v>
      </c>
      <c r="K1386" s="116" t="str">
        <f t="shared" ca="1" si="5432"/>
        <v>Completed</v>
      </c>
      <c r="L1386" s="111" t="s">
        <v>1773</v>
      </c>
      <c r="M1386" s="111" t="s">
        <v>58</v>
      </c>
      <c r="N1386" s="111" t="s">
        <v>108</v>
      </c>
      <c r="O1386" s="111" t="s">
        <v>109</v>
      </c>
      <c r="P1386" s="111" t="s">
        <v>100</v>
      </c>
      <c r="Q1386" s="111" t="s">
        <v>101</v>
      </c>
      <c r="R1386" s="117">
        <v>0.01</v>
      </c>
      <c r="S1386" s="117">
        <v>0.04</v>
      </c>
      <c r="T1386" s="118">
        <v>75000</v>
      </c>
      <c r="U1386" s="118">
        <v>75087</v>
      </c>
      <c r="V1386" s="116">
        <f t="shared" si="5433"/>
        <v>0</v>
      </c>
      <c r="W1386" s="116">
        <f t="shared" si="5434"/>
        <v>75000</v>
      </c>
      <c r="X1386" s="118">
        <v>4713</v>
      </c>
      <c r="Y1386" s="119">
        <f t="shared" si="5435"/>
        <v>6.276719005953095E-2</v>
      </c>
      <c r="Z1386" s="120">
        <f t="shared" si="5436"/>
        <v>0.53044769785699131</v>
      </c>
      <c r="AA1386" s="121">
        <f t="shared" si="5437"/>
        <v>750</v>
      </c>
      <c r="AB1386" s="122">
        <f t="shared" si="5438"/>
        <v>750</v>
      </c>
      <c r="AC1386" s="121">
        <f t="shared" si="5439"/>
        <v>0</v>
      </c>
      <c r="AD1386" s="123">
        <f t="shared" si="5440"/>
        <v>3000</v>
      </c>
      <c r="AE1386" s="293">
        <v>2500</v>
      </c>
      <c r="AF1386" s="124">
        <f t="shared" si="5441"/>
        <v>-500</v>
      </c>
      <c r="AG1386" s="124">
        <v>0</v>
      </c>
      <c r="AH1386" s="124">
        <f t="shared" si="5442"/>
        <v>1750</v>
      </c>
      <c r="AI1386" s="340">
        <f t="shared" si="5443"/>
        <v>0.7</v>
      </c>
    </row>
    <row r="1387" spans="1:35" ht="15" hidden="1" customHeight="1" x14ac:dyDescent="0.3">
      <c r="A1387" s="361" t="s">
        <v>2057</v>
      </c>
      <c r="B1387" s="97">
        <v>2016</v>
      </c>
      <c r="C1387" s="97">
        <v>6</v>
      </c>
      <c r="D1387" s="98" t="s">
        <v>1016</v>
      </c>
      <c r="E1387" s="99">
        <v>42543</v>
      </c>
      <c r="F1387" s="99">
        <v>42551</v>
      </c>
      <c r="G1387" s="100">
        <f t="shared" ca="1" si="5431"/>
        <v>0</v>
      </c>
      <c r="H1387" s="96" t="s">
        <v>54</v>
      </c>
      <c r="I1387" s="96" t="s">
        <v>55</v>
      </c>
      <c r="J1387" s="96" t="s">
        <v>2062</v>
      </c>
      <c r="K1387" s="101" t="str">
        <f t="shared" ca="1" si="5432"/>
        <v>Completed</v>
      </c>
      <c r="L1387" s="97" t="s">
        <v>92</v>
      </c>
      <c r="M1387" s="97" t="s">
        <v>58</v>
      </c>
      <c r="N1387" s="97" t="s">
        <v>108</v>
      </c>
      <c r="O1387" s="97" t="s">
        <v>109</v>
      </c>
      <c r="P1387" s="97" t="s">
        <v>100</v>
      </c>
      <c r="Q1387" s="97" t="s">
        <v>101</v>
      </c>
      <c r="R1387" s="102">
        <v>1.2E-2</v>
      </c>
      <c r="S1387" s="102">
        <v>0.04</v>
      </c>
      <c r="T1387" s="103">
        <v>75000</v>
      </c>
      <c r="U1387" s="103">
        <v>76187</v>
      </c>
      <c r="V1387" s="101">
        <f t="shared" si="5433"/>
        <v>0</v>
      </c>
      <c r="W1387" s="101">
        <f t="shared" si="5434"/>
        <v>75000</v>
      </c>
      <c r="X1387" s="103">
        <v>15489</v>
      </c>
      <c r="Y1387" s="104">
        <f t="shared" si="5435"/>
        <v>0.20330240067203065</v>
      </c>
      <c r="Z1387" s="105">
        <f t="shared" si="5436"/>
        <v>9.6842920782490793E-2</v>
      </c>
      <c r="AA1387" s="106">
        <f t="shared" si="5437"/>
        <v>900</v>
      </c>
      <c r="AB1387" s="107">
        <f t="shared" si="5438"/>
        <v>900</v>
      </c>
      <c r="AC1387" s="106">
        <f t="shared" si="5439"/>
        <v>0</v>
      </c>
      <c r="AD1387" s="108">
        <f t="shared" si="5440"/>
        <v>3000</v>
      </c>
      <c r="AE1387" s="298">
        <v>1500</v>
      </c>
      <c r="AF1387" s="109">
        <f t="shared" si="5441"/>
        <v>-1500</v>
      </c>
      <c r="AG1387" s="109">
        <v>0</v>
      </c>
      <c r="AH1387" s="109">
        <f t="shared" si="5442"/>
        <v>600</v>
      </c>
      <c r="AI1387" s="341">
        <f t="shared" si="5443"/>
        <v>0.4</v>
      </c>
    </row>
    <row r="1388" spans="1:35" ht="15.75" hidden="1" customHeight="1" thickBot="1" x14ac:dyDescent="0.3">
      <c r="A1388" s="361" t="s">
        <v>2058</v>
      </c>
      <c r="B1388" s="97">
        <v>2016</v>
      </c>
      <c r="C1388" s="97">
        <v>6</v>
      </c>
      <c r="D1388" s="98" t="s">
        <v>1016</v>
      </c>
      <c r="E1388" s="99">
        <v>42543</v>
      </c>
      <c r="F1388" s="99">
        <v>42551</v>
      </c>
      <c r="G1388" s="100">
        <f t="shared" ca="1" si="5431"/>
        <v>0</v>
      </c>
      <c r="H1388" s="96" t="s">
        <v>54</v>
      </c>
      <c r="I1388" s="96" t="s">
        <v>55</v>
      </c>
      <c r="J1388" s="96" t="s">
        <v>2062</v>
      </c>
      <c r="K1388" s="101" t="str">
        <f t="shared" ca="1" si="5432"/>
        <v>Completed</v>
      </c>
      <c r="L1388" s="97" t="s">
        <v>77</v>
      </c>
      <c r="M1388" s="97" t="s">
        <v>58</v>
      </c>
      <c r="N1388" s="97" t="s">
        <v>108</v>
      </c>
      <c r="O1388" s="97" t="s">
        <v>109</v>
      </c>
      <c r="P1388" s="97" t="s">
        <v>100</v>
      </c>
      <c r="Q1388" s="97" t="s">
        <v>101</v>
      </c>
      <c r="R1388" s="158">
        <v>0.01</v>
      </c>
      <c r="S1388" s="102">
        <v>0.04</v>
      </c>
      <c r="T1388" s="103">
        <v>140000</v>
      </c>
      <c r="U1388" s="103">
        <v>146914</v>
      </c>
      <c r="V1388" s="101">
        <f t="shared" si="5433"/>
        <v>0</v>
      </c>
      <c r="W1388" s="101">
        <f t="shared" si="5434"/>
        <v>140000</v>
      </c>
      <c r="X1388" s="103"/>
      <c r="Y1388" s="104">
        <f t="shared" si="5435"/>
        <v>0</v>
      </c>
      <c r="Z1388" s="105" t="e">
        <f t="shared" si="5436"/>
        <v>#DIV/0!</v>
      </c>
      <c r="AA1388" s="106">
        <f t="shared" si="5437"/>
        <v>1400</v>
      </c>
      <c r="AB1388" s="107">
        <f t="shared" si="5438"/>
        <v>1400</v>
      </c>
      <c r="AC1388" s="106">
        <f t="shared" si="5439"/>
        <v>0</v>
      </c>
      <c r="AD1388" s="108">
        <f t="shared" si="5440"/>
        <v>5600</v>
      </c>
      <c r="AE1388" s="298">
        <v>2000</v>
      </c>
      <c r="AF1388" s="109">
        <f t="shared" si="5441"/>
        <v>-3600</v>
      </c>
      <c r="AG1388" s="109">
        <v>0</v>
      </c>
      <c r="AH1388" s="109">
        <f t="shared" si="5442"/>
        <v>600</v>
      </c>
      <c r="AI1388" s="341">
        <f t="shared" si="5443"/>
        <v>0.3</v>
      </c>
    </row>
    <row r="1389" spans="1:35" ht="15" hidden="1" customHeight="1" x14ac:dyDescent="0.3">
      <c r="A1389" s="361" t="s">
        <v>2059</v>
      </c>
      <c r="B1389" s="97">
        <v>2016</v>
      </c>
      <c r="C1389" s="97">
        <v>6</v>
      </c>
      <c r="D1389" s="98" t="s">
        <v>1016</v>
      </c>
      <c r="E1389" s="99">
        <v>42543</v>
      </c>
      <c r="F1389" s="99">
        <v>42551</v>
      </c>
      <c r="G1389" s="100">
        <f t="shared" ca="1" si="5431"/>
        <v>0</v>
      </c>
      <c r="H1389" s="96" t="s">
        <v>54</v>
      </c>
      <c r="I1389" s="96" t="s">
        <v>55</v>
      </c>
      <c r="J1389" s="96" t="s">
        <v>2062</v>
      </c>
      <c r="K1389" s="101" t="str">
        <f t="shared" ca="1" si="5432"/>
        <v>Completed</v>
      </c>
      <c r="L1389" s="97" t="s">
        <v>410</v>
      </c>
      <c r="M1389" s="97" t="s">
        <v>58</v>
      </c>
      <c r="N1389" s="97" t="s">
        <v>108</v>
      </c>
      <c r="O1389" s="97" t="s">
        <v>109</v>
      </c>
      <c r="P1389" s="97" t="s">
        <v>100</v>
      </c>
      <c r="Q1389" s="97" t="s">
        <v>101</v>
      </c>
      <c r="R1389" s="102">
        <v>0.02</v>
      </c>
      <c r="S1389" s="102">
        <v>0.04</v>
      </c>
      <c r="T1389" s="103">
        <v>50000</v>
      </c>
      <c r="U1389" s="103">
        <v>39958</v>
      </c>
      <c r="V1389" s="101">
        <f t="shared" si="5433"/>
        <v>10042</v>
      </c>
      <c r="W1389" s="101">
        <f t="shared" si="5434"/>
        <v>39958</v>
      </c>
      <c r="X1389" s="103"/>
      <c r="Y1389" s="104">
        <f t="shared" si="5435"/>
        <v>0</v>
      </c>
      <c r="Z1389" s="105" t="e">
        <f t="shared" si="5436"/>
        <v>#DIV/0!</v>
      </c>
      <c r="AA1389" s="106">
        <f t="shared" si="5437"/>
        <v>1000</v>
      </c>
      <c r="AB1389" s="107">
        <f t="shared" si="5438"/>
        <v>799.16</v>
      </c>
      <c r="AC1389" s="106">
        <f t="shared" si="5439"/>
        <v>-200.84000000000003</v>
      </c>
      <c r="AD1389" s="108">
        <f t="shared" si="5440"/>
        <v>2000</v>
      </c>
      <c r="AE1389" s="298">
        <v>764</v>
      </c>
      <c r="AF1389" s="109">
        <f t="shared" si="5441"/>
        <v>-1236</v>
      </c>
      <c r="AG1389" s="109">
        <v>0</v>
      </c>
      <c r="AH1389" s="109">
        <f t="shared" si="5442"/>
        <v>-35.159999999999968</v>
      </c>
      <c r="AI1389" s="341">
        <f t="shared" si="5443"/>
        <v>-4.6020942408376925E-2</v>
      </c>
    </row>
    <row r="1390" spans="1:35" ht="15" hidden="1" customHeight="1" x14ac:dyDescent="0.3">
      <c r="A1390" s="361" t="s">
        <v>2060</v>
      </c>
      <c r="B1390" s="97">
        <v>2016</v>
      </c>
      <c r="C1390" s="97">
        <v>6</v>
      </c>
      <c r="D1390" s="98" t="s">
        <v>1016</v>
      </c>
      <c r="E1390" s="99">
        <v>42543</v>
      </c>
      <c r="F1390" s="99">
        <v>42551</v>
      </c>
      <c r="G1390" s="100">
        <f t="shared" ca="1" si="5431"/>
        <v>0</v>
      </c>
      <c r="H1390" s="96" t="s">
        <v>54</v>
      </c>
      <c r="I1390" s="96" t="s">
        <v>55</v>
      </c>
      <c r="J1390" s="96" t="s">
        <v>2062</v>
      </c>
      <c r="K1390" s="101" t="str">
        <f t="shared" ca="1" si="5432"/>
        <v>Completed</v>
      </c>
      <c r="L1390" s="97" t="s">
        <v>1371</v>
      </c>
      <c r="M1390" s="97" t="s">
        <v>58</v>
      </c>
      <c r="N1390" s="97" t="s">
        <v>108</v>
      </c>
      <c r="O1390" s="97" t="s">
        <v>109</v>
      </c>
      <c r="P1390" s="97" t="s">
        <v>100</v>
      </c>
      <c r="Q1390" s="97" t="s">
        <v>101</v>
      </c>
      <c r="R1390" s="102">
        <v>0.02</v>
      </c>
      <c r="S1390" s="102">
        <v>0.04</v>
      </c>
      <c r="T1390" s="103">
        <v>50000</v>
      </c>
      <c r="U1390" s="103">
        <v>0</v>
      </c>
      <c r="V1390" s="101">
        <f t="shared" si="5433"/>
        <v>50000</v>
      </c>
      <c r="W1390" s="101">
        <f t="shared" si="5434"/>
        <v>0</v>
      </c>
      <c r="X1390" s="103">
        <v>0</v>
      </c>
      <c r="Y1390" s="104" t="e">
        <f t="shared" si="5435"/>
        <v>#DIV/0!</v>
      </c>
      <c r="Z1390" s="105" t="e">
        <f t="shared" si="5436"/>
        <v>#DIV/0!</v>
      </c>
      <c r="AA1390" s="106">
        <f t="shared" si="5437"/>
        <v>1000</v>
      </c>
      <c r="AB1390" s="107">
        <f t="shared" si="5438"/>
        <v>0</v>
      </c>
      <c r="AC1390" s="106">
        <f t="shared" si="5439"/>
        <v>-1000</v>
      </c>
      <c r="AD1390" s="108">
        <f t="shared" si="5440"/>
        <v>2000</v>
      </c>
      <c r="AE1390" s="298">
        <f>IF((SUMIF($J$7:$J$1048576,J1390,$U$7:$U$1048576))&gt;(SUMIF($J$7:$J$1048576,J1390,$T$7:$T$1048576)),AD1390,(IF(O1390="cpv",(U1390*S1390),(U1390*S1390/1000))))</f>
        <v>0</v>
      </c>
      <c r="AF1390" s="109">
        <f t="shared" si="5441"/>
        <v>-2000</v>
      </c>
      <c r="AG1390" s="109">
        <v>0</v>
      </c>
      <c r="AH1390" s="109">
        <f t="shared" si="5442"/>
        <v>0</v>
      </c>
      <c r="AI1390" s="341" t="e">
        <f t="shared" si="5443"/>
        <v>#DIV/0!</v>
      </c>
    </row>
    <row r="1391" spans="1:35" ht="15.75" hidden="1" customHeight="1" thickBot="1" x14ac:dyDescent="0.3">
      <c r="A1391" s="360" t="s">
        <v>2061</v>
      </c>
      <c r="B1391" s="157">
        <v>2016</v>
      </c>
      <c r="C1391" s="157">
        <v>6</v>
      </c>
      <c r="D1391" s="342" t="s">
        <v>1016</v>
      </c>
      <c r="E1391" s="159">
        <v>42543</v>
      </c>
      <c r="F1391" s="159">
        <v>42551</v>
      </c>
      <c r="G1391" s="343">
        <f t="shared" ca="1" si="5431"/>
        <v>0</v>
      </c>
      <c r="H1391" s="156" t="s">
        <v>54</v>
      </c>
      <c r="I1391" s="156" t="s">
        <v>55</v>
      </c>
      <c r="J1391" s="156" t="s">
        <v>2062</v>
      </c>
      <c r="K1391" s="344" t="str">
        <f t="shared" ca="1" si="5432"/>
        <v>Completed</v>
      </c>
      <c r="L1391" s="157" t="s">
        <v>133</v>
      </c>
      <c r="M1391" s="157" t="s">
        <v>58</v>
      </c>
      <c r="N1391" s="157" t="s">
        <v>108</v>
      </c>
      <c r="O1391" s="157" t="s">
        <v>109</v>
      </c>
      <c r="P1391" s="157" t="s">
        <v>100</v>
      </c>
      <c r="Q1391" s="157" t="s">
        <v>101</v>
      </c>
      <c r="R1391" s="158">
        <v>5.0000000000000001E-3</v>
      </c>
      <c r="S1391" s="158">
        <v>0.04</v>
      </c>
      <c r="T1391" s="345">
        <v>0</v>
      </c>
      <c r="U1391" s="345"/>
      <c r="V1391" s="344">
        <f t="shared" si="5433"/>
        <v>0</v>
      </c>
      <c r="W1391" s="344">
        <f t="shared" si="5434"/>
        <v>0</v>
      </c>
      <c r="X1391" s="345"/>
      <c r="Y1391" s="346" t="e">
        <f t="shared" si="5435"/>
        <v>#DIV/0!</v>
      </c>
      <c r="Z1391" s="347" t="e">
        <f t="shared" si="5436"/>
        <v>#DIV/0!</v>
      </c>
      <c r="AA1391" s="348">
        <f t="shared" si="5437"/>
        <v>0</v>
      </c>
      <c r="AB1391" s="349">
        <f t="shared" si="5438"/>
        <v>0</v>
      </c>
      <c r="AC1391" s="348">
        <f t="shared" si="5439"/>
        <v>0</v>
      </c>
      <c r="AD1391" s="350">
        <f t="shared" si="5440"/>
        <v>0</v>
      </c>
      <c r="AE1391" s="351">
        <f>IF((SUMIF($J$7:$J$1048576,J1391,$U$7:$U$1048576))&gt;(SUMIF($J$7:$J$1048576,J1391,$T$7:$T$1048576)),AD1391,(IF(O1391="cpv",(U1391*S1391),(U1391*S1391/1000))))</f>
        <v>0</v>
      </c>
      <c r="AF1391" s="352">
        <f t="shared" si="5441"/>
        <v>0</v>
      </c>
      <c r="AG1391" s="352">
        <v>0</v>
      </c>
      <c r="AH1391" s="352">
        <f t="shared" si="5442"/>
        <v>0</v>
      </c>
      <c r="AI1391" s="353" t="e">
        <f t="shared" si="5443"/>
        <v>#DIV/0!</v>
      </c>
    </row>
    <row r="1392" spans="1:35" ht="15" hidden="1" customHeight="1" x14ac:dyDescent="0.3">
      <c r="A1392" s="359" t="s">
        <v>2063</v>
      </c>
      <c r="B1392" s="111">
        <v>2016</v>
      </c>
      <c r="C1392" s="111">
        <v>6</v>
      </c>
      <c r="D1392" s="112" t="s">
        <v>1016</v>
      </c>
      <c r="E1392" s="113">
        <v>42531</v>
      </c>
      <c r="F1392" s="113">
        <v>42536</v>
      </c>
      <c r="G1392" s="114">
        <f t="shared" ca="1" si="5431"/>
        <v>0</v>
      </c>
      <c r="H1392" s="115" t="s">
        <v>95</v>
      </c>
      <c r="I1392" s="115" t="s">
        <v>353</v>
      </c>
      <c r="J1392" s="115" t="s">
        <v>2065</v>
      </c>
      <c r="K1392" s="116" t="str">
        <f t="shared" ca="1" si="5432"/>
        <v>Completed</v>
      </c>
      <c r="L1392" s="111" t="s">
        <v>2066</v>
      </c>
      <c r="M1392" s="111" t="s">
        <v>58</v>
      </c>
      <c r="N1392" s="111" t="s">
        <v>59</v>
      </c>
      <c r="O1392" s="111" t="s">
        <v>60</v>
      </c>
      <c r="P1392" s="111" t="s">
        <v>61</v>
      </c>
      <c r="Q1392" s="111" t="s">
        <v>62</v>
      </c>
      <c r="R1392" s="117">
        <v>2.75</v>
      </c>
      <c r="S1392" s="117">
        <v>3.75</v>
      </c>
      <c r="T1392" s="118">
        <v>3700000</v>
      </c>
      <c r="U1392" s="118">
        <v>3730389</v>
      </c>
      <c r="V1392" s="116">
        <f t="shared" si="5433"/>
        <v>0</v>
      </c>
      <c r="W1392" s="116">
        <f t="shared" si="5434"/>
        <v>3700000</v>
      </c>
      <c r="X1392" s="118">
        <v>3949</v>
      </c>
      <c r="Y1392" s="119">
        <f t="shared" si="5435"/>
        <v>1.058602735532407E-3</v>
      </c>
      <c r="Z1392" s="120">
        <f t="shared" si="5436"/>
        <v>3.1020511521904282</v>
      </c>
      <c r="AA1392" s="121">
        <f t="shared" si="5437"/>
        <v>10175</v>
      </c>
      <c r="AB1392" s="122">
        <f t="shared" si="5438"/>
        <v>10175</v>
      </c>
      <c r="AC1392" s="121">
        <f t="shared" si="5439"/>
        <v>0</v>
      </c>
      <c r="AD1392" s="123">
        <f t="shared" si="5440"/>
        <v>13875</v>
      </c>
      <c r="AE1392" s="293">
        <v>12250</v>
      </c>
      <c r="AF1392" s="124">
        <f t="shared" si="5441"/>
        <v>-1625</v>
      </c>
      <c r="AG1392" s="124">
        <v>0</v>
      </c>
      <c r="AH1392" s="124">
        <f t="shared" si="5442"/>
        <v>2075</v>
      </c>
      <c r="AI1392" s="340">
        <f t="shared" si="5443"/>
        <v>0.16938775510204082</v>
      </c>
    </row>
    <row r="1393" spans="1:35" ht="15.75" hidden="1" customHeight="1" thickBot="1" x14ac:dyDescent="0.3">
      <c r="A1393" s="360" t="s">
        <v>2064</v>
      </c>
      <c r="B1393" s="157">
        <v>2016</v>
      </c>
      <c r="C1393" s="157">
        <v>6</v>
      </c>
      <c r="D1393" s="342" t="s">
        <v>1016</v>
      </c>
      <c r="E1393" s="159">
        <v>42531</v>
      </c>
      <c r="F1393" s="159">
        <v>42536</v>
      </c>
      <c r="G1393" s="343">
        <f t="shared" ca="1" si="5431"/>
        <v>0</v>
      </c>
      <c r="H1393" s="156" t="s">
        <v>95</v>
      </c>
      <c r="I1393" s="156" t="s">
        <v>353</v>
      </c>
      <c r="J1393" s="156" t="s">
        <v>2065</v>
      </c>
      <c r="K1393" s="344" t="str">
        <f t="shared" ca="1" si="5432"/>
        <v>Completed</v>
      </c>
      <c r="L1393" s="157" t="s">
        <v>82</v>
      </c>
      <c r="M1393" s="157" t="s">
        <v>58</v>
      </c>
      <c r="N1393" s="157" t="s">
        <v>59</v>
      </c>
      <c r="O1393" s="157" t="s">
        <v>60</v>
      </c>
      <c r="P1393" s="157" t="s">
        <v>61</v>
      </c>
      <c r="Q1393" s="157" t="s">
        <v>62</v>
      </c>
      <c r="R1393" s="158">
        <v>0.1</v>
      </c>
      <c r="S1393" s="158">
        <v>3.75</v>
      </c>
      <c r="T1393" s="345">
        <v>1000000</v>
      </c>
      <c r="U1393" s="345">
        <v>1000015</v>
      </c>
      <c r="V1393" s="344">
        <f t="shared" si="5433"/>
        <v>0</v>
      </c>
      <c r="W1393" s="344">
        <f t="shared" si="5434"/>
        <v>1000000</v>
      </c>
      <c r="X1393" s="345"/>
      <c r="Y1393" s="346">
        <f t="shared" si="5435"/>
        <v>0</v>
      </c>
      <c r="Z1393" s="347" t="e">
        <f t="shared" si="5436"/>
        <v>#DIV/0!</v>
      </c>
      <c r="AA1393" s="348">
        <f t="shared" si="5437"/>
        <v>100</v>
      </c>
      <c r="AB1393" s="349">
        <f t="shared" si="5438"/>
        <v>100</v>
      </c>
      <c r="AC1393" s="348">
        <f t="shared" si="5439"/>
        <v>0</v>
      </c>
      <c r="AD1393" s="350">
        <f t="shared" si="5440"/>
        <v>3750</v>
      </c>
      <c r="AE1393" s="351">
        <f>IF((SUMIF($J$7:$J$1048576,J1393,$U$7:$U$1048576))&gt;(SUMIF($J$7:$J$1048576,J1393,$T$7:$T$1048576)),AD1393,(IF(O1393="cpv",(U1393*S1393),(U1393*S1393/1000))))</f>
        <v>3750</v>
      </c>
      <c r="AF1393" s="352">
        <f t="shared" si="5441"/>
        <v>0</v>
      </c>
      <c r="AG1393" s="352">
        <v>0</v>
      </c>
      <c r="AH1393" s="352">
        <f t="shared" si="5442"/>
        <v>3650</v>
      </c>
      <c r="AI1393" s="353">
        <f t="shared" si="5443"/>
        <v>0.97333333333333338</v>
      </c>
    </row>
    <row r="1394" spans="1:35" ht="15" hidden="1" customHeight="1" x14ac:dyDescent="0.3">
      <c r="A1394" s="359" t="s">
        <v>2067</v>
      </c>
      <c r="B1394" s="111">
        <v>2016</v>
      </c>
      <c r="C1394" s="111">
        <v>6</v>
      </c>
      <c r="D1394" s="112" t="s">
        <v>1016</v>
      </c>
      <c r="E1394" s="113">
        <v>42531</v>
      </c>
      <c r="F1394" s="113">
        <v>42536</v>
      </c>
      <c r="G1394" s="114">
        <f t="shared" ca="1" si="5431"/>
        <v>0</v>
      </c>
      <c r="H1394" s="115" t="s">
        <v>95</v>
      </c>
      <c r="I1394" s="115" t="s">
        <v>353</v>
      </c>
      <c r="J1394" s="115" t="s">
        <v>2069</v>
      </c>
      <c r="K1394" s="116" t="str">
        <f t="shared" ca="1" si="5432"/>
        <v>Completed</v>
      </c>
      <c r="L1394" s="111" t="s">
        <v>92</v>
      </c>
      <c r="M1394" s="111" t="s">
        <v>58</v>
      </c>
      <c r="N1394" s="111" t="s">
        <v>108</v>
      </c>
      <c r="O1394" s="111" t="s">
        <v>109</v>
      </c>
      <c r="P1394" s="111" t="s">
        <v>100</v>
      </c>
      <c r="Q1394" s="111" t="s">
        <v>101</v>
      </c>
      <c r="R1394" s="117">
        <v>1.2E-2</v>
      </c>
      <c r="S1394" s="117">
        <v>0.06</v>
      </c>
      <c r="T1394" s="118">
        <v>70000</v>
      </c>
      <c r="U1394" s="118">
        <v>71750</v>
      </c>
      <c r="V1394" s="116">
        <f t="shared" si="5433"/>
        <v>0</v>
      </c>
      <c r="W1394" s="116">
        <f t="shared" si="5434"/>
        <v>70000</v>
      </c>
      <c r="X1394" s="118">
        <v>7483</v>
      </c>
      <c r="Y1394" s="119">
        <f t="shared" si="5435"/>
        <v>0.10429268292682926</v>
      </c>
      <c r="Z1394" s="120">
        <f t="shared" si="5436"/>
        <v>0.52786315648803961</v>
      </c>
      <c r="AA1394" s="121">
        <f t="shared" si="5437"/>
        <v>840</v>
      </c>
      <c r="AB1394" s="122">
        <f t="shared" si="5438"/>
        <v>840</v>
      </c>
      <c r="AC1394" s="121">
        <f t="shared" si="5439"/>
        <v>0</v>
      </c>
      <c r="AD1394" s="123">
        <f t="shared" si="5440"/>
        <v>4200</v>
      </c>
      <c r="AE1394" s="293">
        <v>3950</v>
      </c>
      <c r="AF1394" s="124">
        <f t="shared" si="5441"/>
        <v>-250</v>
      </c>
      <c r="AG1394" s="124">
        <v>0</v>
      </c>
      <c r="AH1394" s="124">
        <f t="shared" si="5442"/>
        <v>3110</v>
      </c>
      <c r="AI1394" s="340">
        <f t="shared" si="5443"/>
        <v>0.78734177215189871</v>
      </c>
    </row>
    <row r="1395" spans="1:35" ht="15.75" hidden="1" customHeight="1" thickBot="1" x14ac:dyDescent="0.3">
      <c r="A1395" s="360" t="s">
        <v>2068</v>
      </c>
      <c r="B1395" s="157">
        <v>2016</v>
      </c>
      <c r="C1395" s="157">
        <v>6</v>
      </c>
      <c r="D1395" s="342" t="s">
        <v>1016</v>
      </c>
      <c r="E1395" s="159">
        <v>42531</v>
      </c>
      <c r="F1395" s="159">
        <v>42536</v>
      </c>
      <c r="G1395" s="343">
        <f t="shared" ca="1" si="5431"/>
        <v>0</v>
      </c>
      <c r="H1395" s="156" t="s">
        <v>95</v>
      </c>
      <c r="I1395" s="156" t="s">
        <v>353</v>
      </c>
      <c r="J1395" s="156" t="s">
        <v>2069</v>
      </c>
      <c r="K1395" s="344" t="str">
        <f t="shared" ca="1" si="5432"/>
        <v>Completed</v>
      </c>
      <c r="L1395" s="157" t="s">
        <v>1773</v>
      </c>
      <c r="M1395" s="157" t="s">
        <v>58</v>
      </c>
      <c r="N1395" s="157" t="s">
        <v>108</v>
      </c>
      <c r="O1395" s="157" t="s">
        <v>109</v>
      </c>
      <c r="P1395" s="157" t="s">
        <v>100</v>
      </c>
      <c r="Q1395" s="157" t="s">
        <v>101</v>
      </c>
      <c r="R1395" s="158">
        <v>0.01</v>
      </c>
      <c r="S1395" s="158">
        <v>0.06</v>
      </c>
      <c r="T1395" s="345">
        <v>30000</v>
      </c>
      <c r="U1395" s="345">
        <v>840</v>
      </c>
      <c r="V1395" s="344">
        <f t="shared" si="5433"/>
        <v>29160</v>
      </c>
      <c r="W1395" s="344">
        <f t="shared" si="5434"/>
        <v>840</v>
      </c>
      <c r="X1395" s="345">
        <v>28</v>
      </c>
      <c r="Y1395" s="346">
        <f t="shared" si="5435"/>
        <v>3.3333333333333333E-2</v>
      </c>
      <c r="Z1395" s="347">
        <f t="shared" si="5436"/>
        <v>1.7857142857142858</v>
      </c>
      <c r="AA1395" s="348">
        <f t="shared" si="5437"/>
        <v>300</v>
      </c>
      <c r="AB1395" s="349">
        <f t="shared" si="5438"/>
        <v>8.4</v>
      </c>
      <c r="AC1395" s="348">
        <f t="shared" si="5439"/>
        <v>-291.60000000000002</v>
      </c>
      <c r="AD1395" s="350">
        <f t="shared" si="5440"/>
        <v>1800</v>
      </c>
      <c r="AE1395" s="351">
        <v>50</v>
      </c>
      <c r="AF1395" s="352">
        <f t="shared" si="5441"/>
        <v>-1750</v>
      </c>
      <c r="AG1395" s="352">
        <v>0</v>
      </c>
      <c r="AH1395" s="352">
        <f t="shared" si="5442"/>
        <v>41.6</v>
      </c>
      <c r="AI1395" s="353">
        <f t="shared" si="5443"/>
        <v>0.83200000000000007</v>
      </c>
    </row>
    <row r="1396" spans="1:35" ht="15.75" hidden="1" customHeight="1" thickBot="1" x14ac:dyDescent="0.3">
      <c r="A1396" s="362" t="s">
        <v>2070</v>
      </c>
      <c r="B1396" s="141">
        <v>2016</v>
      </c>
      <c r="C1396" s="141">
        <v>6</v>
      </c>
      <c r="D1396" s="142" t="s">
        <v>1016</v>
      </c>
      <c r="E1396" s="143">
        <v>42545</v>
      </c>
      <c r="F1396" s="143">
        <v>42551</v>
      </c>
      <c r="G1396" s="144">
        <f t="shared" ca="1" si="5431"/>
        <v>0</v>
      </c>
      <c r="H1396" s="145" t="s">
        <v>74</v>
      </c>
      <c r="I1396" s="145" t="s">
        <v>657</v>
      </c>
      <c r="J1396" s="145" t="s">
        <v>2071</v>
      </c>
      <c r="K1396" s="146" t="str">
        <f t="shared" ca="1" si="5432"/>
        <v>Completed</v>
      </c>
      <c r="L1396" s="141" t="s">
        <v>82</v>
      </c>
      <c r="M1396" s="141" t="s">
        <v>58</v>
      </c>
      <c r="N1396" s="141" t="s">
        <v>78</v>
      </c>
      <c r="O1396" s="141" t="s">
        <v>60</v>
      </c>
      <c r="P1396" s="141" t="s">
        <v>79</v>
      </c>
      <c r="Q1396" s="141" t="s">
        <v>79</v>
      </c>
      <c r="R1396" s="147">
        <v>0.5</v>
      </c>
      <c r="S1396" s="147">
        <v>4</v>
      </c>
      <c r="T1396" s="148">
        <v>500000</v>
      </c>
      <c r="U1396" s="148">
        <v>500000</v>
      </c>
      <c r="V1396" s="146">
        <f t="shared" si="5433"/>
        <v>0</v>
      </c>
      <c r="W1396" s="146">
        <f t="shared" si="5434"/>
        <v>500000</v>
      </c>
      <c r="X1396" s="148"/>
      <c r="Y1396" s="149">
        <f t="shared" si="5435"/>
        <v>0</v>
      </c>
      <c r="Z1396" s="150" t="e">
        <f t="shared" si="5436"/>
        <v>#DIV/0!</v>
      </c>
      <c r="AA1396" s="151">
        <f t="shared" si="5437"/>
        <v>250</v>
      </c>
      <c r="AB1396" s="152">
        <f t="shared" si="5438"/>
        <v>250</v>
      </c>
      <c r="AC1396" s="151">
        <f t="shared" si="5439"/>
        <v>0</v>
      </c>
      <c r="AD1396" s="153">
        <f t="shared" si="5440"/>
        <v>2000</v>
      </c>
      <c r="AE1396" s="295">
        <v>1723.26</v>
      </c>
      <c r="AF1396" s="154">
        <f t="shared" si="5441"/>
        <v>-276.74</v>
      </c>
      <c r="AG1396" s="154">
        <v>0</v>
      </c>
      <c r="AH1396" s="154">
        <f t="shared" si="5442"/>
        <v>1473.26</v>
      </c>
      <c r="AI1396" s="354">
        <f t="shared" si="5443"/>
        <v>0.85492612838457338</v>
      </c>
    </row>
    <row r="1397" spans="1:35" ht="15" hidden="1" customHeight="1" x14ac:dyDescent="0.3">
      <c r="A1397" s="359" t="s">
        <v>2072</v>
      </c>
      <c r="B1397" s="111">
        <v>2016</v>
      </c>
      <c r="C1397" s="111">
        <v>6</v>
      </c>
      <c r="D1397" s="112" t="s">
        <v>1016</v>
      </c>
      <c r="E1397" s="113">
        <v>42545</v>
      </c>
      <c r="F1397" s="113">
        <v>42545</v>
      </c>
      <c r="G1397" s="114">
        <f t="shared" ca="1" si="5431"/>
        <v>0</v>
      </c>
      <c r="H1397" s="115" t="s">
        <v>84</v>
      </c>
      <c r="I1397" s="115" t="s">
        <v>832</v>
      </c>
      <c r="J1397" s="115" t="s">
        <v>2075</v>
      </c>
      <c r="K1397" s="116" t="str">
        <f t="shared" ca="1" si="5432"/>
        <v>Completed</v>
      </c>
      <c r="L1397" s="111" t="s">
        <v>98</v>
      </c>
      <c r="M1397" s="111" t="s">
        <v>58</v>
      </c>
      <c r="N1397" s="111" t="s">
        <v>123</v>
      </c>
      <c r="O1397" s="111" t="s">
        <v>109</v>
      </c>
      <c r="P1397" s="111" t="s">
        <v>100</v>
      </c>
      <c r="Q1397" s="111" t="s">
        <v>101</v>
      </c>
      <c r="R1397" s="117">
        <v>3.5000000000000003E-2</v>
      </c>
      <c r="S1397" s="117">
        <v>6.5000000000000002E-2</v>
      </c>
      <c r="T1397" s="118">
        <v>150000</v>
      </c>
      <c r="U1397" s="118">
        <v>152100</v>
      </c>
      <c r="V1397" s="116">
        <f t="shared" si="5433"/>
        <v>0</v>
      </c>
      <c r="W1397" s="116">
        <f t="shared" si="5434"/>
        <v>150000</v>
      </c>
      <c r="X1397" s="118">
        <v>10627</v>
      </c>
      <c r="Y1397" s="119">
        <f t="shared" si="5435"/>
        <v>6.9868507560815252E-2</v>
      </c>
      <c r="Z1397" s="120">
        <f t="shared" si="5436"/>
        <v>0.84689940717041501</v>
      </c>
      <c r="AA1397" s="121">
        <f t="shared" si="5437"/>
        <v>5250.0000000000009</v>
      </c>
      <c r="AB1397" s="122">
        <f t="shared" si="5438"/>
        <v>5250.0000000000009</v>
      </c>
      <c r="AC1397" s="121">
        <f t="shared" si="5439"/>
        <v>0</v>
      </c>
      <c r="AD1397" s="123">
        <f t="shared" si="5440"/>
        <v>9750</v>
      </c>
      <c r="AE1397" s="293">
        <v>9000</v>
      </c>
      <c r="AF1397" s="124">
        <f t="shared" si="5441"/>
        <v>-750</v>
      </c>
      <c r="AG1397" s="124">
        <v>0</v>
      </c>
      <c r="AH1397" s="124">
        <f t="shared" si="5442"/>
        <v>3749.9999999999991</v>
      </c>
      <c r="AI1397" s="340">
        <f t="shared" si="5443"/>
        <v>0.41666666666666657</v>
      </c>
    </row>
    <row r="1398" spans="1:35" ht="15" hidden="1" customHeight="1" x14ac:dyDescent="0.3">
      <c r="A1398" s="361" t="s">
        <v>2073</v>
      </c>
      <c r="B1398" s="97">
        <v>2016</v>
      </c>
      <c r="C1398" s="97">
        <v>6</v>
      </c>
      <c r="D1398" s="98" t="s">
        <v>1016</v>
      </c>
      <c r="E1398" s="99">
        <v>42545</v>
      </c>
      <c r="F1398" s="99">
        <v>42545</v>
      </c>
      <c r="G1398" s="100">
        <f t="shared" ca="1" si="5431"/>
        <v>0</v>
      </c>
      <c r="H1398" s="96" t="s">
        <v>84</v>
      </c>
      <c r="I1398" s="96" t="s">
        <v>832</v>
      </c>
      <c r="J1398" s="96" t="s">
        <v>2075</v>
      </c>
      <c r="K1398" s="101" t="str">
        <f t="shared" ca="1" si="5432"/>
        <v>Completed</v>
      </c>
      <c r="L1398" s="97" t="s">
        <v>57</v>
      </c>
      <c r="M1398" s="97" t="s">
        <v>58</v>
      </c>
      <c r="N1398" s="97" t="s">
        <v>123</v>
      </c>
      <c r="O1398" s="97" t="s">
        <v>109</v>
      </c>
      <c r="P1398" s="97" t="s">
        <v>100</v>
      </c>
      <c r="Q1398" s="97" t="s">
        <v>101</v>
      </c>
      <c r="R1398" s="102">
        <v>1.4999999999999999E-2</v>
      </c>
      <c r="S1398" s="102">
        <v>6.5000000000000002E-2</v>
      </c>
      <c r="T1398" s="103">
        <v>30000</v>
      </c>
      <c r="U1398" s="103">
        <v>32454</v>
      </c>
      <c r="V1398" s="101">
        <f t="shared" si="5433"/>
        <v>0</v>
      </c>
      <c r="W1398" s="101">
        <f t="shared" si="5434"/>
        <v>30000</v>
      </c>
      <c r="X1398" s="103"/>
      <c r="Y1398" s="104">
        <f t="shared" si="5435"/>
        <v>0</v>
      </c>
      <c r="Z1398" s="105" t="e">
        <f t="shared" si="5436"/>
        <v>#DIV/0!</v>
      </c>
      <c r="AA1398" s="106">
        <f t="shared" si="5437"/>
        <v>450</v>
      </c>
      <c r="AB1398" s="107">
        <f t="shared" si="5438"/>
        <v>450</v>
      </c>
      <c r="AC1398" s="106">
        <f t="shared" si="5439"/>
        <v>0</v>
      </c>
      <c r="AD1398" s="108">
        <f t="shared" si="5440"/>
        <v>1950</v>
      </c>
      <c r="AE1398" s="298">
        <v>2000</v>
      </c>
      <c r="AF1398" s="109">
        <f t="shared" si="5441"/>
        <v>50</v>
      </c>
      <c r="AG1398" s="109">
        <v>0</v>
      </c>
      <c r="AH1398" s="109">
        <f t="shared" si="5442"/>
        <v>1550</v>
      </c>
      <c r="AI1398" s="341">
        <f t="shared" si="5443"/>
        <v>0.77500000000000002</v>
      </c>
    </row>
    <row r="1399" spans="1:35" ht="15.75" hidden="1" customHeight="1" thickBot="1" x14ac:dyDescent="0.3">
      <c r="A1399" s="360" t="s">
        <v>2074</v>
      </c>
      <c r="B1399" s="157">
        <v>2016</v>
      </c>
      <c r="C1399" s="157">
        <v>6</v>
      </c>
      <c r="D1399" s="342" t="s">
        <v>1016</v>
      </c>
      <c r="E1399" s="159">
        <v>42545</v>
      </c>
      <c r="F1399" s="159">
        <v>42545</v>
      </c>
      <c r="G1399" s="343">
        <f t="shared" ca="1" si="5431"/>
        <v>0</v>
      </c>
      <c r="H1399" s="156" t="s">
        <v>84</v>
      </c>
      <c r="I1399" s="156" t="s">
        <v>832</v>
      </c>
      <c r="J1399" s="156" t="s">
        <v>2075</v>
      </c>
      <c r="K1399" s="344" t="str">
        <f t="shared" ca="1" si="5432"/>
        <v>Completed</v>
      </c>
      <c r="L1399" s="157" t="s">
        <v>77</v>
      </c>
      <c r="M1399" s="157" t="s">
        <v>58</v>
      </c>
      <c r="N1399" s="157" t="s">
        <v>123</v>
      </c>
      <c r="O1399" s="157" t="s">
        <v>109</v>
      </c>
      <c r="P1399" s="157" t="s">
        <v>100</v>
      </c>
      <c r="Q1399" s="157" t="s">
        <v>101</v>
      </c>
      <c r="R1399" s="158">
        <v>1.4999999999999999E-2</v>
      </c>
      <c r="S1399" s="158">
        <v>6.5000000000000002E-2</v>
      </c>
      <c r="T1399" s="345">
        <v>50000</v>
      </c>
      <c r="U1399" s="345">
        <v>34667</v>
      </c>
      <c r="V1399" s="344">
        <f t="shared" si="5433"/>
        <v>15333</v>
      </c>
      <c r="W1399" s="344">
        <f t="shared" si="5434"/>
        <v>34667</v>
      </c>
      <c r="X1399" s="345">
        <v>998</v>
      </c>
      <c r="Y1399" s="346">
        <f t="shared" si="5435"/>
        <v>2.8788184728992989E-2</v>
      </c>
      <c r="Z1399" s="347">
        <f t="shared" si="5436"/>
        <v>2.0040080160320639</v>
      </c>
      <c r="AA1399" s="348">
        <f t="shared" si="5437"/>
        <v>750</v>
      </c>
      <c r="AB1399" s="349">
        <f t="shared" si="5438"/>
        <v>520.005</v>
      </c>
      <c r="AC1399" s="348">
        <f t="shared" si="5439"/>
        <v>-229.995</v>
      </c>
      <c r="AD1399" s="350">
        <f t="shared" si="5440"/>
        <v>3250</v>
      </c>
      <c r="AE1399" s="351">
        <v>2000</v>
      </c>
      <c r="AF1399" s="352">
        <f t="shared" si="5441"/>
        <v>-1250</v>
      </c>
      <c r="AG1399" s="352">
        <v>0</v>
      </c>
      <c r="AH1399" s="352">
        <f t="shared" si="5442"/>
        <v>1479.9949999999999</v>
      </c>
      <c r="AI1399" s="353">
        <f t="shared" si="5443"/>
        <v>0.73999749999999997</v>
      </c>
    </row>
    <row r="1400" spans="1:35" ht="15" hidden="1" customHeight="1" x14ac:dyDescent="0.3">
      <c r="A1400" s="359" t="s">
        <v>2076</v>
      </c>
      <c r="B1400" s="111">
        <v>2016</v>
      </c>
      <c r="C1400" s="111">
        <v>6</v>
      </c>
      <c r="D1400" s="112" t="s">
        <v>1016</v>
      </c>
      <c r="E1400" s="113">
        <v>42545</v>
      </c>
      <c r="F1400" s="113">
        <v>42548</v>
      </c>
      <c r="G1400" s="114">
        <f t="shared" ca="1" si="5431"/>
        <v>0</v>
      </c>
      <c r="H1400" s="115" t="s">
        <v>54</v>
      </c>
      <c r="I1400" s="115" t="s">
        <v>115</v>
      </c>
      <c r="J1400" s="115" t="s">
        <v>2078</v>
      </c>
      <c r="K1400" s="116" t="str">
        <f t="shared" ca="1" si="5432"/>
        <v>Completed</v>
      </c>
      <c r="L1400" s="111" t="s">
        <v>82</v>
      </c>
      <c r="M1400" s="111" t="s">
        <v>58</v>
      </c>
      <c r="N1400" s="111" t="s">
        <v>78</v>
      </c>
      <c r="O1400" s="111" t="s">
        <v>60</v>
      </c>
      <c r="P1400" s="111" t="s">
        <v>79</v>
      </c>
      <c r="Q1400" s="111" t="s">
        <v>79</v>
      </c>
      <c r="R1400" s="117">
        <v>0.5</v>
      </c>
      <c r="S1400" s="117">
        <v>4.25</v>
      </c>
      <c r="T1400" s="118">
        <v>450000</v>
      </c>
      <c r="U1400" s="118">
        <v>451998</v>
      </c>
      <c r="V1400" s="116">
        <f t="shared" si="5433"/>
        <v>0</v>
      </c>
      <c r="W1400" s="116">
        <f t="shared" si="5434"/>
        <v>450000</v>
      </c>
      <c r="X1400" s="118">
        <v>4002</v>
      </c>
      <c r="Y1400" s="119">
        <f t="shared" si="5435"/>
        <v>8.8540214779711419E-3</v>
      </c>
      <c r="Z1400" s="120">
        <f t="shared" si="5436"/>
        <v>0.41229385307346328</v>
      </c>
      <c r="AA1400" s="121">
        <f t="shared" si="5437"/>
        <v>225</v>
      </c>
      <c r="AB1400" s="122">
        <f t="shared" si="5438"/>
        <v>225</v>
      </c>
      <c r="AC1400" s="121">
        <f t="shared" si="5439"/>
        <v>0</v>
      </c>
      <c r="AD1400" s="123">
        <f t="shared" si="5440"/>
        <v>1912.5</v>
      </c>
      <c r="AE1400" s="293">
        <v>1650</v>
      </c>
      <c r="AF1400" s="124">
        <f t="shared" si="5441"/>
        <v>-262.5</v>
      </c>
      <c r="AG1400" s="124">
        <v>0</v>
      </c>
      <c r="AH1400" s="124">
        <f t="shared" si="5442"/>
        <v>1425</v>
      </c>
      <c r="AI1400" s="340">
        <f t="shared" si="5443"/>
        <v>0.86363636363636365</v>
      </c>
    </row>
    <row r="1401" spans="1:35" ht="15.75" hidden="1" customHeight="1" thickBot="1" x14ac:dyDescent="0.3">
      <c r="A1401" s="360" t="s">
        <v>2077</v>
      </c>
      <c r="B1401" s="157">
        <v>2016</v>
      </c>
      <c r="C1401" s="157">
        <v>6</v>
      </c>
      <c r="D1401" s="342" t="s">
        <v>1016</v>
      </c>
      <c r="E1401" s="159">
        <v>42545</v>
      </c>
      <c r="F1401" s="159">
        <v>42548</v>
      </c>
      <c r="G1401" s="343">
        <f t="shared" ca="1" si="5431"/>
        <v>0</v>
      </c>
      <c r="H1401" s="156" t="s">
        <v>54</v>
      </c>
      <c r="I1401" s="156" t="s">
        <v>115</v>
      </c>
      <c r="J1401" s="156" t="s">
        <v>2078</v>
      </c>
      <c r="K1401" s="344" t="str">
        <f t="shared" ca="1" si="5432"/>
        <v>Completed</v>
      </c>
      <c r="L1401" s="157" t="s">
        <v>77</v>
      </c>
      <c r="M1401" s="157" t="s">
        <v>58</v>
      </c>
      <c r="N1401" s="157" t="s">
        <v>78</v>
      </c>
      <c r="O1401" s="157" t="s">
        <v>60</v>
      </c>
      <c r="P1401" s="157" t="s">
        <v>79</v>
      </c>
      <c r="Q1401" s="157" t="s">
        <v>79</v>
      </c>
      <c r="R1401" s="158">
        <v>1.25</v>
      </c>
      <c r="S1401" s="158">
        <v>4.25</v>
      </c>
      <c r="T1401" s="345">
        <v>200000</v>
      </c>
      <c r="U1401" s="345">
        <v>202444</v>
      </c>
      <c r="V1401" s="344">
        <f t="shared" si="5433"/>
        <v>0</v>
      </c>
      <c r="W1401" s="344">
        <f t="shared" si="5434"/>
        <v>200000</v>
      </c>
      <c r="X1401" s="345"/>
      <c r="Y1401" s="346">
        <f t="shared" si="5435"/>
        <v>0</v>
      </c>
      <c r="Z1401" s="347" t="e">
        <f t="shared" si="5436"/>
        <v>#DIV/0!</v>
      </c>
      <c r="AA1401" s="348">
        <f t="shared" si="5437"/>
        <v>250</v>
      </c>
      <c r="AB1401" s="349">
        <f t="shared" si="5438"/>
        <v>250</v>
      </c>
      <c r="AC1401" s="348">
        <f t="shared" si="5439"/>
        <v>0</v>
      </c>
      <c r="AD1401" s="350">
        <f t="shared" si="5440"/>
        <v>850</v>
      </c>
      <c r="AE1401" s="351">
        <f t="shared" ref="AE1401:AE1406" si="5444">IF((SUMIF($J$7:$J$1048576,J1401,$U$7:$U$1048576))&gt;(SUMIF($J$7:$J$1048576,J1401,$T$7:$T$1048576)),AD1401,(IF(O1401="cpv",(U1401*S1401),(U1401*S1401/1000))))</f>
        <v>850</v>
      </c>
      <c r="AF1401" s="352">
        <f t="shared" si="5441"/>
        <v>0</v>
      </c>
      <c r="AG1401" s="352">
        <v>0</v>
      </c>
      <c r="AH1401" s="352">
        <f t="shared" si="5442"/>
        <v>600</v>
      </c>
      <c r="AI1401" s="353">
        <f t="shared" si="5443"/>
        <v>0.70588235294117652</v>
      </c>
    </row>
    <row r="1402" spans="1:35" ht="15.75" hidden="1" customHeight="1" thickBot="1" x14ac:dyDescent="0.3">
      <c r="A1402" s="362" t="s">
        <v>2079</v>
      </c>
      <c r="B1402" s="141">
        <v>2016</v>
      </c>
      <c r="C1402" s="141">
        <v>6</v>
      </c>
      <c r="D1402" s="142" t="s">
        <v>1016</v>
      </c>
      <c r="E1402" s="143">
        <v>42547</v>
      </c>
      <c r="F1402" s="143">
        <v>42551</v>
      </c>
      <c r="G1402" s="144">
        <f t="shared" ca="1" si="5431"/>
        <v>0</v>
      </c>
      <c r="H1402" s="145" t="s">
        <v>84</v>
      </c>
      <c r="I1402" s="145" t="s">
        <v>1596</v>
      </c>
      <c r="J1402" s="145" t="s">
        <v>2080</v>
      </c>
      <c r="K1402" s="146" t="str">
        <f t="shared" ca="1" si="5432"/>
        <v>Completed</v>
      </c>
      <c r="L1402" s="141" t="s">
        <v>175</v>
      </c>
      <c r="M1402" s="141" t="s">
        <v>58</v>
      </c>
      <c r="N1402" s="141" t="s">
        <v>123</v>
      </c>
      <c r="O1402" s="141" t="s">
        <v>60</v>
      </c>
      <c r="P1402" s="141" t="s">
        <v>61</v>
      </c>
      <c r="Q1402" s="141" t="s">
        <v>62</v>
      </c>
      <c r="R1402" s="147"/>
      <c r="S1402" s="147">
        <v>10</v>
      </c>
      <c r="T1402" s="148">
        <v>700000</v>
      </c>
      <c r="U1402" s="148"/>
      <c r="V1402" s="146">
        <f t="shared" si="5433"/>
        <v>700000</v>
      </c>
      <c r="W1402" s="146">
        <f t="shared" si="5434"/>
        <v>0</v>
      </c>
      <c r="X1402" s="148"/>
      <c r="Y1402" s="149" t="e">
        <f t="shared" si="5435"/>
        <v>#DIV/0!</v>
      </c>
      <c r="Z1402" s="150" t="e">
        <f t="shared" si="5436"/>
        <v>#DIV/0!</v>
      </c>
      <c r="AA1402" s="151">
        <f t="shared" si="5437"/>
        <v>0</v>
      </c>
      <c r="AB1402" s="152">
        <f t="shared" si="5438"/>
        <v>0</v>
      </c>
      <c r="AC1402" s="151">
        <f t="shared" si="5439"/>
        <v>0</v>
      </c>
      <c r="AD1402" s="153">
        <f t="shared" si="5440"/>
        <v>7000</v>
      </c>
      <c r="AE1402" s="295">
        <f t="shared" si="5444"/>
        <v>0</v>
      </c>
      <c r="AF1402" s="154">
        <f t="shared" si="5441"/>
        <v>-7000</v>
      </c>
      <c r="AG1402" s="154">
        <v>0</v>
      </c>
      <c r="AH1402" s="154">
        <f t="shared" si="5442"/>
        <v>0</v>
      </c>
      <c r="AI1402" s="354" t="e">
        <f t="shared" si="5443"/>
        <v>#DIV/0!</v>
      </c>
    </row>
    <row r="1403" spans="1:35" ht="15" hidden="1" customHeight="1" x14ac:dyDescent="0.3">
      <c r="A1403" s="359" t="s">
        <v>2081</v>
      </c>
      <c r="B1403" s="111">
        <v>2016</v>
      </c>
      <c r="C1403" s="111">
        <v>6</v>
      </c>
      <c r="D1403" s="112" t="s">
        <v>1016</v>
      </c>
      <c r="E1403" s="113">
        <v>42547</v>
      </c>
      <c r="F1403" s="113">
        <v>42551</v>
      </c>
      <c r="G1403" s="114">
        <f t="shared" ca="1" si="5431"/>
        <v>0</v>
      </c>
      <c r="H1403" s="115" t="s">
        <v>84</v>
      </c>
      <c r="I1403" s="115" t="s">
        <v>1276</v>
      </c>
      <c r="J1403" s="115" t="s">
        <v>2085</v>
      </c>
      <c r="K1403" s="116" t="str">
        <f t="shared" ca="1" si="5432"/>
        <v>Completed</v>
      </c>
      <c r="L1403" s="111" t="s">
        <v>82</v>
      </c>
      <c r="M1403" s="111" t="s">
        <v>58</v>
      </c>
      <c r="N1403" s="111" t="s">
        <v>78</v>
      </c>
      <c r="O1403" s="111" t="s">
        <v>60</v>
      </c>
      <c r="P1403" s="111" t="s">
        <v>79</v>
      </c>
      <c r="Q1403" s="111" t="s">
        <v>79</v>
      </c>
      <c r="R1403" s="117">
        <v>0.5</v>
      </c>
      <c r="S1403" s="117">
        <v>4.5</v>
      </c>
      <c r="T1403" s="118">
        <v>600000</v>
      </c>
      <c r="U1403" s="118">
        <v>356885</v>
      </c>
      <c r="V1403" s="116">
        <f t="shared" si="5433"/>
        <v>243115</v>
      </c>
      <c r="W1403" s="116">
        <f t="shared" si="5434"/>
        <v>356885</v>
      </c>
      <c r="X1403" s="118"/>
      <c r="Y1403" s="119">
        <f t="shared" si="5435"/>
        <v>0</v>
      </c>
      <c r="Z1403" s="120" t="e">
        <f t="shared" si="5436"/>
        <v>#DIV/0!</v>
      </c>
      <c r="AA1403" s="121">
        <f t="shared" si="5437"/>
        <v>300</v>
      </c>
      <c r="AB1403" s="122">
        <f t="shared" si="5438"/>
        <v>178.4425</v>
      </c>
      <c r="AC1403" s="121">
        <f t="shared" si="5439"/>
        <v>-121.5575</v>
      </c>
      <c r="AD1403" s="123">
        <f t="shared" si="5440"/>
        <v>2700</v>
      </c>
      <c r="AE1403" s="293">
        <f t="shared" si="5444"/>
        <v>1605.9825000000001</v>
      </c>
      <c r="AF1403" s="124">
        <f t="shared" si="5441"/>
        <v>-1094.0174999999999</v>
      </c>
      <c r="AG1403" s="124">
        <v>0</v>
      </c>
      <c r="AH1403" s="124">
        <f t="shared" si="5442"/>
        <v>1427.54</v>
      </c>
      <c r="AI1403" s="340">
        <f t="shared" si="5443"/>
        <v>0.88888888888888884</v>
      </c>
    </row>
    <row r="1404" spans="1:35" ht="15" hidden="1" customHeight="1" x14ac:dyDescent="0.3">
      <c r="A1404" s="361" t="s">
        <v>2082</v>
      </c>
      <c r="B1404" s="97">
        <v>2016</v>
      </c>
      <c r="C1404" s="97">
        <v>6</v>
      </c>
      <c r="D1404" s="98" t="s">
        <v>1016</v>
      </c>
      <c r="E1404" s="99">
        <v>42547</v>
      </c>
      <c r="F1404" s="99">
        <v>42551</v>
      </c>
      <c r="G1404" s="100">
        <f t="shared" ca="1" si="5431"/>
        <v>0</v>
      </c>
      <c r="H1404" s="96" t="s">
        <v>84</v>
      </c>
      <c r="I1404" s="96" t="s">
        <v>1276</v>
      </c>
      <c r="J1404" s="96" t="s">
        <v>2085</v>
      </c>
      <c r="K1404" s="101" t="str">
        <f t="shared" ca="1" si="5432"/>
        <v>Completed</v>
      </c>
      <c r="L1404" s="97" t="s">
        <v>72</v>
      </c>
      <c r="M1404" s="97" t="s">
        <v>58</v>
      </c>
      <c r="N1404" s="97" t="s">
        <v>78</v>
      </c>
      <c r="O1404" s="97" t="s">
        <v>60</v>
      </c>
      <c r="P1404" s="97" t="s">
        <v>79</v>
      </c>
      <c r="Q1404" s="97" t="s">
        <v>79</v>
      </c>
      <c r="R1404" s="102">
        <v>1.5</v>
      </c>
      <c r="S1404" s="102">
        <v>4.5</v>
      </c>
      <c r="T1404" s="103">
        <v>200000</v>
      </c>
      <c r="U1404" s="103">
        <v>204146</v>
      </c>
      <c r="V1404" s="101">
        <f t="shared" si="5433"/>
        <v>0</v>
      </c>
      <c r="W1404" s="101">
        <f t="shared" si="5434"/>
        <v>200000</v>
      </c>
      <c r="X1404" s="103">
        <v>401</v>
      </c>
      <c r="Y1404" s="104">
        <f t="shared" si="5435"/>
        <v>1.9642804659410424E-3</v>
      </c>
      <c r="Z1404" s="105">
        <f t="shared" si="5436"/>
        <v>2.2909152119700749</v>
      </c>
      <c r="AA1404" s="106">
        <f t="shared" si="5437"/>
        <v>300</v>
      </c>
      <c r="AB1404" s="107">
        <f t="shared" si="5438"/>
        <v>300</v>
      </c>
      <c r="AC1404" s="106">
        <f t="shared" si="5439"/>
        <v>0</v>
      </c>
      <c r="AD1404" s="108">
        <f t="shared" si="5440"/>
        <v>900</v>
      </c>
      <c r="AE1404" s="298">
        <f t="shared" si="5444"/>
        <v>918.65700000000004</v>
      </c>
      <c r="AF1404" s="109">
        <f t="shared" si="5441"/>
        <v>18.657000000000039</v>
      </c>
      <c r="AG1404" s="109">
        <v>0</v>
      </c>
      <c r="AH1404" s="109">
        <f t="shared" si="5442"/>
        <v>618.65700000000004</v>
      </c>
      <c r="AI1404" s="341">
        <f t="shared" si="5443"/>
        <v>0.67343633151437376</v>
      </c>
    </row>
    <row r="1405" spans="1:35" ht="15" hidden="1" customHeight="1" x14ac:dyDescent="0.3">
      <c r="A1405" s="361" t="s">
        <v>2083</v>
      </c>
      <c r="B1405" s="97">
        <v>2016</v>
      </c>
      <c r="C1405" s="97">
        <v>6</v>
      </c>
      <c r="D1405" s="98" t="s">
        <v>1016</v>
      </c>
      <c r="E1405" s="99">
        <v>42547</v>
      </c>
      <c r="F1405" s="99">
        <v>42551</v>
      </c>
      <c r="G1405" s="100">
        <f t="shared" ca="1" si="5431"/>
        <v>0</v>
      </c>
      <c r="H1405" s="96" t="s">
        <v>84</v>
      </c>
      <c r="I1405" s="96" t="s">
        <v>1276</v>
      </c>
      <c r="J1405" s="96" t="s">
        <v>2085</v>
      </c>
      <c r="K1405" s="101" t="str">
        <f t="shared" ca="1" si="5432"/>
        <v>Completed</v>
      </c>
      <c r="L1405" s="97" t="s">
        <v>410</v>
      </c>
      <c r="M1405" s="97" t="s">
        <v>58</v>
      </c>
      <c r="N1405" s="97" t="s">
        <v>78</v>
      </c>
      <c r="O1405" s="97" t="s">
        <v>60</v>
      </c>
      <c r="P1405" s="97" t="s">
        <v>79</v>
      </c>
      <c r="Q1405" s="97" t="s">
        <v>79</v>
      </c>
      <c r="R1405" s="102">
        <v>2</v>
      </c>
      <c r="S1405" s="102">
        <v>4.5</v>
      </c>
      <c r="T1405" s="103">
        <v>200000</v>
      </c>
      <c r="U1405" s="103">
        <v>53420</v>
      </c>
      <c r="V1405" s="101">
        <f t="shared" si="5433"/>
        <v>146580</v>
      </c>
      <c r="W1405" s="101">
        <f t="shared" si="5434"/>
        <v>53420</v>
      </c>
      <c r="X1405" s="103"/>
      <c r="Y1405" s="104">
        <f t="shared" si="5435"/>
        <v>0</v>
      </c>
      <c r="Z1405" s="105" t="e">
        <f t="shared" si="5436"/>
        <v>#DIV/0!</v>
      </c>
      <c r="AA1405" s="106">
        <f t="shared" si="5437"/>
        <v>400</v>
      </c>
      <c r="AB1405" s="107">
        <f t="shared" si="5438"/>
        <v>106.84</v>
      </c>
      <c r="AC1405" s="106">
        <f t="shared" si="5439"/>
        <v>-293.15999999999997</v>
      </c>
      <c r="AD1405" s="108">
        <f t="shared" si="5440"/>
        <v>900</v>
      </c>
      <c r="AE1405" s="298">
        <f t="shared" si="5444"/>
        <v>240.39</v>
      </c>
      <c r="AF1405" s="109">
        <f t="shared" si="5441"/>
        <v>-659.61</v>
      </c>
      <c r="AG1405" s="109">
        <v>0</v>
      </c>
      <c r="AH1405" s="109">
        <f t="shared" si="5442"/>
        <v>133.54999999999998</v>
      </c>
      <c r="AI1405" s="341">
        <f t="shared" si="5443"/>
        <v>0.55555555555555547</v>
      </c>
    </row>
    <row r="1406" spans="1:35" ht="15.75" hidden="1" customHeight="1" thickBot="1" x14ac:dyDescent="0.3">
      <c r="A1406" s="360" t="s">
        <v>2084</v>
      </c>
      <c r="B1406" s="157">
        <v>2016</v>
      </c>
      <c r="C1406" s="157">
        <v>6</v>
      </c>
      <c r="D1406" s="342" t="s">
        <v>1016</v>
      </c>
      <c r="E1406" s="159">
        <v>42547</v>
      </c>
      <c r="F1406" s="159">
        <v>42551</v>
      </c>
      <c r="G1406" s="343">
        <f t="shared" ca="1" si="5431"/>
        <v>0</v>
      </c>
      <c r="H1406" s="156" t="s">
        <v>84</v>
      </c>
      <c r="I1406" s="156" t="s">
        <v>1276</v>
      </c>
      <c r="J1406" s="156" t="s">
        <v>2085</v>
      </c>
      <c r="K1406" s="344" t="str">
        <f t="shared" ca="1" si="5432"/>
        <v>Completed</v>
      </c>
      <c r="L1406" s="157" t="s">
        <v>64</v>
      </c>
      <c r="M1406" s="157" t="s">
        <v>58</v>
      </c>
      <c r="N1406" s="157" t="s">
        <v>78</v>
      </c>
      <c r="O1406" s="157" t="s">
        <v>60</v>
      </c>
      <c r="P1406" s="157" t="s">
        <v>79</v>
      </c>
      <c r="Q1406" s="157" t="s">
        <v>79</v>
      </c>
      <c r="R1406" s="158">
        <v>2.5</v>
      </c>
      <c r="S1406" s="158">
        <v>4.5</v>
      </c>
      <c r="T1406" s="345">
        <v>170000</v>
      </c>
      <c r="U1406" s="345">
        <v>98383</v>
      </c>
      <c r="V1406" s="344">
        <f t="shared" si="5433"/>
        <v>71617</v>
      </c>
      <c r="W1406" s="344">
        <f t="shared" si="5434"/>
        <v>98383</v>
      </c>
      <c r="X1406" s="345">
        <v>1959</v>
      </c>
      <c r="Y1406" s="346">
        <f t="shared" si="5435"/>
        <v>1.9911976662634806E-2</v>
      </c>
      <c r="Z1406" s="347">
        <f t="shared" si="5436"/>
        <v>0.2259946401225115</v>
      </c>
      <c r="AA1406" s="348">
        <f t="shared" si="5437"/>
        <v>425</v>
      </c>
      <c r="AB1406" s="349">
        <f t="shared" si="5438"/>
        <v>245.95749999999998</v>
      </c>
      <c r="AC1406" s="348">
        <f t="shared" si="5439"/>
        <v>-179.04250000000002</v>
      </c>
      <c r="AD1406" s="350">
        <f t="shared" si="5440"/>
        <v>765</v>
      </c>
      <c r="AE1406" s="351">
        <f t="shared" si="5444"/>
        <v>442.7235</v>
      </c>
      <c r="AF1406" s="352">
        <f t="shared" si="5441"/>
        <v>-322.2765</v>
      </c>
      <c r="AG1406" s="352">
        <v>0</v>
      </c>
      <c r="AH1406" s="352">
        <f t="shared" si="5442"/>
        <v>196.76600000000002</v>
      </c>
      <c r="AI1406" s="353">
        <f t="shared" si="5443"/>
        <v>0.44444444444444448</v>
      </c>
    </row>
    <row r="1407" spans="1:35" ht="15.75" hidden="1" customHeight="1" thickBot="1" x14ac:dyDescent="0.3">
      <c r="A1407" s="362" t="s">
        <v>2086</v>
      </c>
      <c r="B1407" s="141">
        <v>2016</v>
      </c>
      <c r="C1407" s="141">
        <v>6</v>
      </c>
      <c r="D1407" s="142" t="s">
        <v>1016</v>
      </c>
      <c r="E1407" s="143">
        <v>42548</v>
      </c>
      <c r="F1407" s="143">
        <v>42551</v>
      </c>
      <c r="G1407" s="144">
        <f t="shared" ref="G1407:G1410" ca="1" si="5445">IF($N$1&gt;F1407,0,(F1407-$N$1))</f>
        <v>0</v>
      </c>
      <c r="H1407" s="145" t="s">
        <v>84</v>
      </c>
      <c r="I1407" s="145" t="s">
        <v>170</v>
      </c>
      <c r="J1407" s="145" t="s">
        <v>2087</v>
      </c>
      <c r="K1407" s="146" t="str">
        <f t="shared" ref="K1407:K1410" ca="1" si="5446">IF(F1407=0,$L$3,(IF(G1407=0,$L$1,$L$2)))</f>
        <v>Completed</v>
      </c>
      <c r="L1407" s="141" t="s">
        <v>175</v>
      </c>
      <c r="M1407" s="141" t="s">
        <v>58</v>
      </c>
      <c r="N1407" s="141" t="s">
        <v>59</v>
      </c>
      <c r="O1407" s="141" t="s">
        <v>60</v>
      </c>
      <c r="P1407" s="141" t="s">
        <v>61</v>
      </c>
      <c r="Q1407" s="141" t="s">
        <v>62</v>
      </c>
      <c r="R1407" s="147"/>
      <c r="S1407" s="147">
        <v>1.5</v>
      </c>
      <c r="T1407" s="148">
        <v>1600000</v>
      </c>
      <c r="U1407" s="148">
        <v>1019141</v>
      </c>
      <c r="V1407" s="146">
        <f t="shared" ref="V1407:V1410" si="5447">IF(U1407&gt;T1407,0,T1407-U1407)</f>
        <v>580859</v>
      </c>
      <c r="W1407" s="146">
        <f t="shared" ref="W1407:W1410" si="5448">IF(U1407&gt;T1407,T1407,U1407)</f>
        <v>1019141</v>
      </c>
      <c r="X1407" s="148"/>
      <c r="Y1407" s="149">
        <f t="shared" ref="Y1407:Y1410" si="5449">X1407/U1407</f>
        <v>0</v>
      </c>
      <c r="Z1407" s="150" t="e">
        <f t="shared" ref="Z1407:Z1410" si="5450">AE1407/X1407</f>
        <v>#DIV/0!</v>
      </c>
      <c r="AA1407" s="151">
        <f t="shared" ref="AA1407:AA1410" si="5451">IF(O1407="cpv",(T1407*R1407),(T1407/1000*R1407))</f>
        <v>0</v>
      </c>
      <c r="AB1407" s="152">
        <v>336.85413167573</v>
      </c>
      <c r="AC1407" s="151">
        <f t="shared" ref="AC1407:AC1410" si="5452">AB1407-AA1407</f>
        <v>336.85413167573</v>
      </c>
      <c r="AD1407" s="153">
        <f t="shared" ref="AD1407:AD1410" si="5453">IF(O1407="cpv",(T1407*S1407),(T1407/1000*S1407))</f>
        <v>2400</v>
      </c>
      <c r="AE1407" s="295">
        <v>1558.29</v>
      </c>
      <c r="AF1407" s="154">
        <f t="shared" ref="AF1407:AF1410" si="5454">AE1407-AD1407</f>
        <v>-841.71</v>
      </c>
      <c r="AG1407" s="154">
        <v>0</v>
      </c>
      <c r="AH1407" s="154">
        <f t="shared" ref="AH1407:AH1410" si="5455">AE1407-AB1407-AG1407</f>
        <v>1221.4358683242699</v>
      </c>
      <c r="AI1407" s="354">
        <f t="shared" ref="AI1407:AI1410" si="5456">AH1407/AE1407</f>
        <v>0.78383090973071123</v>
      </c>
    </row>
    <row r="1408" spans="1:35" ht="15" hidden="1" customHeight="1" x14ac:dyDescent="0.3">
      <c r="A1408" s="359" t="s">
        <v>2088</v>
      </c>
      <c r="B1408" s="111">
        <v>2016</v>
      </c>
      <c r="C1408" s="111">
        <v>6</v>
      </c>
      <c r="D1408" s="112" t="s">
        <v>1016</v>
      </c>
      <c r="E1408" s="113">
        <v>42548</v>
      </c>
      <c r="F1408" s="113">
        <v>42551</v>
      </c>
      <c r="G1408" s="114">
        <f t="shared" ca="1" si="5445"/>
        <v>0</v>
      </c>
      <c r="H1408" s="115" t="s">
        <v>95</v>
      </c>
      <c r="I1408" s="115" t="s">
        <v>353</v>
      </c>
      <c r="J1408" s="115" t="s">
        <v>2090</v>
      </c>
      <c r="K1408" s="116" t="str">
        <f t="shared" ca="1" si="5446"/>
        <v>Completed</v>
      </c>
      <c r="L1408" s="111" t="s">
        <v>82</v>
      </c>
      <c r="M1408" s="111" t="s">
        <v>58</v>
      </c>
      <c r="N1408" s="111" t="s">
        <v>78</v>
      </c>
      <c r="O1408" s="111" t="s">
        <v>60</v>
      </c>
      <c r="P1408" s="111" t="s">
        <v>79</v>
      </c>
      <c r="Q1408" s="111" t="s">
        <v>79</v>
      </c>
      <c r="R1408" s="117">
        <v>0.5</v>
      </c>
      <c r="S1408" s="117">
        <v>4.25</v>
      </c>
      <c r="T1408" s="118">
        <v>200000</v>
      </c>
      <c r="U1408" s="118">
        <v>103292</v>
      </c>
      <c r="V1408" s="116">
        <f t="shared" si="5447"/>
        <v>96708</v>
      </c>
      <c r="W1408" s="116">
        <f t="shared" si="5448"/>
        <v>103292</v>
      </c>
      <c r="X1408" s="118"/>
      <c r="Y1408" s="119">
        <f t="shared" si="5449"/>
        <v>0</v>
      </c>
      <c r="Z1408" s="120" t="e">
        <f t="shared" si="5450"/>
        <v>#DIV/0!</v>
      </c>
      <c r="AA1408" s="121">
        <f t="shared" si="5451"/>
        <v>100</v>
      </c>
      <c r="AB1408" s="122">
        <f t="shared" ref="AB1408:AB1410" si="5457">IF(O1408="cpv",(IF(V1408&gt;0,U1408*R1408,AA1408)),(IF(V1408&gt;0,U1408/1000*R1408,AA1408)))</f>
        <v>51.646000000000001</v>
      </c>
      <c r="AC1408" s="121">
        <f t="shared" si="5452"/>
        <v>-48.353999999999999</v>
      </c>
      <c r="AD1408" s="123">
        <f t="shared" si="5453"/>
        <v>850</v>
      </c>
      <c r="AE1408" s="293">
        <v>480</v>
      </c>
      <c r="AF1408" s="124">
        <f t="shared" si="5454"/>
        <v>-370</v>
      </c>
      <c r="AG1408" s="124">
        <v>0</v>
      </c>
      <c r="AH1408" s="124">
        <f t="shared" si="5455"/>
        <v>428.35399999999998</v>
      </c>
      <c r="AI1408" s="340">
        <f t="shared" si="5456"/>
        <v>0.89240416666666667</v>
      </c>
    </row>
    <row r="1409" spans="1:37" ht="15.75" hidden="1" customHeight="1" thickBot="1" x14ac:dyDescent="0.3">
      <c r="A1409" s="360" t="s">
        <v>2089</v>
      </c>
      <c r="B1409" s="157">
        <v>2016</v>
      </c>
      <c r="C1409" s="157">
        <v>6</v>
      </c>
      <c r="D1409" s="342" t="s">
        <v>1016</v>
      </c>
      <c r="E1409" s="159">
        <v>42548</v>
      </c>
      <c r="F1409" s="159">
        <v>42551</v>
      </c>
      <c r="G1409" s="343">
        <f t="shared" ca="1" si="5445"/>
        <v>0</v>
      </c>
      <c r="H1409" s="156" t="s">
        <v>95</v>
      </c>
      <c r="I1409" s="156" t="s">
        <v>353</v>
      </c>
      <c r="J1409" s="156" t="s">
        <v>2090</v>
      </c>
      <c r="K1409" s="344" t="str">
        <f t="shared" ca="1" si="5446"/>
        <v>Completed</v>
      </c>
      <c r="L1409" s="157" t="s">
        <v>64</v>
      </c>
      <c r="M1409" s="157" t="s">
        <v>58</v>
      </c>
      <c r="N1409" s="157" t="s">
        <v>78</v>
      </c>
      <c r="O1409" s="157" t="s">
        <v>60</v>
      </c>
      <c r="P1409" s="157" t="s">
        <v>79</v>
      </c>
      <c r="Q1409" s="157" t="s">
        <v>79</v>
      </c>
      <c r="R1409" s="158">
        <v>2.5</v>
      </c>
      <c r="S1409" s="158">
        <v>4.25</v>
      </c>
      <c r="T1409" s="345">
        <v>100000</v>
      </c>
      <c r="U1409" s="345">
        <v>65281</v>
      </c>
      <c r="V1409" s="344">
        <f t="shared" si="5447"/>
        <v>34719</v>
      </c>
      <c r="W1409" s="344">
        <f t="shared" si="5448"/>
        <v>65281</v>
      </c>
      <c r="X1409" s="345">
        <v>1486</v>
      </c>
      <c r="Y1409" s="346">
        <f t="shared" si="5449"/>
        <v>2.2763131692222851E-2</v>
      </c>
      <c r="Z1409" s="347">
        <f t="shared" si="5450"/>
        <v>0.19111709286675641</v>
      </c>
      <c r="AA1409" s="348">
        <f t="shared" si="5451"/>
        <v>250</v>
      </c>
      <c r="AB1409" s="349">
        <f t="shared" si="5457"/>
        <v>163.20250000000001</v>
      </c>
      <c r="AC1409" s="348">
        <f t="shared" si="5452"/>
        <v>-86.797499999999985</v>
      </c>
      <c r="AD1409" s="350">
        <f t="shared" si="5453"/>
        <v>425</v>
      </c>
      <c r="AE1409" s="351">
        <v>284</v>
      </c>
      <c r="AF1409" s="352">
        <f t="shared" si="5454"/>
        <v>-141</v>
      </c>
      <c r="AG1409" s="352">
        <v>0</v>
      </c>
      <c r="AH1409" s="352">
        <f t="shared" si="5455"/>
        <v>120.79749999999999</v>
      </c>
      <c r="AI1409" s="353">
        <f t="shared" si="5456"/>
        <v>0.42534330985915486</v>
      </c>
    </row>
    <row r="1410" spans="1:37" ht="15.75" hidden="1" customHeight="1" thickBot="1" x14ac:dyDescent="0.3">
      <c r="A1410" s="434" t="s">
        <v>2099</v>
      </c>
      <c r="B1410" s="111">
        <v>2016</v>
      </c>
      <c r="C1410" s="157">
        <v>6</v>
      </c>
      <c r="D1410" s="436" t="s">
        <v>1016</v>
      </c>
      <c r="E1410" s="435">
        <v>42522</v>
      </c>
      <c r="F1410" s="435">
        <v>42551</v>
      </c>
      <c r="G1410" s="437">
        <f t="shared" ca="1" si="5445"/>
        <v>0</v>
      </c>
      <c r="H1410" s="438" t="s">
        <v>54</v>
      </c>
      <c r="I1410" s="438" t="s">
        <v>1350</v>
      </c>
      <c r="J1410" s="438" t="s">
        <v>2101</v>
      </c>
      <c r="K1410" s="437" t="str">
        <f t="shared" ca="1" si="5446"/>
        <v>Completed</v>
      </c>
      <c r="L1410" s="435" t="s">
        <v>410</v>
      </c>
      <c r="M1410" s="435" t="s">
        <v>58</v>
      </c>
      <c r="N1410" s="435" t="s">
        <v>108</v>
      </c>
      <c r="O1410" s="435" t="s">
        <v>109</v>
      </c>
      <c r="P1410" s="435" t="s">
        <v>100</v>
      </c>
      <c r="Q1410" s="458" t="s">
        <v>101</v>
      </c>
      <c r="R1410" s="460">
        <v>0.02</v>
      </c>
      <c r="S1410" s="117">
        <v>3.3000000000000002E-2</v>
      </c>
      <c r="T1410" s="461">
        <v>20000</v>
      </c>
      <c r="U1410" s="118">
        <v>51111</v>
      </c>
      <c r="V1410" s="437">
        <f t="shared" si="5447"/>
        <v>0</v>
      </c>
      <c r="W1410" s="116">
        <f t="shared" si="5448"/>
        <v>20000</v>
      </c>
      <c r="X1410" s="439"/>
      <c r="Y1410" s="437">
        <f t="shared" si="5449"/>
        <v>0</v>
      </c>
      <c r="Z1410" s="440" t="e">
        <f t="shared" si="5450"/>
        <v>#DIV/0!</v>
      </c>
      <c r="AA1410" s="437">
        <f t="shared" si="5451"/>
        <v>400</v>
      </c>
      <c r="AB1410" s="441">
        <f t="shared" si="5457"/>
        <v>400</v>
      </c>
      <c r="AC1410" s="437">
        <f t="shared" si="5452"/>
        <v>0</v>
      </c>
      <c r="AD1410" s="442">
        <f t="shared" si="5453"/>
        <v>660</v>
      </c>
      <c r="AE1410" s="443">
        <v>300</v>
      </c>
      <c r="AF1410" s="444">
        <f t="shared" si="5454"/>
        <v>-360</v>
      </c>
      <c r="AG1410" s="444">
        <v>0</v>
      </c>
      <c r="AH1410" s="444">
        <f t="shared" si="5455"/>
        <v>-100</v>
      </c>
      <c r="AI1410" s="445">
        <f t="shared" si="5456"/>
        <v>-0.33333333333333331</v>
      </c>
    </row>
    <row r="1411" spans="1:37" ht="15.75" hidden="1" customHeight="1" thickBot="1" x14ac:dyDescent="0.3">
      <c r="A1411" s="446" t="s">
        <v>2100</v>
      </c>
      <c r="B1411" s="157">
        <v>2016</v>
      </c>
      <c r="C1411" s="157">
        <v>6</v>
      </c>
      <c r="D1411" s="448" t="s">
        <v>1016</v>
      </c>
      <c r="E1411" s="447">
        <v>42522</v>
      </c>
      <c r="F1411" s="447">
        <v>42551</v>
      </c>
      <c r="G1411" s="449">
        <f t="shared" ref="G1411:G1413" ca="1" si="5458">IF($N$1&gt;F1411,0,(F1411-$N$1))</f>
        <v>0</v>
      </c>
      <c r="H1411" s="450" t="s">
        <v>54</v>
      </c>
      <c r="I1411" s="450" t="s">
        <v>1350</v>
      </c>
      <c r="J1411" s="450" t="s">
        <v>2101</v>
      </c>
      <c r="K1411" s="449" t="str">
        <f t="shared" ref="K1411:K1413" ca="1" si="5459">IF(F1411=0,$L$3,(IF(G1411=0,$L$1,$L$2)))</f>
        <v>Completed</v>
      </c>
      <c r="L1411" s="447" t="s">
        <v>64</v>
      </c>
      <c r="M1411" s="447" t="s">
        <v>58</v>
      </c>
      <c r="N1411" s="447" t="s">
        <v>108</v>
      </c>
      <c r="O1411" s="447" t="s">
        <v>109</v>
      </c>
      <c r="P1411" s="447" t="s">
        <v>100</v>
      </c>
      <c r="Q1411" s="459" t="s">
        <v>101</v>
      </c>
      <c r="R1411" s="462">
        <v>6.0000000000000001E-3</v>
      </c>
      <c r="S1411" s="158">
        <v>3.3000000000000002E-2</v>
      </c>
      <c r="T1411" s="463">
        <v>20000</v>
      </c>
      <c r="U1411" s="118">
        <v>22156</v>
      </c>
      <c r="V1411" s="449">
        <f t="shared" ref="V1411:V1413" si="5460">IF(U1411&gt;T1411,0,T1411-U1411)</f>
        <v>0</v>
      </c>
      <c r="W1411" s="116">
        <f t="shared" ref="W1411:W1413" si="5461">IF(U1411&gt;T1411,T1411,U1411)</f>
        <v>20000</v>
      </c>
      <c r="X1411" s="451"/>
      <c r="Y1411" s="449">
        <f t="shared" ref="Y1411:Y1413" si="5462">X1411/U1411</f>
        <v>0</v>
      </c>
      <c r="Z1411" s="452" t="e">
        <f t="shared" ref="Z1411:Z1413" si="5463">AE1411/X1411</f>
        <v>#DIV/0!</v>
      </c>
      <c r="AA1411" s="449">
        <f t="shared" ref="AA1411:AA1413" si="5464">IF(O1411="cpv",(T1411*R1411),(T1411/1000*R1411))</f>
        <v>120</v>
      </c>
      <c r="AB1411" s="453">
        <f t="shared" ref="AB1411:AB1413" si="5465">IF(O1411="cpv",(IF(V1411&gt;0,U1411*R1411,AA1411)),(IF(V1411&gt;0,U1411/1000*R1411,AA1411)))</f>
        <v>120</v>
      </c>
      <c r="AC1411" s="449">
        <f t="shared" ref="AC1411:AC1413" si="5466">AB1411-AA1411</f>
        <v>0</v>
      </c>
      <c r="AD1411" s="454">
        <f t="shared" ref="AD1411:AD1413" si="5467">IF(O1411="cpv",(T1411*S1411),(T1411/1000*S1411))</f>
        <v>660</v>
      </c>
      <c r="AE1411" s="455">
        <v>442</v>
      </c>
      <c r="AF1411" s="456">
        <f t="shared" ref="AF1411:AF1413" si="5468">AE1411-AD1411</f>
        <v>-218</v>
      </c>
      <c r="AG1411" s="456">
        <v>0</v>
      </c>
      <c r="AH1411" s="456">
        <f t="shared" ref="AH1411:AH1413" si="5469">AE1411-AB1411-AG1411</f>
        <v>322</v>
      </c>
      <c r="AI1411" s="457">
        <f t="shared" ref="AI1411:AI1413" si="5470">AH1411/AE1411</f>
        <v>0.72850678733031671</v>
      </c>
    </row>
    <row r="1412" spans="1:37" ht="15.75" hidden="1" customHeight="1" thickBot="1" x14ac:dyDescent="0.3">
      <c r="A1412" s="464" t="s">
        <v>2102</v>
      </c>
      <c r="B1412" s="141">
        <v>2016</v>
      </c>
      <c r="C1412" s="141">
        <v>6</v>
      </c>
      <c r="D1412" s="142" t="s">
        <v>1016</v>
      </c>
      <c r="E1412" s="143">
        <v>42522</v>
      </c>
      <c r="F1412" s="143">
        <v>42551</v>
      </c>
      <c r="G1412" s="144">
        <f t="shared" ca="1" si="5458"/>
        <v>0</v>
      </c>
      <c r="H1412" s="465" t="s">
        <v>54</v>
      </c>
      <c r="I1412" s="465" t="s">
        <v>1350</v>
      </c>
      <c r="J1412" s="465" t="s">
        <v>2103</v>
      </c>
      <c r="K1412" s="146" t="str">
        <f t="shared" ca="1" si="5459"/>
        <v>Completed</v>
      </c>
      <c r="L1412" s="141" t="s">
        <v>77</v>
      </c>
      <c r="M1412" s="141" t="s">
        <v>58</v>
      </c>
      <c r="N1412" s="141" t="s">
        <v>78</v>
      </c>
      <c r="O1412" s="141" t="s">
        <v>60</v>
      </c>
      <c r="P1412" s="141" t="s">
        <v>79</v>
      </c>
      <c r="Q1412" s="141" t="s">
        <v>79</v>
      </c>
      <c r="R1412" s="147">
        <v>1.25</v>
      </c>
      <c r="S1412" s="147">
        <v>4.25</v>
      </c>
      <c r="T1412" s="148">
        <v>150000</v>
      </c>
      <c r="U1412" s="148">
        <v>160000</v>
      </c>
      <c r="V1412" s="146">
        <f t="shared" si="5460"/>
        <v>0</v>
      </c>
      <c r="W1412" s="146">
        <f t="shared" si="5461"/>
        <v>150000</v>
      </c>
      <c r="X1412" s="148"/>
      <c r="Y1412" s="149">
        <f t="shared" si="5462"/>
        <v>0</v>
      </c>
      <c r="Z1412" s="150" t="e">
        <f t="shared" si="5463"/>
        <v>#DIV/0!</v>
      </c>
      <c r="AA1412" s="151">
        <f t="shared" si="5464"/>
        <v>187.5</v>
      </c>
      <c r="AB1412" s="152">
        <f t="shared" si="5465"/>
        <v>187.5</v>
      </c>
      <c r="AC1412" s="151">
        <f t="shared" si="5466"/>
        <v>0</v>
      </c>
      <c r="AD1412" s="153">
        <f t="shared" si="5467"/>
        <v>637.5</v>
      </c>
      <c r="AE1412" s="295">
        <v>622</v>
      </c>
      <c r="AF1412" s="154">
        <f t="shared" si="5468"/>
        <v>-15.5</v>
      </c>
      <c r="AG1412" s="154">
        <v>0</v>
      </c>
      <c r="AH1412" s="154">
        <f t="shared" si="5469"/>
        <v>434.5</v>
      </c>
      <c r="AI1412" s="354">
        <f t="shared" si="5470"/>
        <v>0.69855305466237938</v>
      </c>
    </row>
    <row r="1413" spans="1:37" ht="15" hidden="1" customHeight="1" thickBot="1" x14ac:dyDescent="0.3">
      <c r="A1413" s="359" t="s">
        <v>2105</v>
      </c>
      <c r="B1413" s="111">
        <v>2016</v>
      </c>
      <c r="C1413" s="111">
        <v>7</v>
      </c>
      <c r="D1413" s="112" t="s">
        <v>2298</v>
      </c>
      <c r="E1413" s="113">
        <v>42552</v>
      </c>
      <c r="F1413" s="113">
        <v>42556</v>
      </c>
      <c r="G1413" s="114">
        <f t="shared" ca="1" si="5458"/>
        <v>0</v>
      </c>
      <c r="H1413" s="115" t="s">
        <v>74</v>
      </c>
      <c r="I1413" s="115" t="s">
        <v>359</v>
      </c>
      <c r="J1413" s="115" t="s">
        <v>2107</v>
      </c>
      <c r="K1413" s="116" t="str">
        <f t="shared" ca="1" si="5459"/>
        <v>Completed</v>
      </c>
      <c r="L1413" s="111" t="s">
        <v>82</v>
      </c>
      <c r="M1413" s="111" t="s">
        <v>58</v>
      </c>
      <c r="N1413" s="111" t="s">
        <v>59</v>
      </c>
      <c r="O1413" s="111" t="s">
        <v>60</v>
      </c>
      <c r="P1413" s="111" t="s">
        <v>61</v>
      </c>
      <c r="Q1413" s="111" t="s">
        <v>62</v>
      </c>
      <c r="R1413" s="117">
        <v>0.1</v>
      </c>
      <c r="S1413" s="117">
        <v>1.6</v>
      </c>
      <c r="T1413" s="118">
        <v>1500000</v>
      </c>
      <c r="U1413" s="118">
        <v>1500000</v>
      </c>
      <c r="V1413" s="116">
        <f t="shared" si="5460"/>
        <v>0</v>
      </c>
      <c r="W1413" s="116">
        <f t="shared" si="5461"/>
        <v>1500000</v>
      </c>
      <c r="X1413" s="118">
        <v>207</v>
      </c>
      <c r="Y1413" s="119">
        <f t="shared" si="5462"/>
        <v>1.3799999999999999E-4</v>
      </c>
      <c r="Z1413" s="120">
        <f t="shared" si="5463"/>
        <v>4.3478260869565215</v>
      </c>
      <c r="AA1413" s="121">
        <f t="shared" si="5464"/>
        <v>150</v>
      </c>
      <c r="AB1413" s="122">
        <f t="shared" si="5465"/>
        <v>150</v>
      </c>
      <c r="AC1413" s="121">
        <f t="shared" si="5466"/>
        <v>0</v>
      </c>
      <c r="AD1413" s="123">
        <f t="shared" si="5467"/>
        <v>2400</v>
      </c>
      <c r="AE1413" s="293">
        <v>900</v>
      </c>
      <c r="AF1413" s="124">
        <f t="shared" si="5468"/>
        <v>-1500</v>
      </c>
      <c r="AG1413" s="124">
        <v>0</v>
      </c>
      <c r="AH1413" s="124">
        <f t="shared" si="5469"/>
        <v>750</v>
      </c>
      <c r="AI1413" s="340">
        <f t="shared" si="5470"/>
        <v>0.83333333333333337</v>
      </c>
    </row>
    <row r="1414" spans="1:37" ht="15.75" hidden="1" customHeight="1" thickBot="1" x14ac:dyDescent="0.3">
      <c r="A1414" s="360" t="s">
        <v>2106</v>
      </c>
      <c r="B1414" s="157">
        <v>2016</v>
      </c>
      <c r="C1414" s="157">
        <v>7</v>
      </c>
      <c r="D1414" s="112" t="s">
        <v>2298</v>
      </c>
      <c r="E1414" s="159">
        <v>42552</v>
      </c>
      <c r="F1414" s="159">
        <v>42556</v>
      </c>
      <c r="G1414" s="343">
        <f t="shared" ref="G1414:G1418" ca="1" si="5471">IF($N$1&gt;F1414,0,(F1414-$N$1))</f>
        <v>0</v>
      </c>
      <c r="H1414" s="156" t="s">
        <v>74</v>
      </c>
      <c r="I1414" s="156" t="s">
        <v>359</v>
      </c>
      <c r="J1414" s="156" t="s">
        <v>2107</v>
      </c>
      <c r="K1414" s="344" t="str">
        <f t="shared" ref="K1414:K1418" ca="1" si="5472">IF(F1414=0,$L$3,(IF(G1414=0,$L$1,$L$2)))</f>
        <v>Completed</v>
      </c>
      <c r="L1414" s="157" t="s">
        <v>57</v>
      </c>
      <c r="M1414" s="157" t="s">
        <v>58</v>
      </c>
      <c r="N1414" s="157" t="s">
        <v>59</v>
      </c>
      <c r="O1414" s="157" t="s">
        <v>60</v>
      </c>
      <c r="P1414" s="157" t="s">
        <v>61</v>
      </c>
      <c r="Q1414" s="157" t="s">
        <v>62</v>
      </c>
      <c r="R1414" s="158">
        <v>0.5</v>
      </c>
      <c r="S1414" s="158">
        <v>1.6</v>
      </c>
      <c r="T1414" s="345">
        <v>500000</v>
      </c>
      <c r="U1414" s="345">
        <v>500072</v>
      </c>
      <c r="V1414" s="344">
        <f t="shared" ref="V1414:V1418" si="5473">IF(U1414&gt;T1414,0,T1414-U1414)</f>
        <v>0</v>
      </c>
      <c r="W1414" s="344">
        <f t="shared" ref="W1414:W1418" si="5474">IF(U1414&gt;T1414,T1414,U1414)</f>
        <v>500000</v>
      </c>
      <c r="X1414" s="345"/>
      <c r="Y1414" s="346">
        <f t="shared" ref="Y1414:Y1418" si="5475">X1414/U1414</f>
        <v>0</v>
      </c>
      <c r="Z1414" s="347" t="e">
        <f t="shared" ref="Z1414:Z1418" si="5476">AE1414/X1414</f>
        <v>#DIV/0!</v>
      </c>
      <c r="AA1414" s="348">
        <f t="shared" ref="AA1414:AA1418" si="5477">IF(O1414="cpv",(T1414*R1414),(T1414/1000*R1414))</f>
        <v>250</v>
      </c>
      <c r="AB1414" s="349">
        <f t="shared" ref="AB1414:AB1418" si="5478">IF(O1414="cpv",(IF(V1414&gt;0,U1414*R1414,AA1414)),(IF(V1414&gt;0,U1414/1000*R1414,AA1414)))</f>
        <v>250</v>
      </c>
      <c r="AC1414" s="348">
        <f t="shared" ref="AC1414:AC1418" si="5479">AB1414-AA1414</f>
        <v>0</v>
      </c>
      <c r="AD1414" s="350">
        <f t="shared" ref="AD1414:AD1418" si="5480">IF(O1414="cpv",(T1414*S1414),(T1414/1000*S1414))</f>
        <v>800</v>
      </c>
      <c r="AE1414" s="351">
        <v>958.71</v>
      </c>
      <c r="AF1414" s="352">
        <f t="shared" ref="AF1414:AF1418" si="5481">AE1414-AD1414</f>
        <v>158.71000000000004</v>
      </c>
      <c r="AG1414" s="352">
        <v>0</v>
      </c>
      <c r="AH1414" s="352">
        <f t="shared" ref="AH1414:AH1418" si="5482">AE1414-AB1414-AG1414</f>
        <v>708.71</v>
      </c>
      <c r="AI1414" s="353">
        <f t="shared" ref="AI1414:AI1418" si="5483">AH1414/AE1414</f>
        <v>0.73923292757976866</v>
      </c>
    </row>
    <row r="1415" spans="1:37" ht="15" hidden="1" customHeight="1" thickBot="1" x14ac:dyDescent="0.3">
      <c r="A1415" s="359" t="s">
        <v>2108</v>
      </c>
      <c r="B1415" s="111">
        <v>2016</v>
      </c>
      <c r="C1415" s="111">
        <v>7</v>
      </c>
      <c r="D1415" s="112" t="s">
        <v>2298</v>
      </c>
      <c r="E1415" s="113">
        <v>42552</v>
      </c>
      <c r="F1415" s="113">
        <v>42582</v>
      </c>
      <c r="G1415" s="114">
        <f t="shared" ca="1" si="5471"/>
        <v>0</v>
      </c>
      <c r="H1415" s="115" t="s">
        <v>74</v>
      </c>
      <c r="I1415" s="115" t="s">
        <v>743</v>
      </c>
      <c r="J1415" s="115" t="s">
        <v>2119</v>
      </c>
      <c r="K1415" s="116" t="str">
        <f t="shared" ca="1" si="5472"/>
        <v>Completed</v>
      </c>
      <c r="L1415" s="111" t="s">
        <v>57</v>
      </c>
      <c r="M1415" s="111" t="s">
        <v>58</v>
      </c>
      <c r="N1415" s="111" t="s">
        <v>173</v>
      </c>
      <c r="O1415" s="111" t="s">
        <v>60</v>
      </c>
      <c r="P1415" s="111" t="s">
        <v>61</v>
      </c>
      <c r="Q1415" s="111" t="s">
        <v>62</v>
      </c>
      <c r="R1415" s="117">
        <v>0.5</v>
      </c>
      <c r="S1415" s="117">
        <v>1.75</v>
      </c>
      <c r="T1415" s="118">
        <v>2000000</v>
      </c>
      <c r="U1415" s="118">
        <v>1988059</v>
      </c>
      <c r="V1415" s="116">
        <f t="shared" si="5473"/>
        <v>11941</v>
      </c>
      <c r="W1415" s="116">
        <f t="shared" si="5474"/>
        <v>1988059</v>
      </c>
      <c r="X1415" s="118"/>
      <c r="Y1415" s="119">
        <f t="shared" si="5475"/>
        <v>0</v>
      </c>
      <c r="Z1415" s="120" t="e">
        <f t="shared" si="5476"/>
        <v>#DIV/0!</v>
      </c>
      <c r="AA1415" s="121">
        <f t="shared" si="5477"/>
        <v>1000</v>
      </c>
      <c r="AB1415" s="122">
        <f t="shared" si="5478"/>
        <v>994.02949999999998</v>
      </c>
      <c r="AC1415" s="121">
        <f t="shared" si="5479"/>
        <v>-5.9705000000000155</v>
      </c>
      <c r="AD1415" s="123">
        <f t="shared" si="5480"/>
        <v>3500</v>
      </c>
      <c r="AE1415" s="293">
        <f t="shared" ref="AE1415:AE1421" si="5484">IF((SUMIF($J$7:$J$1048576,J1415,$U$7:$U$1048576))&gt;(SUMIF($J$7:$J$1048576,J1415,$T$7:$T$1048576)),AD1415,(IF(O1415="cpv",(U1415*S1415),(U1415*S1415/1000))))</f>
        <v>3479.1032500000001</v>
      </c>
      <c r="AF1415" s="124">
        <f t="shared" si="5481"/>
        <v>-20.896749999999884</v>
      </c>
      <c r="AG1415" s="124">
        <v>0</v>
      </c>
      <c r="AH1415" s="124">
        <f t="shared" si="5482"/>
        <v>2485.07375</v>
      </c>
      <c r="AI1415" s="340">
        <f t="shared" si="5483"/>
        <v>0.7142857142857143</v>
      </c>
    </row>
    <row r="1416" spans="1:37" ht="15" hidden="1" customHeight="1" thickBot="1" x14ac:dyDescent="0.3">
      <c r="A1416" s="361" t="s">
        <v>2109</v>
      </c>
      <c r="B1416" s="97">
        <v>2016</v>
      </c>
      <c r="C1416" s="97">
        <v>7</v>
      </c>
      <c r="D1416" s="112" t="s">
        <v>2298</v>
      </c>
      <c r="E1416" s="99">
        <v>42552</v>
      </c>
      <c r="F1416" s="99">
        <v>42582</v>
      </c>
      <c r="G1416" s="100">
        <f t="shared" ca="1" si="5471"/>
        <v>0</v>
      </c>
      <c r="H1416" s="96" t="s">
        <v>74</v>
      </c>
      <c r="I1416" s="96" t="s">
        <v>743</v>
      </c>
      <c r="J1416" s="96" t="s">
        <v>2119</v>
      </c>
      <c r="K1416" s="101" t="str">
        <f t="shared" ca="1" si="5472"/>
        <v>Completed</v>
      </c>
      <c r="L1416" s="97" t="s">
        <v>64</v>
      </c>
      <c r="M1416" s="97" t="s">
        <v>58</v>
      </c>
      <c r="N1416" s="97" t="s">
        <v>173</v>
      </c>
      <c r="O1416" s="97" t="s">
        <v>60</v>
      </c>
      <c r="P1416" s="97" t="s">
        <v>61</v>
      </c>
      <c r="Q1416" s="97" t="s">
        <v>62</v>
      </c>
      <c r="R1416" s="102">
        <v>0.2</v>
      </c>
      <c r="S1416" s="102">
        <v>1.75</v>
      </c>
      <c r="T1416" s="103">
        <v>2000000</v>
      </c>
      <c r="U1416" s="103">
        <v>2000059</v>
      </c>
      <c r="V1416" s="101">
        <f t="shared" si="5473"/>
        <v>0</v>
      </c>
      <c r="W1416" s="101">
        <f t="shared" si="5474"/>
        <v>2000000</v>
      </c>
      <c r="X1416" s="103">
        <v>918</v>
      </c>
      <c r="Y1416" s="104">
        <f t="shared" si="5475"/>
        <v>4.5898645989943298E-4</v>
      </c>
      <c r="Z1416" s="105">
        <f t="shared" si="5476"/>
        <v>3.8127486383442268</v>
      </c>
      <c r="AA1416" s="106">
        <f t="shared" si="5477"/>
        <v>400</v>
      </c>
      <c r="AB1416" s="107">
        <f t="shared" si="5478"/>
        <v>400</v>
      </c>
      <c r="AC1416" s="106">
        <f t="shared" si="5479"/>
        <v>0</v>
      </c>
      <c r="AD1416" s="108">
        <f t="shared" si="5480"/>
        <v>3500</v>
      </c>
      <c r="AE1416" s="298">
        <f t="shared" si="5484"/>
        <v>3500.1032500000001</v>
      </c>
      <c r="AF1416" s="109">
        <f t="shared" si="5481"/>
        <v>0.10325000000011642</v>
      </c>
      <c r="AG1416" s="109">
        <v>0</v>
      </c>
      <c r="AH1416" s="109">
        <f t="shared" si="5482"/>
        <v>3100.1032500000001</v>
      </c>
      <c r="AI1416" s="341">
        <f t="shared" si="5483"/>
        <v>0.88571765704340288</v>
      </c>
    </row>
    <row r="1417" spans="1:37" ht="15" hidden="1" customHeight="1" thickBot="1" x14ac:dyDescent="0.3">
      <c r="A1417" s="361" t="s">
        <v>2110</v>
      </c>
      <c r="B1417" s="97">
        <v>2016</v>
      </c>
      <c r="C1417" s="97">
        <v>7</v>
      </c>
      <c r="D1417" s="112" t="s">
        <v>2298</v>
      </c>
      <c r="E1417" s="99">
        <v>42552</v>
      </c>
      <c r="F1417" s="99">
        <v>42582</v>
      </c>
      <c r="G1417" s="100">
        <f t="shared" ca="1" si="5471"/>
        <v>0</v>
      </c>
      <c r="H1417" s="96" t="s">
        <v>74</v>
      </c>
      <c r="I1417" s="96" t="s">
        <v>743</v>
      </c>
      <c r="J1417" s="96" t="s">
        <v>2119</v>
      </c>
      <c r="K1417" s="101" t="str">
        <f t="shared" ca="1" si="5472"/>
        <v>Completed</v>
      </c>
      <c r="L1417" s="97" t="s">
        <v>82</v>
      </c>
      <c r="M1417" s="97" t="s">
        <v>58</v>
      </c>
      <c r="N1417" s="97" t="s">
        <v>173</v>
      </c>
      <c r="O1417" s="97" t="s">
        <v>60</v>
      </c>
      <c r="P1417" s="97" t="s">
        <v>61</v>
      </c>
      <c r="Q1417" s="97" t="s">
        <v>62</v>
      </c>
      <c r="R1417" s="102">
        <v>0.5</v>
      </c>
      <c r="S1417" s="102">
        <v>1.75</v>
      </c>
      <c r="T1417" s="103">
        <v>2000000</v>
      </c>
      <c r="U1417" s="103">
        <v>2000030</v>
      </c>
      <c r="V1417" s="101">
        <f t="shared" si="5473"/>
        <v>0</v>
      </c>
      <c r="W1417" s="101">
        <f t="shared" si="5474"/>
        <v>2000000</v>
      </c>
      <c r="X1417" s="103">
        <v>44080</v>
      </c>
      <c r="Y1417" s="104">
        <f t="shared" si="5475"/>
        <v>2.2039669404958925E-2</v>
      </c>
      <c r="Z1417" s="105">
        <f t="shared" si="5476"/>
        <v>7.9402279945553531E-2</v>
      </c>
      <c r="AA1417" s="106">
        <f t="shared" si="5477"/>
        <v>1000</v>
      </c>
      <c r="AB1417" s="107">
        <f t="shared" si="5478"/>
        <v>1000</v>
      </c>
      <c r="AC1417" s="106">
        <f t="shared" si="5479"/>
        <v>0</v>
      </c>
      <c r="AD1417" s="108">
        <f t="shared" si="5480"/>
        <v>3500</v>
      </c>
      <c r="AE1417" s="298">
        <f t="shared" si="5484"/>
        <v>3500.0524999999998</v>
      </c>
      <c r="AF1417" s="109">
        <f t="shared" si="5481"/>
        <v>5.2499999999781721E-2</v>
      </c>
      <c r="AG1417" s="109">
        <v>0</v>
      </c>
      <c r="AH1417" s="109">
        <f t="shared" si="5482"/>
        <v>2500.0524999999998</v>
      </c>
      <c r="AI1417" s="341">
        <f t="shared" si="5483"/>
        <v>0.71428999993571518</v>
      </c>
    </row>
    <row r="1418" spans="1:37" ht="15" hidden="1" customHeight="1" thickBot="1" x14ac:dyDescent="0.3">
      <c r="A1418" s="361" t="s">
        <v>2111</v>
      </c>
      <c r="B1418" s="97">
        <v>2016</v>
      </c>
      <c r="C1418" s="97">
        <v>7</v>
      </c>
      <c r="D1418" s="112" t="s">
        <v>2298</v>
      </c>
      <c r="E1418" s="99">
        <v>42552</v>
      </c>
      <c r="F1418" s="99">
        <v>42582</v>
      </c>
      <c r="G1418" s="100">
        <f t="shared" ca="1" si="5471"/>
        <v>0</v>
      </c>
      <c r="H1418" s="96" t="s">
        <v>74</v>
      </c>
      <c r="I1418" s="96" t="s">
        <v>743</v>
      </c>
      <c r="J1418" s="96" t="s">
        <v>2119</v>
      </c>
      <c r="K1418" s="101" t="str">
        <f t="shared" ca="1" si="5472"/>
        <v>Completed</v>
      </c>
      <c r="L1418" s="97" t="s">
        <v>2120</v>
      </c>
      <c r="M1418" s="97" t="s">
        <v>58</v>
      </c>
      <c r="N1418" s="97" t="s">
        <v>173</v>
      </c>
      <c r="O1418" s="97" t="s">
        <v>60</v>
      </c>
      <c r="P1418" s="97" t="s">
        <v>61</v>
      </c>
      <c r="Q1418" s="97" t="s">
        <v>62</v>
      </c>
      <c r="R1418" s="102">
        <v>0.25</v>
      </c>
      <c r="S1418" s="102">
        <v>1.75</v>
      </c>
      <c r="T1418" s="103">
        <v>2000000</v>
      </c>
      <c r="U1418" s="103">
        <v>2000698</v>
      </c>
      <c r="V1418" s="101">
        <f t="shared" si="5473"/>
        <v>0</v>
      </c>
      <c r="W1418" s="101">
        <f t="shared" si="5474"/>
        <v>2000000</v>
      </c>
      <c r="X1418" s="103">
        <v>696</v>
      </c>
      <c r="Y1418" s="104">
        <f t="shared" si="5475"/>
        <v>3.4787859037196017E-4</v>
      </c>
      <c r="Z1418" s="105">
        <f t="shared" si="5476"/>
        <v>5.0304906609195408</v>
      </c>
      <c r="AA1418" s="106">
        <f t="shared" si="5477"/>
        <v>500</v>
      </c>
      <c r="AB1418" s="107">
        <f t="shared" si="5478"/>
        <v>500</v>
      </c>
      <c r="AC1418" s="106">
        <f t="shared" si="5479"/>
        <v>0</v>
      </c>
      <c r="AD1418" s="108">
        <f t="shared" si="5480"/>
        <v>3500</v>
      </c>
      <c r="AE1418" s="298">
        <f t="shared" si="5484"/>
        <v>3501.2215000000001</v>
      </c>
      <c r="AF1418" s="109">
        <f t="shared" si="5481"/>
        <v>1.2215000000001055</v>
      </c>
      <c r="AG1418" s="109">
        <v>0</v>
      </c>
      <c r="AH1418" s="109">
        <f t="shared" si="5482"/>
        <v>3001.2215000000001</v>
      </c>
      <c r="AI1418" s="341">
        <f t="shared" si="5483"/>
        <v>0.85719269689164201</v>
      </c>
    </row>
    <row r="1419" spans="1:37" ht="15" hidden="1" customHeight="1" thickBot="1" x14ac:dyDescent="0.3">
      <c r="A1419" s="361" t="s">
        <v>2112</v>
      </c>
      <c r="B1419" s="97">
        <v>2016</v>
      </c>
      <c r="C1419" s="97">
        <v>7</v>
      </c>
      <c r="D1419" s="112" t="s">
        <v>2298</v>
      </c>
      <c r="E1419" s="99">
        <v>42552</v>
      </c>
      <c r="F1419" s="99">
        <v>42582</v>
      </c>
      <c r="G1419" s="100">
        <f t="shared" ref="G1419:G1421" ca="1" si="5485">IF($N$1&gt;F1419,0,(F1419-$N$1))</f>
        <v>0</v>
      </c>
      <c r="H1419" s="96" t="s">
        <v>74</v>
      </c>
      <c r="I1419" s="96" t="s">
        <v>743</v>
      </c>
      <c r="J1419" s="96" t="s">
        <v>2119</v>
      </c>
      <c r="K1419" s="101" t="str">
        <f t="shared" ref="K1419:K1421" ca="1" si="5486">IF(F1419=0,$L$3,(IF(G1419=0,$L$1,$L$2)))</f>
        <v>Completed</v>
      </c>
      <c r="L1419" s="97" t="s">
        <v>1822</v>
      </c>
      <c r="M1419" s="97" t="s">
        <v>58</v>
      </c>
      <c r="N1419" s="97" t="s">
        <v>173</v>
      </c>
      <c r="O1419" s="97" t="s">
        <v>60</v>
      </c>
      <c r="P1419" s="97" t="s">
        <v>61</v>
      </c>
      <c r="Q1419" s="97" t="s">
        <v>62</v>
      </c>
      <c r="R1419" s="102">
        <v>0.3</v>
      </c>
      <c r="S1419" s="102">
        <v>1.75</v>
      </c>
      <c r="T1419" s="103">
        <v>2000000</v>
      </c>
      <c r="U1419" s="103">
        <v>2100000</v>
      </c>
      <c r="V1419" s="101">
        <f t="shared" ref="V1419:V1421" si="5487">IF(U1419&gt;T1419,0,T1419-U1419)</f>
        <v>0</v>
      </c>
      <c r="W1419" s="101">
        <f t="shared" ref="W1419:W1421" si="5488">IF(U1419&gt;T1419,T1419,U1419)</f>
        <v>2000000</v>
      </c>
      <c r="X1419" s="103">
        <v>655</v>
      </c>
      <c r="Y1419" s="104">
        <f t="shared" ref="Y1419:Y1421" si="5489">X1419/U1419</f>
        <v>3.1190476190476188E-4</v>
      </c>
      <c r="Z1419" s="105">
        <f t="shared" ref="Z1419:Z1421" si="5490">AE1419/X1419</f>
        <v>5.6106870229007635</v>
      </c>
      <c r="AA1419" s="106">
        <f t="shared" ref="AA1419:AA1421" si="5491">IF(O1419="cpv",(T1419*R1419),(T1419/1000*R1419))</f>
        <v>600</v>
      </c>
      <c r="AB1419" s="107">
        <f t="shared" ref="AB1419" si="5492">IF(O1419="cpv",(IF(V1419&gt;0,U1419*R1419,AA1419)),(IF(V1419&gt;0,U1419/1000*R1419,AA1419)))</f>
        <v>600</v>
      </c>
      <c r="AC1419" s="106">
        <f t="shared" ref="AC1419:AC1421" si="5493">AB1419-AA1419</f>
        <v>0</v>
      </c>
      <c r="AD1419" s="108">
        <f t="shared" ref="AD1419:AD1421" si="5494">IF(O1419="cpv",(T1419*S1419),(T1419/1000*S1419))</f>
        <v>3500</v>
      </c>
      <c r="AE1419" s="298">
        <f t="shared" si="5484"/>
        <v>3675</v>
      </c>
      <c r="AF1419" s="109">
        <f t="shared" ref="AF1419:AF1421" si="5495">AE1419-AD1419</f>
        <v>175</v>
      </c>
      <c r="AG1419" s="109">
        <v>0</v>
      </c>
      <c r="AH1419" s="109">
        <f t="shared" ref="AH1419:AH1421" si="5496">AE1419-AB1419-AG1419</f>
        <v>3075</v>
      </c>
      <c r="AI1419" s="341">
        <f t="shared" ref="AI1419:AI1421" si="5497">AH1419/AE1419</f>
        <v>0.83673469387755106</v>
      </c>
      <c r="AK1419" s="429"/>
    </row>
    <row r="1420" spans="1:37" ht="15" hidden="1" customHeight="1" thickBot="1" x14ac:dyDescent="0.3">
      <c r="A1420" s="361" t="s">
        <v>2113</v>
      </c>
      <c r="B1420" s="97">
        <v>2016</v>
      </c>
      <c r="C1420" s="97">
        <v>7</v>
      </c>
      <c r="D1420" s="112" t="s">
        <v>2298</v>
      </c>
      <c r="E1420" s="99">
        <v>42552</v>
      </c>
      <c r="F1420" s="99">
        <v>42582</v>
      </c>
      <c r="G1420" s="100">
        <f t="shared" ca="1" si="5485"/>
        <v>0</v>
      </c>
      <c r="H1420" s="96" t="s">
        <v>74</v>
      </c>
      <c r="I1420" s="96" t="s">
        <v>743</v>
      </c>
      <c r="J1420" s="96" t="s">
        <v>2119</v>
      </c>
      <c r="K1420" s="101" t="str">
        <f t="shared" ca="1" si="5486"/>
        <v>Completed</v>
      </c>
      <c r="L1420" s="97" t="s">
        <v>155</v>
      </c>
      <c r="M1420" s="97" t="s">
        <v>58</v>
      </c>
      <c r="N1420" s="97" t="s">
        <v>173</v>
      </c>
      <c r="O1420" s="97" t="s">
        <v>42</v>
      </c>
      <c r="P1420" s="97" t="s">
        <v>61</v>
      </c>
      <c r="Q1420" s="97" t="s">
        <v>62</v>
      </c>
      <c r="R1420" s="102">
        <v>0.3</v>
      </c>
      <c r="S1420" s="102">
        <v>1.75</v>
      </c>
      <c r="T1420" s="103">
        <v>3333</v>
      </c>
      <c r="U1420" s="103">
        <v>3333</v>
      </c>
      <c r="V1420" s="101">
        <f t="shared" si="5487"/>
        <v>0</v>
      </c>
      <c r="W1420" s="101">
        <f t="shared" si="5488"/>
        <v>3333</v>
      </c>
      <c r="X1420" s="103"/>
      <c r="Y1420" s="104">
        <f t="shared" si="5489"/>
        <v>0</v>
      </c>
      <c r="Z1420" s="105" t="e">
        <f t="shared" si="5490"/>
        <v>#DIV/0!</v>
      </c>
      <c r="AA1420" s="106">
        <f t="shared" si="5491"/>
        <v>0.99990000000000001</v>
      </c>
      <c r="AB1420" s="107">
        <v>1000</v>
      </c>
      <c r="AC1420" s="106">
        <f t="shared" si="5493"/>
        <v>999.00009999999997</v>
      </c>
      <c r="AD1420" s="108">
        <f t="shared" si="5494"/>
        <v>5.8327500000000008</v>
      </c>
      <c r="AE1420" s="298">
        <f t="shared" si="5484"/>
        <v>5.8327499999999999</v>
      </c>
      <c r="AF1420" s="109">
        <f t="shared" si="5495"/>
        <v>0</v>
      </c>
      <c r="AG1420" s="109">
        <v>0</v>
      </c>
      <c r="AH1420" s="109">
        <f t="shared" si="5496"/>
        <v>-994.16724999999997</v>
      </c>
      <c r="AI1420" s="341">
        <f t="shared" si="5497"/>
        <v>-170.44571600017144</v>
      </c>
    </row>
    <row r="1421" spans="1:37" ht="15" hidden="1" customHeight="1" thickBot="1" x14ac:dyDescent="0.3">
      <c r="A1421" s="361" t="s">
        <v>2114</v>
      </c>
      <c r="B1421" s="97">
        <v>2016</v>
      </c>
      <c r="C1421" s="97">
        <v>7</v>
      </c>
      <c r="D1421" s="112" t="s">
        <v>2298</v>
      </c>
      <c r="E1421" s="99">
        <v>42552</v>
      </c>
      <c r="F1421" s="99">
        <v>42582</v>
      </c>
      <c r="G1421" s="100">
        <f t="shared" ca="1" si="5485"/>
        <v>0</v>
      </c>
      <c r="H1421" s="96" t="s">
        <v>74</v>
      </c>
      <c r="I1421" s="96" t="s">
        <v>743</v>
      </c>
      <c r="J1421" s="96" t="s">
        <v>2119</v>
      </c>
      <c r="K1421" s="101" t="str">
        <f t="shared" ca="1" si="5486"/>
        <v>Completed</v>
      </c>
      <c r="L1421" s="97" t="s">
        <v>666</v>
      </c>
      <c r="M1421" s="97" t="s">
        <v>58</v>
      </c>
      <c r="N1421" s="97" t="s">
        <v>173</v>
      </c>
      <c r="O1421" s="97" t="s">
        <v>42</v>
      </c>
      <c r="P1421" s="97" t="s">
        <v>61</v>
      </c>
      <c r="Q1421" s="97" t="s">
        <v>62</v>
      </c>
      <c r="R1421" s="102"/>
      <c r="S1421" s="102">
        <v>1.75</v>
      </c>
      <c r="T1421" s="103">
        <v>5000</v>
      </c>
      <c r="U1421" s="103">
        <v>1316</v>
      </c>
      <c r="V1421" s="101">
        <f t="shared" si="5487"/>
        <v>3684</v>
      </c>
      <c r="W1421" s="101">
        <f t="shared" si="5488"/>
        <v>1316</v>
      </c>
      <c r="X1421" s="103"/>
      <c r="Y1421" s="104">
        <f t="shared" si="5489"/>
        <v>0</v>
      </c>
      <c r="Z1421" s="105" t="e">
        <f t="shared" si="5490"/>
        <v>#DIV/0!</v>
      </c>
      <c r="AA1421" s="106">
        <f t="shared" si="5491"/>
        <v>0</v>
      </c>
      <c r="AB1421" s="107">
        <v>361.15</v>
      </c>
      <c r="AC1421" s="106">
        <f t="shared" si="5493"/>
        <v>361.15</v>
      </c>
      <c r="AD1421" s="108">
        <f t="shared" si="5494"/>
        <v>8.75</v>
      </c>
      <c r="AE1421" s="298">
        <f t="shared" si="5484"/>
        <v>2.3029999999999999</v>
      </c>
      <c r="AF1421" s="109">
        <f t="shared" si="5495"/>
        <v>-6.4470000000000001</v>
      </c>
      <c r="AG1421" s="109">
        <v>0</v>
      </c>
      <c r="AH1421" s="109">
        <f t="shared" si="5496"/>
        <v>-358.84699999999998</v>
      </c>
      <c r="AI1421" s="341">
        <f t="shared" si="5497"/>
        <v>-155.81719496309162</v>
      </c>
    </row>
    <row r="1422" spans="1:37" ht="15" hidden="1" customHeight="1" thickBot="1" x14ac:dyDescent="0.3">
      <c r="A1422" s="361" t="s">
        <v>2115</v>
      </c>
      <c r="B1422" s="97">
        <v>2016</v>
      </c>
      <c r="C1422" s="97">
        <v>7</v>
      </c>
      <c r="D1422" s="112" t="s">
        <v>2298</v>
      </c>
      <c r="E1422" s="99">
        <v>42552</v>
      </c>
      <c r="F1422" s="99">
        <v>42582</v>
      </c>
      <c r="G1422" s="100">
        <f t="shared" ref="G1422:G1424" ca="1" si="5498">IF($N$1&gt;F1422,0,(F1422-$N$1))</f>
        <v>0</v>
      </c>
      <c r="H1422" s="96" t="s">
        <v>74</v>
      </c>
      <c r="I1422" s="96" t="s">
        <v>743</v>
      </c>
      <c r="J1422" s="96" t="s">
        <v>2119</v>
      </c>
      <c r="K1422" s="101" t="str">
        <f t="shared" ref="K1422:K1424" ca="1" si="5499">IF(F1422=0,$L$3,(IF(G1422=0,$L$1,$L$2)))</f>
        <v>Completed</v>
      </c>
      <c r="L1422" s="97" t="s">
        <v>92</v>
      </c>
      <c r="M1422" s="97" t="s">
        <v>58</v>
      </c>
      <c r="N1422" s="97" t="s">
        <v>173</v>
      </c>
      <c r="O1422" s="97" t="s">
        <v>60</v>
      </c>
      <c r="P1422" s="97" t="s">
        <v>61</v>
      </c>
      <c r="Q1422" s="97" t="s">
        <v>62</v>
      </c>
      <c r="R1422" s="102">
        <v>0.1</v>
      </c>
      <c r="S1422" s="102">
        <v>1.75</v>
      </c>
      <c r="T1422" s="103">
        <v>500000</v>
      </c>
      <c r="U1422" s="103">
        <v>512937</v>
      </c>
      <c r="V1422" s="101">
        <f t="shared" ref="V1422:V1424" si="5500">IF(U1422&gt;T1422,0,T1422-U1422)</f>
        <v>0</v>
      </c>
      <c r="W1422" s="101">
        <f t="shared" ref="W1422:W1424" si="5501">IF(U1422&gt;T1422,T1422,U1422)</f>
        <v>500000</v>
      </c>
      <c r="X1422" s="103"/>
      <c r="Y1422" s="104">
        <f t="shared" ref="Y1422:Y1424" si="5502">X1422/U1422</f>
        <v>0</v>
      </c>
      <c r="Z1422" s="105" t="e">
        <f t="shared" ref="Z1422:Z1424" si="5503">AE1422/X1422</f>
        <v>#DIV/0!</v>
      </c>
      <c r="AA1422" s="106">
        <f t="shared" ref="AA1422:AA1424" si="5504">IF(O1422="cpv",(T1422*R1422),(T1422/1000*R1422))</f>
        <v>50</v>
      </c>
      <c r="AB1422" s="107">
        <f t="shared" ref="AB1422:AB1424" si="5505">IF(O1422="cpv",(IF(V1422&gt;0,U1422*R1422,AA1422)),(IF(V1422&gt;0,U1422/1000*R1422,AA1422)))</f>
        <v>50</v>
      </c>
      <c r="AC1422" s="106">
        <f t="shared" ref="AC1422:AC1424" si="5506">AB1422-AA1422</f>
        <v>0</v>
      </c>
      <c r="AD1422" s="108">
        <f t="shared" ref="AD1422:AD1424" si="5507">IF(O1422="cpv",(T1422*S1422),(T1422/1000*S1422))</f>
        <v>875</v>
      </c>
      <c r="AE1422" s="298">
        <v>5248.54</v>
      </c>
      <c r="AF1422" s="109">
        <f t="shared" ref="AF1422:AF1424" si="5508">AE1422-AD1422</f>
        <v>4373.54</v>
      </c>
      <c r="AG1422" s="109">
        <v>0</v>
      </c>
      <c r="AH1422" s="109">
        <f t="shared" ref="AH1422:AH1424" si="5509">AE1422-AB1422-AG1422</f>
        <v>5198.54</v>
      </c>
      <c r="AI1422" s="341">
        <f t="shared" ref="AI1422:AI1424" si="5510">AH1422/AE1422</f>
        <v>0.99047354121336595</v>
      </c>
    </row>
    <row r="1423" spans="1:37" ht="15" hidden="1" customHeight="1" thickBot="1" x14ac:dyDescent="0.3">
      <c r="A1423" s="361" t="s">
        <v>2116</v>
      </c>
      <c r="B1423" s="97">
        <v>2016</v>
      </c>
      <c r="C1423" s="97">
        <v>7</v>
      </c>
      <c r="D1423" s="112" t="s">
        <v>2298</v>
      </c>
      <c r="E1423" s="99">
        <v>42552</v>
      </c>
      <c r="F1423" s="99">
        <v>42582</v>
      </c>
      <c r="G1423" s="100">
        <f t="shared" ca="1" si="5498"/>
        <v>0</v>
      </c>
      <c r="H1423" s="96" t="s">
        <v>74</v>
      </c>
      <c r="I1423" s="96" t="s">
        <v>743</v>
      </c>
      <c r="J1423" s="96" t="s">
        <v>2119</v>
      </c>
      <c r="K1423" s="101" t="str">
        <f t="shared" ca="1" si="5499"/>
        <v>Completed</v>
      </c>
      <c r="L1423" s="97" t="s">
        <v>1773</v>
      </c>
      <c r="M1423" s="97" t="s">
        <v>58</v>
      </c>
      <c r="N1423" s="97" t="s">
        <v>173</v>
      </c>
      <c r="O1423" s="97" t="s">
        <v>60</v>
      </c>
      <c r="P1423" s="97" t="s">
        <v>61</v>
      </c>
      <c r="Q1423" s="97" t="s">
        <v>62</v>
      </c>
      <c r="R1423" s="102">
        <v>0.35</v>
      </c>
      <c r="S1423" s="102">
        <v>1.75</v>
      </c>
      <c r="T1423" s="103">
        <v>2000000</v>
      </c>
      <c r="U1423" s="103">
        <v>2000049</v>
      </c>
      <c r="V1423" s="101">
        <f t="shared" si="5500"/>
        <v>0</v>
      </c>
      <c r="W1423" s="101">
        <f t="shared" si="5501"/>
        <v>2000000</v>
      </c>
      <c r="X1423" s="103">
        <v>1797</v>
      </c>
      <c r="Y1423" s="104">
        <f t="shared" si="5502"/>
        <v>8.9847798728931146E-4</v>
      </c>
      <c r="Z1423" s="105">
        <f t="shared" si="5503"/>
        <v>1.9477383138564275</v>
      </c>
      <c r="AA1423" s="106">
        <f t="shared" si="5504"/>
        <v>700</v>
      </c>
      <c r="AB1423" s="107">
        <f t="shared" si="5505"/>
        <v>700</v>
      </c>
      <c r="AC1423" s="106">
        <f t="shared" si="5506"/>
        <v>0</v>
      </c>
      <c r="AD1423" s="108">
        <f t="shared" si="5507"/>
        <v>3500</v>
      </c>
      <c r="AE1423" s="298">
        <f>IF((SUMIF($J$7:$J$1048576,J1423,$U$7:$U$1048576))&gt;(SUMIF($J$7:$J$1048576,J1423,$T$7:$T$1048576)),AD1423,(IF(O1423="cpv",(U1423*S1423),(U1423*S1423/1000))))</f>
        <v>3500.0857500000002</v>
      </c>
      <c r="AF1423" s="109">
        <f t="shared" si="5508"/>
        <v>8.5750000000189175E-2</v>
      </c>
      <c r="AG1423" s="109">
        <v>0</v>
      </c>
      <c r="AH1423" s="109">
        <f t="shared" si="5509"/>
        <v>2800.0857500000002</v>
      </c>
      <c r="AI1423" s="341">
        <f t="shared" si="5510"/>
        <v>0.80000489987995294</v>
      </c>
    </row>
    <row r="1424" spans="1:37" ht="15" hidden="1" customHeight="1" thickBot="1" x14ac:dyDescent="0.3">
      <c r="A1424" s="361" t="s">
        <v>2117</v>
      </c>
      <c r="B1424" s="97">
        <v>2016</v>
      </c>
      <c r="C1424" s="97">
        <v>7</v>
      </c>
      <c r="D1424" s="112" t="s">
        <v>2298</v>
      </c>
      <c r="E1424" s="99">
        <v>42552</v>
      </c>
      <c r="F1424" s="99">
        <v>42582</v>
      </c>
      <c r="G1424" s="100">
        <f t="shared" ca="1" si="5498"/>
        <v>0</v>
      </c>
      <c r="H1424" s="96" t="s">
        <v>74</v>
      </c>
      <c r="I1424" s="96" t="s">
        <v>743</v>
      </c>
      <c r="J1424" s="96" t="s">
        <v>2119</v>
      </c>
      <c r="K1424" s="101" t="str">
        <f t="shared" ca="1" si="5499"/>
        <v>Completed</v>
      </c>
      <c r="L1424" s="97" t="s">
        <v>175</v>
      </c>
      <c r="M1424" s="97" t="s">
        <v>58</v>
      </c>
      <c r="N1424" s="97" t="s">
        <v>173</v>
      </c>
      <c r="O1424" s="97" t="s">
        <v>60</v>
      </c>
      <c r="P1424" s="97" t="s">
        <v>61</v>
      </c>
      <c r="Q1424" s="97" t="s">
        <v>62</v>
      </c>
      <c r="R1424" s="102">
        <v>1</v>
      </c>
      <c r="S1424" s="102">
        <v>1.75</v>
      </c>
      <c r="T1424" s="103">
        <v>2000000</v>
      </c>
      <c r="U1424" s="103">
        <v>50149</v>
      </c>
      <c r="V1424" s="101">
        <f t="shared" si="5500"/>
        <v>1949851</v>
      </c>
      <c r="W1424" s="101">
        <f t="shared" si="5501"/>
        <v>50149</v>
      </c>
      <c r="X1424" s="103"/>
      <c r="Y1424" s="104">
        <f t="shared" si="5502"/>
        <v>0</v>
      </c>
      <c r="Z1424" s="105" t="e">
        <f t="shared" si="5503"/>
        <v>#DIV/0!</v>
      </c>
      <c r="AA1424" s="106">
        <f t="shared" si="5504"/>
        <v>2000</v>
      </c>
      <c r="AB1424" s="107">
        <f t="shared" si="5505"/>
        <v>50.149000000000001</v>
      </c>
      <c r="AC1424" s="106">
        <f t="shared" si="5506"/>
        <v>-1949.8510000000001</v>
      </c>
      <c r="AD1424" s="108">
        <f t="shared" si="5507"/>
        <v>3500</v>
      </c>
      <c r="AE1424" s="298">
        <f>IF((SUMIF($J$7:$J$1048576,J1424,$U$7:$U$1048576))&gt;(SUMIF($J$7:$J$1048576,J1424,$T$7:$T$1048576)),AD1424,(IF(O1424="cpv",(U1424*S1424),(U1424*S1424/1000))))</f>
        <v>87.760750000000002</v>
      </c>
      <c r="AF1424" s="109">
        <f t="shared" si="5508"/>
        <v>-3412.2392500000001</v>
      </c>
      <c r="AG1424" s="109">
        <v>0</v>
      </c>
      <c r="AH1424" s="109">
        <f t="shared" si="5509"/>
        <v>37.611750000000001</v>
      </c>
      <c r="AI1424" s="341">
        <f t="shared" si="5510"/>
        <v>0.42857142857142855</v>
      </c>
    </row>
    <row r="1425" spans="1:35" ht="15.75" hidden="1" customHeight="1" thickBot="1" x14ac:dyDescent="0.3">
      <c r="A1425" s="360" t="s">
        <v>2118</v>
      </c>
      <c r="B1425" s="157">
        <v>2016</v>
      </c>
      <c r="C1425" s="157">
        <v>7</v>
      </c>
      <c r="D1425" s="112" t="s">
        <v>2298</v>
      </c>
      <c r="E1425" s="159">
        <v>42552</v>
      </c>
      <c r="F1425" s="159">
        <v>42582</v>
      </c>
      <c r="G1425" s="343">
        <f t="shared" ref="G1425:G1426" ca="1" si="5511">IF($N$1&gt;F1425,0,(F1425-$N$1))</f>
        <v>0</v>
      </c>
      <c r="H1425" s="156" t="s">
        <v>74</v>
      </c>
      <c r="I1425" s="156" t="s">
        <v>743</v>
      </c>
      <c r="J1425" s="156" t="s">
        <v>2119</v>
      </c>
      <c r="K1425" s="344" t="str">
        <f t="shared" ref="K1425:K1426" ca="1" si="5512">IF(F1425=0,$L$3,(IF(G1425=0,$L$1,$L$2)))</f>
        <v>Completed</v>
      </c>
      <c r="L1425" s="157" t="s">
        <v>1372</v>
      </c>
      <c r="M1425" s="157" t="s">
        <v>58</v>
      </c>
      <c r="N1425" s="157" t="s">
        <v>173</v>
      </c>
      <c r="O1425" s="157" t="s">
        <v>60</v>
      </c>
      <c r="P1425" s="157" t="s">
        <v>61</v>
      </c>
      <c r="Q1425" s="157" t="s">
        <v>62</v>
      </c>
      <c r="R1425" s="158"/>
      <c r="S1425" s="158">
        <v>1.75</v>
      </c>
      <c r="T1425" s="345">
        <v>0</v>
      </c>
      <c r="U1425" s="345">
        <v>0</v>
      </c>
      <c r="V1425" s="344">
        <f t="shared" ref="V1425:V1426" si="5513">IF(U1425&gt;T1425,0,T1425-U1425)</f>
        <v>0</v>
      </c>
      <c r="W1425" s="344">
        <f t="shared" ref="W1425:W1426" si="5514">IF(U1425&gt;T1425,T1425,U1425)</f>
        <v>0</v>
      </c>
      <c r="X1425" s="345"/>
      <c r="Y1425" s="346" t="e">
        <f t="shared" ref="Y1425:Y1426" si="5515">X1425/U1425</f>
        <v>#DIV/0!</v>
      </c>
      <c r="Z1425" s="347" t="e">
        <f t="shared" ref="Z1425:Z1426" si="5516">AE1425/X1425</f>
        <v>#DIV/0!</v>
      </c>
      <c r="AA1425" s="348">
        <f t="shared" ref="AA1425:AA1426" si="5517">IF(O1425="cpv",(T1425*R1425),(T1425/1000*R1425))</f>
        <v>0</v>
      </c>
      <c r="AB1425" s="349">
        <f t="shared" ref="AB1425:AB1426" si="5518">IF(O1425="cpv",(IF(V1425&gt;0,U1425*R1425,AA1425)),(IF(V1425&gt;0,U1425/1000*R1425,AA1425)))</f>
        <v>0</v>
      </c>
      <c r="AC1425" s="348">
        <f t="shared" ref="AC1425:AC1426" si="5519">AB1425-AA1425</f>
        <v>0</v>
      </c>
      <c r="AD1425" s="350">
        <f t="shared" ref="AD1425:AD1426" si="5520">IF(O1425="cpv",(T1425*S1425),(T1425/1000*S1425))</f>
        <v>0</v>
      </c>
      <c r="AE1425" s="351">
        <f>IF((SUMIF($J$7:$J$1048576,J1425,$U$7:$U$1048576))&gt;(SUMIF($J$7:$J$1048576,J1425,$T$7:$T$1048576)),AD1425,(IF(O1425="cpv",(U1425*S1425),(U1425*S1425/1000))))</f>
        <v>0</v>
      </c>
      <c r="AF1425" s="352">
        <f t="shared" ref="AF1425:AF1426" si="5521">AE1425-AD1425</f>
        <v>0</v>
      </c>
      <c r="AG1425" s="352">
        <v>0</v>
      </c>
      <c r="AH1425" s="352">
        <f t="shared" ref="AH1425:AH1426" si="5522">AE1425-AB1425-AG1425</f>
        <v>0</v>
      </c>
      <c r="AI1425" s="353" t="e">
        <f t="shared" ref="AI1425:AI1426" si="5523">AH1425/AE1425</f>
        <v>#DIV/0!</v>
      </c>
    </row>
    <row r="1426" spans="1:35" ht="15.75" hidden="1" customHeight="1" thickBot="1" x14ac:dyDescent="0.3">
      <c r="A1426" s="362" t="s">
        <v>2121</v>
      </c>
      <c r="B1426" s="141">
        <v>2016</v>
      </c>
      <c r="C1426" s="141">
        <v>7</v>
      </c>
      <c r="D1426" s="112" t="s">
        <v>2298</v>
      </c>
      <c r="E1426" s="143">
        <v>42552</v>
      </c>
      <c r="F1426" s="143">
        <v>42582</v>
      </c>
      <c r="G1426" s="144">
        <f t="shared" ca="1" si="5511"/>
        <v>0</v>
      </c>
      <c r="H1426" s="145" t="s">
        <v>74</v>
      </c>
      <c r="I1426" s="145" t="s">
        <v>2122</v>
      </c>
      <c r="J1426" s="145" t="s">
        <v>2123</v>
      </c>
      <c r="K1426" s="146" t="str">
        <f t="shared" ca="1" si="5512"/>
        <v>Completed</v>
      </c>
      <c r="L1426" s="141" t="s">
        <v>499</v>
      </c>
      <c r="M1426" s="141" t="s">
        <v>58</v>
      </c>
      <c r="N1426" s="141" t="s">
        <v>59</v>
      </c>
      <c r="O1426" s="141" t="s">
        <v>60</v>
      </c>
      <c r="P1426" s="141" t="s">
        <v>61</v>
      </c>
      <c r="Q1426" s="141" t="s">
        <v>62</v>
      </c>
      <c r="R1426" s="147">
        <v>0.15</v>
      </c>
      <c r="S1426" s="147">
        <v>2.5</v>
      </c>
      <c r="T1426" s="148">
        <v>300000</v>
      </c>
      <c r="U1426" s="148">
        <v>3836</v>
      </c>
      <c r="V1426" s="146">
        <f t="shared" si="5513"/>
        <v>296164</v>
      </c>
      <c r="W1426" s="146">
        <f t="shared" si="5514"/>
        <v>3836</v>
      </c>
      <c r="X1426" s="148"/>
      <c r="Y1426" s="149">
        <f t="shared" si="5515"/>
        <v>0</v>
      </c>
      <c r="Z1426" s="150" t="e">
        <f t="shared" si="5516"/>
        <v>#DIV/0!</v>
      </c>
      <c r="AA1426" s="151">
        <f t="shared" si="5517"/>
        <v>45</v>
      </c>
      <c r="AB1426" s="152">
        <f t="shared" si="5518"/>
        <v>0.57539999999999991</v>
      </c>
      <c r="AC1426" s="151">
        <f t="shared" si="5519"/>
        <v>-44.424599999999998</v>
      </c>
      <c r="AD1426" s="153">
        <f t="shared" si="5520"/>
        <v>750</v>
      </c>
      <c r="AE1426" s="295">
        <f>IF((SUMIF($J$7:$J$1048576,J1426,$U$7:$U$1048576))&gt;(SUMIF($J$7:$J$1048576,J1426,$T$7:$T$1048576)),AD1426,(IF(O1426="cpv",(U1426*S1426),(U1426*S1426/1000))))</f>
        <v>9.59</v>
      </c>
      <c r="AF1426" s="154">
        <f t="shared" si="5521"/>
        <v>-740.41</v>
      </c>
      <c r="AG1426" s="154">
        <v>0</v>
      </c>
      <c r="AH1426" s="154">
        <f t="shared" si="5522"/>
        <v>9.0145999999999997</v>
      </c>
      <c r="AI1426" s="354">
        <f t="shared" si="5523"/>
        <v>0.94</v>
      </c>
    </row>
    <row r="1427" spans="1:35" ht="15" hidden="1" customHeight="1" thickBot="1" x14ac:dyDescent="0.3">
      <c r="A1427" s="359" t="s">
        <v>2124</v>
      </c>
      <c r="B1427" s="111">
        <v>2016</v>
      </c>
      <c r="C1427" s="111">
        <v>7</v>
      </c>
      <c r="D1427" s="112" t="s">
        <v>2298</v>
      </c>
      <c r="E1427" s="113">
        <v>42552</v>
      </c>
      <c r="F1427" s="113">
        <v>42582</v>
      </c>
      <c r="G1427" s="114">
        <f t="shared" ref="G1427:G1428" ca="1" si="5524">IF($N$1&gt;F1427,0,(F1427-$N$1))</f>
        <v>0</v>
      </c>
      <c r="H1427" s="115" t="s">
        <v>74</v>
      </c>
      <c r="I1427" s="115" t="s">
        <v>75</v>
      </c>
      <c r="J1427" s="115" t="s">
        <v>2127</v>
      </c>
      <c r="K1427" s="116" t="str">
        <f t="shared" ref="K1427:K1428" ca="1" si="5525">IF(F1427=0,$L$3,(IF(G1427=0,$L$1,$L$2)))</f>
        <v>Completed</v>
      </c>
      <c r="L1427" s="111" t="s">
        <v>77</v>
      </c>
      <c r="M1427" s="111" t="s">
        <v>58</v>
      </c>
      <c r="N1427" s="111" t="s">
        <v>78</v>
      </c>
      <c r="O1427" s="111" t="s">
        <v>60</v>
      </c>
      <c r="P1427" s="111" t="s">
        <v>79</v>
      </c>
      <c r="Q1427" s="111" t="s">
        <v>79</v>
      </c>
      <c r="R1427" s="117">
        <v>1.25</v>
      </c>
      <c r="S1427" s="117">
        <v>4.25</v>
      </c>
      <c r="T1427" s="118">
        <v>300000</v>
      </c>
      <c r="U1427" s="118">
        <v>274312</v>
      </c>
      <c r="V1427" s="116">
        <f t="shared" ref="V1427:V1428" si="5526">IF(U1427&gt;T1427,0,T1427-U1427)</f>
        <v>25688</v>
      </c>
      <c r="W1427" s="116">
        <f t="shared" ref="W1427:W1428" si="5527">IF(U1427&gt;T1427,T1427,U1427)</f>
        <v>274312</v>
      </c>
      <c r="X1427" s="118"/>
      <c r="Y1427" s="119">
        <f t="shared" ref="Y1427:Y1428" si="5528">X1427/U1427</f>
        <v>0</v>
      </c>
      <c r="Z1427" s="120" t="e">
        <f t="shared" ref="Z1427:Z1428" si="5529">AE1427/X1427</f>
        <v>#DIV/0!</v>
      </c>
      <c r="AA1427" s="121">
        <f t="shared" ref="AA1427:AA1428" si="5530">IF(O1427="cpv",(T1427*R1427),(T1427/1000*R1427))</f>
        <v>375</v>
      </c>
      <c r="AB1427" s="122">
        <f t="shared" ref="AB1427:AB1428" si="5531">IF(O1427="cpv",(IF(V1427&gt;0,U1427*R1427,AA1427)),(IF(V1427&gt;0,U1427/1000*R1427,AA1427)))</f>
        <v>342.89</v>
      </c>
      <c r="AC1427" s="121">
        <f t="shared" ref="AC1427:AC1428" si="5532">AB1427-AA1427</f>
        <v>-32.110000000000014</v>
      </c>
      <c r="AD1427" s="123">
        <f t="shared" ref="AD1427:AD1428" si="5533">IF(O1427="cpv",(T1427*S1427),(T1427/1000*S1427))</f>
        <v>1275</v>
      </c>
      <c r="AE1427" s="293">
        <v>1000</v>
      </c>
      <c r="AF1427" s="124">
        <f t="shared" ref="AF1427:AF1428" si="5534">AE1427-AD1427</f>
        <v>-275</v>
      </c>
      <c r="AG1427" s="124">
        <v>0</v>
      </c>
      <c r="AH1427" s="124">
        <f t="shared" ref="AH1427:AH1428" si="5535">AE1427-AB1427-AG1427</f>
        <v>657.11</v>
      </c>
      <c r="AI1427" s="340">
        <f t="shared" ref="AI1427:AI1428" si="5536">AH1427/AE1427</f>
        <v>0.65710999999999997</v>
      </c>
    </row>
    <row r="1428" spans="1:35" ht="15" hidden="1" customHeight="1" thickBot="1" x14ac:dyDescent="0.3">
      <c r="A1428" s="361" t="s">
        <v>2125</v>
      </c>
      <c r="B1428" s="97">
        <v>2016</v>
      </c>
      <c r="C1428" s="97">
        <v>7</v>
      </c>
      <c r="D1428" s="112" t="s">
        <v>2298</v>
      </c>
      <c r="E1428" s="99">
        <v>42552</v>
      </c>
      <c r="F1428" s="99">
        <v>42582</v>
      </c>
      <c r="G1428" s="100">
        <f t="shared" ca="1" si="5524"/>
        <v>0</v>
      </c>
      <c r="H1428" s="96" t="s">
        <v>74</v>
      </c>
      <c r="I1428" s="96" t="s">
        <v>75</v>
      </c>
      <c r="J1428" s="96" t="s">
        <v>2127</v>
      </c>
      <c r="K1428" s="101" t="str">
        <f t="shared" ca="1" si="5525"/>
        <v>Completed</v>
      </c>
      <c r="L1428" s="97" t="s">
        <v>410</v>
      </c>
      <c r="M1428" s="97" t="s">
        <v>58</v>
      </c>
      <c r="N1428" s="97" t="s">
        <v>78</v>
      </c>
      <c r="O1428" s="97" t="s">
        <v>60</v>
      </c>
      <c r="P1428" s="97" t="s">
        <v>79</v>
      </c>
      <c r="Q1428" s="97" t="s">
        <v>79</v>
      </c>
      <c r="R1428" s="102">
        <v>2</v>
      </c>
      <c r="S1428" s="102">
        <v>4.25</v>
      </c>
      <c r="T1428" s="103">
        <v>30000</v>
      </c>
      <c r="U1428" s="103">
        <v>86423</v>
      </c>
      <c r="V1428" s="101">
        <f t="shared" si="5526"/>
        <v>0</v>
      </c>
      <c r="W1428" s="101">
        <f t="shared" si="5527"/>
        <v>30000</v>
      </c>
      <c r="X1428" s="103"/>
      <c r="Y1428" s="104">
        <f t="shared" si="5528"/>
        <v>0</v>
      </c>
      <c r="Z1428" s="105" t="e">
        <f t="shared" si="5529"/>
        <v>#DIV/0!</v>
      </c>
      <c r="AA1428" s="106">
        <f t="shared" si="5530"/>
        <v>60</v>
      </c>
      <c r="AB1428" s="107">
        <f t="shared" si="5531"/>
        <v>60</v>
      </c>
      <c r="AC1428" s="106">
        <f t="shared" si="5532"/>
        <v>0</v>
      </c>
      <c r="AD1428" s="108">
        <f t="shared" si="5533"/>
        <v>127.5</v>
      </c>
      <c r="AE1428" s="298">
        <v>500</v>
      </c>
      <c r="AF1428" s="109">
        <f t="shared" si="5534"/>
        <v>372.5</v>
      </c>
      <c r="AG1428" s="109">
        <v>0</v>
      </c>
      <c r="AH1428" s="109">
        <f t="shared" si="5535"/>
        <v>440</v>
      </c>
      <c r="AI1428" s="341">
        <f t="shared" si="5536"/>
        <v>0.88</v>
      </c>
    </row>
    <row r="1429" spans="1:35" ht="15.75" hidden="1" customHeight="1" thickBot="1" x14ac:dyDescent="0.3">
      <c r="A1429" s="360" t="s">
        <v>2126</v>
      </c>
      <c r="B1429" s="157">
        <v>2016</v>
      </c>
      <c r="C1429" s="157">
        <v>7</v>
      </c>
      <c r="D1429" s="112" t="s">
        <v>2298</v>
      </c>
      <c r="E1429" s="159">
        <v>42552</v>
      </c>
      <c r="F1429" s="159">
        <v>42582</v>
      </c>
      <c r="G1429" s="343">
        <f t="shared" ref="G1429:G1430" ca="1" si="5537">IF($N$1&gt;F1429,0,(F1429-$N$1))</f>
        <v>0</v>
      </c>
      <c r="H1429" s="156" t="s">
        <v>74</v>
      </c>
      <c r="I1429" s="156" t="s">
        <v>75</v>
      </c>
      <c r="J1429" s="156" t="s">
        <v>2127</v>
      </c>
      <c r="K1429" s="344" t="str">
        <f t="shared" ref="K1429:K1430" ca="1" si="5538">IF(F1429=0,$L$3,(IF(G1429=0,$L$1,$L$2)))</f>
        <v>Completed</v>
      </c>
      <c r="L1429" s="157" t="s">
        <v>82</v>
      </c>
      <c r="M1429" s="157" t="s">
        <v>58</v>
      </c>
      <c r="N1429" s="157" t="s">
        <v>78</v>
      </c>
      <c r="O1429" s="157" t="s">
        <v>60</v>
      </c>
      <c r="P1429" s="157" t="s">
        <v>79</v>
      </c>
      <c r="Q1429" s="157" t="s">
        <v>79</v>
      </c>
      <c r="R1429" s="158">
        <v>0.5</v>
      </c>
      <c r="S1429" s="158">
        <v>4.25</v>
      </c>
      <c r="T1429" s="345">
        <v>300000</v>
      </c>
      <c r="U1429" s="345">
        <v>308184</v>
      </c>
      <c r="V1429" s="344">
        <f t="shared" ref="V1429:V1430" si="5539">IF(U1429&gt;T1429,0,T1429-U1429)</f>
        <v>0</v>
      </c>
      <c r="W1429" s="344">
        <f t="shared" ref="W1429:W1430" si="5540">IF(U1429&gt;T1429,T1429,U1429)</f>
        <v>300000</v>
      </c>
      <c r="X1429" s="345"/>
      <c r="Y1429" s="346">
        <f t="shared" ref="Y1429:Y1430" si="5541">X1429/U1429</f>
        <v>0</v>
      </c>
      <c r="Z1429" s="347" t="e">
        <f t="shared" ref="Z1429:Z1430" si="5542">AE1429/X1429</f>
        <v>#DIV/0!</v>
      </c>
      <c r="AA1429" s="348">
        <f t="shared" ref="AA1429:AA1430" si="5543">IF(O1429="cpv",(T1429*R1429),(T1429/1000*R1429))</f>
        <v>150</v>
      </c>
      <c r="AB1429" s="349">
        <f t="shared" ref="AB1429:AB1430" si="5544">IF(O1429="cpv",(IF(V1429&gt;0,U1429*R1429,AA1429)),(IF(V1429&gt;0,U1429/1000*R1429,AA1429)))</f>
        <v>150</v>
      </c>
      <c r="AC1429" s="348">
        <f t="shared" ref="AC1429:AC1430" si="5545">AB1429-AA1429</f>
        <v>0</v>
      </c>
      <c r="AD1429" s="350">
        <f t="shared" ref="AD1429:AD1430" si="5546">IF(O1429="cpv",(T1429*S1429),(T1429/1000*S1429))</f>
        <v>1275</v>
      </c>
      <c r="AE1429" s="351">
        <v>1000</v>
      </c>
      <c r="AF1429" s="352">
        <f t="shared" ref="AF1429:AF1430" si="5547">AE1429-AD1429</f>
        <v>-275</v>
      </c>
      <c r="AG1429" s="352">
        <v>0</v>
      </c>
      <c r="AH1429" s="352">
        <f t="shared" ref="AH1429:AH1430" si="5548">AE1429-AB1429-AG1429</f>
        <v>850</v>
      </c>
      <c r="AI1429" s="353">
        <f t="shared" ref="AI1429:AI1430" si="5549">AH1429/AE1429</f>
        <v>0.85</v>
      </c>
    </row>
    <row r="1430" spans="1:35" ht="15.75" hidden="1" customHeight="1" thickBot="1" x14ac:dyDescent="0.3">
      <c r="A1430" s="362" t="s">
        <v>2128</v>
      </c>
      <c r="B1430" s="141">
        <v>2016</v>
      </c>
      <c r="C1430" s="141">
        <v>7</v>
      </c>
      <c r="D1430" s="112" t="s">
        <v>2298</v>
      </c>
      <c r="E1430" s="143">
        <v>42552</v>
      </c>
      <c r="F1430" s="143">
        <v>42582</v>
      </c>
      <c r="G1430" s="144">
        <f t="shared" ca="1" si="5537"/>
        <v>0</v>
      </c>
      <c r="H1430" s="145" t="s">
        <v>74</v>
      </c>
      <c r="I1430" s="145" t="s">
        <v>75</v>
      </c>
      <c r="J1430" s="145" t="s">
        <v>2129</v>
      </c>
      <c r="K1430" s="146" t="str">
        <f t="shared" ca="1" si="5538"/>
        <v>Completed</v>
      </c>
      <c r="L1430" s="141" t="s">
        <v>305</v>
      </c>
      <c r="M1430" s="141" t="s">
        <v>58</v>
      </c>
      <c r="N1430" s="141" t="s">
        <v>306</v>
      </c>
      <c r="O1430" s="141" t="s">
        <v>60</v>
      </c>
      <c r="P1430" s="141" t="s">
        <v>79</v>
      </c>
      <c r="Q1430" s="141" t="s">
        <v>79</v>
      </c>
      <c r="R1430" s="147">
        <v>4</v>
      </c>
      <c r="S1430" s="147">
        <v>10</v>
      </c>
      <c r="T1430" s="148">
        <v>450000</v>
      </c>
      <c r="U1430" s="148">
        <v>593343</v>
      </c>
      <c r="V1430" s="146">
        <f t="shared" si="5539"/>
        <v>0</v>
      </c>
      <c r="W1430" s="146">
        <f t="shared" si="5540"/>
        <v>450000</v>
      </c>
      <c r="X1430" s="148"/>
      <c r="Y1430" s="149">
        <f t="shared" si="5541"/>
        <v>0</v>
      </c>
      <c r="Z1430" s="150" t="e">
        <f t="shared" si="5542"/>
        <v>#DIV/0!</v>
      </c>
      <c r="AA1430" s="151">
        <f t="shared" si="5543"/>
        <v>1800</v>
      </c>
      <c r="AB1430" s="152">
        <f t="shared" si="5544"/>
        <v>1800</v>
      </c>
      <c r="AC1430" s="151">
        <f t="shared" si="5545"/>
        <v>0</v>
      </c>
      <c r="AD1430" s="153">
        <f t="shared" si="5546"/>
        <v>4500</v>
      </c>
      <c r="AE1430" s="295">
        <f>IF((SUMIF($J$7:$J$1048576,J1430,$U$7:$U$1048576))&gt;(SUMIF($J$7:$J$1048576,J1430,$T$7:$T$1048576)),AD1430,(IF(O1430="cpv",(U1430*S1430),(U1430*S1430/1000))))</f>
        <v>4500</v>
      </c>
      <c r="AF1430" s="154">
        <f t="shared" si="5547"/>
        <v>0</v>
      </c>
      <c r="AG1430" s="154">
        <v>0</v>
      </c>
      <c r="AH1430" s="154">
        <f t="shared" si="5548"/>
        <v>2700</v>
      </c>
      <c r="AI1430" s="354">
        <f t="shared" si="5549"/>
        <v>0.6</v>
      </c>
    </row>
    <row r="1431" spans="1:35" ht="15.75" hidden="1" customHeight="1" thickBot="1" x14ac:dyDescent="0.3">
      <c r="A1431" s="362" t="s">
        <v>2130</v>
      </c>
      <c r="B1431" s="141">
        <v>2016</v>
      </c>
      <c r="C1431" s="141">
        <v>7</v>
      </c>
      <c r="D1431" s="112" t="s">
        <v>2298</v>
      </c>
      <c r="E1431" s="143">
        <v>42552</v>
      </c>
      <c r="F1431" s="143">
        <v>42582</v>
      </c>
      <c r="G1431" s="144">
        <f t="shared" ref="G1431:G1432" ca="1" si="5550">IF($N$1&gt;F1431,0,(F1431-$N$1))</f>
        <v>0</v>
      </c>
      <c r="H1431" s="145" t="s">
        <v>74</v>
      </c>
      <c r="I1431" s="145" t="s">
        <v>940</v>
      </c>
      <c r="J1431" s="145" t="s">
        <v>2131</v>
      </c>
      <c r="K1431" s="146" t="str">
        <f t="shared" ref="K1431:K1432" ca="1" si="5551">IF(F1431=0,$L$3,(IF(G1431=0,$L$1,$L$2)))</f>
        <v>Completed</v>
      </c>
      <c r="L1431" s="141" t="s">
        <v>817</v>
      </c>
      <c r="M1431" s="141" t="s">
        <v>58</v>
      </c>
      <c r="N1431" s="141" t="s">
        <v>587</v>
      </c>
      <c r="O1431" s="141" t="s">
        <v>109</v>
      </c>
      <c r="P1431" s="141" t="s">
        <v>100</v>
      </c>
      <c r="Q1431" s="141" t="s">
        <v>101</v>
      </c>
      <c r="R1431" s="147">
        <v>0.05</v>
      </c>
      <c r="S1431" s="147">
        <v>0.06</v>
      </c>
      <c r="T1431" s="148">
        <v>100000</v>
      </c>
      <c r="U1431" s="148">
        <v>96947</v>
      </c>
      <c r="V1431" s="146">
        <f t="shared" ref="V1431:V1432" si="5552">IF(U1431&gt;T1431,0,T1431-U1431)</f>
        <v>3053</v>
      </c>
      <c r="W1431" s="146">
        <f t="shared" ref="W1431:W1432" si="5553">IF(U1431&gt;T1431,T1431,U1431)</f>
        <v>96947</v>
      </c>
      <c r="X1431" s="148">
        <v>711</v>
      </c>
      <c r="Y1431" s="149">
        <f t="shared" ref="Y1431:Y1432" si="5554">X1431/U1431</f>
        <v>7.3339040919265163E-3</v>
      </c>
      <c r="Z1431" s="150">
        <f t="shared" ref="Z1431:Z1432" si="5555">AE1431/X1431</f>
        <v>8.4388185654008439</v>
      </c>
      <c r="AA1431" s="151">
        <f t="shared" ref="AA1431:AA1432" si="5556">IF(O1431="cpv",(T1431*R1431),(T1431/1000*R1431))</f>
        <v>5000</v>
      </c>
      <c r="AB1431" s="152">
        <f t="shared" ref="AB1431:AB1432" si="5557">IF(O1431="cpv",(IF(V1431&gt;0,U1431*R1431,AA1431)),(IF(V1431&gt;0,U1431/1000*R1431,AA1431)))</f>
        <v>4847.3500000000004</v>
      </c>
      <c r="AC1431" s="151">
        <f t="shared" ref="AC1431:AC1432" si="5558">AB1431-AA1431</f>
        <v>-152.64999999999964</v>
      </c>
      <c r="AD1431" s="153">
        <f t="shared" ref="AD1431:AD1432" si="5559">IF(O1431="cpv",(T1431*S1431),(T1431/1000*S1431))</f>
        <v>6000</v>
      </c>
      <c r="AE1431" s="295">
        <v>6000</v>
      </c>
      <c r="AF1431" s="154">
        <f t="shared" ref="AF1431:AF1432" si="5560">AE1431-AD1431</f>
        <v>0</v>
      </c>
      <c r="AG1431" s="154">
        <v>0</v>
      </c>
      <c r="AH1431" s="154">
        <f t="shared" ref="AH1431:AH1432" si="5561">AE1431-AB1431-AG1431</f>
        <v>1152.6499999999996</v>
      </c>
      <c r="AI1431" s="354">
        <f t="shared" ref="AI1431:AI1432" si="5562">AH1431/AE1431</f>
        <v>0.19210833333333327</v>
      </c>
    </row>
    <row r="1432" spans="1:35" ht="15" hidden="1" customHeight="1" thickBot="1" x14ac:dyDescent="0.3">
      <c r="A1432" s="359" t="s">
        <v>2132</v>
      </c>
      <c r="B1432" s="111">
        <v>2016</v>
      </c>
      <c r="C1432" s="111">
        <v>7</v>
      </c>
      <c r="D1432" s="112" t="s">
        <v>2298</v>
      </c>
      <c r="E1432" s="113">
        <v>42552</v>
      </c>
      <c r="F1432" s="113">
        <v>42582</v>
      </c>
      <c r="G1432" s="114">
        <f t="shared" ca="1" si="5550"/>
        <v>0</v>
      </c>
      <c r="H1432" s="115" t="s">
        <v>74</v>
      </c>
      <c r="I1432" s="115" t="s">
        <v>940</v>
      </c>
      <c r="J1432" s="115" t="s">
        <v>2134</v>
      </c>
      <c r="K1432" s="116" t="str">
        <f t="shared" ca="1" si="5551"/>
        <v>Completed</v>
      </c>
      <c r="L1432" s="111" t="s">
        <v>92</v>
      </c>
      <c r="M1432" s="111" t="s">
        <v>58</v>
      </c>
      <c r="N1432" s="111" t="s">
        <v>108</v>
      </c>
      <c r="O1432" s="111" t="s">
        <v>109</v>
      </c>
      <c r="P1432" s="111" t="s">
        <v>100</v>
      </c>
      <c r="Q1432" s="111" t="s">
        <v>101</v>
      </c>
      <c r="R1432" s="117">
        <v>1.2E-2</v>
      </c>
      <c r="S1432" s="117">
        <v>3.5000000000000003E-2</v>
      </c>
      <c r="T1432" s="118">
        <v>150000</v>
      </c>
      <c r="U1432" s="118">
        <v>43452</v>
      </c>
      <c r="V1432" s="116">
        <f t="shared" si="5552"/>
        <v>106548</v>
      </c>
      <c r="W1432" s="116">
        <f t="shared" si="5553"/>
        <v>43452</v>
      </c>
      <c r="X1432" s="118"/>
      <c r="Y1432" s="119">
        <f t="shared" si="5554"/>
        <v>0</v>
      </c>
      <c r="Z1432" s="120" t="e">
        <f t="shared" si="5555"/>
        <v>#DIV/0!</v>
      </c>
      <c r="AA1432" s="121">
        <f t="shared" si="5556"/>
        <v>1800</v>
      </c>
      <c r="AB1432" s="122">
        <f t="shared" si="5557"/>
        <v>521.42399999999998</v>
      </c>
      <c r="AC1432" s="121">
        <f t="shared" si="5558"/>
        <v>-1278.576</v>
      </c>
      <c r="AD1432" s="123">
        <f t="shared" si="5559"/>
        <v>5250.0000000000009</v>
      </c>
      <c r="AE1432" s="293">
        <f>IF((SUMIF($J$7:$J$1048576,J1432,$U$7:$U$1048576))&gt;(SUMIF($J$7:$J$1048576,J1432,$T$7:$T$1048576)),AD1432,(IF(O1432="cpv",(U1432*S1432),(U1432*S1432/1000))))</f>
        <v>1520.8200000000002</v>
      </c>
      <c r="AF1432" s="124">
        <f t="shared" si="5560"/>
        <v>-3729.1800000000007</v>
      </c>
      <c r="AG1432" s="124">
        <v>0</v>
      </c>
      <c r="AH1432" s="124">
        <f t="shared" si="5561"/>
        <v>999.39600000000019</v>
      </c>
      <c r="AI1432" s="340">
        <f t="shared" si="5562"/>
        <v>0.65714285714285714</v>
      </c>
    </row>
    <row r="1433" spans="1:35" ht="15.75" hidden="1" customHeight="1" thickBot="1" x14ac:dyDescent="0.3">
      <c r="A1433" s="360" t="s">
        <v>2133</v>
      </c>
      <c r="B1433" s="157">
        <v>2016</v>
      </c>
      <c r="C1433" s="157">
        <v>7</v>
      </c>
      <c r="D1433" s="112" t="s">
        <v>2298</v>
      </c>
      <c r="E1433" s="159">
        <v>42552</v>
      </c>
      <c r="F1433" s="159">
        <v>42582</v>
      </c>
      <c r="G1433" s="343">
        <f t="shared" ref="G1433:G1434" ca="1" si="5563">IF($N$1&gt;F1433,0,(F1433-$N$1))</f>
        <v>0</v>
      </c>
      <c r="H1433" s="156" t="s">
        <v>74</v>
      </c>
      <c r="I1433" s="156" t="s">
        <v>940</v>
      </c>
      <c r="J1433" s="156" t="s">
        <v>2134</v>
      </c>
      <c r="K1433" s="344" t="str">
        <f t="shared" ref="K1433:K1434" ca="1" si="5564">IF(F1433=0,$L$3,(IF(G1433=0,$L$1,$L$2)))</f>
        <v>Completed</v>
      </c>
      <c r="L1433" s="157" t="s">
        <v>2135</v>
      </c>
      <c r="M1433" s="157" t="s">
        <v>58</v>
      </c>
      <c r="N1433" s="157" t="s">
        <v>108</v>
      </c>
      <c r="O1433" s="157" t="s">
        <v>109</v>
      </c>
      <c r="P1433" s="157" t="s">
        <v>100</v>
      </c>
      <c r="Q1433" s="157" t="s">
        <v>101</v>
      </c>
      <c r="R1433" s="158">
        <v>0.01</v>
      </c>
      <c r="S1433" s="158">
        <v>3.5000000000000003E-2</v>
      </c>
      <c r="T1433" s="345">
        <v>275000</v>
      </c>
      <c r="U1433" s="345">
        <v>103669</v>
      </c>
      <c r="V1433" s="344">
        <f t="shared" ref="V1433:V1434" si="5565">IF(U1433&gt;T1433,0,T1433-U1433)</f>
        <v>171331</v>
      </c>
      <c r="W1433" s="344">
        <f t="shared" ref="W1433:W1434" si="5566">IF(U1433&gt;T1433,T1433,U1433)</f>
        <v>103669</v>
      </c>
      <c r="X1433" s="345"/>
      <c r="Y1433" s="346">
        <f t="shared" ref="Y1433:Y1434" si="5567">X1433/U1433</f>
        <v>0</v>
      </c>
      <c r="Z1433" s="347" t="e">
        <f t="shared" ref="Z1433:Z1434" si="5568">AE1433/X1433</f>
        <v>#DIV/0!</v>
      </c>
      <c r="AA1433" s="348">
        <f t="shared" ref="AA1433:AA1434" si="5569">IF(O1433="cpv",(T1433*R1433),(T1433/1000*R1433))</f>
        <v>2750</v>
      </c>
      <c r="AB1433" s="349">
        <f t="shared" ref="AB1433:AB1434" si="5570">IF(O1433="cpv",(IF(V1433&gt;0,U1433*R1433,AA1433)),(IF(V1433&gt;0,U1433/1000*R1433,AA1433)))</f>
        <v>1036.69</v>
      </c>
      <c r="AC1433" s="348">
        <f t="shared" ref="AC1433:AC1434" si="5571">AB1433-AA1433</f>
        <v>-1713.31</v>
      </c>
      <c r="AD1433" s="350">
        <f t="shared" ref="AD1433:AD1434" si="5572">IF(O1433="cpv",(T1433*S1433),(T1433/1000*S1433))</f>
        <v>9625.0000000000018</v>
      </c>
      <c r="AE1433" s="351">
        <f>IF((SUMIF($J$7:$J$1048576,J1433,$U$7:$U$1048576))&gt;(SUMIF($J$7:$J$1048576,J1433,$T$7:$T$1048576)),AD1433,(IF(O1433="cpv",(U1433*S1433),(U1433*S1433/1000))))</f>
        <v>3628.4150000000004</v>
      </c>
      <c r="AF1433" s="352">
        <f t="shared" ref="AF1433:AF1434" si="5573">AE1433-AD1433</f>
        <v>-5996.5850000000009</v>
      </c>
      <c r="AG1433" s="352">
        <v>0</v>
      </c>
      <c r="AH1433" s="352">
        <f t="shared" ref="AH1433:AH1434" si="5574">AE1433-AB1433-AG1433</f>
        <v>2591.7250000000004</v>
      </c>
      <c r="AI1433" s="353">
        <f t="shared" ref="AI1433:AI1434" si="5575">AH1433/AE1433</f>
        <v>0.7142857142857143</v>
      </c>
    </row>
    <row r="1434" spans="1:35" ht="15.75" hidden="1" customHeight="1" thickBot="1" x14ac:dyDescent="0.3">
      <c r="A1434" s="362" t="s">
        <v>2136</v>
      </c>
      <c r="B1434" s="141">
        <v>2016</v>
      </c>
      <c r="C1434" s="141">
        <v>7</v>
      </c>
      <c r="D1434" s="112" t="s">
        <v>2298</v>
      </c>
      <c r="E1434" s="143">
        <v>42552</v>
      </c>
      <c r="F1434" s="143">
        <v>42582</v>
      </c>
      <c r="G1434" s="144">
        <f t="shared" ca="1" si="5563"/>
        <v>0</v>
      </c>
      <c r="H1434" s="145" t="s">
        <v>74</v>
      </c>
      <c r="I1434" s="145" t="s">
        <v>940</v>
      </c>
      <c r="J1434" s="145" t="s">
        <v>2137</v>
      </c>
      <c r="K1434" s="146" t="str">
        <f t="shared" ca="1" si="5564"/>
        <v>Completed</v>
      </c>
      <c r="L1434" s="141" t="s">
        <v>1773</v>
      </c>
      <c r="M1434" s="141" t="s">
        <v>58</v>
      </c>
      <c r="N1434" s="141" t="s">
        <v>59</v>
      </c>
      <c r="O1434" s="141" t="s">
        <v>60</v>
      </c>
      <c r="P1434" s="141" t="s">
        <v>61</v>
      </c>
      <c r="Q1434" s="141" t="s">
        <v>62</v>
      </c>
      <c r="R1434" s="147">
        <v>0.35</v>
      </c>
      <c r="S1434" s="147">
        <v>1.8</v>
      </c>
      <c r="T1434" s="148">
        <v>1500000</v>
      </c>
      <c r="U1434" s="148">
        <v>1500048</v>
      </c>
      <c r="V1434" s="146">
        <f t="shared" si="5565"/>
        <v>0</v>
      </c>
      <c r="W1434" s="146">
        <f t="shared" si="5566"/>
        <v>1500000</v>
      </c>
      <c r="X1434" s="148">
        <v>155</v>
      </c>
      <c r="Y1434" s="149">
        <f t="shared" si="5567"/>
        <v>1.0333002677247661E-4</v>
      </c>
      <c r="Z1434" s="150">
        <f t="shared" si="5568"/>
        <v>17.419935483870969</v>
      </c>
      <c r="AA1434" s="151">
        <f t="shared" si="5569"/>
        <v>525</v>
      </c>
      <c r="AB1434" s="152">
        <f t="shared" si="5570"/>
        <v>525</v>
      </c>
      <c r="AC1434" s="151">
        <f t="shared" si="5571"/>
        <v>0</v>
      </c>
      <c r="AD1434" s="153">
        <f t="shared" si="5572"/>
        <v>2700</v>
      </c>
      <c r="AE1434" s="295">
        <v>2700.09</v>
      </c>
      <c r="AF1434" s="154">
        <f t="shared" si="5573"/>
        <v>9.0000000000145519E-2</v>
      </c>
      <c r="AG1434" s="154">
        <v>0</v>
      </c>
      <c r="AH1434" s="154">
        <f t="shared" si="5574"/>
        <v>2175.09</v>
      </c>
      <c r="AI1434" s="354">
        <f t="shared" si="5575"/>
        <v>0.80556203682099492</v>
      </c>
    </row>
    <row r="1435" spans="1:35" ht="15" hidden="1" customHeight="1" thickBot="1" x14ac:dyDescent="0.3">
      <c r="A1435" s="359" t="s">
        <v>2138</v>
      </c>
      <c r="B1435" s="111">
        <v>2016</v>
      </c>
      <c r="C1435" s="111">
        <v>7</v>
      </c>
      <c r="D1435" s="112" t="s">
        <v>2298</v>
      </c>
      <c r="E1435" s="113">
        <v>42552</v>
      </c>
      <c r="F1435" s="113">
        <v>42582</v>
      </c>
      <c r="G1435" s="114">
        <f t="shared" ref="G1435:G1436" ca="1" si="5576">IF($N$1&gt;F1435,0,(F1435-$N$1))</f>
        <v>0</v>
      </c>
      <c r="H1435" s="115" t="s">
        <v>74</v>
      </c>
      <c r="I1435" s="115" t="s">
        <v>940</v>
      </c>
      <c r="J1435" s="115" t="s">
        <v>2141</v>
      </c>
      <c r="K1435" s="116" t="str">
        <f t="shared" ref="K1435:K1436" ca="1" si="5577">IF(F1435=0,$L$3,(IF(G1435=0,$L$1,$L$2)))</f>
        <v>Completed</v>
      </c>
      <c r="L1435" s="111" t="s">
        <v>57</v>
      </c>
      <c r="M1435" s="111" t="s">
        <v>58</v>
      </c>
      <c r="N1435" s="111" t="s">
        <v>59</v>
      </c>
      <c r="O1435" s="111" t="s">
        <v>60</v>
      </c>
      <c r="P1435" s="111" t="s">
        <v>61</v>
      </c>
      <c r="Q1435" s="111" t="s">
        <v>62</v>
      </c>
      <c r="R1435" s="117">
        <v>0.5</v>
      </c>
      <c r="S1435" s="117">
        <v>1.8</v>
      </c>
      <c r="T1435" s="118">
        <v>2000000</v>
      </c>
      <c r="U1435" s="118">
        <v>1772320</v>
      </c>
      <c r="V1435" s="116">
        <f t="shared" ref="V1435:V1436" si="5578">IF(U1435&gt;T1435,0,T1435-U1435)</f>
        <v>227680</v>
      </c>
      <c r="W1435" s="116">
        <f t="shared" ref="W1435:W1436" si="5579">IF(U1435&gt;T1435,T1435,U1435)</f>
        <v>1772320</v>
      </c>
      <c r="X1435" s="118"/>
      <c r="Y1435" s="119">
        <f t="shared" ref="Y1435:Y1436" si="5580">X1435/U1435</f>
        <v>0</v>
      </c>
      <c r="Z1435" s="120" t="e">
        <f t="shared" ref="Z1435:Z1436" si="5581">AE1435/X1435</f>
        <v>#DIV/0!</v>
      </c>
      <c r="AA1435" s="121">
        <f t="shared" ref="AA1435:AA1436" si="5582">IF(O1435="cpv",(T1435*R1435),(T1435/1000*R1435))</f>
        <v>1000</v>
      </c>
      <c r="AB1435" s="122">
        <f t="shared" ref="AB1435:AB1436" si="5583">IF(O1435="cpv",(IF(V1435&gt;0,U1435*R1435,AA1435)),(IF(V1435&gt;0,U1435/1000*R1435,AA1435)))</f>
        <v>886.16</v>
      </c>
      <c r="AC1435" s="121">
        <f t="shared" ref="AC1435:AC1436" si="5584">AB1435-AA1435</f>
        <v>-113.84000000000003</v>
      </c>
      <c r="AD1435" s="123">
        <f t="shared" ref="AD1435:AD1436" si="5585">IF(O1435="cpv",(T1435*S1435),(T1435/1000*S1435))</f>
        <v>3600</v>
      </c>
      <c r="AE1435" s="293">
        <v>3190.09</v>
      </c>
      <c r="AF1435" s="124">
        <f t="shared" ref="AF1435:AF1436" si="5586">AE1435-AD1435</f>
        <v>-409.90999999999985</v>
      </c>
      <c r="AG1435" s="124">
        <v>0</v>
      </c>
      <c r="AH1435" s="124">
        <f t="shared" ref="AH1435:AH1436" si="5587">AE1435-AB1435-AG1435</f>
        <v>2303.9300000000003</v>
      </c>
      <c r="AI1435" s="340">
        <f t="shared" ref="AI1435:AI1436" si="5588">AH1435/AE1435</f>
        <v>0.72221473375359324</v>
      </c>
    </row>
    <row r="1436" spans="1:35" ht="15" hidden="1" customHeight="1" thickBot="1" x14ac:dyDescent="0.3">
      <c r="A1436" s="361" t="s">
        <v>2139</v>
      </c>
      <c r="B1436" s="97">
        <v>2016</v>
      </c>
      <c r="C1436" s="97">
        <v>7</v>
      </c>
      <c r="D1436" s="112" t="s">
        <v>2298</v>
      </c>
      <c r="E1436" s="99">
        <v>42552</v>
      </c>
      <c r="F1436" s="99">
        <v>42582</v>
      </c>
      <c r="G1436" s="100">
        <f t="shared" ca="1" si="5576"/>
        <v>0</v>
      </c>
      <c r="H1436" s="96" t="s">
        <v>74</v>
      </c>
      <c r="I1436" s="96" t="s">
        <v>940</v>
      </c>
      <c r="J1436" s="115" t="s">
        <v>2141</v>
      </c>
      <c r="K1436" s="101" t="str">
        <f t="shared" ca="1" si="5577"/>
        <v>Completed</v>
      </c>
      <c r="L1436" s="97" t="s">
        <v>64</v>
      </c>
      <c r="M1436" s="97" t="s">
        <v>58</v>
      </c>
      <c r="N1436" s="97" t="s">
        <v>59</v>
      </c>
      <c r="O1436" s="97" t="s">
        <v>60</v>
      </c>
      <c r="P1436" s="97" t="s">
        <v>61</v>
      </c>
      <c r="Q1436" s="97" t="s">
        <v>62</v>
      </c>
      <c r="R1436" s="102">
        <v>0.2</v>
      </c>
      <c r="S1436" s="102">
        <v>1.8</v>
      </c>
      <c r="T1436" s="103">
        <v>2000000</v>
      </c>
      <c r="U1436" s="103">
        <v>1988742</v>
      </c>
      <c r="V1436" s="101">
        <f t="shared" si="5578"/>
        <v>11258</v>
      </c>
      <c r="W1436" s="101">
        <f t="shared" si="5579"/>
        <v>1988742</v>
      </c>
      <c r="X1436" s="103">
        <v>486</v>
      </c>
      <c r="Y1436" s="104">
        <f t="shared" si="5580"/>
        <v>2.4437559019722016E-4</v>
      </c>
      <c r="Z1436" s="105">
        <f t="shared" si="5581"/>
        <v>7.3657111111111107</v>
      </c>
      <c r="AA1436" s="106">
        <f t="shared" si="5582"/>
        <v>400</v>
      </c>
      <c r="AB1436" s="107">
        <f t="shared" si="5583"/>
        <v>397.7484</v>
      </c>
      <c r="AC1436" s="106">
        <f t="shared" si="5584"/>
        <v>-2.2515999999999963</v>
      </c>
      <c r="AD1436" s="108">
        <f t="shared" si="5585"/>
        <v>3600</v>
      </c>
      <c r="AE1436" s="298">
        <f>IF((SUMIF($J$7:$J$1048576,J1436,$U$7:$U$1048576))&gt;(SUMIF($J$7:$J$1048576,J1436,$T$7:$T$1048576)),AD1436,(IF(O1436="cpv",(U1436*S1436),(U1436*S1436/1000))))</f>
        <v>3579.7356</v>
      </c>
      <c r="AF1436" s="109">
        <f t="shared" si="5586"/>
        <v>-20.264400000000023</v>
      </c>
      <c r="AG1436" s="109">
        <v>0</v>
      </c>
      <c r="AH1436" s="109">
        <f t="shared" si="5587"/>
        <v>3181.9872</v>
      </c>
      <c r="AI1436" s="341">
        <f t="shared" si="5588"/>
        <v>0.88888888888888895</v>
      </c>
    </row>
    <row r="1437" spans="1:35" ht="15.75" hidden="1" customHeight="1" thickBot="1" x14ac:dyDescent="0.3">
      <c r="A1437" s="360" t="s">
        <v>2140</v>
      </c>
      <c r="B1437" s="157">
        <v>2016</v>
      </c>
      <c r="C1437" s="157">
        <v>7</v>
      </c>
      <c r="D1437" s="112" t="s">
        <v>2298</v>
      </c>
      <c r="E1437" s="159">
        <v>42552</v>
      </c>
      <c r="F1437" s="159">
        <v>42582</v>
      </c>
      <c r="G1437" s="343">
        <f t="shared" ref="G1437:G1438" ca="1" si="5589">IF($N$1&gt;F1437,0,(F1437-$N$1))</f>
        <v>0</v>
      </c>
      <c r="H1437" s="156" t="s">
        <v>74</v>
      </c>
      <c r="I1437" s="156" t="s">
        <v>940</v>
      </c>
      <c r="J1437" s="145" t="s">
        <v>2141</v>
      </c>
      <c r="K1437" s="344" t="str">
        <f t="shared" ref="K1437:K1438" ca="1" si="5590">IF(F1437=0,$L$3,(IF(G1437=0,$L$1,$L$2)))</f>
        <v>Completed</v>
      </c>
      <c r="L1437" s="157" t="s">
        <v>1773</v>
      </c>
      <c r="M1437" s="157" t="s">
        <v>58</v>
      </c>
      <c r="N1437" s="157" t="s">
        <v>59</v>
      </c>
      <c r="O1437" s="157" t="s">
        <v>60</v>
      </c>
      <c r="P1437" s="157" t="s">
        <v>61</v>
      </c>
      <c r="Q1437" s="157" t="s">
        <v>62</v>
      </c>
      <c r="R1437" s="158">
        <v>0.35</v>
      </c>
      <c r="S1437" s="158">
        <v>1.8</v>
      </c>
      <c r="T1437" s="345">
        <v>2500000</v>
      </c>
      <c r="U1437" s="345">
        <v>2500116</v>
      </c>
      <c r="V1437" s="344">
        <f t="shared" ref="V1437:V1438" si="5591">IF(U1437&gt;T1437,0,T1437-U1437)</f>
        <v>0</v>
      </c>
      <c r="W1437" s="344">
        <f t="shared" ref="W1437:W1438" si="5592">IF(U1437&gt;T1437,T1437,U1437)</f>
        <v>2500000</v>
      </c>
      <c r="X1437" s="345">
        <v>180</v>
      </c>
      <c r="Y1437" s="346">
        <f t="shared" ref="Y1437:Y1438" si="5593">X1437/U1437</f>
        <v>7.1996659355005931E-5</v>
      </c>
      <c r="Z1437" s="347">
        <f t="shared" ref="Z1437:Z1438" si="5594">AE1437/X1437</f>
        <v>25.001159999999995</v>
      </c>
      <c r="AA1437" s="348">
        <f t="shared" ref="AA1437:AA1438" si="5595">IF(O1437="cpv",(T1437*R1437),(T1437/1000*R1437))</f>
        <v>875</v>
      </c>
      <c r="AB1437" s="349">
        <f t="shared" ref="AB1437:AB1438" si="5596">IF(O1437="cpv",(IF(V1437&gt;0,U1437*R1437,AA1437)),(IF(V1437&gt;0,U1437/1000*R1437,AA1437)))</f>
        <v>875</v>
      </c>
      <c r="AC1437" s="348">
        <f t="shared" ref="AC1437:AC1438" si="5597">AB1437-AA1437</f>
        <v>0</v>
      </c>
      <c r="AD1437" s="350">
        <f t="shared" ref="AD1437:AD1438" si="5598">IF(O1437="cpv",(T1437*S1437),(T1437/1000*S1437))</f>
        <v>4500</v>
      </c>
      <c r="AE1437" s="351">
        <f>IF((SUMIF($J$7:$J$1048576,J1437,$U$7:$U$1048576))&gt;(SUMIF($J$7:$J$1048576,J1437,$T$7:$T$1048576)),AD1437,(IF(O1437="cpv",(U1437*S1437),(U1437*S1437/1000))))</f>
        <v>4500.2087999999994</v>
      </c>
      <c r="AF1437" s="352">
        <f t="shared" ref="AF1437:AF1438" si="5599">AE1437-AD1437</f>
        <v>0.20879999999942811</v>
      </c>
      <c r="AG1437" s="352">
        <v>0</v>
      </c>
      <c r="AH1437" s="352">
        <f t="shared" ref="AH1437:AH1438" si="5600">AE1437-AB1437-AG1437</f>
        <v>3625.2087999999994</v>
      </c>
      <c r="AI1437" s="353">
        <f t="shared" ref="AI1437:AI1438" si="5601">AH1437/AE1437</f>
        <v>0.80556457735916609</v>
      </c>
    </row>
    <row r="1438" spans="1:35" ht="15" hidden="1" customHeight="1" thickBot="1" x14ac:dyDescent="0.3">
      <c r="A1438" s="359" t="s">
        <v>2142</v>
      </c>
      <c r="B1438" s="111">
        <v>2016</v>
      </c>
      <c r="C1438" s="111">
        <v>7</v>
      </c>
      <c r="D1438" s="112" t="s">
        <v>2298</v>
      </c>
      <c r="E1438" s="113">
        <v>42552</v>
      </c>
      <c r="F1438" s="113">
        <v>42582</v>
      </c>
      <c r="G1438" s="114">
        <f t="shared" ca="1" si="5589"/>
        <v>0</v>
      </c>
      <c r="H1438" s="115" t="s">
        <v>54</v>
      </c>
      <c r="I1438" s="115" t="s">
        <v>140</v>
      </c>
      <c r="J1438" s="115" t="s">
        <v>2145</v>
      </c>
      <c r="K1438" s="116" t="str">
        <f t="shared" ca="1" si="5590"/>
        <v>Completed</v>
      </c>
      <c r="L1438" s="111" t="s">
        <v>92</v>
      </c>
      <c r="M1438" s="111" t="s">
        <v>58</v>
      </c>
      <c r="N1438" s="111" t="s">
        <v>59</v>
      </c>
      <c r="O1438" s="111" t="s">
        <v>60</v>
      </c>
      <c r="P1438" s="111" t="s">
        <v>61</v>
      </c>
      <c r="Q1438" s="111" t="s">
        <v>62</v>
      </c>
      <c r="R1438" s="117">
        <v>0.1</v>
      </c>
      <c r="S1438" s="117">
        <v>1</v>
      </c>
      <c r="T1438" s="118">
        <v>500000</v>
      </c>
      <c r="U1438" s="118">
        <v>529334</v>
      </c>
      <c r="V1438" s="116">
        <f t="shared" si="5591"/>
        <v>0</v>
      </c>
      <c r="W1438" s="116">
        <f t="shared" si="5592"/>
        <v>500000</v>
      </c>
      <c r="X1438" s="118"/>
      <c r="Y1438" s="119">
        <f t="shared" si="5593"/>
        <v>0</v>
      </c>
      <c r="Z1438" s="120" t="e">
        <f t="shared" si="5594"/>
        <v>#DIV/0!</v>
      </c>
      <c r="AA1438" s="121">
        <f t="shared" si="5595"/>
        <v>50</v>
      </c>
      <c r="AB1438" s="122">
        <f t="shared" si="5596"/>
        <v>50</v>
      </c>
      <c r="AC1438" s="121">
        <f t="shared" si="5597"/>
        <v>0</v>
      </c>
      <c r="AD1438" s="123">
        <f t="shared" si="5598"/>
        <v>500</v>
      </c>
      <c r="AE1438" s="293">
        <v>500</v>
      </c>
      <c r="AF1438" s="124">
        <f t="shared" si="5599"/>
        <v>0</v>
      </c>
      <c r="AG1438" s="124">
        <v>0</v>
      </c>
      <c r="AH1438" s="124">
        <f t="shared" si="5600"/>
        <v>450</v>
      </c>
      <c r="AI1438" s="340">
        <f t="shared" si="5601"/>
        <v>0.9</v>
      </c>
    </row>
    <row r="1439" spans="1:35" ht="15" hidden="1" customHeight="1" thickBot="1" x14ac:dyDescent="0.3">
      <c r="A1439" s="361" t="s">
        <v>2143</v>
      </c>
      <c r="B1439" s="97">
        <v>2016</v>
      </c>
      <c r="C1439" s="97">
        <v>7</v>
      </c>
      <c r="D1439" s="112" t="s">
        <v>2298</v>
      </c>
      <c r="E1439" s="99">
        <v>42552</v>
      </c>
      <c r="F1439" s="99">
        <v>42582</v>
      </c>
      <c r="G1439" s="100">
        <f t="shared" ref="G1439:G1441" ca="1" si="5602">IF($N$1&gt;F1439,0,(F1439-$N$1))</f>
        <v>0</v>
      </c>
      <c r="H1439" s="96" t="s">
        <v>54</v>
      </c>
      <c r="I1439" s="96" t="s">
        <v>140</v>
      </c>
      <c r="J1439" s="96" t="s">
        <v>2145</v>
      </c>
      <c r="K1439" s="101" t="str">
        <f t="shared" ref="K1439:K1441" ca="1" si="5603">IF(F1439=0,$L$3,(IF(G1439=0,$L$1,$L$2)))</f>
        <v>Completed</v>
      </c>
      <c r="L1439" s="97" t="s">
        <v>64</v>
      </c>
      <c r="M1439" s="97" t="s">
        <v>58</v>
      </c>
      <c r="N1439" s="97" t="s">
        <v>59</v>
      </c>
      <c r="O1439" s="97" t="s">
        <v>60</v>
      </c>
      <c r="P1439" s="97" t="s">
        <v>61</v>
      </c>
      <c r="Q1439" s="97" t="s">
        <v>62</v>
      </c>
      <c r="R1439" s="102">
        <v>0.2</v>
      </c>
      <c r="S1439" s="102">
        <v>1</v>
      </c>
      <c r="T1439" s="103">
        <v>2000000</v>
      </c>
      <c r="U1439" s="103">
        <v>361093</v>
      </c>
      <c r="V1439" s="101">
        <f t="shared" ref="V1439:V1441" si="5604">IF(U1439&gt;T1439,0,T1439-U1439)</f>
        <v>1638907</v>
      </c>
      <c r="W1439" s="101">
        <f t="shared" ref="W1439:W1441" si="5605">IF(U1439&gt;T1439,T1439,U1439)</f>
        <v>361093</v>
      </c>
      <c r="X1439" s="103">
        <v>47</v>
      </c>
      <c r="Y1439" s="104">
        <f t="shared" ref="Y1439:Y1441" si="5606">X1439/U1439</f>
        <v>1.3016037419722896E-4</v>
      </c>
      <c r="Z1439" s="105">
        <f t="shared" ref="Z1439:Z1441" si="5607">AE1439/X1439</f>
        <v>3.021276595744681</v>
      </c>
      <c r="AA1439" s="106">
        <f t="shared" ref="AA1439:AA1441" si="5608">IF(O1439="cpv",(T1439*R1439),(T1439/1000*R1439))</f>
        <v>400</v>
      </c>
      <c r="AB1439" s="107">
        <f t="shared" ref="AB1439:AB1441" si="5609">IF(O1439="cpv",(IF(V1439&gt;0,U1439*R1439,AA1439)),(IF(V1439&gt;0,U1439/1000*R1439,AA1439)))</f>
        <v>72.218600000000009</v>
      </c>
      <c r="AC1439" s="106">
        <f t="shared" ref="AC1439:AC1441" si="5610">AB1439-AA1439</f>
        <v>-327.78139999999996</v>
      </c>
      <c r="AD1439" s="108">
        <f t="shared" ref="AD1439:AD1441" si="5611">IF(O1439="cpv",(T1439*S1439),(T1439/1000*S1439))</f>
        <v>2000</v>
      </c>
      <c r="AE1439" s="298">
        <v>142</v>
      </c>
      <c r="AF1439" s="109">
        <f t="shared" ref="AF1439:AF1441" si="5612">AE1439-AD1439</f>
        <v>-1858</v>
      </c>
      <c r="AG1439" s="109">
        <v>0</v>
      </c>
      <c r="AH1439" s="109">
        <f t="shared" ref="AH1439:AH1441" si="5613">AE1439-AB1439-AG1439</f>
        <v>69.781399999999991</v>
      </c>
      <c r="AI1439" s="341">
        <f t="shared" ref="AI1439:AI1441" si="5614">AH1439/AE1439</f>
        <v>0.49141830985915486</v>
      </c>
    </row>
    <row r="1440" spans="1:35" ht="15.75" hidden="1" customHeight="1" thickBot="1" x14ac:dyDescent="0.3">
      <c r="A1440" s="360" t="s">
        <v>2144</v>
      </c>
      <c r="B1440" s="157">
        <v>2016</v>
      </c>
      <c r="C1440" s="157">
        <v>7</v>
      </c>
      <c r="D1440" s="112" t="s">
        <v>2298</v>
      </c>
      <c r="E1440" s="159">
        <v>42552</v>
      </c>
      <c r="F1440" s="159">
        <v>42582</v>
      </c>
      <c r="G1440" s="343">
        <f t="shared" ca="1" si="5602"/>
        <v>0</v>
      </c>
      <c r="H1440" s="156" t="s">
        <v>54</v>
      </c>
      <c r="I1440" s="156" t="s">
        <v>140</v>
      </c>
      <c r="J1440" s="156" t="s">
        <v>2145</v>
      </c>
      <c r="K1440" s="344" t="str">
        <f t="shared" ca="1" si="5603"/>
        <v>Completed</v>
      </c>
      <c r="L1440" s="157" t="s">
        <v>82</v>
      </c>
      <c r="M1440" s="157" t="s">
        <v>58</v>
      </c>
      <c r="N1440" s="157" t="s">
        <v>59</v>
      </c>
      <c r="O1440" s="157" t="s">
        <v>60</v>
      </c>
      <c r="P1440" s="157" t="s">
        <v>61</v>
      </c>
      <c r="Q1440" s="157" t="s">
        <v>62</v>
      </c>
      <c r="R1440" s="158">
        <v>0.1</v>
      </c>
      <c r="S1440" s="158">
        <v>1</v>
      </c>
      <c r="T1440" s="345">
        <v>2500000</v>
      </c>
      <c r="U1440" s="345">
        <v>2500285</v>
      </c>
      <c r="V1440" s="344">
        <f t="shared" si="5604"/>
        <v>0</v>
      </c>
      <c r="W1440" s="344">
        <f t="shared" si="5605"/>
        <v>2500000</v>
      </c>
      <c r="X1440" s="345">
        <v>897</v>
      </c>
      <c r="Y1440" s="346">
        <f t="shared" si="5606"/>
        <v>3.5875910146243329E-4</v>
      </c>
      <c r="Z1440" s="347">
        <f t="shared" si="5607"/>
        <v>2.229654403567447</v>
      </c>
      <c r="AA1440" s="348">
        <f t="shared" si="5608"/>
        <v>250</v>
      </c>
      <c r="AB1440" s="349">
        <f t="shared" si="5609"/>
        <v>250</v>
      </c>
      <c r="AC1440" s="348">
        <f t="shared" si="5610"/>
        <v>0</v>
      </c>
      <c r="AD1440" s="350">
        <f t="shared" si="5611"/>
        <v>2500</v>
      </c>
      <c r="AE1440" s="351">
        <v>2000</v>
      </c>
      <c r="AF1440" s="352">
        <f t="shared" si="5612"/>
        <v>-500</v>
      </c>
      <c r="AG1440" s="352">
        <v>0</v>
      </c>
      <c r="AH1440" s="352">
        <f t="shared" si="5613"/>
        <v>1750</v>
      </c>
      <c r="AI1440" s="353">
        <f t="shared" si="5614"/>
        <v>0.875</v>
      </c>
    </row>
    <row r="1441" spans="1:35" ht="15" hidden="1" customHeight="1" thickBot="1" x14ac:dyDescent="0.3">
      <c r="A1441" s="359" t="s">
        <v>2146</v>
      </c>
      <c r="B1441" s="111">
        <v>2016</v>
      </c>
      <c r="C1441" s="111">
        <v>7</v>
      </c>
      <c r="D1441" s="112" t="s">
        <v>2298</v>
      </c>
      <c r="E1441" s="113">
        <v>42552</v>
      </c>
      <c r="F1441" s="113">
        <v>42582</v>
      </c>
      <c r="G1441" s="114">
        <f t="shared" ca="1" si="5602"/>
        <v>0</v>
      </c>
      <c r="H1441" s="115" t="s">
        <v>54</v>
      </c>
      <c r="I1441" s="115" t="s">
        <v>140</v>
      </c>
      <c r="J1441" s="115" t="s">
        <v>2148</v>
      </c>
      <c r="K1441" s="116" t="str">
        <f t="shared" ca="1" si="5603"/>
        <v>Completed</v>
      </c>
      <c r="L1441" s="111" t="s">
        <v>82</v>
      </c>
      <c r="M1441" s="111" t="s">
        <v>58</v>
      </c>
      <c r="N1441" s="111" t="s">
        <v>59</v>
      </c>
      <c r="O1441" s="111" t="s">
        <v>60</v>
      </c>
      <c r="P1441" s="111" t="s">
        <v>61</v>
      </c>
      <c r="Q1441" s="111" t="s">
        <v>62</v>
      </c>
      <c r="R1441" s="117">
        <v>0.1</v>
      </c>
      <c r="S1441" s="117">
        <v>2</v>
      </c>
      <c r="T1441" s="118">
        <v>2000000</v>
      </c>
      <c r="U1441" s="118">
        <v>2000050</v>
      </c>
      <c r="V1441" s="116">
        <f t="shared" si="5604"/>
        <v>0</v>
      </c>
      <c r="W1441" s="116">
        <f t="shared" si="5605"/>
        <v>2000000</v>
      </c>
      <c r="X1441" s="118">
        <v>3520</v>
      </c>
      <c r="Y1441" s="119">
        <f t="shared" si="5606"/>
        <v>1.7599560010999726E-3</v>
      </c>
      <c r="Z1441" s="120">
        <f t="shared" si="5607"/>
        <v>0.85227272727272729</v>
      </c>
      <c r="AA1441" s="121">
        <f t="shared" si="5608"/>
        <v>200</v>
      </c>
      <c r="AB1441" s="122">
        <f t="shared" si="5609"/>
        <v>200</v>
      </c>
      <c r="AC1441" s="121">
        <f t="shared" si="5610"/>
        <v>0</v>
      </c>
      <c r="AD1441" s="123">
        <f t="shared" si="5611"/>
        <v>4000</v>
      </c>
      <c r="AE1441" s="293">
        <v>3000</v>
      </c>
      <c r="AF1441" s="124">
        <f t="shared" si="5612"/>
        <v>-1000</v>
      </c>
      <c r="AG1441" s="124">
        <v>0</v>
      </c>
      <c r="AH1441" s="124">
        <f t="shared" si="5613"/>
        <v>2800</v>
      </c>
      <c r="AI1441" s="340">
        <f t="shared" si="5614"/>
        <v>0.93333333333333335</v>
      </c>
    </row>
    <row r="1442" spans="1:35" ht="15.75" hidden="1" customHeight="1" thickBot="1" x14ac:dyDescent="0.3">
      <c r="A1442" s="360" t="s">
        <v>2147</v>
      </c>
      <c r="B1442" s="157">
        <v>2016</v>
      </c>
      <c r="C1442" s="157">
        <v>7</v>
      </c>
      <c r="D1442" s="112" t="s">
        <v>2298</v>
      </c>
      <c r="E1442" s="159">
        <v>42552</v>
      </c>
      <c r="F1442" s="159">
        <v>42582</v>
      </c>
      <c r="G1442" s="343">
        <f t="shared" ref="G1442:G1444" ca="1" si="5615">IF($N$1&gt;F1442,0,(F1442-$N$1))</f>
        <v>0</v>
      </c>
      <c r="H1442" s="156" t="s">
        <v>54</v>
      </c>
      <c r="I1442" s="156" t="s">
        <v>140</v>
      </c>
      <c r="J1442" s="156" t="s">
        <v>2148</v>
      </c>
      <c r="K1442" s="344" t="str">
        <f t="shared" ref="K1442:K1444" ca="1" si="5616">IF(F1442=0,$L$3,(IF(G1442=0,$L$1,$L$2)))</f>
        <v>Completed</v>
      </c>
      <c r="L1442" s="157" t="s">
        <v>64</v>
      </c>
      <c r="M1442" s="157" t="s">
        <v>58</v>
      </c>
      <c r="N1442" s="157" t="s">
        <v>59</v>
      </c>
      <c r="O1442" s="157" t="s">
        <v>60</v>
      </c>
      <c r="P1442" s="157" t="s">
        <v>61</v>
      </c>
      <c r="Q1442" s="157" t="s">
        <v>62</v>
      </c>
      <c r="R1442" s="158">
        <v>0.2</v>
      </c>
      <c r="S1442" s="158">
        <v>2</v>
      </c>
      <c r="T1442" s="345">
        <v>1200000</v>
      </c>
      <c r="U1442" s="345">
        <v>480830</v>
      </c>
      <c r="V1442" s="344">
        <f t="shared" ref="V1442:V1444" si="5617">IF(U1442&gt;T1442,0,T1442-U1442)</f>
        <v>719170</v>
      </c>
      <c r="W1442" s="344">
        <f t="shared" ref="W1442:W1444" si="5618">IF(U1442&gt;T1442,T1442,U1442)</f>
        <v>480830</v>
      </c>
      <c r="X1442" s="345">
        <v>60</v>
      </c>
      <c r="Y1442" s="346">
        <f t="shared" ref="Y1442:Y1444" si="5619">X1442/U1442</f>
        <v>1.2478422727367261E-4</v>
      </c>
      <c r="Z1442" s="347">
        <f t="shared" ref="Z1442:Z1444" si="5620">AE1442/X1442</f>
        <v>8.3333333333333339</v>
      </c>
      <c r="AA1442" s="348">
        <f t="shared" ref="AA1442:AA1444" si="5621">IF(O1442="cpv",(T1442*R1442),(T1442/1000*R1442))</f>
        <v>240</v>
      </c>
      <c r="AB1442" s="349">
        <f t="shared" ref="AB1442:AB1444" si="5622">IF(O1442="cpv",(IF(V1442&gt;0,U1442*R1442,AA1442)),(IF(V1442&gt;0,U1442/1000*R1442,AA1442)))</f>
        <v>96.165999999999997</v>
      </c>
      <c r="AC1442" s="348">
        <f t="shared" ref="AC1442:AC1444" si="5623">AB1442-AA1442</f>
        <v>-143.834</v>
      </c>
      <c r="AD1442" s="350">
        <f t="shared" ref="AD1442:AD1444" si="5624">IF(O1442="cpv",(T1442*S1442),(T1442/1000*S1442))</f>
        <v>2400</v>
      </c>
      <c r="AE1442" s="351">
        <v>500</v>
      </c>
      <c r="AF1442" s="352">
        <f t="shared" ref="AF1442:AF1444" si="5625">AE1442-AD1442</f>
        <v>-1900</v>
      </c>
      <c r="AG1442" s="352">
        <v>0</v>
      </c>
      <c r="AH1442" s="352">
        <f t="shared" ref="AH1442:AH1444" si="5626">AE1442-AB1442-AG1442</f>
        <v>403.834</v>
      </c>
      <c r="AI1442" s="353">
        <f t="shared" ref="AI1442:AI1444" si="5627">AH1442/AE1442</f>
        <v>0.80766800000000005</v>
      </c>
    </row>
    <row r="1443" spans="1:35" ht="15.75" hidden="1" customHeight="1" thickBot="1" x14ac:dyDescent="0.3">
      <c r="A1443" s="362" t="s">
        <v>2149</v>
      </c>
      <c r="B1443" s="141">
        <v>2016</v>
      </c>
      <c r="C1443" s="141">
        <v>7</v>
      </c>
      <c r="D1443" s="112" t="s">
        <v>2298</v>
      </c>
      <c r="E1443" s="143">
        <v>42552</v>
      </c>
      <c r="F1443" s="143">
        <v>42582</v>
      </c>
      <c r="G1443" s="144">
        <f t="shared" ref="G1443" ca="1" si="5628">IF($N$1&gt;F1443,0,(F1443-$N$1))</f>
        <v>0</v>
      </c>
      <c r="H1443" s="145" t="s">
        <v>54</v>
      </c>
      <c r="I1443" s="145" t="s">
        <v>140</v>
      </c>
      <c r="J1443" s="145" t="s">
        <v>2150</v>
      </c>
      <c r="K1443" s="146" t="str">
        <f t="shared" ref="K1443" ca="1" si="5629">IF(F1443=0,$L$3,(IF(G1443=0,$L$1,$L$2)))</f>
        <v>Completed</v>
      </c>
      <c r="L1443" s="141" t="s">
        <v>175</v>
      </c>
      <c r="M1443" s="141" t="s">
        <v>58</v>
      </c>
      <c r="N1443" s="141" t="s">
        <v>286</v>
      </c>
      <c r="O1443" s="141" t="s">
        <v>60</v>
      </c>
      <c r="P1443" s="141" t="s">
        <v>61</v>
      </c>
      <c r="Q1443" s="141" t="s">
        <v>62</v>
      </c>
      <c r="R1443" s="102">
        <v>1</v>
      </c>
      <c r="S1443" s="147">
        <v>100</v>
      </c>
      <c r="T1443" s="148">
        <v>104800</v>
      </c>
      <c r="U1443" s="148">
        <v>82740</v>
      </c>
      <c r="V1443" s="146">
        <f t="shared" ref="V1443" si="5630">IF(U1443&gt;T1443,0,T1443-U1443)</f>
        <v>22060</v>
      </c>
      <c r="W1443" s="146">
        <f t="shared" ref="W1443" si="5631">IF(U1443&gt;T1443,T1443,U1443)</f>
        <v>82740</v>
      </c>
      <c r="X1443" s="148"/>
      <c r="Y1443" s="149">
        <f t="shared" ref="Y1443" si="5632">X1443/U1443</f>
        <v>0</v>
      </c>
      <c r="Z1443" s="150" t="e">
        <f t="shared" ref="Z1443" si="5633">AE1443/X1443</f>
        <v>#DIV/0!</v>
      </c>
      <c r="AA1443" s="151">
        <f t="shared" ref="AA1443" si="5634">IF(O1443="cpv",(T1443*R1443),(T1443/1000*R1443))</f>
        <v>104.8</v>
      </c>
      <c r="AB1443" s="152">
        <f t="shared" ref="AB1443" si="5635">IF(O1443="cpv",(IF(V1443&gt;0,U1443*R1443,AA1443)),(IF(V1443&gt;0,U1443/1000*R1443,AA1443)))</f>
        <v>82.74</v>
      </c>
      <c r="AC1443" s="151">
        <f t="shared" ref="AC1443" si="5636">AB1443-AA1443</f>
        <v>-22.060000000000002</v>
      </c>
      <c r="AD1443" s="153">
        <f t="shared" ref="AD1443" si="5637">IF(O1443="cpv",(T1443*S1443),(T1443/1000*S1443))</f>
        <v>10480</v>
      </c>
      <c r="AE1443" s="295">
        <v>8554.4</v>
      </c>
      <c r="AF1443" s="154">
        <f t="shared" ref="AF1443" si="5638">AE1443-AD1443</f>
        <v>-1925.6000000000004</v>
      </c>
      <c r="AG1443" s="154">
        <v>0</v>
      </c>
      <c r="AH1443" s="154">
        <f t="shared" ref="AH1443" si="5639">AE1443-AB1443-AG1443</f>
        <v>8471.66</v>
      </c>
      <c r="AI1443" s="354">
        <f t="shared" ref="AI1443" si="5640">AH1443/AE1443</f>
        <v>0.99032778453193682</v>
      </c>
    </row>
    <row r="1444" spans="1:35" ht="15.75" hidden="1" customHeight="1" thickBot="1" x14ac:dyDescent="0.3">
      <c r="A1444" s="362" t="s">
        <v>2295</v>
      </c>
      <c r="B1444" s="141">
        <v>2016</v>
      </c>
      <c r="C1444" s="141">
        <v>7</v>
      </c>
      <c r="D1444" s="112" t="s">
        <v>2298</v>
      </c>
      <c r="E1444" s="143">
        <v>42552</v>
      </c>
      <c r="F1444" s="143">
        <v>42582</v>
      </c>
      <c r="G1444" s="144">
        <f t="shared" ca="1" si="5615"/>
        <v>0</v>
      </c>
      <c r="H1444" s="145" t="s">
        <v>54</v>
      </c>
      <c r="I1444" s="145" t="s">
        <v>140</v>
      </c>
      <c r="J1444" s="145" t="s">
        <v>2150</v>
      </c>
      <c r="K1444" s="146" t="str">
        <f t="shared" ca="1" si="5616"/>
        <v>Completed</v>
      </c>
      <c r="L1444" s="141" t="s">
        <v>1372</v>
      </c>
      <c r="M1444" s="141" t="s">
        <v>58</v>
      </c>
      <c r="N1444" s="141" t="s">
        <v>286</v>
      </c>
      <c r="O1444" s="141" t="s">
        <v>60</v>
      </c>
      <c r="P1444" s="141" t="s">
        <v>61</v>
      </c>
      <c r="Q1444" s="141" t="s">
        <v>62</v>
      </c>
      <c r="R1444" s="147"/>
      <c r="S1444" s="147">
        <v>0</v>
      </c>
      <c r="T1444" s="148">
        <v>489</v>
      </c>
      <c r="U1444" s="148">
        <v>489</v>
      </c>
      <c r="V1444" s="146">
        <f t="shared" si="5617"/>
        <v>0</v>
      </c>
      <c r="W1444" s="146">
        <f t="shared" si="5618"/>
        <v>489</v>
      </c>
      <c r="X1444" s="148"/>
      <c r="Y1444" s="149">
        <f t="shared" si="5619"/>
        <v>0</v>
      </c>
      <c r="Z1444" s="150" t="e">
        <f t="shared" si="5620"/>
        <v>#DIV/0!</v>
      </c>
      <c r="AA1444" s="151">
        <f t="shared" si="5621"/>
        <v>0</v>
      </c>
      <c r="AB1444" s="152">
        <f t="shared" si="5622"/>
        <v>0</v>
      </c>
      <c r="AC1444" s="151">
        <f t="shared" si="5623"/>
        <v>0</v>
      </c>
      <c r="AD1444" s="153">
        <f t="shared" si="5624"/>
        <v>0</v>
      </c>
      <c r="AE1444" s="295">
        <f>IF((SUMIF($J$7:$J$1048576,J1444,$U$7:$U$1048576))&gt;(SUMIF($J$7:$J$1048576,J1444,$T$7:$T$1048576)),AD1444,(IF(O1444="cpv",(U1444*S1444),(U1444*S1444/1000))))</f>
        <v>0</v>
      </c>
      <c r="AF1444" s="154">
        <f t="shared" si="5625"/>
        <v>0</v>
      </c>
      <c r="AG1444" s="154">
        <v>0</v>
      </c>
      <c r="AH1444" s="154">
        <f t="shared" si="5626"/>
        <v>0</v>
      </c>
      <c r="AI1444" s="354" t="e">
        <f t="shared" si="5627"/>
        <v>#DIV/0!</v>
      </c>
    </row>
    <row r="1445" spans="1:35" ht="15" hidden="1" customHeight="1" thickBot="1" x14ac:dyDescent="0.3">
      <c r="A1445" s="359" t="s">
        <v>2151</v>
      </c>
      <c r="B1445" s="111">
        <v>2016</v>
      </c>
      <c r="C1445" s="111">
        <v>7</v>
      </c>
      <c r="D1445" s="112" t="s">
        <v>2298</v>
      </c>
      <c r="E1445" s="113">
        <v>42552</v>
      </c>
      <c r="F1445" s="113">
        <v>42582</v>
      </c>
      <c r="G1445" s="114">
        <f t="shared" ref="G1445:G1446" ca="1" si="5641">IF($N$1&gt;F1445,0,(F1445-$N$1))</f>
        <v>0</v>
      </c>
      <c r="H1445" s="115" t="s">
        <v>54</v>
      </c>
      <c r="I1445" s="115" t="s">
        <v>55</v>
      </c>
      <c r="J1445" s="115" t="s">
        <v>2154</v>
      </c>
      <c r="K1445" s="116" t="str">
        <f t="shared" ref="K1445:K1446" ca="1" si="5642">IF(F1445=0,$L$3,(IF(G1445=0,$L$1,$L$2)))</f>
        <v>Completed</v>
      </c>
      <c r="L1445" s="111" t="s">
        <v>92</v>
      </c>
      <c r="M1445" s="111" t="s">
        <v>58</v>
      </c>
      <c r="N1445" s="111" t="s">
        <v>108</v>
      </c>
      <c r="O1445" s="111" t="s">
        <v>109</v>
      </c>
      <c r="P1445" s="111" t="s">
        <v>100</v>
      </c>
      <c r="Q1445" s="111" t="s">
        <v>101</v>
      </c>
      <c r="R1445" s="117">
        <v>1.2E-2</v>
      </c>
      <c r="S1445" s="117">
        <v>0.04</v>
      </c>
      <c r="T1445" s="118">
        <v>100000</v>
      </c>
      <c r="U1445" s="118">
        <v>2768</v>
      </c>
      <c r="V1445" s="116">
        <f t="shared" ref="V1445:V1446" si="5643">IF(U1445&gt;T1445,0,T1445-U1445)</f>
        <v>97232</v>
      </c>
      <c r="W1445" s="116">
        <f t="shared" ref="W1445:W1446" si="5644">IF(U1445&gt;T1445,T1445,U1445)</f>
        <v>2768</v>
      </c>
      <c r="X1445" s="118"/>
      <c r="Y1445" s="119">
        <f t="shared" ref="Y1445:Y1446" si="5645">X1445/U1445</f>
        <v>0</v>
      </c>
      <c r="Z1445" s="120" t="e">
        <f t="shared" ref="Z1445:Z1446" si="5646">AE1445/X1445</f>
        <v>#DIV/0!</v>
      </c>
      <c r="AA1445" s="121">
        <f t="shared" ref="AA1445:AA1446" si="5647">IF(O1445="cpv",(T1445*R1445),(T1445/1000*R1445))</f>
        <v>1200</v>
      </c>
      <c r="AB1445" s="122">
        <f t="shared" ref="AB1445:AB1446" si="5648">IF(O1445="cpv",(IF(V1445&gt;0,U1445*R1445,AA1445)),(IF(V1445&gt;0,U1445/1000*R1445,AA1445)))</f>
        <v>33.216000000000001</v>
      </c>
      <c r="AC1445" s="121">
        <f t="shared" ref="AC1445:AC1446" si="5649">AB1445-AA1445</f>
        <v>-1166.7840000000001</v>
      </c>
      <c r="AD1445" s="123">
        <f t="shared" ref="AD1445:AD1446" si="5650">IF(O1445="cpv",(T1445*S1445),(T1445/1000*S1445))</f>
        <v>4000</v>
      </c>
      <c r="AE1445" s="293">
        <v>84.08</v>
      </c>
      <c r="AF1445" s="124">
        <f t="shared" ref="AF1445:AF1446" si="5651">AE1445-AD1445</f>
        <v>-3915.92</v>
      </c>
      <c r="AG1445" s="124">
        <v>0</v>
      </c>
      <c r="AH1445" s="124">
        <f t="shared" ref="AH1445:AH1446" si="5652">AE1445-AB1445-AG1445</f>
        <v>50.863999999999997</v>
      </c>
      <c r="AI1445" s="340">
        <f t="shared" ref="AI1445:AI1446" si="5653">AH1445/AE1445</f>
        <v>0.60494766888677443</v>
      </c>
    </row>
    <row r="1446" spans="1:35" ht="15" hidden="1" customHeight="1" thickBot="1" x14ac:dyDescent="0.3">
      <c r="A1446" s="361" t="s">
        <v>2152</v>
      </c>
      <c r="B1446" s="97">
        <v>2016</v>
      </c>
      <c r="C1446" s="97">
        <v>7</v>
      </c>
      <c r="D1446" s="112" t="s">
        <v>2298</v>
      </c>
      <c r="E1446" s="99">
        <v>42552</v>
      </c>
      <c r="F1446" s="99">
        <v>42582</v>
      </c>
      <c r="G1446" s="100">
        <f t="shared" ca="1" si="5641"/>
        <v>0</v>
      </c>
      <c r="H1446" s="96" t="s">
        <v>54</v>
      </c>
      <c r="I1446" s="96" t="s">
        <v>55</v>
      </c>
      <c r="J1446" s="96" t="s">
        <v>2154</v>
      </c>
      <c r="K1446" s="101" t="str">
        <f t="shared" ca="1" si="5642"/>
        <v>Completed</v>
      </c>
      <c r="L1446" s="97" t="s">
        <v>1822</v>
      </c>
      <c r="M1446" s="97" t="s">
        <v>58</v>
      </c>
      <c r="N1446" s="97" t="s">
        <v>108</v>
      </c>
      <c r="O1446" s="97" t="s">
        <v>109</v>
      </c>
      <c r="P1446" s="97" t="s">
        <v>100</v>
      </c>
      <c r="Q1446" s="97" t="s">
        <v>101</v>
      </c>
      <c r="R1446" s="102">
        <v>0.02</v>
      </c>
      <c r="S1446" s="102">
        <v>0.04</v>
      </c>
      <c r="T1446" s="103">
        <v>60000</v>
      </c>
      <c r="U1446" s="103">
        <v>42955</v>
      </c>
      <c r="V1446" s="101">
        <f t="shared" si="5643"/>
        <v>17045</v>
      </c>
      <c r="W1446" s="101">
        <f t="shared" si="5644"/>
        <v>42955</v>
      </c>
      <c r="X1446" s="103"/>
      <c r="Y1446" s="104">
        <f t="shared" si="5645"/>
        <v>0</v>
      </c>
      <c r="Z1446" s="105" t="e">
        <f t="shared" si="5646"/>
        <v>#DIV/0!</v>
      </c>
      <c r="AA1446" s="106">
        <f t="shared" si="5647"/>
        <v>1200</v>
      </c>
      <c r="AB1446" s="107">
        <f t="shared" si="5648"/>
        <v>859.1</v>
      </c>
      <c r="AC1446" s="106">
        <f t="shared" si="5649"/>
        <v>-340.9</v>
      </c>
      <c r="AD1446" s="108">
        <f t="shared" si="5650"/>
        <v>2400</v>
      </c>
      <c r="AE1446" s="298">
        <v>1000</v>
      </c>
      <c r="AF1446" s="109">
        <f t="shared" si="5651"/>
        <v>-1400</v>
      </c>
      <c r="AG1446" s="109">
        <v>0</v>
      </c>
      <c r="AH1446" s="109">
        <f t="shared" si="5652"/>
        <v>140.89999999999998</v>
      </c>
      <c r="AI1446" s="341">
        <f t="shared" si="5653"/>
        <v>0.14089999999999997</v>
      </c>
    </row>
    <row r="1447" spans="1:35" ht="15.75" hidden="1" customHeight="1" thickBot="1" x14ac:dyDescent="0.3">
      <c r="A1447" s="360" t="s">
        <v>2153</v>
      </c>
      <c r="B1447" s="157">
        <v>2016</v>
      </c>
      <c r="C1447" s="157">
        <v>7</v>
      </c>
      <c r="D1447" s="112" t="s">
        <v>2298</v>
      </c>
      <c r="E1447" s="159">
        <v>42552</v>
      </c>
      <c r="F1447" s="159">
        <v>42582</v>
      </c>
      <c r="G1447" s="343">
        <f t="shared" ref="G1447:G1448" ca="1" si="5654">IF($N$1&gt;F1447,0,(F1447-$N$1))</f>
        <v>0</v>
      </c>
      <c r="H1447" s="156" t="s">
        <v>54</v>
      </c>
      <c r="I1447" s="156" t="s">
        <v>55</v>
      </c>
      <c r="J1447" s="156" t="s">
        <v>2154</v>
      </c>
      <c r="K1447" s="344" t="str">
        <f t="shared" ref="K1447:K1448" ca="1" si="5655">IF(F1447=0,$L$3,(IF(G1447=0,$L$1,$L$2)))</f>
        <v>Completed</v>
      </c>
      <c r="L1447" s="157" t="s">
        <v>2135</v>
      </c>
      <c r="M1447" s="157" t="s">
        <v>58</v>
      </c>
      <c r="N1447" s="157" t="s">
        <v>108</v>
      </c>
      <c r="O1447" s="157" t="s">
        <v>109</v>
      </c>
      <c r="P1447" s="157" t="s">
        <v>100</v>
      </c>
      <c r="Q1447" s="157" t="s">
        <v>101</v>
      </c>
      <c r="R1447" s="158">
        <v>0.01</v>
      </c>
      <c r="S1447" s="158">
        <v>0.04</v>
      </c>
      <c r="T1447" s="345">
        <v>100000</v>
      </c>
      <c r="U1447" s="345">
        <v>69044</v>
      </c>
      <c r="V1447" s="344">
        <f t="shared" ref="V1447:V1448" si="5656">IF(U1447&gt;T1447,0,T1447-U1447)</f>
        <v>30956</v>
      </c>
      <c r="W1447" s="344">
        <f t="shared" ref="W1447:W1448" si="5657">IF(U1447&gt;T1447,T1447,U1447)</f>
        <v>69044</v>
      </c>
      <c r="X1447" s="345"/>
      <c r="Y1447" s="346">
        <f t="shared" ref="Y1447:Y1448" si="5658">X1447/U1447</f>
        <v>0</v>
      </c>
      <c r="Z1447" s="347" t="e">
        <f t="shared" ref="Z1447:Z1448" si="5659">AE1447/X1447</f>
        <v>#DIV/0!</v>
      </c>
      <c r="AA1447" s="348">
        <f t="shared" ref="AA1447:AA1448" si="5660">IF(O1447="cpv",(T1447*R1447),(T1447/1000*R1447))</f>
        <v>1000</v>
      </c>
      <c r="AB1447" s="349">
        <f t="shared" ref="AB1447:AB1448" si="5661">IF(O1447="cpv",(IF(V1447&gt;0,U1447*R1447,AA1447)),(IF(V1447&gt;0,U1447/1000*R1447,AA1447)))</f>
        <v>690.44</v>
      </c>
      <c r="AC1447" s="348">
        <f t="shared" ref="AC1447:AC1448" si="5662">AB1447-AA1447</f>
        <v>-309.55999999999995</v>
      </c>
      <c r="AD1447" s="350">
        <f t="shared" ref="AD1447:AD1448" si="5663">IF(O1447="cpv",(T1447*S1447),(T1447/1000*S1447))</f>
        <v>4000</v>
      </c>
      <c r="AE1447" s="351">
        <v>2000</v>
      </c>
      <c r="AF1447" s="352">
        <f t="shared" ref="AF1447:AF1448" si="5664">AE1447-AD1447</f>
        <v>-2000</v>
      </c>
      <c r="AG1447" s="352">
        <v>0</v>
      </c>
      <c r="AH1447" s="352">
        <f t="shared" ref="AH1447:AH1448" si="5665">AE1447-AB1447-AG1447</f>
        <v>1309.56</v>
      </c>
      <c r="AI1447" s="353">
        <f t="shared" ref="AI1447:AI1448" si="5666">AH1447/AE1447</f>
        <v>0.65477999999999992</v>
      </c>
    </row>
    <row r="1448" spans="1:35" ht="15" hidden="1" customHeight="1" thickBot="1" x14ac:dyDescent="0.3">
      <c r="A1448" s="359" t="s">
        <v>2155</v>
      </c>
      <c r="B1448" s="111">
        <v>2016</v>
      </c>
      <c r="C1448" s="111">
        <v>7</v>
      </c>
      <c r="D1448" s="112" t="s">
        <v>2298</v>
      </c>
      <c r="E1448" s="113">
        <v>42552</v>
      </c>
      <c r="F1448" s="113">
        <v>42582</v>
      </c>
      <c r="G1448" s="114">
        <f t="shared" ca="1" si="5654"/>
        <v>0</v>
      </c>
      <c r="H1448" s="115" t="s">
        <v>54</v>
      </c>
      <c r="I1448" s="115" t="s">
        <v>55</v>
      </c>
      <c r="J1448" s="115" t="s">
        <v>2158</v>
      </c>
      <c r="K1448" s="116" t="str">
        <f t="shared" ca="1" si="5655"/>
        <v>Completed</v>
      </c>
      <c r="L1448" s="111" t="s">
        <v>77</v>
      </c>
      <c r="M1448" s="111" t="s">
        <v>58</v>
      </c>
      <c r="N1448" s="111" t="s">
        <v>108</v>
      </c>
      <c r="O1448" s="111" t="s">
        <v>109</v>
      </c>
      <c r="P1448" s="111" t="s">
        <v>100</v>
      </c>
      <c r="Q1448" s="111" t="s">
        <v>101</v>
      </c>
      <c r="R1448" s="117">
        <v>1.4999999999999999E-2</v>
      </c>
      <c r="S1448" s="117">
        <v>0.04</v>
      </c>
      <c r="T1448" s="118">
        <v>50000</v>
      </c>
      <c r="U1448" s="118">
        <v>11168</v>
      </c>
      <c r="V1448" s="116">
        <f t="shared" si="5656"/>
        <v>38832</v>
      </c>
      <c r="W1448" s="116">
        <f t="shared" si="5657"/>
        <v>11168</v>
      </c>
      <c r="X1448" s="118">
        <v>1516</v>
      </c>
      <c r="Y1448" s="119">
        <f t="shared" si="5658"/>
        <v>0.13574498567335244</v>
      </c>
      <c r="Z1448" s="120">
        <f t="shared" si="5659"/>
        <v>0.41598944591029025</v>
      </c>
      <c r="AA1448" s="121">
        <f t="shared" si="5660"/>
        <v>750</v>
      </c>
      <c r="AB1448" s="122">
        <f t="shared" si="5661"/>
        <v>167.51999999999998</v>
      </c>
      <c r="AC1448" s="121">
        <f t="shared" si="5662"/>
        <v>-582.48</v>
      </c>
      <c r="AD1448" s="123">
        <f t="shared" si="5663"/>
        <v>2000</v>
      </c>
      <c r="AE1448" s="293">
        <v>630.64</v>
      </c>
      <c r="AF1448" s="124">
        <f t="shared" si="5664"/>
        <v>-1369.3600000000001</v>
      </c>
      <c r="AG1448" s="124">
        <v>0</v>
      </c>
      <c r="AH1448" s="124">
        <f t="shared" si="5665"/>
        <v>463.12</v>
      </c>
      <c r="AI1448" s="340">
        <f t="shared" si="5666"/>
        <v>0.73436508943295697</v>
      </c>
    </row>
    <row r="1449" spans="1:35" ht="15" hidden="1" customHeight="1" thickBot="1" x14ac:dyDescent="0.3">
      <c r="A1449" s="361" t="s">
        <v>2156</v>
      </c>
      <c r="B1449" s="97">
        <v>2016</v>
      </c>
      <c r="C1449" s="97">
        <v>7</v>
      </c>
      <c r="D1449" s="112" t="s">
        <v>2298</v>
      </c>
      <c r="E1449" s="99">
        <v>42552</v>
      </c>
      <c r="F1449" s="99">
        <v>42582</v>
      </c>
      <c r="G1449" s="100">
        <f t="shared" ref="G1449:G1450" ca="1" si="5667">IF($N$1&gt;F1449,0,(F1449-$N$1))</f>
        <v>0</v>
      </c>
      <c r="H1449" s="96" t="s">
        <v>54</v>
      </c>
      <c r="I1449" s="96" t="s">
        <v>55</v>
      </c>
      <c r="J1449" s="96" t="s">
        <v>2158</v>
      </c>
      <c r="K1449" s="101" t="str">
        <f t="shared" ref="K1449:K1450" ca="1" si="5668">IF(F1449=0,$L$3,(IF(G1449=0,$L$1,$L$2)))</f>
        <v>Completed</v>
      </c>
      <c r="L1449" s="97" t="s">
        <v>2135</v>
      </c>
      <c r="M1449" s="97" t="s">
        <v>58</v>
      </c>
      <c r="N1449" s="97" t="s">
        <v>108</v>
      </c>
      <c r="O1449" s="97" t="s">
        <v>109</v>
      </c>
      <c r="P1449" s="97" t="s">
        <v>100</v>
      </c>
      <c r="Q1449" s="97" t="s">
        <v>101</v>
      </c>
      <c r="R1449" s="102">
        <v>0.01</v>
      </c>
      <c r="S1449" s="102">
        <v>0.04</v>
      </c>
      <c r="T1449" s="103">
        <v>100000</v>
      </c>
      <c r="U1449" s="103">
        <v>100009</v>
      </c>
      <c r="V1449" s="101">
        <f t="shared" ref="V1449:V1450" si="5669">IF(U1449&gt;T1449,0,T1449-U1449)</f>
        <v>0</v>
      </c>
      <c r="W1449" s="101">
        <f t="shared" ref="W1449:W1450" si="5670">IF(U1449&gt;T1449,T1449,U1449)</f>
        <v>100000</v>
      </c>
      <c r="X1449" s="103"/>
      <c r="Y1449" s="104">
        <f t="shared" ref="Y1449:Y1450" si="5671">X1449/U1449</f>
        <v>0</v>
      </c>
      <c r="Z1449" s="105" t="e">
        <f t="shared" ref="Z1449:Z1450" si="5672">AE1449/X1449</f>
        <v>#DIV/0!</v>
      </c>
      <c r="AA1449" s="106">
        <f t="shared" ref="AA1449:AA1450" si="5673">IF(O1449="cpv",(T1449*R1449),(T1449/1000*R1449))</f>
        <v>1000</v>
      </c>
      <c r="AB1449" s="107">
        <f t="shared" ref="AB1449:AB1450" si="5674">IF(O1449="cpv",(IF(V1449&gt;0,U1449*R1449,AA1449)),(IF(V1449&gt;0,U1449/1000*R1449,AA1449)))</f>
        <v>1000</v>
      </c>
      <c r="AC1449" s="106">
        <f t="shared" ref="AC1449:AC1450" si="5675">AB1449-AA1449</f>
        <v>0</v>
      </c>
      <c r="AD1449" s="108">
        <f t="shared" ref="AD1449:AD1450" si="5676">IF(O1449="cpv",(T1449*S1449),(T1449/1000*S1449))</f>
        <v>4000</v>
      </c>
      <c r="AE1449" s="298">
        <v>2000</v>
      </c>
      <c r="AF1449" s="109">
        <f t="shared" ref="AF1449:AF1450" si="5677">AE1449-AD1449</f>
        <v>-2000</v>
      </c>
      <c r="AG1449" s="109">
        <v>0</v>
      </c>
      <c r="AH1449" s="109">
        <f t="shared" ref="AH1449:AH1450" si="5678">AE1449-AB1449-AG1449</f>
        <v>1000</v>
      </c>
      <c r="AI1449" s="341">
        <f t="shared" ref="AI1449:AI1450" si="5679">AH1449/AE1449</f>
        <v>0.5</v>
      </c>
    </row>
    <row r="1450" spans="1:35" ht="15.75" hidden="1" customHeight="1" thickBot="1" x14ac:dyDescent="0.3">
      <c r="A1450" s="360" t="s">
        <v>2157</v>
      </c>
      <c r="B1450" s="157">
        <v>2016</v>
      </c>
      <c r="C1450" s="157">
        <v>7</v>
      </c>
      <c r="D1450" s="112" t="s">
        <v>2298</v>
      </c>
      <c r="E1450" s="159">
        <v>42552</v>
      </c>
      <c r="F1450" s="159">
        <v>42582</v>
      </c>
      <c r="G1450" s="343">
        <f t="shared" ca="1" si="5667"/>
        <v>0</v>
      </c>
      <c r="H1450" s="156" t="s">
        <v>54</v>
      </c>
      <c r="I1450" s="156" t="s">
        <v>55</v>
      </c>
      <c r="J1450" s="156" t="s">
        <v>2158</v>
      </c>
      <c r="K1450" s="344" t="str">
        <f t="shared" ca="1" si="5668"/>
        <v>Completed</v>
      </c>
      <c r="L1450" s="157" t="s">
        <v>1822</v>
      </c>
      <c r="M1450" s="157" t="s">
        <v>58</v>
      </c>
      <c r="N1450" s="157" t="s">
        <v>108</v>
      </c>
      <c r="O1450" s="157" t="s">
        <v>109</v>
      </c>
      <c r="P1450" s="157" t="s">
        <v>100</v>
      </c>
      <c r="Q1450" s="157" t="s">
        <v>101</v>
      </c>
      <c r="R1450" s="158">
        <v>0.02</v>
      </c>
      <c r="S1450" s="158">
        <v>0.04</v>
      </c>
      <c r="T1450" s="345">
        <v>30000</v>
      </c>
      <c r="U1450" s="345">
        <v>31302</v>
      </c>
      <c r="V1450" s="344">
        <f t="shared" si="5669"/>
        <v>0</v>
      </c>
      <c r="W1450" s="344">
        <f t="shared" si="5670"/>
        <v>30000</v>
      </c>
      <c r="X1450" s="345"/>
      <c r="Y1450" s="346">
        <f t="shared" si="5671"/>
        <v>0</v>
      </c>
      <c r="Z1450" s="347" t="e">
        <f t="shared" si="5672"/>
        <v>#DIV/0!</v>
      </c>
      <c r="AA1450" s="348">
        <f t="shared" si="5673"/>
        <v>600</v>
      </c>
      <c r="AB1450" s="349">
        <f t="shared" si="5674"/>
        <v>600</v>
      </c>
      <c r="AC1450" s="348">
        <f t="shared" si="5675"/>
        <v>0</v>
      </c>
      <c r="AD1450" s="350">
        <f t="shared" si="5676"/>
        <v>1200</v>
      </c>
      <c r="AE1450" s="351">
        <v>1000</v>
      </c>
      <c r="AF1450" s="352">
        <f t="shared" si="5677"/>
        <v>-200</v>
      </c>
      <c r="AG1450" s="352">
        <v>0</v>
      </c>
      <c r="AH1450" s="352">
        <f t="shared" si="5678"/>
        <v>400</v>
      </c>
      <c r="AI1450" s="353">
        <f t="shared" si="5679"/>
        <v>0.4</v>
      </c>
    </row>
    <row r="1451" spans="1:35" ht="15" hidden="1" customHeight="1" thickBot="1" x14ac:dyDescent="0.3">
      <c r="A1451" s="359" t="s">
        <v>2159</v>
      </c>
      <c r="B1451" s="111">
        <v>2016</v>
      </c>
      <c r="C1451" s="111">
        <v>7</v>
      </c>
      <c r="D1451" s="112" t="s">
        <v>2298</v>
      </c>
      <c r="E1451" s="113">
        <v>42552</v>
      </c>
      <c r="F1451" s="113">
        <v>42582</v>
      </c>
      <c r="G1451" s="114">
        <f t="shared" ref="G1451" ca="1" si="5680">IF($N$1&gt;F1451,0,(F1451-$N$1))</f>
        <v>0</v>
      </c>
      <c r="H1451" s="115" t="s">
        <v>54</v>
      </c>
      <c r="I1451" s="385" t="s">
        <v>2008</v>
      </c>
      <c r="J1451" s="359" t="s">
        <v>2163</v>
      </c>
      <c r="K1451" s="116" t="str">
        <f t="shared" ref="K1451" ca="1" si="5681">IF(F1451=0,$L$3,(IF(G1451=0,$L$1,$L$2)))</f>
        <v>Completed</v>
      </c>
      <c r="L1451" s="111" t="s">
        <v>82</v>
      </c>
      <c r="M1451" s="111" t="s">
        <v>58</v>
      </c>
      <c r="N1451" s="111" t="s">
        <v>78</v>
      </c>
      <c r="O1451" s="111" t="s">
        <v>60</v>
      </c>
      <c r="P1451" s="111" t="s">
        <v>79</v>
      </c>
      <c r="Q1451" s="111" t="s">
        <v>79</v>
      </c>
      <c r="R1451" s="117">
        <v>0.5</v>
      </c>
      <c r="S1451" s="117">
        <v>4.25</v>
      </c>
      <c r="T1451" s="118">
        <v>2000000</v>
      </c>
      <c r="U1451" s="118">
        <v>2001236</v>
      </c>
      <c r="V1451" s="116">
        <f t="shared" ref="V1451" si="5682">IF(U1451&gt;T1451,0,T1451-U1451)</f>
        <v>0</v>
      </c>
      <c r="W1451" s="116">
        <f t="shared" ref="W1451" si="5683">IF(U1451&gt;T1451,T1451,U1451)</f>
        <v>2000000</v>
      </c>
      <c r="X1451" s="118">
        <v>18420</v>
      </c>
      <c r="Y1451" s="119">
        <f t="shared" ref="Y1451" si="5684">X1451/U1451</f>
        <v>9.2043117353475552E-3</v>
      </c>
      <c r="Z1451" s="120">
        <f t="shared" ref="Z1451" si="5685">AE1451/X1451</f>
        <v>0.43431053203040176</v>
      </c>
      <c r="AA1451" s="121">
        <f t="shared" ref="AA1451" si="5686">IF(O1451="cpv",(T1451*R1451),(T1451/1000*R1451))</f>
        <v>1000</v>
      </c>
      <c r="AB1451" s="122">
        <f t="shared" ref="AB1451" si="5687">IF(O1451="cpv",(IF(V1451&gt;0,U1451*R1451,AA1451)),(IF(V1451&gt;0,U1451/1000*R1451,AA1451)))</f>
        <v>1000</v>
      </c>
      <c r="AC1451" s="121">
        <f t="shared" ref="AC1451" si="5688">AB1451-AA1451</f>
        <v>0</v>
      </c>
      <c r="AD1451" s="123">
        <f t="shared" ref="AD1451" si="5689">IF(O1451="cpv",(T1451*S1451),(T1451/1000*S1451))</f>
        <v>8500</v>
      </c>
      <c r="AE1451" s="293">
        <v>8000</v>
      </c>
      <c r="AF1451" s="124">
        <f t="shared" ref="AF1451" si="5690">AE1451-AD1451</f>
        <v>-500</v>
      </c>
      <c r="AG1451" s="124">
        <v>0</v>
      </c>
      <c r="AH1451" s="124">
        <f t="shared" ref="AH1451" si="5691">AE1451-AB1451-AG1451</f>
        <v>7000</v>
      </c>
      <c r="AI1451" s="340">
        <f t="shared" ref="AI1451" si="5692">AH1451/AE1451</f>
        <v>0.875</v>
      </c>
    </row>
    <row r="1452" spans="1:35" ht="15" hidden="1" customHeight="1" thickBot="1" x14ac:dyDescent="0.3">
      <c r="A1452" s="361" t="s">
        <v>2160</v>
      </c>
      <c r="B1452" s="97">
        <v>2016</v>
      </c>
      <c r="C1452" s="97">
        <v>7</v>
      </c>
      <c r="D1452" s="112" t="s">
        <v>2298</v>
      </c>
      <c r="E1452" s="99">
        <v>42552</v>
      </c>
      <c r="F1452" s="99">
        <v>42582</v>
      </c>
      <c r="G1452" s="100">
        <f t="shared" ref="G1452:G1453" ca="1" si="5693">IF($N$1&gt;F1452,0,(F1452-$N$1))</f>
        <v>0</v>
      </c>
      <c r="H1452" s="96" t="s">
        <v>54</v>
      </c>
      <c r="I1452" s="386" t="s">
        <v>2008</v>
      </c>
      <c r="J1452" s="361" t="s">
        <v>2163</v>
      </c>
      <c r="K1452" s="101" t="str">
        <f t="shared" ref="K1452:K1453" ca="1" si="5694">IF(F1452=0,$L$3,(IF(G1452=0,$L$1,$L$2)))</f>
        <v>Completed</v>
      </c>
      <c r="L1452" s="97" t="s">
        <v>64</v>
      </c>
      <c r="M1452" s="97" t="s">
        <v>58</v>
      </c>
      <c r="N1452" s="97" t="s">
        <v>78</v>
      </c>
      <c r="O1452" s="97" t="s">
        <v>60</v>
      </c>
      <c r="P1452" s="97" t="s">
        <v>79</v>
      </c>
      <c r="Q1452" s="97" t="s">
        <v>79</v>
      </c>
      <c r="R1452" s="102">
        <v>2.5</v>
      </c>
      <c r="S1452" s="102">
        <v>4.25</v>
      </c>
      <c r="T1452" s="103">
        <v>600000</v>
      </c>
      <c r="U1452" s="103">
        <v>587774</v>
      </c>
      <c r="V1452" s="101">
        <f t="shared" ref="V1452:V1453" si="5695">IF(U1452&gt;T1452,0,T1452-U1452)</f>
        <v>12226</v>
      </c>
      <c r="W1452" s="101">
        <f t="shared" ref="W1452:W1453" si="5696">IF(U1452&gt;T1452,T1452,U1452)</f>
        <v>587774</v>
      </c>
      <c r="X1452" s="103">
        <v>8881</v>
      </c>
      <c r="Y1452" s="104">
        <f t="shared" ref="Y1452:Y1453" si="5697">X1452/U1452</f>
        <v>1.5109548908253853E-2</v>
      </c>
      <c r="Z1452" s="105">
        <f t="shared" ref="Z1452:Z1453" si="5698">AE1452/X1452</f>
        <v>0.33779979732012161</v>
      </c>
      <c r="AA1452" s="106">
        <f t="shared" ref="AA1452:AA1453" si="5699">IF(O1452="cpv",(T1452*R1452),(T1452/1000*R1452))</f>
        <v>1500</v>
      </c>
      <c r="AB1452" s="107">
        <f t="shared" ref="AB1452:AB1453" si="5700">IF(O1452="cpv",(IF(V1452&gt;0,U1452*R1452,AA1452)),(IF(V1452&gt;0,U1452/1000*R1452,AA1452)))</f>
        <v>1469.4349999999999</v>
      </c>
      <c r="AC1452" s="106">
        <f t="shared" ref="AC1452:AC1453" si="5701">AB1452-AA1452</f>
        <v>-30.565000000000055</v>
      </c>
      <c r="AD1452" s="108">
        <f t="shared" ref="AD1452:AD1453" si="5702">IF(O1452="cpv",(T1452*S1452),(T1452/1000*S1452))</f>
        <v>2550</v>
      </c>
      <c r="AE1452" s="298">
        <v>3000</v>
      </c>
      <c r="AF1452" s="109">
        <f t="shared" ref="AF1452:AF1453" si="5703">AE1452-AD1452</f>
        <v>450</v>
      </c>
      <c r="AG1452" s="109">
        <v>0</v>
      </c>
      <c r="AH1452" s="109">
        <f t="shared" ref="AH1452:AH1453" si="5704">AE1452-AB1452-AG1452</f>
        <v>1530.5650000000001</v>
      </c>
      <c r="AI1452" s="341">
        <f t="shared" ref="AI1452:AI1453" si="5705">AH1452/AE1452</f>
        <v>0.51018833333333335</v>
      </c>
    </row>
    <row r="1453" spans="1:35" ht="15" hidden="1" customHeight="1" thickBot="1" x14ac:dyDescent="0.3">
      <c r="A1453" s="361" t="s">
        <v>2161</v>
      </c>
      <c r="B1453" s="97">
        <v>2016</v>
      </c>
      <c r="C1453" s="97">
        <v>7</v>
      </c>
      <c r="D1453" s="112" t="s">
        <v>2298</v>
      </c>
      <c r="E1453" s="99">
        <v>42552</v>
      </c>
      <c r="F1453" s="99">
        <v>42582</v>
      </c>
      <c r="G1453" s="100">
        <f t="shared" ca="1" si="5693"/>
        <v>0</v>
      </c>
      <c r="H1453" s="96" t="s">
        <v>54</v>
      </c>
      <c r="I1453" s="386" t="s">
        <v>2008</v>
      </c>
      <c r="J1453" s="361" t="s">
        <v>2163</v>
      </c>
      <c r="K1453" s="101" t="str">
        <f t="shared" ca="1" si="5694"/>
        <v>Completed</v>
      </c>
      <c r="L1453" s="97" t="s">
        <v>77</v>
      </c>
      <c r="M1453" s="97" t="s">
        <v>58</v>
      </c>
      <c r="N1453" s="97" t="s">
        <v>78</v>
      </c>
      <c r="O1453" s="97" t="s">
        <v>60</v>
      </c>
      <c r="P1453" s="97" t="s">
        <v>79</v>
      </c>
      <c r="Q1453" s="97" t="s">
        <v>79</v>
      </c>
      <c r="R1453" s="102">
        <v>1.25</v>
      </c>
      <c r="S1453" s="102">
        <v>4.25</v>
      </c>
      <c r="T1453" s="103">
        <v>450000</v>
      </c>
      <c r="U1453" s="103">
        <v>186049</v>
      </c>
      <c r="V1453" s="101">
        <f t="shared" si="5695"/>
        <v>263951</v>
      </c>
      <c r="W1453" s="101">
        <f t="shared" si="5696"/>
        <v>186049</v>
      </c>
      <c r="X1453" s="103">
        <v>1373</v>
      </c>
      <c r="Y1453" s="104">
        <f t="shared" si="5697"/>
        <v>7.3797762954920477E-3</v>
      </c>
      <c r="Z1453" s="105">
        <f t="shared" si="5698"/>
        <v>0.58048069919883472</v>
      </c>
      <c r="AA1453" s="106">
        <f t="shared" si="5699"/>
        <v>562.5</v>
      </c>
      <c r="AB1453" s="107">
        <f t="shared" si="5700"/>
        <v>232.56125</v>
      </c>
      <c r="AC1453" s="106">
        <f t="shared" si="5701"/>
        <v>-329.93875000000003</v>
      </c>
      <c r="AD1453" s="108">
        <f t="shared" si="5702"/>
        <v>1912.5</v>
      </c>
      <c r="AE1453" s="298">
        <v>797</v>
      </c>
      <c r="AF1453" s="109">
        <f t="shared" si="5703"/>
        <v>-1115.5</v>
      </c>
      <c r="AG1453" s="109">
        <v>0</v>
      </c>
      <c r="AH1453" s="109">
        <f t="shared" si="5704"/>
        <v>564.43875000000003</v>
      </c>
      <c r="AI1453" s="341">
        <f t="shared" si="5705"/>
        <v>0.70820420326223343</v>
      </c>
    </row>
    <row r="1454" spans="1:35" ht="15.75" hidden="1" customHeight="1" thickBot="1" x14ac:dyDescent="0.3">
      <c r="A1454" s="360" t="s">
        <v>2162</v>
      </c>
      <c r="B1454" s="157">
        <v>2016</v>
      </c>
      <c r="C1454" s="157">
        <v>7</v>
      </c>
      <c r="D1454" s="112" t="s">
        <v>2298</v>
      </c>
      <c r="E1454" s="159">
        <v>42552</v>
      </c>
      <c r="F1454" s="159">
        <v>42582</v>
      </c>
      <c r="G1454" s="343">
        <f t="shared" ref="G1454:G1455" ca="1" si="5706">IF($N$1&gt;F1454,0,(F1454-$N$1))</f>
        <v>0</v>
      </c>
      <c r="H1454" s="156" t="s">
        <v>54</v>
      </c>
      <c r="I1454" s="387" t="s">
        <v>2008</v>
      </c>
      <c r="J1454" s="360" t="s">
        <v>2163</v>
      </c>
      <c r="K1454" s="344" t="str">
        <f t="shared" ref="K1454:K1455" ca="1" si="5707">IF(F1454=0,$L$3,(IF(G1454=0,$L$1,$L$2)))</f>
        <v>Completed</v>
      </c>
      <c r="L1454" s="157" t="s">
        <v>1822</v>
      </c>
      <c r="M1454" s="157" t="s">
        <v>58</v>
      </c>
      <c r="N1454" s="157" t="s">
        <v>78</v>
      </c>
      <c r="O1454" s="157" t="s">
        <v>60</v>
      </c>
      <c r="P1454" s="157" t="s">
        <v>79</v>
      </c>
      <c r="Q1454" s="157" t="s">
        <v>79</v>
      </c>
      <c r="R1454" s="158">
        <v>2.5</v>
      </c>
      <c r="S1454" s="158">
        <v>4.25</v>
      </c>
      <c r="T1454" s="345">
        <v>1000000</v>
      </c>
      <c r="U1454" s="345">
        <v>0</v>
      </c>
      <c r="V1454" s="344">
        <f t="shared" ref="V1454:V1455" si="5708">IF(U1454&gt;T1454,0,T1454-U1454)</f>
        <v>1000000</v>
      </c>
      <c r="W1454" s="344">
        <f t="shared" ref="W1454:W1455" si="5709">IF(U1454&gt;T1454,T1454,U1454)</f>
        <v>0</v>
      </c>
      <c r="X1454" s="345"/>
      <c r="Y1454" s="346" t="e">
        <f t="shared" ref="Y1454:Y1455" si="5710">X1454/U1454</f>
        <v>#DIV/0!</v>
      </c>
      <c r="Z1454" s="347" t="e">
        <f t="shared" ref="Z1454:Z1455" si="5711">AE1454/X1454</f>
        <v>#DIV/0!</v>
      </c>
      <c r="AA1454" s="348">
        <f t="shared" ref="AA1454:AA1455" si="5712">IF(O1454="cpv",(T1454*R1454),(T1454/1000*R1454))</f>
        <v>2500</v>
      </c>
      <c r="AB1454" s="349">
        <f t="shared" ref="AB1454:AB1455" si="5713">IF(O1454="cpv",(IF(V1454&gt;0,U1454*R1454,AA1454)),(IF(V1454&gt;0,U1454/1000*R1454,AA1454)))</f>
        <v>0</v>
      </c>
      <c r="AC1454" s="348">
        <f t="shared" ref="AC1454:AC1455" si="5714">AB1454-AA1454</f>
        <v>-2500</v>
      </c>
      <c r="AD1454" s="350">
        <f t="shared" ref="AD1454:AD1455" si="5715">IF(O1454="cpv",(T1454*S1454),(T1454/1000*S1454))</f>
        <v>4250</v>
      </c>
      <c r="AE1454" s="351">
        <f>IF((SUMIF($J$7:$J$1048576,J1454,$U$7:$U$1048576))&gt;(SUMIF($J$7:$J$1048576,J1454,$T$7:$T$1048576)),AD1454,(IF(O1454="cpv",(U1454*S1454),(U1454*S1454/1000))))</f>
        <v>0</v>
      </c>
      <c r="AF1454" s="352">
        <f t="shared" ref="AF1454:AF1455" si="5716">AE1454-AD1454</f>
        <v>-4250</v>
      </c>
      <c r="AG1454" s="352">
        <v>0</v>
      </c>
      <c r="AH1454" s="352">
        <f t="shared" ref="AH1454:AH1455" si="5717">AE1454-AB1454-AG1454</f>
        <v>0</v>
      </c>
      <c r="AI1454" s="353" t="e">
        <f t="shared" ref="AI1454:AI1455" si="5718">AH1454/AE1454</f>
        <v>#DIV/0!</v>
      </c>
    </row>
    <row r="1455" spans="1:35" ht="15" hidden="1" customHeight="1" thickBot="1" x14ac:dyDescent="0.3">
      <c r="A1455" s="359" t="s">
        <v>2164</v>
      </c>
      <c r="B1455" s="111">
        <v>2016</v>
      </c>
      <c r="C1455" s="111">
        <v>7</v>
      </c>
      <c r="D1455" s="112" t="s">
        <v>2298</v>
      </c>
      <c r="E1455" s="113">
        <v>42552</v>
      </c>
      <c r="F1455" s="113">
        <v>42582</v>
      </c>
      <c r="G1455" s="114">
        <f t="shared" ca="1" si="5706"/>
        <v>0</v>
      </c>
      <c r="H1455" s="115" t="s">
        <v>54</v>
      </c>
      <c r="I1455" s="385" t="s">
        <v>2008</v>
      </c>
      <c r="J1455" s="115" t="s">
        <v>2166</v>
      </c>
      <c r="K1455" s="116" t="str">
        <f t="shared" ca="1" si="5707"/>
        <v>Completed</v>
      </c>
      <c r="L1455" s="111" t="s">
        <v>77</v>
      </c>
      <c r="M1455" s="111" t="s">
        <v>58</v>
      </c>
      <c r="N1455" s="111" t="s">
        <v>108</v>
      </c>
      <c r="O1455" s="111" t="s">
        <v>109</v>
      </c>
      <c r="P1455" s="111" t="s">
        <v>100</v>
      </c>
      <c r="Q1455" s="111" t="s">
        <v>101</v>
      </c>
      <c r="R1455" s="117">
        <v>1.4999999999999999E-2</v>
      </c>
      <c r="S1455" s="117">
        <v>3.3000000000000002E-2</v>
      </c>
      <c r="T1455" s="118">
        <v>40000</v>
      </c>
      <c r="U1455" s="118">
        <v>17838</v>
      </c>
      <c r="V1455" s="116">
        <f t="shared" si="5708"/>
        <v>22162</v>
      </c>
      <c r="W1455" s="116">
        <f t="shared" si="5709"/>
        <v>17838</v>
      </c>
      <c r="X1455" s="118">
        <v>519</v>
      </c>
      <c r="Y1455" s="119">
        <f t="shared" si="5710"/>
        <v>2.9095190043726876E-2</v>
      </c>
      <c r="Z1455" s="120">
        <f t="shared" si="5711"/>
        <v>0.97549132947976869</v>
      </c>
      <c r="AA1455" s="121">
        <f t="shared" si="5712"/>
        <v>600</v>
      </c>
      <c r="AB1455" s="122">
        <f t="shared" si="5713"/>
        <v>267.57</v>
      </c>
      <c r="AC1455" s="121">
        <f t="shared" si="5714"/>
        <v>-332.43</v>
      </c>
      <c r="AD1455" s="123">
        <f t="shared" si="5715"/>
        <v>1320</v>
      </c>
      <c r="AE1455" s="293">
        <v>506.28</v>
      </c>
      <c r="AF1455" s="124">
        <f t="shared" si="5716"/>
        <v>-813.72</v>
      </c>
      <c r="AG1455" s="124">
        <v>0</v>
      </c>
      <c r="AH1455" s="124">
        <f t="shared" si="5717"/>
        <v>238.70999999999998</v>
      </c>
      <c r="AI1455" s="340">
        <f t="shared" si="5718"/>
        <v>0.47149798530457454</v>
      </c>
    </row>
    <row r="1456" spans="1:35" ht="15.75" hidden="1" customHeight="1" thickBot="1" x14ac:dyDescent="0.3">
      <c r="A1456" s="360" t="s">
        <v>2165</v>
      </c>
      <c r="B1456" s="157">
        <v>2016</v>
      </c>
      <c r="C1456" s="157">
        <v>7</v>
      </c>
      <c r="D1456" s="112" t="s">
        <v>2298</v>
      </c>
      <c r="E1456" s="159">
        <v>42552</v>
      </c>
      <c r="F1456" s="159">
        <v>42582</v>
      </c>
      <c r="G1456" s="343">
        <f t="shared" ref="G1456:G1457" ca="1" si="5719">IF($N$1&gt;F1456,0,(F1456-$N$1))</f>
        <v>0</v>
      </c>
      <c r="H1456" s="156" t="s">
        <v>54</v>
      </c>
      <c r="I1456" s="387" t="s">
        <v>2008</v>
      </c>
      <c r="J1456" s="156" t="s">
        <v>2166</v>
      </c>
      <c r="K1456" s="344" t="str">
        <f t="shared" ref="K1456:K1457" ca="1" si="5720">IF(F1456=0,$L$3,(IF(G1456=0,$L$1,$L$2)))</f>
        <v>Completed</v>
      </c>
      <c r="L1456" s="157" t="s">
        <v>64</v>
      </c>
      <c r="M1456" s="157" t="s">
        <v>58</v>
      </c>
      <c r="N1456" s="157" t="s">
        <v>108</v>
      </c>
      <c r="O1456" s="157" t="s">
        <v>109</v>
      </c>
      <c r="P1456" s="157" t="s">
        <v>100</v>
      </c>
      <c r="Q1456" s="157" t="s">
        <v>101</v>
      </c>
      <c r="R1456" s="158">
        <v>6.0000000000000001E-3</v>
      </c>
      <c r="S1456" s="158">
        <v>3.3000000000000002E-2</v>
      </c>
      <c r="T1456" s="345">
        <v>40000</v>
      </c>
      <c r="U1456" s="345">
        <v>40007</v>
      </c>
      <c r="V1456" s="344">
        <f t="shared" ref="V1456:V1457" si="5721">IF(U1456&gt;T1456,0,T1456-U1456)</f>
        <v>0</v>
      </c>
      <c r="W1456" s="344">
        <f t="shared" ref="W1456:W1457" si="5722">IF(U1456&gt;T1456,T1456,U1456)</f>
        <v>40000</v>
      </c>
      <c r="X1456" s="345">
        <v>397</v>
      </c>
      <c r="Y1456" s="346">
        <f t="shared" ref="Y1456:Y1457" si="5723">X1456/U1456</f>
        <v>9.9232634288999432E-3</v>
      </c>
      <c r="Z1456" s="347">
        <f t="shared" ref="Z1456:Z1457" si="5724">AE1456/X1456</f>
        <v>3.5264483627204029</v>
      </c>
      <c r="AA1456" s="348">
        <f t="shared" ref="AA1456:AA1457" si="5725">IF(O1456="cpv",(T1456*R1456),(T1456/1000*R1456))</f>
        <v>240</v>
      </c>
      <c r="AB1456" s="349">
        <f t="shared" ref="AB1456:AB1457" si="5726">IF(O1456="cpv",(IF(V1456&gt;0,U1456*R1456,AA1456)),(IF(V1456&gt;0,U1456/1000*R1456,AA1456)))</f>
        <v>240</v>
      </c>
      <c r="AC1456" s="348">
        <f t="shared" ref="AC1456:AC1457" si="5727">AB1456-AA1456</f>
        <v>0</v>
      </c>
      <c r="AD1456" s="350">
        <f t="shared" ref="AD1456:AD1457" si="5728">IF(O1456="cpv",(T1456*S1456),(T1456/1000*S1456))</f>
        <v>1320</v>
      </c>
      <c r="AE1456" s="351">
        <v>1400</v>
      </c>
      <c r="AF1456" s="352">
        <f t="shared" ref="AF1456:AF1457" si="5729">AE1456-AD1456</f>
        <v>80</v>
      </c>
      <c r="AG1456" s="352">
        <v>0</v>
      </c>
      <c r="AH1456" s="352">
        <f t="shared" ref="AH1456:AH1457" si="5730">AE1456-AB1456-AG1456</f>
        <v>1160</v>
      </c>
      <c r="AI1456" s="353">
        <f t="shared" ref="AI1456:AI1457" si="5731">AH1456/AE1456</f>
        <v>0.82857142857142863</v>
      </c>
    </row>
    <row r="1457" spans="1:35" ht="15" hidden="1" customHeight="1" thickBot="1" x14ac:dyDescent="0.3">
      <c r="A1457" s="359" t="s">
        <v>2167</v>
      </c>
      <c r="B1457" s="111">
        <v>2016</v>
      </c>
      <c r="C1457" s="111">
        <v>7</v>
      </c>
      <c r="D1457" s="112" t="s">
        <v>2298</v>
      </c>
      <c r="E1457" s="113">
        <v>42552</v>
      </c>
      <c r="F1457" s="113">
        <v>42582</v>
      </c>
      <c r="G1457" s="114">
        <f t="shared" ca="1" si="5719"/>
        <v>0</v>
      </c>
      <c r="H1457" s="115" t="s">
        <v>54</v>
      </c>
      <c r="I1457" s="115" t="s">
        <v>1292</v>
      </c>
      <c r="J1457" s="115" t="s">
        <v>2170</v>
      </c>
      <c r="K1457" s="116" t="str">
        <f t="shared" ca="1" si="5720"/>
        <v>Completed</v>
      </c>
      <c r="L1457" s="111" t="s">
        <v>77</v>
      </c>
      <c r="M1457" s="111" t="s">
        <v>58</v>
      </c>
      <c r="N1457" s="111" t="s">
        <v>108</v>
      </c>
      <c r="O1457" s="111" t="s">
        <v>109</v>
      </c>
      <c r="P1457" s="111" t="s">
        <v>100</v>
      </c>
      <c r="Q1457" s="111" t="s">
        <v>101</v>
      </c>
      <c r="R1457" s="117">
        <v>1.4999999999999999E-2</v>
      </c>
      <c r="S1457" s="117">
        <v>3.3000000000000002E-2</v>
      </c>
      <c r="T1457" s="118">
        <v>80000</v>
      </c>
      <c r="U1457" s="118">
        <v>12434</v>
      </c>
      <c r="V1457" s="116">
        <f t="shared" si="5721"/>
        <v>67566</v>
      </c>
      <c r="W1457" s="116">
        <f t="shared" si="5722"/>
        <v>12434</v>
      </c>
      <c r="X1457" s="118">
        <v>478</v>
      </c>
      <c r="Y1457" s="119">
        <f t="shared" si="5723"/>
        <v>3.8442978928743765E-2</v>
      </c>
      <c r="Z1457" s="120">
        <f t="shared" si="5724"/>
        <v>0.48920502092050211</v>
      </c>
      <c r="AA1457" s="121">
        <f t="shared" si="5725"/>
        <v>1200</v>
      </c>
      <c r="AB1457" s="122">
        <f t="shared" si="5726"/>
        <v>186.51</v>
      </c>
      <c r="AC1457" s="121">
        <f t="shared" si="5727"/>
        <v>-1013.49</v>
      </c>
      <c r="AD1457" s="123">
        <f t="shared" si="5728"/>
        <v>2640</v>
      </c>
      <c r="AE1457" s="293">
        <v>233.84</v>
      </c>
      <c r="AF1457" s="124">
        <f t="shared" si="5729"/>
        <v>-2406.16</v>
      </c>
      <c r="AG1457" s="124">
        <v>0</v>
      </c>
      <c r="AH1457" s="124">
        <f t="shared" si="5730"/>
        <v>47.330000000000013</v>
      </c>
      <c r="AI1457" s="340">
        <f t="shared" si="5731"/>
        <v>0.20240335271980847</v>
      </c>
    </row>
    <row r="1458" spans="1:35" ht="15" hidden="1" customHeight="1" x14ac:dyDescent="0.3">
      <c r="A1458" s="361" t="s">
        <v>2168</v>
      </c>
      <c r="B1458" s="97">
        <v>2016</v>
      </c>
      <c r="C1458" s="97">
        <v>7</v>
      </c>
      <c r="D1458" s="112" t="s">
        <v>2298</v>
      </c>
      <c r="E1458" s="99">
        <v>42552</v>
      </c>
      <c r="F1458" s="99">
        <v>42582</v>
      </c>
      <c r="G1458" s="100">
        <f t="shared" ref="G1458:G1459" ca="1" si="5732">IF($N$1&gt;F1458,0,(F1458-$N$1))</f>
        <v>0</v>
      </c>
      <c r="H1458" s="96" t="s">
        <v>54</v>
      </c>
      <c r="I1458" s="96" t="s">
        <v>1292</v>
      </c>
      <c r="J1458" s="96" t="s">
        <v>2170</v>
      </c>
      <c r="K1458" s="101" t="str">
        <f t="shared" ref="K1458:K1459" ca="1" si="5733">IF(F1458=0,$L$3,(IF(G1458=0,$L$1,$L$2)))</f>
        <v>Completed</v>
      </c>
      <c r="L1458" s="97" t="s">
        <v>64</v>
      </c>
      <c r="M1458" s="97" t="s">
        <v>58</v>
      </c>
      <c r="N1458" s="97" t="s">
        <v>108</v>
      </c>
      <c r="O1458" s="97" t="s">
        <v>109</v>
      </c>
      <c r="P1458" s="97" t="s">
        <v>100</v>
      </c>
      <c r="Q1458" s="97" t="s">
        <v>101</v>
      </c>
      <c r="R1458" s="102">
        <v>6.0000000000000001E-3</v>
      </c>
      <c r="S1458" s="102">
        <v>3.3000000000000002E-2</v>
      </c>
      <c r="T1458" s="103">
        <v>75000</v>
      </c>
      <c r="U1458" s="103">
        <v>28897</v>
      </c>
      <c r="V1458" s="101">
        <f t="shared" ref="V1458:V1459" si="5734">IF(U1458&gt;T1458,0,T1458-U1458)</f>
        <v>46103</v>
      </c>
      <c r="W1458" s="101">
        <f t="shared" ref="W1458:W1459" si="5735">IF(U1458&gt;T1458,T1458,U1458)</f>
        <v>28897</v>
      </c>
      <c r="X1458" s="103">
        <v>1201</v>
      </c>
      <c r="Y1458" s="104">
        <f t="shared" ref="Y1458:Y1459" si="5736">X1458/U1458</f>
        <v>4.1561407758590858E-2</v>
      </c>
      <c r="Z1458" s="105">
        <f t="shared" ref="Z1458:Z1459" si="5737">AE1458/X1458</f>
        <v>0.74937552039966693</v>
      </c>
      <c r="AA1458" s="106">
        <f t="shared" ref="AA1458:AA1459" si="5738">IF(O1458="cpv",(T1458*R1458),(T1458/1000*R1458))</f>
        <v>450</v>
      </c>
      <c r="AB1458" s="107">
        <f t="shared" ref="AB1458:AB1459" si="5739">IF(O1458="cpv",(IF(V1458&gt;0,U1458*R1458,AA1458)),(IF(V1458&gt;0,U1458/1000*R1458,AA1458)))</f>
        <v>173.38200000000001</v>
      </c>
      <c r="AC1458" s="106">
        <f t="shared" ref="AC1458:AC1459" si="5740">AB1458-AA1458</f>
        <v>-276.61799999999999</v>
      </c>
      <c r="AD1458" s="108">
        <f t="shared" ref="AD1458:AD1459" si="5741">IF(O1458="cpv",(T1458*S1458),(T1458/1000*S1458))</f>
        <v>2475</v>
      </c>
      <c r="AE1458" s="298">
        <v>900</v>
      </c>
      <c r="AF1458" s="109">
        <f t="shared" ref="AF1458:AF1459" si="5742">AE1458-AD1458</f>
        <v>-1575</v>
      </c>
      <c r="AG1458" s="109">
        <v>0</v>
      </c>
      <c r="AH1458" s="109">
        <f t="shared" ref="AH1458:AH1459" si="5743">AE1458-AB1458-AG1458</f>
        <v>726.61799999999994</v>
      </c>
      <c r="AI1458" s="341">
        <f t="shared" ref="AI1458:AI1459" si="5744">AH1458/AE1458</f>
        <v>0.80735333333333326</v>
      </c>
    </row>
    <row r="1459" spans="1:35" ht="15.75" hidden="1" customHeight="1" thickBot="1" x14ac:dyDescent="0.3">
      <c r="A1459" s="360" t="s">
        <v>2169</v>
      </c>
      <c r="B1459" s="157">
        <v>2016</v>
      </c>
      <c r="C1459" s="157">
        <v>7</v>
      </c>
      <c r="D1459" s="342" t="s">
        <v>1016</v>
      </c>
      <c r="E1459" s="159">
        <v>42552</v>
      </c>
      <c r="F1459" s="159">
        <v>42582</v>
      </c>
      <c r="G1459" s="343">
        <f t="shared" ca="1" si="5732"/>
        <v>0</v>
      </c>
      <c r="H1459" s="156" t="s">
        <v>54</v>
      </c>
      <c r="I1459" s="156" t="s">
        <v>1292</v>
      </c>
      <c r="J1459" s="156" t="s">
        <v>2170</v>
      </c>
      <c r="K1459" s="344" t="str">
        <f t="shared" ca="1" si="5733"/>
        <v>Completed</v>
      </c>
      <c r="L1459" s="157" t="s">
        <v>92</v>
      </c>
      <c r="M1459" s="157" t="s">
        <v>58</v>
      </c>
      <c r="N1459" s="157" t="s">
        <v>108</v>
      </c>
      <c r="O1459" s="157" t="s">
        <v>109</v>
      </c>
      <c r="P1459" s="157" t="s">
        <v>100</v>
      </c>
      <c r="Q1459" s="157" t="s">
        <v>101</v>
      </c>
      <c r="R1459" s="158">
        <v>1.2E-2</v>
      </c>
      <c r="S1459" s="158">
        <v>3.3000000000000002E-2</v>
      </c>
      <c r="T1459" s="345">
        <v>80000</v>
      </c>
      <c r="U1459" s="345">
        <v>53791</v>
      </c>
      <c r="V1459" s="344">
        <f t="shared" si="5734"/>
        <v>26209</v>
      </c>
      <c r="W1459" s="344">
        <f t="shared" si="5735"/>
        <v>53791</v>
      </c>
      <c r="X1459" s="345"/>
      <c r="Y1459" s="346">
        <f t="shared" si="5736"/>
        <v>0</v>
      </c>
      <c r="Z1459" s="347" t="e">
        <f t="shared" si="5737"/>
        <v>#DIV/0!</v>
      </c>
      <c r="AA1459" s="348">
        <f t="shared" si="5738"/>
        <v>960</v>
      </c>
      <c r="AB1459" s="349">
        <f t="shared" si="5739"/>
        <v>645.49199999999996</v>
      </c>
      <c r="AC1459" s="348">
        <f t="shared" si="5740"/>
        <v>-314.50800000000004</v>
      </c>
      <c r="AD1459" s="350">
        <f t="shared" si="5741"/>
        <v>2640</v>
      </c>
      <c r="AE1459" s="351">
        <v>1700</v>
      </c>
      <c r="AF1459" s="352">
        <f t="shared" si="5742"/>
        <v>-940</v>
      </c>
      <c r="AG1459" s="352">
        <v>0</v>
      </c>
      <c r="AH1459" s="352">
        <f t="shared" si="5743"/>
        <v>1054.508</v>
      </c>
      <c r="AI1459" s="353">
        <f t="shared" si="5744"/>
        <v>0.62029882352941179</v>
      </c>
    </row>
    <row r="1460" spans="1:35" ht="15" hidden="1" customHeight="1" thickBot="1" x14ac:dyDescent="0.3">
      <c r="A1460" s="359" t="s">
        <v>2171</v>
      </c>
      <c r="B1460" s="111">
        <v>2016</v>
      </c>
      <c r="C1460" s="111">
        <v>7</v>
      </c>
      <c r="D1460" s="112" t="s">
        <v>2298</v>
      </c>
      <c r="E1460" s="113">
        <v>42552</v>
      </c>
      <c r="F1460" s="113">
        <v>42561</v>
      </c>
      <c r="G1460" s="114">
        <f t="shared" ref="G1460:G1461" ca="1" si="5745">IF($N$1&gt;F1460,0,(F1460-$N$1))</f>
        <v>0</v>
      </c>
      <c r="H1460" s="115" t="s">
        <v>54</v>
      </c>
      <c r="I1460" s="115" t="s">
        <v>115</v>
      </c>
      <c r="J1460" s="115" t="s">
        <v>2174</v>
      </c>
      <c r="K1460" s="116" t="str">
        <f t="shared" ref="K1460:K1461" ca="1" si="5746">IF(F1460=0,$L$3,(IF(G1460=0,$L$1,$L$2)))</f>
        <v>Completed</v>
      </c>
      <c r="L1460" s="111" t="s">
        <v>82</v>
      </c>
      <c r="M1460" s="111" t="s">
        <v>58</v>
      </c>
      <c r="N1460" s="111" t="s">
        <v>78</v>
      </c>
      <c r="O1460" s="111" t="s">
        <v>60</v>
      </c>
      <c r="P1460" s="111" t="s">
        <v>79</v>
      </c>
      <c r="Q1460" s="111" t="s">
        <v>79</v>
      </c>
      <c r="R1460" s="117">
        <v>0.5</v>
      </c>
      <c r="S1460" s="117">
        <v>4.25</v>
      </c>
      <c r="T1460" s="118">
        <v>1350000</v>
      </c>
      <c r="U1460" s="118">
        <v>1351049</v>
      </c>
      <c r="V1460" s="116">
        <f t="shared" ref="V1460:V1461" si="5747">IF(U1460&gt;T1460,0,T1460-U1460)</f>
        <v>0</v>
      </c>
      <c r="W1460" s="116">
        <f t="shared" ref="W1460:W1461" si="5748">IF(U1460&gt;T1460,T1460,U1460)</f>
        <v>1350000</v>
      </c>
      <c r="X1460" s="118">
        <v>3574</v>
      </c>
      <c r="Y1460" s="119">
        <f t="shared" ref="Y1460:Y1461" si="5749">X1460/U1460</f>
        <v>2.6453518710276235E-3</v>
      </c>
      <c r="Z1460" s="120">
        <f t="shared" ref="Z1460:Z1461" si="5750">AE1460/X1460</f>
        <v>1.3989927252378287</v>
      </c>
      <c r="AA1460" s="121">
        <f t="shared" ref="AA1460:AA1461" si="5751">IF(O1460="cpv",(T1460*R1460),(T1460/1000*R1460))</f>
        <v>675</v>
      </c>
      <c r="AB1460" s="122">
        <f t="shared" ref="AB1460:AB1461" si="5752">IF(O1460="cpv",(IF(V1460&gt;0,U1460*R1460,AA1460)),(IF(V1460&gt;0,U1460/1000*R1460,AA1460)))</f>
        <v>675</v>
      </c>
      <c r="AC1460" s="121">
        <f t="shared" ref="AC1460:AC1461" si="5753">AB1460-AA1460</f>
        <v>0</v>
      </c>
      <c r="AD1460" s="123">
        <f t="shared" ref="AD1460:AD1461" si="5754">IF(O1460="cpv",(T1460*S1460),(T1460/1000*S1460))</f>
        <v>5737.5</v>
      </c>
      <c r="AE1460" s="293">
        <v>5000</v>
      </c>
      <c r="AF1460" s="124">
        <f t="shared" ref="AF1460:AF1461" si="5755">AE1460-AD1460</f>
        <v>-737.5</v>
      </c>
      <c r="AG1460" s="124">
        <v>0</v>
      </c>
      <c r="AH1460" s="124">
        <f t="shared" ref="AH1460:AH1461" si="5756">AE1460-AB1460-AG1460</f>
        <v>4325</v>
      </c>
      <c r="AI1460" s="340">
        <f t="shared" ref="AI1460:AI1461" si="5757">AH1460/AE1460</f>
        <v>0.86499999999999999</v>
      </c>
    </row>
    <row r="1461" spans="1:35" ht="15" hidden="1" customHeight="1" thickBot="1" x14ac:dyDescent="0.3">
      <c r="A1461" s="361" t="s">
        <v>2172</v>
      </c>
      <c r="B1461" s="97">
        <v>2016</v>
      </c>
      <c r="C1461" s="97">
        <v>7</v>
      </c>
      <c r="D1461" s="112" t="s">
        <v>2298</v>
      </c>
      <c r="E1461" s="99">
        <v>42552</v>
      </c>
      <c r="F1461" s="99">
        <v>42561</v>
      </c>
      <c r="G1461" s="100">
        <f t="shared" ca="1" si="5745"/>
        <v>0</v>
      </c>
      <c r="H1461" s="96" t="s">
        <v>54</v>
      </c>
      <c r="I1461" s="96" t="s">
        <v>115</v>
      </c>
      <c r="J1461" s="96" t="s">
        <v>2174</v>
      </c>
      <c r="K1461" s="101" t="str">
        <f t="shared" ca="1" si="5746"/>
        <v>Completed</v>
      </c>
      <c r="L1461" s="97" t="s">
        <v>57</v>
      </c>
      <c r="M1461" s="97" t="s">
        <v>58</v>
      </c>
      <c r="N1461" s="97" t="s">
        <v>78</v>
      </c>
      <c r="O1461" s="97" t="s">
        <v>60</v>
      </c>
      <c r="P1461" s="97" t="s">
        <v>79</v>
      </c>
      <c r="Q1461" s="97" t="s">
        <v>79</v>
      </c>
      <c r="R1461" s="102">
        <v>2.5</v>
      </c>
      <c r="S1461" s="117">
        <v>4.25</v>
      </c>
      <c r="T1461" s="103">
        <v>300000</v>
      </c>
      <c r="U1461" s="103">
        <v>234294</v>
      </c>
      <c r="V1461" s="101">
        <f t="shared" si="5747"/>
        <v>65706</v>
      </c>
      <c r="W1461" s="101">
        <f t="shared" si="5748"/>
        <v>234294</v>
      </c>
      <c r="X1461" s="103"/>
      <c r="Y1461" s="104">
        <f t="shared" si="5749"/>
        <v>0</v>
      </c>
      <c r="Z1461" s="105" t="e">
        <f t="shared" si="5750"/>
        <v>#DIV/0!</v>
      </c>
      <c r="AA1461" s="106">
        <f t="shared" si="5751"/>
        <v>750</v>
      </c>
      <c r="AB1461" s="107">
        <f t="shared" si="5752"/>
        <v>585.73500000000001</v>
      </c>
      <c r="AC1461" s="106">
        <f t="shared" si="5753"/>
        <v>-164.26499999999999</v>
      </c>
      <c r="AD1461" s="108">
        <f t="shared" si="5754"/>
        <v>1275</v>
      </c>
      <c r="AE1461" s="298">
        <v>700</v>
      </c>
      <c r="AF1461" s="109">
        <f t="shared" si="5755"/>
        <v>-575</v>
      </c>
      <c r="AG1461" s="109">
        <v>0</v>
      </c>
      <c r="AH1461" s="109">
        <f t="shared" si="5756"/>
        <v>114.26499999999999</v>
      </c>
      <c r="AI1461" s="341">
        <f t="shared" si="5757"/>
        <v>0.16323571428571426</v>
      </c>
    </row>
    <row r="1462" spans="1:35" ht="15" hidden="1" customHeight="1" thickBot="1" x14ac:dyDescent="0.3">
      <c r="A1462" s="363" t="s">
        <v>2173</v>
      </c>
      <c r="B1462" s="324">
        <v>2016</v>
      </c>
      <c r="C1462" s="324">
        <v>7</v>
      </c>
      <c r="D1462" s="112" t="s">
        <v>2298</v>
      </c>
      <c r="E1462" s="326">
        <v>42552</v>
      </c>
      <c r="F1462" s="326">
        <v>42561</v>
      </c>
      <c r="G1462" s="327">
        <f t="shared" ref="G1462:G1463" ca="1" si="5758">IF($N$1&gt;F1462,0,(F1462-$N$1))</f>
        <v>0</v>
      </c>
      <c r="H1462" s="328" t="s">
        <v>54</v>
      </c>
      <c r="I1462" s="328" t="s">
        <v>115</v>
      </c>
      <c r="J1462" s="328" t="s">
        <v>2174</v>
      </c>
      <c r="K1462" s="329" t="str">
        <f t="shared" ref="K1462:K1463" ca="1" si="5759">IF(F1462=0,$L$3,(IF(G1462=0,$L$1,$L$2)))</f>
        <v>Completed</v>
      </c>
      <c r="L1462" s="324" t="s">
        <v>77</v>
      </c>
      <c r="M1462" s="324" t="s">
        <v>58</v>
      </c>
      <c r="N1462" s="324" t="s">
        <v>78</v>
      </c>
      <c r="O1462" s="324" t="s">
        <v>60</v>
      </c>
      <c r="P1462" s="324" t="s">
        <v>79</v>
      </c>
      <c r="Q1462" s="324" t="s">
        <v>79</v>
      </c>
      <c r="R1462" s="330">
        <v>1.25</v>
      </c>
      <c r="S1462" s="407">
        <v>4.25</v>
      </c>
      <c r="T1462" s="331">
        <v>600000</v>
      </c>
      <c r="U1462" s="331">
        <v>315914</v>
      </c>
      <c r="V1462" s="329">
        <f t="shared" ref="V1462:V1463" si="5760">IF(U1462&gt;T1462,0,T1462-U1462)</f>
        <v>284086</v>
      </c>
      <c r="W1462" s="329">
        <f t="shared" ref="W1462:W1463" si="5761">IF(U1462&gt;T1462,T1462,U1462)</f>
        <v>315914</v>
      </c>
      <c r="X1462" s="331">
        <v>3578</v>
      </c>
      <c r="Y1462" s="332">
        <f t="shared" ref="Y1462:Y1463" si="5762">X1462/U1462</f>
        <v>1.1325867166380723E-2</v>
      </c>
      <c r="Z1462" s="333">
        <f t="shared" ref="Z1462:Z1463" si="5763">AE1462/X1462</f>
        <v>0.36333147009502514</v>
      </c>
      <c r="AA1462" s="334">
        <f t="shared" ref="AA1462:AA1463" si="5764">IF(O1462="cpv",(T1462*R1462),(T1462/1000*R1462))</f>
        <v>750</v>
      </c>
      <c r="AB1462" s="335">
        <f t="shared" ref="AB1462:AB1463" si="5765">IF(O1462="cpv",(IF(V1462&gt;0,U1462*R1462,AA1462)),(IF(V1462&gt;0,U1462/1000*R1462,AA1462)))</f>
        <v>394.89249999999998</v>
      </c>
      <c r="AC1462" s="334">
        <f t="shared" ref="AC1462:AC1463" si="5766">AB1462-AA1462</f>
        <v>-355.10750000000002</v>
      </c>
      <c r="AD1462" s="336">
        <f t="shared" ref="AD1462:AD1463" si="5767">IF(O1462="cpv",(T1462*S1462),(T1462/1000*S1462))</f>
        <v>2550</v>
      </c>
      <c r="AE1462" s="337">
        <v>1300</v>
      </c>
      <c r="AF1462" s="338">
        <f t="shared" ref="AF1462:AF1463" si="5768">AE1462-AD1462</f>
        <v>-1250</v>
      </c>
      <c r="AG1462" s="338">
        <v>0</v>
      </c>
      <c r="AH1462" s="338">
        <f t="shared" ref="AH1462:AH1463" si="5769">AE1462-AB1462-AG1462</f>
        <v>905.10750000000007</v>
      </c>
      <c r="AI1462" s="364">
        <f t="shared" ref="AI1462:AI1463" si="5770">AH1462/AE1462</f>
        <v>0.69623653846153855</v>
      </c>
    </row>
    <row r="1463" spans="1:35" ht="15" hidden="1" customHeight="1" thickBot="1" x14ac:dyDescent="0.3">
      <c r="A1463" s="359" t="s">
        <v>2175</v>
      </c>
      <c r="B1463" s="111">
        <v>2016</v>
      </c>
      <c r="C1463" s="111">
        <v>7</v>
      </c>
      <c r="D1463" s="112" t="s">
        <v>2298</v>
      </c>
      <c r="E1463" s="113">
        <v>42552</v>
      </c>
      <c r="F1463" s="113">
        <v>42556</v>
      </c>
      <c r="G1463" s="114">
        <f t="shared" ca="1" si="5758"/>
        <v>0</v>
      </c>
      <c r="H1463" s="115" t="s">
        <v>54</v>
      </c>
      <c r="I1463" s="115" t="s">
        <v>115</v>
      </c>
      <c r="J1463" s="115" t="s">
        <v>2177</v>
      </c>
      <c r="K1463" s="116" t="str">
        <f t="shared" ca="1" si="5759"/>
        <v>Completed</v>
      </c>
      <c r="L1463" s="111" t="s">
        <v>82</v>
      </c>
      <c r="M1463" s="111" t="s">
        <v>58</v>
      </c>
      <c r="N1463" s="111" t="s">
        <v>78</v>
      </c>
      <c r="O1463" s="111" t="s">
        <v>60</v>
      </c>
      <c r="P1463" s="111" t="s">
        <v>79</v>
      </c>
      <c r="Q1463" s="111" t="s">
        <v>79</v>
      </c>
      <c r="R1463" s="117">
        <v>0.5</v>
      </c>
      <c r="S1463" s="117">
        <v>4.25</v>
      </c>
      <c r="T1463" s="118">
        <v>100000</v>
      </c>
      <c r="U1463" s="118">
        <v>101479</v>
      </c>
      <c r="V1463" s="116">
        <f t="shared" si="5760"/>
        <v>0</v>
      </c>
      <c r="W1463" s="116">
        <f t="shared" si="5761"/>
        <v>100000</v>
      </c>
      <c r="X1463" s="118">
        <v>664</v>
      </c>
      <c r="Y1463" s="119">
        <f t="shared" si="5762"/>
        <v>6.5432256920150969E-3</v>
      </c>
      <c r="Z1463" s="120">
        <f t="shared" si="5763"/>
        <v>0.36346385542168674</v>
      </c>
      <c r="AA1463" s="121">
        <f t="shared" si="5764"/>
        <v>50</v>
      </c>
      <c r="AB1463" s="122">
        <f t="shared" si="5765"/>
        <v>50</v>
      </c>
      <c r="AC1463" s="121">
        <f t="shared" si="5766"/>
        <v>0</v>
      </c>
      <c r="AD1463" s="123">
        <f t="shared" si="5767"/>
        <v>425</v>
      </c>
      <c r="AE1463" s="293">
        <v>241.34</v>
      </c>
      <c r="AF1463" s="124">
        <f t="shared" si="5768"/>
        <v>-183.66</v>
      </c>
      <c r="AG1463" s="124">
        <v>0</v>
      </c>
      <c r="AH1463" s="124">
        <f t="shared" si="5769"/>
        <v>191.34</v>
      </c>
      <c r="AI1463" s="340">
        <f t="shared" si="5770"/>
        <v>0.79282340266843454</v>
      </c>
    </row>
    <row r="1464" spans="1:35" ht="15.75" hidden="1" customHeight="1" thickBot="1" x14ac:dyDescent="0.3">
      <c r="A1464" s="360" t="s">
        <v>2176</v>
      </c>
      <c r="B1464" s="157">
        <v>2016</v>
      </c>
      <c r="C1464" s="157">
        <v>7</v>
      </c>
      <c r="D1464" s="112" t="s">
        <v>2298</v>
      </c>
      <c r="E1464" s="159">
        <v>42552</v>
      </c>
      <c r="F1464" s="159">
        <v>42556</v>
      </c>
      <c r="G1464" s="343">
        <f t="shared" ref="G1464:G1465" ca="1" si="5771">IF($N$1&gt;F1464,0,(F1464-$N$1))</f>
        <v>0</v>
      </c>
      <c r="H1464" s="156" t="s">
        <v>54</v>
      </c>
      <c r="I1464" s="156" t="s">
        <v>115</v>
      </c>
      <c r="J1464" s="156" t="s">
        <v>2177</v>
      </c>
      <c r="K1464" s="344" t="str">
        <f t="shared" ref="K1464:K1465" ca="1" si="5772">IF(F1464=0,$L$3,(IF(G1464=0,$L$1,$L$2)))</f>
        <v>Completed</v>
      </c>
      <c r="L1464" s="157" t="s">
        <v>77</v>
      </c>
      <c r="M1464" s="157" t="s">
        <v>58</v>
      </c>
      <c r="N1464" s="157" t="s">
        <v>78</v>
      </c>
      <c r="O1464" s="157" t="s">
        <v>60</v>
      </c>
      <c r="P1464" s="157" t="s">
        <v>79</v>
      </c>
      <c r="Q1464" s="157" t="s">
        <v>79</v>
      </c>
      <c r="R1464" s="158">
        <v>1.25</v>
      </c>
      <c r="S1464" s="158">
        <v>4.25</v>
      </c>
      <c r="T1464" s="345">
        <v>170000</v>
      </c>
      <c r="U1464" s="345">
        <v>170377</v>
      </c>
      <c r="V1464" s="344">
        <f t="shared" ref="V1464:V1465" si="5773">IF(U1464&gt;T1464,0,T1464-U1464)</f>
        <v>0</v>
      </c>
      <c r="W1464" s="344">
        <f t="shared" ref="W1464:W1465" si="5774">IF(U1464&gt;T1464,T1464,U1464)</f>
        <v>170000</v>
      </c>
      <c r="X1464" s="345">
        <v>1724</v>
      </c>
      <c r="Y1464" s="346">
        <f t="shared" ref="Y1464:Y1465" si="5775">X1464/U1464</f>
        <v>1.0118736683942081E-2</v>
      </c>
      <c r="Z1464" s="347">
        <f t="shared" ref="Z1464:Z1465" si="5776">AE1464/X1464</f>
        <v>0.29002320185614849</v>
      </c>
      <c r="AA1464" s="348">
        <f t="shared" ref="AA1464:AA1465" si="5777">IF(O1464="cpv",(T1464*R1464),(T1464/1000*R1464))</f>
        <v>212.5</v>
      </c>
      <c r="AB1464" s="349">
        <f t="shared" ref="AB1464:AB1465" si="5778">IF(O1464="cpv",(IF(V1464&gt;0,U1464*R1464,AA1464)),(IF(V1464&gt;0,U1464/1000*R1464,AA1464)))</f>
        <v>212.5</v>
      </c>
      <c r="AC1464" s="348">
        <f t="shared" ref="AC1464:AC1465" si="5779">AB1464-AA1464</f>
        <v>0</v>
      </c>
      <c r="AD1464" s="350">
        <f t="shared" ref="AD1464:AD1465" si="5780">IF(O1464="cpv",(T1464*S1464),(T1464/1000*S1464))</f>
        <v>722.5</v>
      </c>
      <c r="AE1464" s="351">
        <v>500</v>
      </c>
      <c r="AF1464" s="352">
        <f t="shared" ref="AF1464:AF1465" si="5781">AE1464-AD1464</f>
        <v>-222.5</v>
      </c>
      <c r="AG1464" s="352">
        <v>0</v>
      </c>
      <c r="AH1464" s="352">
        <f t="shared" ref="AH1464:AH1465" si="5782">AE1464-AB1464-AG1464</f>
        <v>287.5</v>
      </c>
      <c r="AI1464" s="353">
        <f t="shared" ref="AI1464:AI1465" si="5783">AH1464/AE1464</f>
        <v>0.57499999999999996</v>
      </c>
    </row>
    <row r="1465" spans="1:35" ht="15" hidden="1" customHeight="1" thickBot="1" x14ac:dyDescent="0.3">
      <c r="A1465" s="359" t="s">
        <v>2178</v>
      </c>
      <c r="B1465" s="111">
        <v>2016</v>
      </c>
      <c r="C1465" s="111">
        <v>7</v>
      </c>
      <c r="D1465" s="112" t="s">
        <v>2298</v>
      </c>
      <c r="E1465" s="113">
        <v>42566</v>
      </c>
      <c r="F1465" s="113">
        <v>42569</v>
      </c>
      <c r="G1465" s="114">
        <f t="shared" ca="1" si="5771"/>
        <v>0</v>
      </c>
      <c r="H1465" s="115" t="s">
        <v>54</v>
      </c>
      <c r="I1465" s="115" t="s">
        <v>115</v>
      </c>
      <c r="J1465" s="115" t="s">
        <v>2181</v>
      </c>
      <c r="K1465" s="116" t="str">
        <f t="shared" ca="1" si="5772"/>
        <v>Completed</v>
      </c>
      <c r="L1465" s="111" t="s">
        <v>82</v>
      </c>
      <c r="M1465" s="111" t="s">
        <v>58</v>
      </c>
      <c r="N1465" s="111" t="s">
        <v>78</v>
      </c>
      <c r="O1465" s="111" t="s">
        <v>60</v>
      </c>
      <c r="P1465" s="111" t="s">
        <v>79</v>
      </c>
      <c r="Q1465" s="111" t="s">
        <v>79</v>
      </c>
      <c r="R1465" s="117">
        <v>0.5</v>
      </c>
      <c r="S1465" s="117">
        <v>4.25</v>
      </c>
      <c r="T1465" s="118">
        <v>300000</v>
      </c>
      <c r="U1465" s="118">
        <v>224417</v>
      </c>
      <c r="V1465" s="116">
        <f t="shared" si="5773"/>
        <v>75583</v>
      </c>
      <c r="W1465" s="116">
        <f t="shared" si="5774"/>
        <v>224417</v>
      </c>
      <c r="X1465" s="118">
        <v>1742</v>
      </c>
      <c r="Y1465" s="119">
        <f t="shared" si="5775"/>
        <v>7.7623352954544443E-3</v>
      </c>
      <c r="Z1465" s="120">
        <f t="shared" si="5776"/>
        <v>0.51664753157290466</v>
      </c>
      <c r="AA1465" s="121">
        <f t="shared" si="5777"/>
        <v>150</v>
      </c>
      <c r="AB1465" s="122">
        <f t="shared" si="5778"/>
        <v>112.2085</v>
      </c>
      <c r="AC1465" s="121">
        <f t="shared" si="5779"/>
        <v>-37.791499999999999</v>
      </c>
      <c r="AD1465" s="123">
        <f t="shared" si="5780"/>
        <v>1275</v>
      </c>
      <c r="AE1465" s="293">
        <v>900</v>
      </c>
      <c r="AF1465" s="124">
        <f t="shared" si="5781"/>
        <v>-375</v>
      </c>
      <c r="AG1465" s="124">
        <v>0</v>
      </c>
      <c r="AH1465" s="124">
        <f t="shared" si="5782"/>
        <v>787.79150000000004</v>
      </c>
      <c r="AI1465" s="340">
        <f t="shared" si="5783"/>
        <v>0.8753238888888889</v>
      </c>
    </row>
    <row r="1466" spans="1:35" ht="15" hidden="1" customHeight="1" thickBot="1" x14ac:dyDescent="0.3">
      <c r="A1466" s="361" t="s">
        <v>2179</v>
      </c>
      <c r="B1466" s="97">
        <v>2016</v>
      </c>
      <c r="C1466" s="97">
        <v>7</v>
      </c>
      <c r="D1466" s="112" t="s">
        <v>2298</v>
      </c>
      <c r="E1466" s="99">
        <v>42566</v>
      </c>
      <c r="F1466" s="99">
        <v>42569</v>
      </c>
      <c r="G1466" s="100">
        <f t="shared" ref="G1466:G1467" ca="1" si="5784">IF($N$1&gt;F1466,0,(F1466-$N$1))</f>
        <v>0</v>
      </c>
      <c r="H1466" s="96" t="s">
        <v>54</v>
      </c>
      <c r="I1466" s="96" t="s">
        <v>115</v>
      </c>
      <c r="J1466" s="96" t="s">
        <v>2181</v>
      </c>
      <c r="K1466" s="101" t="str">
        <f t="shared" ref="K1466:K1467" ca="1" si="5785">IF(F1466=0,$L$3,(IF(G1466=0,$L$1,$L$2)))</f>
        <v>Completed</v>
      </c>
      <c r="L1466" s="97" t="s">
        <v>64</v>
      </c>
      <c r="M1466" s="97" t="s">
        <v>58</v>
      </c>
      <c r="N1466" s="97" t="s">
        <v>78</v>
      </c>
      <c r="O1466" s="97" t="s">
        <v>60</v>
      </c>
      <c r="P1466" s="97" t="s">
        <v>79</v>
      </c>
      <c r="Q1466" s="97" t="s">
        <v>79</v>
      </c>
      <c r="R1466" s="102">
        <v>2.5</v>
      </c>
      <c r="S1466" s="102">
        <v>4.25</v>
      </c>
      <c r="T1466" s="103">
        <v>160000</v>
      </c>
      <c r="U1466" s="103">
        <v>151904</v>
      </c>
      <c r="V1466" s="101">
        <f t="shared" ref="V1466:V1467" si="5786">IF(U1466&gt;T1466,0,T1466-U1466)</f>
        <v>8096</v>
      </c>
      <c r="W1466" s="101">
        <f t="shared" ref="W1466:W1467" si="5787">IF(U1466&gt;T1466,T1466,U1466)</f>
        <v>151904</v>
      </c>
      <c r="X1466" s="103">
        <v>2264</v>
      </c>
      <c r="Y1466" s="104">
        <f t="shared" ref="Y1466:Y1467" si="5788">X1466/U1466</f>
        <v>1.4904149989467031E-2</v>
      </c>
      <c r="Z1466" s="105">
        <f t="shared" ref="Z1466:Z1467" si="5789">AE1466/X1466</f>
        <v>0.26501766784452296</v>
      </c>
      <c r="AA1466" s="106">
        <f t="shared" ref="AA1466:AA1467" si="5790">IF(O1466="cpv",(T1466*R1466),(T1466/1000*R1466))</f>
        <v>400</v>
      </c>
      <c r="AB1466" s="107">
        <f t="shared" ref="AB1466:AB1467" si="5791">IF(O1466="cpv",(IF(V1466&gt;0,U1466*R1466,AA1466)),(IF(V1466&gt;0,U1466/1000*R1466,AA1466)))</f>
        <v>379.76</v>
      </c>
      <c r="AC1466" s="106">
        <f t="shared" ref="AC1466:AC1467" si="5792">AB1466-AA1466</f>
        <v>-20.240000000000009</v>
      </c>
      <c r="AD1466" s="108">
        <f t="shared" ref="AD1466:AD1467" si="5793">IF(O1466="cpv",(T1466*S1466),(T1466/1000*S1466))</f>
        <v>680</v>
      </c>
      <c r="AE1466" s="298">
        <v>600</v>
      </c>
      <c r="AF1466" s="109">
        <f t="shared" ref="AF1466:AF1467" si="5794">AE1466-AD1466</f>
        <v>-80</v>
      </c>
      <c r="AG1466" s="109">
        <v>0</v>
      </c>
      <c r="AH1466" s="109">
        <f t="shared" ref="AH1466:AH1467" si="5795">AE1466-AB1466-AG1466</f>
        <v>220.24</v>
      </c>
      <c r="AI1466" s="341">
        <f t="shared" ref="AI1466:AI1467" si="5796">AH1466/AE1466</f>
        <v>0.36706666666666671</v>
      </c>
    </row>
    <row r="1467" spans="1:35" ht="15.75" hidden="1" customHeight="1" thickBot="1" x14ac:dyDescent="0.3">
      <c r="A1467" s="360" t="s">
        <v>2180</v>
      </c>
      <c r="B1467" s="157">
        <v>2016</v>
      </c>
      <c r="C1467" s="157">
        <v>7</v>
      </c>
      <c r="D1467" s="112" t="s">
        <v>2298</v>
      </c>
      <c r="E1467" s="159">
        <v>42566</v>
      </c>
      <c r="F1467" s="159">
        <v>42569</v>
      </c>
      <c r="G1467" s="343">
        <f t="shared" ca="1" si="5784"/>
        <v>0</v>
      </c>
      <c r="H1467" s="156" t="s">
        <v>54</v>
      </c>
      <c r="I1467" s="156" t="s">
        <v>115</v>
      </c>
      <c r="J1467" s="156" t="s">
        <v>2181</v>
      </c>
      <c r="K1467" s="344" t="str">
        <f t="shared" ca="1" si="5785"/>
        <v>Completed</v>
      </c>
      <c r="L1467" s="157" t="s">
        <v>57</v>
      </c>
      <c r="M1467" s="157" t="s">
        <v>58</v>
      </c>
      <c r="N1467" s="157" t="s">
        <v>78</v>
      </c>
      <c r="O1467" s="157" t="s">
        <v>60</v>
      </c>
      <c r="P1467" s="157" t="s">
        <v>79</v>
      </c>
      <c r="Q1467" s="157" t="s">
        <v>79</v>
      </c>
      <c r="R1467" s="158">
        <v>2.5</v>
      </c>
      <c r="S1467" s="158">
        <v>4.25</v>
      </c>
      <c r="T1467" s="345">
        <v>200000</v>
      </c>
      <c r="U1467" s="345">
        <v>144028</v>
      </c>
      <c r="V1467" s="344">
        <f t="shared" si="5786"/>
        <v>55972</v>
      </c>
      <c r="W1467" s="344">
        <f t="shared" si="5787"/>
        <v>144028</v>
      </c>
      <c r="X1467" s="345"/>
      <c r="Y1467" s="346">
        <f t="shared" si="5788"/>
        <v>0</v>
      </c>
      <c r="Z1467" s="347" t="e">
        <f t="shared" si="5789"/>
        <v>#DIV/0!</v>
      </c>
      <c r="AA1467" s="348">
        <f t="shared" si="5790"/>
        <v>500</v>
      </c>
      <c r="AB1467" s="349">
        <f t="shared" si="5791"/>
        <v>360.07</v>
      </c>
      <c r="AC1467" s="348">
        <f t="shared" si="5792"/>
        <v>-139.93</v>
      </c>
      <c r="AD1467" s="350">
        <f t="shared" si="5793"/>
        <v>850</v>
      </c>
      <c r="AE1467" s="351">
        <v>656.24</v>
      </c>
      <c r="AF1467" s="352">
        <f t="shared" si="5794"/>
        <v>-193.76</v>
      </c>
      <c r="AG1467" s="352">
        <v>0</v>
      </c>
      <c r="AH1467" s="352">
        <f t="shared" si="5795"/>
        <v>296.17</v>
      </c>
      <c r="AI1467" s="353">
        <f t="shared" si="5796"/>
        <v>0.45131354382542976</v>
      </c>
    </row>
    <row r="1468" spans="1:35" ht="15" hidden="1" customHeight="1" thickBot="1" x14ac:dyDescent="0.3">
      <c r="A1468" s="359" t="s">
        <v>2182</v>
      </c>
      <c r="B1468" s="111">
        <v>2016</v>
      </c>
      <c r="C1468" s="111">
        <v>7</v>
      </c>
      <c r="D1468" s="112" t="s">
        <v>2298</v>
      </c>
      <c r="E1468" s="113">
        <v>42552</v>
      </c>
      <c r="F1468" s="113">
        <v>42582</v>
      </c>
      <c r="G1468" s="114">
        <f t="shared" ref="G1468:G1469" ca="1" si="5797">IF($N$1&gt;F1468,0,(F1468-$N$1))</f>
        <v>0</v>
      </c>
      <c r="H1468" s="115" t="s">
        <v>54</v>
      </c>
      <c r="I1468" s="115" t="s">
        <v>1350</v>
      </c>
      <c r="J1468" s="115" t="s">
        <v>2186</v>
      </c>
      <c r="K1468" s="116" t="str">
        <f t="shared" ref="K1468:K1469" ca="1" si="5798">IF(F1468=0,$L$3,(IF(G1468=0,$L$1,$L$2)))</f>
        <v>Completed</v>
      </c>
      <c r="L1468" s="111" t="s">
        <v>77</v>
      </c>
      <c r="M1468" s="111" t="s">
        <v>58</v>
      </c>
      <c r="N1468" s="111" t="s">
        <v>78</v>
      </c>
      <c r="O1468" s="111" t="s">
        <v>60</v>
      </c>
      <c r="P1468" s="111" t="s">
        <v>79</v>
      </c>
      <c r="Q1468" s="111" t="s">
        <v>79</v>
      </c>
      <c r="R1468" s="117">
        <v>1.25</v>
      </c>
      <c r="S1468" s="117">
        <v>4.75</v>
      </c>
      <c r="T1468" s="118">
        <v>300000</v>
      </c>
      <c r="U1468" s="118">
        <v>31215</v>
      </c>
      <c r="V1468" s="116">
        <f t="shared" ref="V1468:V1469" si="5799">IF(U1468&gt;T1468,0,T1468-U1468)</f>
        <v>268785</v>
      </c>
      <c r="W1468" s="116">
        <f t="shared" ref="W1468:W1469" si="5800">IF(U1468&gt;T1468,T1468,U1468)</f>
        <v>31215</v>
      </c>
      <c r="X1468" s="118">
        <v>177</v>
      </c>
      <c r="Y1468" s="119">
        <f t="shared" ref="Y1468:Y1469" si="5801">X1468/U1468</f>
        <v>5.670350792888035E-3</v>
      </c>
      <c r="Z1468" s="120">
        <f t="shared" ref="Z1468:Z1469" si="5802">AE1468/X1468</f>
        <v>0.84745762711864403</v>
      </c>
      <c r="AA1468" s="121">
        <f t="shared" ref="AA1468:AA1469" si="5803">IF(O1468="cpv",(T1468*R1468),(T1468/1000*R1468))</f>
        <v>375</v>
      </c>
      <c r="AB1468" s="122">
        <f t="shared" ref="AB1468:AB1469" si="5804">IF(O1468="cpv",(IF(V1468&gt;0,U1468*R1468,AA1468)),(IF(V1468&gt;0,U1468/1000*R1468,AA1468)))</f>
        <v>39.018749999999997</v>
      </c>
      <c r="AC1468" s="121">
        <f t="shared" ref="AC1468:AC1469" si="5805">AB1468-AA1468</f>
        <v>-335.98124999999999</v>
      </c>
      <c r="AD1468" s="123">
        <f t="shared" ref="AD1468:AD1469" si="5806">IF(O1468="cpv",(T1468*S1468),(T1468/1000*S1468))</f>
        <v>1425</v>
      </c>
      <c r="AE1468" s="293">
        <v>150</v>
      </c>
      <c r="AF1468" s="124">
        <f t="shared" ref="AF1468:AF1469" si="5807">AE1468-AD1468</f>
        <v>-1275</v>
      </c>
      <c r="AG1468" s="124">
        <v>0</v>
      </c>
      <c r="AH1468" s="124">
        <f t="shared" ref="AH1468:AH1469" si="5808">AE1468-AB1468-AG1468</f>
        <v>110.98125</v>
      </c>
      <c r="AI1468" s="340">
        <f t="shared" ref="AI1468:AI1469" si="5809">AH1468/AE1468</f>
        <v>0.73987500000000006</v>
      </c>
    </row>
    <row r="1469" spans="1:35" ht="15" hidden="1" customHeight="1" thickBot="1" x14ac:dyDescent="0.3">
      <c r="A1469" s="361" t="s">
        <v>2183</v>
      </c>
      <c r="B1469" s="97">
        <v>2016</v>
      </c>
      <c r="C1469" s="97">
        <v>7</v>
      </c>
      <c r="D1469" s="112" t="s">
        <v>2298</v>
      </c>
      <c r="E1469" s="99">
        <v>42552</v>
      </c>
      <c r="F1469" s="99">
        <v>42582</v>
      </c>
      <c r="G1469" s="100">
        <f t="shared" ca="1" si="5797"/>
        <v>0</v>
      </c>
      <c r="H1469" s="96" t="s">
        <v>54</v>
      </c>
      <c r="I1469" s="96" t="s">
        <v>1350</v>
      </c>
      <c r="J1469" s="96" t="s">
        <v>2186</v>
      </c>
      <c r="K1469" s="101" t="str">
        <f t="shared" ca="1" si="5798"/>
        <v>Completed</v>
      </c>
      <c r="L1469" s="97" t="s">
        <v>64</v>
      </c>
      <c r="M1469" s="97" t="s">
        <v>58</v>
      </c>
      <c r="N1469" s="97" t="s">
        <v>78</v>
      </c>
      <c r="O1469" s="97" t="s">
        <v>60</v>
      </c>
      <c r="P1469" s="97" t="s">
        <v>79</v>
      </c>
      <c r="Q1469" s="97" t="s">
        <v>79</v>
      </c>
      <c r="R1469" s="102">
        <v>2.5</v>
      </c>
      <c r="S1469" s="102">
        <v>4.75</v>
      </c>
      <c r="T1469" s="103">
        <v>300000</v>
      </c>
      <c r="U1469" s="103">
        <v>300053</v>
      </c>
      <c r="V1469" s="101">
        <f t="shared" si="5799"/>
        <v>0</v>
      </c>
      <c r="W1469" s="101">
        <f t="shared" si="5800"/>
        <v>300000</v>
      </c>
      <c r="X1469" s="103">
        <v>5759</v>
      </c>
      <c r="Y1469" s="104">
        <f t="shared" si="5801"/>
        <v>1.9193275854599019E-2</v>
      </c>
      <c r="Z1469" s="105">
        <f t="shared" si="5802"/>
        <v>0.25177982288591771</v>
      </c>
      <c r="AA1469" s="106">
        <f t="shared" si="5803"/>
        <v>750</v>
      </c>
      <c r="AB1469" s="107">
        <f t="shared" si="5804"/>
        <v>750</v>
      </c>
      <c r="AC1469" s="106">
        <f t="shared" si="5805"/>
        <v>0</v>
      </c>
      <c r="AD1469" s="108">
        <f t="shared" si="5806"/>
        <v>1425</v>
      </c>
      <c r="AE1469" s="298">
        <v>1450</v>
      </c>
      <c r="AF1469" s="109">
        <f t="shared" si="5807"/>
        <v>25</v>
      </c>
      <c r="AG1469" s="109">
        <v>0</v>
      </c>
      <c r="AH1469" s="109">
        <f t="shared" si="5808"/>
        <v>700</v>
      </c>
      <c r="AI1469" s="341">
        <f t="shared" si="5809"/>
        <v>0.48275862068965519</v>
      </c>
    </row>
    <row r="1470" spans="1:35" ht="15" hidden="1" customHeight="1" thickBot="1" x14ac:dyDescent="0.3">
      <c r="A1470" s="361" t="s">
        <v>2184</v>
      </c>
      <c r="B1470" s="97">
        <v>2016</v>
      </c>
      <c r="C1470" s="97">
        <v>7</v>
      </c>
      <c r="D1470" s="112" t="s">
        <v>2298</v>
      </c>
      <c r="E1470" s="99">
        <v>42552</v>
      </c>
      <c r="F1470" s="99">
        <v>42582</v>
      </c>
      <c r="G1470" s="100">
        <f t="shared" ref="G1470:G1471" ca="1" si="5810">IF($N$1&gt;F1470,0,(F1470-$N$1))</f>
        <v>0</v>
      </c>
      <c r="H1470" s="96" t="s">
        <v>54</v>
      </c>
      <c r="I1470" s="96" t="s">
        <v>1350</v>
      </c>
      <c r="J1470" s="96" t="s">
        <v>2186</v>
      </c>
      <c r="K1470" s="101" t="str">
        <f t="shared" ref="K1470:K1471" ca="1" si="5811">IF(F1470=0,$L$3,(IF(G1470=0,$L$1,$L$2)))</f>
        <v>Completed</v>
      </c>
      <c r="L1470" s="97" t="s">
        <v>410</v>
      </c>
      <c r="M1470" s="97" t="s">
        <v>58</v>
      </c>
      <c r="N1470" s="97" t="s">
        <v>78</v>
      </c>
      <c r="O1470" s="97" t="s">
        <v>60</v>
      </c>
      <c r="P1470" s="97" t="s">
        <v>79</v>
      </c>
      <c r="Q1470" s="97" t="s">
        <v>79</v>
      </c>
      <c r="R1470" s="102">
        <v>2</v>
      </c>
      <c r="S1470" s="102">
        <v>4.75</v>
      </c>
      <c r="T1470" s="103">
        <v>100000</v>
      </c>
      <c r="U1470" s="103">
        <v>237830</v>
      </c>
      <c r="V1470" s="101">
        <f t="shared" ref="V1470:V1471" si="5812">IF(U1470&gt;T1470,0,T1470-U1470)</f>
        <v>0</v>
      </c>
      <c r="W1470" s="101">
        <f t="shared" ref="W1470:W1471" si="5813">IF(U1470&gt;T1470,T1470,U1470)</f>
        <v>100000</v>
      </c>
      <c r="X1470" s="103"/>
      <c r="Y1470" s="104">
        <f t="shared" ref="Y1470:Y1471" si="5814">X1470/U1470</f>
        <v>0</v>
      </c>
      <c r="Z1470" s="105" t="e">
        <f t="shared" ref="Z1470:Z1471" si="5815">AE1470/X1470</f>
        <v>#DIV/0!</v>
      </c>
      <c r="AA1470" s="106">
        <f t="shared" ref="AA1470:AA1471" si="5816">IF(O1470="cpv",(T1470*R1470),(T1470/1000*R1470))</f>
        <v>200</v>
      </c>
      <c r="AB1470" s="107">
        <f t="shared" ref="AB1470:AB1471" si="5817">IF(O1470="cpv",(IF(V1470&gt;0,U1470*R1470,AA1470)),(IF(V1470&gt;0,U1470/1000*R1470,AA1470)))</f>
        <v>200</v>
      </c>
      <c r="AC1470" s="106">
        <f t="shared" ref="AC1470:AC1471" si="5818">AB1470-AA1470</f>
        <v>0</v>
      </c>
      <c r="AD1470" s="108">
        <f t="shared" ref="AD1470:AD1471" si="5819">IF(O1470="cpv",(T1470*S1470),(T1470/1000*S1470))</f>
        <v>475</v>
      </c>
      <c r="AE1470" s="298">
        <v>1250</v>
      </c>
      <c r="AF1470" s="109">
        <f t="shared" ref="AF1470:AF1471" si="5820">AE1470-AD1470</f>
        <v>775</v>
      </c>
      <c r="AG1470" s="109">
        <v>0</v>
      </c>
      <c r="AH1470" s="109">
        <f t="shared" ref="AH1470:AH1471" si="5821">AE1470-AB1470-AG1470</f>
        <v>1050</v>
      </c>
      <c r="AI1470" s="341">
        <f t="shared" ref="AI1470:AI1471" si="5822">AH1470/AE1470</f>
        <v>0.84</v>
      </c>
    </row>
    <row r="1471" spans="1:35" ht="15.75" hidden="1" customHeight="1" thickBot="1" x14ac:dyDescent="0.3">
      <c r="A1471" s="360" t="s">
        <v>2185</v>
      </c>
      <c r="B1471" s="157">
        <v>2016</v>
      </c>
      <c r="C1471" s="157">
        <v>7</v>
      </c>
      <c r="D1471" s="112" t="s">
        <v>2298</v>
      </c>
      <c r="E1471" s="159">
        <v>42552</v>
      </c>
      <c r="F1471" s="159">
        <v>42582</v>
      </c>
      <c r="G1471" s="343">
        <f t="shared" ca="1" si="5810"/>
        <v>0</v>
      </c>
      <c r="H1471" s="156" t="s">
        <v>54</v>
      </c>
      <c r="I1471" s="156" t="s">
        <v>1350</v>
      </c>
      <c r="J1471" s="156" t="s">
        <v>2186</v>
      </c>
      <c r="K1471" s="344" t="str">
        <f t="shared" ca="1" si="5811"/>
        <v>Completed</v>
      </c>
      <c r="L1471" s="157" t="s">
        <v>82</v>
      </c>
      <c r="M1471" s="157" t="s">
        <v>58</v>
      </c>
      <c r="N1471" s="157" t="s">
        <v>78</v>
      </c>
      <c r="O1471" s="157" t="s">
        <v>60</v>
      </c>
      <c r="P1471" s="157" t="s">
        <v>79</v>
      </c>
      <c r="Q1471" s="157" t="s">
        <v>79</v>
      </c>
      <c r="R1471" s="158">
        <v>0.5</v>
      </c>
      <c r="S1471" s="158">
        <v>4.75</v>
      </c>
      <c r="T1471" s="345">
        <v>500000</v>
      </c>
      <c r="U1471" s="345">
        <v>500048</v>
      </c>
      <c r="V1471" s="344">
        <f t="shared" si="5812"/>
        <v>0</v>
      </c>
      <c r="W1471" s="344">
        <f t="shared" si="5813"/>
        <v>500000</v>
      </c>
      <c r="X1471" s="345">
        <v>13054</v>
      </c>
      <c r="Y1471" s="346">
        <f t="shared" si="5814"/>
        <v>2.6105493872588231E-2</v>
      </c>
      <c r="Z1471" s="347">
        <f t="shared" si="5815"/>
        <v>8.9863643327715639E-2</v>
      </c>
      <c r="AA1471" s="348">
        <f t="shared" si="5816"/>
        <v>250</v>
      </c>
      <c r="AB1471" s="349">
        <f t="shared" si="5817"/>
        <v>250</v>
      </c>
      <c r="AC1471" s="348">
        <f t="shared" si="5818"/>
        <v>0</v>
      </c>
      <c r="AD1471" s="350">
        <f t="shared" si="5819"/>
        <v>2375</v>
      </c>
      <c r="AE1471" s="351">
        <v>1173.08</v>
      </c>
      <c r="AF1471" s="352">
        <f t="shared" si="5820"/>
        <v>-1201.92</v>
      </c>
      <c r="AG1471" s="352">
        <v>0</v>
      </c>
      <c r="AH1471" s="352">
        <f t="shared" si="5821"/>
        <v>923.07999999999993</v>
      </c>
      <c r="AI1471" s="353">
        <f t="shared" si="5822"/>
        <v>0.78688580488969206</v>
      </c>
    </row>
    <row r="1472" spans="1:35" ht="15" hidden="1" customHeight="1" thickBot="1" x14ac:dyDescent="0.3">
      <c r="A1472" s="359" t="s">
        <v>2187</v>
      </c>
      <c r="B1472" s="111">
        <v>2016</v>
      </c>
      <c r="C1472" s="111">
        <v>7</v>
      </c>
      <c r="D1472" s="112" t="s">
        <v>2298</v>
      </c>
      <c r="E1472" s="113">
        <v>42552</v>
      </c>
      <c r="F1472" s="113">
        <v>42582</v>
      </c>
      <c r="G1472" s="114">
        <f t="shared" ref="G1472:G1474" ca="1" si="5823">IF($N$1&gt;F1472,0,(F1472-$N$1))</f>
        <v>0</v>
      </c>
      <c r="H1472" s="115" t="s">
        <v>54</v>
      </c>
      <c r="I1472" s="115" t="s">
        <v>1350</v>
      </c>
      <c r="J1472" s="115" t="s">
        <v>2189</v>
      </c>
      <c r="K1472" s="116" t="str">
        <f t="shared" ref="K1472:K1474" ca="1" si="5824">IF(F1472=0,$L$3,(IF(G1472=0,$L$1,$L$2)))</f>
        <v>Completed</v>
      </c>
      <c r="L1472" s="111" t="s">
        <v>64</v>
      </c>
      <c r="M1472" s="111" t="s">
        <v>58</v>
      </c>
      <c r="N1472" s="111" t="s">
        <v>108</v>
      </c>
      <c r="O1472" s="111" t="s">
        <v>109</v>
      </c>
      <c r="P1472" s="111" t="s">
        <v>100</v>
      </c>
      <c r="Q1472" s="111" t="s">
        <v>101</v>
      </c>
      <c r="R1472" s="117">
        <v>6.0000000000000001E-3</v>
      </c>
      <c r="S1472" s="117">
        <v>0.03</v>
      </c>
      <c r="T1472" s="118">
        <v>60000</v>
      </c>
      <c r="U1472" s="118">
        <v>60000</v>
      </c>
      <c r="V1472" s="116">
        <f t="shared" ref="V1472:V1474" si="5825">IF(U1472&gt;T1472,0,T1472-U1472)</f>
        <v>0</v>
      </c>
      <c r="W1472" s="116">
        <f t="shared" ref="W1472:W1474" si="5826">IF(U1472&gt;T1472,T1472,U1472)</f>
        <v>60000</v>
      </c>
      <c r="X1472" s="118">
        <v>904</v>
      </c>
      <c r="Y1472" s="119">
        <f t="shared" ref="Y1472:Y1474" si="5827">X1472/U1472</f>
        <v>1.5066666666666667E-2</v>
      </c>
      <c r="Z1472" s="120">
        <f t="shared" ref="Z1472:Z1474" si="5828">AE1472/X1472</f>
        <v>1.9911504424778761</v>
      </c>
      <c r="AA1472" s="121">
        <f t="shared" ref="AA1472:AA1474" si="5829">IF(O1472="cpv",(T1472*R1472),(T1472/1000*R1472))</f>
        <v>360</v>
      </c>
      <c r="AB1472" s="122">
        <f t="shared" ref="AB1472:AB1474" si="5830">IF(O1472="cpv",(IF(V1472&gt;0,U1472*R1472,AA1472)),(IF(V1472&gt;0,U1472/1000*R1472,AA1472)))</f>
        <v>360</v>
      </c>
      <c r="AC1472" s="121">
        <f t="shared" ref="AC1472:AC1474" si="5831">AB1472-AA1472</f>
        <v>0</v>
      </c>
      <c r="AD1472" s="123">
        <f t="shared" ref="AD1472:AD1474" si="5832">IF(O1472="cpv",(T1472*S1472),(T1472/1000*S1472))</f>
        <v>1800</v>
      </c>
      <c r="AE1472" s="293">
        <f>IF((SUMIF($J$7:$J$1048576,J1472,$U$7:$U$1048576))&gt;(SUMIF($J$7:$J$1048576,J1472,$T$7:$T$1048576)),AD1472,(IF(O1472="cpv",(U1472*S1472),(U1472*S1472/1000))))</f>
        <v>1800</v>
      </c>
      <c r="AF1472" s="124">
        <f t="shared" ref="AF1472:AF1474" si="5833">AE1472-AD1472</f>
        <v>0</v>
      </c>
      <c r="AG1472" s="124">
        <v>0</v>
      </c>
      <c r="AH1472" s="124">
        <f t="shared" ref="AH1472:AH1474" si="5834">AE1472-AB1472-AG1472</f>
        <v>1440</v>
      </c>
      <c r="AI1472" s="340">
        <f t="shared" ref="AI1472:AI1474" si="5835">AH1472/AE1472</f>
        <v>0.8</v>
      </c>
    </row>
    <row r="1473" spans="1:35" ht="15.75" hidden="1" customHeight="1" thickBot="1" x14ac:dyDescent="0.3">
      <c r="A1473" s="360" t="s">
        <v>2188</v>
      </c>
      <c r="B1473" s="157">
        <v>2016</v>
      </c>
      <c r="C1473" s="157">
        <v>7</v>
      </c>
      <c r="D1473" s="112" t="s">
        <v>2298</v>
      </c>
      <c r="E1473" s="159">
        <v>42552</v>
      </c>
      <c r="F1473" s="159">
        <v>42582</v>
      </c>
      <c r="G1473" s="343">
        <f t="shared" ca="1" si="5823"/>
        <v>0</v>
      </c>
      <c r="H1473" s="156" t="s">
        <v>54</v>
      </c>
      <c r="I1473" s="156" t="s">
        <v>1350</v>
      </c>
      <c r="J1473" s="156" t="s">
        <v>2189</v>
      </c>
      <c r="K1473" s="344" t="str">
        <f t="shared" ca="1" si="5824"/>
        <v>Completed</v>
      </c>
      <c r="L1473" s="157" t="s">
        <v>77</v>
      </c>
      <c r="M1473" s="157" t="s">
        <v>58</v>
      </c>
      <c r="N1473" s="157" t="s">
        <v>108</v>
      </c>
      <c r="O1473" s="157" t="s">
        <v>109</v>
      </c>
      <c r="P1473" s="157" t="s">
        <v>100</v>
      </c>
      <c r="Q1473" s="157" t="s">
        <v>101</v>
      </c>
      <c r="R1473" s="158">
        <v>1.4999999999999999E-2</v>
      </c>
      <c r="S1473" s="158">
        <v>0.03</v>
      </c>
      <c r="T1473" s="345">
        <v>40000</v>
      </c>
      <c r="U1473" s="345">
        <v>25253</v>
      </c>
      <c r="V1473" s="344">
        <f t="shared" si="5825"/>
        <v>14747</v>
      </c>
      <c r="W1473" s="344">
        <f t="shared" si="5826"/>
        <v>25253</v>
      </c>
      <c r="X1473" s="345">
        <v>1024</v>
      </c>
      <c r="Y1473" s="346">
        <f t="shared" si="5827"/>
        <v>4.0549637666811862E-2</v>
      </c>
      <c r="Z1473" s="347">
        <f t="shared" si="5828"/>
        <v>1.0526660156250001</v>
      </c>
      <c r="AA1473" s="348">
        <f t="shared" si="5829"/>
        <v>600</v>
      </c>
      <c r="AB1473" s="349">
        <f t="shared" si="5830"/>
        <v>378.79499999999996</v>
      </c>
      <c r="AC1473" s="348">
        <f t="shared" si="5831"/>
        <v>-221.20500000000004</v>
      </c>
      <c r="AD1473" s="350">
        <f t="shared" si="5832"/>
        <v>1200</v>
      </c>
      <c r="AE1473" s="351">
        <v>1077.93</v>
      </c>
      <c r="AF1473" s="352">
        <f t="shared" si="5833"/>
        <v>-122.06999999999994</v>
      </c>
      <c r="AG1473" s="352">
        <v>0</v>
      </c>
      <c r="AH1473" s="352">
        <f t="shared" si="5834"/>
        <v>699.1350000000001</v>
      </c>
      <c r="AI1473" s="353">
        <f t="shared" si="5835"/>
        <v>0.6485903537335449</v>
      </c>
    </row>
    <row r="1474" spans="1:35" ht="15.75" hidden="1" customHeight="1" thickBot="1" x14ac:dyDescent="0.3">
      <c r="A1474" s="362" t="s">
        <v>2190</v>
      </c>
      <c r="B1474" s="141">
        <v>2016</v>
      </c>
      <c r="C1474" s="141">
        <v>7</v>
      </c>
      <c r="D1474" s="112" t="s">
        <v>2298</v>
      </c>
      <c r="E1474" s="143">
        <v>42552</v>
      </c>
      <c r="F1474" s="143">
        <v>42582</v>
      </c>
      <c r="G1474" s="144">
        <f t="shared" ca="1" si="5823"/>
        <v>0</v>
      </c>
      <c r="H1474" s="145" t="s">
        <v>54</v>
      </c>
      <c r="I1474" s="145" t="s">
        <v>1350</v>
      </c>
      <c r="J1474" s="145" t="s">
        <v>2191</v>
      </c>
      <c r="K1474" s="146" t="str">
        <f t="shared" ca="1" si="5824"/>
        <v>Completed</v>
      </c>
      <c r="L1474" s="141" t="s">
        <v>305</v>
      </c>
      <c r="M1474" s="141" t="s">
        <v>58</v>
      </c>
      <c r="N1474" s="141" t="s">
        <v>306</v>
      </c>
      <c r="O1474" s="141" t="s">
        <v>60</v>
      </c>
      <c r="P1474" s="141" t="s">
        <v>79</v>
      </c>
      <c r="Q1474" s="141" t="s">
        <v>79</v>
      </c>
      <c r="R1474" s="147">
        <v>4</v>
      </c>
      <c r="S1474" s="147">
        <v>8</v>
      </c>
      <c r="T1474" s="148">
        <v>625000</v>
      </c>
      <c r="U1474" s="148">
        <v>690772</v>
      </c>
      <c r="V1474" s="146">
        <f t="shared" si="5825"/>
        <v>0</v>
      </c>
      <c r="W1474" s="146">
        <f t="shared" si="5826"/>
        <v>625000</v>
      </c>
      <c r="X1474" s="148"/>
      <c r="Y1474" s="149">
        <f t="shared" si="5827"/>
        <v>0</v>
      </c>
      <c r="Z1474" s="150" t="e">
        <f t="shared" si="5828"/>
        <v>#DIV/0!</v>
      </c>
      <c r="AA1474" s="151">
        <f t="shared" si="5829"/>
        <v>2500</v>
      </c>
      <c r="AB1474" s="152">
        <f t="shared" si="5830"/>
        <v>2500</v>
      </c>
      <c r="AC1474" s="151">
        <f t="shared" si="5831"/>
        <v>0</v>
      </c>
      <c r="AD1474" s="153">
        <f t="shared" si="5832"/>
        <v>5000</v>
      </c>
      <c r="AE1474" s="295">
        <f>IF((SUMIF($J$7:$J$1048576,J1474,$U$7:$U$1048576))&gt;(SUMIF($J$7:$J$1048576,J1474,$T$7:$T$1048576)),AD1474,(IF(O1474="cpv",(U1474*S1474),(U1474*S1474/1000))))</f>
        <v>5000</v>
      </c>
      <c r="AF1474" s="154">
        <f t="shared" si="5833"/>
        <v>0</v>
      </c>
      <c r="AG1474" s="154">
        <v>0</v>
      </c>
      <c r="AH1474" s="154">
        <f t="shared" si="5834"/>
        <v>2500</v>
      </c>
      <c r="AI1474" s="354">
        <f t="shared" si="5835"/>
        <v>0.5</v>
      </c>
    </row>
    <row r="1475" spans="1:35" ht="15.75" hidden="1" customHeight="1" thickBot="1" x14ac:dyDescent="0.3">
      <c r="A1475" s="362" t="s">
        <v>2193</v>
      </c>
      <c r="B1475" s="141">
        <v>2016</v>
      </c>
      <c r="C1475" s="141">
        <v>7</v>
      </c>
      <c r="D1475" s="112" t="s">
        <v>2298</v>
      </c>
      <c r="E1475" s="143">
        <v>42552</v>
      </c>
      <c r="F1475" s="143">
        <v>42582</v>
      </c>
      <c r="G1475" s="144">
        <f t="shared" ref="G1475:G1477" ca="1" si="5836">IF($N$1&gt;F1475,0,(F1475-$N$1))</f>
        <v>0</v>
      </c>
      <c r="H1475" s="145" t="s">
        <v>84</v>
      </c>
      <c r="I1475" s="145" t="s">
        <v>1894</v>
      </c>
      <c r="J1475" s="145" t="s">
        <v>2192</v>
      </c>
      <c r="K1475" s="146" t="str">
        <f t="shared" ref="K1475:K1477" ca="1" si="5837">IF(F1475=0,$L$3,(IF(G1475=0,$L$1,$L$2)))</f>
        <v>Completed</v>
      </c>
      <c r="L1475" s="141" t="s">
        <v>98</v>
      </c>
      <c r="M1475" s="141" t="s">
        <v>58</v>
      </c>
      <c r="N1475" s="141" t="s">
        <v>123</v>
      </c>
      <c r="O1475" s="141" t="s">
        <v>109</v>
      </c>
      <c r="P1475" s="141" t="s">
        <v>100</v>
      </c>
      <c r="Q1475" s="141" t="s">
        <v>101</v>
      </c>
      <c r="R1475" s="147">
        <v>4.4999999999999998E-2</v>
      </c>
      <c r="S1475" s="147">
        <v>6.5000000000000002E-2</v>
      </c>
      <c r="T1475" s="148">
        <v>61538</v>
      </c>
      <c r="U1475" s="148">
        <v>114922</v>
      </c>
      <c r="V1475" s="146">
        <f t="shared" ref="V1475:V1477" si="5838">IF(U1475&gt;T1475,0,T1475-U1475)</f>
        <v>0</v>
      </c>
      <c r="W1475" s="146">
        <f t="shared" ref="W1475:W1477" si="5839">IF(U1475&gt;T1475,T1475,U1475)</f>
        <v>61538</v>
      </c>
      <c r="X1475" s="148">
        <v>2388</v>
      </c>
      <c r="Y1475" s="149">
        <f t="shared" ref="Y1475:Y1477" si="5840">X1475/U1475</f>
        <v>2.0779311184977636E-2</v>
      </c>
      <c r="Z1475" s="150">
        <f t="shared" ref="Z1475:Z1477" si="5841">AE1475/X1475</f>
        <v>1.6750293132328309</v>
      </c>
      <c r="AA1475" s="151">
        <f t="shared" ref="AA1475:AA1477" si="5842">IF(O1475="cpv",(T1475*R1475),(T1475/1000*R1475))</f>
        <v>2769.21</v>
      </c>
      <c r="AB1475" s="152">
        <f t="shared" ref="AB1475:AB1477" si="5843">IF(O1475="cpv",(IF(V1475&gt;0,U1475*R1475,AA1475)),(IF(V1475&gt;0,U1475/1000*R1475,AA1475)))</f>
        <v>2769.21</v>
      </c>
      <c r="AC1475" s="151">
        <f t="shared" ref="AC1475:AC1477" si="5844">AB1475-AA1475</f>
        <v>0</v>
      </c>
      <c r="AD1475" s="153">
        <f t="shared" ref="AD1475:AD1477" si="5845">IF(O1475="cpv",(T1475*S1475),(T1475/1000*S1475))</f>
        <v>3999.9700000000003</v>
      </c>
      <c r="AE1475" s="295">
        <f>IF((SUMIF($J$7:$J$1048576,J1475,$U$7:$U$1048576))&gt;(SUMIF($J$7:$J$1048576,J1475,$T$7:$T$1048576)),AD1475,(IF(O1475="cpv",(U1475*S1475),(U1475*S1475/1000))))</f>
        <v>3999.9700000000003</v>
      </c>
      <c r="AF1475" s="154">
        <f t="shared" ref="AF1475:AF1477" si="5846">AE1475-AD1475</f>
        <v>0</v>
      </c>
      <c r="AG1475" s="154">
        <v>0</v>
      </c>
      <c r="AH1475" s="154">
        <f t="shared" ref="AH1475:AH1477" si="5847">AE1475-AB1475-AG1475</f>
        <v>1230.7600000000002</v>
      </c>
      <c r="AI1475" s="354">
        <f t="shared" ref="AI1475:AI1477" si="5848">AH1475/AE1475</f>
        <v>0.30769230769230771</v>
      </c>
    </row>
    <row r="1476" spans="1:35" ht="15" hidden="1" customHeight="1" thickBot="1" x14ac:dyDescent="0.3">
      <c r="A1476" s="359" t="s">
        <v>2194</v>
      </c>
      <c r="B1476" s="111">
        <v>2016</v>
      </c>
      <c r="C1476" s="111">
        <v>7</v>
      </c>
      <c r="D1476" s="112" t="s">
        <v>2298</v>
      </c>
      <c r="E1476" s="113">
        <v>42565</v>
      </c>
      <c r="F1476" s="113">
        <v>42572</v>
      </c>
      <c r="G1476" s="114">
        <f t="shared" ca="1" si="5836"/>
        <v>0</v>
      </c>
      <c r="H1476" s="115" t="s">
        <v>84</v>
      </c>
      <c r="I1476" s="115" t="s">
        <v>1276</v>
      </c>
      <c r="J1476" s="115" t="s">
        <v>2197</v>
      </c>
      <c r="K1476" s="116" t="str">
        <f t="shared" ca="1" si="5837"/>
        <v>Completed</v>
      </c>
      <c r="L1476" s="111" t="s">
        <v>410</v>
      </c>
      <c r="M1476" s="111" t="s">
        <v>58</v>
      </c>
      <c r="N1476" s="111" t="s">
        <v>78</v>
      </c>
      <c r="O1476" s="111" t="s">
        <v>60</v>
      </c>
      <c r="P1476" s="111" t="s">
        <v>79</v>
      </c>
      <c r="Q1476" s="111" t="s">
        <v>79</v>
      </c>
      <c r="R1476" s="117">
        <v>2</v>
      </c>
      <c r="S1476" s="117">
        <v>4.5</v>
      </c>
      <c r="T1476" s="118">
        <v>100000</v>
      </c>
      <c r="U1476" s="118">
        <v>141544</v>
      </c>
      <c r="V1476" s="116">
        <f t="shared" si="5838"/>
        <v>0</v>
      </c>
      <c r="W1476" s="116">
        <f t="shared" si="5839"/>
        <v>100000</v>
      </c>
      <c r="X1476" s="118"/>
      <c r="Y1476" s="119">
        <f t="shared" si="5840"/>
        <v>0</v>
      </c>
      <c r="Z1476" s="120" t="e">
        <f t="shared" si="5841"/>
        <v>#DIV/0!</v>
      </c>
      <c r="AA1476" s="121">
        <f t="shared" si="5842"/>
        <v>200</v>
      </c>
      <c r="AB1476" s="122">
        <f t="shared" si="5843"/>
        <v>200</v>
      </c>
      <c r="AC1476" s="121">
        <f t="shared" si="5844"/>
        <v>0</v>
      </c>
      <c r="AD1476" s="123">
        <f t="shared" si="5845"/>
        <v>450</v>
      </c>
      <c r="AE1476" s="293">
        <v>600</v>
      </c>
      <c r="AF1476" s="124">
        <f t="shared" si="5846"/>
        <v>150</v>
      </c>
      <c r="AG1476" s="124">
        <v>0</v>
      </c>
      <c r="AH1476" s="124">
        <f t="shared" si="5847"/>
        <v>400</v>
      </c>
      <c r="AI1476" s="340">
        <f t="shared" si="5848"/>
        <v>0.66666666666666663</v>
      </c>
    </row>
    <row r="1477" spans="1:35" ht="15" hidden="1" customHeight="1" thickBot="1" x14ac:dyDescent="0.3">
      <c r="A1477" s="361" t="s">
        <v>2195</v>
      </c>
      <c r="B1477" s="97">
        <v>2016</v>
      </c>
      <c r="C1477" s="97">
        <v>7</v>
      </c>
      <c r="D1477" s="112" t="s">
        <v>2298</v>
      </c>
      <c r="E1477" s="99">
        <v>42565</v>
      </c>
      <c r="F1477" s="99">
        <v>42572</v>
      </c>
      <c r="G1477" s="100">
        <f t="shared" ca="1" si="5836"/>
        <v>0</v>
      </c>
      <c r="H1477" s="96" t="s">
        <v>84</v>
      </c>
      <c r="I1477" s="96" t="s">
        <v>1276</v>
      </c>
      <c r="J1477" s="96" t="s">
        <v>2197</v>
      </c>
      <c r="K1477" s="101" t="str">
        <f t="shared" ca="1" si="5837"/>
        <v>Completed</v>
      </c>
      <c r="L1477" s="97" t="s">
        <v>82</v>
      </c>
      <c r="M1477" s="97" t="s">
        <v>58</v>
      </c>
      <c r="N1477" s="97" t="s">
        <v>78</v>
      </c>
      <c r="O1477" s="97" t="s">
        <v>60</v>
      </c>
      <c r="P1477" s="97" t="s">
        <v>79</v>
      </c>
      <c r="Q1477" s="97" t="s">
        <v>79</v>
      </c>
      <c r="R1477" s="102">
        <v>0.5</v>
      </c>
      <c r="S1477" s="102">
        <v>4.5</v>
      </c>
      <c r="T1477" s="103">
        <v>400000</v>
      </c>
      <c r="U1477" s="103">
        <v>331862</v>
      </c>
      <c r="V1477" s="101">
        <f t="shared" si="5838"/>
        <v>68138</v>
      </c>
      <c r="W1477" s="101">
        <f t="shared" si="5839"/>
        <v>331862</v>
      </c>
      <c r="X1477" s="103">
        <v>11437</v>
      </c>
      <c r="Y1477" s="104">
        <f t="shared" si="5840"/>
        <v>3.4463120212618499E-2</v>
      </c>
      <c r="Z1477" s="105">
        <f t="shared" si="5841"/>
        <v>0.12240972282941331</v>
      </c>
      <c r="AA1477" s="106">
        <f t="shared" si="5842"/>
        <v>200</v>
      </c>
      <c r="AB1477" s="107">
        <f t="shared" si="5843"/>
        <v>165.93100000000001</v>
      </c>
      <c r="AC1477" s="106">
        <f t="shared" si="5844"/>
        <v>-34.068999999999988</v>
      </c>
      <c r="AD1477" s="108">
        <f t="shared" si="5845"/>
        <v>1800</v>
      </c>
      <c r="AE1477" s="298">
        <v>1400</v>
      </c>
      <c r="AF1477" s="109">
        <f t="shared" si="5846"/>
        <v>-400</v>
      </c>
      <c r="AG1477" s="109">
        <v>0</v>
      </c>
      <c r="AH1477" s="109">
        <f t="shared" si="5847"/>
        <v>1234.069</v>
      </c>
      <c r="AI1477" s="341">
        <f t="shared" si="5848"/>
        <v>0.88147785714285709</v>
      </c>
    </row>
    <row r="1478" spans="1:35" ht="15.75" hidden="1" customHeight="1" thickBot="1" x14ac:dyDescent="0.3">
      <c r="A1478" s="360" t="s">
        <v>2196</v>
      </c>
      <c r="B1478" s="157">
        <v>2016</v>
      </c>
      <c r="C1478" s="157">
        <v>7</v>
      </c>
      <c r="D1478" s="112" t="s">
        <v>2298</v>
      </c>
      <c r="E1478" s="159">
        <v>42565</v>
      </c>
      <c r="F1478" s="159">
        <v>42572</v>
      </c>
      <c r="G1478" s="343">
        <f t="shared" ref="G1478:G1479" ca="1" si="5849">IF($N$1&gt;F1478,0,(F1478-$N$1))</f>
        <v>0</v>
      </c>
      <c r="H1478" s="156" t="s">
        <v>84</v>
      </c>
      <c r="I1478" s="156" t="s">
        <v>1276</v>
      </c>
      <c r="J1478" s="156" t="s">
        <v>2197</v>
      </c>
      <c r="K1478" s="344" t="str">
        <f t="shared" ref="K1478:K1479" ca="1" si="5850">IF(F1478=0,$L$3,(IF(G1478=0,$L$1,$L$2)))</f>
        <v>Completed</v>
      </c>
      <c r="L1478" s="157" t="s">
        <v>77</v>
      </c>
      <c r="M1478" s="157" t="s">
        <v>58</v>
      </c>
      <c r="N1478" s="157" t="s">
        <v>78</v>
      </c>
      <c r="O1478" s="157" t="s">
        <v>60</v>
      </c>
      <c r="P1478" s="157" t="s">
        <v>79</v>
      </c>
      <c r="Q1478" s="157" t="s">
        <v>79</v>
      </c>
      <c r="R1478" s="158">
        <v>1.25</v>
      </c>
      <c r="S1478" s="158">
        <v>4.5</v>
      </c>
      <c r="T1478" s="345">
        <v>200000</v>
      </c>
      <c r="U1478" s="345">
        <v>77329</v>
      </c>
      <c r="V1478" s="344">
        <f t="shared" ref="V1478:V1479" si="5851">IF(U1478&gt;T1478,0,T1478-U1478)</f>
        <v>122671</v>
      </c>
      <c r="W1478" s="344">
        <f t="shared" ref="W1478:W1479" si="5852">IF(U1478&gt;T1478,T1478,U1478)</f>
        <v>77329</v>
      </c>
      <c r="X1478" s="345">
        <v>964</v>
      </c>
      <c r="Y1478" s="346">
        <f t="shared" ref="Y1478:Y1479" si="5853">X1478/U1478</f>
        <v>1.2466215779332462E-2</v>
      </c>
      <c r="Z1478" s="347">
        <f t="shared" ref="Z1478:Z1479" si="5854">AE1478/X1478</f>
        <v>6.1462655601659748E-2</v>
      </c>
      <c r="AA1478" s="348">
        <f t="shared" ref="AA1478:AA1479" si="5855">IF(O1478="cpv",(T1478*R1478),(T1478/1000*R1478))</f>
        <v>250</v>
      </c>
      <c r="AB1478" s="349">
        <f t="shared" ref="AB1478:AB1479" si="5856">IF(O1478="cpv",(IF(V1478&gt;0,U1478*R1478,AA1478)),(IF(V1478&gt;0,U1478/1000*R1478,AA1478)))</f>
        <v>96.661249999999995</v>
      </c>
      <c r="AC1478" s="348">
        <f t="shared" ref="AC1478:AC1479" si="5857">AB1478-AA1478</f>
        <v>-153.33875</v>
      </c>
      <c r="AD1478" s="350">
        <f t="shared" ref="AD1478:AD1479" si="5858">IF(O1478="cpv",(T1478*S1478),(T1478/1000*S1478))</f>
        <v>900</v>
      </c>
      <c r="AE1478" s="351">
        <v>59.25</v>
      </c>
      <c r="AF1478" s="352">
        <f t="shared" ref="AF1478:AF1479" si="5859">AE1478-AD1478</f>
        <v>-840.75</v>
      </c>
      <c r="AG1478" s="352">
        <v>0</v>
      </c>
      <c r="AH1478" s="352">
        <f t="shared" ref="AH1478:AH1479" si="5860">AE1478-AB1478-AG1478</f>
        <v>-37.411249999999995</v>
      </c>
      <c r="AI1478" s="353">
        <f t="shared" ref="AI1478:AI1479" si="5861">AH1478/AE1478</f>
        <v>-0.63141350210970459</v>
      </c>
    </row>
    <row r="1479" spans="1:35" ht="15" hidden="1" customHeight="1" thickBot="1" x14ac:dyDescent="0.3">
      <c r="A1479" s="359" t="s">
        <v>2198</v>
      </c>
      <c r="B1479" s="111">
        <v>2016</v>
      </c>
      <c r="C1479" s="111">
        <v>7</v>
      </c>
      <c r="D1479" s="112" t="s">
        <v>2298</v>
      </c>
      <c r="E1479" s="113">
        <v>42565</v>
      </c>
      <c r="F1479" s="113">
        <v>42582</v>
      </c>
      <c r="G1479" s="114">
        <f t="shared" ca="1" si="5849"/>
        <v>0</v>
      </c>
      <c r="H1479" s="115" t="s">
        <v>84</v>
      </c>
      <c r="I1479" s="115" t="s">
        <v>1596</v>
      </c>
      <c r="J1479" s="115" t="s">
        <v>2200</v>
      </c>
      <c r="K1479" s="116" t="str">
        <f t="shared" ca="1" si="5850"/>
        <v>Completed</v>
      </c>
      <c r="L1479" s="111" t="s">
        <v>82</v>
      </c>
      <c r="M1479" s="111" t="s">
        <v>58</v>
      </c>
      <c r="N1479" s="111" t="s">
        <v>59</v>
      </c>
      <c r="O1479" s="111" t="s">
        <v>60</v>
      </c>
      <c r="P1479" s="111" t="s">
        <v>61</v>
      </c>
      <c r="Q1479" s="111" t="s">
        <v>62</v>
      </c>
      <c r="R1479" s="117">
        <v>0.1</v>
      </c>
      <c r="S1479" s="117">
        <v>1.6</v>
      </c>
      <c r="T1479" s="118">
        <v>2500000</v>
      </c>
      <c r="U1479" s="118">
        <v>1090545</v>
      </c>
      <c r="V1479" s="116">
        <f t="shared" si="5851"/>
        <v>1409455</v>
      </c>
      <c r="W1479" s="116">
        <f t="shared" si="5852"/>
        <v>1090545</v>
      </c>
      <c r="X1479" s="118">
        <v>821</v>
      </c>
      <c r="Y1479" s="119">
        <f t="shared" si="5853"/>
        <v>7.5283459187837278E-4</v>
      </c>
      <c r="Z1479" s="120">
        <f t="shared" si="5854"/>
        <v>2.199196102314251</v>
      </c>
      <c r="AA1479" s="121">
        <f t="shared" si="5855"/>
        <v>250</v>
      </c>
      <c r="AB1479" s="122">
        <f t="shared" si="5856"/>
        <v>109.05450000000002</v>
      </c>
      <c r="AC1479" s="121">
        <f t="shared" si="5857"/>
        <v>-140.94549999999998</v>
      </c>
      <c r="AD1479" s="123">
        <f t="shared" si="5858"/>
        <v>4000</v>
      </c>
      <c r="AE1479" s="293">
        <v>1805.54</v>
      </c>
      <c r="AF1479" s="124">
        <f t="shared" si="5859"/>
        <v>-2194.46</v>
      </c>
      <c r="AG1479" s="124">
        <v>0</v>
      </c>
      <c r="AH1479" s="124">
        <f t="shared" si="5860"/>
        <v>1696.4855</v>
      </c>
      <c r="AI1479" s="340">
        <f t="shared" si="5861"/>
        <v>0.93960006424670739</v>
      </c>
    </row>
    <row r="1480" spans="1:35" ht="15.75" hidden="1" customHeight="1" thickBot="1" x14ac:dyDescent="0.3">
      <c r="A1480" s="360" t="s">
        <v>2199</v>
      </c>
      <c r="B1480" s="157">
        <v>2016</v>
      </c>
      <c r="C1480" s="157">
        <v>7</v>
      </c>
      <c r="D1480" s="112" t="s">
        <v>2298</v>
      </c>
      <c r="E1480" s="159">
        <v>42565</v>
      </c>
      <c r="F1480" s="143">
        <v>42582</v>
      </c>
      <c r="G1480" s="343">
        <f t="shared" ref="G1480:G1481" ca="1" si="5862">IF($N$1&gt;F1480,0,(F1480-$N$1))</f>
        <v>0</v>
      </c>
      <c r="H1480" s="156" t="s">
        <v>84</v>
      </c>
      <c r="I1480" s="156" t="s">
        <v>1596</v>
      </c>
      <c r="J1480" s="156" t="s">
        <v>2200</v>
      </c>
      <c r="K1480" s="344" t="str">
        <f t="shared" ref="K1480:K1481" ca="1" si="5863">IF(F1480=0,$L$3,(IF(G1480=0,$L$1,$L$2)))</f>
        <v>Completed</v>
      </c>
      <c r="L1480" s="157" t="s">
        <v>64</v>
      </c>
      <c r="M1480" s="157" t="s">
        <v>58</v>
      </c>
      <c r="N1480" s="157" t="s">
        <v>59</v>
      </c>
      <c r="O1480" s="157" t="s">
        <v>60</v>
      </c>
      <c r="P1480" s="157" t="s">
        <v>61</v>
      </c>
      <c r="Q1480" s="157" t="s">
        <v>62</v>
      </c>
      <c r="R1480" s="158">
        <v>0.2</v>
      </c>
      <c r="S1480" s="158">
        <v>1.6</v>
      </c>
      <c r="T1480" s="345">
        <v>2500000</v>
      </c>
      <c r="U1480" s="345">
        <v>1002313</v>
      </c>
      <c r="V1480" s="344">
        <f t="shared" ref="V1480:V1481" si="5864">IF(U1480&gt;T1480,0,T1480-U1480)</f>
        <v>1497687</v>
      </c>
      <c r="W1480" s="344">
        <f t="shared" ref="W1480:W1481" si="5865">IF(U1480&gt;T1480,T1480,U1480)</f>
        <v>1002313</v>
      </c>
      <c r="X1480" s="345">
        <v>415</v>
      </c>
      <c r="Y1480" s="346">
        <f t="shared" ref="Y1480:Y1481" si="5866">X1480/U1480</f>
        <v>4.1404232011357729E-4</v>
      </c>
      <c r="Z1480" s="347">
        <f t="shared" ref="Z1480:Z1481" si="5867">AE1480/X1480</f>
        <v>2.4096385542168677</v>
      </c>
      <c r="AA1480" s="348">
        <f t="shared" ref="AA1480:AA1481" si="5868">IF(O1480="cpv",(T1480*R1480),(T1480/1000*R1480))</f>
        <v>500</v>
      </c>
      <c r="AB1480" s="349">
        <f t="shared" ref="AB1480:AB1481" si="5869">IF(O1480="cpv",(IF(V1480&gt;0,U1480*R1480,AA1480)),(IF(V1480&gt;0,U1480/1000*R1480,AA1480)))</f>
        <v>200.46260000000001</v>
      </c>
      <c r="AC1480" s="348">
        <f t="shared" ref="AC1480:AC1481" si="5870">AB1480-AA1480</f>
        <v>-299.53739999999999</v>
      </c>
      <c r="AD1480" s="350">
        <f t="shared" ref="AD1480:AD1481" si="5871">IF(O1480="cpv",(T1480*S1480),(T1480/1000*S1480))</f>
        <v>4000</v>
      </c>
      <c r="AE1480" s="351">
        <v>1000</v>
      </c>
      <c r="AF1480" s="352">
        <f t="shared" ref="AF1480:AF1481" si="5872">AE1480-AD1480</f>
        <v>-3000</v>
      </c>
      <c r="AG1480" s="352">
        <v>0</v>
      </c>
      <c r="AH1480" s="352">
        <f t="shared" ref="AH1480:AH1481" si="5873">AE1480-AB1480-AG1480</f>
        <v>799.53739999999993</v>
      </c>
      <c r="AI1480" s="353">
        <f t="shared" ref="AI1480:AI1481" si="5874">AH1480/AE1480</f>
        <v>0.79953739999999995</v>
      </c>
    </row>
    <row r="1481" spans="1:35" ht="15" hidden="1" customHeight="1" thickBot="1" x14ac:dyDescent="0.3">
      <c r="A1481" s="359" t="s">
        <v>2201</v>
      </c>
      <c r="B1481" s="111">
        <v>2016</v>
      </c>
      <c r="C1481" s="111">
        <v>7</v>
      </c>
      <c r="D1481" s="112" t="s">
        <v>2298</v>
      </c>
      <c r="E1481" s="113">
        <v>42552</v>
      </c>
      <c r="F1481" s="113">
        <v>42582</v>
      </c>
      <c r="G1481" s="114">
        <f t="shared" ca="1" si="5862"/>
        <v>0</v>
      </c>
      <c r="H1481" s="115" t="s">
        <v>84</v>
      </c>
      <c r="I1481" s="115" t="s">
        <v>170</v>
      </c>
      <c r="J1481" s="115" t="s">
        <v>2203</v>
      </c>
      <c r="K1481" s="116" t="str">
        <f t="shared" ca="1" si="5863"/>
        <v>Completed</v>
      </c>
      <c r="L1481" s="111" t="s">
        <v>175</v>
      </c>
      <c r="M1481" s="111" t="s">
        <v>58</v>
      </c>
      <c r="N1481" s="111" t="s">
        <v>59</v>
      </c>
      <c r="O1481" s="111" t="s">
        <v>60</v>
      </c>
      <c r="P1481" s="111" t="s">
        <v>61</v>
      </c>
      <c r="Q1481" s="111" t="s">
        <v>62</v>
      </c>
      <c r="R1481" s="102">
        <v>1</v>
      </c>
      <c r="S1481" s="117">
        <v>1.5</v>
      </c>
      <c r="T1481" s="118">
        <v>5000000</v>
      </c>
      <c r="U1481" s="118">
        <v>1221847</v>
      </c>
      <c r="V1481" s="116">
        <f t="shared" si="5864"/>
        <v>3778153</v>
      </c>
      <c r="W1481" s="116">
        <f t="shared" si="5865"/>
        <v>1221847</v>
      </c>
      <c r="X1481" s="118">
        <v>221</v>
      </c>
      <c r="Y1481" s="119">
        <f t="shared" si="5866"/>
        <v>1.8087371004716629E-4</v>
      </c>
      <c r="Z1481" s="120">
        <f t="shared" si="5867"/>
        <v>8.1447963800904972</v>
      </c>
      <c r="AA1481" s="121">
        <f t="shared" si="5868"/>
        <v>5000</v>
      </c>
      <c r="AB1481" s="122">
        <f t="shared" si="5869"/>
        <v>1221.847</v>
      </c>
      <c r="AC1481" s="121">
        <f t="shared" si="5870"/>
        <v>-3778.1530000000002</v>
      </c>
      <c r="AD1481" s="123">
        <f t="shared" si="5871"/>
        <v>7500</v>
      </c>
      <c r="AE1481" s="293">
        <v>1800</v>
      </c>
      <c r="AF1481" s="124">
        <f t="shared" si="5872"/>
        <v>-5700</v>
      </c>
      <c r="AG1481" s="124">
        <v>0</v>
      </c>
      <c r="AH1481" s="124">
        <f t="shared" si="5873"/>
        <v>578.15300000000002</v>
      </c>
      <c r="AI1481" s="340">
        <f t="shared" si="5874"/>
        <v>0.32119611111111113</v>
      </c>
    </row>
    <row r="1482" spans="1:35" ht="15.75" hidden="1" customHeight="1" thickBot="1" x14ac:dyDescent="0.3">
      <c r="A1482" s="360" t="s">
        <v>2202</v>
      </c>
      <c r="B1482" s="157">
        <v>2016</v>
      </c>
      <c r="C1482" s="157">
        <v>7</v>
      </c>
      <c r="D1482" s="112" t="s">
        <v>2298</v>
      </c>
      <c r="E1482" s="159">
        <v>42552</v>
      </c>
      <c r="F1482" s="143">
        <v>42582</v>
      </c>
      <c r="G1482" s="343">
        <f t="shared" ref="G1482:G1483" ca="1" si="5875">IF($N$1&gt;F1482,0,(F1482-$N$1))</f>
        <v>0</v>
      </c>
      <c r="H1482" s="156" t="s">
        <v>84</v>
      </c>
      <c r="I1482" s="156" t="s">
        <v>170</v>
      </c>
      <c r="J1482" s="156" t="s">
        <v>2203</v>
      </c>
      <c r="K1482" s="344" t="str">
        <f t="shared" ref="K1482:K1483" ca="1" si="5876">IF(F1482=0,$L$3,(IF(G1482=0,$L$1,$L$2)))</f>
        <v>Completed</v>
      </c>
      <c r="L1482" s="157" t="s">
        <v>1372</v>
      </c>
      <c r="M1482" s="157" t="s">
        <v>58</v>
      </c>
      <c r="N1482" s="157" t="s">
        <v>59</v>
      </c>
      <c r="O1482" s="157" t="s">
        <v>60</v>
      </c>
      <c r="P1482" s="157" t="s">
        <v>61</v>
      </c>
      <c r="Q1482" s="157" t="s">
        <v>62</v>
      </c>
      <c r="R1482" s="158"/>
      <c r="S1482" s="158">
        <v>1.5</v>
      </c>
      <c r="T1482" s="345">
        <v>2958</v>
      </c>
      <c r="U1482" s="345">
        <v>2958</v>
      </c>
      <c r="V1482" s="344">
        <f t="shared" ref="V1482:V1483" si="5877">IF(U1482&gt;T1482,0,T1482-U1482)</f>
        <v>0</v>
      </c>
      <c r="W1482" s="344">
        <f t="shared" ref="W1482:W1483" si="5878">IF(U1482&gt;T1482,T1482,U1482)</f>
        <v>2958</v>
      </c>
      <c r="X1482" s="345"/>
      <c r="Y1482" s="346">
        <f t="shared" ref="Y1482:Y1483" si="5879">X1482/U1482</f>
        <v>0</v>
      </c>
      <c r="Z1482" s="347" t="e">
        <f t="shared" ref="Z1482:Z1483" si="5880">AE1482/X1482</f>
        <v>#DIV/0!</v>
      </c>
      <c r="AA1482" s="348">
        <f t="shared" ref="AA1482:AA1483" si="5881">IF(O1482="cpv",(T1482*R1482),(T1482/1000*R1482))</f>
        <v>0</v>
      </c>
      <c r="AB1482" s="349">
        <f t="shared" ref="AB1482:AB1483" si="5882">IF(O1482="cpv",(IF(V1482&gt;0,U1482*R1482,AA1482)),(IF(V1482&gt;0,U1482/1000*R1482,AA1482)))</f>
        <v>0</v>
      </c>
      <c r="AC1482" s="348">
        <f t="shared" ref="AC1482:AC1483" si="5883">AB1482-AA1482</f>
        <v>0</v>
      </c>
      <c r="AD1482" s="350">
        <f t="shared" ref="AD1482:AD1483" si="5884">IF(O1482="cpv",(T1482*S1482),(T1482/1000*S1482))</f>
        <v>4.4370000000000003</v>
      </c>
      <c r="AE1482" s="351">
        <v>26.21</v>
      </c>
      <c r="AF1482" s="352">
        <f t="shared" ref="AF1482:AF1483" si="5885">AE1482-AD1482</f>
        <v>21.773</v>
      </c>
      <c r="AG1482" s="352">
        <v>0</v>
      </c>
      <c r="AH1482" s="352">
        <f t="shared" ref="AH1482:AH1483" si="5886">AE1482-AB1482-AG1482</f>
        <v>26.21</v>
      </c>
      <c r="AI1482" s="353">
        <f t="shared" ref="AI1482:AI1483" si="5887">AH1482/AE1482</f>
        <v>1</v>
      </c>
    </row>
    <row r="1483" spans="1:35" ht="15" hidden="1" customHeight="1" thickBot="1" x14ac:dyDescent="0.3">
      <c r="A1483" s="359" t="s">
        <v>2204</v>
      </c>
      <c r="B1483" s="111">
        <v>2016</v>
      </c>
      <c r="C1483" s="111">
        <v>7</v>
      </c>
      <c r="D1483" s="112" t="s">
        <v>2298</v>
      </c>
      <c r="E1483" s="113">
        <v>42552</v>
      </c>
      <c r="F1483" s="113">
        <v>42582</v>
      </c>
      <c r="G1483" s="114">
        <f t="shared" ca="1" si="5875"/>
        <v>0</v>
      </c>
      <c r="H1483" s="115" t="s">
        <v>84</v>
      </c>
      <c r="I1483" s="115" t="s">
        <v>170</v>
      </c>
      <c r="J1483" s="115" t="s">
        <v>2206</v>
      </c>
      <c r="K1483" s="116" t="str">
        <f t="shared" ca="1" si="5876"/>
        <v>Completed</v>
      </c>
      <c r="L1483" s="111" t="s">
        <v>175</v>
      </c>
      <c r="M1483" s="111" t="s">
        <v>58</v>
      </c>
      <c r="N1483" s="111" t="s">
        <v>286</v>
      </c>
      <c r="O1483" s="111" t="s">
        <v>60</v>
      </c>
      <c r="P1483" s="111" t="s">
        <v>61</v>
      </c>
      <c r="Q1483" s="111" t="s">
        <v>62</v>
      </c>
      <c r="R1483" s="102">
        <v>1</v>
      </c>
      <c r="S1483" s="117">
        <v>2.5</v>
      </c>
      <c r="T1483" s="118">
        <v>9480</v>
      </c>
      <c r="U1483" s="118">
        <v>9480</v>
      </c>
      <c r="V1483" s="116">
        <f t="shared" si="5877"/>
        <v>0</v>
      </c>
      <c r="W1483" s="116">
        <f t="shared" si="5878"/>
        <v>9480</v>
      </c>
      <c r="X1483" s="118">
        <v>1</v>
      </c>
      <c r="Y1483" s="119">
        <f t="shared" si="5879"/>
        <v>1.0548523206751055E-4</v>
      </c>
      <c r="Z1483" s="120">
        <f t="shared" si="5880"/>
        <v>23.08</v>
      </c>
      <c r="AA1483" s="121">
        <f t="shared" si="5881"/>
        <v>9.48</v>
      </c>
      <c r="AB1483" s="122">
        <f t="shared" si="5882"/>
        <v>9.48</v>
      </c>
      <c r="AC1483" s="121">
        <f t="shared" si="5883"/>
        <v>0</v>
      </c>
      <c r="AD1483" s="123">
        <f t="shared" si="5884"/>
        <v>23.700000000000003</v>
      </c>
      <c r="AE1483" s="293">
        <v>23.08</v>
      </c>
      <c r="AF1483" s="124">
        <f t="shared" si="5885"/>
        <v>-0.62000000000000455</v>
      </c>
      <c r="AG1483" s="124">
        <v>0</v>
      </c>
      <c r="AH1483" s="124">
        <f t="shared" si="5886"/>
        <v>13.599999999999998</v>
      </c>
      <c r="AI1483" s="340">
        <f t="shared" si="5887"/>
        <v>0.58925476603119575</v>
      </c>
    </row>
    <row r="1484" spans="1:35" ht="15.75" hidden="1" customHeight="1" thickBot="1" x14ac:dyDescent="0.3">
      <c r="A1484" s="360" t="s">
        <v>2205</v>
      </c>
      <c r="B1484" s="157">
        <v>2016</v>
      </c>
      <c r="C1484" s="157">
        <v>7</v>
      </c>
      <c r="D1484" s="112" t="s">
        <v>2298</v>
      </c>
      <c r="E1484" s="159">
        <v>42552</v>
      </c>
      <c r="F1484" s="159">
        <v>42582</v>
      </c>
      <c r="G1484" s="343">
        <f t="shared" ref="G1484:G1485" ca="1" si="5888">IF($N$1&gt;F1484,0,(F1484-$N$1))</f>
        <v>0</v>
      </c>
      <c r="H1484" s="156" t="s">
        <v>84</v>
      </c>
      <c r="I1484" s="156" t="s">
        <v>170</v>
      </c>
      <c r="J1484" s="156" t="s">
        <v>2206</v>
      </c>
      <c r="K1484" s="344" t="str">
        <f t="shared" ref="K1484:K1485" ca="1" si="5889">IF(F1484=0,$L$3,(IF(G1484=0,$L$1,$L$2)))</f>
        <v>Completed</v>
      </c>
      <c r="L1484" s="157" t="s">
        <v>1372</v>
      </c>
      <c r="M1484" s="157" t="s">
        <v>58</v>
      </c>
      <c r="N1484" s="157" t="s">
        <v>286</v>
      </c>
      <c r="O1484" s="157" t="s">
        <v>60</v>
      </c>
      <c r="P1484" s="157" t="s">
        <v>61</v>
      </c>
      <c r="Q1484" s="157" t="s">
        <v>62</v>
      </c>
      <c r="R1484" s="158"/>
      <c r="S1484" s="158">
        <v>2.5</v>
      </c>
      <c r="T1484" s="345">
        <v>0</v>
      </c>
      <c r="U1484" s="345">
        <v>0</v>
      </c>
      <c r="V1484" s="344">
        <f t="shared" ref="V1484:V1485" si="5890">IF(U1484&gt;T1484,0,T1484-U1484)</f>
        <v>0</v>
      </c>
      <c r="W1484" s="344">
        <f t="shared" ref="W1484:W1485" si="5891">IF(U1484&gt;T1484,T1484,U1484)</f>
        <v>0</v>
      </c>
      <c r="X1484" s="345"/>
      <c r="Y1484" s="346" t="e">
        <f t="shared" ref="Y1484:Y1485" si="5892">X1484/U1484</f>
        <v>#DIV/0!</v>
      </c>
      <c r="Z1484" s="347" t="e">
        <f t="shared" ref="Z1484:Z1485" si="5893">AE1484/X1484</f>
        <v>#DIV/0!</v>
      </c>
      <c r="AA1484" s="348">
        <f t="shared" ref="AA1484:AA1485" si="5894">IF(O1484="cpv",(T1484*R1484),(T1484/1000*R1484))</f>
        <v>0</v>
      </c>
      <c r="AB1484" s="349">
        <f t="shared" ref="AB1484:AB1485" si="5895">IF(O1484="cpv",(IF(V1484&gt;0,U1484*R1484,AA1484)),(IF(V1484&gt;0,U1484/1000*R1484,AA1484)))</f>
        <v>0</v>
      </c>
      <c r="AC1484" s="348">
        <f t="shared" ref="AC1484:AC1485" si="5896">AB1484-AA1484</f>
        <v>0</v>
      </c>
      <c r="AD1484" s="350">
        <f t="shared" ref="AD1484:AD1485" si="5897">IF(O1484="cpv",(T1484*S1484),(T1484/1000*S1484))</f>
        <v>0</v>
      </c>
      <c r="AE1484" s="351">
        <f>IF((SUMIF($J$7:$J$1048576,J1484,$U$7:$U$1048576))&gt;(SUMIF($J$7:$J$1048576,J1484,$T$7:$T$1048576)),AD1484,(IF(O1484="cpv",(U1484*S1484),(U1484*S1484/1000))))</f>
        <v>0</v>
      </c>
      <c r="AF1484" s="352">
        <f t="shared" ref="AF1484:AF1485" si="5898">AE1484-AD1484</f>
        <v>0</v>
      </c>
      <c r="AG1484" s="352">
        <v>0</v>
      </c>
      <c r="AH1484" s="352">
        <f t="shared" ref="AH1484:AH1485" si="5899">AE1484-AB1484-AG1484</f>
        <v>0</v>
      </c>
      <c r="AI1484" s="353" t="e">
        <f t="shared" ref="AI1484:AI1485" si="5900">AH1484/AE1484</f>
        <v>#DIV/0!</v>
      </c>
    </row>
    <row r="1485" spans="1:35" ht="15" hidden="1" customHeight="1" thickBot="1" x14ac:dyDescent="0.3">
      <c r="A1485" s="359" t="s">
        <v>2207</v>
      </c>
      <c r="B1485" s="111">
        <v>2016</v>
      </c>
      <c r="C1485" s="111">
        <v>7</v>
      </c>
      <c r="D1485" s="112" t="s">
        <v>2298</v>
      </c>
      <c r="E1485" s="113">
        <v>42552</v>
      </c>
      <c r="F1485" s="113">
        <v>42582</v>
      </c>
      <c r="G1485" s="114">
        <f t="shared" ca="1" si="5888"/>
        <v>0</v>
      </c>
      <c r="H1485" s="115" t="s">
        <v>84</v>
      </c>
      <c r="I1485" s="115" t="s">
        <v>170</v>
      </c>
      <c r="J1485" s="115" t="s">
        <v>2209</v>
      </c>
      <c r="K1485" s="116" t="str">
        <f t="shared" ca="1" si="5889"/>
        <v>Completed</v>
      </c>
      <c r="L1485" s="111" t="s">
        <v>175</v>
      </c>
      <c r="M1485" s="111" t="s">
        <v>58</v>
      </c>
      <c r="N1485" s="111" t="s">
        <v>59</v>
      </c>
      <c r="O1485" s="111" t="s">
        <v>60</v>
      </c>
      <c r="P1485" s="111" t="s">
        <v>61</v>
      </c>
      <c r="Q1485" s="111" t="s">
        <v>62</v>
      </c>
      <c r="R1485" s="102">
        <v>1</v>
      </c>
      <c r="S1485" s="117">
        <v>1.8</v>
      </c>
      <c r="T1485" s="118">
        <v>1150000</v>
      </c>
      <c r="U1485" s="118">
        <v>757823</v>
      </c>
      <c r="V1485" s="116">
        <f t="shared" si="5890"/>
        <v>392177</v>
      </c>
      <c r="W1485" s="116">
        <f t="shared" si="5891"/>
        <v>757823</v>
      </c>
      <c r="X1485" s="118"/>
      <c r="Y1485" s="119">
        <f t="shared" si="5892"/>
        <v>0</v>
      </c>
      <c r="Z1485" s="120" t="e">
        <f t="shared" si="5893"/>
        <v>#DIV/0!</v>
      </c>
      <c r="AA1485" s="121">
        <f t="shared" si="5894"/>
        <v>1150</v>
      </c>
      <c r="AB1485" s="122">
        <f t="shared" si="5895"/>
        <v>757.82299999999998</v>
      </c>
      <c r="AC1485" s="121">
        <f t="shared" si="5896"/>
        <v>-392.17700000000002</v>
      </c>
      <c r="AD1485" s="123">
        <f t="shared" si="5897"/>
        <v>2070</v>
      </c>
      <c r="AE1485" s="293">
        <v>1000</v>
      </c>
      <c r="AF1485" s="124">
        <f t="shared" si="5898"/>
        <v>-1070</v>
      </c>
      <c r="AG1485" s="124">
        <v>0</v>
      </c>
      <c r="AH1485" s="124">
        <f t="shared" si="5899"/>
        <v>242.17700000000002</v>
      </c>
      <c r="AI1485" s="340">
        <f t="shared" si="5900"/>
        <v>0.24217700000000003</v>
      </c>
    </row>
    <row r="1486" spans="1:35" ht="15" hidden="1" customHeight="1" thickBot="1" x14ac:dyDescent="0.3">
      <c r="A1486" s="361" t="s">
        <v>2207</v>
      </c>
      <c r="B1486" s="97">
        <v>2016</v>
      </c>
      <c r="C1486" s="97">
        <v>7</v>
      </c>
      <c r="D1486" s="112" t="s">
        <v>2298</v>
      </c>
      <c r="E1486" s="99">
        <v>42552</v>
      </c>
      <c r="F1486" s="99">
        <v>42582</v>
      </c>
      <c r="G1486" s="100">
        <f t="shared" ref="G1486:G1487" ca="1" si="5901">IF($N$1&gt;F1486,0,(F1486-$N$1))</f>
        <v>0</v>
      </c>
      <c r="H1486" s="96" t="s">
        <v>84</v>
      </c>
      <c r="I1486" s="96" t="s">
        <v>170</v>
      </c>
      <c r="J1486" s="96" t="s">
        <v>2209</v>
      </c>
      <c r="K1486" s="101" t="str">
        <f t="shared" ref="K1486:K1487" ca="1" si="5902">IF(F1486=0,$L$3,(IF(G1486=0,$L$1,$L$2)))</f>
        <v>Completed</v>
      </c>
      <c r="L1486" s="97" t="s">
        <v>1372</v>
      </c>
      <c r="M1486" s="97" t="s">
        <v>58</v>
      </c>
      <c r="N1486" s="97" t="s">
        <v>59</v>
      </c>
      <c r="O1486" s="97" t="s">
        <v>60</v>
      </c>
      <c r="P1486" s="97" t="s">
        <v>61</v>
      </c>
      <c r="Q1486" s="97" t="s">
        <v>62</v>
      </c>
      <c r="R1486" s="102"/>
      <c r="S1486" s="102">
        <v>1.8</v>
      </c>
      <c r="T1486" s="103">
        <v>1172</v>
      </c>
      <c r="U1486" s="103">
        <v>1172</v>
      </c>
      <c r="V1486" s="101">
        <f t="shared" ref="V1486:V1487" si="5903">IF(U1486&gt;T1486,0,T1486-U1486)</f>
        <v>0</v>
      </c>
      <c r="W1486" s="101">
        <f t="shared" ref="W1486:W1487" si="5904">IF(U1486&gt;T1486,T1486,U1486)</f>
        <v>1172</v>
      </c>
      <c r="X1486" s="103"/>
      <c r="Y1486" s="104">
        <f t="shared" ref="Y1486:Y1487" si="5905">X1486/U1486</f>
        <v>0</v>
      </c>
      <c r="Z1486" s="105" t="e">
        <f t="shared" ref="Z1486:Z1487" si="5906">AE1486/X1486</f>
        <v>#DIV/0!</v>
      </c>
      <c r="AA1486" s="106">
        <f t="shared" ref="AA1486:AA1487" si="5907">IF(O1486="cpv",(T1486*R1486),(T1486/1000*R1486))</f>
        <v>0</v>
      </c>
      <c r="AB1486" s="107">
        <f t="shared" ref="AB1486:AB1487" si="5908">IF(O1486="cpv",(IF(V1486&gt;0,U1486*R1486,AA1486)),(IF(V1486&gt;0,U1486/1000*R1486,AA1486)))</f>
        <v>0</v>
      </c>
      <c r="AC1486" s="106">
        <f t="shared" ref="AC1486:AC1487" si="5909">AB1486-AA1486</f>
        <v>0</v>
      </c>
      <c r="AD1486" s="108">
        <f t="shared" ref="AD1486:AD1487" si="5910">IF(O1486="cpv",(T1486*S1486),(T1486/1000*S1486))</f>
        <v>2.1095999999999999</v>
      </c>
      <c r="AE1486" s="298">
        <v>0.45</v>
      </c>
      <c r="AF1486" s="109">
        <f t="shared" ref="AF1486:AF1487" si="5911">AE1486-AD1486</f>
        <v>-1.6596</v>
      </c>
      <c r="AG1486" s="109">
        <v>0</v>
      </c>
      <c r="AH1486" s="109">
        <f t="shared" ref="AH1486:AH1487" si="5912">AE1486-AB1486-AG1486</f>
        <v>0.45</v>
      </c>
      <c r="AI1486" s="341">
        <f t="shared" ref="AI1486:AI1487" si="5913">AH1486/AE1486</f>
        <v>1</v>
      </c>
    </row>
    <row r="1487" spans="1:35" ht="15.75" hidden="1" customHeight="1" thickBot="1" x14ac:dyDescent="0.3">
      <c r="A1487" s="360" t="s">
        <v>2208</v>
      </c>
      <c r="B1487" s="157">
        <v>2016</v>
      </c>
      <c r="C1487" s="157">
        <v>7</v>
      </c>
      <c r="D1487" s="112" t="s">
        <v>2298</v>
      </c>
      <c r="E1487" s="159">
        <v>42552</v>
      </c>
      <c r="F1487" s="159">
        <v>42582</v>
      </c>
      <c r="G1487" s="343">
        <f t="shared" ca="1" si="5901"/>
        <v>0</v>
      </c>
      <c r="H1487" s="156" t="s">
        <v>84</v>
      </c>
      <c r="I1487" s="156" t="s">
        <v>170</v>
      </c>
      <c r="J1487" s="156" t="s">
        <v>2209</v>
      </c>
      <c r="K1487" s="344" t="str">
        <f t="shared" ca="1" si="5902"/>
        <v>Completed</v>
      </c>
      <c r="L1487" s="157" t="s">
        <v>64</v>
      </c>
      <c r="M1487" s="157" t="s">
        <v>58</v>
      </c>
      <c r="N1487" s="157" t="s">
        <v>59</v>
      </c>
      <c r="O1487" s="157" t="s">
        <v>60</v>
      </c>
      <c r="P1487" s="157" t="s">
        <v>61</v>
      </c>
      <c r="Q1487" s="157" t="s">
        <v>62</v>
      </c>
      <c r="R1487" s="158">
        <v>0.2</v>
      </c>
      <c r="S1487" s="158">
        <v>1.8</v>
      </c>
      <c r="T1487" s="345">
        <v>1500000</v>
      </c>
      <c r="U1487" s="345">
        <v>689191</v>
      </c>
      <c r="V1487" s="344">
        <f t="shared" si="5903"/>
        <v>810809</v>
      </c>
      <c r="W1487" s="344">
        <f t="shared" si="5904"/>
        <v>689191</v>
      </c>
      <c r="X1487" s="345">
        <v>119</v>
      </c>
      <c r="Y1487" s="346">
        <f t="shared" si="5905"/>
        <v>1.7266621299465604E-4</v>
      </c>
      <c r="Z1487" s="347">
        <f t="shared" si="5906"/>
        <v>8.1848739495798313</v>
      </c>
      <c r="AA1487" s="348">
        <f t="shared" si="5907"/>
        <v>300</v>
      </c>
      <c r="AB1487" s="349">
        <f t="shared" si="5908"/>
        <v>137.8382</v>
      </c>
      <c r="AC1487" s="348">
        <f t="shared" si="5909"/>
        <v>-162.1618</v>
      </c>
      <c r="AD1487" s="350">
        <f t="shared" si="5910"/>
        <v>2700</v>
      </c>
      <c r="AE1487" s="351">
        <v>974</v>
      </c>
      <c r="AF1487" s="352">
        <f t="shared" si="5911"/>
        <v>-1726</v>
      </c>
      <c r="AG1487" s="352">
        <v>0</v>
      </c>
      <c r="AH1487" s="352">
        <f t="shared" si="5912"/>
        <v>836.16179999999997</v>
      </c>
      <c r="AI1487" s="353">
        <f t="shared" si="5913"/>
        <v>0.85848234086242292</v>
      </c>
    </row>
    <row r="1488" spans="1:35" ht="15" hidden="1" customHeight="1" thickBot="1" x14ac:dyDescent="0.3">
      <c r="A1488" s="408" t="s">
        <v>2210</v>
      </c>
      <c r="B1488" s="357">
        <v>2016</v>
      </c>
      <c r="C1488" s="357">
        <v>7</v>
      </c>
      <c r="D1488" s="112" t="s">
        <v>2298</v>
      </c>
      <c r="E1488" s="410">
        <v>42552</v>
      </c>
      <c r="F1488" s="410">
        <v>42582</v>
      </c>
      <c r="G1488" s="411">
        <f t="shared" ref="G1488:G1489" ca="1" si="5914">IF($N$1&gt;F1488,0,(F1488-$N$1))</f>
        <v>0</v>
      </c>
      <c r="H1488" s="412" t="s">
        <v>84</v>
      </c>
      <c r="I1488" s="412" t="s">
        <v>170</v>
      </c>
      <c r="J1488" s="412" t="s">
        <v>2215</v>
      </c>
      <c r="K1488" s="413" t="str">
        <f t="shared" ref="K1488:K1489" ca="1" si="5915">IF(F1488=0,$L$3,(IF(G1488=0,$L$1,$L$2)))</f>
        <v>Completed</v>
      </c>
      <c r="L1488" s="357" t="s">
        <v>175</v>
      </c>
      <c r="M1488" s="357" t="s">
        <v>58</v>
      </c>
      <c r="N1488" s="357" t="s">
        <v>59</v>
      </c>
      <c r="O1488" s="357" t="s">
        <v>60</v>
      </c>
      <c r="P1488" s="357" t="s">
        <v>61</v>
      </c>
      <c r="Q1488" s="357" t="s">
        <v>62</v>
      </c>
      <c r="R1488" s="102">
        <v>1</v>
      </c>
      <c r="S1488" s="407">
        <v>1.8</v>
      </c>
      <c r="T1488" s="414">
        <v>1500000</v>
      </c>
      <c r="U1488" s="414">
        <v>583489</v>
      </c>
      <c r="V1488" s="413">
        <f t="shared" ref="V1488:V1489" si="5916">IF(U1488&gt;T1488,0,T1488-U1488)</f>
        <v>916511</v>
      </c>
      <c r="W1488" s="413">
        <f t="shared" ref="W1488:W1489" si="5917">IF(U1488&gt;T1488,T1488,U1488)</f>
        <v>583489</v>
      </c>
      <c r="X1488" s="414"/>
      <c r="Y1488" s="415">
        <f t="shared" ref="Y1488:Y1489" si="5918">X1488/U1488</f>
        <v>0</v>
      </c>
      <c r="Z1488" s="416" t="e">
        <f t="shared" ref="Z1488:Z1489" si="5919">AE1488/X1488</f>
        <v>#DIV/0!</v>
      </c>
      <c r="AA1488" s="417">
        <f t="shared" ref="AA1488:AA1489" si="5920">IF(O1488="cpv",(T1488*R1488),(T1488/1000*R1488))</f>
        <v>1500</v>
      </c>
      <c r="AB1488" s="358">
        <f t="shared" ref="AB1488:AB1489" si="5921">IF(O1488="cpv",(IF(V1488&gt;0,U1488*R1488,AA1488)),(IF(V1488&gt;0,U1488/1000*R1488,AA1488)))</f>
        <v>583.48900000000003</v>
      </c>
      <c r="AC1488" s="417">
        <f t="shared" ref="AC1488:AC1489" si="5922">AB1488-AA1488</f>
        <v>-916.51099999999997</v>
      </c>
      <c r="AD1488" s="418">
        <f t="shared" ref="AD1488:AD1489" si="5923">IF(O1488="cpv",(T1488*S1488),(T1488/1000*S1488))</f>
        <v>2700</v>
      </c>
      <c r="AE1488" s="419">
        <v>1000</v>
      </c>
      <c r="AF1488" s="420">
        <f t="shared" ref="AF1488:AF1489" si="5924">AE1488-AD1488</f>
        <v>-1700</v>
      </c>
      <c r="AG1488" s="420">
        <v>0</v>
      </c>
      <c r="AH1488" s="420">
        <f t="shared" ref="AH1488:AH1489" si="5925">AE1488-AB1488-AG1488</f>
        <v>416.51099999999997</v>
      </c>
      <c r="AI1488" s="421">
        <f t="shared" ref="AI1488:AI1489" si="5926">AH1488/AE1488</f>
        <v>0.41651099999999996</v>
      </c>
    </row>
    <row r="1489" spans="1:35" ht="15" hidden="1" customHeight="1" thickBot="1" x14ac:dyDescent="0.3">
      <c r="A1489" s="363" t="s">
        <v>2211</v>
      </c>
      <c r="B1489" s="324">
        <v>2016</v>
      </c>
      <c r="C1489" s="324">
        <v>7</v>
      </c>
      <c r="D1489" s="112" t="s">
        <v>2298</v>
      </c>
      <c r="E1489" s="326">
        <v>42552</v>
      </c>
      <c r="F1489" s="326">
        <v>42582</v>
      </c>
      <c r="G1489" s="327">
        <f t="shared" ca="1" si="5914"/>
        <v>0</v>
      </c>
      <c r="H1489" s="328" t="s">
        <v>84</v>
      </c>
      <c r="I1489" s="328" t="s">
        <v>170</v>
      </c>
      <c r="J1489" s="328" t="s">
        <v>2215</v>
      </c>
      <c r="K1489" s="329" t="str">
        <f t="shared" ca="1" si="5915"/>
        <v>Completed</v>
      </c>
      <c r="L1489" s="324" t="s">
        <v>1372</v>
      </c>
      <c r="M1489" s="324" t="s">
        <v>58</v>
      </c>
      <c r="N1489" s="324" t="s">
        <v>59</v>
      </c>
      <c r="O1489" s="324" t="s">
        <v>60</v>
      </c>
      <c r="P1489" s="324" t="s">
        <v>61</v>
      </c>
      <c r="Q1489" s="324" t="s">
        <v>62</v>
      </c>
      <c r="R1489" s="330"/>
      <c r="S1489" s="330">
        <v>1.8</v>
      </c>
      <c r="T1489" s="331">
        <v>769</v>
      </c>
      <c r="U1489" s="331">
        <v>769</v>
      </c>
      <c r="V1489" s="329">
        <f t="shared" si="5916"/>
        <v>0</v>
      </c>
      <c r="W1489" s="329">
        <f t="shared" si="5917"/>
        <v>769</v>
      </c>
      <c r="X1489" s="331"/>
      <c r="Y1489" s="332">
        <f t="shared" si="5918"/>
        <v>0</v>
      </c>
      <c r="Z1489" s="333" t="e">
        <f t="shared" si="5919"/>
        <v>#DIV/0!</v>
      </c>
      <c r="AA1489" s="334">
        <f t="shared" si="5920"/>
        <v>0</v>
      </c>
      <c r="AB1489" s="335">
        <f t="shared" si="5921"/>
        <v>0</v>
      </c>
      <c r="AC1489" s="334">
        <f t="shared" si="5922"/>
        <v>0</v>
      </c>
      <c r="AD1489" s="336">
        <f t="shared" si="5923"/>
        <v>1.3842000000000001</v>
      </c>
      <c r="AE1489" s="337">
        <v>7.0000000000000007E-2</v>
      </c>
      <c r="AF1489" s="338">
        <f t="shared" si="5924"/>
        <v>-1.3142</v>
      </c>
      <c r="AG1489" s="338">
        <v>0</v>
      </c>
      <c r="AH1489" s="338">
        <f t="shared" si="5925"/>
        <v>7.0000000000000007E-2</v>
      </c>
      <c r="AI1489" s="364">
        <f t="shared" si="5926"/>
        <v>1</v>
      </c>
    </row>
    <row r="1490" spans="1:35" ht="15" hidden="1" customHeight="1" thickBot="1" x14ac:dyDescent="0.3">
      <c r="A1490" s="363" t="s">
        <v>2212</v>
      </c>
      <c r="B1490" s="324">
        <v>2016</v>
      </c>
      <c r="C1490" s="324">
        <v>7</v>
      </c>
      <c r="D1490" s="112" t="s">
        <v>2298</v>
      </c>
      <c r="E1490" s="326">
        <v>42552</v>
      </c>
      <c r="F1490" s="326">
        <v>42582</v>
      </c>
      <c r="G1490" s="327">
        <f t="shared" ref="G1490:G1491" ca="1" si="5927">IF($N$1&gt;F1490,0,(F1490-$N$1))</f>
        <v>0</v>
      </c>
      <c r="H1490" s="328" t="s">
        <v>84</v>
      </c>
      <c r="I1490" s="328" t="s">
        <v>170</v>
      </c>
      <c r="J1490" s="328" t="s">
        <v>2215</v>
      </c>
      <c r="K1490" s="329" t="str">
        <f t="shared" ref="K1490:K1491" ca="1" si="5928">IF(F1490=0,$L$3,(IF(G1490=0,$L$1,$L$2)))</f>
        <v>Completed</v>
      </c>
      <c r="L1490" s="324" t="s">
        <v>64</v>
      </c>
      <c r="M1490" s="324" t="s">
        <v>58</v>
      </c>
      <c r="N1490" s="324" t="s">
        <v>59</v>
      </c>
      <c r="O1490" s="324" t="s">
        <v>60</v>
      </c>
      <c r="P1490" s="324" t="s">
        <v>61</v>
      </c>
      <c r="Q1490" s="324" t="s">
        <v>62</v>
      </c>
      <c r="R1490" s="330">
        <v>0.2</v>
      </c>
      <c r="S1490" s="330">
        <v>1.8</v>
      </c>
      <c r="T1490" s="331">
        <v>2500000</v>
      </c>
      <c r="U1490" s="331">
        <v>1560493</v>
      </c>
      <c r="V1490" s="329">
        <f t="shared" ref="V1490:V1491" si="5929">IF(U1490&gt;T1490,0,T1490-U1490)</f>
        <v>939507</v>
      </c>
      <c r="W1490" s="329">
        <f t="shared" ref="W1490:W1491" si="5930">IF(U1490&gt;T1490,T1490,U1490)</f>
        <v>1560493</v>
      </c>
      <c r="X1490" s="331">
        <v>249</v>
      </c>
      <c r="Y1490" s="332">
        <f t="shared" ref="Y1490:Y1491" si="5931">X1490/U1490</f>
        <v>1.5956495799724829E-4</v>
      </c>
      <c r="Z1490" s="333">
        <f t="shared" ref="Z1490:Z1491" si="5932">AE1490/X1490</f>
        <v>10.040160642570282</v>
      </c>
      <c r="AA1490" s="334">
        <f t="shared" ref="AA1490:AA1491" si="5933">IF(O1490="cpv",(T1490*R1490),(T1490/1000*R1490))</f>
        <v>500</v>
      </c>
      <c r="AB1490" s="335">
        <f t="shared" ref="AB1490:AB1491" si="5934">IF(O1490="cpv",(IF(V1490&gt;0,U1490*R1490,AA1490)),(IF(V1490&gt;0,U1490/1000*R1490,AA1490)))</f>
        <v>312.09860000000003</v>
      </c>
      <c r="AC1490" s="334">
        <f t="shared" ref="AC1490:AC1491" si="5935">AB1490-AA1490</f>
        <v>-187.90139999999997</v>
      </c>
      <c r="AD1490" s="336">
        <f t="shared" ref="AD1490:AD1491" si="5936">IF(O1490="cpv",(T1490*S1490),(T1490/1000*S1490))</f>
        <v>4500</v>
      </c>
      <c r="AE1490" s="337">
        <v>2500</v>
      </c>
      <c r="AF1490" s="338">
        <f t="shared" ref="AF1490:AF1491" si="5937">AE1490-AD1490</f>
        <v>-2000</v>
      </c>
      <c r="AG1490" s="338">
        <v>0</v>
      </c>
      <c r="AH1490" s="338">
        <f t="shared" ref="AH1490:AH1491" si="5938">AE1490-AB1490-AG1490</f>
        <v>2187.9013999999997</v>
      </c>
      <c r="AI1490" s="364">
        <f t="shared" ref="AI1490:AI1491" si="5939">AH1490/AE1490</f>
        <v>0.87516055999999987</v>
      </c>
    </row>
    <row r="1491" spans="1:35" ht="15" hidden="1" customHeight="1" thickBot="1" x14ac:dyDescent="0.3">
      <c r="A1491" s="363" t="s">
        <v>2213</v>
      </c>
      <c r="B1491" s="324">
        <v>2016</v>
      </c>
      <c r="C1491" s="324">
        <v>7</v>
      </c>
      <c r="D1491" s="112" t="s">
        <v>2298</v>
      </c>
      <c r="E1491" s="326">
        <v>42552</v>
      </c>
      <c r="F1491" s="326">
        <v>42582</v>
      </c>
      <c r="G1491" s="327">
        <f t="shared" ca="1" si="5927"/>
        <v>0</v>
      </c>
      <c r="H1491" s="328" t="s">
        <v>84</v>
      </c>
      <c r="I1491" s="328" t="s">
        <v>170</v>
      </c>
      <c r="J1491" s="328" t="s">
        <v>2215</v>
      </c>
      <c r="K1491" s="329" t="str">
        <f t="shared" ca="1" si="5928"/>
        <v>Completed</v>
      </c>
      <c r="L1491" s="324" t="s">
        <v>82</v>
      </c>
      <c r="M1491" s="324" t="s">
        <v>58</v>
      </c>
      <c r="N1491" s="324" t="s">
        <v>59</v>
      </c>
      <c r="O1491" s="324" t="s">
        <v>60</v>
      </c>
      <c r="P1491" s="324" t="s">
        <v>61</v>
      </c>
      <c r="Q1491" s="324" t="s">
        <v>62</v>
      </c>
      <c r="R1491" s="330">
        <v>0.5</v>
      </c>
      <c r="S1491" s="330">
        <v>1.8</v>
      </c>
      <c r="T1491" s="331">
        <v>500000</v>
      </c>
      <c r="U1491" s="331">
        <v>293285</v>
      </c>
      <c r="V1491" s="329">
        <f t="shared" si="5929"/>
        <v>206715</v>
      </c>
      <c r="W1491" s="329">
        <f t="shared" si="5930"/>
        <v>293285</v>
      </c>
      <c r="X1491" s="331"/>
      <c r="Y1491" s="332">
        <f t="shared" si="5931"/>
        <v>0</v>
      </c>
      <c r="Z1491" s="333" t="e">
        <f t="shared" si="5932"/>
        <v>#DIV/0!</v>
      </c>
      <c r="AA1491" s="334">
        <f t="shared" si="5933"/>
        <v>250</v>
      </c>
      <c r="AB1491" s="335">
        <f t="shared" si="5934"/>
        <v>146.64250000000001</v>
      </c>
      <c r="AC1491" s="334">
        <f t="shared" si="5935"/>
        <v>-103.35749999999999</v>
      </c>
      <c r="AD1491" s="336">
        <f t="shared" si="5936"/>
        <v>900</v>
      </c>
      <c r="AE1491" s="337">
        <v>500</v>
      </c>
      <c r="AF1491" s="338">
        <f t="shared" si="5937"/>
        <v>-400</v>
      </c>
      <c r="AG1491" s="338">
        <v>0</v>
      </c>
      <c r="AH1491" s="338">
        <f t="shared" si="5938"/>
        <v>353.35749999999996</v>
      </c>
      <c r="AI1491" s="364">
        <f t="shared" si="5939"/>
        <v>0.70671499999999987</v>
      </c>
    </row>
    <row r="1492" spans="1:35" ht="15.75" hidden="1" customHeight="1" thickBot="1" x14ac:dyDescent="0.3">
      <c r="A1492" s="360" t="s">
        <v>2214</v>
      </c>
      <c r="B1492" s="157">
        <v>2016</v>
      </c>
      <c r="C1492" s="157">
        <v>7</v>
      </c>
      <c r="D1492" s="112" t="s">
        <v>2298</v>
      </c>
      <c r="E1492" s="159">
        <v>42552</v>
      </c>
      <c r="F1492" s="159">
        <v>42582</v>
      </c>
      <c r="G1492" s="343">
        <f t="shared" ref="G1492:G1493" ca="1" si="5940">IF($N$1&gt;F1492,0,(F1492-$N$1))</f>
        <v>0</v>
      </c>
      <c r="H1492" s="156" t="s">
        <v>84</v>
      </c>
      <c r="I1492" s="156" t="s">
        <v>170</v>
      </c>
      <c r="J1492" s="156" t="s">
        <v>2215</v>
      </c>
      <c r="K1492" s="344" t="str">
        <f t="shared" ref="K1492:K1493" ca="1" si="5941">IF(F1492=0,$L$3,(IF(G1492=0,$L$1,$L$2)))</f>
        <v>Completed</v>
      </c>
      <c r="L1492" s="157" t="s">
        <v>57</v>
      </c>
      <c r="M1492" s="157" t="s">
        <v>58</v>
      </c>
      <c r="N1492" s="157" t="s">
        <v>59</v>
      </c>
      <c r="O1492" s="157" t="s">
        <v>60</v>
      </c>
      <c r="P1492" s="157" t="s">
        <v>61</v>
      </c>
      <c r="Q1492" s="157" t="s">
        <v>62</v>
      </c>
      <c r="R1492" s="158">
        <v>0.5</v>
      </c>
      <c r="S1492" s="158">
        <v>1.8</v>
      </c>
      <c r="T1492" s="345">
        <v>1000000</v>
      </c>
      <c r="U1492" s="345">
        <v>589428</v>
      </c>
      <c r="V1492" s="344">
        <f t="shared" ref="V1492:V1493" si="5942">IF(U1492&gt;T1492,0,T1492-U1492)</f>
        <v>410572</v>
      </c>
      <c r="W1492" s="344">
        <f t="shared" ref="W1492:W1493" si="5943">IF(U1492&gt;T1492,T1492,U1492)</f>
        <v>589428</v>
      </c>
      <c r="X1492" s="345"/>
      <c r="Y1492" s="346">
        <f t="shared" ref="Y1492:Y1493" si="5944">X1492/U1492</f>
        <v>0</v>
      </c>
      <c r="Z1492" s="347" t="e">
        <f t="shared" ref="Z1492:Z1493" si="5945">AE1492/X1492</f>
        <v>#DIV/0!</v>
      </c>
      <c r="AA1492" s="348">
        <f t="shared" ref="AA1492:AA1493" si="5946">IF(O1492="cpv",(T1492*R1492),(T1492/1000*R1492))</f>
        <v>500</v>
      </c>
      <c r="AB1492" s="349">
        <f t="shared" ref="AB1492:AB1493" si="5947">IF(O1492="cpv",(IF(V1492&gt;0,U1492*R1492,AA1492)),(IF(V1492&gt;0,U1492/1000*R1492,AA1492)))</f>
        <v>294.714</v>
      </c>
      <c r="AC1492" s="348">
        <f t="shared" ref="AC1492:AC1493" si="5948">AB1492-AA1492</f>
        <v>-205.286</v>
      </c>
      <c r="AD1492" s="350">
        <f t="shared" ref="AD1492:AD1493" si="5949">IF(O1492="cpv",(T1492*S1492),(T1492/1000*S1492))</f>
        <v>1800</v>
      </c>
      <c r="AE1492" s="351">
        <v>733</v>
      </c>
      <c r="AF1492" s="352">
        <f t="shared" ref="AF1492:AF1493" si="5950">AE1492-AD1492</f>
        <v>-1067</v>
      </c>
      <c r="AG1492" s="352">
        <v>0</v>
      </c>
      <c r="AH1492" s="352">
        <f t="shared" ref="AH1492:AH1493" si="5951">AE1492-AB1492-AG1492</f>
        <v>438.286</v>
      </c>
      <c r="AI1492" s="353">
        <f t="shared" ref="AI1492:AI1493" si="5952">AH1492/AE1492</f>
        <v>0.59793451568894951</v>
      </c>
    </row>
    <row r="1493" spans="1:35" ht="15" hidden="1" customHeight="1" thickBot="1" x14ac:dyDescent="0.3">
      <c r="A1493" s="359" t="s">
        <v>2216</v>
      </c>
      <c r="B1493" s="111">
        <v>2016</v>
      </c>
      <c r="C1493" s="111">
        <v>7</v>
      </c>
      <c r="D1493" s="112" t="s">
        <v>2298</v>
      </c>
      <c r="E1493" s="113">
        <v>42552</v>
      </c>
      <c r="F1493" s="113">
        <v>42582</v>
      </c>
      <c r="G1493" s="114">
        <f t="shared" ca="1" si="5940"/>
        <v>0</v>
      </c>
      <c r="H1493" s="115" t="s">
        <v>84</v>
      </c>
      <c r="I1493" s="115" t="s">
        <v>170</v>
      </c>
      <c r="J1493" s="115" t="s">
        <v>2219</v>
      </c>
      <c r="K1493" s="116" t="str">
        <f t="shared" ca="1" si="5941"/>
        <v>Completed</v>
      </c>
      <c r="L1493" s="111" t="s">
        <v>175</v>
      </c>
      <c r="M1493" s="111" t="s">
        <v>58</v>
      </c>
      <c r="N1493" s="111" t="s">
        <v>286</v>
      </c>
      <c r="O1493" s="111" t="s">
        <v>60</v>
      </c>
      <c r="P1493" s="111" t="s">
        <v>61</v>
      </c>
      <c r="Q1493" s="111" t="s">
        <v>62</v>
      </c>
      <c r="R1493" s="102">
        <v>1</v>
      </c>
      <c r="S1493" s="117">
        <v>1.8</v>
      </c>
      <c r="T1493" s="118">
        <v>1000000</v>
      </c>
      <c r="U1493" s="118">
        <v>5137</v>
      </c>
      <c r="V1493" s="116">
        <f t="shared" si="5942"/>
        <v>994863</v>
      </c>
      <c r="W1493" s="116">
        <f t="shared" si="5943"/>
        <v>5137</v>
      </c>
      <c r="X1493" s="118"/>
      <c r="Y1493" s="119">
        <f t="shared" si="5944"/>
        <v>0</v>
      </c>
      <c r="Z1493" s="120" t="e">
        <f t="shared" si="5945"/>
        <v>#DIV/0!</v>
      </c>
      <c r="AA1493" s="121">
        <f t="shared" si="5946"/>
        <v>1000</v>
      </c>
      <c r="AB1493" s="122">
        <f t="shared" si="5947"/>
        <v>5.1369999999999996</v>
      </c>
      <c r="AC1493" s="121">
        <f t="shared" si="5948"/>
        <v>-994.86300000000006</v>
      </c>
      <c r="AD1493" s="123">
        <f t="shared" si="5949"/>
        <v>1800</v>
      </c>
      <c r="AE1493" s="293">
        <v>17</v>
      </c>
      <c r="AF1493" s="124">
        <f t="shared" si="5950"/>
        <v>-1783</v>
      </c>
      <c r="AG1493" s="124">
        <v>0</v>
      </c>
      <c r="AH1493" s="124">
        <f t="shared" si="5951"/>
        <v>11.863</v>
      </c>
      <c r="AI1493" s="340">
        <f t="shared" si="5952"/>
        <v>0.69782352941176473</v>
      </c>
    </row>
    <row r="1494" spans="1:35" ht="15" hidden="1" customHeight="1" thickBot="1" x14ac:dyDescent="0.3">
      <c r="A1494" s="361" t="s">
        <v>2217</v>
      </c>
      <c r="B1494" s="97">
        <v>2016</v>
      </c>
      <c r="C1494" s="97">
        <v>7</v>
      </c>
      <c r="D1494" s="112" t="s">
        <v>2298</v>
      </c>
      <c r="E1494" s="99">
        <v>42552</v>
      </c>
      <c r="F1494" s="113">
        <v>42582</v>
      </c>
      <c r="G1494" s="100">
        <f t="shared" ref="G1494:G1495" ca="1" si="5953">IF($N$1&gt;F1494,0,(F1494-$N$1))</f>
        <v>0</v>
      </c>
      <c r="H1494" s="96" t="s">
        <v>84</v>
      </c>
      <c r="I1494" s="96" t="s">
        <v>170</v>
      </c>
      <c r="J1494" s="96" t="s">
        <v>2219</v>
      </c>
      <c r="K1494" s="101" t="str">
        <f t="shared" ref="K1494:K1495" ca="1" si="5954">IF(F1494=0,$L$3,(IF(G1494=0,$L$1,$L$2)))</f>
        <v>Completed</v>
      </c>
      <c r="L1494" s="97" t="s">
        <v>1372</v>
      </c>
      <c r="M1494" s="97" t="s">
        <v>58</v>
      </c>
      <c r="N1494" s="97" t="s">
        <v>286</v>
      </c>
      <c r="O1494" s="97" t="s">
        <v>60</v>
      </c>
      <c r="P1494" s="97" t="s">
        <v>61</v>
      </c>
      <c r="Q1494" s="97" t="s">
        <v>62</v>
      </c>
      <c r="R1494" s="102"/>
      <c r="S1494" s="102">
        <v>1.8</v>
      </c>
      <c r="T1494" s="103">
        <v>769</v>
      </c>
      <c r="U1494" s="103">
        <v>769</v>
      </c>
      <c r="V1494" s="101">
        <f t="shared" ref="V1494:V1495" si="5955">IF(U1494&gt;T1494,0,T1494-U1494)</f>
        <v>0</v>
      </c>
      <c r="W1494" s="101">
        <f t="shared" ref="W1494:W1495" si="5956">IF(U1494&gt;T1494,T1494,U1494)</f>
        <v>769</v>
      </c>
      <c r="X1494" s="103"/>
      <c r="Y1494" s="104">
        <f t="shared" ref="Y1494:Y1495" si="5957">X1494/U1494</f>
        <v>0</v>
      </c>
      <c r="Z1494" s="105" t="e">
        <f t="shared" ref="Z1494:Z1495" si="5958">AE1494/X1494</f>
        <v>#DIV/0!</v>
      </c>
      <c r="AA1494" s="106">
        <f t="shared" ref="AA1494:AA1495" si="5959">IF(O1494="cpv",(T1494*R1494),(T1494/1000*R1494))</f>
        <v>0</v>
      </c>
      <c r="AB1494" s="107">
        <f t="shared" ref="AB1494:AB1495" si="5960">IF(O1494="cpv",(IF(V1494&gt;0,U1494*R1494,AA1494)),(IF(V1494&gt;0,U1494/1000*R1494,AA1494)))</f>
        <v>0</v>
      </c>
      <c r="AC1494" s="106">
        <f t="shared" ref="AC1494:AC1495" si="5961">AB1494-AA1494</f>
        <v>0</v>
      </c>
      <c r="AD1494" s="108">
        <f t="shared" ref="AD1494:AD1495" si="5962">IF(O1494="cpv",(T1494*S1494),(T1494/1000*S1494))</f>
        <v>1.3842000000000001</v>
      </c>
      <c r="AE1494" s="298">
        <v>1</v>
      </c>
      <c r="AF1494" s="109">
        <f t="shared" ref="AF1494:AF1495" si="5963">AE1494-AD1494</f>
        <v>-0.3842000000000001</v>
      </c>
      <c r="AG1494" s="109">
        <v>0</v>
      </c>
      <c r="AH1494" s="109">
        <f t="shared" ref="AH1494:AH1495" si="5964">AE1494-AB1494-AG1494</f>
        <v>1</v>
      </c>
      <c r="AI1494" s="341">
        <f t="shared" ref="AI1494:AI1495" si="5965">AH1494/AE1494</f>
        <v>1</v>
      </c>
    </row>
    <row r="1495" spans="1:35" ht="15.75" hidden="1" customHeight="1" thickBot="1" x14ac:dyDescent="0.3">
      <c r="A1495" s="360" t="s">
        <v>2218</v>
      </c>
      <c r="B1495" s="157">
        <v>2016</v>
      </c>
      <c r="C1495" s="157">
        <v>7</v>
      </c>
      <c r="D1495" s="112" t="s">
        <v>2298</v>
      </c>
      <c r="E1495" s="159">
        <v>42552</v>
      </c>
      <c r="F1495" s="143">
        <v>42582</v>
      </c>
      <c r="G1495" s="343">
        <f t="shared" ca="1" si="5953"/>
        <v>0</v>
      </c>
      <c r="H1495" s="156" t="s">
        <v>84</v>
      </c>
      <c r="I1495" s="156" t="s">
        <v>170</v>
      </c>
      <c r="J1495" s="156" t="s">
        <v>2219</v>
      </c>
      <c r="K1495" s="344" t="str">
        <f t="shared" ca="1" si="5954"/>
        <v>Completed</v>
      </c>
      <c r="L1495" s="157" t="s">
        <v>64</v>
      </c>
      <c r="M1495" s="157" t="s">
        <v>58</v>
      </c>
      <c r="N1495" s="157" t="s">
        <v>286</v>
      </c>
      <c r="O1495" s="157" t="s">
        <v>60</v>
      </c>
      <c r="P1495" s="157" t="s">
        <v>61</v>
      </c>
      <c r="Q1495" s="157" t="s">
        <v>62</v>
      </c>
      <c r="R1495" s="158">
        <v>0.2</v>
      </c>
      <c r="S1495" s="158">
        <v>1.8</v>
      </c>
      <c r="T1495" s="345">
        <v>1500000</v>
      </c>
      <c r="U1495" s="345">
        <v>951668</v>
      </c>
      <c r="V1495" s="344">
        <f t="shared" si="5955"/>
        <v>548332</v>
      </c>
      <c r="W1495" s="344">
        <f t="shared" si="5956"/>
        <v>951668</v>
      </c>
      <c r="X1495" s="345">
        <v>151</v>
      </c>
      <c r="Y1495" s="346">
        <f t="shared" si="5957"/>
        <v>1.5866877944829499E-4</v>
      </c>
      <c r="Z1495" s="347">
        <f t="shared" si="5958"/>
        <v>9.4713245033112585</v>
      </c>
      <c r="AA1495" s="348">
        <f t="shared" si="5959"/>
        <v>300</v>
      </c>
      <c r="AB1495" s="349">
        <f t="shared" si="5960"/>
        <v>190.33360000000002</v>
      </c>
      <c r="AC1495" s="348">
        <f t="shared" si="5961"/>
        <v>-109.66639999999998</v>
      </c>
      <c r="AD1495" s="350">
        <f t="shared" si="5962"/>
        <v>2700</v>
      </c>
      <c r="AE1495" s="351">
        <v>1430.17</v>
      </c>
      <c r="AF1495" s="352">
        <f t="shared" si="5963"/>
        <v>-1269.83</v>
      </c>
      <c r="AG1495" s="352">
        <v>0</v>
      </c>
      <c r="AH1495" s="352">
        <f t="shared" si="5964"/>
        <v>1239.8364000000001</v>
      </c>
      <c r="AI1495" s="353">
        <f t="shared" si="5965"/>
        <v>0.86691540166553627</v>
      </c>
    </row>
    <row r="1496" spans="1:35" ht="15" hidden="1" customHeight="1" thickBot="1" x14ac:dyDescent="0.3">
      <c r="A1496" s="359" t="s">
        <v>2220</v>
      </c>
      <c r="B1496" s="111">
        <v>2016</v>
      </c>
      <c r="C1496" s="111">
        <v>7</v>
      </c>
      <c r="D1496" s="112" t="s">
        <v>2298</v>
      </c>
      <c r="E1496" s="113">
        <v>42552</v>
      </c>
      <c r="F1496" s="113">
        <v>42582</v>
      </c>
      <c r="G1496" s="114">
        <f t="shared" ref="G1496:G1497" ca="1" si="5966">IF($N$1&gt;F1496,0,(F1496-$N$1))</f>
        <v>0</v>
      </c>
      <c r="H1496" s="115" t="s">
        <v>84</v>
      </c>
      <c r="I1496" s="115" t="s">
        <v>170</v>
      </c>
      <c r="J1496" s="115" t="s">
        <v>2223</v>
      </c>
      <c r="K1496" s="116" t="str">
        <f t="shared" ref="K1496:K1497" ca="1" si="5967">IF(F1496=0,$L$3,(IF(G1496=0,$L$1,$L$2)))</f>
        <v>Completed</v>
      </c>
      <c r="L1496" s="111" t="s">
        <v>175</v>
      </c>
      <c r="M1496" s="111" t="s">
        <v>58</v>
      </c>
      <c r="N1496" s="111" t="s">
        <v>59</v>
      </c>
      <c r="O1496" s="111" t="s">
        <v>60</v>
      </c>
      <c r="P1496" s="111" t="s">
        <v>61</v>
      </c>
      <c r="Q1496" s="111" t="s">
        <v>62</v>
      </c>
      <c r="R1496" s="102">
        <v>1</v>
      </c>
      <c r="S1496" s="117">
        <v>2</v>
      </c>
      <c r="T1496" s="118">
        <v>1000000</v>
      </c>
      <c r="U1496" s="118">
        <v>490286</v>
      </c>
      <c r="V1496" s="116">
        <f t="shared" ref="V1496:V1497" si="5968">IF(U1496&gt;T1496,0,T1496-U1496)</f>
        <v>509714</v>
      </c>
      <c r="W1496" s="116">
        <f t="shared" ref="W1496:W1497" si="5969">IF(U1496&gt;T1496,T1496,U1496)</f>
        <v>490286</v>
      </c>
      <c r="X1496" s="118"/>
      <c r="Y1496" s="119">
        <f t="shared" ref="Y1496:Y1497" si="5970">X1496/U1496</f>
        <v>0</v>
      </c>
      <c r="Z1496" s="120" t="e">
        <f t="shared" ref="Z1496:Z1497" si="5971">AE1496/X1496</f>
        <v>#DIV/0!</v>
      </c>
      <c r="AA1496" s="121">
        <f t="shared" ref="AA1496:AA1497" si="5972">IF(O1496="cpv",(T1496*R1496),(T1496/1000*R1496))</f>
        <v>1000</v>
      </c>
      <c r="AB1496" s="122">
        <f t="shared" ref="AB1496" si="5973">IF(O1496="cpv",(IF(V1496&gt;0,U1496*R1496,AA1496)),(IF(V1496&gt;0,U1496/1000*R1496,AA1496)))</f>
        <v>490.286</v>
      </c>
      <c r="AC1496" s="121">
        <f t="shared" ref="AC1496:AC1497" si="5974">AB1496-AA1496</f>
        <v>-509.714</v>
      </c>
      <c r="AD1496" s="123">
        <f t="shared" ref="AD1496:AD1497" si="5975">IF(O1496="cpv",(T1496*S1496),(T1496/1000*S1496))</f>
        <v>2000</v>
      </c>
      <c r="AE1496" s="293">
        <v>980.48</v>
      </c>
      <c r="AF1496" s="124">
        <f t="shared" ref="AF1496:AF1497" si="5976">AE1496-AD1496</f>
        <v>-1019.52</v>
      </c>
      <c r="AG1496" s="124">
        <v>0</v>
      </c>
      <c r="AH1496" s="124">
        <f t="shared" ref="AH1496:AH1497" si="5977">AE1496-AB1496-AG1496</f>
        <v>490.19400000000002</v>
      </c>
      <c r="AI1496" s="340">
        <f t="shared" ref="AI1496:AI1497" si="5978">AH1496/AE1496</f>
        <v>0.49995308420365536</v>
      </c>
    </row>
    <row r="1497" spans="1:35" ht="15" hidden="1" customHeight="1" thickBot="1" x14ac:dyDescent="0.3">
      <c r="A1497" s="361" t="s">
        <v>2221</v>
      </c>
      <c r="B1497" s="97">
        <v>2016</v>
      </c>
      <c r="C1497" s="97">
        <v>7</v>
      </c>
      <c r="D1497" s="112" t="s">
        <v>2298</v>
      </c>
      <c r="E1497" s="99">
        <v>42552</v>
      </c>
      <c r="F1497" s="99">
        <v>42582</v>
      </c>
      <c r="G1497" s="100">
        <f t="shared" ca="1" si="5966"/>
        <v>0</v>
      </c>
      <c r="H1497" s="96" t="s">
        <v>84</v>
      </c>
      <c r="I1497" s="96" t="s">
        <v>170</v>
      </c>
      <c r="J1497" s="96" t="s">
        <v>2223</v>
      </c>
      <c r="K1497" s="101" t="str">
        <f t="shared" ca="1" si="5967"/>
        <v>Completed</v>
      </c>
      <c r="L1497" s="97" t="s">
        <v>1372</v>
      </c>
      <c r="M1497" s="97" t="s">
        <v>58</v>
      </c>
      <c r="N1497" s="97" t="s">
        <v>59</v>
      </c>
      <c r="O1497" s="97" t="s">
        <v>60</v>
      </c>
      <c r="P1497" s="97" t="s">
        <v>61</v>
      </c>
      <c r="Q1497" s="97" t="s">
        <v>62</v>
      </c>
      <c r="R1497" s="102"/>
      <c r="S1497" s="102">
        <v>2</v>
      </c>
      <c r="T1497" s="103">
        <v>681</v>
      </c>
      <c r="U1497" s="103">
        <v>681</v>
      </c>
      <c r="V1497" s="101">
        <f t="shared" si="5968"/>
        <v>0</v>
      </c>
      <c r="W1497" s="101">
        <f t="shared" si="5969"/>
        <v>681</v>
      </c>
      <c r="X1497" s="103"/>
      <c r="Y1497" s="104">
        <f t="shared" si="5970"/>
        <v>0</v>
      </c>
      <c r="Z1497" s="105" t="e">
        <f t="shared" si="5971"/>
        <v>#DIV/0!</v>
      </c>
      <c r="AA1497" s="106">
        <f t="shared" si="5972"/>
        <v>0</v>
      </c>
      <c r="AB1497" s="107">
        <v>30</v>
      </c>
      <c r="AC1497" s="106">
        <f t="shared" si="5974"/>
        <v>30</v>
      </c>
      <c r="AD1497" s="108">
        <f t="shared" si="5975"/>
        <v>1.3620000000000001</v>
      </c>
      <c r="AE1497" s="298">
        <v>1</v>
      </c>
      <c r="AF1497" s="109">
        <f t="shared" si="5976"/>
        <v>-0.3620000000000001</v>
      </c>
      <c r="AG1497" s="109">
        <v>0</v>
      </c>
      <c r="AH1497" s="109">
        <f t="shared" si="5977"/>
        <v>-29</v>
      </c>
      <c r="AI1497" s="341">
        <f t="shared" si="5978"/>
        <v>-29</v>
      </c>
    </row>
    <row r="1498" spans="1:35" ht="15.75" hidden="1" customHeight="1" thickBot="1" x14ac:dyDescent="0.3">
      <c r="A1498" s="360" t="s">
        <v>2222</v>
      </c>
      <c r="B1498" s="157">
        <v>2016</v>
      </c>
      <c r="C1498" s="157">
        <v>7</v>
      </c>
      <c r="D1498" s="112" t="s">
        <v>2298</v>
      </c>
      <c r="E1498" s="159">
        <v>42552</v>
      </c>
      <c r="F1498" s="159">
        <v>42582</v>
      </c>
      <c r="G1498" s="343">
        <f t="shared" ref="G1498:G1499" ca="1" si="5979">IF($N$1&gt;F1498,0,(F1498-$N$1))</f>
        <v>0</v>
      </c>
      <c r="H1498" s="156" t="s">
        <v>84</v>
      </c>
      <c r="I1498" s="156" t="s">
        <v>170</v>
      </c>
      <c r="J1498" s="156" t="s">
        <v>2223</v>
      </c>
      <c r="K1498" s="344" t="str">
        <f t="shared" ref="K1498:K1499" ca="1" si="5980">IF(F1498=0,$L$3,(IF(G1498=0,$L$1,$L$2)))</f>
        <v>Completed</v>
      </c>
      <c r="L1498" s="157" t="s">
        <v>64</v>
      </c>
      <c r="M1498" s="157" t="s">
        <v>58</v>
      </c>
      <c r="N1498" s="157" t="s">
        <v>59</v>
      </c>
      <c r="O1498" s="157" t="s">
        <v>60</v>
      </c>
      <c r="P1498" s="157" t="s">
        <v>61</v>
      </c>
      <c r="Q1498" s="157" t="s">
        <v>62</v>
      </c>
      <c r="R1498" s="158">
        <v>0.2</v>
      </c>
      <c r="S1498" s="158">
        <v>2</v>
      </c>
      <c r="T1498" s="345">
        <v>1500000</v>
      </c>
      <c r="U1498" s="345">
        <v>922343</v>
      </c>
      <c r="V1498" s="344">
        <f t="shared" ref="V1498:V1499" si="5981">IF(U1498&gt;T1498,0,T1498-U1498)</f>
        <v>577657</v>
      </c>
      <c r="W1498" s="344">
        <f t="shared" ref="W1498:W1499" si="5982">IF(U1498&gt;T1498,T1498,U1498)</f>
        <v>922343</v>
      </c>
      <c r="X1498" s="345">
        <v>164</v>
      </c>
      <c r="Y1498" s="346" t="s">
        <v>2293</v>
      </c>
      <c r="Z1498" s="347">
        <f t="shared" ref="Z1498:Z1499" si="5983">AE1498/X1498</f>
        <v>9.2987804878048781</v>
      </c>
      <c r="AA1498" s="348">
        <f t="shared" ref="AA1498:AA1499" si="5984">IF(O1498="cpv",(T1498*R1498),(T1498/1000*R1498))</f>
        <v>300</v>
      </c>
      <c r="AB1498" s="349">
        <f t="shared" ref="AB1498:AB1499" si="5985">IF(O1498="cpv",(IF(V1498&gt;0,U1498*R1498,AA1498)),(IF(V1498&gt;0,U1498/1000*R1498,AA1498)))</f>
        <v>184.46860000000001</v>
      </c>
      <c r="AC1498" s="348">
        <f t="shared" ref="AC1498:AC1499" si="5986">AB1498-AA1498</f>
        <v>-115.53139999999999</v>
      </c>
      <c r="AD1498" s="350">
        <f t="shared" ref="AD1498:AD1499" si="5987">IF(O1498="cpv",(T1498*S1498),(T1498/1000*S1498))</f>
        <v>3000</v>
      </c>
      <c r="AE1498" s="351">
        <v>1525</v>
      </c>
      <c r="AF1498" s="352">
        <f t="shared" ref="AF1498:AF1499" si="5988">AE1498-AD1498</f>
        <v>-1475</v>
      </c>
      <c r="AG1498" s="352">
        <v>0</v>
      </c>
      <c r="AH1498" s="352">
        <f t="shared" ref="AH1498:AH1499" si="5989">AE1498-AB1498-AG1498</f>
        <v>1340.5314000000001</v>
      </c>
      <c r="AI1498" s="353">
        <f t="shared" ref="AI1498:AI1499" si="5990">AH1498/AE1498</f>
        <v>0.87903698360655746</v>
      </c>
    </row>
    <row r="1499" spans="1:35" ht="15" hidden="1" customHeight="1" thickBot="1" x14ac:dyDescent="0.3">
      <c r="A1499" s="359" t="s">
        <v>2224</v>
      </c>
      <c r="B1499" s="111">
        <v>2016</v>
      </c>
      <c r="C1499" s="111">
        <v>7</v>
      </c>
      <c r="D1499" s="112" t="s">
        <v>2298</v>
      </c>
      <c r="E1499" s="113">
        <v>42552</v>
      </c>
      <c r="F1499" s="113">
        <v>42566</v>
      </c>
      <c r="G1499" s="114">
        <f t="shared" ca="1" si="5979"/>
        <v>0</v>
      </c>
      <c r="H1499" s="115" t="s">
        <v>84</v>
      </c>
      <c r="I1499" s="115" t="s">
        <v>170</v>
      </c>
      <c r="J1499" s="115" t="s">
        <v>2226</v>
      </c>
      <c r="K1499" s="116" t="str">
        <f t="shared" ca="1" si="5980"/>
        <v>Completed</v>
      </c>
      <c r="L1499" s="111" t="s">
        <v>57</v>
      </c>
      <c r="M1499" s="111" t="s">
        <v>58</v>
      </c>
      <c r="N1499" s="111" t="s">
        <v>59</v>
      </c>
      <c r="O1499" s="111" t="s">
        <v>60</v>
      </c>
      <c r="P1499" s="111" t="s">
        <v>61</v>
      </c>
      <c r="Q1499" s="111" t="s">
        <v>62</v>
      </c>
      <c r="R1499" s="117">
        <v>0.5</v>
      </c>
      <c r="S1499" s="117">
        <v>0.8</v>
      </c>
      <c r="T1499" s="118">
        <v>250000</v>
      </c>
      <c r="U1499" s="118">
        <v>250056</v>
      </c>
      <c r="V1499" s="116">
        <f t="shared" si="5981"/>
        <v>0</v>
      </c>
      <c r="W1499" s="116">
        <f t="shared" si="5982"/>
        <v>250000</v>
      </c>
      <c r="X1499" s="118"/>
      <c r="Y1499" s="119">
        <f t="shared" ref="Y1499" si="5991">X1499/U1499</f>
        <v>0</v>
      </c>
      <c r="Z1499" s="120" t="e">
        <f t="shared" si="5983"/>
        <v>#DIV/0!</v>
      </c>
      <c r="AA1499" s="121">
        <f t="shared" si="5984"/>
        <v>125</v>
      </c>
      <c r="AB1499" s="122">
        <f t="shared" si="5985"/>
        <v>125</v>
      </c>
      <c r="AC1499" s="121">
        <f t="shared" si="5986"/>
        <v>0</v>
      </c>
      <c r="AD1499" s="123">
        <f t="shared" si="5987"/>
        <v>200</v>
      </c>
      <c r="AE1499" s="293">
        <v>40.68</v>
      </c>
      <c r="AF1499" s="124">
        <f t="shared" si="5988"/>
        <v>-159.32</v>
      </c>
      <c r="AG1499" s="124">
        <v>0</v>
      </c>
      <c r="AH1499" s="124">
        <f t="shared" si="5989"/>
        <v>-84.32</v>
      </c>
      <c r="AI1499" s="340">
        <f t="shared" si="5990"/>
        <v>-2.072763028515241</v>
      </c>
    </row>
    <row r="1500" spans="1:35" ht="15.75" hidden="1" customHeight="1" thickBot="1" x14ac:dyDescent="0.3">
      <c r="A1500" s="360" t="s">
        <v>2225</v>
      </c>
      <c r="B1500" s="157">
        <v>2016</v>
      </c>
      <c r="C1500" s="157">
        <v>7</v>
      </c>
      <c r="D1500" s="112" t="s">
        <v>2298</v>
      </c>
      <c r="E1500" s="159">
        <v>42552</v>
      </c>
      <c r="F1500" s="159">
        <v>42566</v>
      </c>
      <c r="G1500" s="343">
        <f t="shared" ref="G1500:G1501" ca="1" si="5992">IF($N$1&gt;F1500,0,(F1500-$N$1))</f>
        <v>0</v>
      </c>
      <c r="H1500" s="156" t="s">
        <v>84</v>
      </c>
      <c r="I1500" s="156" t="s">
        <v>170</v>
      </c>
      <c r="J1500" s="156" t="s">
        <v>2226</v>
      </c>
      <c r="K1500" s="344" t="str">
        <f t="shared" ref="K1500:K1501" ca="1" si="5993">IF(F1500=0,$L$3,(IF(G1500=0,$L$1,$L$2)))</f>
        <v>Completed</v>
      </c>
      <c r="L1500" s="157" t="s">
        <v>82</v>
      </c>
      <c r="M1500" s="157" t="s">
        <v>58</v>
      </c>
      <c r="N1500" s="157" t="s">
        <v>59</v>
      </c>
      <c r="O1500" s="157" t="s">
        <v>60</v>
      </c>
      <c r="P1500" s="157" t="s">
        <v>61</v>
      </c>
      <c r="Q1500" s="157" t="s">
        <v>62</v>
      </c>
      <c r="R1500" s="158">
        <v>0.1</v>
      </c>
      <c r="S1500" s="158">
        <v>0.8</v>
      </c>
      <c r="T1500" s="345">
        <v>500000</v>
      </c>
      <c r="U1500" s="345">
        <v>504591</v>
      </c>
      <c r="V1500" s="344">
        <f t="shared" ref="V1500:V1501" si="5994">IF(U1500&gt;T1500,0,T1500-U1500)</f>
        <v>0</v>
      </c>
      <c r="W1500" s="344">
        <f t="shared" ref="W1500:W1501" si="5995">IF(U1500&gt;T1500,T1500,U1500)</f>
        <v>500000</v>
      </c>
      <c r="X1500" s="345"/>
      <c r="Y1500" s="346">
        <f t="shared" ref="Y1500:Y1501" si="5996">X1500/U1500</f>
        <v>0</v>
      </c>
      <c r="Z1500" s="347" t="e">
        <f t="shared" ref="Z1500:Z1501" si="5997">AE1500/X1500</f>
        <v>#DIV/0!</v>
      </c>
      <c r="AA1500" s="348">
        <f t="shared" ref="AA1500:AA1501" si="5998">IF(O1500="cpv",(T1500*R1500),(T1500/1000*R1500))</f>
        <v>50</v>
      </c>
      <c r="AB1500" s="349">
        <f t="shared" ref="AB1500:AB1501" si="5999">IF(O1500="cpv",(IF(V1500&gt;0,U1500*R1500,AA1500)),(IF(V1500&gt;0,U1500/1000*R1500,AA1500)))</f>
        <v>50</v>
      </c>
      <c r="AC1500" s="348">
        <f t="shared" ref="AC1500:AC1501" si="6000">AB1500-AA1500</f>
        <v>0</v>
      </c>
      <c r="AD1500" s="350">
        <f t="shared" ref="AD1500:AD1501" si="6001">IF(O1500="cpv",(T1500*S1500),(T1500/1000*S1500))</f>
        <v>400</v>
      </c>
      <c r="AE1500" s="351">
        <v>59</v>
      </c>
      <c r="AF1500" s="352">
        <f t="shared" ref="AF1500:AF1501" si="6002">AE1500-AD1500</f>
        <v>-341</v>
      </c>
      <c r="AG1500" s="352">
        <v>0</v>
      </c>
      <c r="AH1500" s="352">
        <f t="shared" ref="AH1500:AH1501" si="6003">AE1500-AB1500-AG1500</f>
        <v>9</v>
      </c>
      <c r="AI1500" s="353">
        <f t="shared" ref="AI1500:AI1501" si="6004">AH1500/AE1500</f>
        <v>0.15254237288135594</v>
      </c>
    </row>
    <row r="1501" spans="1:35" ht="15" hidden="1" customHeight="1" thickBot="1" x14ac:dyDescent="0.3">
      <c r="A1501" s="359" t="s">
        <v>2227</v>
      </c>
      <c r="B1501" s="111">
        <v>2016</v>
      </c>
      <c r="C1501" s="111">
        <v>7</v>
      </c>
      <c r="D1501" s="112" t="s">
        <v>2298</v>
      </c>
      <c r="E1501" s="113">
        <v>42552</v>
      </c>
      <c r="F1501" s="113">
        <v>42582</v>
      </c>
      <c r="G1501" s="114">
        <f t="shared" ca="1" si="5992"/>
        <v>0</v>
      </c>
      <c r="H1501" s="115" t="s">
        <v>84</v>
      </c>
      <c r="I1501" s="115" t="s">
        <v>170</v>
      </c>
      <c r="J1501" s="115" t="s">
        <v>2229</v>
      </c>
      <c r="K1501" s="116" t="str">
        <f t="shared" ca="1" si="5993"/>
        <v>Completed</v>
      </c>
      <c r="L1501" s="111" t="s">
        <v>64</v>
      </c>
      <c r="M1501" s="111" t="s">
        <v>58</v>
      </c>
      <c r="N1501" s="111" t="s">
        <v>59</v>
      </c>
      <c r="O1501" s="111" t="s">
        <v>60</v>
      </c>
      <c r="P1501" s="111" t="s">
        <v>61</v>
      </c>
      <c r="Q1501" s="111" t="s">
        <v>62</v>
      </c>
      <c r="R1501" s="117">
        <v>0.2</v>
      </c>
      <c r="S1501" s="117">
        <v>0.8</v>
      </c>
      <c r="T1501" s="118">
        <v>2500000</v>
      </c>
      <c r="U1501" s="118">
        <v>1063878</v>
      </c>
      <c r="V1501" s="116">
        <f t="shared" si="5994"/>
        <v>1436122</v>
      </c>
      <c r="W1501" s="116">
        <f t="shared" si="5995"/>
        <v>1063878</v>
      </c>
      <c r="X1501" s="118"/>
      <c r="Y1501" s="119">
        <f t="shared" si="5996"/>
        <v>0</v>
      </c>
      <c r="Z1501" s="120" t="e">
        <f t="shared" si="5997"/>
        <v>#DIV/0!</v>
      </c>
      <c r="AA1501" s="121">
        <f t="shared" si="5998"/>
        <v>500</v>
      </c>
      <c r="AB1501" s="122">
        <f t="shared" si="5999"/>
        <v>212.7756</v>
      </c>
      <c r="AC1501" s="121">
        <f t="shared" si="6000"/>
        <v>-287.2244</v>
      </c>
      <c r="AD1501" s="123">
        <f t="shared" si="6001"/>
        <v>2000</v>
      </c>
      <c r="AE1501" s="293">
        <v>850</v>
      </c>
      <c r="AF1501" s="124">
        <f t="shared" si="6002"/>
        <v>-1150</v>
      </c>
      <c r="AG1501" s="124">
        <v>0</v>
      </c>
      <c r="AH1501" s="124">
        <f t="shared" si="6003"/>
        <v>637.22440000000006</v>
      </c>
      <c r="AI1501" s="340">
        <f t="shared" si="6004"/>
        <v>0.74967576470588237</v>
      </c>
    </row>
    <row r="1502" spans="1:35" ht="15.75" hidden="1" customHeight="1" thickBot="1" x14ac:dyDescent="0.3">
      <c r="A1502" s="360" t="s">
        <v>2228</v>
      </c>
      <c r="B1502" s="157">
        <v>2016</v>
      </c>
      <c r="C1502" s="157">
        <v>7</v>
      </c>
      <c r="D1502" s="112" t="s">
        <v>2298</v>
      </c>
      <c r="E1502" s="159">
        <v>42552</v>
      </c>
      <c r="F1502" s="159">
        <v>42582</v>
      </c>
      <c r="G1502" s="343">
        <f t="shared" ref="G1502:G1503" ca="1" si="6005">IF($N$1&gt;F1502,0,(F1502-$N$1))</f>
        <v>0</v>
      </c>
      <c r="H1502" s="156" t="s">
        <v>84</v>
      </c>
      <c r="I1502" s="156" t="s">
        <v>170</v>
      </c>
      <c r="J1502" s="156" t="s">
        <v>2229</v>
      </c>
      <c r="K1502" s="344" t="str">
        <f t="shared" ref="K1502:K1503" ca="1" si="6006">IF(F1502=0,$L$3,(IF(G1502=0,$L$1,$L$2)))</f>
        <v>Completed</v>
      </c>
      <c r="L1502" s="157" t="s">
        <v>82</v>
      </c>
      <c r="M1502" s="157" t="s">
        <v>58</v>
      </c>
      <c r="N1502" s="157" t="s">
        <v>59</v>
      </c>
      <c r="O1502" s="157" t="s">
        <v>60</v>
      </c>
      <c r="P1502" s="157" t="s">
        <v>61</v>
      </c>
      <c r="Q1502" s="157" t="s">
        <v>62</v>
      </c>
      <c r="R1502" s="158">
        <v>0.1</v>
      </c>
      <c r="S1502" s="158">
        <v>0.8</v>
      </c>
      <c r="T1502" s="345">
        <v>1000000</v>
      </c>
      <c r="U1502" s="345">
        <v>304317</v>
      </c>
      <c r="V1502" s="344">
        <f t="shared" ref="V1502:V1503" si="6007">IF(U1502&gt;T1502,0,T1502-U1502)</f>
        <v>695683</v>
      </c>
      <c r="W1502" s="344">
        <f t="shared" ref="W1502:W1503" si="6008">IF(U1502&gt;T1502,T1502,U1502)</f>
        <v>304317</v>
      </c>
      <c r="X1502" s="345"/>
      <c r="Y1502" s="346">
        <f t="shared" ref="Y1502" si="6009">X1502/U1502</f>
        <v>0</v>
      </c>
      <c r="Z1502" s="347" t="e">
        <f t="shared" ref="Z1502:Z1503" si="6010">AE1502/X1502</f>
        <v>#DIV/0!</v>
      </c>
      <c r="AA1502" s="348">
        <f t="shared" ref="AA1502:AA1503" si="6011">IF(O1502="cpv",(T1502*R1502),(T1502/1000*R1502))</f>
        <v>100</v>
      </c>
      <c r="AB1502" s="349">
        <v>250</v>
      </c>
      <c r="AC1502" s="348">
        <f t="shared" ref="AC1502:AC1503" si="6012">AB1502-AA1502</f>
        <v>150</v>
      </c>
      <c r="AD1502" s="350">
        <f t="shared" ref="AD1502:AD1503" si="6013">IF(O1502="cpv",(T1502*S1502),(T1502/1000*S1502))</f>
        <v>800</v>
      </c>
      <c r="AE1502" s="351">
        <v>777.31</v>
      </c>
      <c r="AF1502" s="352">
        <f t="shared" ref="AF1502:AF1503" si="6014">AE1502-AD1502</f>
        <v>-22.690000000000055</v>
      </c>
      <c r="AG1502" s="352">
        <v>0</v>
      </c>
      <c r="AH1502" s="352">
        <f t="shared" ref="AH1502:AH1503" si="6015">AE1502-AB1502-AG1502</f>
        <v>527.30999999999995</v>
      </c>
      <c r="AI1502" s="353">
        <f t="shared" ref="AI1502:AI1503" si="6016">AH1502/AE1502</f>
        <v>0.67837799590896808</v>
      </c>
    </row>
    <row r="1503" spans="1:35" ht="15.75" hidden="1" customHeight="1" thickBot="1" x14ac:dyDescent="0.3">
      <c r="A1503" s="362" t="s">
        <v>2230</v>
      </c>
      <c r="B1503" s="141">
        <v>2016</v>
      </c>
      <c r="C1503" s="141">
        <v>7</v>
      </c>
      <c r="D1503" s="112" t="s">
        <v>2298</v>
      </c>
      <c r="E1503" s="143">
        <v>42552</v>
      </c>
      <c r="F1503" s="143">
        <v>42582</v>
      </c>
      <c r="G1503" s="144">
        <f t="shared" ca="1" si="6005"/>
        <v>0</v>
      </c>
      <c r="H1503" s="145" t="s">
        <v>84</v>
      </c>
      <c r="I1503" s="145" t="s">
        <v>170</v>
      </c>
      <c r="J1503" s="145" t="s">
        <v>2231</v>
      </c>
      <c r="K1503" s="146" t="str">
        <f t="shared" ca="1" si="6006"/>
        <v>Completed</v>
      </c>
      <c r="L1503" s="141" t="s">
        <v>77</v>
      </c>
      <c r="M1503" s="141" t="s">
        <v>58</v>
      </c>
      <c r="N1503" s="141" t="s">
        <v>108</v>
      </c>
      <c r="O1503" s="141" t="s">
        <v>109</v>
      </c>
      <c r="P1503" s="141" t="s">
        <v>100</v>
      </c>
      <c r="Q1503" s="141" t="s">
        <v>101</v>
      </c>
      <c r="R1503" s="147">
        <v>1.4999999999999999E-2</v>
      </c>
      <c r="S1503" s="147">
        <v>0.03</v>
      </c>
      <c r="T1503" s="148">
        <v>50000</v>
      </c>
      <c r="U1503" s="148">
        <v>16630</v>
      </c>
      <c r="V1503" s="146">
        <f t="shared" si="6007"/>
        <v>33370</v>
      </c>
      <c r="W1503" s="146">
        <f t="shared" si="6008"/>
        <v>16630</v>
      </c>
      <c r="X1503" s="148"/>
      <c r="Y1503" s="149">
        <v>10.19</v>
      </c>
      <c r="Z1503" s="150" t="e">
        <f t="shared" si="6010"/>
        <v>#DIV/0!</v>
      </c>
      <c r="AA1503" s="151">
        <f t="shared" si="6011"/>
        <v>750</v>
      </c>
      <c r="AB1503" s="152">
        <f t="shared" ref="AB1503" si="6017">IF(O1503="cpv",(IF(V1503&gt;0,U1503*R1503,AA1503)),(IF(V1503&gt;0,U1503/1000*R1503,AA1503)))</f>
        <v>249.45</v>
      </c>
      <c r="AC1503" s="151">
        <f t="shared" si="6012"/>
        <v>-500.55</v>
      </c>
      <c r="AD1503" s="153">
        <f t="shared" si="6013"/>
        <v>1500</v>
      </c>
      <c r="AE1503" s="295">
        <v>499.08</v>
      </c>
      <c r="AF1503" s="154">
        <f t="shared" si="6014"/>
        <v>-1000.9200000000001</v>
      </c>
      <c r="AG1503" s="154">
        <v>0</v>
      </c>
      <c r="AH1503" s="154">
        <f t="shared" si="6015"/>
        <v>249.63</v>
      </c>
      <c r="AI1503" s="354">
        <f t="shared" si="6016"/>
        <v>0.50018033181053134</v>
      </c>
    </row>
    <row r="1504" spans="1:35" ht="15.75" hidden="1" customHeight="1" thickBot="1" x14ac:dyDescent="0.3">
      <c r="A1504" s="362" t="s">
        <v>2232</v>
      </c>
      <c r="B1504" s="141">
        <v>2016</v>
      </c>
      <c r="C1504" s="141">
        <v>7</v>
      </c>
      <c r="D1504" s="112" t="s">
        <v>2298</v>
      </c>
      <c r="E1504" s="143">
        <v>42552</v>
      </c>
      <c r="F1504" s="143">
        <v>42582</v>
      </c>
      <c r="G1504" s="144">
        <f t="shared" ref="G1504:G1505" ca="1" si="6018">IF($N$1&gt;F1504,0,(F1504-$N$1))</f>
        <v>0</v>
      </c>
      <c r="H1504" s="145" t="s">
        <v>84</v>
      </c>
      <c r="I1504" s="145" t="s">
        <v>399</v>
      </c>
      <c r="J1504" s="145" t="s">
        <v>2233</v>
      </c>
      <c r="K1504" s="146" t="str">
        <f t="shared" ref="K1504:K1505" ca="1" si="6019">IF(F1504=0,$L$3,(IF(G1504=0,$L$1,$L$2)))</f>
        <v>Completed</v>
      </c>
      <c r="L1504" s="141" t="s">
        <v>98</v>
      </c>
      <c r="M1504" s="141" t="s">
        <v>58</v>
      </c>
      <c r="N1504" s="141" t="s">
        <v>99</v>
      </c>
      <c r="O1504" s="141" t="s">
        <v>42</v>
      </c>
      <c r="P1504" s="141" t="s">
        <v>100</v>
      </c>
      <c r="Q1504" s="141" t="s">
        <v>101</v>
      </c>
      <c r="R1504" s="147">
        <v>0.4</v>
      </c>
      <c r="S1504" s="147">
        <v>0.65</v>
      </c>
      <c r="T1504" s="148">
        <v>15385</v>
      </c>
      <c r="U1504" s="148">
        <v>15385</v>
      </c>
      <c r="V1504" s="146">
        <f t="shared" ref="V1504:V1505" si="6020">IF(U1504&gt;T1504,0,T1504-U1504)</f>
        <v>0</v>
      </c>
      <c r="W1504" s="146">
        <f t="shared" ref="W1504:W1505" si="6021">IF(U1504&gt;T1504,T1504,U1504)</f>
        <v>15385</v>
      </c>
      <c r="X1504" s="148"/>
      <c r="Y1504" s="149">
        <f t="shared" ref="Y1504:Y1505" si="6022">X1504/U1504</f>
        <v>0</v>
      </c>
      <c r="Z1504" s="150" t="e">
        <f t="shared" ref="Z1504:Z1505" si="6023">AE1504/X1504</f>
        <v>#DIV/0!</v>
      </c>
      <c r="AA1504" s="151">
        <f t="shared" ref="AA1504:AA1505" si="6024">IF(O1504="cpv",(T1504*R1504),(T1504/1000*R1504))</f>
        <v>6.1539999999999999</v>
      </c>
      <c r="AB1504" s="152">
        <v>6150</v>
      </c>
      <c r="AC1504" s="151">
        <f t="shared" ref="AC1504:AC1505" si="6025">AB1504-AA1504</f>
        <v>6143.8459999999995</v>
      </c>
      <c r="AD1504" s="153">
        <f t="shared" ref="AD1504:AD1505" si="6026">IF(O1504="cpv",(T1504*S1504),(T1504/1000*S1504))</f>
        <v>10.000249999999999</v>
      </c>
      <c r="AE1504" s="295">
        <v>10000</v>
      </c>
      <c r="AF1504" s="154">
        <f t="shared" ref="AF1504:AF1505" si="6027">AE1504-AD1504</f>
        <v>9989.9997500000009</v>
      </c>
      <c r="AG1504" s="154">
        <v>0</v>
      </c>
      <c r="AH1504" s="154">
        <f t="shared" ref="AH1504:AH1505" si="6028">AE1504-AB1504-AG1504</f>
        <v>3850</v>
      </c>
      <c r="AI1504" s="354">
        <f t="shared" ref="AI1504:AI1505" si="6029">AH1504/AE1504</f>
        <v>0.38500000000000001</v>
      </c>
    </row>
    <row r="1505" spans="1:35" ht="15" hidden="1" customHeight="1" thickBot="1" x14ac:dyDescent="0.3">
      <c r="A1505" s="359" t="s">
        <v>2236</v>
      </c>
      <c r="B1505" s="111">
        <v>2016</v>
      </c>
      <c r="C1505" s="111">
        <v>7</v>
      </c>
      <c r="D1505" s="112" t="s">
        <v>2298</v>
      </c>
      <c r="E1505" s="113">
        <v>42552</v>
      </c>
      <c r="F1505" s="113">
        <v>42561</v>
      </c>
      <c r="G1505" s="114">
        <f t="shared" ca="1" si="6018"/>
        <v>0</v>
      </c>
      <c r="H1505" s="115" t="s">
        <v>95</v>
      </c>
      <c r="I1505" s="115" t="s">
        <v>353</v>
      </c>
      <c r="J1505" s="115" t="s">
        <v>2239</v>
      </c>
      <c r="K1505" s="116" t="str">
        <f t="shared" ca="1" si="6019"/>
        <v>Completed</v>
      </c>
      <c r="L1505" s="111" t="s">
        <v>82</v>
      </c>
      <c r="M1505" s="111" t="s">
        <v>58</v>
      </c>
      <c r="N1505" s="111" t="s">
        <v>78</v>
      </c>
      <c r="O1505" s="111" t="s">
        <v>60</v>
      </c>
      <c r="P1505" s="111" t="s">
        <v>79</v>
      </c>
      <c r="Q1505" s="111" t="s">
        <v>79</v>
      </c>
      <c r="R1505" s="117">
        <v>0.5</v>
      </c>
      <c r="S1505" s="117">
        <v>4.25</v>
      </c>
      <c r="T1505" s="118">
        <v>500000</v>
      </c>
      <c r="U1505" s="118">
        <v>501156</v>
      </c>
      <c r="V1505" s="116">
        <f t="shared" si="6020"/>
        <v>0</v>
      </c>
      <c r="W1505" s="116">
        <f t="shared" si="6021"/>
        <v>500000</v>
      </c>
      <c r="X1505" s="118">
        <v>5327</v>
      </c>
      <c r="Y1505" s="119">
        <f t="shared" si="6022"/>
        <v>1.0629424769931917E-2</v>
      </c>
      <c r="Z1505" s="120">
        <f t="shared" si="6023"/>
        <v>0.37544584193730052</v>
      </c>
      <c r="AA1505" s="121">
        <f t="shared" si="6024"/>
        <v>250</v>
      </c>
      <c r="AB1505" s="122">
        <f t="shared" ref="AB1505" si="6030">IF(O1505="cpv",(IF(V1505&gt;0,U1505*R1505,AA1505)),(IF(V1505&gt;0,U1505/1000*R1505,AA1505)))</f>
        <v>250</v>
      </c>
      <c r="AC1505" s="121">
        <f t="shared" si="6025"/>
        <v>0</v>
      </c>
      <c r="AD1505" s="123">
        <f t="shared" si="6026"/>
        <v>2125</v>
      </c>
      <c r="AE1505" s="293">
        <v>2000</v>
      </c>
      <c r="AF1505" s="124">
        <f t="shared" si="6027"/>
        <v>-125</v>
      </c>
      <c r="AG1505" s="124">
        <v>0</v>
      </c>
      <c r="AH1505" s="124">
        <f t="shared" si="6028"/>
        <v>1750</v>
      </c>
      <c r="AI1505" s="340">
        <f t="shared" si="6029"/>
        <v>0.875</v>
      </c>
    </row>
    <row r="1506" spans="1:35" ht="15" hidden="1" customHeight="1" thickBot="1" x14ac:dyDescent="0.3">
      <c r="A1506" s="361" t="s">
        <v>2237</v>
      </c>
      <c r="B1506" s="97">
        <v>2016</v>
      </c>
      <c r="C1506" s="97">
        <v>7</v>
      </c>
      <c r="D1506" s="112" t="s">
        <v>2298</v>
      </c>
      <c r="E1506" s="99">
        <v>42552</v>
      </c>
      <c r="F1506" s="99">
        <v>42561</v>
      </c>
      <c r="G1506" s="100">
        <f t="shared" ref="G1506:G1507" ca="1" si="6031">IF($N$1&gt;F1506,0,(F1506-$N$1))</f>
        <v>0</v>
      </c>
      <c r="H1506" s="96" t="s">
        <v>95</v>
      </c>
      <c r="I1506" s="96" t="s">
        <v>353</v>
      </c>
      <c r="J1506" s="96" t="s">
        <v>2239</v>
      </c>
      <c r="K1506" s="101" t="str">
        <f t="shared" ref="K1506:K1507" ca="1" si="6032">IF(F1506=0,$L$3,(IF(G1506=0,$L$1,$L$2)))</f>
        <v>Completed</v>
      </c>
      <c r="L1506" s="97" t="s">
        <v>64</v>
      </c>
      <c r="M1506" s="97" t="s">
        <v>58</v>
      </c>
      <c r="N1506" s="97" t="s">
        <v>78</v>
      </c>
      <c r="O1506" s="97" t="s">
        <v>60</v>
      </c>
      <c r="P1506" s="97" t="s">
        <v>79</v>
      </c>
      <c r="Q1506" s="97" t="s">
        <v>79</v>
      </c>
      <c r="R1506" s="102">
        <v>2.5</v>
      </c>
      <c r="S1506" s="102">
        <v>4.25</v>
      </c>
      <c r="T1506" s="103">
        <v>100000</v>
      </c>
      <c r="U1506" s="103">
        <v>103079</v>
      </c>
      <c r="V1506" s="101">
        <f t="shared" ref="V1506:V1507" si="6033">IF(U1506&gt;T1506,0,T1506-U1506)</f>
        <v>0</v>
      </c>
      <c r="W1506" s="101">
        <f t="shared" ref="W1506:W1507" si="6034">IF(U1506&gt;T1506,T1506,U1506)</f>
        <v>100000</v>
      </c>
      <c r="X1506" s="103">
        <v>2125</v>
      </c>
      <c r="Y1506" s="104">
        <f t="shared" ref="Y1506:Y1507" si="6035">X1506/U1506</f>
        <v>2.0615256259761929E-2</v>
      </c>
      <c r="Z1506" s="105">
        <f t="shared" ref="Z1506:Z1507" si="6036">AE1506/X1506</f>
        <v>0.2635294117647059</v>
      </c>
      <c r="AA1506" s="106">
        <f t="shared" ref="AA1506:AA1507" si="6037">IF(O1506="cpv",(T1506*R1506),(T1506/1000*R1506))</f>
        <v>250</v>
      </c>
      <c r="AB1506" s="107">
        <f t="shared" ref="AB1506:AB1507" si="6038">IF(O1506="cpv",(IF(V1506&gt;0,U1506*R1506,AA1506)),(IF(V1506&gt;0,U1506/1000*R1506,AA1506)))</f>
        <v>250</v>
      </c>
      <c r="AC1506" s="106">
        <f t="shared" ref="AC1506:AC1507" si="6039">AB1506-AA1506</f>
        <v>0</v>
      </c>
      <c r="AD1506" s="108">
        <f t="shared" ref="AD1506:AD1507" si="6040">IF(O1506="cpv",(T1506*S1506),(T1506/1000*S1506))</f>
        <v>425</v>
      </c>
      <c r="AE1506" s="298">
        <v>560</v>
      </c>
      <c r="AF1506" s="109">
        <f t="shared" ref="AF1506:AF1507" si="6041">AE1506-AD1506</f>
        <v>135</v>
      </c>
      <c r="AG1506" s="109">
        <v>0</v>
      </c>
      <c r="AH1506" s="109">
        <f t="shared" ref="AH1506:AH1507" si="6042">AE1506-AB1506-AG1506</f>
        <v>310</v>
      </c>
      <c r="AI1506" s="341">
        <f t="shared" ref="AI1506:AI1507" si="6043">AH1506/AE1506</f>
        <v>0.5535714285714286</v>
      </c>
    </row>
    <row r="1507" spans="1:35" ht="15" hidden="1" customHeight="1" thickBot="1" x14ac:dyDescent="0.3">
      <c r="A1507" s="361" t="s">
        <v>2238</v>
      </c>
      <c r="B1507" s="97">
        <v>2016</v>
      </c>
      <c r="C1507" s="97">
        <v>7</v>
      </c>
      <c r="D1507" s="112" t="s">
        <v>2298</v>
      </c>
      <c r="E1507" s="99">
        <v>42552</v>
      </c>
      <c r="F1507" s="99">
        <v>42561</v>
      </c>
      <c r="G1507" s="100">
        <f t="shared" ca="1" si="6031"/>
        <v>0</v>
      </c>
      <c r="H1507" s="96" t="s">
        <v>95</v>
      </c>
      <c r="I1507" s="96" t="s">
        <v>353</v>
      </c>
      <c r="J1507" s="96" t="s">
        <v>2239</v>
      </c>
      <c r="K1507" s="101" t="str">
        <f t="shared" ca="1" si="6032"/>
        <v>Completed</v>
      </c>
      <c r="L1507" s="97" t="s">
        <v>77</v>
      </c>
      <c r="M1507" s="97" t="s">
        <v>58</v>
      </c>
      <c r="N1507" s="97" t="s">
        <v>78</v>
      </c>
      <c r="O1507" s="97" t="s">
        <v>60</v>
      </c>
      <c r="P1507" s="97" t="s">
        <v>79</v>
      </c>
      <c r="Q1507" s="97" t="s">
        <v>79</v>
      </c>
      <c r="R1507" s="102">
        <v>1.25</v>
      </c>
      <c r="S1507" s="102">
        <v>4.25</v>
      </c>
      <c r="T1507" s="103">
        <v>300000</v>
      </c>
      <c r="U1507" s="103">
        <v>243912</v>
      </c>
      <c r="V1507" s="101">
        <f t="shared" si="6033"/>
        <v>56088</v>
      </c>
      <c r="W1507" s="101">
        <f t="shared" si="6034"/>
        <v>243912</v>
      </c>
      <c r="X1507" s="103">
        <v>3014</v>
      </c>
      <c r="Y1507" s="104">
        <f t="shared" si="6035"/>
        <v>1.235691560890813E-2</v>
      </c>
      <c r="Z1507" s="105">
        <f t="shared" si="6036"/>
        <v>0.33178500331785005</v>
      </c>
      <c r="AA1507" s="106">
        <f t="shared" si="6037"/>
        <v>375</v>
      </c>
      <c r="AB1507" s="107">
        <f t="shared" si="6038"/>
        <v>304.89</v>
      </c>
      <c r="AC1507" s="106">
        <f t="shared" si="6039"/>
        <v>-70.110000000000014</v>
      </c>
      <c r="AD1507" s="108">
        <f t="shared" si="6040"/>
        <v>1275</v>
      </c>
      <c r="AE1507" s="298">
        <v>1000</v>
      </c>
      <c r="AF1507" s="109">
        <f t="shared" si="6041"/>
        <v>-275</v>
      </c>
      <c r="AG1507" s="109">
        <v>0</v>
      </c>
      <c r="AH1507" s="109">
        <f t="shared" si="6042"/>
        <v>695.11</v>
      </c>
      <c r="AI1507" s="341">
        <f t="shared" si="6043"/>
        <v>0.69511000000000001</v>
      </c>
    </row>
    <row r="1508" spans="1:35" ht="15" hidden="1" customHeight="1" thickBot="1" x14ac:dyDescent="0.3">
      <c r="A1508" s="361" t="s">
        <v>2234</v>
      </c>
      <c r="B1508" s="97">
        <v>2016</v>
      </c>
      <c r="C1508" s="97">
        <v>7</v>
      </c>
      <c r="D1508" s="112" t="s">
        <v>2298</v>
      </c>
      <c r="E1508" s="99">
        <v>42552</v>
      </c>
      <c r="F1508" s="99">
        <v>42561</v>
      </c>
      <c r="G1508" s="100">
        <f t="shared" ref="G1508:G1509" ca="1" si="6044">IF($N$1&gt;F1508,0,(F1508-$N$1))</f>
        <v>0</v>
      </c>
      <c r="H1508" s="96" t="s">
        <v>95</v>
      </c>
      <c r="I1508" s="96" t="s">
        <v>353</v>
      </c>
      <c r="J1508" s="96" t="s">
        <v>2239</v>
      </c>
      <c r="K1508" s="101" t="str">
        <f t="shared" ref="K1508:K1509" ca="1" si="6045">IF(F1508=0,$L$3,(IF(G1508=0,$L$1,$L$2)))</f>
        <v>Completed</v>
      </c>
      <c r="L1508" s="97" t="s">
        <v>175</v>
      </c>
      <c r="M1508" s="97" t="s">
        <v>58</v>
      </c>
      <c r="N1508" s="97" t="s">
        <v>59</v>
      </c>
      <c r="O1508" s="97" t="s">
        <v>60</v>
      </c>
      <c r="P1508" s="97" t="s">
        <v>61</v>
      </c>
      <c r="Q1508" s="97" t="s">
        <v>62</v>
      </c>
      <c r="R1508" s="102">
        <v>1</v>
      </c>
      <c r="S1508" s="102">
        <v>4.25</v>
      </c>
      <c r="T1508" s="103">
        <v>682098</v>
      </c>
      <c r="U1508" s="103">
        <v>682098</v>
      </c>
      <c r="V1508" s="101">
        <f t="shared" ref="V1508:V1509" si="6046">IF(U1508&gt;T1508,0,T1508-U1508)</f>
        <v>0</v>
      </c>
      <c r="W1508" s="101">
        <f t="shared" ref="W1508:W1509" si="6047">IF(U1508&gt;T1508,T1508,U1508)</f>
        <v>682098</v>
      </c>
      <c r="X1508" s="103"/>
      <c r="Y1508" s="104">
        <f t="shared" ref="Y1508:Y1509" si="6048">X1508/U1508</f>
        <v>0</v>
      </c>
      <c r="Z1508" s="105" t="e">
        <f t="shared" ref="Z1508:Z1509" si="6049">AE1508/X1508</f>
        <v>#DIV/0!</v>
      </c>
      <c r="AA1508" s="106">
        <f t="shared" ref="AA1508:AA1509" si="6050">IF(O1508="cpv",(T1508*R1508),(T1508/1000*R1508))</f>
        <v>682.09799999999996</v>
      </c>
      <c r="AB1508" s="107">
        <f t="shared" ref="AB1508:AB1509" si="6051">IF(O1508="cpv",(IF(V1508&gt;0,U1508*R1508,AA1508)),(IF(V1508&gt;0,U1508/1000*R1508,AA1508)))</f>
        <v>682.09799999999996</v>
      </c>
      <c r="AC1508" s="106">
        <f t="shared" ref="AC1508:AC1509" si="6052">AB1508-AA1508</f>
        <v>0</v>
      </c>
      <c r="AD1508" s="108">
        <f t="shared" ref="AD1508:AD1509" si="6053">IF(O1508="cpv",(T1508*S1508),(T1508/1000*S1508))</f>
        <v>2898.9164999999998</v>
      </c>
      <c r="AE1508" s="298">
        <v>2000</v>
      </c>
      <c r="AF1508" s="109">
        <f t="shared" ref="AF1508:AF1509" si="6054">AE1508-AD1508</f>
        <v>-898.91649999999981</v>
      </c>
      <c r="AG1508" s="109">
        <v>0</v>
      </c>
      <c r="AH1508" s="109">
        <f t="shared" ref="AH1508:AH1509" si="6055">AE1508-AB1508-AG1508</f>
        <v>1317.902</v>
      </c>
      <c r="AI1508" s="341">
        <f t="shared" ref="AI1508:AI1509" si="6056">AH1508/AE1508</f>
        <v>0.65895100000000006</v>
      </c>
    </row>
    <row r="1509" spans="1:35" ht="15.75" hidden="1" customHeight="1" thickBot="1" x14ac:dyDescent="0.3">
      <c r="A1509" s="360" t="s">
        <v>2235</v>
      </c>
      <c r="B1509" s="157">
        <v>2016</v>
      </c>
      <c r="C1509" s="157">
        <v>7</v>
      </c>
      <c r="D1509" s="112" t="s">
        <v>2298</v>
      </c>
      <c r="E1509" s="159">
        <v>42552</v>
      </c>
      <c r="F1509" s="159">
        <v>42561</v>
      </c>
      <c r="G1509" s="343">
        <f t="shared" ca="1" si="6044"/>
        <v>0</v>
      </c>
      <c r="H1509" s="156" t="s">
        <v>95</v>
      </c>
      <c r="I1509" s="156" t="s">
        <v>353</v>
      </c>
      <c r="J1509" s="156" t="s">
        <v>2239</v>
      </c>
      <c r="K1509" s="344" t="str">
        <f t="shared" ca="1" si="6045"/>
        <v>Completed</v>
      </c>
      <c r="L1509" s="157" t="s">
        <v>1372</v>
      </c>
      <c r="M1509" s="157" t="s">
        <v>58</v>
      </c>
      <c r="N1509" s="157" t="s">
        <v>59</v>
      </c>
      <c r="O1509" s="157" t="s">
        <v>60</v>
      </c>
      <c r="P1509" s="157" t="s">
        <v>61</v>
      </c>
      <c r="Q1509" s="157" t="s">
        <v>62</v>
      </c>
      <c r="R1509" s="158"/>
      <c r="S1509" s="158">
        <v>4.25</v>
      </c>
      <c r="T1509" s="345">
        <v>776</v>
      </c>
      <c r="U1509" s="345">
        <v>776</v>
      </c>
      <c r="V1509" s="344">
        <f t="shared" si="6046"/>
        <v>0</v>
      </c>
      <c r="W1509" s="344">
        <f t="shared" si="6047"/>
        <v>776</v>
      </c>
      <c r="X1509" s="345"/>
      <c r="Y1509" s="346">
        <f t="shared" si="6048"/>
        <v>0</v>
      </c>
      <c r="Z1509" s="347" t="e">
        <f t="shared" si="6049"/>
        <v>#DIV/0!</v>
      </c>
      <c r="AA1509" s="348">
        <f t="shared" si="6050"/>
        <v>0</v>
      </c>
      <c r="AB1509" s="349">
        <f t="shared" si="6051"/>
        <v>0</v>
      </c>
      <c r="AC1509" s="348">
        <f t="shared" si="6052"/>
        <v>0</v>
      </c>
      <c r="AD1509" s="350">
        <f t="shared" si="6053"/>
        <v>3.298</v>
      </c>
      <c r="AE1509" s="351">
        <v>3</v>
      </c>
      <c r="AF1509" s="352">
        <f t="shared" si="6054"/>
        <v>-0.29800000000000004</v>
      </c>
      <c r="AG1509" s="352">
        <v>0</v>
      </c>
      <c r="AH1509" s="352">
        <f t="shared" si="6055"/>
        <v>3</v>
      </c>
      <c r="AI1509" s="353">
        <f t="shared" si="6056"/>
        <v>1</v>
      </c>
    </row>
    <row r="1510" spans="1:35" ht="15.75" hidden="1" customHeight="1" thickBot="1" x14ac:dyDescent="0.3">
      <c r="A1510" s="362" t="s">
        <v>2240</v>
      </c>
      <c r="B1510" s="141">
        <v>2016</v>
      </c>
      <c r="C1510" s="141">
        <v>7</v>
      </c>
      <c r="D1510" s="112" t="s">
        <v>2298</v>
      </c>
      <c r="E1510" s="143">
        <v>42552</v>
      </c>
      <c r="F1510" s="143">
        <v>42582</v>
      </c>
      <c r="G1510" s="144">
        <f t="shared" ref="G1510:G1511" ca="1" si="6057">IF($N$1&gt;F1510,0,(F1510-$N$1))</f>
        <v>0</v>
      </c>
      <c r="H1510" s="145" t="s">
        <v>95</v>
      </c>
      <c r="I1510" s="145" t="s">
        <v>103</v>
      </c>
      <c r="J1510" s="145" t="s">
        <v>2241</v>
      </c>
      <c r="K1510" s="146" t="str">
        <f t="shared" ref="K1510:K1511" ca="1" si="6058">IF(F1510=0,$L$3,(IF(G1510=0,$L$1,$L$2)))</f>
        <v>Completed</v>
      </c>
      <c r="L1510" s="141" t="s">
        <v>305</v>
      </c>
      <c r="M1510" s="141" t="s">
        <v>58</v>
      </c>
      <c r="N1510" s="141" t="s">
        <v>59</v>
      </c>
      <c r="O1510" s="141" t="s">
        <v>60</v>
      </c>
      <c r="P1510" s="141" t="s">
        <v>61</v>
      </c>
      <c r="Q1510" s="141" t="s">
        <v>62</v>
      </c>
      <c r="R1510" s="147">
        <v>3</v>
      </c>
      <c r="S1510" s="147">
        <v>8</v>
      </c>
      <c r="T1510" s="148">
        <v>303625</v>
      </c>
      <c r="U1510" s="148">
        <v>387602</v>
      </c>
      <c r="V1510" s="146">
        <f t="shared" ref="V1510:V1511" si="6059">IF(U1510&gt;T1510,0,T1510-U1510)</f>
        <v>0</v>
      </c>
      <c r="W1510" s="146">
        <f t="shared" ref="W1510:W1511" si="6060">IF(U1510&gt;T1510,T1510,U1510)</f>
        <v>303625</v>
      </c>
      <c r="X1510" s="148"/>
      <c r="Y1510" s="149">
        <f t="shared" ref="Y1510:Y1511" si="6061">X1510/U1510</f>
        <v>0</v>
      </c>
      <c r="Z1510" s="150" t="e">
        <f t="shared" ref="Z1510:Z1511" si="6062">AE1510/X1510</f>
        <v>#DIV/0!</v>
      </c>
      <c r="AA1510" s="151">
        <f t="shared" ref="AA1510:AA1511" si="6063">IF(O1510="cpv",(T1510*R1510),(T1510/1000*R1510))</f>
        <v>910.875</v>
      </c>
      <c r="AB1510" s="152">
        <f t="shared" ref="AB1510:AB1511" si="6064">IF(O1510="cpv",(IF(V1510&gt;0,U1510*R1510,AA1510)),(IF(V1510&gt;0,U1510/1000*R1510,AA1510)))</f>
        <v>910.875</v>
      </c>
      <c r="AC1510" s="151">
        <f t="shared" ref="AC1510:AC1511" si="6065">AB1510-AA1510</f>
        <v>0</v>
      </c>
      <c r="AD1510" s="153">
        <f t="shared" ref="AD1510:AD1511" si="6066">IF(O1510="cpv",(T1510*S1510),(T1510/1000*S1510))</f>
        <v>2429</v>
      </c>
      <c r="AE1510" s="295">
        <f>IF((SUMIF($J$7:$J$1048576,J1510,$U$7:$U$1048576))&gt;(SUMIF($J$7:$J$1048576,J1510,$T$7:$T$1048576)),AD1510,(IF(O1510="cpv",(U1510*S1510),(U1510*S1510/1000))))</f>
        <v>2429</v>
      </c>
      <c r="AF1510" s="154">
        <f t="shared" ref="AF1510:AF1511" si="6067">AE1510-AD1510</f>
        <v>0</v>
      </c>
      <c r="AG1510" s="154">
        <v>0</v>
      </c>
      <c r="AH1510" s="154">
        <f t="shared" ref="AH1510:AH1511" si="6068">AE1510-AB1510-AG1510</f>
        <v>1518.125</v>
      </c>
      <c r="AI1510" s="354">
        <f t="shared" ref="AI1510:AI1511" si="6069">AH1510/AE1510</f>
        <v>0.625</v>
      </c>
    </row>
    <row r="1511" spans="1:35" ht="15" hidden="1" customHeight="1" thickBot="1" x14ac:dyDescent="0.3">
      <c r="A1511" s="359" t="s">
        <v>2242</v>
      </c>
      <c r="B1511" s="111">
        <v>2016</v>
      </c>
      <c r="C1511" s="111">
        <v>7</v>
      </c>
      <c r="D1511" s="112" t="s">
        <v>2298</v>
      </c>
      <c r="E1511" s="113">
        <v>42552</v>
      </c>
      <c r="F1511" s="113">
        <v>42582</v>
      </c>
      <c r="G1511" s="114">
        <f t="shared" ca="1" si="6057"/>
        <v>0</v>
      </c>
      <c r="H1511" s="115" t="s">
        <v>95</v>
      </c>
      <c r="I1511" s="115" t="s">
        <v>1615</v>
      </c>
      <c r="J1511" s="115" t="s">
        <v>2244</v>
      </c>
      <c r="K1511" s="116" t="str">
        <f t="shared" ca="1" si="6058"/>
        <v>Completed</v>
      </c>
      <c r="L1511" s="111" t="s">
        <v>82</v>
      </c>
      <c r="M1511" s="111" t="s">
        <v>58</v>
      </c>
      <c r="N1511" s="111" t="s">
        <v>78</v>
      </c>
      <c r="O1511" s="111" t="s">
        <v>60</v>
      </c>
      <c r="P1511" s="111" t="s">
        <v>79</v>
      </c>
      <c r="Q1511" s="111" t="s">
        <v>79</v>
      </c>
      <c r="R1511" s="117">
        <v>0.5</v>
      </c>
      <c r="S1511" s="117">
        <v>4.5</v>
      </c>
      <c r="T1511" s="118">
        <v>350000</v>
      </c>
      <c r="U1511" s="118">
        <v>352951</v>
      </c>
      <c r="V1511" s="116">
        <f t="shared" si="6059"/>
        <v>0</v>
      </c>
      <c r="W1511" s="116">
        <f t="shared" si="6060"/>
        <v>350000</v>
      </c>
      <c r="X1511" s="118">
        <v>1710</v>
      </c>
      <c r="Y1511" s="119">
        <f t="shared" si="6061"/>
        <v>4.8448651512532897E-3</v>
      </c>
      <c r="Z1511" s="120">
        <f t="shared" si="6062"/>
        <v>0.73099415204678364</v>
      </c>
      <c r="AA1511" s="121">
        <f t="shared" si="6063"/>
        <v>175</v>
      </c>
      <c r="AB1511" s="122">
        <f t="shared" si="6064"/>
        <v>175</v>
      </c>
      <c r="AC1511" s="121">
        <f t="shared" si="6065"/>
        <v>0</v>
      </c>
      <c r="AD1511" s="123">
        <f t="shared" si="6066"/>
        <v>1575</v>
      </c>
      <c r="AE1511" s="293">
        <v>1250</v>
      </c>
      <c r="AF1511" s="124">
        <f t="shared" si="6067"/>
        <v>-325</v>
      </c>
      <c r="AG1511" s="124">
        <v>0</v>
      </c>
      <c r="AH1511" s="124">
        <f t="shared" si="6068"/>
        <v>1075</v>
      </c>
      <c r="AI1511" s="340">
        <f t="shared" si="6069"/>
        <v>0.86</v>
      </c>
    </row>
    <row r="1512" spans="1:35" ht="15.75" hidden="1" customHeight="1" thickBot="1" x14ac:dyDescent="0.3">
      <c r="A1512" s="360" t="s">
        <v>2243</v>
      </c>
      <c r="B1512" s="157">
        <v>2016</v>
      </c>
      <c r="C1512" s="157">
        <v>7</v>
      </c>
      <c r="D1512" s="112" t="s">
        <v>2298</v>
      </c>
      <c r="E1512" s="159">
        <v>42552</v>
      </c>
      <c r="F1512" s="159">
        <v>42582</v>
      </c>
      <c r="G1512" s="343">
        <f t="shared" ref="G1512:G1514" ca="1" si="6070">IF($N$1&gt;F1512,0,(F1512-$N$1))</f>
        <v>0</v>
      </c>
      <c r="H1512" s="156" t="s">
        <v>95</v>
      </c>
      <c r="I1512" s="156" t="s">
        <v>1615</v>
      </c>
      <c r="J1512" s="156" t="s">
        <v>2244</v>
      </c>
      <c r="K1512" s="344" t="str">
        <f t="shared" ref="K1512:K1514" ca="1" si="6071">IF(F1512=0,$L$3,(IF(G1512=0,$L$1,$L$2)))</f>
        <v>Completed</v>
      </c>
      <c r="L1512" s="157" t="s">
        <v>64</v>
      </c>
      <c r="M1512" s="157" t="s">
        <v>58</v>
      </c>
      <c r="N1512" s="157" t="s">
        <v>78</v>
      </c>
      <c r="O1512" s="157" t="s">
        <v>60</v>
      </c>
      <c r="P1512" s="157" t="s">
        <v>79</v>
      </c>
      <c r="Q1512" s="157" t="s">
        <v>79</v>
      </c>
      <c r="R1512" s="158">
        <v>2.5</v>
      </c>
      <c r="S1512" s="158">
        <v>4.5</v>
      </c>
      <c r="T1512" s="345">
        <v>250000</v>
      </c>
      <c r="U1512" s="345">
        <v>213324</v>
      </c>
      <c r="V1512" s="344">
        <f t="shared" ref="V1512:V1514" si="6072">IF(U1512&gt;T1512,0,T1512-U1512)</f>
        <v>36676</v>
      </c>
      <c r="W1512" s="344">
        <f t="shared" ref="W1512:W1514" si="6073">IF(U1512&gt;T1512,T1512,U1512)</f>
        <v>213324</v>
      </c>
      <c r="X1512" s="345">
        <v>3910</v>
      </c>
      <c r="Y1512" s="346">
        <f t="shared" ref="Y1512:Y1514" si="6074">X1512/U1512</f>
        <v>1.8328926890551461E-2</v>
      </c>
      <c r="Z1512" s="347">
        <f t="shared" ref="Z1512:Z1514" si="6075">AE1512/X1512</f>
        <v>0.25575447570332482</v>
      </c>
      <c r="AA1512" s="348">
        <f t="shared" ref="AA1512:AA1514" si="6076">IF(O1512="cpv",(T1512*R1512),(T1512/1000*R1512))</f>
        <v>625</v>
      </c>
      <c r="AB1512" s="349">
        <f t="shared" ref="AB1512:AB1514" si="6077">IF(O1512="cpv",(IF(V1512&gt;0,U1512*R1512,AA1512)),(IF(V1512&gt;0,U1512/1000*R1512,AA1512)))</f>
        <v>533.31000000000006</v>
      </c>
      <c r="AC1512" s="348">
        <f t="shared" ref="AC1512:AC1514" si="6078">AB1512-AA1512</f>
        <v>-91.689999999999941</v>
      </c>
      <c r="AD1512" s="350">
        <f t="shared" ref="AD1512:AD1514" si="6079">IF(O1512="cpv",(T1512*S1512),(T1512/1000*S1512))</f>
        <v>1125</v>
      </c>
      <c r="AE1512" s="351">
        <v>1000</v>
      </c>
      <c r="AF1512" s="352">
        <f t="shared" ref="AF1512:AF1514" si="6080">AE1512-AD1512</f>
        <v>-125</v>
      </c>
      <c r="AG1512" s="352">
        <v>0</v>
      </c>
      <c r="AH1512" s="352">
        <f t="shared" ref="AH1512:AH1514" si="6081">AE1512-AB1512-AG1512</f>
        <v>466.68999999999994</v>
      </c>
      <c r="AI1512" s="353">
        <f t="shared" ref="AI1512:AI1514" si="6082">AH1512/AE1512</f>
        <v>0.46668999999999994</v>
      </c>
    </row>
    <row r="1513" spans="1:35" ht="15" hidden="1" customHeight="1" thickBot="1" x14ac:dyDescent="0.3">
      <c r="A1513" s="359" t="s">
        <v>2245</v>
      </c>
      <c r="B1513" s="111">
        <v>2016</v>
      </c>
      <c r="C1513" s="111">
        <v>7</v>
      </c>
      <c r="D1513" s="112" t="s">
        <v>2298</v>
      </c>
      <c r="E1513" s="113">
        <v>42552</v>
      </c>
      <c r="F1513" s="113">
        <v>42582</v>
      </c>
      <c r="G1513" s="114">
        <f t="shared" ca="1" si="6070"/>
        <v>0</v>
      </c>
      <c r="H1513" s="115" t="s">
        <v>54</v>
      </c>
      <c r="I1513" s="115" t="s">
        <v>140</v>
      </c>
      <c r="J1513" s="115" t="s">
        <v>2247</v>
      </c>
      <c r="K1513" s="116" t="str">
        <f t="shared" ca="1" si="6071"/>
        <v>Completed</v>
      </c>
      <c r="L1513" s="111" t="s">
        <v>57</v>
      </c>
      <c r="M1513" s="111" t="s">
        <v>58</v>
      </c>
      <c r="N1513" s="111" t="s">
        <v>59</v>
      </c>
      <c r="O1513" s="111" t="s">
        <v>60</v>
      </c>
      <c r="P1513" s="111" t="s">
        <v>61</v>
      </c>
      <c r="Q1513" s="111" t="s">
        <v>62</v>
      </c>
      <c r="R1513" s="117">
        <v>0.5</v>
      </c>
      <c r="S1513" s="117">
        <v>0.8</v>
      </c>
      <c r="T1513" s="118">
        <v>1000000</v>
      </c>
      <c r="U1513" s="118">
        <v>927590</v>
      </c>
      <c r="V1513" s="116">
        <f t="shared" si="6072"/>
        <v>72410</v>
      </c>
      <c r="W1513" s="116">
        <f t="shared" si="6073"/>
        <v>927590</v>
      </c>
      <c r="X1513" s="118"/>
      <c r="Y1513" s="119">
        <f t="shared" si="6074"/>
        <v>0</v>
      </c>
      <c r="Z1513" s="120" t="e">
        <f t="shared" si="6075"/>
        <v>#DIV/0!</v>
      </c>
      <c r="AA1513" s="121">
        <f t="shared" si="6076"/>
        <v>500</v>
      </c>
      <c r="AB1513" s="122">
        <f t="shared" si="6077"/>
        <v>463.79500000000002</v>
      </c>
      <c r="AC1513" s="121">
        <f t="shared" si="6078"/>
        <v>-36.204999999999984</v>
      </c>
      <c r="AD1513" s="123">
        <f t="shared" si="6079"/>
        <v>800</v>
      </c>
      <c r="AE1513" s="293">
        <v>800</v>
      </c>
      <c r="AF1513" s="124">
        <f t="shared" si="6080"/>
        <v>0</v>
      </c>
      <c r="AG1513" s="124">
        <v>0</v>
      </c>
      <c r="AH1513" s="124">
        <f t="shared" si="6081"/>
        <v>336.20499999999998</v>
      </c>
      <c r="AI1513" s="340">
        <f t="shared" si="6082"/>
        <v>0.42025625</v>
      </c>
    </row>
    <row r="1514" spans="1:35" ht="15.75" hidden="1" customHeight="1" thickBot="1" x14ac:dyDescent="0.3">
      <c r="A1514" s="360" t="s">
        <v>2287</v>
      </c>
      <c r="B1514" s="157">
        <v>2016</v>
      </c>
      <c r="C1514" s="157">
        <v>7</v>
      </c>
      <c r="D1514" s="112" t="s">
        <v>2298</v>
      </c>
      <c r="E1514" s="159">
        <v>42552</v>
      </c>
      <c r="F1514" s="159">
        <v>42582</v>
      </c>
      <c r="G1514" s="343">
        <f t="shared" ca="1" si="6070"/>
        <v>0</v>
      </c>
      <c r="H1514" s="156" t="s">
        <v>54</v>
      </c>
      <c r="I1514" s="156" t="s">
        <v>140</v>
      </c>
      <c r="J1514" s="156" t="s">
        <v>2247</v>
      </c>
      <c r="K1514" s="344" t="str">
        <f t="shared" ca="1" si="6071"/>
        <v>Completed</v>
      </c>
      <c r="L1514" s="157" t="s">
        <v>82</v>
      </c>
      <c r="M1514" s="157" t="s">
        <v>58</v>
      </c>
      <c r="N1514" s="157" t="s">
        <v>59</v>
      </c>
      <c r="O1514" s="157" t="s">
        <v>60</v>
      </c>
      <c r="P1514" s="157" t="s">
        <v>61</v>
      </c>
      <c r="Q1514" s="157" t="s">
        <v>62</v>
      </c>
      <c r="R1514" s="158">
        <v>0.1</v>
      </c>
      <c r="S1514" s="158">
        <v>0.8</v>
      </c>
      <c r="T1514" s="345">
        <v>2000000</v>
      </c>
      <c r="U1514" s="345">
        <v>2000860</v>
      </c>
      <c r="V1514" s="344">
        <f t="shared" si="6072"/>
        <v>0</v>
      </c>
      <c r="W1514" s="344">
        <f t="shared" si="6073"/>
        <v>2000000</v>
      </c>
      <c r="X1514" s="345">
        <v>455</v>
      </c>
      <c r="Y1514" s="346">
        <f t="shared" si="6074"/>
        <v>2.2740221704666992E-4</v>
      </c>
      <c r="Z1514" s="347">
        <f t="shared" si="6075"/>
        <v>2.197802197802198</v>
      </c>
      <c r="AA1514" s="348">
        <f t="shared" si="6076"/>
        <v>200</v>
      </c>
      <c r="AB1514" s="349">
        <f t="shared" si="6077"/>
        <v>200</v>
      </c>
      <c r="AC1514" s="348">
        <f t="shared" si="6078"/>
        <v>0</v>
      </c>
      <c r="AD1514" s="350">
        <f t="shared" si="6079"/>
        <v>1600</v>
      </c>
      <c r="AE1514" s="351">
        <v>1000</v>
      </c>
      <c r="AF1514" s="352">
        <f t="shared" si="6080"/>
        <v>-600</v>
      </c>
      <c r="AG1514" s="352">
        <v>0</v>
      </c>
      <c r="AH1514" s="352">
        <f t="shared" si="6081"/>
        <v>800</v>
      </c>
      <c r="AI1514" s="353">
        <f t="shared" si="6082"/>
        <v>0.8</v>
      </c>
    </row>
    <row r="1515" spans="1:35" ht="15.75" hidden="1" customHeight="1" thickBot="1" x14ac:dyDescent="0.3">
      <c r="A1515" s="360" t="s">
        <v>2246</v>
      </c>
      <c r="B1515" s="157">
        <v>2016</v>
      </c>
      <c r="C1515" s="157">
        <v>7</v>
      </c>
      <c r="D1515" s="342" t="s">
        <v>1016</v>
      </c>
      <c r="E1515" s="159">
        <v>42552</v>
      </c>
      <c r="F1515" s="159">
        <v>42582</v>
      </c>
      <c r="G1515" s="343">
        <f t="shared" ref="G1515:G1516" ca="1" si="6083">IF($N$1&gt;F1515,0,(F1515-$N$1))</f>
        <v>0</v>
      </c>
      <c r="H1515" s="156" t="s">
        <v>54</v>
      </c>
      <c r="I1515" s="156" t="s">
        <v>140</v>
      </c>
      <c r="J1515" s="156" t="s">
        <v>2247</v>
      </c>
      <c r="K1515" s="344" t="str">
        <f t="shared" ref="K1515:K1516" ca="1" si="6084">IF(F1515=0,$L$3,(IF(G1515=0,$L$1,$L$2)))</f>
        <v>Completed</v>
      </c>
      <c r="L1515" s="157" t="s">
        <v>64</v>
      </c>
      <c r="M1515" s="157" t="s">
        <v>58</v>
      </c>
      <c r="N1515" s="157" t="s">
        <v>59</v>
      </c>
      <c r="O1515" s="157" t="s">
        <v>60</v>
      </c>
      <c r="P1515" s="157" t="s">
        <v>61</v>
      </c>
      <c r="Q1515" s="157" t="s">
        <v>62</v>
      </c>
      <c r="R1515" s="158">
        <v>0.2</v>
      </c>
      <c r="S1515" s="158">
        <v>0.8</v>
      </c>
      <c r="T1515" s="345">
        <v>2000000</v>
      </c>
      <c r="U1515" s="345">
        <v>2000060</v>
      </c>
      <c r="V1515" s="344">
        <f t="shared" ref="V1515:V1516" si="6085">IF(U1515&gt;T1515,0,T1515-U1515)</f>
        <v>0</v>
      </c>
      <c r="W1515" s="344">
        <f t="shared" ref="W1515:W1516" si="6086">IF(U1515&gt;T1515,T1515,U1515)</f>
        <v>2000000</v>
      </c>
      <c r="X1515" s="345"/>
      <c r="Y1515" s="346">
        <v>2.63</v>
      </c>
      <c r="Z1515" s="347" t="e">
        <f t="shared" ref="Z1515:Z1516" si="6087">AE1515/X1515</f>
        <v>#DIV/0!</v>
      </c>
      <c r="AA1515" s="348">
        <f t="shared" ref="AA1515:AA1516" si="6088">IF(O1515="cpv",(T1515*R1515),(T1515/1000*R1515))</f>
        <v>400</v>
      </c>
      <c r="AB1515" s="349">
        <f t="shared" ref="AB1515:AB1516" si="6089">IF(O1515="cpv",(IF(V1515&gt;0,U1515*R1515,AA1515)),(IF(V1515&gt;0,U1515/1000*R1515,AA1515)))</f>
        <v>400</v>
      </c>
      <c r="AC1515" s="348">
        <f t="shared" ref="AC1515:AC1516" si="6090">AB1515-AA1515</f>
        <v>0</v>
      </c>
      <c r="AD1515" s="350">
        <f t="shared" ref="AD1515:AD1516" si="6091">IF(O1515="cpv",(T1515*S1515),(T1515/1000*S1515))</f>
        <v>1600</v>
      </c>
      <c r="AE1515" s="351">
        <v>1000</v>
      </c>
      <c r="AF1515" s="352">
        <f t="shared" ref="AF1515:AF1516" si="6092">AE1515-AD1515</f>
        <v>-600</v>
      </c>
      <c r="AG1515" s="352">
        <v>0</v>
      </c>
      <c r="AH1515" s="352">
        <f t="shared" ref="AH1515:AH1516" si="6093">AE1515-AB1515-AG1515</f>
        <v>600</v>
      </c>
      <c r="AI1515" s="353">
        <f t="shared" ref="AI1515:AI1516" si="6094">AH1515/AE1515</f>
        <v>0.6</v>
      </c>
    </row>
    <row r="1516" spans="1:35" ht="15" hidden="1" customHeight="1" thickBot="1" x14ac:dyDescent="0.3">
      <c r="A1516" s="359" t="s">
        <v>2248</v>
      </c>
      <c r="B1516" s="111">
        <v>2016</v>
      </c>
      <c r="C1516" s="111">
        <v>7</v>
      </c>
      <c r="D1516" s="112" t="s">
        <v>2298</v>
      </c>
      <c r="E1516" s="113">
        <v>42552</v>
      </c>
      <c r="F1516" s="113">
        <v>42582</v>
      </c>
      <c r="G1516" s="114">
        <f t="shared" ca="1" si="6083"/>
        <v>0</v>
      </c>
      <c r="H1516" s="115" t="s">
        <v>54</v>
      </c>
      <c r="I1516" s="115" t="s">
        <v>284</v>
      </c>
      <c r="J1516" s="115" t="s">
        <v>2252</v>
      </c>
      <c r="K1516" s="116" t="str">
        <f t="shared" ca="1" si="6084"/>
        <v>Completed</v>
      </c>
      <c r="L1516" s="111" t="s">
        <v>57</v>
      </c>
      <c r="M1516" s="111" t="s">
        <v>58</v>
      </c>
      <c r="N1516" s="111" t="s">
        <v>59</v>
      </c>
      <c r="O1516" s="111" t="s">
        <v>60</v>
      </c>
      <c r="P1516" s="111" t="s">
        <v>61</v>
      </c>
      <c r="Q1516" s="111" t="s">
        <v>62</v>
      </c>
      <c r="R1516" s="117">
        <v>0.5</v>
      </c>
      <c r="S1516" s="117">
        <v>1</v>
      </c>
      <c r="T1516" s="118">
        <v>2000000</v>
      </c>
      <c r="U1516" s="118">
        <v>2003319</v>
      </c>
      <c r="V1516" s="116">
        <f t="shared" si="6085"/>
        <v>0</v>
      </c>
      <c r="W1516" s="116">
        <f t="shared" si="6086"/>
        <v>2000000</v>
      </c>
      <c r="X1516" s="118"/>
      <c r="Y1516" s="119">
        <f t="shared" ref="Y1516" si="6095">X1516/U1516</f>
        <v>0</v>
      </c>
      <c r="Z1516" s="120" t="e">
        <f t="shared" si="6087"/>
        <v>#DIV/0!</v>
      </c>
      <c r="AA1516" s="121">
        <f t="shared" si="6088"/>
        <v>1000</v>
      </c>
      <c r="AB1516" s="122">
        <f t="shared" si="6089"/>
        <v>1000</v>
      </c>
      <c r="AC1516" s="121">
        <f t="shared" si="6090"/>
        <v>0</v>
      </c>
      <c r="AD1516" s="123">
        <f t="shared" si="6091"/>
        <v>2000</v>
      </c>
      <c r="AE1516" s="293">
        <v>2000</v>
      </c>
      <c r="AF1516" s="124">
        <f t="shared" si="6092"/>
        <v>0</v>
      </c>
      <c r="AG1516" s="124">
        <v>0</v>
      </c>
      <c r="AH1516" s="124">
        <f t="shared" si="6093"/>
        <v>1000</v>
      </c>
      <c r="AI1516" s="340">
        <f t="shared" si="6094"/>
        <v>0.5</v>
      </c>
    </row>
    <row r="1517" spans="1:35" ht="15" hidden="1" customHeight="1" thickBot="1" x14ac:dyDescent="0.3">
      <c r="A1517" s="361" t="s">
        <v>2249</v>
      </c>
      <c r="B1517" s="97">
        <v>2016</v>
      </c>
      <c r="C1517" s="97">
        <v>7</v>
      </c>
      <c r="D1517" s="112" t="s">
        <v>2298</v>
      </c>
      <c r="E1517" s="99">
        <v>42552</v>
      </c>
      <c r="F1517" s="99">
        <v>42582</v>
      </c>
      <c r="G1517" s="100">
        <f t="shared" ref="G1517:G1518" ca="1" si="6096">IF($N$1&gt;F1517,0,(F1517-$N$1))</f>
        <v>0</v>
      </c>
      <c r="H1517" s="96" t="s">
        <v>54</v>
      </c>
      <c r="I1517" s="96" t="s">
        <v>284</v>
      </c>
      <c r="J1517" s="96" t="s">
        <v>2252</v>
      </c>
      <c r="K1517" s="101" t="str">
        <f t="shared" ref="K1517:K1518" ca="1" si="6097">IF(F1517=0,$L$3,(IF(G1517=0,$L$1,$L$2)))</f>
        <v>Completed</v>
      </c>
      <c r="L1517" s="97" t="s">
        <v>64</v>
      </c>
      <c r="M1517" s="97" t="s">
        <v>58</v>
      </c>
      <c r="N1517" s="97" t="s">
        <v>59</v>
      </c>
      <c r="O1517" s="97" t="s">
        <v>60</v>
      </c>
      <c r="P1517" s="97" t="s">
        <v>61</v>
      </c>
      <c r="Q1517" s="97" t="s">
        <v>62</v>
      </c>
      <c r="R1517" s="102">
        <v>0.2</v>
      </c>
      <c r="S1517" s="102">
        <v>1</v>
      </c>
      <c r="T1517" s="103">
        <v>3500000</v>
      </c>
      <c r="U1517" s="103">
        <v>3445655</v>
      </c>
      <c r="V1517" s="101">
        <f t="shared" ref="V1517:V1518" si="6098">IF(U1517&gt;T1517,0,T1517-U1517)</f>
        <v>54345</v>
      </c>
      <c r="W1517" s="101">
        <f t="shared" ref="W1517:W1518" si="6099">IF(U1517&gt;T1517,T1517,U1517)</f>
        <v>3445655</v>
      </c>
      <c r="X1517" s="103">
        <v>1187</v>
      </c>
      <c r="Y1517" s="104">
        <f t="shared" ref="Y1517:Y1518" si="6100">X1517/U1517</f>
        <v>3.4449183101616386E-4</v>
      </c>
      <c r="Z1517" s="105">
        <f t="shared" ref="Z1517:Z1518" si="6101">AE1517/X1517</f>
        <v>2.527379949452401</v>
      </c>
      <c r="AA1517" s="106">
        <f t="shared" ref="AA1517:AA1518" si="6102">IF(O1517="cpv",(T1517*R1517),(T1517/1000*R1517))</f>
        <v>700</v>
      </c>
      <c r="AB1517" s="107">
        <f t="shared" ref="AB1517:AB1518" si="6103">IF(O1517="cpv",(IF(V1517&gt;0,U1517*R1517,AA1517)),(IF(V1517&gt;0,U1517/1000*R1517,AA1517)))</f>
        <v>689.13100000000009</v>
      </c>
      <c r="AC1517" s="106">
        <f t="shared" ref="AC1517:AC1518" si="6104">AB1517-AA1517</f>
        <v>-10.868999999999915</v>
      </c>
      <c r="AD1517" s="108">
        <f t="shared" ref="AD1517:AD1518" si="6105">IF(O1517="cpv",(T1517*S1517),(T1517/1000*S1517))</f>
        <v>3500</v>
      </c>
      <c r="AE1517" s="298">
        <v>3000</v>
      </c>
      <c r="AF1517" s="109">
        <f t="shared" ref="AF1517:AF1518" si="6106">AE1517-AD1517</f>
        <v>-500</v>
      </c>
      <c r="AG1517" s="109">
        <v>0</v>
      </c>
      <c r="AH1517" s="109">
        <f t="shared" ref="AH1517:AH1518" si="6107">AE1517-AB1517-AG1517</f>
        <v>2310.8689999999997</v>
      </c>
      <c r="AI1517" s="341">
        <f t="shared" ref="AI1517:AI1518" si="6108">AH1517/AE1517</f>
        <v>0.77028966666666654</v>
      </c>
    </row>
    <row r="1518" spans="1:35" ht="15" hidden="1" customHeight="1" thickBot="1" x14ac:dyDescent="0.3">
      <c r="A1518" s="361" t="s">
        <v>2250</v>
      </c>
      <c r="B1518" s="97">
        <v>2016</v>
      </c>
      <c r="C1518" s="97">
        <v>7</v>
      </c>
      <c r="D1518" s="112" t="s">
        <v>2298</v>
      </c>
      <c r="E1518" s="99">
        <v>42552</v>
      </c>
      <c r="F1518" s="99">
        <v>42582</v>
      </c>
      <c r="G1518" s="100">
        <f t="shared" ca="1" si="6096"/>
        <v>0</v>
      </c>
      <c r="H1518" s="96" t="s">
        <v>54</v>
      </c>
      <c r="I1518" s="96" t="s">
        <v>284</v>
      </c>
      <c r="J1518" s="96" t="s">
        <v>2252</v>
      </c>
      <c r="K1518" s="101" t="str">
        <f t="shared" ca="1" si="6097"/>
        <v>Completed</v>
      </c>
      <c r="L1518" s="97" t="s">
        <v>1822</v>
      </c>
      <c r="M1518" s="97" t="s">
        <v>58</v>
      </c>
      <c r="N1518" s="97" t="s">
        <v>59</v>
      </c>
      <c r="O1518" s="97" t="s">
        <v>60</v>
      </c>
      <c r="P1518" s="97" t="s">
        <v>61</v>
      </c>
      <c r="Q1518" s="97" t="s">
        <v>62</v>
      </c>
      <c r="R1518" s="102">
        <v>0.3</v>
      </c>
      <c r="S1518" s="102">
        <v>1</v>
      </c>
      <c r="T1518" s="103">
        <v>2000000</v>
      </c>
      <c r="U1518" s="103">
        <v>1210133</v>
      </c>
      <c r="V1518" s="101">
        <f t="shared" si="6098"/>
        <v>789867</v>
      </c>
      <c r="W1518" s="101">
        <f t="shared" si="6099"/>
        <v>1210133</v>
      </c>
      <c r="X1518" s="103"/>
      <c r="Y1518" s="104">
        <f t="shared" si="6100"/>
        <v>0</v>
      </c>
      <c r="Z1518" s="105" t="e">
        <f t="shared" si="6101"/>
        <v>#DIV/0!</v>
      </c>
      <c r="AA1518" s="106">
        <f t="shared" si="6102"/>
        <v>600</v>
      </c>
      <c r="AB1518" s="107">
        <f t="shared" si="6103"/>
        <v>363.03989999999999</v>
      </c>
      <c r="AC1518" s="106">
        <f t="shared" si="6104"/>
        <v>-236.96010000000001</v>
      </c>
      <c r="AD1518" s="108">
        <f t="shared" si="6105"/>
        <v>2000</v>
      </c>
      <c r="AE1518" s="298">
        <v>1000</v>
      </c>
      <c r="AF1518" s="109">
        <f t="shared" si="6106"/>
        <v>-1000</v>
      </c>
      <c r="AG1518" s="109">
        <v>0</v>
      </c>
      <c r="AH1518" s="109">
        <f t="shared" si="6107"/>
        <v>636.96010000000001</v>
      </c>
      <c r="AI1518" s="341">
        <f t="shared" si="6108"/>
        <v>0.63696010000000003</v>
      </c>
    </row>
    <row r="1519" spans="1:35" ht="15.75" hidden="1" customHeight="1" thickBot="1" x14ac:dyDescent="0.3">
      <c r="A1519" s="360" t="s">
        <v>2251</v>
      </c>
      <c r="B1519" s="157">
        <v>2016</v>
      </c>
      <c r="C1519" s="157">
        <v>7</v>
      </c>
      <c r="D1519" s="112" t="s">
        <v>2298</v>
      </c>
      <c r="E1519" s="159">
        <v>42552</v>
      </c>
      <c r="F1519" s="159">
        <v>42582</v>
      </c>
      <c r="G1519" s="343">
        <f t="shared" ref="G1519:G1520" ca="1" si="6109">IF($N$1&gt;F1519,0,(F1519-$N$1))</f>
        <v>0</v>
      </c>
      <c r="H1519" s="156" t="s">
        <v>54</v>
      </c>
      <c r="I1519" s="156" t="s">
        <v>284</v>
      </c>
      <c r="J1519" s="156" t="s">
        <v>2252</v>
      </c>
      <c r="K1519" s="344" t="str">
        <f t="shared" ref="K1519:K1520" ca="1" si="6110">IF(F1519=0,$L$3,(IF(G1519=0,$L$1,$L$2)))</f>
        <v>Completed</v>
      </c>
      <c r="L1519" s="157" t="s">
        <v>82</v>
      </c>
      <c r="M1519" s="157" t="s">
        <v>58</v>
      </c>
      <c r="N1519" s="157" t="s">
        <v>59</v>
      </c>
      <c r="O1519" s="157" t="s">
        <v>60</v>
      </c>
      <c r="P1519" s="157" t="s">
        <v>61</v>
      </c>
      <c r="Q1519" s="157" t="s">
        <v>62</v>
      </c>
      <c r="R1519" s="158">
        <v>0.1</v>
      </c>
      <c r="S1519" s="158">
        <v>1</v>
      </c>
      <c r="T1519" s="345">
        <v>1800000</v>
      </c>
      <c r="U1519" s="345">
        <v>1800103</v>
      </c>
      <c r="V1519" s="344">
        <f t="shared" ref="V1519:V1520" si="6111">IF(U1519&gt;T1519,0,T1519-U1519)</f>
        <v>0</v>
      </c>
      <c r="W1519" s="344">
        <f t="shared" ref="W1519:W1520" si="6112">IF(U1519&gt;T1519,T1519,U1519)</f>
        <v>1800000</v>
      </c>
      <c r="X1519" s="345"/>
      <c r="Y1519" s="346">
        <f t="shared" ref="Y1519:Y1520" si="6113">X1519/U1519</f>
        <v>0</v>
      </c>
      <c r="Z1519" s="347" t="e">
        <f t="shared" ref="Z1519:Z1520" si="6114">AE1519/X1519</f>
        <v>#DIV/0!</v>
      </c>
      <c r="AA1519" s="348">
        <f t="shared" ref="AA1519:AA1520" si="6115">IF(O1519="cpv",(T1519*R1519),(T1519/1000*R1519))</f>
        <v>180</v>
      </c>
      <c r="AB1519" s="349">
        <f t="shared" ref="AB1519:AB1520" si="6116">IF(O1519="cpv",(IF(V1519&gt;0,U1519*R1519,AA1519)),(IF(V1519&gt;0,U1519/1000*R1519,AA1519)))</f>
        <v>180</v>
      </c>
      <c r="AC1519" s="348">
        <f t="shared" ref="AC1519:AC1520" si="6117">AB1519-AA1519</f>
        <v>0</v>
      </c>
      <c r="AD1519" s="350">
        <f t="shared" ref="AD1519:AD1520" si="6118">IF(O1519="cpv",(T1519*S1519),(T1519/1000*S1519))</f>
        <v>1800</v>
      </c>
      <c r="AE1519" s="351">
        <v>2000</v>
      </c>
      <c r="AF1519" s="352">
        <f t="shared" ref="AF1519:AF1520" si="6119">AE1519-AD1519</f>
        <v>200</v>
      </c>
      <c r="AG1519" s="352">
        <v>0</v>
      </c>
      <c r="AH1519" s="352">
        <f t="shared" ref="AH1519:AH1520" si="6120">AE1519-AB1519-AG1519</f>
        <v>1820</v>
      </c>
      <c r="AI1519" s="353">
        <f t="shared" ref="AI1519:AI1520" si="6121">AH1519/AE1519</f>
        <v>0.91</v>
      </c>
    </row>
    <row r="1520" spans="1:35" ht="15" hidden="1" customHeight="1" thickBot="1" x14ac:dyDescent="0.3">
      <c r="A1520" s="359" t="s">
        <v>2253</v>
      </c>
      <c r="B1520" s="111">
        <v>2016</v>
      </c>
      <c r="C1520" s="111">
        <v>7</v>
      </c>
      <c r="D1520" s="112" t="s">
        <v>2298</v>
      </c>
      <c r="E1520" s="113">
        <v>42573</v>
      </c>
      <c r="F1520" s="113">
        <v>42576</v>
      </c>
      <c r="G1520" s="114">
        <f t="shared" ca="1" si="6109"/>
        <v>0</v>
      </c>
      <c r="H1520" s="115" t="s">
        <v>54</v>
      </c>
      <c r="I1520" s="115" t="s">
        <v>115</v>
      </c>
      <c r="J1520" s="115" t="s">
        <v>2256</v>
      </c>
      <c r="K1520" s="116" t="str">
        <f t="shared" ca="1" si="6110"/>
        <v>Completed</v>
      </c>
      <c r="L1520" s="111" t="s">
        <v>77</v>
      </c>
      <c r="M1520" s="111" t="s">
        <v>58</v>
      </c>
      <c r="N1520" s="111" t="s">
        <v>78</v>
      </c>
      <c r="O1520" s="111" t="s">
        <v>60</v>
      </c>
      <c r="P1520" s="111" t="s">
        <v>79</v>
      </c>
      <c r="Q1520" s="111" t="s">
        <v>79</v>
      </c>
      <c r="R1520" s="117">
        <v>1.25</v>
      </c>
      <c r="S1520" s="117">
        <v>4.25</v>
      </c>
      <c r="T1520" s="118">
        <v>250000</v>
      </c>
      <c r="U1520" s="118">
        <v>167480</v>
      </c>
      <c r="V1520" s="116">
        <f t="shared" si="6111"/>
        <v>82520</v>
      </c>
      <c r="W1520" s="116">
        <f t="shared" si="6112"/>
        <v>167480</v>
      </c>
      <c r="X1520" s="118">
        <v>1090</v>
      </c>
      <c r="Y1520" s="119">
        <f t="shared" si="6113"/>
        <v>6.5082397898256509E-3</v>
      </c>
      <c r="Z1520" s="120">
        <f t="shared" si="6114"/>
        <v>0.64220183486238536</v>
      </c>
      <c r="AA1520" s="121">
        <f t="shared" si="6115"/>
        <v>312.5</v>
      </c>
      <c r="AB1520" s="122">
        <f t="shared" si="6116"/>
        <v>209.35</v>
      </c>
      <c r="AC1520" s="121">
        <f t="shared" si="6117"/>
        <v>-103.15</v>
      </c>
      <c r="AD1520" s="123">
        <f t="shared" si="6118"/>
        <v>1062.5</v>
      </c>
      <c r="AE1520" s="293">
        <v>700</v>
      </c>
      <c r="AF1520" s="124">
        <f t="shared" si="6119"/>
        <v>-362.5</v>
      </c>
      <c r="AG1520" s="124">
        <v>0</v>
      </c>
      <c r="AH1520" s="124">
        <f t="shared" si="6120"/>
        <v>490.65</v>
      </c>
      <c r="AI1520" s="340">
        <f t="shared" si="6121"/>
        <v>0.70092857142857135</v>
      </c>
    </row>
    <row r="1521" spans="1:35" ht="15" hidden="1" customHeight="1" thickBot="1" x14ac:dyDescent="0.3">
      <c r="A1521" s="361" t="s">
        <v>2254</v>
      </c>
      <c r="B1521" s="97">
        <v>2016</v>
      </c>
      <c r="C1521" s="97">
        <v>7</v>
      </c>
      <c r="D1521" s="112" t="s">
        <v>2298</v>
      </c>
      <c r="E1521" s="99">
        <v>42573</v>
      </c>
      <c r="F1521" s="99">
        <v>42576</v>
      </c>
      <c r="G1521" s="100">
        <f t="shared" ref="G1521:G1522" ca="1" si="6122">IF($N$1&gt;F1521,0,(F1521-$N$1))</f>
        <v>0</v>
      </c>
      <c r="H1521" s="96" t="s">
        <v>54</v>
      </c>
      <c r="I1521" s="96" t="s">
        <v>115</v>
      </c>
      <c r="J1521" s="96" t="s">
        <v>2256</v>
      </c>
      <c r="K1521" s="101" t="str">
        <f t="shared" ref="K1521:K1522" ca="1" si="6123">IF(F1521=0,$L$3,(IF(G1521=0,$L$1,$L$2)))</f>
        <v>Completed</v>
      </c>
      <c r="L1521" s="97" t="s">
        <v>57</v>
      </c>
      <c r="M1521" s="97" t="s">
        <v>58</v>
      </c>
      <c r="N1521" s="97" t="s">
        <v>78</v>
      </c>
      <c r="O1521" s="97" t="s">
        <v>60</v>
      </c>
      <c r="P1521" s="97" t="s">
        <v>79</v>
      </c>
      <c r="Q1521" s="97" t="s">
        <v>79</v>
      </c>
      <c r="R1521" s="102">
        <v>2.5</v>
      </c>
      <c r="S1521" s="102">
        <v>4.25</v>
      </c>
      <c r="T1521" s="103">
        <v>150000</v>
      </c>
      <c r="U1521" s="103">
        <v>150010</v>
      </c>
      <c r="V1521" s="101">
        <f t="shared" ref="V1521:V1522" si="6124">IF(U1521&gt;T1521,0,T1521-U1521)</f>
        <v>0</v>
      </c>
      <c r="W1521" s="101">
        <f t="shared" ref="W1521:W1522" si="6125">IF(U1521&gt;T1521,T1521,U1521)</f>
        <v>150000</v>
      </c>
      <c r="X1521" s="103"/>
      <c r="Y1521" s="104">
        <f t="shared" ref="Y1521:Y1522" si="6126">X1521/U1521</f>
        <v>0</v>
      </c>
      <c r="Z1521" s="105" t="e">
        <f t="shared" ref="Z1521:Z1522" si="6127">AE1521/X1521</f>
        <v>#DIV/0!</v>
      </c>
      <c r="AA1521" s="106">
        <f t="shared" ref="AA1521:AA1522" si="6128">IF(O1521="cpv",(T1521*R1521),(T1521/1000*R1521))</f>
        <v>375</v>
      </c>
      <c r="AB1521" s="107">
        <f t="shared" ref="AB1521:AB1522" si="6129">IF(O1521="cpv",(IF(V1521&gt;0,U1521*R1521,AA1521)),(IF(V1521&gt;0,U1521/1000*R1521,AA1521)))</f>
        <v>375</v>
      </c>
      <c r="AC1521" s="106">
        <f t="shared" ref="AC1521:AC1522" si="6130">AB1521-AA1521</f>
        <v>0</v>
      </c>
      <c r="AD1521" s="108">
        <f t="shared" ref="AD1521:AD1522" si="6131">IF(O1521="cpv",(T1521*S1521),(T1521/1000*S1521))</f>
        <v>637.5</v>
      </c>
      <c r="AE1521" s="298">
        <v>600</v>
      </c>
      <c r="AF1521" s="109">
        <f t="shared" ref="AF1521:AF1522" si="6132">AE1521-AD1521</f>
        <v>-37.5</v>
      </c>
      <c r="AG1521" s="109">
        <v>0</v>
      </c>
      <c r="AH1521" s="109">
        <f t="shared" ref="AH1521:AH1522" si="6133">AE1521-AB1521-AG1521</f>
        <v>225</v>
      </c>
      <c r="AI1521" s="341">
        <f t="shared" ref="AI1521:AI1522" si="6134">AH1521/AE1521</f>
        <v>0.375</v>
      </c>
    </row>
    <row r="1522" spans="1:35" ht="15.75" hidden="1" customHeight="1" thickBot="1" x14ac:dyDescent="0.3">
      <c r="A1522" s="360" t="s">
        <v>2255</v>
      </c>
      <c r="B1522" s="157">
        <v>2016</v>
      </c>
      <c r="C1522" s="157">
        <v>7</v>
      </c>
      <c r="D1522" s="112" t="s">
        <v>2298</v>
      </c>
      <c r="E1522" s="159">
        <v>42573</v>
      </c>
      <c r="F1522" s="159">
        <v>42576</v>
      </c>
      <c r="G1522" s="343">
        <f t="shared" ca="1" si="6122"/>
        <v>0</v>
      </c>
      <c r="H1522" s="156" t="s">
        <v>54</v>
      </c>
      <c r="I1522" s="156" t="s">
        <v>115</v>
      </c>
      <c r="J1522" s="156" t="s">
        <v>2256</v>
      </c>
      <c r="K1522" s="344" t="str">
        <f t="shared" ca="1" si="6123"/>
        <v>Completed</v>
      </c>
      <c r="L1522" s="157" t="s">
        <v>82</v>
      </c>
      <c r="M1522" s="157" t="s">
        <v>58</v>
      </c>
      <c r="N1522" s="157" t="s">
        <v>78</v>
      </c>
      <c r="O1522" s="157" t="s">
        <v>60</v>
      </c>
      <c r="P1522" s="157" t="s">
        <v>79</v>
      </c>
      <c r="Q1522" s="157" t="s">
        <v>79</v>
      </c>
      <c r="R1522" s="158">
        <v>0.5</v>
      </c>
      <c r="S1522" s="158">
        <v>4.25</v>
      </c>
      <c r="T1522" s="345">
        <v>350000</v>
      </c>
      <c r="U1522" s="345">
        <v>350032</v>
      </c>
      <c r="V1522" s="344">
        <f t="shared" si="6124"/>
        <v>0</v>
      </c>
      <c r="W1522" s="344">
        <f t="shared" si="6125"/>
        <v>350000</v>
      </c>
      <c r="X1522" s="345"/>
      <c r="Y1522" s="346">
        <f t="shared" si="6126"/>
        <v>0</v>
      </c>
      <c r="Z1522" s="347" t="e">
        <f t="shared" si="6127"/>
        <v>#DIV/0!</v>
      </c>
      <c r="AA1522" s="348">
        <f t="shared" si="6128"/>
        <v>175</v>
      </c>
      <c r="AB1522" s="349">
        <f t="shared" si="6129"/>
        <v>175</v>
      </c>
      <c r="AC1522" s="348">
        <f t="shared" si="6130"/>
        <v>0</v>
      </c>
      <c r="AD1522" s="350">
        <f t="shared" si="6131"/>
        <v>1487.5</v>
      </c>
      <c r="AE1522" s="351">
        <v>1275</v>
      </c>
      <c r="AF1522" s="352">
        <f t="shared" si="6132"/>
        <v>-212.5</v>
      </c>
      <c r="AG1522" s="352">
        <v>0</v>
      </c>
      <c r="AH1522" s="352">
        <f t="shared" si="6133"/>
        <v>1100</v>
      </c>
      <c r="AI1522" s="353">
        <f t="shared" si="6134"/>
        <v>0.86274509803921573</v>
      </c>
    </row>
    <row r="1523" spans="1:35" ht="15.75" hidden="1" customHeight="1" thickBot="1" x14ac:dyDescent="0.3">
      <c r="A1523" s="362" t="s">
        <v>2257</v>
      </c>
      <c r="B1523" s="141">
        <v>2016</v>
      </c>
      <c r="C1523" s="141">
        <v>7</v>
      </c>
      <c r="D1523" s="112" t="s">
        <v>2298</v>
      </c>
      <c r="E1523" s="143">
        <v>42577</v>
      </c>
      <c r="F1523" s="143">
        <v>42580</v>
      </c>
      <c r="G1523" s="144">
        <f t="shared" ref="G1523:G1524" ca="1" si="6135">IF($N$1&gt;F1523,0,(F1523-$N$1))</f>
        <v>0</v>
      </c>
      <c r="H1523" s="145" t="s">
        <v>95</v>
      </c>
      <c r="I1523" s="145" t="s">
        <v>353</v>
      </c>
      <c r="J1523" s="145" t="s">
        <v>2258</v>
      </c>
      <c r="K1523" s="146" t="str">
        <f t="shared" ref="K1523:K1524" ca="1" si="6136">IF(F1523=0,$L$3,(IF(G1523=0,$L$1,$L$2)))</f>
        <v>Completed</v>
      </c>
      <c r="L1523" s="141" t="s">
        <v>92</v>
      </c>
      <c r="M1523" s="141" t="s">
        <v>58</v>
      </c>
      <c r="N1523" s="141" t="s">
        <v>108</v>
      </c>
      <c r="O1523" s="141" t="s">
        <v>109</v>
      </c>
      <c r="P1523" s="141" t="s">
        <v>100</v>
      </c>
      <c r="Q1523" s="141" t="s">
        <v>101</v>
      </c>
      <c r="R1523" s="147">
        <v>1.2E-2</v>
      </c>
      <c r="S1523" s="147">
        <v>0.06</v>
      </c>
      <c r="T1523" s="148">
        <v>70000</v>
      </c>
      <c r="U1523" s="148">
        <v>70514</v>
      </c>
      <c r="V1523" s="146">
        <f t="shared" ref="V1523:V1524" si="6137">IF(U1523&gt;T1523,0,T1523-U1523)</f>
        <v>0</v>
      </c>
      <c r="W1523" s="146">
        <f t="shared" ref="W1523:W1524" si="6138">IF(U1523&gt;T1523,T1523,U1523)</f>
        <v>70000</v>
      </c>
      <c r="X1523" s="148"/>
      <c r="Y1523" s="149">
        <f t="shared" ref="Y1523:Y1524" si="6139">X1523/U1523</f>
        <v>0</v>
      </c>
      <c r="Z1523" s="150" t="e">
        <f t="shared" ref="Z1523:Z1524" si="6140">AE1523/X1523</f>
        <v>#DIV/0!</v>
      </c>
      <c r="AA1523" s="151">
        <f t="shared" ref="AA1523:AA1524" si="6141">IF(O1523="cpv",(T1523*R1523),(T1523/1000*R1523))</f>
        <v>840</v>
      </c>
      <c r="AB1523" s="152">
        <f t="shared" ref="AB1523" si="6142">IF(O1523="cpv",(IF(V1523&gt;0,U1523*R1523,AA1523)),(IF(V1523&gt;0,U1523/1000*R1523,AA1523)))</f>
        <v>840</v>
      </c>
      <c r="AC1523" s="151">
        <f t="shared" ref="AC1523:AC1524" si="6143">AB1523-AA1523</f>
        <v>0</v>
      </c>
      <c r="AD1523" s="153">
        <f t="shared" ref="AD1523:AD1524" si="6144">IF(O1523="cpv",(T1523*S1523),(T1523/1000*S1523))</f>
        <v>4200</v>
      </c>
      <c r="AE1523" s="295">
        <v>4000</v>
      </c>
      <c r="AF1523" s="154">
        <f t="shared" ref="AF1523:AF1524" si="6145">AE1523-AD1523</f>
        <v>-200</v>
      </c>
      <c r="AG1523" s="154">
        <v>0</v>
      </c>
      <c r="AH1523" s="154">
        <f t="shared" ref="AH1523:AH1524" si="6146">AE1523-AB1523-AG1523</f>
        <v>3160</v>
      </c>
      <c r="AI1523" s="354">
        <f t="shared" ref="AI1523:AI1524" si="6147">AH1523/AE1523</f>
        <v>0.79</v>
      </c>
    </row>
    <row r="1524" spans="1:35" ht="15" hidden="1" customHeight="1" thickBot="1" x14ac:dyDescent="0.3">
      <c r="A1524" s="359" t="s">
        <v>2259</v>
      </c>
      <c r="B1524" s="111">
        <v>2016</v>
      </c>
      <c r="C1524" s="111">
        <v>7</v>
      </c>
      <c r="D1524" s="112" t="s">
        <v>2298</v>
      </c>
      <c r="E1524" s="113">
        <v>42577</v>
      </c>
      <c r="F1524" s="113">
        <v>42582</v>
      </c>
      <c r="G1524" s="114">
        <f t="shared" ca="1" si="6135"/>
        <v>0</v>
      </c>
      <c r="H1524" s="115" t="s">
        <v>74</v>
      </c>
      <c r="I1524" s="115" t="s">
        <v>1266</v>
      </c>
      <c r="J1524" s="115" t="s">
        <v>2260</v>
      </c>
      <c r="K1524" s="116" t="str">
        <f t="shared" ca="1" si="6136"/>
        <v>Completed</v>
      </c>
      <c r="L1524" s="111" t="s">
        <v>175</v>
      </c>
      <c r="M1524" s="111" t="s">
        <v>58</v>
      </c>
      <c r="N1524" s="111" t="s">
        <v>286</v>
      </c>
      <c r="O1524" s="111" t="s">
        <v>60</v>
      </c>
      <c r="P1524" s="111" t="s">
        <v>61</v>
      </c>
      <c r="Q1524" s="111" t="s">
        <v>62</v>
      </c>
      <c r="R1524" s="102">
        <v>1</v>
      </c>
      <c r="S1524" s="117">
        <v>80</v>
      </c>
      <c r="T1524" s="118">
        <v>21291</v>
      </c>
      <c r="U1524" s="118">
        <v>21291</v>
      </c>
      <c r="V1524" s="116">
        <f t="shared" si="6137"/>
        <v>0</v>
      </c>
      <c r="W1524" s="116">
        <f t="shared" si="6138"/>
        <v>21291</v>
      </c>
      <c r="X1524" s="118"/>
      <c r="Y1524" s="119">
        <f t="shared" si="6139"/>
        <v>0</v>
      </c>
      <c r="Z1524" s="120" t="e">
        <f t="shared" si="6140"/>
        <v>#DIV/0!</v>
      </c>
      <c r="AA1524" s="121">
        <f t="shared" si="6141"/>
        <v>21.291</v>
      </c>
      <c r="AB1524" s="122">
        <v>521</v>
      </c>
      <c r="AC1524" s="121">
        <f t="shared" si="6143"/>
        <v>499.709</v>
      </c>
      <c r="AD1524" s="123">
        <f t="shared" si="6144"/>
        <v>1703.28</v>
      </c>
      <c r="AE1524" s="293">
        <v>1700</v>
      </c>
      <c r="AF1524" s="124">
        <f t="shared" si="6145"/>
        <v>-3.2799999999999727</v>
      </c>
      <c r="AG1524" s="124">
        <v>0</v>
      </c>
      <c r="AH1524" s="124">
        <f t="shared" si="6146"/>
        <v>1179</v>
      </c>
      <c r="AI1524" s="340">
        <f t="shared" si="6147"/>
        <v>0.69352941176470584</v>
      </c>
    </row>
    <row r="1525" spans="1:35" ht="15.75" hidden="1" customHeight="1" thickBot="1" x14ac:dyDescent="0.3">
      <c r="A1525" s="360" t="s">
        <v>2294</v>
      </c>
      <c r="B1525" s="157">
        <v>2016</v>
      </c>
      <c r="C1525" s="157">
        <v>7</v>
      </c>
      <c r="D1525" s="112" t="s">
        <v>2298</v>
      </c>
      <c r="E1525" s="159">
        <v>42577</v>
      </c>
      <c r="F1525" s="159">
        <v>42582</v>
      </c>
      <c r="G1525" s="343">
        <f t="shared" ref="G1525:G1526" ca="1" si="6148">IF($N$1&gt;F1525,0,(F1525-$N$1))</f>
        <v>0</v>
      </c>
      <c r="H1525" s="156" t="s">
        <v>74</v>
      </c>
      <c r="I1525" s="156" t="s">
        <v>1266</v>
      </c>
      <c r="J1525" s="156" t="s">
        <v>2260</v>
      </c>
      <c r="K1525" s="344" t="str">
        <f t="shared" ref="K1525:K1526" ca="1" si="6149">IF(F1525=0,$L$3,(IF(G1525=0,$L$1,$L$2)))</f>
        <v>Completed</v>
      </c>
      <c r="L1525" s="157" t="s">
        <v>1372</v>
      </c>
      <c r="M1525" s="157" t="s">
        <v>58</v>
      </c>
      <c r="N1525" s="157" t="s">
        <v>286</v>
      </c>
      <c r="O1525" s="157" t="s">
        <v>60</v>
      </c>
      <c r="P1525" s="157" t="s">
        <v>61</v>
      </c>
      <c r="Q1525" s="157" t="s">
        <v>62</v>
      </c>
      <c r="R1525" s="158"/>
      <c r="S1525" s="158">
        <v>80</v>
      </c>
      <c r="T1525" s="345">
        <v>2079</v>
      </c>
      <c r="U1525" s="345">
        <v>2079</v>
      </c>
      <c r="V1525" s="344">
        <f t="shared" ref="V1525:V1526" si="6150">IF(U1525&gt;T1525,0,T1525-U1525)</f>
        <v>0</v>
      </c>
      <c r="W1525" s="344">
        <f t="shared" ref="W1525:W1526" si="6151">IF(U1525&gt;T1525,T1525,U1525)</f>
        <v>2079</v>
      </c>
      <c r="X1525" s="345"/>
      <c r="Y1525" s="346">
        <f t="shared" ref="Y1525:Y1526" si="6152">X1525/U1525</f>
        <v>0</v>
      </c>
      <c r="Z1525" s="347" t="e">
        <f t="shared" ref="Z1525:Z1526" si="6153">AE1525/X1525</f>
        <v>#DIV/0!</v>
      </c>
      <c r="AA1525" s="348">
        <f t="shared" ref="AA1525:AA1526" si="6154">IF(O1525="cpv",(T1525*R1525),(T1525/1000*R1525))</f>
        <v>0</v>
      </c>
      <c r="AB1525" s="349">
        <f t="shared" ref="AB1525:AB1526" si="6155">IF(O1525="cpv",(IF(V1525&gt;0,U1525*R1525,AA1525)),(IF(V1525&gt;0,U1525/1000*R1525,AA1525)))</f>
        <v>0</v>
      </c>
      <c r="AC1525" s="348">
        <f t="shared" ref="AC1525:AC1526" si="6156">AB1525-AA1525</f>
        <v>0</v>
      </c>
      <c r="AD1525" s="350">
        <f t="shared" ref="AD1525:AD1526" si="6157">IF(O1525="cpv",(T1525*S1525),(T1525/1000*S1525))</f>
        <v>166.32000000000002</v>
      </c>
      <c r="AE1525" s="351">
        <v>169.6</v>
      </c>
      <c r="AF1525" s="352">
        <f t="shared" ref="AF1525:AF1526" si="6158">AE1525-AD1525</f>
        <v>3.2799999999999727</v>
      </c>
      <c r="AG1525" s="352">
        <v>0</v>
      </c>
      <c r="AH1525" s="352">
        <f t="shared" ref="AH1525:AH1526" si="6159">AE1525-AB1525-AG1525</f>
        <v>169.6</v>
      </c>
      <c r="AI1525" s="353">
        <f t="shared" ref="AI1525:AI1526" si="6160">AH1525/AE1525</f>
        <v>1</v>
      </c>
    </row>
    <row r="1526" spans="1:35" ht="15.75" hidden="1" customHeight="1" thickBot="1" x14ac:dyDescent="0.3">
      <c r="A1526" s="362" t="s">
        <v>2261</v>
      </c>
      <c r="B1526" s="141">
        <v>2016</v>
      </c>
      <c r="C1526" s="141">
        <v>7</v>
      </c>
      <c r="D1526" s="112" t="s">
        <v>2298</v>
      </c>
      <c r="E1526" s="143">
        <v>42579</v>
      </c>
      <c r="F1526" s="143">
        <v>42582</v>
      </c>
      <c r="G1526" s="144">
        <f t="shared" ca="1" si="6148"/>
        <v>0</v>
      </c>
      <c r="H1526" s="145" t="s">
        <v>74</v>
      </c>
      <c r="I1526" s="145" t="s">
        <v>151</v>
      </c>
      <c r="J1526" s="145" t="s">
        <v>2262</v>
      </c>
      <c r="K1526" s="146" t="str">
        <f t="shared" ca="1" si="6149"/>
        <v>Completed</v>
      </c>
      <c r="L1526" s="141" t="s">
        <v>98</v>
      </c>
      <c r="M1526" s="141" t="s">
        <v>58</v>
      </c>
      <c r="N1526" s="141" t="s">
        <v>123</v>
      </c>
      <c r="O1526" s="141" t="s">
        <v>109</v>
      </c>
      <c r="P1526" s="141" t="s">
        <v>100</v>
      </c>
      <c r="Q1526" s="141" t="s">
        <v>101</v>
      </c>
      <c r="R1526" s="147">
        <v>4.4999999999999998E-2</v>
      </c>
      <c r="S1526" s="147">
        <v>0.06</v>
      </c>
      <c r="T1526" s="148">
        <v>100000</v>
      </c>
      <c r="U1526" s="148">
        <v>100000</v>
      </c>
      <c r="V1526" s="146">
        <f t="shared" si="6150"/>
        <v>0</v>
      </c>
      <c r="W1526" s="146">
        <f t="shared" si="6151"/>
        <v>100000</v>
      </c>
      <c r="X1526" s="148"/>
      <c r="Y1526" s="149">
        <f t="shared" si="6152"/>
        <v>0</v>
      </c>
      <c r="Z1526" s="150" t="e">
        <f t="shared" si="6153"/>
        <v>#DIV/0!</v>
      </c>
      <c r="AA1526" s="151">
        <f t="shared" si="6154"/>
        <v>4500</v>
      </c>
      <c r="AB1526" s="152">
        <f t="shared" si="6155"/>
        <v>4500</v>
      </c>
      <c r="AC1526" s="151">
        <f t="shared" si="6156"/>
        <v>0</v>
      </c>
      <c r="AD1526" s="153">
        <f t="shared" si="6157"/>
        <v>6000</v>
      </c>
      <c r="AE1526" s="295">
        <f>IF((SUMIF($J$7:$J$1048576,J1526,$U$7:$U$1048576))&gt;(SUMIF($J$7:$J$1048576,J1526,$T$7:$T$1048576)),AD1526,(IF(O1526="cpv",(U1526*S1526),(U1526*S1526/1000))))</f>
        <v>6000</v>
      </c>
      <c r="AF1526" s="154">
        <f t="shared" si="6158"/>
        <v>0</v>
      </c>
      <c r="AG1526" s="154">
        <v>0</v>
      </c>
      <c r="AH1526" s="154">
        <f t="shared" si="6159"/>
        <v>1500</v>
      </c>
      <c r="AI1526" s="354">
        <f t="shared" si="6160"/>
        <v>0.25</v>
      </c>
    </row>
    <row r="1527" spans="1:35" ht="15" hidden="1" customHeight="1" thickBot="1" x14ac:dyDescent="0.3">
      <c r="A1527" s="359" t="s">
        <v>2263</v>
      </c>
      <c r="B1527" s="111">
        <v>2016</v>
      </c>
      <c r="C1527" s="111">
        <v>7</v>
      </c>
      <c r="D1527" s="112" t="s">
        <v>2298</v>
      </c>
      <c r="E1527" s="113">
        <v>42579</v>
      </c>
      <c r="F1527" s="113">
        <v>42581</v>
      </c>
      <c r="G1527" s="114">
        <f t="shared" ref="G1527:G1528" ca="1" si="6161">IF($N$1&gt;F1527,0,(F1527-$N$1))</f>
        <v>0</v>
      </c>
      <c r="H1527" s="115" t="s">
        <v>84</v>
      </c>
      <c r="I1527" s="115" t="s">
        <v>832</v>
      </c>
      <c r="J1527" s="115" t="s">
        <v>2267</v>
      </c>
      <c r="K1527" s="116" t="str">
        <f t="shared" ref="K1527:K1528" ca="1" si="6162">IF(F1527=0,$L$3,(IF(G1527=0,$L$1,$L$2)))</f>
        <v>Completed</v>
      </c>
      <c r="L1527" s="111" t="s">
        <v>410</v>
      </c>
      <c r="M1527" s="111" t="s">
        <v>58</v>
      </c>
      <c r="N1527" s="111" t="s">
        <v>78</v>
      </c>
      <c r="O1527" s="111" t="s">
        <v>60</v>
      </c>
      <c r="P1527" s="111" t="s">
        <v>79</v>
      </c>
      <c r="Q1527" s="111" t="s">
        <v>79</v>
      </c>
      <c r="R1527" s="117">
        <v>2</v>
      </c>
      <c r="S1527" s="117">
        <v>6</v>
      </c>
      <c r="T1527" s="118">
        <v>100000</v>
      </c>
      <c r="U1527" s="118">
        <v>86423</v>
      </c>
      <c r="V1527" s="116">
        <f t="shared" ref="V1527:V1528" si="6163">IF(U1527&gt;T1527,0,T1527-U1527)</f>
        <v>13577</v>
      </c>
      <c r="W1527" s="116">
        <f t="shared" ref="W1527:W1528" si="6164">IF(U1527&gt;T1527,T1527,U1527)</f>
        <v>86423</v>
      </c>
      <c r="X1527" s="118"/>
      <c r="Y1527" s="119">
        <f t="shared" ref="Y1527:Y1528" si="6165">X1527/U1527</f>
        <v>0</v>
      </c>
      <c r="Z1527" s="120" t="e">
        <f t="shared" ref="Z1527:Z1528" si="6166">AE1527/X1527</f>
        <v>#DIV/0!</v>
      </c>
      <c r="AA1527" s="121">
        <f t="shared" ref="AA1527:AA1528" si="6167">IF(O1527="cpv",(T1527*R1527),(T1527/1000*R1527))</f>
        <v>200</v>
      </c>
      <c r="AB1527" s="122">
        <f t="shared" ref="AB1527:AB1528" si="6168">IF(O1527="cpv",(IF(V1527&gt;0,U1527*R1527,AA1527)),(IF(V1527&gt;0,U1527/1000*R1527,AA1527)))</f>
        <v>172.846</v>
      </c>
      <c r="AC1527" s="121">
        <f t="shared" ref="AC1527:AC1528" si="6169">AB1527-AA1527</f>
        <v>-27.153999999999996</v>
      </c>
      <c r="AD1527" s="123">
        <f t="shared" ref="AD1527:AD1528" si="6170">IF(O1527="cpv",(T1527*S1527),(T1527/1000*S1527))</f>
        <v>600</v>
      </c>
      <c r="AE1527" s="293">
        <v>500</v>
      </c>
      <c r="AF1527" s="124">
        <f t="shared" ref="AF1527:AF1528" si="6171">AE1527-AD1527</f>
        <v>-100</v>
      </c>
      <c r="AG1527" s="124">
        <v>0</v>
      </c>
      <c r="AH1527" s="124">
        <f t="shared" ref="AH1527:AH1528" si="6172">AE1527-AB1527-AG1527</f>
        <v>327.154</v>
      </c>
      <c r="AI1527" s="340">
        <f t="shared" ref="AI1527:AI1528" si="6173">AH1527/AE1527</f>
        <v>0.654308</v>
      </c>
    </row>
    <row r="1528" spans="1:35" ht="15" hidden="1" customHeight="1" thickBot="1" x14ac:dyDescent="0.3">
      <c r="A1528" s="361" t="s">
        <v>2264</v>
      </c>
      <c r="B1528" s="97">
        <v>2016</v>
      </c>
      <c r="C1528" s="97">
        <v>7</v>
      </c>
      <c r="D1528" s="112" t="s">
        <v>2298</v>
      </c>
      <c r="E1528" s="99">
        <v>42579</v>
      </c>
      <c r="F1528" s="99">
        <v>42581</v>
      </c>
      <c r="G1528" s="100">
        <f t="shared" ca="1" si="6161"/>
        <v>0</v>
      </c>
      <c r="H1528" s="96" t="s">
        <v>84</v>
      </c>
      <c r="I1528" s="96" t="s">
        <v>832</v>
      </c>
      <c r="J1528" s="96" t="s">
        <v>2267</v>
      </c>
      <c r="K1528" s="101" t="str">
        <f t="shared" ca="1" si="6162"/>
        <v>Completed</v>
      </c>
      <c r="L1528" s="97" t="s">
        <v>77</v>
      </c>
      <c r="M1528" s="97" t="s">
        <v>58</v>
      </c>
      <c r="N1528" s="97" t="s">
        <v>78</v>
      </c>
      <c r="O1528" s="97" t="s">
        <v>60</v>
      </c>
      <c r="P1528" s="97" t="s">
        <v>79</v>
      </c>
      <c r="Q1528" s="97" t="s">
        <v>79</v>
      </c>
      <c r="R1528" s="102">
        <v>1.25</v>
      </c>
      <c r="S1528" s="102">
        <v>6</v>
      </c>
      <c r="T1528" s="103">
        <v>300000</v>
      </c>
      <c r="U1528" s="103">
        <v>99086</v>
      </c>
      <c r="V1528" s="101">
        <f t="shared" si="6163"/>
        <v>200914</v>
      </c>
      <c r="W1528" s="101">
        <f t="shared" si="6164"/>
        <v>99086</v>
      </c>
      <c r="X1528" s="103">
        <v>890</v>
      </c>
      <c r="Y1528" s="104">
        <f t="shared" si="6165"/>
        <v>8.9820963607371383E-3</v>
      </c>
      <c r="Z1528" s="105">
        <f t="shared" si="6166"/>
        <v>0.6741573033707865</v>
      </c>
      <c r="AA1528" s="106">
        <f t="shared" si="6167"/>
        <v>375</v>
      </c>
      <c r="AB1528" s="107">
        <f t="shared" si="6168"/>
        <v>123.8575</v>
      </c>
      <c r="AC1528" s="106">
        <f t="shared" si="6169"/>
        <v>-251.14249999999998</v>
      </c>
      <c r="AD1528" s="108">
        <f t="shared" si="6170"/>
        <v>1800</v>
      </c>
      <c r="AE1528" s="298">
        <v>600</v>
      </c>
      <c r="AF1528" s="109">
        <f t="shared" si="6171"/>
        <v>-1200</v>
      </c>
      <c r="AG1528" s="109">
        <v>0</v>
      </c>
      <c r="AH1528" s="109">
        <f t="shared" si="6172"/>
        <v>476.14249999999998</v>
      </c>
      <c r="AI1528" s="341">
        <f t="shared" si="6173"/>
        <v>0.79357083333333334</v>
      </c>
    </row>
    <row r="1529" spans="1:35" ht="15" hidden="1" customHeight="1" thickBot="1" x14ac:dyDescent="0.3">
      <c r="A1529" s="361" t="s">
        <v>2265</v>
      </c>
      <c r="B1529" s="97">
        <v>2016</v>
      </c>
      <c r="C1529" s="97">
        <v>7</v>
      </c>
      <c r="D1529" s="112" t="s">
        <v>2298</v>
      </c>
      <c r="E1529" s="99">
        <v>42579</v>
      </c>
      <c r="F1529" s="99">
        <v>42581</v>
      </c>
      <c r="G1529" s="100">
        <f t="shared" ref="G1529:G1530" ca="1" si="6174">IF($N$1&gt;F1529,0,(F1529-$N$1))</f>
        <v>0</v>
      </c>
      <c r="H1529" s="96" t="s">
        <v>84</v>
      </c>
      <c r="I1529" s="96" t="s">
        <v>832</v>
      </c>
      <c r="J1529" s="96" t="s">
        <v>2267</v>
      </c>
      <c r="K1529" s="101" t="str">
        <f t="shared" ref="K1529:K1530" ca="1" si="6175">IF(F1529=0,$L$3,(IF(G1529=0,$L$1,$L$2)))</f>
        <v>Completed</v>
      </c>
      <c r="L1529" s="97" t="s">
        <v>57</v>
      </c>
      <c r="M1529" s="97" t="s">
        <v>58</v>
      </c>
      <c r="N1529" s="97" t="s">
        <v>78</v>
      </c>
      <c r="O1529" s="97" t="s">
        <v>60</v>
      </c>
      <c r="P1529" s="97" t="s">
        <v>79</v>
      </c>
      <c r="Q1529" s="97" t="s">
        <v>79</v>
      </c>
      <c r="R1529" s="102">
        <v>2.5</v>
      </c>
      <c r="S1529" s="102">
        <v>6</v>
      </c>
      <c r="T1529" s="103">
        <v>200000</v>
      </c>
      <c r="U1529" s="103">
        <v>91524</v>
      </c>
      <c r="V1529" s="101">
        <f t="shared" ref="V1529:V1530" si="6176">IF(U1529&gt;T1529,0,T1529-U1529)</f>
        <v>108476</v>
      </c>
      <c r="W1529" s="101">
        <f t="shared" ref="W1529:W1530" si="6177">IF(U1529&gt;T1529,T1529,U1529)</f>
        <v>91524</v>
      </c>
      <c r="X1529" s="103"/>
      <c r="Y1529" s="104">
        <f t="shared" ref="Y1529:Y1530" si="6178">X1529/U1529</f>
        <v>0</v>
      </c>
      <c r="Z1529" s="105" t="e">
        <f t="shared" ref="Z1529:Z1530" si="6179">AE1529/X1529</f>
        <v>#DIV/0!</v>
      </c>
      <c r="AA1529" s="106">
        <f t="shared" ref="AA1529:AA1530" si="6180">IF(O1529="cpv",(T1529*R1529),(T1529/1000*R1529))</f>
        <v>500</v>
      </c>
      <c r="AB1529" s="107">
        <f t="shared" ref="AB1529:AB1530" si="6181">IF(O1529="cpv",(IF(V1529&gt;0,U1529*R1529,AA1529)),(IF(V1529&gt;0,U1529/1000*R1529,AA1529)))</f>
        <v>228.81</v>
      </c>
      <c r="AC1529" s="106">
        <f t="shared" ref="AC1529:AC1530" si="6182">AB1529-AA1529</f>
        <v>-271.19</v>
      </c>
      <c r="AD1529" s="108">
        <f t="shared" ref="AD1529:AD1530" si="6183">IF(O1529="cpv",(T1529*S1529),(T1529/1000*S1529))</f>
        <v>1200</v>
      </c>
      <c r="AE1529" s="298">
        <v>550</v>
      </c>
      <c r="AF1529" s="109">
        <f t="shared" ref="AF1529:AF1530" si="6184">AE1529-AD1529</f>
        <v>-650</v>
      </c>
      <c r="AG1529" s="109">
        <v>0</v>
      </c>
      <c r="AH1529" s="109">
        <f t="shared" ref="AH1529:AH1530" si="6185">AE1529-AB1529-AG1529</f>
        <v>321.19</v>
      </c>
      <c r="AI1529" s="341">
        <f t="shared" ref="AI1529:AI1530" si="6186">AH1529/AE1529</f>
        <v>0.58398181818181816</v>
      </c>
    </row>
    <row r="1530" spans="1:35" ht="15.75" hidden="1" customHeight="1" thickBot="1" x14ac:dyDescent="0.3">
      <c r="A1530" s="360" t="s">
        <v>2266</v>
      </c>
      <c r="B1530" s="157">
        <v>2016</v>
      </c>
      <c r="C1530" s="157">
        <v>7</v>
      </c>
      <c r="D1530" s="112" t="s">
        <v>2298</v>
      </c>
      <c r="E1530" s="159">
        <v>42579</v>
      </c>
      <c r="F1530" s="159">
        <v>42581</v>
      </c>
      <c r="G1530" s="343">
        <f t="shared" ca="1" si="6174"/>
        <v>0</v>
      </c>
      <c r="H1530" s="156" t="s">
        <v>84</v>
      </c>
      <c r="I1530" s="156" t="s">
        <v>832</v>
      </c>
      <c r="J1530" s="156" t="s">
        <v>2267</v>
      </c>
      <c r="K1530" s="344" t="str">
        <f t="shared" ca="1" si="6175"/>
        <v>Completed</v>
      </c>
      <c r="L1530" s="157" t="s">
        <v>82</v>
      </c>
      <c r="M1530" s="157" t="s">
        <v>58</v>
      </c>
      <c r="N1530" s="157" t="s">
        <v>78</v>
      </c>
      <c r="O1530" s="157" t="s">
        <v>60</v>
      </c>
      <c r="P1530" s="157" t="s">
        <v>79</v>
      </c>
      <c r="Q1530" s="157" t="s">
        <v>79</v>
      </c>
      <c r="R1530" s="158">
        <v>0.5</v>
      </c>
      <c r="S1530" s="158">
        <v>6</v>
      </c>
      <c r="T1530" s="345">
        <v>1500000</v>
      </c>
      <c r="U1530" s="345">
        <v>1500025</v>
      </c>
      <c r="V1530" s="344">
        <f t="shared" si="6176"/>
        <v>0</v>
      </c>
      <c r="W1530" s="344">
        <f t="shared" si="6177"/>
        <v>1500000</v>
      </c>
      <c r="X1530" s="345">
        <v>34303</v>
      </c>
      <c r="Y1530" s="346">
        <f t="shared" si="6178"/>
        <v>2.2868285528574523E-2</v>
      </c>
      <c r="Z1530" s="347">
        <f t="shared" si="6179"/>
        <v>0.36745561612686939</v>
      </c>
      <c r="AA1530" s="348">
        <f t="shared" si="6180"/>
        <v>750</v>
      </c>
      <c r="AB1530" s="349">
        <f t="shared" si="6181"/>
        <v>750</v>
      </c>
      <c r="AC1530" s="348">
        <f t="shared" si="6182"/>
        <v>0</v>
      </c>
      <c r="AD1530" s="350">
        <f t="shared" si="6183"/>
        <v>9000</v>
      </c>
      <c r="AE1530" s="351">
        <v>12604.83</v>
      </c>
      <c r="AF1530" s="352">
        <f t="shared" si="6184"/>
        <v>3604.83</v>
      </c>
      <c r="AG1530" s="352">
        <v>0</v>
      </c>
      <c r="AH1530" s="352">
        <f t="shared" si="6185"/>
        <v>11854.83</v>
      </c>
      <c r="AI1530" s="353">
        <f t="shared" si="6186"/>
        <v>0.94049899919316637</v>
      </c>
    </row>
    <row r="1531" spans="1:35" ht="15" hidden="1" customHeight="1" thickBot="1" x14ac:dyDescent="0.3">
      <c r="A1531" s="359" t="s">
        <v>2268</v>
      </c>
      <c r="B1531" s="111">
        <v>2016</v>
      </c>
      <c r="C1531" s="111">
        <v>7</v>
      </c>
      <c r="D1531" s="112" t="s">
        <v>2298</v>
      </c>
      <c r="E1531" s="113">
        <v>42580</v>
      </c>
      <c r="F1531" s="113">
        <v>42583</v>
      </c>
      <c r="G1531" s="114">
        <f t="shared" ref="G1531:G1532" ca="1" si="6187">IF($N$1&gt;F1531,0,(F1531-$N$1))</f>
        <v>0</v>
      </c>
      <c r="H1531" s="115" t="s">
        <v>54</v>
      </c>
      <c r="I1531" s="115" t="s">
        <v>115</v>
      </c>
      <c r="J1531" s="115" t="s">
        <v>2271</v>
      </c>
      <c r="K1531" s="116" t="str">
        <f t="shared" ref="K1531:K1532" ca="1" si="6188">IF(F1531=0,$L$3,(IF(G1531=0,$L$1,$L$2)))</f>
        <v>Completed</v>
      </c>
      <c r="L1531" s="111" t="s">
        <v>77</v>
      </c>
      <c r="M1531" s="111" t="s">
        <v>58</v>
      </c>
      <c r="N1531" s="111" t="s">
        <v>78</v>
      </c>
      <c r="O1531" s="111" t="s">
        <v>60</v>
      </c>
      <c r="P1531" s="111" t="s">
        <v>79</v>
      </c>
      <c r="Q1531" s="111" t="s">
        <v>79</v>
      </c>
      <c r="R1531" s="117">
        <v>1.25</v>
      </c>
      <c r="S1531" s="117">
        <v>4.25</v>
      </c>
      <c r="T1531" s="118">
        <v>250000</v>
      </c>
      <c r="U1531" s="118">
        <v>165481</v>
      </c>
      <c r="V1531" s="116">
        <f t="shared" ref="V1531:V1532" si="6189">IF(U1531&gt;T1531,0,T1531-U1531)</f>
        <v>84519</v>
      </c>
      <c r="W1531" s="116">
        <f t="shared" ref="W1531:W1532" si="6190">IF(U1531&gt;T1531,T1531,U1531)</f>
        <v>165481</v>
      </c>
      <c r="X1531" s="118">
        <v>1622</v>
      </c>
      <c r="Y1531" s="119">
        <f t="shared" ref="Y1531:Y1532" si="6191">X1531/U1531</f>
        <v>9.8017295036892452E-3</v>
      </c>
      <c r="Z1531" s="120">
        <f t="shared" ref="Z1531:Z1532" si="6192">AE1531/X1531</f>
        <v>0.43156596794081381</v>
      </c>
      <c r="AA1531" s="121">
        <f t="shared" ref="AA1531:AA1532" si="6193">IF(O1531="cpv",(T1531*R1531),(T1531/1000*R1531))</f>
        <v>312.5</v>
      </c>
      <c r="AB1531" s="122">
        <f t="shared" ref="AB1531:AB1532" si="6194">IF(O1531="cpv",(IF(V1531&gt;0,U1531*R1531,AA1531)),(IF(V1531&gt;0,U1531/1000*R1531,AA1531)))</f>
        <v>206.85124999999999</v>
      </c>
      <c r="AC1531" s="121">
        <f t="shared" ref="AC1531:AC1532" si="6195">AB1531-AA1531</f>
        <v>-105.64875000000001</v>
      </c>
      <c r="AD1531" s="123">
        <f t="shared" ref="AD1531:AD1532" si="6196">IF(O1531="cpv",(T1531*S1531),(T1531/1000*S1531))</f>
        <v>1062.5</v>
      </c>
      <c r="AE1531" s="293">
        <v>700</v>
      </c>
      <c r="AF1531" s="124">
        <f t="shared" ref="AF1531:AF1532" si="6197">AE1531-AD1531</f>
        <v>-362.5</v>
      </c>
      <c r="AG1531" s="124">
        <v>0</v>
      </c>
      <c r="AH1531" s="124">
        <f t="shared" ref="AH1531:AH1532" si="6198">AE1531-AB1531-AG1531</f>
        <v>493.14875000000001</v>
      </c>
      <c r="AI1531" s="340">
        <f t="shared" ref="AI1531:AI1532" si="6199">AH1531/AE1531</f>
        <v>0.70449821428571424</v>
      </c>
    </row>
    <row r="1532" spans="1:35" ht="15" hidden="1" customHeight="1" thickBot="1" x14ac:dyDescent="0.3">
      <c r="A1532" s="361" t="s">
        <v>2269</v>
      </c>
      <c r="B1532" s="97">
        <v>2016</v>
      </c>
      <c r="C1532" s="97">
        <v>7</v>
      </c>
      <c r="D1532" s="112" t="s">
        <v>2298</v>
      </c>
      <c r="E1532" s="99">
        <v>42580</v>
      </c>
      <c r="F1532" s="99">
        <v>42583</v>
      </c>
      <c r="G1532" s="100">
        <f t="shared" ca="1" si="6187"/>
        <v>0</v>
      </c>
      <c r="H1532" s="96" t="s">
        <v>54</v>
      </c>
      <c r="I1532" s="96" t="s">
        <v>115</v>
      </c>
      <c r="J1532" s="96" t="s">
        <v>2271</v>
      </c>
      <c r="K1532" s="101" t="str">
        <f t="shared" ca="1" si="6188"/>
        <v>Completed</v>
      </c>
      <c r="L1532" s="97" t="s">
        <v>82</v>
      </c>
      <c r="M1532" s="97" t="s">
        <v>58</v>
      </c>
      <c r="N1532" s="97" t="s">
        <v>78</v>
      </c>
      <c r="O1532" s="97" t="s">
        <v>60</v>
      </c>
      <c r="P1532" s="97" t="s">
        <v>79</v>
      </c>
      <c r="Q1532" s="97" t="s">
        <v>79</v>
      </c>
      <c r="R1532" s="102">
        <v>0.5</v>
      </c>
      <c r="S1532" s="102">
        <v>4.25</v>
      </c>
      <c r="T1532" s="103">
        <v>300000</v>
      </c>
      <c r="U1532" s="103">
        <v>300000</v>
      </c>
      <c r="V1532" s="101">
        <f t="shared" si="6189"/>
        <v>0</v>
      </c>
      <c r="W1532" s="101">
        <f t="shared" si="6190"/>
        <v>300000</v>
      </c>
      <c r="X1532" s="103">
        <v>3574</v>
      </c>
      <c r="Y1532" s="104">
        <f t="shared" si="6191"/>
        <v>1.1913333333333333E-2</v>
      </c>
      <c r="Z1532" s="105">
        <f t="shared" si="6192"/>
        <v>0.35674314493564635</v>
      </c>
      <c r="AA1532" s="106">
        <f t="shared" si="6193"/>
        <v>150</v>
      </c>
      <c r="AB1532" s="107">
        <f t="shared" si="6194"/>
        <v>150</v>
      </c>
      <c r="AC1532" s="106">
        <f t="shared" si="6195"/>
        <v>0</v>
      </c>
      <c r="AD1532" s="108">
        <f t="shared" si="6196"/>
        <v>1275</v>
      </c>
      <c r="AE1532" s="298">
        <f>IF((SUMIF($J$7:$J$1048576,J1532,$U$7:$U$1048576))&gt;(SUMIF($J$7:$J$1048576,J1532,$T$7:$T$1048576)),AD1532,(IF(O1532="cpv",(U1532*S1532),(U1532*S1532/1000))))</f>
        <v>1275</v>
      </c>
      <c r="AF1532" s="109">
        <f t="shared" si="6197"/>
        <v>0</v>
      </c>
      <c r="AG1532" s="109">
        <v>0</v>
      </c>
      <c r="AH1532" s="109">
        <f t="shared" si="6198"/>
        <v>1125</v>
      </c>
      <c r="AI1532" s="341">
        <f t="shared" si="6199"/>
        <v>0.88235294117647056</v>
      </c>
    </row>
    <row r="1533" spans="1:35" ht="15.75" hidden="1" customHeight="1" thickBot="1" x14ac:dyDescent="0.3">
      <c r="A1533" s="360" t="s">
        <v>2270</v>
      </c>
      <c r="B1533" s="157">
        <v>2016</v>
      </c>
      <c r="C1533" s="157">
        <v>7</v>
      </c>
      <c r="D1533" s="112" t="s">
        <v>2298</v>
      </c>
      <c r="E1533" s="159">
        <v>42580</v>
      </c>
      <c r="F1533" s="159">
        <v>42583</v>
      </c>
      <c r="G1533" s="343">
        <f t="shared" ref="G1533:G1535" ca="1" si="6200">IF($N$1&gt;F1533,0,(F1533-$N$1))</f>
        <v>0</v>
      </c>
      <c r="H1533" s="156" t="s">
        <v>54</v>
      </c>
      <c r="I1533" s="156" t="s">
        <v>115</v>
      </c>
      <c r="J1533" s="156" t="s">
        <v>2271</v>
      </c>
      <c r="K1533" s="344" t="str">
        <f t="shared" ref="K1533:K1535" ca="1" si="6201">IF(F1533=0,$L$3,(IF(G1533=0,$L$1,$L$2)))</f>
        <v>Completed</v>
      </c>
      <c r="L1533" s="157" t="s">
        <v>64</v>
      </c>
      <c r="M1533" s="157" t="s">
        <v>58</v>
      </c>
      <c r="N1533" s="157" t="s">
        <v>78</v>
      </c>
      <c r="O1533" s="157" t="s">
        <v>60</v>
      </c>
      <c r="P1533" s="157" t="s">
        <v>79</v>
      </c>
      <c r="Q1533" s="157" t="s">
        <v>79</v>
      </c>
      <c r="R1533" s="158">
        <v>2.5</v>
      </c>
      <c r="S1533" s="158">
        <v>4.25</v>
      </c>
      <c r="T1533" s="345">
        <v>150000</v>
      </c>
      <c r="U1533" s="345">
        <v>100704</v>
      </c>
      <c r="V1533" s="344">
        <f t="shared" ref="V1533:V1535" si="6202">IF(U1533&gt;T1533,0,T1533-U1533)</f>
        <v>49296</v>
      </c>
      <c r="W1533" s="344">
        <f t="shared" ref="W1533:W1535" si="6203">IF(U1533&gt;T1533,T1533,U1533)</f>
        <v>100704</v>
      </c>
      <c r="X1533" s="345">
        <v>1557</v>
      </c>
      <c r="Y1533" s="346">
        <f t="shared" ref="Y1533:Y1535" si="6204">X1533/U1533</f>
        <v>1.546115347950429E-2</v>
      </c>
      <c r="Z1533" s="347">
        <f t="shared" ref="Z1533:Z1535" si="6205">AE1533/X1533</f>
        <v>0.38535645472061658</v>
      </c>
      <c r="AA1533" s="348">
        <f t="shared" ref="AA1533:AA1535" si="6206">IF(O1533="cpv",(T1533*R1533),(T1533/1000*R1533))</f>
        <v>375</v>
      </c>
      <c r="AB1533" s="349">
        <f t="shared" ref="AB1533:AB1535" si="6207">IF(O1533="cpv",(IF(V1533&gt;0,U1533*R1533,AA1533)),(IF(V1533&gt;0,U1533/1000*R1533,AA1533)))</f>
        <v>251.76</v>
      </c>
      <c r="AC1533" s="348">
        <f t="shared" ref="AC1533:AC1535" si="6208">AB1533-AA1533</f>
        <v>-123.24000000000001</v>
      </c>
      <c r="AD1533" s="350">
        <f t="shared" ref="AD1533:AD1535" si="6209">IF(O1533="cpv",(T1533*S1533),(T1533/1000*S1533))</f>
        <v>637.5</v>
      </c>
      <c r="AE1533" s="351">
        <v>600</v>
      </c>
      <c r="AF1533" s="352">
        <f t="shared" ref="AF1533:AF1535" si="6210">AE1533-AD1533</f>
        <v>-37.5</v>
      </c>
      <c r="AG1533" s="352">
        <v>0</v>
      </c>
      <c r="AH1533" s="352">
        <f t="shared" ref="AH1533:AH1535" si="6211">AE1533-AB1533-AG1533</f>
        <v>348.24</v>
      </c>
      <c r="AI1533" s="353">
        <f t="shared" ref="AI1533:AI1535" si="6212">AH1533/AE1533</f>
        <v>0.58040000000000003</v>
      </c>
    </row>
    <row r="1534" spans="1:35" ht="15.75" hidden="1" customHeight="1" thickBot="1" x14ac:dyDescent="0.3">
      <c r="A1534" s="362" t="s">
        <v>2272</v>
      </c>
      <c r="B1534" s="141">
        <v>2016</v>
      </c>
      <c r="C1534" s="141">
        <v>7</v>
      </c>
      <c r="D1534" s="112" t="s">
        <v>2298</v>
      </c>
      <c r="E1534" s="143">
        <v>42580</v>
      </c>
      <c r="F1534" s="143">
        <v>42582</v>
      </c>
      <c r="G1534" s="144">
        <f t="shared" ca="1" si="6200"/>
        <v>0</v>
      </c>
      <c r="H1534" s="145" t="s">
        <v>74</v>
      </c>
      <c r="I1534" s="145" t="s">
        <v>75</v>
      </c>
      <c r="J1534" s="145" t="s">
        <v>2273</v>
      </c>
      <c r="K1534" s="146" t="str">
        <f t="shared" ca="1" si="6201"/>
        <v>Completed</v>
      </c>
      <c r="L1534" s="141" t="s">
        <v>82</v>
      </c>
      <c r="M1534" s="141" t="s">
        <v>58</v>
      </c>
      <c r="N1534" s="141" t="s">
        <v>78</v>
      </c>
      <c r="O1534" s="141" t="s">
        <v>60</v>
      </c>
      <c r="P1534" s="141" t="s">
        <v>79</v>
      </c>
      <c r="Q1534" s="141" t="s">
        <v>79</v>
      </c>
      <c r="R1534" s="147">
        <v>0.5</v>
      </c>
      <c r="S1534" s="147">
        <v>6</v>
      </c>
      <c r="T1534" s="148">
        <v>500000</v>
      </c>
      <c r="U1534" s="148">
        <v>500179</v>
      </c>
      <c r="V1534" s="146">
        <f t="shared" si="6202"/>
        <v>0</v>
      </c>
      <c r="W1534" s="146">
        <f t="shared" si="6203"/>
        <v>500000</v>
      </c>
      <c r="X1534" s="148">
        <v>6981</v>
      </c>
      <c r="Y1534" s="149">
        <f t="shared" si="6204"/>
        <v>1.3957003392785383E-2</v>
      </c>
      <c r="Z1534" s="150">
        <f t="shared" si="6205"/>
        <v>0.42973785990545765</v>
      </c>
      <c r="AA1534" s="151">
        <f t="shared" si="6206"/>
        <v>250</v>
      </c>
      <c r="AB1534" s="152">
        <f t="shared" si="6207"/>
        <v>250</v>
      </c>
      <c r="AC1534" s="151">
        <f t="shared" si="6208"/>
        <v>0</v>
      </c>
      <c r="AD1534" s="153">
        <f t="shared" si="6209"/>
        <v>3000</v>
      </c>
      <c r="AE1534" s="295">
        <f>IF((SUMIF($J$7:$J$1048576,J1534,$U$7:$U$1048576))&gt;(SUMIF($J$7:$J$1048576,J1534,$T$7:$T$1048576)),AD1534,(IF(O1534="cpv",(U1534*S1534),(U1534*S1534/1000))))</f>
        <v>3000</v>
      </c>
      <c r="AF1534" s="154">
        <f t="shared" si="6210"/>
        <v>0</v>
      </c>
      <c r="AG1534" s="154">
        <v>0</v>
      </c>
      <c r="AH1534" s="154">
        <f t="shared" si="6211"/>
        <v>2750</v>
      </c>
      <c r="AI1534" s="354">
        <f t="shared" si="6212"/>
        <v>0.91666666666666663</v>
      </c>
    </row>
    <row r="1535" spans="1:35" ht="15.75" hidden="1" customHeight="1" thickBot="1" x14ac:dyDescent="0.3">
      <c r="A1535" s="362" t="s">
        <v>2274</v>
      </c>
      <c r="B1535" s="141">
        <v>2016</v>
      </c>
      <c r="C1535" s="141">
        <v>7</v>
      </c>
      <c r="D1535" s="112" t="s">
        <v>2298</v>
      </c>
      <c r="E1535" s="143">
        <v>42580</v>
      </c>
      <c r="F1535" s="143">
        <v>42582</v>
      </c>
      <c r="G1535" s="144">
        <f t="shared" ca="1" si="6200"/>
        <v>0</v>
      </c>
      <c r="H1535" s="145" t="s">
        <v>74</v>
      </c>
      <c r="I1535" s="145" t="s">
        <v>75</v>
      </c>
      <c r="J1535" s="145" t="s">
        <v>2275</v>
      </c>
      <c r="K1535" s="146" t="str">
        <f t="shared" ca="1" si="6201"/>
        <v>Completed</v>
      </c>
      <c r="L1535" s="141" t="s">
        <v>305</v>
      </c>
      <c r="M1535" s="141" t="s">
        <v>58</v>
      </c>
      <c r="N1535" s="141" t="s">
        <v>306</v>
      </c>
      <c r="O1535" s="141" t="s">
        <v>60</v>
      </c>
      <c r="P1535" s="141" t="s">
        <v>61</v>
      </c>
      <c r="Q1535" s="141" t="s">
        <v>62</v>
      </c>
      <c r="R1535" s="147">
        <v>3</v>
      </c>
      <c r="S1535" s="147">
        <v>7.5</v>
      </c>
      <c r="T1535" s="148">
        <v>500000</v>
      </c>
      <c r="U1535" s="148">
        <v>525330</v>
      </c>
      <c r="V1535" s="146">
        <f t="shared" si="6202"/>
        <v>0</v>
      </c>
      <c r="W1535" s="146">
        <f t="shared" si="6203"/>
        <v>500000</v>
      </c>
      <c r="X1535" s="148"/>
      <c r="Y1535" s="149">
        <f t="shared" si="6204"/>
        <v>0</v>
      </c>
      <c r="Z1535" s="150" t="e">
        <f t="shared" si="6205"/>
        <v>#DIV/0!</v>
      </c>
      <c r="AA1535" s="151">
        <f t="shared" si="6206"/>
        <v>1500</v>
      </c>
      <c r="AB1535" s="152">
        <f t="shared" si="6207"/>
        <v>1500</v>
      </c>
      <c r="AC1535" s="151">
        <f t="shared" si="6208"/>
        <v>0</v>
      </c>
      <c r="AD1535" s="153">
        <f t="shared" si="6209"/>
        <v>3750</v>
      </c>
      <c r="AE1535" s="295">
        <f>IF((SUMIF($J$7:$J$1048576,J1535,$U$7:$U$1048576))&gt;(SUMIF($J$7:$J$1048576,J1535,$T$7:$T$1048576)),AD1535,(IF(O1535="cpv",(U1535*S1535),(U1535*S1535/1000))))</f>
        <v>3750</v>
      </c>
      <c r="AF1535" s="154">
        <f t="shared" si="6210"/>
        <v>0</v>
      </c>
      <c r="AG1535" s="154">
        <v>0</v>
      </c>
      <c r="AH1535" s="154">
        <f t="shared" si="6211"/>
        <v>2250</v>
      </c>
      <c r="AI1535" s="354">
        <f t="shared" si="6212"/>
        <v>0.6</v>
      </c>
    </row>
    <row r="1536" spans="1:35" ht="15" hidden="1" customHeight="1" thickBot="1" x14ac:dyDescent="0.3">
      <c r="A1536" s="359" t="s">
        <v>2276</v>
      </c>
      <c r="B1536" s="111">
        <v>2016</v>
      </c>
      <c r="C1536" s="111">
        <v>7</v>
      </c>
      <c r="D1536" s="112" t="s">
        <v>2298</v>
      </c>
      <c r="E1536" s="113">
        <v>42572</v>
      </c>
      <c r="F1536" s="113">
        <v>42582</v>
      </c>
      <c r="G1536" s="114">
        <f t="shared" ref="G1536:G1538" ca="1" si="6213">IF($N$1&gt;F1536,0,(F1536-$N$1))</f>
        <v>0</v>
      </c>
      <c r="H1536" s="115" t="s">
        <v>54</v>
      </c>
      <c r="I1536" s="115" t="s">
        <v>55</v>
      </c>
      <c r="J1536" s="115" t="s">
        <v>2277</v>
      </c>
      <c r="K1536" s="116" t="str">
        <f t="shared" ref="K1536:K1538" ca="1" si="6214">IF(F1536=0,$L$3,(IF(G1536=0,$L$1,$L$2)))</f>
        <v>Completed</v>
      </c>
      <c r="L1536" s="111" t="s">
        <v>2135</v>
      </c>
      <c r="M1536" s="111" t="s">
        <v>58</v>
      </c>
      <c r="N1536" s="111" t="s">
        <v>108</v>
      </c>
      <c r="O1536" s="111" t="s">
        <v>109</v>
      </c>
      <c r="P1536" s="111" t="s">
        <v>100</v>
      </c>
      <c r="Q1536" s="111" t="s">
        <v>101</v>
      </c>
      <c r="R1536" s="117">
        <v>0.01</v>
      </c>
      <c r="S1536" s="117">
        <v>0.04</v>
      </c>
      <c r="T1536" s="118">
        <v>70000</v>
      </c>
      <c r="U1536" s="118">
        <v>70000</v>
      </c>
      <c r="V1536" s="116">
        <f t="shared" ref="V1536:V1538" si="6215">IF(U1536&gt;T1536,0,T1536-U1536)</f>
        <v>0</v>
      </c>
      <c r="W1536" s="116">
        <f t="shared" ref="W1536:W1538" si="6216">IF(U1536&gt;T1536,T1536,U1536)</f>
        <v>70000</v>
      </c>
      <c r="X1536" s="118"/>
      <c r="Y1536" s="119">
        <f t="shared" ref="Y1536:Y1538" si="6217">X1536/U1536</f>
        <v>0</v>
      </c>
      <c r="Z1536" s="120" t="e">
        <f t="shared" ref="Z1536:Z1538" si="6218">AE1536/X1536</f>
        <v>#DIV/0!</v>
      </c>
      <c r="AA1536" s="121">
        <f t="shared" ref="AA1536:AA1538" si="6219">IF(O1536="cpv",(T1536*R1536),(T1536/1000*R1536))</f>
        <v>700</v>
      </c>
      <c r="AB1536" s="122">
        <f t="shared" ref="AB1536:AB1538" si="6220">IF(O1536="cpv",(IF(V1536&gt;0,U1536*R1536,AA1536)),(IF(V1536&gt;0,U1536/1000*R1536,AA1536)))</f>
        <v>700</v>
      </c>
      <c r="AC1536" s="121">
        <f t="shared" ref="AC1536:AC1538" si="6221">AB1536-AA1536</f>
        <v>0</v>
      </c>
      <c r="AD1536" s="123">
        <f t="shared" ref="AD1536:AD1538" si="6222">IF(O1536="cpv",(T1536*S1536),(T1536/1000*S1536))</f>
        <v>2800</v>
      </c>
      <c r="AE1536" s="293">
        <v>2000</v>
      </c>
      <c r="AF1536" s="124">
        <f t="shared" ref="AF1536:AF1538" si="6223">AE1536-AD1536</f>
        <v>-800</v>
      </c>
      <c r="AG1536" s="124">
        <v>0</v>
      </c>
      <c r="AH1536" s="124">
        <f t="shared" ref="AH1536:AH1538" si="6224">AE1536-AB1536-AG1536</f>
        <v>1300</v>
      </c>
      <c r="AI1536" s="340">
        <f t="shared" ref="AI1536:AI1538" si="6225">AH1536/AE1536</f>
        <v>0.65</v>
      </c>
    </row>
    <row r="1537" spans="1:35" ht="15.75" hidden="1" customHeight="1" thickBot="1" x14ac:dyDescent="0.3">
      <c r="A1537" s="360" t="s">
        <v>2278</v>
      </c>
      <c r="B1537" s="157">
        <v>2016</v>
      </c>
      <c r="C1537" s="157">
        <v>7</v>
      </c>
      <c r="D1537" s="112" t="s">
        <v>2298</v>
      </c>
      <c r="E1537" s="159">
        <v>42572</v>
      </c>
      <c r="F1537" s="159">
        <v>42582</v>
      </c>
      <c r="G1537" s="343">
        <f t="shared" ca="1" si="6213"/>
        <v>0</v>
      </c>
      <c r="H1537" s="156" t="s">
        <v>54</v>
      </c>
      <c r="I1537" s="156" t="s">
        <v>55</v>
      </c>
      <c r="J1537" s="156" t="s">
        <v>2277</v>
      </c>
      <c r="K1537" s="344" t="str">
        <f t="shared" ca="1" si="6214"/>
        <v>Completed</v>
      </c>
      <c r="L1537" s="157" t="s">
        <v>92</v>
      </c>
      <c r="M1537" s="157" t="s">
        <v>58</v>
      </c>
      <c r="N1537" s="157" t="s">
        <v>108</v>
      </c>
      <c r="O1537" s="157" t="s">
        <v>109</v>
      </c>
      <c r="P1537" s="157" t="s">
        <v>100</v>
      </c>
      <c r="Q1537" s="157" t="s">
        <v>101</v>
      </c>
      <c r="R1537" s="158">
        <v>1.2E-2</v>
      </c>
      <c r="S1537" s="158">
        <v>0.04</v>
      </c>
      <c r="T1537" s="345">
        <v>50000</v>
      </c>
      <c r="U1537" s="345">
        <v>42884</v>
      </c>
      <c r="V1537" s="344">
        <f t="shared" si="6215"/>
        <v>7116</v>
      </c>
      <c r="W1537" s="344">
        <f t="shared" si="6216"/>
        <v>42884</v>
      </c>
      <c r="X1537" s="345">
        <v>900</v>
      </c>
      <c r="Y1537" s="346">
        <f t="shared" si="6217"/>
        <v>2.0986848241768493E-2</v>
      </c>
      <c r="Z1537" s="347">
        <f t="shared" si="6218"/>
        <v>1.076888888888889</v>
      </c>
      <c r="AA1537" s="348">
        <f t="shared" si="6219"/>
        <v>600</v>
      </c>
      <c r="AB1537" s="349">
        <f t="shared" si="6220"/>
        <v>514.60800000000006</v>
      </c>
      <c r="AC1537" s="348">
        <f t="shared" si="6221"/>
        <v>-85.391999999999939</v>
      </c>
      <c r="AD1537" s="350">
        <f t="shared" si="6222"/>
        <v>2000</v>
      </c>
      <c r="AE1537" s="351">
        <v>969.2</v>
      </c>
      <c r="AF1537" s="352">
        <f t="shared" si="6223"/>
        <v>-1030.8</v>
      </c>
      <c r="AG1537" s="352">
        <v>0</v>
      </c>
      <c r="AH1537" s="352">
        <f t="shared" si="6224"/>
        <v>454.59199999999998</v>
      </c>
      <c r="AI1537" s="353">
        <f t="shared" si="6225"/>
        <v>0.46903838217086252</v>
      </c>
    </row>
    <row r="1538" spans="1:35" ht="15" hidden="1" customHeight="1" thickBot="1" x14ac:dyDescent="0.3">
      <c r="A1538" s="359" t="s">
        <v>2279</v>
      </c>
      <c r="B1538" s="111">
        <v>2016</v>
      </c>
      <c r="C1538" s="111">
        <v>7</v>
      </c>
      <c r="D1538" s="112" t="s">
        <v>2298</v>
      </c>
      <c r="E1538" s="113">
        <v>42572</v>
      </c>
      <c r="F1538" s="113">
        <v>42582</v>
      </c>
      <c r="G1538" s="114">
        <f t="shared" ca="1" si="6213"/>
        <v>0</v>
      </c>
      <c r="H1538" s="115" t="s">
        <v>54</v>
      </c>
      <c r="I1538" s="115" t="s">
        <v>55</v>
      </c>
      <c r="J1538" s="115" t="s">
        <v>2283</v>
      </c>
      <c r="K1538" s="116" t="str">
        <f t="shared" ca="1" si="6214"/>
        <v>Completed</v>
      </c>
      <c r="L1538" s="111" t="s">
        <v>1822</v>
      </c>
      <c r="M1538" s="111" t="s">
        <v>58</v>
      </c>
      <c r="N1538" s="111" t="s">
        <v>59</v>
      </c>
      <c r="O1538" s="111" t="s">
        <v>60</v>
      </c>
      <c r="P1538" s="111" t="s">
        <v>61</v>
      </c>
      <c r="Q1538" s="111" t="s">
        <v>62</v>
      </c>
      <c r="R1538" s="117">
        <v>0.3</v>
      </c>
      <c r="S1538" s="117">
        <v>1</v>
      </c>
      <c r="T1538" s="118">
        <v>1000000</v>
      </c>
      <c r="U1538" s="118">
        <v>895252</v>
      </c>
      <c r="V1538" s="116">
        <f t="shared" si="6215"/>
        <v>104748</v>
      </c>
      <c r="W1538" s="116">
        <f t="shared" si="6216"/>
        <v>895252</v>
      </c>
      <c r="X1538" s="118"/>
      <c r="Y1538" s="119">
        <f t="shared" si="6217"/>
        <v>0</v>
      </c>
      <c r="Z1538" s="120" t="e">
        <f t="shared" si="6218"/>
        <v>#DIV/0!</v>
      </c>
      <c r="AA1538" s="121">
        <f t="shared" si="6219"/>
        <v>300</v>
      </c>
      <c r="AB1538" s="122">
        <f t="shared" si="6220"/>
        <v>268.57559999999995</v>
      </c>
      <c r="AC1538" s="121">
        <f t="shared" si="6221"/>
        <v>-31.424400000000048</v>
      </c>
      <c r="AD1538" s="123">
        <f t="shared" si="6222"/>
        <v>1000</v>
      </c>
      <c r="AE1538" s="293">
        <v>500</v>
      </c>
      <c r="AF1538" s="124">
        <f t="shared" si="6223"/>
        <v>-500</v>
      </c>
      <c r="AG1538" s="124">
        <v>0</v>
      </c>
      <c r="AH1538" s="124">
        <f t="shared" si="6224"/>
        <v>231.42440000000005</v>
      </c>
      <c r="AI1538" s="340">
        <f t="shared" si="6225"/>
        <v>0.46284880000000012</v>
      </c>
    </row>
    <row r="1539" spans="1:35" ht="15" hidden="1" customHeight="1" thickBot="1" x14ac:dyDescent="0.3">
      <c r="A1539" s="361" t="s">
        <v>2280</v>
      </c>
      <c r="B1539" s="97">
        <v>2016</v>
      </c>
      <c r="C1539" s="97">
        <v>7</v>
      </c>
      <c r="D1539" s="112" t="s">
        <v>2298</v>
      </c>
      <c r="E1539" s="99">
        <v>42572</v>
      </c>
      <c r="F1539" s="99">
        <v>42582</v>
      </c>
      <c r="G1539" s="100">
        <f t="shared" ref="G1539:G1540" ca="1" si="6226">IF($N$1&gt;F1539,0,(F1539-$N$1))</f>
        <v>0</v>
      </c>
      <c r="H1539" s="96" t="s">
        <v>54</v>
      </c>
      <c r="I1539" s="96" t="s">
        <v>55</v>
      </c>
      <c r="J1539" s="96" t="s">
        <v>2283</v>
      </c>
      <c r="K1539" s="101" t="str">
        <f t="shared" ref="K1539:K1540" ca="1" si="6227">IF(F1539=0,$L$3,(IF(G1539=0,$L$1,$L$2)))</f>
        <v>Completed</v>
      </c>
      <c r="L1539" s="97" t="s">
        <v>57</v>
      </c>
      <c r="M1539" s="97" t="s">
        <v>58</v>
      </c>
      <c r="N1539" s="97" t="s">
        <v>59</v>
      </c>
      <c r="O1539" s="97" t="s">
        <v>60</v>
      </c>
      <c r="P1539" s="97" t="s">
        <v>61</v>
      </c>
      <c r="Q1539" s="97" t="s">
        <v>62</v>
      </c>
      <c r="R1539" s="102">
        <v>0.5</v>
      </c>
      <c r="S1539" s="102">
        <v>1</v>
      </c>
      <c r="T1539" s="103">
        <v>500000</v>
      </c>
      <c r="U1539" s="103">
        <v>500059</v>
      </c>
      <c r="V1539" s="101">
        <f t="shared" ref="V1539:V1540" si="6228">IF(U1539&gt;T1539,0,T1539-U1539)</f>
        <v>0</v>
      </c>
      <c r="W1539" s="101">
        <f t="shared" ref="W1539:W1540" si="6229">IF(U1539&gt;T1539,T1539,U1539)</f>
        <v>500000</v>
      </c>
      <c r="X1539" s="103"/>
      <c r="Y1539" s="104">
        <f t="shared" ref="Y1539:Y1540" si="6230">X1539/U1539</f>
        <v>0</v>
      </c>
      <c r="Z1539" s="105" t="e">
        <f t="shared" ref="Z1539:Z1540" si="6231">AE1539/X1539</f>
        <v>#DIV/0!</v>
      </c>
      <c r="AA1539" s="106">
        <f t="shared" ref="AA1539:AA1540" si="6232">IF(O1539="cpv",(T1539*R1539),(T1539/1000*R1539))</f>
        <v>250</v>
      </c>
      <c r="AB1539" s="107">
        <f t="shared" ref="AB1539:AB1540" si="6233">IF(O1539="cpv",(IF(V1539&gt;0,U1539*R1539,AA1539)),(IF(V1539&gt;0,U1539/1000*R1539,AA1539)))</f>
        <v>250</v>
      </c>
      <c r="AC1539" s="106">
        <f t="shared" ref="AC1539:AC1540" si="6234">AB1539-AA1539</f>
        <v>0</v>
      </c>
      <c r="AD1539" s="108">
        <f t="shared" ref="AD1539:AD1540" si="6235">IF(O1539="cpv",(T1539*S1539),(T1539/1000*S1539))</f>
        <v>500</v>
      </c>
      <c r="AE1539" s="298">
        <v>500</v>
      </c>
      <c r="AF1539" s="109">
        <f t="shared" ref="AF1539:AF1540" si="6236">AE1539-AD1539</f>
        <v>0</v>
      </c>
      <c r="AG1539" s="109">
        <v>0</v>
      </c>
      <c r="AH1539" s="109">
        <f t="shared" ref="AH1539:AH1540" si="6237">AE1539-AB1539-AG1539</f>
        <v>250</v>
      </c>
      <c r="AI1539" s="341">
        <f t="shared" ref="AI1539:AI1540" si="6238">AH1539/AE1539</f>
        <v>0.5</v>
      </c>
    </row>
    <row r="1540" spans="1:35" ht="15" hidden="1" customHeight="1" thickBot="1" x14ac:dyDescent="0.3">
      <c r="A1540" s="361" t="s">
        <v>2281</v>
      </c>
      <c r="B1540" s="97">
        <v>2016</v>
      </c>
      <c r="C1540" s="97">
        <v>7</v>
      </c>
      <c r="D1540" s="112" t="s">
        <v>2298</v>
      </c>
      <c r="E1540" s="99">
        <v>42572</v>
      </c>
      <c r="F1540" s="99">
        <v>42582</v>
      </c>
      <c r="G1540" s="100">
        <f t="shared" ca="1" si="6226"/>
        <v>0</v>
      </c>
      <c r="H1540" s="96" t="s">
        <v>54</v>
      </c>
      <c r="I1540" s="96" t="s">
        <v>55</v>
      </c>
      <c r="J1540" s="96" t="s">
        <v>2283</v>
      </c>
      <c r="K1540" s="101" t="str">
        <f t="shared" ca="1" si="6227"/>
        <v>Completed</v>
      </c>
      <c r="L1540" s="97" t="s">
        <v>64</v>
      </c>
      <c r="M1540" s="97" t="s">
        <v>58</v>
      </c>
      <c r="N1540" s="97" t="s">
        <v>59</v>
      </c>
      <c r="O1540" s="97" t="s">
        <v>60</v>
      </c>
      <c r="P1540" s="97" t="s">
        <v>61</v>
      </c>
      <c r="Q1540" s="97" t="s">
        <v>62</v>
      </c>
      <c r="R1540" s="102">
        <v>0.2</v>
      </c>
      <c r="S1540" s="102">
        <v>1</v>
      </c>
      <c r="T1540" s="103">
        <v>2000000</v>
      </c>
      <c r="U1540" s="103">
        <v>2001301</v>
      </c>
      <c r="V1540" s="101">
        <f t="shared" si="6228"/>
        <v>0</v>
      </c>
      <c r="W1540" s="101">
        <f t="shared" si="6229"/>
        <v>2000000</v>
      </c>
      <c r="X1540" s="103">
        <v>289</v>
      </c>
      <c r="Y1540" s="104">
        <f t="shared" si="6230"/>
        <v>1.4440606385546201E-4</v>
      </c>
      <c r="Z1540" s="105">
        <f t="shared" si="6231"/>
        <v>2.7147058823529409</v>
      </c>
      <c r="AA1540" s="106">
        <f t="shared" si="6232"/>
        <v>400</v>
      </c>
      <c r="AB1540" s="107">
        <f t="shared" si="6233"/>
        <v>400</v>
      </c>
      <c r="AC1540" s="106">
        <f t="shared" si="6234"/>
        <v>0</v>
      </c>
      <c r="AD1540" s="108">
        <f t="shared" si="6235"/>
        <v>2000</v>
      </c>
      <c r="AE1540" s="298">
        <v>784.55</v>
      </c>
      <c r="AF1540" s="109">
        <f t="shared" si="6236"/>
        <v>-1215.45</v>
      </c>
      <c r="AG1540" s="109">
        <v>0</v>
      </c>
      <c r="AH1540" s="109">
        <f t="shared" si="6237"/>
        <v>384.54999999999995</v>
      </c>
      <c r="AI1540" s="341">
        <f t="shared" si="6238"/>
        <v>0.49015359123064173</v>
      </c>
    </row>
    <row r="1541" spans="1:35" ht="15.75" hidden="1" customHeight="1" thickBot="1" x14ac:dyDescent="0.3">
      <c r="A1541" s="360" t="s">
        <v>2282</v>
      </c>
      <c r="B1541" s="157">
        <v>2016</v>
      </c>
      <c r="C1541" s="157">
        <v>7</v>
      </c>
      <c r="D1541" s="112" t="s">
        <v>2298</v>
      </c>
      <c r="E1541" s="159">
        <v>42572</v>
      </c>
      <c r="F1541" s="159">
        <v>42582</v>
      </c>
      <c r="G1541" s="343">
        <f t="shared" ref="G1541:G1542" ca="1" si="6239">IF($N$1&gt;F1541,0,(F1541-$N$1))</f>
        <v>0</v>
      </c>
      <c r="H1541" s="156" t="s">
        <v>54</v>
      </c>
      <c r="I1541" s="156" t="s">
        <v>55</v>
      </c>
      <c r="J1541" s="156" t="s">
        <v>2283</v>
      </c>
      <c r="K1541" s="344" t="str">
        <f t="shared" ref="K1541:K1542" ca="1" si="6240">IF(F1541=0,$L$3,(IF(G1541=0,$L$1,$L$2)))</f>
        <v>Completed</v>
      </c>
      <c r="L1541" s="157" t="s">
        <v>1773</v>
      </c>
      <c r="M1541" s="157" t="s">
        <v>58</v>
      </c>
      <c r="N1541" s="157" t="s">
        <v>59</v>
      </c>
      <c r="O1541" s="157" t="s">
        <v>60</v>
      </c>
      <c r="P1541" s="157" t="s">
        <v>61</v>
      </c>
      <c r="Q1541" s="157" t="s">
        <v>62</v>
      </c>
      <c r="R1541" s="158">
        <v>0.35</v>
      </c>
      <c r="S1541" s="158">
        <v>1</v>
      </c>
      <c r="T1541" s="345">
        <v>500000</v>
      </c>
      <c r="U1541" s="345">
        <v>500110</v>
      </c>
      <c r="V1541" s="344">
        <f t="shared" ref="V1541:V1542" si="6241">IF(U1541&gt;T1541,0,T1541-U1541)</f>
        <v>0</v>
      </c>
      <c r="W1541" s="344">
        <f t="shared" ref="W1541:W1542" si="6242">IF(U1541&gt;T1541,T1541,U1541)</f>
        <v>500000</v>
      </c>
      <c r="X1541" s="345">
        <v>128</v>
      </c>
      <c r="Y1541" s="346">
        <f t="shared" ref="Y1541:Y1542" si="6243">X1541/U1541</f>
        <v>2.5594369238767471E-4</v>
      </c>
      <c r="Z1541" s="347">
        <f t="shared" ref="Z1541:Z1542" si="6244">AE1541/X1541</f>
        <v>3.90625</v>
      </c>
      <c r="AA1541" s="348">
        <f t="shared" ref="AA1541:AA1542" si="6245">IF(O1541="cpv",(T1541*R1541),(T1541/1000*R1541))</f>
        <v>175</v>
      </c>
      <c r="AB1541" s="349">
        <f t="shared" ref="AB1541" si="6246">IF(O1541="cpv",(IF(V1541&gt;0,U1541*R1541,AA1541)),(IF(V1541&gt;0,U1541/1000*R1541,AA1541)))</f>
        <v>175</v>
      </c>
      <c r="AC1541" s="348">
        <f t="shared" ref="AC1541:AC1542" si="6247">AB1541-AA1541</f>
        <v>0</v>
      </c>
      <c r="AD1541" s="350">
        <f t="shared" ref="AD1541:AD1542" si="6248">IF(O1541="cpv",(T1541*S1541),(T1541/1000*S1541))</f>
        <v>500</v>
      </c>
      <c r="AE1541" s="351">
        <v>500</v>
      </c>
      <c r="AF1541" s="352">
        <f t="shared" ref="AF1541:AF1542" si="6249">AE1541-AD1541</f>
        <v>0</v>
      </c>
      <c r="AG1541" s="352">
        <v>0</v>
      </c>
      <c r="AH1541" s="352">
        <f t="shared" ref="AH1541:AH1542" si="6250">AE1541-AB1541-AG1541</f>
        <v>325</v>
      </c>
      <c r="AI1541" s="353">
        <f t="shared" ref="AI1541:AI1542" si="6251">AH1541/AE1541</f>
        <v>0.65</v>
      </c>
    </row>
    <row r="1542" spans="1:35" ht="15" hidden="1" customHeight="1" thickBot="1" x14ac:dyDescent="0.3">
      <c r="A1542" s="359" t="s">
        <v>2284</v>
      </c>
      <c r="B1542" s="111">
        <v>2016</v>
      </c>
      <c r="C1542" s="111">
        <v>7</v>
      </c>
      <c r="D1542" s="112" t="s">
        <v>2298</v>
      </c>
      <c r="E1542" s="113">
        <v>42579</v>
      </c>
      <c r="F1542" s="113">
        <v>42582</v>
      </c>
      <c r="G1542" s="114">
        <f t="shared" ca="1" si="6239"/>
        <v>0</v>
      </c>
      <c r="H1542" s="115" t="s">
        <v>74</v>
      </c>
      <c r="I1542" s="115" t="s">
        <v>1266</v>
      </c>
      <c r="J1542" s="115" t="s">
        <v>2285</v>
      </c>
      <c r="K1542" s="116" t="str">
        <f t="shared" ca="1" si="6240"/>
        <v>Completed</v>
      </c>
      <c r="L1542" s="111" t="s">
        <v>175</v>
      </c>
      <c r="M1542" s="111" t="s">
        <v>58</v>
      </c>
      <c r="N1542" s="111" t="s">
        <v>286</v>
      </c>
      <c r="O1542" s="111" t="s">
        <v>60</v>
      </c>
      <c r="P1542" s="111" t="s">
        <v>61</v>
      </c>
      <c r="Q1542" s="111" t="s">
        <v>62</v>
      </c>
      <c r="R1542" s="102">
        <v>1</v>
      </c>
      <c r="S1542" s="117">
        <v>60</v>
      </c>
      <c r="T1542" s="118">
        <v>2454</v>
      </c>
      <c r="U1542" s="118">
        <v>2454</v>
      </c>
      <c r="V1542" s="116">
        <f t="shared" si="6241"/>
        <v>0</v>
      </c>
      <c r="W1542" s="116">
        <f t="shared" si="6242"/>
        <v>2454</v>
      </c>
      <c r="X1542" s="118"/>
      <c r="Y1542" s="119">
        <f t="shared" si="6243"/>
        <v>0</v>
      </c>
      <c r="Z1542" s="120" t="e">
        <f t="shared" si="6244"/>
        <v>#DIV/0!</v>
      </c>
      <c r="AA1542" s="121">
        <f t="shared" si="6245"/>
        <v>2.4540000000000002</v>
      </c>
      <c r="AB1542" s="122">
        <v>301</v>
      </c>
      <c r="AC1542" s="121">
        <f t="shared" si="6247"/>
        <v>298.54599999999999</v>
      </c>
      <c r="AD1542" s="123">
        <f t="shared" si="6248"/>
        <v>147.24</v>
      </c>
      <c r="AE1542" s="293">
        <v>148</v>
      </c>
      <c r="AF1542" s="124">
        <f t="shared" si="6249"/>
        <v>0.75999999999999091</v>
      </c>
      <c r="AG1542" s="124">
        <v>0</v>
      </c>
      <c r="AH1542" s="124">
        <f t="shared" si="6250"/>
        <v>-153</v>
      </c>
      <c r="AI1542" s="340">
        <f t="shared" si="6251"/>
        <v>-1.0337837837837838</v>
      </c>
    </row>
    <row r="1543" spans="1:35" ht="15.75" hidden="1" customHeight="1" thickBot="1" x14ac:dyDescent="0.3">
      <c r="A1543" s="360" t="s">
        <v>2286</v>
      </c>
      <c r="B1543" s="157">
        <v>2016</v>
      </c>
      <c r="C1543" s="157">
        <v>7</v>
      </c>
      <c r="D1543" s="112" t="s">
        <v>2298</v>
      </c>
      <c r="E1543" s="159">
        <v>42579</v>
      </c>
      <c r="F1543" s="159">
        <v>42582</v>
      </c>
      <c r="G1543" s="343">
        <f t="shared" ref="G1543:G1544" ca="1" si="6252">IF($N$1&gt;F1543,0,(F1543-$N$1))</f>
        <v>0</v>
      </c>
      <c r="H1543" s="156" t="s">
        <v>74</v>
      </c>
      <c r="I1543" s="156" t="s">
        <v>1266</v>
      </c>
      <c r="J1543" s="156" t="s">
        <v>2285</v>
      </c>
      <c r="K1543" s="344" t="str">
        <f t="shared" ref="K1543:K1544" ca="1" si="6253">IF(F1543=0,$L$3,(IF(G1543=0,$L$1,$L$2)))</f>
        <v>Completed</v>
      </c>
      <c r="L1543" s="157" t="s">
        <v>1372</v>
      </c>
      <c r="M1543" s="157" t="s">
        <v>58</v>
      </c>
      <c r="N1543" s="157" t="s">
        <v>286</v>
      </c>
      <c r="O1543" s="157" t="s">
        <v>60</v>
      </c>
      <c r="P1543" s="157" t="s">
        <v>61</v>
      </c>
      <c r="Q1543" s="157" t="s">
        <v>62</v>
      </c>
      <c r="R1543" s="158"/>
      <c r="S1543" s="158">
        <v>60</v>
      </c>
      <c r="T1543" s="345">
        <v>15</v>
      </c>
      <c r="U1543" s="345">
        <v>15</v>
      </c>
      <c r="V1543" s="344">
        <f t="shared" ref="V1543:V1544" si="6254">IF(U1543&gt;T1543,0,T1543-U1543)</f>
        <v>0</v>
      </c>
      <c r="W1543" s="344">
        <f t="shared" ref="W1543:W1544" si="6255">IF(U1543&gt;T1543,T1543,U1543)</f>
        <v>15</v>
      </c>
      <c r="X1543" s="345"/>
      <c r="Y1543" s="346">
        <f t="shared" ref="Y1543:Y1544" si="6256">X1543/U1543</f>
        <v>0</v>
      </c>
      <c r="Z1543" s="347" t="e">
        <f t="shared" ref="Z1543:Z1544" si="6257">AE1543/X1543</f>
        <v>#DIV/0!</v>
      </c>
      <c r="AA1543" s="348">
        <f t="shared" ref="AA1543:AA1544" si="6258">IF(O1543="cpv",(T1543*R1543),(T1543/1000*R1543))</f>
        <v>0</v>
      </c>
      <c r="AB1543" s="349">
        <f t="shared" ref="AB1543:AB1544" si="6259">IF(O1543="cpv",(IF(V1543&gt;0,U1543*R1543,AA1543)),(IF(V1543&gt;0,U1543/1000*R1543,AA1543)))</f>
        <v>0</v>
      </c>
      <c r="AC1543" s="348">
        <f t="shared" ref="AC1543:AC1544" si="6260">AB1543-AA1543</f>
        <v>0</v>
      </c>
      <c r="AD1543" s="350">
        <f t="shared" ref="AD1543:AD1544" si="6261">IF(O1543="cpv",(T1543*S1543),(T1543/1000*S1543))</f>
        <v>0.89999999999999991</v>
      </c>
      <c r="AE1543" s="351">
        <v>0.14000000000000001</v>
      </c>
      <c r="AF1543" s="352">
        <f t="shared" ref="AF1543:AF1544" si="6262">AE1543-AD1543</f>
        <v>-0.7599999999999999</v>
      </c>
      <c r="AG1543" s="352">
        <v>0</v>
      </c>
      <c r="AH1543" s="352">
        <f t="shared" ref="AH1543:AH1544" si="6263">AE1543-AB1543-AG1543</f>
        <v>0.14000000000000001</v>
      </c>
      <c r="AI1543" s="353">
        <f t="shared" ref="AI1543:AI1544" si="6264">AH1543/AE1543</f>
        <v>1</v>
      </c>
    </row>
    <row r="1544" spans="1:35" ht="15" hidden="1" customHeight="1" thickBot="1" x14ac:dyDescent="0.3">
      <c r="A1544" s="359" t="s">
        <v>2288</v>
      </c>
      <c r="B1544" s="111">
        <v>2016</v>
      </c>
      <c r="C1544" s="111">
        <v>7</v>
      </c>
      <c r="D1544" s="112" t="s">
        <v>2298</v>
      </c>
      <c r="E1544" s="113">
        <v>42552</v>
      </c>
      <c r="F1544" s="113">
        <v>42582</v>
      </c>
      <c r="G1544" s="114">
        <f t="shared" ca="1" si="6252"/>
        <v>0</v>
      </c>
      <c r="H1544" s="115" t="s">
        <v>84</v>
      </c>
      <c r="I1544" s="115" t="s">
        <v>1894</v>
      </c>
      <c r="J1544" s="115" t="s">
        <v>2290</v>
      </c>
      <c r="K1544" s="116" t="str">
        <f t="shared" ca="1" si="6253"/>
        <v>Completed</v>
      </c>
      <c r="L1544" s="111" t="s">
        <v>77</v>
      </c>
      <c r="M1544" s="111" t="s">
        <v>58</v>
      </c>
      <c r="N1544" s="111" t="s">
        <v>123</v>
      </c>
      <c r="O1544" s="111" t="s">
        <v>109</v>
      </c>
      <c r="P1544" s="111" t="s">
        <v>61</v>
      </c>
      <c r="Q1544" s="111" t="s">
        <v>62</v>
      </c>
      <c r="R1544" s="117">
        <v>1.4999999999999999E-2</v>
      </c>
      <c r="S1544" s="117">
        <v>6.5000000000000002E-2</v>
      </c>
      <c r="T1544" s="118">
        <v>35932</v>
      </c>
      <c r="U1544" s="118">
        <v>35932</v>
      </c>
      <c r="V1544" s="116">
        <f t="shared" si="6254"/>
        <v>0</v>
      </c>
      <c r="W1544" s="116">
        <f t="shared" si="6255"/>
        <v>35932</v>
      </c>
      <c r="X1544" s="118"/>
      <c r="Y1544" s="119">
        <f t="shared" si="6256"/>
        <v>0</v>
      </c>
      <c r="Z1544" s="120" t="e">
        <f t="shared" si="6257"/>
        <v>#DIV/0!</v>
      </c>
      <c r="AA1544" s="121">
        <f t="shared" si="6258"/>
        <v>538.98</v>
      </c>
      <c r="AB1544" s="122">
        <f t="shared" si="6259"/>
        <v>538.98</v>
      </c>
      <c r="AC1544" s="121">
        <f t="shared" si="6260"/>
        <v>0</v>
      </c>
      <c r="AD1544" s="123">
        <f t="shared" si="6261"/>
        <v>2335.58</v>
      </c>
      <c r="AE1544" s="293">
        <v>0</v>
      </c>
      <c r="AF1544" s="124">
        <f t="shared" si="6262"/>
        <v>-2335.58</v>
      </c>
      <c r="AG1544" s="124">
        <v>0</v>
      </c>
      <c r="AH1544" s="124">
        <f t="shared" si="6263"/>
        <v>-538.98</v>
      </c>
      <c r="AI1544" s="340" t="e">
        <f t="shared" si="6264"/>
        <v>#DIV/0!</v>
      </c>
    </row>
    <row r="1545" spans="1:35" ht="15.75" hidden="1" customHeight="1" thickBot="1" x14ac:dyDescent="0.3">
      <c r="A1545" s="360" t="s">
        <v>2289</v>
      </c>
      <c r="B1545" s="157">
        <v>2016</v>
      </c>
      <c r="C1545" s="157">
        <v>7</v>
      </c>
      <c r="D1545" s="112" t="s">
        <v>2298</v>
      </c>
      <c r="E1545" s="159">
        <v>42552</v>
      </c>
      <c r="F1545" s="159">
        <v>42582</v>
      </c>
      <c r="G1545" s="343">
        <f t="shared" ref="G1545:G1552" ca="1" si="6265">IF($N$1&gt;F1545,0,(F1545-$N$1))</f>
        <v>0</v>
      </c>
      <c r="H1545" s="156" t="s">
        <v>84</v>
      </c>
      <c r="I1545" s="156" t="s">
        <v>1894</v>
      </c>
      <c r="J1545" s="156" t="s">
        <v>2290</v>
      </c>
      <c r="K1545" s="344" t="str">
        <f t="shared" ref="K1545:K1552" ca="1" si="6266">IF(F1545=0,$L$3,(IF(G1545=0,$L$1,$L$2)))</f>
        <v>Completed</v>
      </c>
      <c r="L1545" s="157" t="s">
        <v>57</v>
      </c>
      <c r="M1545" s="157" t="s">
        <v>58</v>
      </c>
      <c r="N1545" s="157" t="s">
        <v>123</v>
      </c>
      <c r="O1545" s="157" t="s">
        <v>109</v>
      </c>
      <c r="P1545" s="157" t="s">
        <v>61</v>
      </c>
      <c r="Q1545" s="157" t="s">
        <v>62</v>
      </c>
      <c r="R1545" s="158">
        <v>1.4999999999999999E-2</v>
      </c>
      <c r="S1545" s="158">
        <v>0.65</v>
      </c>
      <c r="T1545" s="345">
        <v>35000</v>
      </c>
      <c r="U1545" s="345">
        <v>36495</v>
      </c>
      <c r="V1545" s="344">
        <f t="shared" ref="V1545:V1552" si="6267">IF(U1545&gt;T1545,0,T1545-U1545)</f>
        <v>0</v>
      </c>
      <c r="W1545" s="344">
        <f t="shared" ref="W1545:W1552" si="6268">IF(U1545&gt;T1545,T1545,U1545)</f>
        <v>35000</v>
      </c>
      <c r="X1545" s="345"/>
      <c r="Y1545" s="346">
        <f t="shared" ref="Y1545:Y1552" si="6269">X1545/U1545</f>
        <v>0</v>
      </c>
      <c r="Z1545" s="347" t="e">
        <f t="shared" ref="Z1545:Z1552" si="6270">AE1545/X1545</f>
        <v>#DIV/0!</v>
      </c>
      <c r="AA1545" s="348">
        <f t="shared" ref="AA1545:AA1552" si="6271">IF(O1545="cpv",(T1545*R1545),(T1545/1000*R1545))</f>
        <v>525</v>
      </c>
      <c r="AB1545" s="349">
        <f t="shared" ref="AB1545:AB1552" si="6272">IF(O1545="cpv",(IF(V1545&gt;0,U1545*R1545,AA1545)),(IF(V1545&gt;0,U1545/1000*R1545,AA1545)))</f>
        <v>525</v>
      </c>
      <c r="AC1545" s="348">
        <f t="shared" ref="AC1545:AC1552" si="6273">AB1545-AA1545</f>
        <v>0</v>
      </c>
      <c r="AD1545" s="350">
        <f t="shared" ref="AD1545:AD1552" si="6274">IF(O1545="cpv",(T1545*S1545),(T1545/1000*S1545))</f>
        <v>22750</v>
      </c>
      <c r="AE1545" s="351">
        <v>0</v>
      </c>
      <c r="AF1545" s="352">
        <f t="shared" ref="AF1545:AF1552" si="6275">AE1545-AD1545</f>
        <v>-22750</v>
      </c>
      <c r="AG1545" s="352">
        <v>0</v>
      </c>
      <c r="AH1545" s="352">
        <f t="shared" ref="AH1545:AH1552" si="6276">AE1545-AB1545-AG1545</f>
        <v>-525</v>
      </c>
      <c r="AI1545" s="353" t="e">
        <f t="shared" ref="AI1545:AI1552" si="6277">AH1545/AE1545</f>
        <v>#DIV/0!</v>
      </c>
    </row>
    <row r="1546" spans="1:35" ht="15" hidden="1" customHeight="1" thickBot="1" x14ac:dyDescent="0.3">
      <c r="A1546" s="359" t="s">
        <v>2291</v>
      </c>
      <c r="B1546" s="111">
        <v>2016</v>
      </c>
      <c r="C1546" s="111">
        <v>7</v>
      </c>
      <c r="D1546" s="112" t="s">
        <v>2298</v>
      </c>
      <c r="E1546" s="113">
        <v>42552</v>
      </c>
      <c r="F1546" s="113">
        <v>42556</v>
      </c>
      <c r="G1546" s="114">
        <f t="shared" ca="1" si="6265"/>
        <v>0</v>
      </c>
      <c r="H1546" s="115" t="s">
        <v>74</v>
      </c>
      <c r="I1546" s="115" t="s">
        <v>151</v>
      </c>
      <c r="J1546" s="115" t="s">
        <v>2262</v>
      </c>
      <c r="K1546" s="116" t="str">
        <f t="shared" ca="1" si="6266"/>
        <v>Completed</v>
      </c>
      <c r="L1546" s="111" t="s">
        <v>77</v>
      </c>
      <c r="M1546" s="111" t="s">
        <v>58</v>
      </c>
      <c r="N1546" s="111" t="s">
        <v>123</v>
      </c>
      <c r="O1546" s="111" t="s">
        <v>109</v>
      </c>
      <c r="P1546" s="111" t="s">
        <v>61</v>
      </c>
      <c r="Q1546" s="111" t="s">
        <v>62</v>
      </c>
      <c r="R1546" s="117">
        <v>1.4999999999999999E-2</v>
      </c>
      <c r="S1546" s="117">
        <v>5.5E-2</v>
      </c>
      <c r="T1546" s="118">
        <v>38767</v>
      </c>
      <c r="U1546" s="118">
        <v>38767</v>
      </c>
      <c r="V1546" s="116">
        <f t="shared" si="6267"/>
        <v>0</v>
      </c>
      <c r="W1546" s="116">
        <f t="shared" si="6268"/>
        <v>38767</v>
      </c>
      <c r="X1546" s="118"/>
      <c r="Y1546" s="119">
        <f t="shared" si="6269"/>
        <v>0</v>
      </c>
      <c r="Z1546" s="120" t="e">
        <f t="shared" si="6270"/>
        <v>#DIV/0!</v>
      </c>
      <c r="AA1546" s="121">
        <f t="shared" si="6271"/>
        <v>581.505</v>
      </c>
      <c r="AB1546" s="122">
        <f t="shared" si="6272"/>
        <v>581.505</v>
      </c>
      <c r="AC1546" s="121">
        <f t="shared" si="6273"/>
        <v>0</v>
      </c>
      <c r="AD1546" s="123">
        <f t="shared" si="6274"/>
        <v>2132.1849999999999</v>
      </c>
      <c r="AE1546" s="293">
        <v>2000</v>
      </c>
      <c r="AF1546" s="124">
        <f t="shared" si="6275"/>
        <v>-132.18499999999995</v>
      </c>
      <c r="AG1546" s="124">
        <v>0</v>
      </c>
      <c r="AH1546" s="124">
        <f t="shared" si="6276"/>
        <v>1418.4949999999999</v>
      </c>
      <c r="AI1546" s="340">
        <f t="shared" si="6277"/>
        <v>0.70924749999999992</v>
      </c>
    </row>
    <row r="1547" spans="1:35" ht="15.75" hidden="1" customHeight="1" thickBot="1" x14ac:dyDescent="0.3">
      <c r="A1547" s="360" t="s">
        <v>2292</v>
      </c>
      <c r="B1547" s="157">
        <v>2016</v>
      </c>
      <c r="C1547" s="157">
        <v>7</v>
      </c>
      <c r="D1547" s="112" t="s">
        <v>2298</v>
      </c>
      <c r="E1547" s="159">
        <v>42552</v>
      </c>
      <c r="F1547" s="159">
        <v>42556</v>
      </c>
      <c r="G1547" s="343">
        <f t="shared" ca="1" si="6265"/>
        <v>0</v>
      </c>
      <c r="H1547" s="156" t="s">
        <v>74</v>
      </c>
      <c r="I1547" s="156" t="s">
        <v>151</v>
      </c>
      <c r="J1547" s="156" t="s">
        <v>2262</v>
      </c>
      <c r="K1547" s="344" t="str">
        <f t="shared" ca="1" si="6266"/>
        <v>Completed</v>
      </c>
      <c r="L1547" s="157" t="s">
        <v>2135</v>
      </c>
      <c r="M1547" s="157" t="s">
        <v>58</v>
      </c>
      <c r="N1547" s="157" t="s">
        <v>123</v>
      </c>
      <c r="O1547" s="157" t="s">
        <v>109</v>
      </c>
      <c r="P1547" s="157" t="s">
        <v>61</v>
      </c>
      <c r="Q1547" s="157" t="s">
        <v>62</v>
      </c>
      <c r="R1547" s="158">
        <v>0.01</v>
      </c>
      <c r="S1547" s="158">
        <v>5.5E-2</v>
      </c>
      <c r="T1547" s="345">
        <v>75000</v>
      </c>
      <c r="U1547" s="345">
        <v>75045</v>
      </c>
      <c r="V1547" s="344">
        <f t="shared" si="6267"/>
        <v>0</v>
      </c>
      <c r="W1547" s="344">
        <f t="shared" si="6268"/>
        <v>75000</v>
      </c>
      <c r="X1547" s="345">
        <v>5439</v>
      </c>
      <c r="Y1547" s="346">
        <f t="shared" si="6269"/>
        <v>7.2476514091545069E-2</v>
      </c>
      <c r="Z1547" s="347">
        <f t="shared" si="6270"/>
        <v>0.36771465342893916</v>
      </c>
      <c r="AA1547" s="348">
        <f t="shared" si="6271"/>
        <v>750</v>
      </c>
      <c r="AB1547" s="349">
        <f t="shared" si="6272"/>
        <v>750</v>
      </c>
      <c r="AC1547" s="348">
        <f t="shared" si="6273"/>
        <v>0</v>
      </c>
      <c r="AD1547" s="350">
        <f t="shared" si="6274"/>
        <v>4125</v>
      </c>
      <c r="AE1547" s="351">
        <v>2000</v>
      </c>
      <c r="AF1547" s="352">
        <f t="shared" si="6275"/>
        <v>-2125</v>
      </c>
      <c r="AG1547" s="352">
        <v>0</v>
      </c>
      <c r="AH1547" s="352">
        <f t="shared" si="6276"/>
        <v>1250</v>
      </c>
      <c r="AI1547" s="353">
        <f t="shared" si="6277"/>
        <v>0.625</v>
      </c>
    </row>
    <row r="1548" spans="1:35" ht="15" hidden="1" customHeight="1" thickBot="1" x14ac:dyDescent="0.3">
      <c r="A1548" s="467" t="s">
        <v>2296</v>
      </c>
      <c r="B1548" s="468">
        <v>2016</v>
      </c>
      <c r="C1548" s="468">
        <v>7</v>
      </c>
      <c r="D1548" s="409" t="s">
        <v>2298</v>
      </c>
      <c r="E1548" s="469">
        <v>42552</v>
      </c>
      <c r="F1548" s="469">
        <v>42552</v>
      </c>
      <c r="G1548" s="470">
        <f t="shared" ca="1" si="6265"/>
        <v>0</v>
      </c>
      <c r="H1548" s="471" t="s">
        <v>54</v>
      </c>
      <c r="I1548" s="471" t="s">
        <v>115</v>
      </c>
      <c r="J1548" s="471" t="s">
        <v>2296</v>
      </c>
      <c r="K1548" s="472" t="str">
        <f t="shared" ca="1" si="6266"/>
        <v>Completed</v>
      </c>
      <c r="L1548" s="468"/>
      <c r="M1548" s="468"/>
      <c r="N1548" s="468"/>
      <c r="O1548" s="468"/>
      <c r="P1548" s="468"/>
      <c r="Q1548" s="468"/>
      <c r="R1548" s="473"/>
      <c r="S1548" s="473"/>
      <c r="T1548" s="474"/>
      <c r="U1548" s="474"/>
      <c r="V1548" s="472">
        <f t="shared" si="6267"/>
        <v>0</v>
      </c>
      <c r="W1548" s="472">
        <f t="shared" si="6268"/>
        <v>0</v>
      </c>
      <c r="X1548" s="474"/>
      <c r="Y1548" s="475" t="e">
        <f t="shared" si="6269"/>
        <v>#DIV/0!</v>
      </c>
      <c r="Z1548" s="476" t="e">
        <f t="shared" si="6270"/>
        <v>#DIV/0!</v>
      </c>
      <c r="AA1548" s="477">
        <f t="shared" si="6271"/>
        <v>0</v>
      </c>
      <c r="AB1548" s="478">
        <v>0</v>
      </c>
      <c r="AC1548" s="477">
        <f t="shared" si="6273"/>
        <v>0</v>
      </c>
      <c r="AD1548" s="479">
        <f t="shared" si="6274"/>
        <v>0</v>
      </c>
      <c r="AE1548" s="480">
        <v>150</v>
      </c>
      <c r="AF1548" s="481">
        <f t="shared" si="6275"/>
        <v>150</v>
      </c>
      <c r="AG1548" s="481">
        <v>0</v>
      </c>
      <c r="AH1548" s="481">
        <f t="shared" si="6276"/>
        <v>150</v>
      </c>
      <c r="AI1548" s="482">
        <f t="shared" si="6277"/>
        <v>1</v>
      </c>
    </row>
    <row r="1549" spans="1:35" ht="15" hidden="1" customHeight="1" x14ac:dyDescent="0.3">
      <c r="A1549" s="359" t="s">
        <v>2299</v>
      </c>
      <c r="B1549" s="111">
        <v>2016</v>
      </c>
      <c r="C1549" s="111">
        <v>8</v>
      </c>
      <c r="D1549" s="112" t="s">
        <v>2298</v>
      </c>
      <c r="E1549" s="113">
        <v>42583</v>
      </c>
      <c r="F1549" s="113">
        <v>42597</v>
      </c>
      <c r="G1549" s="114">
        <f t="shared" ca="1" si="6265"/>
        <v>0</v>
      </c>
      <c r="H1549" s="115" t="s">
        <v>95</v>
      </c>
      <c r="I1549" s="115" t="s">
        <v>2301</v>
      </c>
      <c r="J1549" s="115" t="s">
        <v>2302</v>
      </c>
      <c r="K1549" s="116" t="str">
        <f t="shared" ca="1" si="6266"/>
        <v>Completed</v>
      </c>
      <c r="L1549" s="111" t="s">
        <v>1822</v>
      </c>
      <c r="M1549" s="111" t="s">
        <v>58</v>
      </c>
      <c r="N1549" s="111" t="s">
        <v>59</v>
      </c>
      <c r="O1549" s="111" t="s">
        <v>60</v>
      </c>
      <c r="P1549" s="111" t="s">
        <v>61</v>
      </c>
      <c r="Q1549" s="111" t="s">
        <v>62</v>
      </c>
      <c r="R1549" s="117">
        <v>0.2</v>
      </c>
      <c r="S1549" s="117">
        <v>3</v>
      </c>
      <c r="T1549" s="118">
        <v>650000</v>
      </c>
      <c r="U1549" s="118">
        <v>0</v>
      </c>
      <c r="V1549" s="116">
        <f t="shared" si="6267"/>
        <v>650000</v>
      </c>
      <c r="W1549" s="116">
        <f t="shared" si="6268"/>
        <v>0</v>
      </c>
      <c r="X1549" s="118">
        <v>0</v>
      </c>
      <c r="Y1549" s="119" t="e">
        <f t="shared" si="6269"/>
        <v>#DIV/0!</v>
      </c>
      <c r="Z1549" s="120" t="e">
        <f t="shared" si="6270"/>
        <v>#DIV/0!</v>
      </c>
      <c r="AA1549" s="121">
        <f t="shared" si="6271"/>
        <v>130</v>
      </c>
      <c r="AB1549" s="122">
        <f t="shared" si="6272"/>
        <v>0</v>
      </c>
      <c r="AC1549" s="121">
        <f t="shared" si="6273"/>
        <v>-130</v>
      </c>
      <c r="AD1549" s="123">
        <f t="shared" si="6274"/>
        <v>1950</v>
      </c>
      <c r="AE1549" s="293">
        <f>IF((SUMIF($J$7:$J$1048576,J1549,$U$7:$U$1048576))&gt;(SUMIF($J$7:$J$1048576,J1549,$T$7:$T$1048576)),AD1549,(IF(O1549="cpv",(U1549*S1549),(U1549*S1549/1000))))</f>
        <v>0</v>
      </c>
      <c r="AF1549" s="124">
        <f t="shared" si="6275"/>
        <v>-1950</v>
      </c>
      <c r="AG1549" s="124">
        <v>0</v>
      </c>
      <c r="AH1549" s="124">
        <f t="shared" si="6276"/>
        <v>0</v>
      </c>
      <c r="AI1549" s="340" t="e">
        <f t="shared" si="6277"/>
        <v>#DIV/0!</v>
      </c>
    </row>
    <row r="1550" spans="1:35" ht="15.75" hidden="1" customHeight="1" thickBot="1" x14ac:dyDescent="0.3">
      <c r="A1550" s="360" t="s">
        <v>2300</v>
      </c>
      <c r="B1550" s="157">
        <v>2016</v>
      </c>
      <c r="C1550" s="157">
        <v>8</v>
      </c>
      <c r="D1550" s="342" t="s">
        <v>2298</v>
      </c>
      <c r="E1550" s="159">
        <v>42583</v>
      </c>
      <c r="F1550" s="159">
        <v>42597</v>
      </c>
      <c r="G1550" s="343">
        <f t="shared" ca="1" si="6265"/>
        <v>0</v>
      </c>
      <c r="H1550" s="156" t="s">
        <v>95</v>
      </c>
      <c r="I1550" s="156" t="s">
        <v>2301</v>
      </c>
      <c r="J1550" s="156" t="s">
        <v>2302</v>
      </c>
      <c r="K1550" s="344" t="str">
        <f t="shared" ca="1" si="6266"/>
        <v>Completed</v>
      </c>
      <c r="L1550" s="157" t="s">
        <v>2066</v>
      </c>
      <c r="M1550" s="157" t="s">
        <v>58</v>
      </c>
      <c r="N1550" s="157" t="s">
        <v>59</v>
      </c>
      <c r="O1550" s="157" t="s">
        <v>60</v>
      </c>
      <c r="P1550" s="157" t="s">
        <v>61</v>
      </c>
      <c r="Q1550" s="157" t="s">
        <v>62</v>
      </c>
      <c r="R1550" s="158">
        <v>1.65</v>
      </c>
      <c r="S1550" s="158">
        <v>3</v>
      </c>
      <c r="T1550" s="345">
        <v>1350000</v>
      </c>
      <c r="U1550" s="345">
        <v>1541480</v>
      </c>
      <c r="V1550" s="344">
        <f t="shared" si="6267"/>
        <v>0</v>
      </c>
      <c r="W1550" s="344">
        <f t="shared" si="6268"/>
        <v>1350000</v>
      </c>
      <c r="X1550" s="345">
        <v>4281</v>
      </c>
      <c r="Y1550" s="346">
        <f t="shared" si="6269"/>
        <v>2.7772011313802322E-3</v>
      </c>
      <c r="Z1550" s="347">
        <f t="shared" si="6270"/>
        <v>1.051156271899089</v>
      </c>
      <c r="AA1550" s="348">
        <f t="shared" si="6271"/>
        <v>2227.5</v>
      </c>
      <c r="AB1550" s="349">
        <f t="shared" si="6272"/>
        <v>2227.5</v>
      </c>
      <c r="AC1550" s="348">
        <f t="shared" si="6273"/>
        <v>0</v>
      </c>
      <c r="AD1550" s="350">
        <f t="shared" si="6274"/>
        <v>4050</v>
      </c>
      <c r="AE1550" s="351">
        <v>4500</v>
      </c>
      <c r="AF1550" s="352">
        <f t="shared" si="6275"/>
        <v>450</v>
      </c>
      <c r="AG1550" s="352">
        <v>0</v>
      </c>
      <c r="AH1550" s="352">
        <f t="shared" si="6276"/>
        <v>2272.5</v>
      </c>
      <c r="AI1550" s="353">
        <f t="shared" si="6277"/>
        <v>0.505</v>
      </c>
    </row>
    <row r="1551" spans="1:35" ht="15" hidden="1" customHeight="1" x14ac:dyDescent="0.3">
      <c r="A1551" s="359" t="s">
        <v>2303</v>
      </c>
      <c r="B1551" s="111">
        <v>2016</v>
      </c>
      <c r="C1551" s="111">
        <v>8</v>
      </c>
      <c r="D1551" s="112" t="s">
        <v>2298</v>
      </c>
      <c r="E1551" s="113">
        <v>42583</v>
      </c>
      <c r="F1551" s="113">
        <v>42613</v>
      </c>
      <c r="G1551" s="114">
        <f t="shared" ca="1" si="6265"/>
        <v>0</v>
      </c>
      <c r="H1551" s="115" t="s">
        <v>74</v>
      </c>
      <c r="I1551" s="115" t="s">
        <v>743</v>
      </c>
      <c r="J1551" s="115" t="s">
        <v>2311</v>
      </c>
      <c r="K1551" s="116" t="str">
        <f t="shared" ca="1" si="6266"/>
        <v>Completed</v>
      </c>
      <c r="L1551" s="111" t="s">
        <v>2120</v>
      </c>
      <c r="M1551" s="111" t="s">
        <v>58</v>
      </c>
      <c r="N1551" s="111" t="s">
        <v>59</v>
      </c>
      <c r="O1551" s="111" t="s">
        <v>60</v>
      </c>
      <c r="P1551" s="111" t="s">
        <v>61</v>
      </c>
      <c r="Q1551" s="111" t="s">
        <v>62</v>
      </c>
      <c r="R1551" s="117">
        <v>0.25</v>
      </c>
      <c r="S1551" s="117">
        <v>1.75</v>
      </c>
      <c r="T1551" s="118">
        <v>2000000</v>
      </c>
      <c r="U1551" s="118">
        <v>2000036</v>
      </c>
      <c r="V1551" s="116">
        <f t="shared" si="6267"/>
        <v>0</v>
      </c>
      <c r="W1551" s="116">
        <f t="shared" si="6268"/>
        <v>2000000</v>
      </c>
      <c r="X1551" s="118">
        <v>1162</v>
      </c>
      <c r="Y1551" s="119">
        <f t="shared" si="6269"/>
        <v>5.8098954218824066E-4</v>
      </c>
      <c r="Z1551" s="120">
        <f t="shared" si="6270"/>
        <v>3.0120481927710845</v>
      </c>
      <c r="AA1551" s="121">
        <f t="shared" si="6271"/>
        <v>500</v>
      </c>
      <c r="AB1551" s="122">
        <f t="shared" si="6272"/>
        <v>500</v>
      </c>
      <c r="AC1551" s="121">
        <f t="shared" si="6273"/>
        <v>0</v>
      </c>
      <c r="AD1551" s="123">
        <f t="shared" si="6274"/>
        <v>3500</v>
      </c>
      <c r="AE1551" s="293">
        <f t="shared" ref="AE1551:AE1556" si="6278">IF((SUMIF($J$7:$J$1048576,J1551,$U$7:$U$1048576))&gt;(SUMIF($J$7:$J$1048576,J1551,$T$7:$T$1048576)),AD1551,(IF(O1551="cpv",(U1551*S1551),(U1551*S1551/1000))))</f>
        <v>3500</v>
      </c>
      <c r="AF1551" s="124">
        <f t="shared" si="6275"/>
        <v>0</v>
      </c>
      <c r="AG1551" s="124">
        <v>0</v>
      </c>
      <c r="AH1551" s="124">
        <f t="shared" si="6276"/>
        <v>3000</v>
      </c>
      <c r="AI1551" s="340">
        <f t="shared" si="6277"/>
        <v>0.8571428571428571</v>
      </c>
    </row>
    <row r="1552" spans="1:35" ht="15" hidden="1" customHeight="1" x14ac:dyDescent="0.3">
      <c r="A1552" s="361" t="s">
        <v>2304</v>
      </c>
      <c r="B1552" s="97">
        <v>2016</v>
      </c>
      <c r="C1552" s="97">
        <v>8</v>
      </c>
      <c r="D1552" s="98" t="s">
        <v>2298</v>
      </c>
      <c r="E1552" s="99">
        <v>42583</v>
      </c>
      <c r="F1552" s="99">
        <v>42613</v>
      </c>
      <c r="G1552" s="100">
        <f t="shared" ca="1" si="6265"/>
        <v>0</v>
      </c>
      <c r="H1552" s="96" t="s">
        <v>74</v>
      </c>
      <c r="I1552" s="96" t="s">
        <v>743</v>
      </c>
      <c r="J1552" s="96" t="s">
        <v>2311</v>
      </c>
      <c r="K1552" s="101" t="str">
        <f t="shared" ca="1" si="6266"/>
        <v>Completed</v>
      </c>
      <c r="L1552" s="97" t="s">
        <v>82</v>
      </c>
      <c r="M1552" s="97" t="s">
        <v>58</v>
      </c>
      <c r="N1552" s="97" t="s">
        <v>78</v>
      </c>
      <c r="O1552" s="97" t="s">
        <v>60</v>
      </c>
      <c r="P1552" s="97" t="s">
        <v>61</v>
      </c>
      <c r="Q1552" s="97" t="s">
        <v>62</v>
      </c>
      <c r="R1552" s="102">
        <v>0.5</v>
      </c>
      <c r="S1552" s="102">
        <v>1.75</v>
      </c>
      <c r="T1552" s="103">
        <v>3500000</v>
      </c>
      <c r="U1552" s="103">
        <v>3500000</v>
      </c>
      <c r="V1552" s="101">
        <f t="shared" si="6267"/>
        <v>0</v>
      </c>
      <c r="W1552" s="101">
        <f t="shared" si="6268"/>
        <v>3500000</v>
      </c>
      <c r="X1552" s="103">
        <v>72070</v>
      </c>
      <c r="Y1552" s="104">
        <f t="shared" si="6269"/>
        <v>2.0591428571428573E-2</v>
      </c>
      <c r="Z1552" s="105">
        <f t="shared" si="6270"/>
        <v>8.4986818371028172E-2</v>
      </c>
      <c r="AA1552" s="106">
        <f t="shared" si="6271"/>
        <v>1750</v>
      </c>
      <c r="AB1552" s="107">
        <f t="shared" si="6272"/>
        <v>1750</v>
      </c>
      <c r="AC1552" s="106">
        <f t="shared" si="6273"/>
        <v>0</v>
      </c>
      <c r="AD1552" s="108">
        <f t="shared" si="6274"/>
        <v>6125</v>
      </c>
      <c r="AE1552" s="298">
        <f t="shared" si="6278"/>
        <v>6125</v>
      </c>
      <c r="AF1552" s="109">
        <f t="shared" si="6275"/>
        <v>0</v>
      </c>
      <c r="AG1552" s="109">
        <v>0</v>
      </c>
      <c r="AH1552" s="109">
        <f t="shared" si="6276"/>
        <v>4375</v>
      </c>
      <c r="AI1552" s="341">
        <f t="shared" si="6277"/>
        <v>0.7142857142857143</v>
      </c>
    </row>
    <row r="1553" spans="1:36" ht="15" hidden="1" customHeight="1" x14ac:dyDescent="0.3">
      <c r="A1553" s="361" t="s">
        <v>2305</v>
      </c>
      <c r="B1553" s="97">
        <v>2016</v>
      </c>
      <c r="C1553" s="97">
        <v>8</v>
      </c>
      <c r="D1553" s="98" t="s">
        <v>2298</v>
      </c>
      <c r="E1553" s="99">
        <v>42583</v>
      </c>
      <c r="F1553" s="99">
        <v>42613</v>
      </c>
      <c r="G1553" s="100">
        <f t="shared" ref="G1553:G1618" ca="1" si="6279">IF($N$1&gt;F1553,0,(F1553-$N$1))</f>
        <v>0</v>
      </c>
      <c r="H1553" s="96" t="s">
        <v>74</v>
      </c>
      <c r="I1553" s="96" t="s">
        <v>743</v>
      </c>
      <c r="J1553" s="96" t="s">
        <v>2311</v>
      </c>
      <c r="K1553" s="101" t="str">
        <f t="shared" ref="K1553:K1618" ca="1" si="6280">IF(F1553=0,$L$3,(IF(G1553=0,$L$1,$L$2)))</f>
        <v>Completed</v>
      </c>
      <c r="L1553" s="97" t="s">
        <v>57</v>
      </c>
      <c r="M1553" s="97" t="s">
        <v>58</v>
      </c>
      <c r="N1553" s="97" t="s">
        <v>59</v>
      </c>
      <c r="O1553" s="97" t="s">
        <v>60</v>
      </c>
      <c r="P1553" s="97" t="s">
        <v>61</v>
      </c>
      <c r="Q1553" s="97" t="s">
        <v>62</v>
      </c>
      <c r="R1553" s="102">
        <v>0.5</v>
      </c>
      <c r="S1553" s="102">
        <v>1.75</v>
      </c>
      <c r="T1553" s="103">
        <v>2000000</v>
      </c>
      <c r="U1553" s="103">
        <v>2000295</v>
      </c>
      <c r="V1553" s="101">
        <f t="shared" ref="V1553:V1618" si="6281">IF(U1553&gt;T1553,0,T1553-U1553)</f>
        <v>0</v>
      </c>
      <c r="W1553" s="101">
        <f t="shared" ref="W1553:W1618" si="6282">IF(U1553&gt;T1553,T1553,U1553)</f>
        <v>2000000</v>
      </c>
      <c r="X1553" s="103">
        <v>1456</v>
      </c>
      <c r="Y1553" s="104">
        <f t="shared" ref="Y1553:Y1618" si="6283">X1553/U1553</f>
        <v>7.2789263583621414E-4</v>
      </c>
      <c r="Z1553" s="105">
        <f t="shared" ref="Z1553:Z1618" si="6284">AE1553/X1553</f>
        <v>2.4038461538461537</v>
      </c>
      <c r="AA1553" s="106">
        <f t="shared" ref="AA1553:AA1618" si="6285">IF(O1553="cpv",(T1553*R1553),(T1553/1000*R1553))</f>
        <v>1000</v>
      </c>
      <c r="AB1553" s="107">
        <f t="shared" ref="AB1553:AB1618" si="6286">IF(O1553="cpv",(IF(V1553&gt;0,U1553*R1553,AA1553)),(IF(V1553&gt;0,U1553/1000*R1553,AA1553)))</f>
        <v>1000</v>
      </c>
      <c r="AC1553" s="106">
        <f t="shared" ref="AC1553:AC1618" si="6287">AB1553-AA1553</f>
        <v>0</v>
      </c>
      <c r="AD1553" s="108">
        <f t="shared" ref="AD1553:AD1618" si="6288">IF(O1553="cpv",(T1553*S1553),(T1553/1000*S1553))</f>
        <v>3500</v>
      </c>
      <c r="AE1553" s="298">
        <f t="shared" si="6278"/>
        <v>3500</v>
      </c>
      <c r="AF1553" s="109">
        <f t="shared" ref="AF1553:AF1618" si="6289">AE1553-AD1553</f>
        <v>0</v>
      </c>
      <c r="AG1553" s="109">
        <v>0</v>
      </c>
      <c r="AH1553" s="109">
        <f t="shared" ref="AH1553:AH1618" si="6290">AE1553-AB1553-AG1553</f>
        <v>2500</v>
      </c>
      <c r="AI1553" s="341">
        <f t="shared" ref="AI1553:AI1618" si="6291">AH1553/AE1553</f>
        <v>0.7142857142857143</v>
      </c>
    </row>
    <row r="1554" spans="1:36" ht="15" hidden="1" customHeight="1" x14ac:dyDescent="0.3">
      <c r="A1554" s="361" t="s">
        <v>2306</v>
      </c>
      <c r="B1554" s="97">
        <v>2016</v>
      </c>
      <c r="C1554" s="97">
        <v>8</v>
      </c>
      <c r="D1554" s="98" t="s">
        <v>2298</v>
      </c>
      <c r="E1554" s="99">
        <v>42583</v>
      </c>
      <c r="F1554" s="99">
        <v>42613</v>
      </c>
      <c r="G1554" s="100">
        <f t="shared" ca="1" si="6279"/>
        <v>0</v>
      </c>
      <c r="H1554" s="96" t="s">
        <v>74</v>
      </c>
      <c r="I1554" s="96" t="s">
        <v>743</v>
      </c>
      <c r="J1554" s="96" t="s">
        <v>2311</v>
      </c>
      <c r="K1554" s="101" t="str">
        <f t="shared" ca="1" si="6280"/>
        <v>Completed</v>
      </c>
      <c r="L1554" s="97" t="s">
        <v>1773</v>
      </c>
      <c r="M1554" s="97" t="s">
        <v>58</v>
      </c>
      <c r="N1554" s="97" t="s">
        <v>59</v>
      </c>
      <c r="O1554" s="97" t="s">
        <v>60</v>
      </c>
      <c r="P1554" s="97" t="s">
        <v>61</v>
      </c>
      <c r="Q1554" s="97" t="s">
        <v>62</v>
      </c>
      <c r="R1554" s="102">
        <v>0.35</v>
      </c>
      <c r="S1554" s="102">
        <v>1.75</v>
      </c>
      <c r="T1554" s="103">
        <v>2000000</v>
      </c>
      <c r="U1554" s="103">
        <v>2000011</v>
      </c>
      <c r="V1554" s="101">
        <f t="shared" si="6281"/>
        <v>0</v>
      </c>
      <c r="W1554" s="101">
        <f t="shared" si="6282"/>
        <v>2000000</v>
      </c>
      <c r="X1554" s="103">
        <v>1309</v>
      </c>
      <c r="Y1554" s="104">
        <f t="shared" si="6283"/>
        <v>6.544964002697985E-4</v>
      </c>
      <c r="Z1554" s="105">
        <f t="shared" si="6284"/>
        <v>2.6737967914438503</v>
      </c>
      <c r="AA1554" s="106">
        <f t="shared" si="6285"/>
        <v>700</v>
      </c>
      <c r="AB1554" s="107">
        <f t="shared" si="6286"/>
        <v>700</v>
      </c>
      <c r="AC1554" s="106">
        <f t="shared" si="6287"/>
        <v>0</v>
      </c>
      <c r="AD1554" s="108">
        <f t="shared" si="6288"/>
        <v>3500</v>
      </c>
      <c r="AE1554" s="298">
        <f t="shared" si="6278"/>
        <v>3500</v>
      </c>
      <c r="AF1554" s="109">
        <f t="shared" si="6289"/>
        <v>0</v>
      </c>
      <c r="AG1554" s="109">
        <v>0</v>
      </c>
      <c r="AH1554" s="109">
        <f t="shared" si="6290"/>
        <v>2800</v>
      </c>
      <c r="AI1554" s="341">
        <f t="shared" si="6291"/>
        <v>0.8</v>
      </c>
    </row>
    <row r="1555" spans="1:36" ht="15" hidden="1" customHeight="1" x14ac:dyDescent="0.3">
      <c r="A1555" s="361" t="s">
        <v>2307</v>
      </c>
      <c r="B1555" s="97">
        <v>2016</v>
      </c>
      <c r="C1555" s="97">
        <v>8</v>
      </c>
      <c r="D1555" s="98" t="s">
        <v>2298</v>
      </c>
      <c r="E1555" s="99">
        <v>42583</v>
      </c>
      <c r="F1555" s="99">
        <v>42613</v>
      </c>
      <c r="G1555" s="100">
        <f t="shared" ca="1" si="6279"/>
        <v>0</v>
      </c>
      <c r="H1555" s="96" t="s">
        <v>74</v>
      </c>
      <c r="I1555" s="96" t="s">
        <v>743</v>
      </c>
      <c r="J1555" s="96" t="s">
        <v>2311</v>
      </c>
      <c r="K1555" s="101" t="str">
        <f t="shared" ca="1" si="6280"/>
        <v>Completed</v>
      </c>
      <c r="L1555" s="97" t="s">
        <v>64</v>
      </c>
      <c r="M1555" s="97" t="s">
        <v>58</v>
      </c>
      <c r="N1555" s="97" t="s">
        <v>59</v>
      </c>
      <c r="O1555" s="97" t="s">
        <v>60</v>
      </c>
      <c r="P1555" s="97" t="s">
        <v>61</v>
      </c>
      <c r="Q1555" s="97" t="s">
        <v>62</v>
      </c>
      <c r="R1555" s="102">
        <v>0.2</v>
      </c>
      <c r="S1555" s="102">
        <v>1.75</v>
      </c>
      <c r="T1555" s="103">
        <v>2000000</v>
      </c>
      <c r="U1555" s="103">
        <v>1508381</v>
      </c>
      <c r="V1555" s="101">
        <f t="shared" si="6281"/>
        <v>491619</v>
      </c>
      <c r="W1555" s="101">
        <f t="shared" si="6282"/>
        <v>1508381</v>
      </c>
      <c r="X1555" s="103">
        <v>2793</v>
      </c>
      <c r="Y1555" s="104">
        <f t="shared" si="6283"/>
        <v>1.8516541908178371E-3</v>
      </c>
      <c r="Z1555" s="105">
        <f t="shared" si="6284"/>
        <v>1.2531328320802004</v>
      </c>
      <c r="AA1555" s="106">
        <f t="shared" si="6285"/>
        <v>400</v>
      </c>
      <c r="AB1555" s="107">
        <f t="shared" si="6286"/>
        <v>301.67620000000005</v>
      </c>
      <c r="AC1555" s="106">
        <f t="shared" si="6287"/>
        <v>-98.323799999999949</v>
      </c>
      <c r="AD1555" s="108">
        <f t="shared" si="6288"/>
        <v>3500</v>
      </c>
      <c r="AE1555" s="298">
        <f t="shared" si="6278"/>
        <v>3500</v>
      </c>
      <c r="AF1555" s="109">
        <f t="shared" si="6289"/>
        <v>0</v>
      </c>
      <c r="AG1555" s="109">
        <v>0</v>
      </c>
      <c r="AH1555" s="109">
        <f t="shared" si="6290"/>
        <v>3198.3238000000001</v>
      </c>
      <c r="AI1555" s="341">
        <f t="shared" si="6291"/>
        <v>0.91380680000000003</v>
      </c>
      <c r="AJ1555" s="466"/>
    </row>
    <row r="1556" spans="1:36" ht="15" hidden="1" customHeight="1" x14ac:dyDescent="0.3">
      <c r="A1556" s="361" t="s">
        <v>2308</v>
      </c>
      <c r="B1556" s="97">
        <v>2016</v>
      </c>
      <c r="C1556" s="97">
        <v>8</v>
      </c>
      <c r="D1556" s="98" t="s">
        <v>2298</v>
      </c>
      <c r="E1556" s="99">
        <v>42583</v>
      </c>
      <c r="F1556" s="99">
        <v>42613</v>
      </c>
      <c r="G1556" s="100">
        <f t="shared" ca="1" si="6279"/>
        <v>0</v>
      </c>
      <c r="H1556" s="96" t="s">
        <v>74</v>
      </c>
      <c r="I1556" s="96" t="s">
        <v>743</v>
      </c>
      <c r="J1556" s="96" t="s">
        <v>2311</v>
      </c>
      <c r="K1556" s="101" t="str">
        <f t="shared" ca="1" si="6280"/>
        <v>Completed</v>
      </c>
      <c r="L1556" s="97" t="s">
        <v>666</v>
      </c>
      <c r="M1556" s="97" t="s">
        <v>58</v>
      </c>
      <c r="N1556" s="97" t="s">
        <v>59</v>
      </c>
      <c r="O1556" s="97" t="s">
        <v>42</v>
      </c>
      <c r="P1556" s="97" t="s">
        <v>61</v>
      </c>
      <c r="Q1556" s="97" t="s">
        <v>62</v>
      </c>
      <c r="R1556" s="102">
        <v>0.35</v>
      </c>
      <c r="S1556" s="102">
        <v>1.75</v>
      </c>
      <c r="T1556" s="103">
        <v>5000</v>
      </c>
      <c r="U1556" s="103">
        <v>5041</v>
      </c>
      <c r="V1556" s="101">
        <f t="shared" si="6281"/>
        <v>0</v>
      </c>
      <c r="W1556" s="101">
        <f t="shared" si="6282"/>
        <v>5000</v>
      </c>
      <c r="X1556" s="103"/>
      <c r="Y1556" s="104">
        <f t="shared" si="6283"/>
        <v>0</v>
      </c>
      <c r="Z1556" s="105" t="e">
        <f t="shared" si="6284"/>
        <v>#DIV/0!</v>
      </c>
      <c r="AA1556" s="106">
        <f t="shared" si="6285"/>
        <v>1.75</v>
      </c>
      <c r="AB1556" s="107">
        <v>1750</v>
      </c>
      <c r="AC1556" s="106">
        <f t="shared" si="6287"/>
        <v>1748.25</v>
      </c>
      <c r="AD1556" s="108">
        <f t="shared" si="6288"/>
        <v>8.75</v>
      </c>
      <c r="AE1556" s="298">
        <f t="shared" si="6278"/>
        <v>8.75</v>
      </c>
      <c r="AF1556" s="109">
        <f t="shared" si="6289"/>
        <v>0</v>
      </c>
      <c r="AG1556" s="109">
        <v>0</v>
      </c>
      <c r="AH1556" s="109">
        <f t="shared" si="6290"/>
        <v>-1741.25</v>
      </c>
      <c r="AI1556" s="341">
        <f t="shared" si="6291"/>
        <v>-199</v>
      </c>
    </row>
    <row r="1557" spans="1:36" ht="15" hidden="1" customHeight="1" x14ac:dyDescent="0.3">
      <c r="A1557" s="361" t="s">
        <v>2309</v>
      </c>
      <c r="B1557" s="97">
        <v>2016</v>
      </c>
      <c r="C1557" s="97">
        <v>8</v>
      </c>
      <c r="D1557" s="98" t="s">
        <v>2298</v>
      </c>
      <c r="E1557" s="99">
        <v>42583</v>
      </c>
      <c r="F1557" s="99">
        <v>42613</v>
      </c>
      <c r="G1557" s="100">
        <f t="shared" ca="1" si="6279"/>
        <v>0</v>
      </c>
      <c r="H1557" s="96" t="s">
        <v>74</v>
      </c>
      <c r="I1557" s="96" t="s">
        <v>743</v>
      </c>
      <c r="J1557" s="96" t="s">
        <v>2311</v>
      </c>
      <c r="K1557" s="101" t="str">
        <f t="shared" ca="1" si="6280"/>
        <v>Completed</v>
      </c>
      <c r="L1557" s="97" t="s">
        <v>155</v>
      </c>
      <c r="M1557" s="97" t="s">
        <v>58</v>
      </c>
      <c r="N1557" s="97" t="s">
        <v>59</v>
      </c>
      <c r="O1557" s="97" t="s">
        <v>42</v>
      </c>
      <c r="P1557" s="97" t="s">
        <v>61</v>
      </c>
      <c r="Q1557" s="97" t="s">
        <v>62</v>
      </c>
      <c r="R1557" s="102">
        <v>0.3</v>
      </c>
      <c r="S1557" s="102">
        <v>1.75</v>
      </c>
      <c r="T1557" s="103">
        <v>3333</v>
      </c>
      <c r="U1557" s="103">
        <v>3335</v>
      </c>
      <c r="V1557" s="101">
        <f t="shared" si="6281"/>
        <v>0</v>
      </c>
      <c r="W1557" s="101">
        <f t="shared" si="6282"/>
        <v>3333</v>
      </c>
      <c r="X1557" s="103"/>
      <c r="Y1557" s="104">
        <f t="shared" si="6283"/>
        <v>0</v>
      </c>
      <c r="Z1557" s="105" t="e">
        <f t="shared" si="6284"/>
        <v>#DIV/0!</v>
      </c>
      <c r="AA1557" s="106">
        <f t="shared" si="6285"/>
        <v>0.99990000000000001</v>
      </c>
      <c r="AB1557" s="107">
        <f t="shared" si="6286"/>
        <v>0.99990000000000001</v>
      </c>
      <c r="AC1557" s="106">
        <f t="shared" si="6287"/>
        <v>0</v>
      </c>
      <c r="AD1557" s="108">
        <f t="shared" si="6288"/>
        <v>5.8327500000000008</v>
      </c>
      <c r="AE1557" s="298">
        <f>25000-23633.75</f>
        <v>1366.25</v>
      </c>
      <c r="AF1557" s="109">
        <f t="shared" si="6289"/>
        <v>1360.41725</v>
      </c>
      <c r="AG1557" s="109">
        <v>0</v>
      </c>
      <c r="AH1557" s="109">
        <f t="shared" si="6290"/>
        <v>1365.2501</v>
      </c>
      <c r="AI1557" s="341">
        <f t="shared" si="6291"/>
        <v>0.99926814272644093</v>
      </c>
    </row>
    <row r="1558" spans="1:36" ht="15.75" hidden="1" customHeight="1" thickBot="1" x14ac:dyDescent="0.3">
      <c r="A1558" s="360" t="s">
        <v>2310</v>
      </c>
      <c r="B1558" s="157">
        <v>2016</v>
      </c>
      <c r="C1558" s="157">
        <v>8</v>
      </c>
      <c r="D1558" s="342" t="s">
        <v>2298</v>
      </c>
      <c r="E1558" s="159">
        <v>42583</v>
      </c>
      <c r="F1558" s="159">
        <v>42613</v>
      </c>
      <c r="G1558" s="343">
        <f t="shared" ca="1" si="6279"/>
        <v>0</v>
      </c>
      <c r="H1558" s="156" t="s">
        <v>74</v>
      </c>
      <c r="I1558" s="156" t="s">
        <v>743</v>
      </c>
      <c r="J1558" s="156" t="s">
        <v>2311</v>
      </c>
      <c r="K1558" s="344" t="str">
        <f t="shared" ca="1" si="6280"/>
        <v>Completed</v>
      </c>
      <c r="L1558" s="157" t="s">
        <v>1822</v>
      </c>
      <c r="M1558" s="157" t="s">
        <v>58</v>
      </c>
      <c r="N1558" s="157" t="s">
        <v>59</v>
      </c>
      <c r="O1558" s="157" t="s">
        <v>60</v>
      </c>
      <c r="P1558" s="157" t="s">
        <v>61</v>
      </c>
      <c r="Q1558" s="157" t="s">
        <v>62</v>
      </c>
      <c r="R1558" s="158">
        <v>0.2</v>
      </c>
      <c r="S1558" s="158">
        <v>1.75</v>
      </c>
      <c r="T1558" s="345">
        <v>2000000</v>
      </c>
      <c r="U1558" s="345">
        <v>6573895</v>
      </c>
      <c r="V1558" s="344">
        <f t="shared" si="6281"/>
        <v>0</v>
      </c>
      <c r="W1558" s="344">
        <f t="shared" si="6282"/>
        <v>2000000</v>
      </c>
      <c r="X1558" s="345">
        <v>316</v>
      </c>
      <c r="Y1558" s="346">
        <f t="shared" si="6283"/>
        <v>4.8068915003966443E-5</v>
      </c>
      <c r="Z1558" s="347">
        <f t="shared" si="6284"/>
        <v>11.075949367088608</v>
      </c>
      <c r="AA1558" s="348">
        <f t="shared" si="6285"/>
        <v>400</v>
      </c>
      <c r="AB1558" s="349">
        <f t="shared" si="6286"/>
        <v>400</v>
      </c>
      <c r="AC1558" s="348">
        <f t="shared" si="6287"/>
        <v>0</v>
      </c>
      <c r="AD1558" s="350">
        <f t="shared" si="6288"/>
        <v>3500</v>
      </c>
      <c r="AE1558" s="351">
        <f>IF((SUMIF($J$7:$J$1048576,J1558,$U$7:$U$1048576))&gt;(SUMIF($J$7:$J$1048576,J1558,$T$7:$T$1048576)),AD1558,(IF(O1558="cpv",(U1558*S1558),(U1558*S1558/1000))))</f>
        <v>3500</v>
      </c>
      <c r="AF1558" s="352">
        <f t="shared" si="6289"/>
        <v>0</v>
      </c>
      <c r="AG1558" s="352">
        <v>0</v>
      </c>
      <c r="AH1558" s="352">
        <f t="shared" si="6290"/>
        <v>3100</v>
      </c>
      <c r="AI1558" s="353">
        <f t="shared" si="6291"/>
        <v>0.88571428571428568</v>
      </c>
    </row>
    <row r="1559" spans="1:36" ht="15" hidden="1" customHeight="1" x14ac:dyDescent="0.3">
      <c r="A1559" s="359" t="s">
        <v>2312</v>
      </c>
      <c r="B1559" s="111">
        <v>2016</v>
      </c>
      <c r="C1559" s="111">
        <v>8</v>
      </c>
      <c r="D1559" s="112" t="s">
        <v>2298</v>
      </c>
      <c r="E1559" s="113">
        <v>42583</v>
      </c>
      <c r="F1559" s="113">
        <v>42613</v>
      </c>
      <c r="G1559" s="114">
        <f t="shared" ca="1" si="6279"/>
        <v>0</v>
      </c>
      <c r="H1559" s="115" t="s">
        <v>74</v>
      </c>
      <c r="I1559" s="115" t="s">
        <v>743</v>
      </c>
      <c r="J1559" s="115" t="s">
        <v>2313</v>
      </c>
      <c r="K1559" s="116" t="str">
        <f t="shared" ca="1" si="6280"/>
        <v>Completed</v>
      </c>
      <c r="L1559" s="111" t="s">
        <v>175</v>
      </c>
      <c r="M1559" s="111" t="s">
        <v>58</v>
      </c>
      <c r="N1559" s="111" t="s">
        <v>286</v>
      </c>
      <c r="O1559" s="111" t="s">
        <v>60</v>
      </c>
      <c r="P1559" s="111" t="s">
        <v>61</v>
      </c>
      <c r="Q1559" s="111" t="s">
        <v>62</v>
      </c>
      <c r="R1559" s="117"/>
      <c r="S1559" s="117">
        <v>1.75</v>
      </c>
      <c r="T1559" s="118">
        <v>1666666</v>
      </c>
      <c r="U1559" s="118">
        <v>1107197</v>
      </c>
      <c r="V1559" s="116">
        <f t="shared" si="6281"/>
        <v>559469</v>
      </c>
      <c r="W1559" s="116">
        <f t="shared" si="6282"/>
        <v>1107197</v>
      </c>
      <c r="X1559" s="118">
        <v>555</v>
      </c>
      <c r="Y1559" s="119">
        <f t="shared" si="6283"/>
        <v>5.0126580906559542E-4</v>
      </c>
      <c r="Z1559" s="120">
        <f t="shared" si="6284"/>
        <v>6.256306306306306</v>
      </c>
      <c r="AA1559" s="121">
        <f t="shared" si="6285"/>
        <v>0</v>
      </c>
      <c r="AB1559" s="122">
        <v>361</v>
      </c>
      <c r="AC1559" s="121">
        <f t="shared" si="6287"/>
        <v>361</v>
      </c>
      <c r="AD1559" s="123">
        <f t="shared" si="6288"/>
        <v>2916.6655000000001</v>
      </c>
      <c r="AE1559" s="293">
        <v>3472.25</v>
      </c>
      <c r="AF1559" s="124">
        <f t="shared" si="6289"/>
        <v>555.58449999999993</v>
      </c>
      <c r="AG1559" s="124">
        <v>0</v>
      </c>
      <c r="AH1559" s="124">
        <f t="shared" si="6290"/>
        <v>3111.25</v>
      </c>
      <c r="AI1559" s="340">
        <f t="shared" si="6291"/>
        <v>0.89603283173734605</v>
      </c>
    </row>
    <row r="1560" spans="1:36" ht="15" hidden="1" customHeight="1" x14ac:dyDescent="0.3">
      <c r="A1560" s="361" t="s">
        <v>2314</v>
      </c>
      <c r="B1560" s="97">
        <v>2016</v>
      </c>
      <c r="C1560" s="97">
        <v>8</v>
      </c>
      <c r="D1560" s="98" t="s">
        <v>2298</v>
      </c>
      <c r="E1560" s="99">
        <v>42583</v>
      </c>
      <c r="F1560" s="99">
        <v>42613</v>
      </c>
      <c r="G1560" s="100">
        <f t="shared" ca="1" si="6279"/>
        <v>0</v>
      </c>
      <c r="H1560" s="96" t="s">
        <v>74</v>
      </c>
      <c r="I1560" s="96" t="s">
        <v>743</v>
      </c>
      <c r="J1560" s="96" t="s">
        <v>2313</v>
      </c>
      <c r="K1560" s="101" t="str">
        <f t="shared" ca="1" si="6280"/>
        <v>Completed</v>
      </c>
      <c r="L1560" s="97" t="s">
        <v>1372</v>
      </c>
      <c r="M1560" s="97" t="s">
        <v>58</v>
      </c>
      <c r="N1560" s="97" t="s">
        <v>286</v>
      </c>
      <c r="O1560" s="97" t="s">
        <v>60</v>
      </c>
      <c r="P1560" s="97" t="s">
        <v>61</v>
      </c>
      <c r="Q1560" s="97" t="s">
        <v>62</v>
      </c>
      <c r="R1560" s="102"/>
      <c r="S1560" s="102">
        <v>1.75</v>
      </c>
      <c r="T1560" s="103">
        <v>0</v>
      </c>
      <c r="U1560" s="103"/>
      <c r="V1560" s="101">
        <f t="shared" si="6281"/>
        <v>0</v>
      </c>
      <c r="W1560" s="101">
        <f t="shared" si="6282"/>
        <v>0</v>
      </c>
      <c r="X1560" s="103"/>
      <c r="Y1560" s="104" t="e">
        <f t="shared" si="6283"/>
        <v>#DIV/0!</v>
      </c>
      <c r="Z1560" s="105" t="e">
        <f t="shared" si="6284"/>
        <v>#DIV/0!</v>
      </c>
      <c r="AA1560" s="106">
        <f t="shared" si="6285"/>
        <v>0</v>
      </c>
      <c r="AB1560" s="107">
        <f t="shared" si="6286"/>
        <v>0</v>
      </c>
      <c r="AC1560" s="106">
        <f t="shared" si="6287"/>
        <v>0</v>
      </c>
      <c r="AD1560" s="108">
        <f t="shared" si="6288"/>
        <v>0</v>
      </c>
      <c r="AE1560" s="298">
        <f>IF((SUMIF($J$7:$J$1048576,J1560,$U$7:$U$1048576))&gt;(SUMIF($J$7:$J$1048576,J1560,$T$7:$T$1048576)),AD1560,(IF(O1560="cpv",(U1560*S1560),(U1560*S1560/1000))))</f>
        <v>0</v>
      </c>
      <c r="AF1560" s="109">
        <f t="shared" si="6289"/>
        <v>0</v>
      </c>
      <c r="AG1560" s="109">
        <v>0</v>
      </c>
      <c r="AH1560" s="109">
        <f t="shared" si="6290"/>
        <v>0</v>
      </c>
      <c r="AI1560" s="341" t="e">
        <f t="shared" si="6291"/>
        <v>#DIV/0!</v>
      </c>
    </row>
    <row r="1561" spans="1:36" ht="15.75" hidden="1" customHeight="1" thickBot="1" x14ac:dyDescent="0.3">
      <c r="A1561" s="360" t="s">
        <v>2315</v>
      </c>
      <c r="B1561" s="157">
        <v>2016</v>
      </c>
      <c r="C1561" s="157">
        <v>8</v>
      </c>
      <c r="D1561" s="342" t="s">
        <v>2298</v>
      </c>
      <c r="E1561" s="159">
        <v>42583</v>
      </c>
      <c r="F1561" s="159">
        <v>42613</v>
      </c>
      <c r="G1561" s="343">
        <f t="shared" ca="1" si="6279"/>
        <v>0</v>
      </c>
      <c r="H1561" s="156" t="s">
        <v>74</v>
      </c>
      <c r="I1561" s="156" t="s">
        <v>743</v>
      </c>
      <c r="J1561" s="156" t="s">
        <v>2313</v>
      </c>
      <c r="K1561" s="344" t="str">
        <f t="shared" ca="1" si="6280"/>
        <v>Completed</v>
      </c>
      <c r="L1561" s="157" t="s">
        <v>1373</v>
      </c>
      <c r="M1561" s="157" t="s">
        <v>58</v>
      </c>
      <c r="N1561" s="157" t="s">
        <v>286</v>
      </c>
      <c r="O1561" s="157" t="s">
        <v>60</v>
      </c>
      <c r="P1561" s="157" t="s">
        <v>61</v>
      </c>
      <c r="Q1561" s="157" t="s">
        <v>62</v>
      </c>
      <c r="R1561" s="158"/>
      <c r="S1561" s="158">
        <v>1.75</v>
      </c>
      <c r="T1561" s="345">
        <v>0</v>
      </c>
      <c r="U1561" s="345"/>
      <c r="V1561" s="344">
        <f t="shared" si="6281"/>
        <v>0</v>
      </c>
      <c r="W1561" s="344">
        <f t="shared" si="6282"/>
        <v>0</v>
      </c>
      <c r="X1561" s="345"/>
      <c r="Y1561" s="346" t="e">
        <f t="shared" si="6283"/>
        <v>#DIV/0!</v>
      </c>
      <c r="Z1561" s="347" t="e">
        <f t="shared" si="6284"/>
        <v>#DIV/0!</v>
      </c>
      <c r="AA1561" s="348">
        <f t="shared" si="6285"/>
        <v>0</v>
      </c>
      <c r="AB1561" s="349">
        <f t="shared" si="6286"/>
        <v>0</v>
      </c>
      <c r="AC1561" s="348">
        <f t="shared" si="6287"/>
        <v>0</v>
      </c>
      <c r="AD1561" s="350">
        <f t="shared" si="6288"/>
        <v>0</v>
      </c>
      <c r="AE1561" s="351">
        <f>IF((SUMIF($J$7:$J$1048576,J1561,$U$7:$U$1048576))&gt;(SUMIF($J$7:$J$1048576,J1561,$T$7:$T$1048576)),AD1561,(IF(O1561="cpv",(U1561*S1561),(U1561*S1561/1000))))</f>
        <v>0</v>
      </c>
      <c r="AF1561" s="352">
        <f t="shared" si="6289"/>
        <v>0</v>
      </c>
      <c r="AG1561" s="352">
        <v>0</v>
      </c>
      <c r="AH1561" s="352">
        <f t="shared" si="6290"/>
        <v>0</v>
      </c>
      <c r="AI1561" s="353" t="e">
        <f t="shared" si="6291"/>
        <v>#DIV/0!</v>
      </c>
    </row>
    <row r="1562" spans="1:36" ht="15" hidden="1" customHeight="1" x14ac:dyDescent="0.3">
      <c r="A1562" s="359" t="s">
        <v>2316</v>
      </c>
      <c r="B1562" s="111">
        <v>2016</v>
      </c>
      <c r="C1562" s="111">
        <v>8</v>
      </c>
      <c r="D1562" s="112" t="s">
        <v>2298</v>
      </c>
      <c r="E1562" s="113">
        <v>42583</v>
      </c>
      <c r="F1562" s="113">
        <v>42613</v>
      </c>
      <c r="G1562" s="114">
        <f t="shared" ca="1" si="6279"/>
        <v>0</v>
      </c>
      <c r="H1562" s="115" t="s">
        <v>74</v>
      </c>
      <c r="I1562" s="115" t="s">
        <v>2122</v>
      </c>
      <c r="J1562" s="115" t="s">
        <v>2319</v>
      </c>
      <c r="K1562" s="116" t="str">
        <f t="shared" ca="1" si="6280"/>
        <v>Completed</v>
      </c>
      <c r="L1562" s="111" t="s">
        <v>499</v>
      </c>
      <c r="M1562" s="111" t="s">
        <v>58</v>
      </c>
      <c r="N1562" s="111" t="s">
        <v>59</v>
      </c>
      <c r="O1562" s="111" t="s">
        <v>60</v>
      </c>
      <c r="P1562" s="111" t="s">
        <v>61</v>
      </c>
      <c r="Q1562" s="111" t="s">
        <v>62</v>
      </c>
      <c r="R1562" s="117">
        <v>0.15</v>
      </c>
      <c r="S1562" s="117">
        <v>2.5</v>
      </c>
      <c r="T1562" s="118">
        <v>700000</v>
      </c>
      <c r="U1562" s="118">
        <v>15510</v>
      </c>
      <c r="V1562" s="116">
        <f t="shared" si="6281"/>
        <v>684490</v>
      </c>
      <c r="W1562" s="116">
        <f t="shared" si="6282"/>
        <v>15510</v>
      </c>
      <c r="X1562" s="118"/>
      <c r="Y1562" s="119">
        <f t="shared" si="6283"/>
        <v>0</v>
      </c>
      <c r="Z1562" s="120" t="e">
        <f t="shared" si="6284"/>
        <v>#DIV/0!</v>
      </c>
      <c r="AA1562" s="121">
        <f t="shared" si="6285"/>
        <v>105</v>
      </c>
      <c r="AB1562" s="122">
        <f t="shared" si="6286"/>
        <v>2.3264999999999998</v>
      </c>
      <c r="AC1562" s="121">
        <f t="shared" si="6287"/>
        <v>-102.6735</v>
      </c>
      <c r="AD1562" s="123">
        <f t="shared" si="6288"/>
        <v>1750</v>
      </c>
      <c r="AE1562" s="293">
        <f>IF((SUMIF($J$7:$J$1048576,J1562,$U$7:$U$1048576))&gt;(SUMIF($J$7:$J$1048576,J1562,$T$7:$T$1048576)),AD1562,(IF(O1562="cpv",(U1562*S1562),(U1562*S1562/1000))))</f>
        <v>38.774999999999999</v>
      </c>
      <c r="AF1562" s="124">
        <f t="shared" si="6289"/>
        <v>-1711.2249999999999</v>
      </c>
      <c r="AG1562" s="124">
        <v>0</v>
      </c>
      <c r="AH1562" s="124">
        <f t="shared" si="6290"/>
        <v>36.448499999999996</v>
      </c>
      <c r="AI1562" s="340">
        <f t="shared" si="6291"/>
        <v>0.94</v>
      </c>
    </row>
    <row r="1563" spans="1:36" ht="15" hidden="1" customHeight="1" x14ac:dyDescent="0.3">
      <c r="A1563" s="361" t="s">
        <v>2317</v>
      </c>
      <c r="B1563" s="97">
        <v>2016</v>
      </c>
      <c r="C1563" s="97">
        <v>8</v>
      </c>
      <c r="D1563" s="98" t="s">
        <v>2298</v>
      </c>
      <c r="E1563" s="99">
        <v>42583</v>
      </c>
      <c r="F1563" s="99">
        <v>42613</v>
      </c>
      <c r="G1563" s="100">
        <f t="shared" ca="1" si="6279"/>
        <v>0</v>
      </c>
      <c r="H1563" s="96" t="s">
        <v>74</v>
      </c>
      <c r="I1563" s="96" t="s">
        <v>2122</v>
      </c>
      <c r="J1563" s="96" t="s">
        <v>2319</v>
      </c>
      <c r="K1563" s="101" t="str">
        <f t="shared" ca="1" si="6280"/>
        <v>Completed</v>
      </c>
      <c r="L1563" s="97" t="s">
        <v>175</v>
      </c>
      <c r="M1563" s="97" t="s">
        <v>58</v>
      </c>
      <c r="N1563" s="97" t="s">
        <v>59</v>
      </c>
      <c r="O1563" s="97" t="s">
        <v>60</v>
      </c>
      <c r="P1563" s="97" t="s">
        <v>61</v>
      </c>
      <c r="Q1563" s="97" t="s">
        <v>62</v>
      </c>
      <c r="R1563" s="102"/>
      <c r="S1563" s="102">
        <v>2.5</v>
      </c>
      <c r="T1563" s="103">
        <v>1000000</v>
      </c>
      <c r="U1563" s="103">
        <v>1250363</v>
      </c>
      <c r="V1563" s="101">
        <f t="shared" si="6281"/>
        <v>0</v>
      </c>
      <c r="W1563" s="101">
        <f t="shared" si="6282"/>
        <v>1000000</v>
      </c>
      <c r="X1563" s="103">
        <v>114</v>
      </c>
      <c r="Y1563" s="104">
        <f t="shared" si="6283"/>
        <v>9.1173523208860151E-5</v>
      </c>
      <c r="Z1563" s="105">
        <f t="shared" si="6284"/>
        <v>27.420241228070175</v>
      </c>
      <c r="AA1563" s="106">
        <f t="shared" si="6285"/>
        <v>0</v>
      </c>
      <c r="AB1563" s="107">
        <v>300</v>
      </c>
      <c r="AC1563" s="106">
        <f t="shared" si="6287"/>
        <v>300</v>
      </c>
      <c r="AD1563" s="108">
        <f t="shared" si="6288"/>
        <v>2500</v>
      </c>
      <c r="AE1563" s="298">
        <f>IF((SUMIF($J$7:$J$1048576,J1563,$U$7:$U$1048576))&gt;(SUMIF($J$7:$J$1048576,J1563,$T$7:$T$1048576)),AD1563,(IF(O1563="cpv",(U1563*S1563),(U1563*S1563/1000))))</f>
        <v>3125.9074999999998</v>
      </c>
      <c r="AF1563" s="109">
        <f t="shared" si="6289"/>
        <v>625.9074999999998</v>
      </c>
      <c r="AG1563" s="109">
        <v>0</v>
      </c>
      <c r="AH1563" s="109">
        <f t="shared" si="6290"/>
        <v>2825.9074999999998</v>
      </c>
      <c r="AI1563" s="341">
        <f t="shared" si="6291"/>
        <v>0.90402787030646303</v>
      </c>
    </row>
    <row r="1564" spans="1:36" ht="15.75" hidden="1" customHeight="1" thickBot="1" x14ac:dyDescent="0.3">
      <c r="A1564" s="360" t="s">
        <v>2318</v>
      </c>
      <c r="B1564" s="157">
        <v>2016</v>
      </c>
      <c r="C1564" s="157">
        <v>8</v>
      </c>
      <c r="D1564" s="342" t="s">
        <v>2298</v>
      </c>
      <c r="E1564" s="159">
        <v>42583</v>
      </c>
      <c r="F1564" s="159">
        <v>42613</v>
      </c>
      <c r="G1564" s="343">
        <f t="shared" ca="1" si="6279"/>
        <v>0</v>
      </c>
      <c r="H1564" s="156" t="s">
        <v>74</v>
      </c>
      <c r="I1564" s="156" t="s">
        <v>2122</v>
      </c>
      <c r="J1564" s="156" t="s">
        <v>2319</v>
      </c>
      <c r="K1564" s="344" t="str">
        <f t="shared" ca="1" si="6280"/>
        <v>Completed</v>
      </c>
      <c r="L1564" s="157" t="s">
        <v>1372</v>
      </c>
      <c r="M1564" s="157" t="s">
        <v>58</v>
      </c>
      <c r="N1564" s="157" t="s">
        <v>59</v>
      </c>
      <c r="O1564" s="157" t="s">
        <v>60</v>
      </c>
      <c r="P1564" s="157" t="s">
        <v>61</v>
      </c>
      <c r="Q1564" s="157" t="s">
        <v>62</v>
      </c>
      <c r="R1564" s="158"/>
      <c r="S1564" s="158">
        <v>2.5</v>
      </c>
      <c r="T1564" s="345">
        <v>0</v>
      </c>
      <c r="U1564" s="345"/>
      <c r="V1564" s="344">
        <f t="shared" si="6281"/>
        <v>0</v>
      </c>
      <c r="W1564" s="344">
        <f t="shared" si="6282"/>
        <v>0</v>
      </c>
      <c r="X1564" s="345"/>
      <c r="Y1564" s="346" t="e">
        <f t="shared" si="6283"/>
        <v>#DIV/0!</v>
      </c>
      <c r="Z1564" s="347" t="e">
        <f t="shared" si="6284"/>
        <v>#DIV/0!</v>
      </c>
      <c r="AA1564" s="348">
        <f t="shared" si="6285"/>
        <v>0</v>
      </c>
      <c r="AB1564" s="349">
        <f t="shared" si="6286"/>
        <v>0</v>
      </c>
      <c r="AC1564" s="348">
        <f t="shared" si="6287"/>
        <v>0</v>
      </c>
      <c r="AD1564" s="350">
        <f t="shared" si="6288"/>
        <v>0</v>
      </c>
      <c r="AE1564" s="351">
        <f>IF((SUMIF($J$7:$J$1048576,J1564,$U$7:$U$1048576))&gt;(SUMIF($J$7:$J$1048576,J1564,$T$7:$T$1048576)),AD1564,(IF(O1564="cpv",(U1564*S1564),(U1564*S1564/1000))))</f>
        <v>0</v>
      </c>
      <c r="AF1564" s="352">
        <f t="shared" si="6289"/>
        <v>0</v>
      </c>
      <c r="AG1564" s="352">
        <v>0</v>
      </c>
      <c r="AH1564" s="352">
        <f t="shared" si="6290"/>
        <v>0</v>
      </c>
      <c r="AI1564" s="353" t="e">
        <f t="shared" si="6291"/>
        <v>#DIV/0!</v>
      </c>
    </row>
    <row r="1565" spans="1:36" ht="15" hidden="1" customHeight="1" x14ac:dyDescent="0.3">
      <c r="A1565" s="359" t="s">
        <v>2320</v>
      </c>
      <c r="B1565" s="111">
        <v>2016</v>
      </c>
      <c r="C1565" s="111">
        <v>8</v>
      </c>
      <c r="D1565" s="112" t="s">
        <v>2298</v>
      </c>
      <c r="E1565" s="113">
        <v>42583</v>
      </c>
      <c r="F1565" s="113">
        <v>42613</v>
      </c>
      <c r="G1565" s="114">
        <f t="shared" ca="1" si="6279"/>
        <v>0</v>
      </c>
      <c r="H1565" s="115" t="s">
        <v>74</v>
      </c>
      <c r="I1565" s="115" t="s">
        <v>75</v>
      </c>
      <c r="J1565" s="115" t="s">
        <v>2324</v>
      </c>
      <c r="K1565" s="116" t="str">
        <f t="shared" ca="1" si="6280"/>
        <v>Completed</v>
      </c>
      <c r="L1565" s="111" t="s">
        <v>77</v>
      </c>
      <c r="M1565" s="111" t="s">
        <v>58</v>
      </c>
      <c r="N1565" s="111" t="s">
        <v>78</v>
      </c>
      <c r="O1565" s="111" t="s">
        <v>60</v>
      </c>
      <c r="P1565" s="111" t="s">
        <v>79</v>
      </c>
      <c r="Q1565" s="111" t="s">
        <v>79</v>
      </c>
      <c r="R1565" s="117">
        <v>1.25</v>
      </c>
      <c r="S1565" s="117">
        <v>6</v>
      </c>
      <c r="T1565" s="118">
        <v>300000</v>
      </c>
      <c r="U1565" s="118">
        <v>300012</v>
      </c>
      <c r="V1565" s="116">
        <f t="shared" si="6281"/>
        <v>0</v>
      </c>
      <c r="W1565" s="116">
        <f t="shared" si="6282"/>
        <v>300000</v>
      </c>
      <c r="X1565" s="118">
        <v>2679</v>
      </c>
      <c r="Y1565" s="119">
        <f t="shared" si="6283"/>
        <v>8.9296428142874289E-3</v>
      </c>
      <c r="Z1565" s="120">
        <f t="shared" si="6284"/>
        <v>0.55991041433370659</v>
      </c>
      <c r="AA1565" s="121">
        <f t="shared" si="6285"/>
        <v>375</v>
      </c>
      <c r="AB1565" s="122">
        <f t="shared" si="6286"/>
        <v>375</v>
      </c>
      <c r="AC1565" s="121">
        <f t="shared" si="6287"/>
        <v>0</v>
      </c>
      <c r="AD1565" s="123">
        <f t="shared" si="6288"/>
        <v>1800</v>
      </c>
      <c r="AE1565" s="293">
        <v>1500</v>
      </c>
      <c r="AF1565" s="124">
        <f t="shared" si="6289"/>
        <v>-300</v>
      </c>
      <c r="AG1565" s="124">
        <v>0</v>
      </c>
      <c r="AH1565" s="124">
        <f t="shared" si="6290"/>
        <v>1125</v>
      </c>
      <c r="AI1565" s="340">
        <f t="shared" si="6291"/>
        <v>0.75</v>
      </c>
    </row>
    <row r="1566" spans="1:36" ht="15" hidden="1" customHeight="1" x14ac:dyDescent="0.3">
      <c r="A1566" s="361" t="s">
        <v>2321</v>
      </c>
      <c r="B1566" s="97">
        <v>2016</v>
      </c>
      <c r="C1566" s="97">
        <v>8</v>
      </c>
      <c r="D1566" s="98" t="s">
        <v>2298</v>
      </c>
      <c r="E1566" s="99">
        <v>42583</v>
      </c>
      <c r="F1566" s="99">
        <v>42613</v>
      </c>
      <c r="G1566" s="100">
        <f t="shared" ca="1" si="6279"/>
        <v>0</v>
      </c>
      <c r="H1566" s="96" t="s">
        <v>74</v>
      </c>
      <c r="I1566" s="96" t="s">
        <v>75</v>
      </c>
      <c r="J1566" s="96" t="s">
        <v>2324</v>
      </c>
      <c r="K1566" s="101" t="str">
        <f t="shared" ca="1" si="6280"/>
        <v>Completed</v>
      </c>
      <c r="L1566" s="97" t="s">
        <v>64</v>
      </c>
      <c r="M1566" s="97" t="s">
        <v>58</v>
      </c>
      <c r="N1566" s="97" t="s">
        <v>78</v>
      </c>
      <c r="O1566" s="97" t="s">
        <v>60</v>
      </c>
      <c r="P1566" s="97" t="s">
        <v>79</v>
      </c>
      <c r="Q1566" s="97" t="s">
        <v>79</v>
      </c>
      <c r="R1566" s="102">
        <v>2.5</v>
      </c>
      <c r="S1566" s="102">
        <v>6</v>
      </c>
      <c r="T1566" s="103">
        <v>300000</v>
      </c>
      <c r="U1566" s="103">
        <v>300092</v>
      </c>
      <c r="V1566" s="101">
        <f t="shared" si="6281"/>
        <v>0</v>
      </c>
      <c r="W1566" s="101">
        <f t="shared" si="6282"/>
        <v>300000</v>
      </c>
      <c r="X1566" s="103">
        <v>5089</v>
      </c>
      <c r="Y1566" s="104">
        <f t="shared" si="6283"/>
        <v>1.6958132839262625E-2</v>
      </c>
      <c r="Z1566" s="105">
        <f t="shared" si="6284"/>
        <v>0.29475338966398112</v>
      </c>
      <c r="AA1566" s="106">
        <f t="shared" si="6285"/>
        <v>750</v>
      </c>
      <c r="AB1566" s="107">
        <f t="shared" si="6286"/>
        <v>750</v>
      </c>
      <c r="AC1566" s="106">
        <f t="shared" si="6287"/>
        <v>0</v>
      </c>
      <c r="AD1566" s="108">
        <f t="shared" si="6288"/>
        <v>1800</v>
      </c>
      <c r="AE1566" s="298">
        <v>1500</v>
      </c>
      <c r="AF1566" s="109">
        <f t="shared" si="6289"/>
        <v>-300</v>
      </c>
      <c r="AG1566" s="109">
        <v>0</v>
      </c>
      <c r="AH1566" s="109">
        <f t="shared" si="6290"/>
        <v>750</v>
      </c>
      <c r="AI1566" s="341">
        <f t="shared" si="6291"/>
        <v>0.5</v>
      </c>
    </row>
    <row r="1567" spans="1:36" ht="15" hidden="1" customHeight="1" x14ac:dyDescent="0.3">
      <c r="A1567" s="361" t="s">
        <v>2322</v>
      </c>
      <c r="B1567" s="97">
        <v>2016</v>
      </c>
      <c r="C1567" s="97">
        <v>8</v>
      </c>
      <c r="D1567" s="98" t="s">
        <v>2298</v>
      </c>
      <c r="E1567" s="99">
        <v>42583</v>
      </c>
      <c r="F1567" s="99">
        <v>42613</v>
      </c>
      <c r="G1567" s="100">
        <f t="shared" ca="1" si="6279"/>
        <v>0</v>
      </c>
      <c r="H1567" s="96" t="s">
        <v>74</v>
      </c>
      <c r="I1567" s="96" t="s">
        <v>75</v>
      </c>
      <c r="J1567" s="96" t="s">
        <v>2324</v>
      </c>
      <c r="K1567" s="101" t="str">
        <f t="shared" ca="1" si="6280"/>
        <v>Completed</v>
      </c>
      <c r="L1567" s="97" t="s">
        <v>82</v>
      </c>
      <c r="M1567" s="97" t="s">
        <v>58</v>
      </c>
      <c r="N1567" s="97" t="s">
        <v>78</v>
      </c>
      <c r="O1567" s="97" t="s">
        <v>60</v>
      </c>
      <c r="P1567" s="97" t="s">
        <v>79</v>
      </c>
      <c r="Q1567" s="97" t="s">
        <v>79</v>
      </c>
      <c r="R1567" s="102">
        <v>0.5</v>
      </c>
      <c r="S1567" s="102">
        <v>6</v>
      </c>
      <c r="T1567" s="103">
        <v>1500000</v>
      </c>
      <c r="U1567" s="103">
        <v>1500153</v>
      </c>
      <c r="V1567" s="101">
        <f t="shared" si="6281"/>
        <v>0</v>
      </c>
      <c r="W1567" s="101">
        <f t="shared" si="6282"/>
        <v>1500000</v>
      </c>
      <c r="X1567" s="103"/>
      <c r="Y1567" s="104">
        <f t="shared" si="6283"/>
        <v>0</v>
      </c>
      <c r="Z1567" s="105" t="e">
        <f t="shared" si="6284"/>
        <v>#DIV/0!</v>
      </c>
      <c r="AA1567" s="106">
        <f t="shared" si="6285"/>
        <v>750</v>
      </c>
      <c r="AB1567" s="107">
        <f t="shared" si="6286"/>
        <v>750</v>
      </c>
      <c r="AC1567" s="106">
        <f t="shared" si="6287"/>
        <v>0</v>
      </c>
      <c r="AD1567" s="108">
        <f t="shared" si="6288"/>
        <v>9000</v>
      </c>
      <c r="AE1567" s="298">
        <v>8000</v>
      </c>
      <c r="AF1567" s="109">
        <f t="shared" si="6289"/>
        <v>-1000</v>
      </c>
      <c r="AG1567" s="109">
        <v>0</v>
      </c>
      <c r="AH1567" s="109">
        <f t="shared" si="6290"/>
        <v>7250</v>
      </c>
      <c r="AI1567" s="341">
        <f t="shared" si="6291"/>
        <v>0.90625</v>
      </c>
    </row>
    <row r="1568" spans="1:36" ht="15.75" hidden="1" customHeight="1" thickBot="1" x14ac:dyDescent="0.3">
      <c r="A1568" s="360" t="s">
        <v>2323</v>
      </c>
      <c r="B1568" s="157">
        <v>2016</v>
      </c>
      <c r="C1568" s="157">
        <v>8</v>
      </c>
      <c r="D1568" s="342" t="s">
        <v>2298</v>
      </c>
      <c r="E1568" s="159">
        <v>42583</v>
      </c>
      <c r="F1568" s="159">
        <v>42613</v>
      </c>
      <c r="G1568" s="343">
        <f t="shared" ca="1" si="6279"/>
        <v>0</v>
      </c>
      <c r="H1568" s="156" t="s">
        <v>74</v>
      </c>
      <c r="I1568" s="156" t="s">
        <v>75</v>
      </c>
      <c r="J1568" s="156" t="s">
        <v>2324</v>
      </c>
      <c r="K1568" s="344" t="str">
        <f t="shared" ca="1" si="6280"/>
        <v>Completed</v>
      </c>
      <c r="L1568" s="157" t="s">
        <v>410</v>
      </c>
      <c r="M1568" s="157" t="s">
        <v>58</v>
      </c>
      <c r="N1568" s="157" t="s">
        <v>78</v>
      </c>
      <c r="O1568" s="157" t="s">
        <v>60</v>
      </c>
      <c r="P1568" s="157" t="s">
        <v>79</v>
      </c>
      <c r="Q1568" s="157" t="s">
        <v>79</v>
      </c>
      <c r="R1568" s="158">
        <v>2</v>
      </c>
      <c r="S1568" s="158">
        <v>6</v>
      </c>
      <c r="T1568" s="345">
        <v>200000</v>
      </c>
      <c r="U1568" s="345">
        <v>263806</v>
      </c>
      <c r="V1568" s="344">
        <f t="shared" si="6281"/>
        <v>0</v>
      </c>
      <c r="W1568" s="344">
        <f t="shared" si="6282"/>
        <v>200000</v>
      </c>
      <c r="X1568" s="345"/>
      <c r="Y1568" s="346">
        <f t="shared" si="6283"/>
        <v>0</v>
      </c>
      <c r="Z1568" s="347" t="e">
        <f t="shared" si="6284"/>
        <v>#DIV/0!</v>
      </c>
      <c r="AA1568" s="348">
        <f t="shared" si="6285"/>
        <v>400</v>
      </c>
      <c r="AB1568" s="349">
        <f t="shared" si="6286"/>
        <v>400</v>
      </c>
      <c r="AC1568" s="348">
        <f t="shared" si="6287"/>
        <v>0</v>
      </c>
      <c r="AD1568" s="350">
        <f t="shared" si="6288"/>
        <v>1200</v>
      </c>
      <c r="AE1568" s="351">
        <v>1000</v>
      </c>
      <c r="AF1568" s="352">
        <f t="shared" si="6289"/>
        <v>-200</v>
      </c>
      <c r="AG1568" s="352">
        <v>0</v>
      </c>
      <c r="AH1568" s="352">
        <f t="shared" si="6290"/>
        <v>600</v>
      </c>
      <c r="AI1568" s="353">
        <f t="shared" si="6291"/>
        <v>0.6</v>
      </c>
    </row>
    <row r="1569" spans="1:35" ht="15" hidden="1" customHeight="1" x14ac:dyDescent="0.3">
      <c r="A1569" s="359" t="s">
        <v>2325</v>
      </c>
      <c r="B1569" s="111">
        <v>2016</v>
      </c>
      <c r="C1569" s="111">
        <v>8</v>
      </c>
      <c r="D1569" s="112" t="s">
        <v>2298</v>
      </c>
      <c r="E1569" s="113">
        <v>42583</v>
      </c>
      <c r="F1569" s="113">
        <v>42613</v>
      </c>
      <c r="G1569" s="114">
        <f t="shared" ca="1" si="6279"/>
        <v>0</v>
      </c>
      <c r="H1569" s="115" t="s">
        <v>74</v>
      </c>
      <c r="I1569" s="115" t="s">
        <v>75</v>
      </c>
      <c r="J1569" s="115" t="s">
        <v>2328</v>
      </c>
      <c r="K1569" s="116" t="str">
        <f t="shared" ca="1" si="6280"/>
        <v>Completed</v>
      </c>
      <c r="L1569" s="111" t="s">
        <v>305</v>
      </c>
      <c r="M1569" s="111" t="s">
        <v>58</v>
      </c>
      <c r="N1569" s="111" t="s">
        <v>306</v>
      </c>
      <c r="O1569" s="111" t="s">
        <v>60</v>
      </c>
      <c r="P1569" s="111" t="s">
        <v>79</v>
      </c>
      <c r="Q1569" s="111" t="s">
        <v>79</v>
      </c>
      <c r="R1569" s="117">
        <v>3</v>
      </c>
      <c r="S1569" s="117">
        <v>7.5</v>
      </c>
      <c r="T1569" s="118">
        <v>650000</v>
      </c>
      <c r="U1569" s="118">
        <v>690250</v>
      </c>
      <c r="V1569" s="116">
        <f t="shared" si="6281"/>
        <v>0</v>
      </c>
      <c r="W1569" s="116">
        <f t="shared" si="6282"/>
        <v>650000</v>
      </c>
      <c r="X1569" s="118"/>
      <c r="Y1569" s="119">
        <f t="shared" si="6283"/>
        <v>0</v>
      </c>
      <c r="Z1569" s="120" t="e">
        <f t="shared" si="6284"/>
        <v>#DIV/0!</v>
      </c>
      <c r="AA1569" s="121">
        <f t="shared" si="6285"/>
        <v>1950</v>
      </c>
      <c r="AB1569" s="122">
        <f t="shared" si="6286"/>
        <v>1950</v>
      </c>
      <c r="AC1569" s="121">
        <f t="shared" si="6287"/>
        <v>0</v>
      </c>
      <c r="AD1569" s="123">
        <f t="shared" si="6288"/>
        <v>4875</v>
      </c>
      <c r="AE1569" s="293">
        <v>6000</v>
      </c>
      <c r="AF1569" s="124">
        <f t="shared" si="6289"/>
        <v>1125</v>
      </c>
      <c r="AG1569" s="124">
        <v>0</v>
      </c>
      <c r="AH1569" s="124">
        <f t="shared" si="6290"/>
        <v>4050</v>
      </c>
      <c r="AI1569" s="340">
        <f t="shared" si="6291"/>
        <v>0.67500000000000004</v>
      </c>
    </row>
    <row r="1570" spans="1:35" ht="15" hidden="1" customHeight="1" x14ac:dyDescent="0.3">
      <c r="A1570" s="361" t="s">
        <v>2326</v>
      </c>
      <c r="B1570" s="97">
        <v>2016</v>
      </c>
      <c r="C1570" s="97">
        <v>8</v>
      </c>
      <c r="D1570" s="98" t="s">
        <v>2298</v>
      </c>
      <c r="E1570" s="99">
        <v>42583</v>
      </c>
      <c r="F1570" s="99">
        <v>42613</v>
      </c>
      <c r="G1570" s="100">
        <f t="shared" ref="G1570" ca="1" si="6292">IF($N$1&gt;F1570,0,(F1570-$N$1))</f>
        <v>0</v>
      </c>
      <c r="H1570" s="96" t="s">
        <v>74</v>
      </c>
      <c r="I1570" s="96" t="s">
        <v>75</v>
      </c>
      <c r="J1570" s="96" t="s">
        <v>2328</v>
      </c>
      <c r="K1570" s="101" t="str">
        <f t="shared" ref="K1570" ca="1" si="6293">IF(F1570=0,$L$3,(IF(G1570=0,$L$1,$L$2)))</f>
        <v>Completed</v>
      </c>
      <c r="L1570" s="97" t="s">
        <v>82</v>
      </c>
      <c r="M1570" s="97" t="s">
        <v>58</v>
      </c>
      <c r="N1570" s="97" t="s">
        <v>306</v>
      </c>
      <c r="O1570" s="97" t="s">
        <v>60</v>
      </c>
      <c r="P1570" s="97" t="s">
        <v>79</v>
      </c>
      <c r="Q1570" s="97" t="s">
        <v>79</v>
      </c>
      <c r="R1570" s="102">
        <v>2.5</v>
      </c>
      <c r="S1570" s="102">
        <v>7.5</v>
      </c>
      <c r="T1570" s="103">
        <v>1000000</v>
      </c>
      <c r="U1570" s="103">
        <v>1110208</v>
      </c>
      <c r="V1570" s="101">
        <f t="shared" ref="V1570" si="6294">IF(U1570&gt;T1570,0,T1570-U1570)</f>
        <v>0</v>
      </c>
      <c r="W1570" s="101">
        <f t="shared" ref="W1570" si="6295">IF(U1570&gt;T1570,T1570,U1570)</f>
        <v>1000000</v>
      </c>
      <c r="X1570" s="103"/>
      <c r="Y1570" s="104">
        <f t="shared" ref="Y1570" si="6296">X1570/U1570</f>
        <v>0</v>
      </c>
      <c r="Z1570" s="105" t="e">
        <f t="shared" ref="Z1570" si="6297">AE1570/X1570</f>
        <v>#DIV/0!</v>
      </c>
      <c r="AA1570" s="106">
        <f t="shared" ref="AA1570" si="6298">IF(O1570="cpv",(T1570*R1570),(T1570/1000*R1570))</f>
        <v>2500</v>
      </c>
      <c r="AB1570" s="107">
        <f t="shared" ref="AB1570" si="6299">IF(O1570="cpv",(IF(V1570&gt;0,U1570*R1570,AA1570)),(IF(V1570&gt;0,U1570/1000*R1570,AA1570)))</f>
        <v>2500</v>
      </c>
      <c r="AC1570" s="106">
        <f t="shared" ref="AC1570" si="6300">AB1570-AA1570</f>
        <v>0</v>
      </c>
      <c r="AD1570" s="108">
        <f t="shared" ref="AD1570" si="6301">IF(O1570="cpv",(T1570*S1570),(T1570/1000*S1570))</f>
        <v>7500</v>
      </c>
      <c r="AE1570" s="298">
        <v>9000</v>
      </c>
      <c r="AF1570" s="109">
        <f t="shared" ref="AF1570" si="6302">AE1570-AD1570</f>
        <v>1500</v>
      </c>
      <c r="AG1570" s="109">
        <v>0</v>
      </c>
      <c r="AH1570" s="109">
        <f t="shared" ref="AH1570" si="6303">AE1570-AB1570-AG1570</f>
        <v>6500</v>
      </c>
      <c r="AI1570" s="341">
        <f t="shared" ref="AI1570" si="6304">AH1570/AE1570</f>
        <v>0.72222222222222221</v>
      </c>
    </row>
    <row r="1571" spans="1:35" ht="15" hidden="1" customHeight="1" x14ac:dyDescent="0.3">
      <c r="A1571" s="361" t="s">
        <v>2575</v>
      </c>
      <c r="B1571" s="97">
        <v>2016</v>
      </c>
      <c r="C1571" s="97">
        <v>8</v>
      </c>
      <c r="D1571" s="98" t="s">
        <v>2298</v>
      </c>
      <c r="E1571" s="99">
        <v>42583</v>
      </c>
      <c r="F1571" s="99">
        <v>42613</v>
      </c>
      <c r="G1571" s="100">
        <f t="shared" ca="1" si="6279"/>
        <v>0</v>
      </c>
      <c r="H1571" s="96" t="s">
        <v>74</v>
      </c>
      <c r="I1571" s="96" t="s">
        <v>75</v>
      </c>
      <c r="J1571" s="96" t="s">
        <v>2328</v>
      </c>
      <c r="K1571" s="101" t="str">
        <f t="shared" ca="1" si="6280"/>
        <v>Completed</v>
      </c>
      <c r="L1571" s="97" t="s">
        <v>1377</v>
      </c>
      <c r="M1571" s="97" t="s">
        <v>58</v>
      </c>
      <c r="N1571" s="97" t="s">
        <v>306</v>
      </c>
      <c r="O1571" s="97" t="s">
        <v>60</v>
      </c>
      <c r="P1571" s="97" t="s">
        <v>79</v>
      </c>
      <c r="Q1571" s="97" t="s">
        <v>79</v>
      </c>
      <c r="R1571" s="102">
        <v>2</v>
      </c>
      <c r="S1571" s="102">
        <v>7.5</v>
      </c>
      <c r="T1571" s="103">
        <v>400000</v>
      </c>
      <c r="U1571" s="103">
        <v>80567</v>
      </c>
      <c r="V1571" s="101">
        <f t="shared" si="6281"/>
        <v>319433</v>
      </c>
      <c r="W1571" s="101">
        <f t="shared" si="6282"/>
        <v>80567</v>
      </c>
      <c r="X1571" s="103"/>
      <c r="Y1571" s="104">
        <f t="shared" si="6283"/>
        <v>0</v>
      </c>
      <c r="Z1571" s="105" t="e">
        <f t="shared" si="6284"/>
        <v>#DIV/0!</v>
      </c>
      <c r="AA1571" s="106">
        <f t="shared" si="6285"/>
        <v>800</v>
      </c>
      <c r="AB1571" s="107">
        <f t="shared" si="6286"/>
        <v>161.13399999999999</v>
      </c>
      <c r="AC1571" s="106">
        <f t="shared" si="6287"/>
        <v>-638.86599999999999</v>
      </c>
      <c r="AD1571" s="108">
        <f t="shared" si="6288"/>
        <v>3000</v>
      </c>
      <c r="AE1571" s="298">
        <v>350</v>
      </c>
      <c r="AF1571" s="109">
        <f t="shared" si="6289"/>
        <v>-2650</v>
      </c>
      <c r="AG1571" s="109">
        <v>0</v>
      </c>
      <c r="AH1571" s="109">
        <f t="shared" si="6290"/>
        <v>188.86600000000001</v>
      </c>
      <c r="AI1571" s="341">
        <f t="shared" si="6291"/>
        <v>0.53961714285714291</v>
      </c>
    </row>
    <row r="1572" spans="1:35" ht="15.75" hidden="1" customHeight="1" thickBot="1" x14ac:dyDescent="0.3">
      <c r="A1572" s="360" t="s">
        <v>2327</v>
      </c>
      <c r="B1572" s="157">
        <v>2016</v>
      </c>
      <c r="C1572" s="157">
        <v>8</v>
      </c>
      <c r="D1572" s="342" t="s">
        <v>2298</v>
      </c>
      <c r="E1572" s="159">
        <v>42583</v>
      </c>
      <c r="F1572" s="159">
        <v>42613</v>
      </c>
      <c r="G1572" s="343">
        <f t="shared" ca="1" si="6279"/>
        <v>0</v>
      </c>
      <c r="H1572" s="156" t="s">
        <v>74</v>
      </c>
      <c r="I1572" s="156" t="s">
        <v>75</v>
      </c>
      <c r="J1572" s="156" t="s">
        <v>2328</v>
      </c>
      <c r="K1572" s="344" t="str">
        <f t="shared" ca="1" si="6280"/>
        <v>Completed</v>
      </c>
      <c r="L1572" s="157" t="s">
        <v>410</v>
      </c>
      <c r="M1572" s="157" t="s">
        <v>58</v>
      </c>
      <c r="N1572" s="157" t="s">
        <v>306</v>
      </c>
      <c r="O1572" s="157" t="s">
        <v>60</v>
      </c>
      <c r="P1572" s="157" t="s">
        <v>79</v>
      </c>
      <c r="Q1572" s="157" t="s">
        <v>79</v>
      </c>
      <c r="R1572" s="158">
        <v>2</v>
      </c>
      <c r="S1572" s="158">
        <v>7.5</v>
      </c>
      <c r="T1572" s="345">
        <v>600000</v>
      </c>
      <c r="U1572" s="345">
        <v>120459</v>
      </c>
      <c r="V1572" s="344">
        <f t="shared" si="6281"/>
        <v>479541</v>
      </c>
      <c r="W1572" s="344">
        <f t="shared" si="6282"/>
        <v>120459</v>
      </c>
      <c r="X1572" s="345"/>
      <c r="Y1572" s="346">
        <f t="shared" si="6283"/>
        <v>0</v>
      </c>
      <c r="Z1572" s="347" t="e">
        <f t="shared" si="6284"/>
        <v>#DIV/0!</v>
      </c>
      <c r="AA1572" s="348">
        <f t="shared" si="6285"/>
        <v>1200</v>
      </c>
      <c r="AB1572" s="349">
        <f t="shared" si="6286"/>
        <v>240.91800000000001</v>
      </c>
      <c r="AC1572" s="348">
        <f t="shared" si="6287"/>
        <v>-959.08199999999999</v>
      </c>
      <c r="AD1572" s="350">
        <f t="shared" si="6288"/>
        <v>4500</v>
      </c>
      <c r="AE1572" s="351">
        <v>900</v>
      </c>
      <c r="AF1572" s="352">
        <f t="shared" si="6289"/>
        <v>-3600</v>
      </c>
      <c r="AG1572" s="352">
        <v>0</v>
      </c>
      <c r="AH1572" s="352">
        <f t="shared" si="6290"/>
        <v>659.08199999999999</v>
      </c>
      <c r="AI1572" s="353">
        <f t="shared" si="6291"/>
        <v>0.73231333333333337</v>
      </c>
    </row>
    <row r="1573" spans="1:35" ht="15" hidden="1" customHeight="1" x14ac:dyDescent="0.3">
      <c r="A1573" s="359" t="s">
        <v>2329</v>
      </c>
      <c r="B1573" s="111">
        <v>2016</v>
      </c>
      <c r="C1573" s="111">
        <v>8</v>
      </c>
      <c r="D1573" s="112" t="s">
        <v>2298</v>
      </c>
      <c r="E1573" s="113">
        <v>42583</v>
      </c>
      <c r="F1573" s="113">
        <v>42587</v>
      </c>
      <c r="G1573" s="114">
        <f t="shared" ca="1" si="6279"/>
        <v>0</v>
      </c>
      <c r="H1573" s="115" t="s">
        <v>74</v>
      </c>
      <c r="I1573" s="115" t="s">
        <v>940</v>
      </c>
      <c r="J1573" s="115" t="s">
        <v>2331</v>
      </c>
      <c r="K1573" s="116" t="str">
        <f t="shared" ca="1" si="6280"/>
        <v>Completed</v>
      </c>
      <c r="L1573" s="111" t="s">
        <v>1773</v>
      </c>
      <c r="M1573" s="111" t="s">
        <v>58</v>
      </c>
      <c r="N1573" s="111" t="s">
        <v>59</v>
      </c>
      <c r="O1573" s="111" t="s">
        <v>60</v>
      </c>
      <c r="P1573" s="111" t="s">
        <v>61</v>
      </c>
      <c r="Q1573" s="111" t="s">
        <v>62</v>
      </c>
      <c r="R1573" s="117">
        <v>0.35</v>
      </c>
      <c r="S1573" s="117">
        <v>1.8</v>
      </c>
      <c r="T1573" s="118">
        <v>1000000</v>
      </c>
      <c r="U1573" s="118">
        <v>1079018</v>
      </c>
      <c r="V1573" s="116">
        <f t="shared" si="6281"/>
        <v>0</v>
      </c>
      <c r="W1573" s="116">
        <f t="shared" si="6282"/>
        <v>1000000</v>
      </c>
      <c r="X1573" s="118">
        <v>65</v>
      </c>
      <c r="Y1573" s="119">
        <f t="shared" si="6283"/>
        <v>6.0239958925615702E-5</v>
      </c>
      <c r="Z1573" s="120">
        <f t="shared" si="6284"/>
        <v>7.6923076923076925</v>
      </c>
      <c r="AA1573" s="121">
        <f t="shared" si="6285"/>
        <v>350</v>
      </c>
      <c r="AB1573" s="122">
        <f t="shared" si="6286"/>
        <v>350</v>
      </c>
      <c r="AC1573" s="121">
        <f t="shared" si="6287"/>
        <v>0</v>
      </c>
      <c r="AD1573" s="123">
        <f t="shared" si="6288"/>
        <v>1800</v>
      </c>
      <c r="AE1573" s="293">
        <v>500</v>
      </c>
      <c r="AF1573" s="124">
        <f t="shared" si="6289"/>
        <v>-1300</v>
      </c>
      <c r="AG1573" s="124">
        <v>0</v>
      </c>
      <c r="AH1573" s="124">
        <f t="shared" si="6290"/>
        <v>150</v>
      </c>
      <c r="AI1573" s="340">
        <f t="shared" si="6291"/>
        <v>0.3</v>
      </c>
    </row>
    <row r="1574" spans="1:35" ht="15.75" hidden="1" customHeight="1" thickBot="1" x14ac:dyDescent="0.3">
      <c r="A1574" s="360" t="s">
        <v>2330</v>
      </c>
      <c r="B1574" s="157">
        <v>2016</v>
      </c>
      <c r="C1574" s="157">
        <v>8</v>
      </c>
      <c r="D1574" s="342" t="s">
        <v>2298</v>
      </c>
      <c r="E1574" s="159">
        <v>42583</v>
      </c>
      <c r="F1574" s="159">
        <v>42587</v>
      </c>
      <c r="G1574" s="343">
        <f t="shared" ca="1" si="6279"/>
        <v>0</v>
      </c>
      <c r="H1574" s="156" t="s">
        <v>74</v>
      </c>
      <c r="I1574" s="156" t="s">
        <v>940</v>
      </c>
      <c r="J1574" s="156" t="s">
        <v>2331</v>
      </c>
      <c r="K1574" s="344" t="str">
        <f t="shared" ca="1" si="6280"/>
        <v>Completed</v>
      </c>
      <c r="L1574" s="157" t="s">
        <v>82</v>
      </c>
      <c r="M1574" s="157" t="s">
        <v>58</v>
      </c>
      <c r="N1574" s="157" t="s">
        <v>59</v>
      </c>
      <c r="O1574" s="157" t="s">
        <v>60</v>
      </c>
      <c r="P1574" s="157" t="s">
        <v>61</v>
      </c>
      <c r="Q1574" s="157" t="s">
        <v>62</v>
      </c>
      <c r="R1574" s="158">
        <v>0.1</v>
      </c>
      <c r="S1574" s="158">
        <v>1.8</v>
      </c>
      <c r="T1574" s="345">
        <v>1000000</v>
      </c>
      <c r="U1574" s="345">
        <v>1003442</v>
      </c>
      <c r="V1574" s="344">
        <f t="shared" si="6281"/>
        <v>0</v>
      </c>
      <c r="W1574" s="344">
        <f t="shared" si="6282"/>
        <v>1000000</v>
      </c>
      <c r="X1574" s="345"/>
      <c r="Y1574" s="346">
        <f t="shared" si="6283"/>
        <v>0</v>
      </c>
      <c r="Z1574" s="347" t="e">
        <f t="shared" si="6284"/>
        <v>#DIV/0!</v>
      </c>
      <c r="AA1574" s="348">
        <f t="shared" si="6285"/>
        <v>100</v>
      </c>
      <c r="AB1574" s="349">
        <f t="shared" si="6286"/>
        <v>100</v>
      </c>
      <c r="AC1574" s="348">
        <f t="shared" si="6287"/>
        <v>0</v>
      </c>
      <c r="AD1574" s="350">
        <f t="shared" si="6288"/>
        <v>1800</v>
      </c>
      <c r="AE1574" s="351">
        <v>563.9</v>
      </c>
      <c r="AF1574" s="352">
        <f t="shared" si="6289"/>
        <v>-1236.0999999999999</v>
      </c>
      <c r="AG1574" s="352">
        <v>0</v>
      </c>
      <c r="AH1574" s="352">
        <f t="shared" si="6290"/>
        <v>463.9</v>
      </c>
      <c r="AI1574" s="353">
        <f t="shared" si="6291"/>
        <v>0.82266359283560919</v>
      </c>
    </row>
    <row r="1575" spans="1:35" ht="15" hidden="1" customHeight="1" x14ac:dyDescent="0.3">
      <c r="A1575" s="359" t="s">
        <v>2332</v>
      </c>
      <c r="B1575" s="111">
        <v>2016</v>
      </c>
      <c r="C1575" s="111">
        <v>8</v>
      </c>
      <c r="D1575" s="112" t="s">
        <v>2298</v>
      </c>
      <c r="E1575" s="113">
        <v>42583</v>
      </c>
      <c r="F1575" s="113">
        <v>42587</v>
      </c>
      <c r="G1575" s="114">
        <f t="shared" ca="1" si="6279"/>
        <v>0</v>
      </c>
      <c r="H1575" s="115" t="s">
        <v>74</v>
      </c>
      <c r="I1575" s="115" t="s">
        <v>940</v>
      </c>
      <c r="J1575" s="115" t="s">
        <v>2334</v>
      </c>
      <c r="K1575" s="116" t="str">
        <f t="shared" ca="1" si="6280"/>
        <v>Completed</v>
      </c>
      <c r="L1575" s="111" t="s">
        <v>1773</v>
      </c>
      <c r="M1575" s="111" t="s">
        <v>58</v>
      </c>
      <c r="N1575" s="111" t="s">
        <v>59</v>
      </c>
      <c r="O1575" s="111" t="s">
        <v>60</v>
      </c>
      <c r="P1575" s="111" t="s">
        <v>61</v>
      </c>
      <c r="Q1575" s="111" t="s">
        <v>62</v>
      </c>
      <c r="R1575" s="117">
        <v>0.35</v>
      </c>
      <c r="S1575" s="117">
        <v>1.8</v>
      </c>
      <c r="T1575" s="118">
        <v>1000000</v>
      </c>
      <c r="U1575" s="118">
        <v>999647</v>
      </c>
      <c r="V1575" s="116">
        <f t="shared" si="6281"/>
        <v>353</v>
      </c>
      <c r="W1575" s="116">
        <f t="shared" si="6282"/>
        <v>999647</v>
      </c>
      <c r="X1575" s="118">
        <v>76</v>
      </c>
      <c r="Y1575" s="119">
        <f t="shared" si="6283"/>
        <v>7.6026837473628186E-5</v>
      </c>
      <c r="Z1575" s="120">
        <f t="shared" si="6284"/>
        <v>1.3157894736842106</v>
      </c>
      <c r="AA1575" s="121">
        <f t="shared" si="6285"/>
        <v>350</v>
      </c>
      <c r="AB1575" s="122">
        <f t="shared" si="6286"/>
        <v>349.87644999999998</v>
      </c>
      <c r="AC1575" s="121">
        <f t="shared" si="6287"/>
        <v>-0.12355000000002292</v>
      </c>
      <c r="AD1575" s="123">
        <f t="shared" si="6288"/>
        <v>1800</v>
      </c>
      <c r="AE1575" s="293">
        <v>100</v>
      </c>
      <c r="AF1575" s="124">
        <f t="shared" si="6289"/>
        <v>-1700</v>
      </c>
      <c r="AG1575" s="124">
        <v>0</v>
      </c>
      <c r="AH1575" s="124">
        <f t="shared" si="6290"/>
        <v>-249.87644999999998</v>
      </c>
      <c r="AI1575" s="340">
        <f t="shared" si="6291"/>
        <v>-2.4987644999999996</v>
      </c>
    </row>
    <row r="1576" spans="1:35" ht="15" hidden="1" customHeight="1" x14ac:dyDescent="0.3">
      <c r="A1576" s="361" t="s">
        <v>2577</v>
      </c>
      <c r="B1576" s="97">
        <v>2016</v>
      </c>
      <c r="C1576" s="97">
        <v>8</v>
      </c>
      <c r="D1576" s="98" t="s">
        <v>2298</v>
      </c>
      <c r="E1576" s="99">
        <v>42583</v>
      </c>
      <c r="F1576" s="99">
        <v>42587</v>
      </c>
      <c r="G1576" s="100">
        <f t="shared" ref="G1576" ca="1" si="6305">IF($N$1&gt;F1576,0,(F1576-$N$1))</f>
        <v>0</v>
      </c>
      <c r="H1576" s="96" t="s">
        <v>74</v>
      </c>
      <c r="I1576" s="96" t="s">
        <v>940</v>
      </c>
      <c r="J1576" s="96" t="s">
        <v>2334</v>
      </c>
      <c r="K1576" s="101" t="str">
        <f t="shared" ref="K1576" ca="1" si="6306">IF(F1576=0,$L$3,(IF(G1576=0,$L$1,$L$2)))</f>
        <v>Completed</v>
      </c>
      <c r="L1576" s="97" t="s">
        <v>57</v>
      </c>
      <c r="M1576" s="97" t="s">
        <v>58</v>
      </c>
      <c r="N1576" s="97" t="s">
        <v>59</v>
      </c>
      <c r="O1576" s="97" t="s">
        <v>60</v>
      </c>
      <c r="P1576" s="97" t="s">
        <v>61</v>
      </c>
      <c r="Q1576" s="97" t="s">
        <v>62</v>
      </c>
      <c r="R1576" s="102">
        <v>0.5</v>
      </c>
      <c r="S1576" s="102">
        <v>1.8</v>
      </c>
      <c r="T1576" s="103">
        <v>300000</v>
      </c>
      <c r="U1576" s="103">
        <v>300029</v>
      </c>
      <c r="V1576" s="101">
        <f t="shared" ref="V1576" si="6307">IF(U1576&gt;T1576,0,T1576-U1576)</f>
        <v>0</v>
      </c>
      <c r="W1576" s="101">
        <f t="shared" ref="W1576" si="6308">IF(U1576&gt;T1576,T1576,U1576)</f>
        <v>300000</v>
      </c>
      <c r="X1576" s="103">
        <v>52</v>
      </c>
      <c r="Y1576" s="104">
        <f t="shared" ref="Y1576" si="6309">X1576/U1576</f>
        <v>1.7331657939732492E-4</v>
      </c>
      <c r="Z1576" s="105">
        <f t="shared" ref="Z1576" si="6310">AE1576/X1576</f>
        <v>3.8461538461538463</v>
      </c>
      <c r="AA1576" s="106">
        <f t="shared" ref="AA1576" si="6311">IF(O1576="cpv",(T1576*R1576),(T1576/1000*R1576))</f>
        <v>150</v>
      </c>
      <c r="AB1576" s="107">
        <f t="shared" ref="AB1576" si="6312">IF(O1576="cpv",(IF(V1576&gt;0,U1576*R1576,AA1576)),(IF(V1576&gt;0,U1576/1000*R1576,AA1576)))</f>
        <v>150</v>
      </c>
      <c r="AC1576" s="106">
        <f t="shared" ref="AC1576" si="6313">AB1576-AA1576</f>
        <v>0</v>
      </c>
      <c r="AD1576" s="108">
        <f t="shared" ref="AD1576" si="6314">IF(O1576="cpv",(T1576*S1576),(T1576/1000*S1576))</f>
        <v>540</v>
      </c>
      <c r="AE1576" s="298">
        <v>200</v>
      </c>
      <c r="AF1576" s="109">
        <f t="shared" ref="AF1576" si="6315">AE1576-AD1576</f>
        <v>-340</v>
      </c>
      <c r="AG1576" s="109">
        <v>0</v>
      </c>
      <c r="AH1576" s="109">
        <f t="shared" ref="AH1576" si="6316">AE1576-AB1576-AG1576</f>
        <v>50</v>
      </c>
      <c r="AI1576" s="341">
        <f t="shared" ref="AI1576" si="6317">AH1576/AE1576</f>
        <v>0.25</v>
      </c>
    </row>
    <row r="1577" spans="1:35" ht="15" hidden="1" customHeight="1" x14ac:dyDescent="0.3">
      <c r="A1577" s="361" t="s">
        <v>2572</v>
      </c>
      <c r="B1577" s="97">
        <v>2016</v>
      </c>
      <c r="C1577" s="97">
        <v>8</v>
      </c>
      <c r="D1577" s="98" t="s">
        <v>2298</v>
      </c>
      <c r="E1577" s="99">
        <v>42583</v>
      </c>
      <c r="F1577" s="99">
        <v>42587</v>
      </c>
      <c r="G1577" s="100">
        <f t="shared" ca="1" si="6279"/>
        <v>0</v>
      </c>
      <c r="H1577" s="96" t="s">
        <v>74</v>
      </c>
      <c r="I1577" s="96" t="s">
        <v>940</v>
      </c>
      <c r="J1577" s="96" t="s">
        <v>2334</v>
      </c>
      <c r="K1577" s="101" t="str">
        <f t="shared" ca="1" si="6280"/>
        <v>Completed</v>
      </c>
      <c r="L1577" s="97" t="s">
        <v>64</v>
      </c>
      <c r="M1577" s="97" t="s">
        <v>58</v>
      </c>
      <c r="N1577" s="97" t="s">
        <v>59</v>
      </c>
      <c r="O1577" s="97" t="s">
        <v>60</v>
      </c>
      <c r="P1577" s="97" t="s">
        <v>61</v>
      </c>
      <c r="Q1577" s="97" t="s">
        <v>62</v>
      </c>
      <c r="R1577" s="102">
        <v>0.2</v>
      </c>
      <c r="S1577" s="102">
        <v>1.8</v>
      </c>
      <c r="T1577" s="103">
        <v>300000</v>
      </c>
      <c r="U1577" s="103">
        <v>299087</v>
      </c>
      <c r="V1577" s="101">
        <f t="shared" si="6281"/>
        <v>913</v>
      </c>
      <c r="W1577" s="101">
        <f t="shared" si="6282"/>
        <v>299087</v>
      </c>
      <c r="X1577" s="103">
        <v>52</v>
      </c>
      <c r="Y1577" s="104">
        <f t="shared" si="6283"/>
        <v>1.7386245473725037E-4</v>
      </c>
      <c r="Z1577" s="105">
        <f t="shared" si="6284"/>
        <v>3.0390384615384614</v>
      </c>
      <c r="AA1577" s="106">
        <f t="shared" si="6285"/>
        <v>60</v>
      </c>
      <c r="AB1577" s="107">
        <f t="shared" si="6286"/>
        <v>59.817399999999999</v>
      </c>
      <c r="AC1577" s="106">
        <f t="shared" si="6287"/>
        <v>-0.18260000000000076</v>
      </c>
      <c r="AD1577" s="108">
        <f t="shared" si="6288"/>
        <v>540</v>
      </c>
      <c r="AE1577" s="298">
        <v>158.03</v>
      </c>
      <c r="AF1577" s="109">
        <f t="shared" si="6289"/>
        <v>-381.97</v>
      </c>
      <c r="AG1577" s="109">
        <v>0</v>
      </c>
      <c r="AH1577" s="109">
        <f t="shared" si="6290"/>
        <v>98.212600000000009</v>
      </c>
      <c r="AI1577" s="341">
        <f t="shared" si="6291"/>
        <v>0.62148073150667604</v>
      </c>
    </row>
    <row r="1578" spans="1:35" ht="15.75" hidden="1" customHeight="1" thickBot="1" x14ac:dyDescent="0.3">
      <c r="A1578" s="360" t="s">
        <v>2333</v>
      </c>
      <c r="B1578" s="157">
        <v>2016</v>
      </c>
      <c r="C1578" s="157">
        <v>8</v>
      </c>
      <c r="D1578" s="342" t="s">
        <v>2298</v>
      </c>
      <c r="E1578" s="159">
        <v>42583</v>
      </c>
      <c r="F1578" s="159">
        <v>42587</v>
      </c>
      <c r="G1578" s="343">
        <f t="shared" ca="1" si="6279"/>
        <v>0</v>
      </c>
      <c r="H1578" s="156" t="s">
        <v>74</v>
      </c>
      <c r="I1578" s="156" t="s">
        <v>940</v>
      </c>
      <c r="J1578" s="156" t="s">
        <v>2334</v>
      </c>
      <c r="K1578" s="344" t="str">
        <f t="shared" ca="1" si="6280"/>
        <v>Completed</v>
      </c>
      <c r="L1578" s="157" t="s">
        <v>82</v>
      </c>
      <c r="M1578" s="157" t="s">
        <v>58</v>
      </c>
      <c r="N1578" s="157" t="s">
        <v>59</v>
      </c>
      <c r="O1578" s="157" t="s">
        <v>60</v>
      </c>
      <c r="P1578" s="157" t="s">
        <v>61</v>
      </c>
      <c r="Q1578" s="157" t="s">
        <v>62</v>
      </c>
      <c r="R1578" s="158">
        <v>0.1</v>
      </c>
      <c r="S1578" s="158">
        <v>1.8</v>
      </c>
      <c r="T1578" s="345">
        <v>300000</v>
      </c>
      <c r="U1578" s="345">
        <v>0</v>
      </c>
      <c r="V1578" s="344">
        <f t="shared" si="6281"/>
        <v>300000</v>
      </c>
      <c r="W1578" s="344">
        <f t="shared" si="6282"/>
        <v>0</v>
      </c>
      <c r="X1578" s="345"/>
      <c r="Y1578" s="346" t="e">
        <f t="shared" si="6283"/>
        <v>#DIV/0!</v>
      </c>
      <c r="Z1578" s="347" t="e">
        <f t="shared" si="6284"/>
        <v>#DIV/0!</v>
      </c>
      <c r="AA1578" s="348">
        <f t="shared" si="6285"/>
        <v>30</v>
      </c>
      <c r="AB1578" s="349">
        <f t="shared" si="6286"/>
        <v>0</v>
      </c>
      <c r="AC1578" s="348">
        <f t="shared" si="6287"/>
        <v>-30</v>
      </c>
      <c r="AD1578" s="350">
        <f t="shared" si="6288"/>
        <v>540</v>
      </c>
      <c r="AE1578" s="351">
        <f>IF((SUMIF($J$7:$J$1048576,J1578,$U$7:$U$1048576))&gt;(SUMIF($J$7:$J$1048576,J1578,$T$7:$T$1048576)),AD1578,(IF(O1578="cpv",(U1578*S1578),(U1578*S1578/1000))))</f>
        <v>0</v>
      </c>
      <c r="AF1578" s="352">
        <f t="shared" si="6289"/>
        <v>-540</v>
      </c>
      <c r="AG1578" s="352">
        <v>0</v>
      </c>
      <c r="AH1578" s="352">
        <f t="shared" si="6290"/>
        <v>0</v>
      </c>
      <c r="AI1578" s="353" t="e">
        <f t="shared" si="6291"/>
        <v>#DIV/0!</v>
      </c>
    </row>
    <row r="1579" spans="1:35" ht="15" hidden="1" customHeight="1" x14ac:dyDescent="0.3">
      <c r="A1579" s="359" t="s">
        <v>2335</v>
      </c>
      <c r="B1579" s="111">
        <v>2016</v>
      </c>
      <c r="C1579" s="111">
        <v>8</v>
      </c>
      <c r="D1579" s="112" t="s">
        <v>2298</v>
      </c>
      <c r="E1579" s="113">
        <v>42583</v>
      </c>
      <c r="F1579" s="113">
        <v>42587</v>
      </c>
      <c r="G1579" s="114">
        <f t="shared" ca="1" si="6279"/>
        <v>0</v>
      </c>
      <c r="H1579" s="115" t="s">
        <v>74</v>
      </c>
      <c r="I1579" s="115" t="s">
        <v>940</v>
      </c>
      <c r="J1579" s="115" t="s">
        <v>2337</v>
      </c>
      <c r="K1579" s="116" t="str">
        <f t="shared" ca="1" si="6280"/>
        <v>Completed</v>
      </c>
      <c r="L1579" s="111" t="s">
        <v>92</v>
      </c>
      <c r="M1579" s="111" t="s">
        <v>58</v>
      </c>
      <c r="N1579" s="111" t="s">
        <v>108</v>
      </c>
      <c r="O1579" s="111" t="s">
        <v>109</v>
      </c>
      <c r="P1579" s="111" t="s">
        <v>100</v>
      </c>
      <c r="Q1579" s="111" t="s">
        <v>101</v>
      </c>
      <c r="R1579" s="117">
        <v>1.2E-2</v>
      </c>
      <c r="S1579" s="117">
        <v>3.5000000000000003E-2</v>
      </c>
      <c r="T1579" s="118">
        <v>140000</v>
      </c>
      <c r="U1579" s="118">
        <v>160619</v>
      </c>
      <c r="V1579" s="116">
        <f t="shared" si="6281"/>
        <v>0</v>
      </c>
      <c r="W1579" s="116">
        <f t="shared" si="6282"/>
        <v>140000</v>
      </c>
      <c r="X1579" s="118">
        <v>7468</v>
      </c>
      <c r="Y1579" s="119">
        <f t="shared" si="6283"/>
        <v>4.6495121996774975E-2</v>
      </c>
      <c r="Z1579" s="120">
        <f t="shared" si="6284"/>
        <v>0.64274236743438673</v>
      </c>
      <c r="AA1579" s="121">
        <f t="shared" si="6285"/>
        <v>1680</v>
      </c>
      <c r="AB1579" s="122">
        <f t="shared" si="6286"/>
        <v>1680</v>
      </c>
      <c r="AC1579" s="121">
        <f t="shared" si="6287"/>
        <v>0</v>
      </c>
      <c r="AD1579" s="123">
        <f t="shared" si="6288"/>
        <v>4900.0000000000009</v>
      </c>
      <c r="AE1579" s="293">
        <v>4800</v>
      </c>
      <c r="AF1579" s="124">
        <f t="shared" si="6289"/>
        <v>-100.00000000000091</v>
      </c>
      <c r="AG1579" s="124">
        <v>0</v>
      </c>
      <c r="AH1579" s="124">
        <f t="shared" si="6290"/>
        <v>3120</v>
      </c>
      <c r="AI1579" s="340">
        <f t="shared" si="6291"/>
        <v>0.65</v>
      </c>
    </row>
    <row r="1580" spans="1:35" ht="15.75" hidden="1" customHeight="1" thickBot="1" x14ac:dyDescent="0.3">
      <c r="A1580" s="360" t="s">
        <v>2336</v>
      </c>
      <c r="B1580" s="157">
        <v>2016</v>
      </c>
      <c r="C1580" s="157">
        <v>8</v>
      </c>
      <c r="D1580" s="342" t="s">
        <v>2298</v>
      </c>
      <c r="E1580" s="159">
        <v>42583</v>
      </c>
      <c r="F1580" s="159">
        <v>42587</v>
      </c>
      <c r="G1580" s="343">
        <f t="shared" ca="1" si="6279"/>
        <v>0</v>
      </c>
      <c r="H1580" s="156" t="s">
        <v>74</v>
      </c>
      <c r="I1580" s="156" t="s">
        <v>940</v>
      </c>
      <c r="J1580" s="156" t="s">
        <v>2337</v>
      </c>
      <c r="K1580" s="344" t="str">
        <f t="shared" ca="1" si="6280"/>
        <v>Completed</v>
      </c>
      <c r="L1580" s="157" t="s">
        <v>2135</v>
      </c>
      <c r="M1580" s="157" t="s">
        <v>58</v>
      </c>
      <c r="N1580" s="157" t="s">
        <v>108</v>
      </c>
      <c r="O1580" s="157" t="s">
        <v>109</v>
      </c>
      <c r="P1580" s="157" t="s">
        <v>100</v>
      </c>
      <c r="Q1580" s="157" t="s">
        <v>101</v>
      </c>
      <c r="R1580" s="158">
        <v>0.01</v>
      </c>
      <c r="S1580" s="158">
        <v>3.5000000000000003E-2</v>
      </c>
      <c r="T1580" s="345">
        <v>30184</v>
      </c>
      <c r="U1580" s="345">
        <v>30184</v>
      </c>
      <c r="V1580" s="344">
        <f t="shared" si="6281"/>
        <v>0</v>
      </c>
      <c r="W1580" s="344">
        <f t="shared" si="6282"/>
        <v>30184</v>
      </c>
      <c r="X1580" s="345">
        <v>2811</v>
      </c>
      <c r="Y1580" s="346">
        <f t="shared" si="6283"/>
        <v>9.3128809965544665E-2</v>
      </c>
      <c r="Z1580" s="347">
        <f t="shared" si="6284"/>
        <v>0.37381003201707574</v>
      </c>
      <c r="AA1580" s="348">
        <f t="shared" si="6285"/>
        <v>301.84000000000003</v>
      </c>
      <c r="AB1580" s="349">
        <f t="shared" si="6286"/>
        <v>301.84000000000003</v>
      </c>
      <c r="AC1580" s="348">
        <f t="shared" si="6287"/>
        <v>0</v>
      </c>
      <c r="AD1580" s="350">
        <f t="shared" si="6288"/>
        <v>1056.44</v>
      </c>
      <c r="AE1580" s="351">
        <v>1050.78</v>
      </c>
      <c r="AF1580" s="352">
        <f t="shared" si="6289"/>
        <v>-5.6600000000000819</v>
      </c>
      <c r="AG1580" s="352">
        <v>0</v>
      </c>
      <c r="AH1580" s="352">
        <f t="shared" si="6290"/>
        <v>748.93999999999994</v>
      </c>
      <c r="AI1580" s="353">
        <f t="shared" si="6291"/>
        <v>0.71274672148308871</v>
      </c>
    </row>
    <row r="1581" spans="1:35" ht="15.75" hidden="1" customHeight="1" thickBot="1" x14ac:dyDescent="0.3">
      <c r="A1581" s="362" t="s">
        <v>2338</v>
      </c>
      <c r="B1581" s="141">
        <v>2016</v>
      </c>
      <c r="C1581" s="141">
        <v>8</v>
      </c>
      <c r="D1581" s="142" t="s">
        <v>2298</v>
      </c>
      <c r="E1581" s="143">
        <v>42583</v>
      </c>
      <c r="F1581" s="143">
        <v>42603</v>
      </c>
      <c r="G1581" s="144">
        <f t="shared" ca="1" si="6279"/>
        <v>0</v>
      </c>
      <c r="H1581" s="145" t="s">
        <v>74</v>
      </c>
      <c r="I1581" s="145" t="s">
        <v>151</v>
      </c>
      <c r="J1581" s="145" t="s">
        <v>2339</v>
      </c>
      <c r="K1581" s="146" t="str">
        <f t="shared" ca="1" si="6280"/>
        <v>Completed</v>
      </c>
      <c r="L1581" s="141" t="s">
        <v>98</v>
      </c>
      <c r="M1581" s="141" t="s">
        <v>58</v>
      </c>
      <c r="N1581" s="141" t="s">
        <v>123</v>
      </c>
      <c r="O1581" s="141" t="s">
        <v>109</v>
      </c>
      <c r="P1581" s="141" t="s">
        <v>100</v>
      </c>
      <c r="Q1581" s="141" t="s">
        <v>101</v>
      </c>
      <c r="R1581" s="147">
        <v>4.4999999999999998E-2</v>
      </c>
      <c r="S1581" s="147">
        <v>0.06</v>
      </c>
      <c r="T1581" s="148">
        <v>283000</v>
      </c>
      <c r="U1581" s="148">
        <v>285469</v>
      </c>
      <c r="V1581" s="146">
        <f t="shared" si="6281"/>
        <v>0</v>
      </c>
      <c r="W1581" s="146">
        <f t="shared" si="6282"/>
        <v>283000</v>
      </c>
      <c r="X1581" s="148"/>
      <c r="Y1581" s="149">
        <f t="shared" si="6283"/>
        <v>0</v>
      </c>
      <c r="Z1581" s="150" t="e">
        <f t="shared" si="6284"/>
        <v>#DIV/0!</v>
      </c>
      <c r="AA1581" s="151">
        <f t="shared" si="6285"/>
        <v>12735</v>
      </c>
      <c r="AB1581" s="152">
        <f t="shared" si="6286"/>
        <v>12735</v>
      </c>
      <c r="AC1581" s="151">
        <f t="shared" si="6287"/>
        <v>0</v>
      </c>
      <c r="AD1581" s="153">
        <f t="shared" si="6288"/>
        <v>16980</v>
      </c>
      <c r="AE1581" s="295">
        <v>17000</v>
      </c>
      <c r="AF1581" s="154">
        <f t="shared" si="6289"/>
        <v>20</v>
      </c>
      <c r="AG1581" s="154">
        <v>0</v>
      </c>
      <c r="AH1581" s="154">
        <f t="shared" si="6290"/>
        <v>4265</v>
      </c>
      <c r="AI1581" s="354">
        <f t="shared" si="6291"/>
        <v>0.25088235294117645</v>
      </c>
    </row>
    <row r="1582" spans="1:35" ht="15" hidden="1" customHeight="1" x14ac:dyDescent="0.3">
      <c r="A1582" s="359" t="s">
        <v>2340</v>
      </c>
      <c r="B1582" s="111">
        <v>2016</v>
      </c>
      <c r="C1582" s="111">
        <v>8</v>
      </c>
      <c r="D1582" s="112" t="s">
        <v>2298</v>
      </c>
      <c r="E1582" s="113">
        <v>42583</v>
      </c>
      <c r="F1582" s="113">
        <v>42613</v>
      </c>
      <c r="G1582" s="114">
        <f t="shared" ca="1" si="6279"/>
        <v>0</v>
      </c>
      <c r="H1582" s="115" t="s">
        <v>74</v>
      </c>
      <c r="I1582" s="115" t="s">
        <v>1266</v>
      </c>
      <c r="J1582" s="115" t="s">
        <v>2343</v>
      </c>
      <c r="K1582" s="116" t="str">
        <f t="shared" ca="1" si="6280"/>
        <v>Completed</v>
      </c>
      <c r="L1582" s="111" t="s">
        <v>175</v>
      </c>
      <c r="M1582" s="111" t="s">
        <v>58</v>
      </c>
      <c r="N1582" s="111" t="s">
        <v>286</v>
      </c>
      <c r="O1582" s="111" t="s">
        <v>60</v>
      </c>
      <c r="P1582" s="111" t="s">
        <v>61</v>
      </c>
      <c r="Q1582" s="111" t="s">
        <v>62</v>
      </c>
      <c r="R1582" s="117"/>
      <c r="S1582" s="117">
        <v>80</v>
      </c>
      <c r="T1582" s="118">
        <v>664748</v>
      </c>
      <c r="U1582" s="118">
        <v>664748</v>
      </c>
      <c r="V1582" s="116">
        <f t="shared" si="6281"/>
        <v>0</v>
      </c>
      <c r="W1582" s="116">
        <f t="shared" si="6282"/>
        <v>664748</v>
      </c>
      <c r="X1582" s="118">
        <v>321</v>
      </c>
      <c r="Y1582" s="119">
        <f t="shared" si="6283"/>
        <v>4.8288975671983969E-4</v>
      </c>
      <c r="Z1582" s="120">
        <f t="shared" si="6284"/>
        <v>165.66928348909656</v>
      </c>
      <c r="AA1582" s="121">
        <f t="shared" si="6285"/>
        <v>0</v>
      </c>
      <c r="AB1582" s="122">
        <v>1000</v>
      </c>
      <c r="AC1582" s="121">
        <f t="shared" si="6287"/>
        <v>1000</v>
      </c>
      <c r="AD1582" s="123">
        <f t="shared" si="6288"/>
        <v>53179.840000000004</v>
      </c>
      <c r="AE1582" s="293">
        <f>IF((SUMIF($J$7:$J$1048576,J1582,$U$7:$U$1048576))&gt;(SUMIF($J$7:$J$1048576,J1582,$T$7:$T$1048576)),AD1582,(IF(O1582="cpv",(U1582*S1582),(U1582*S1582/1000))))</f>
        <v>53179.839999999997</v>
      </c>
      <c r="AF1582" s="124">
        <f t="shared" si="6289"/>
        <v>0</v>
      </c>
      <c r="AG1582" s="124">
        <v>0</v>
      </c>
      <c r="AH1582" s="124">
        <f t="shared" si="6290"/>
        <v>52179.839999999997</v>
      </c>
      <c r="AI1582" s="340">
        <f t="shared" si="6291"/>
        <v>0.98119588174766981</v>
      </c>
    </row>
    <row r="1583" spans="1:35" ht="15" hidden="1" customHeight="1" x14ac:dyDescent="0.3">
      <c r="A1583" s="361" t="s">
        <v>2341</v>
      </c>
      <c r="B1583" s="97">
        <v>2016</v>
      </c>
      <c r="C1583" s="97">
        <v>8</v>
      </c>
      <c r="D1583" s="98" t="s">
        <v>2298</v>
      </c>
      <c r="E1583" s="99">
        <v>42583</v>
      </c>
      <c r="F1583" s="99">
        <v>42613</v>
      </c>
      <c r="G1583" s="100">
        <f t="shared" ca="1" si="6279"/>
        <v>0</v>
      </c>
      <c r="H1583" s="96" t="s">
        <v>74</v>
      </c>
      <c r="I1583" s="96" t="s">
        <v>1266</v>
      </c>
      <c r="J1583" s="96" t="s">
        <v>2343</v>
      </c>
      <c r="K1583" s="101" t="str">
        <f t="shared" ca="1" si="6280"/>
        <v>Completed</v>
      </c>
      <c r="L1583" s="97" t="s">
        <v>1372</v>
      </c>
      <c r="M1583" s="97" t="s">
        <v>58</v>
      </c>
      <c r="N1583" s="97" t="s">
        <v>286</v>
      </c>
      <c r="O1583" s="97" t="s">
        <v>60</v>
      </c>
      <c r="P1583" s="97" t="s">
        <v>61</v>
      </c>
      <c r="Q1583" s="97" t="s">
        <v>62</v>
      </c>
      <c r="R1583" s="102"/>
      <c r="S1583" s="102">
        <v>80</v>
      </c>
      <c r="T1583" s="103">
        <v>0</v>
      </c>
      <c r="U1583" s="103"/>
      <c r="V1583" s="101">
        <f t="shared" si="6281"/>
        <v>0</v>
      </c>
      <c r="W1583" s="101">
        <f t="shared" si="6282"/>
        <v>0</v>
      </c>
      <c r="X1583" s="103"/>
      <c r="Y1583" s="104" t="e">
        <f t="shared" si="6283"/>
        <v>#DIV/0!</v>
      </c>
      <c r="Z1583" s="105" t="e">
        <f t="shared" si="6284"/>
        <v>#DIV/0!</v>
      </c>
      <c r="AA1583" s="106">
        <f t="shared" si="6285"/>
        <v>0</v>
      </c>
      <c r="AB1583" s="107">
        <f t="shared" si="6286"/>
        <v>0</v>
      </c>
      <c r="AC1583" s="106">
        <f t="shared" si="6287"/>
        <v>0</v>
      </c>
      <c r="AD1583" s="108">
        <f t="shared" si="6288"/>
        <v>0</v>
      </c>
      <c r="AE1583" s="298">
        <f>IF((SUMIF($J$7:$J$1048576,J1583,$U$7:$U$1048576))&gt;(SUMIF($J$7:$J$1048576,J1583,$T$7:$T$1048576)),AD1583,(IF(O1583="cpv",(U1583*S1583),(U1583*S1583/1000))))</f>
        <v>0</v>
      </c>
      <c r="AF1583" s="109">
        <f t="shared" si="6289"/>
        <v>0</v>
      </c>
      <c r="AG1583" s="109">
        <v>0</v>
      </c>
      <c r="AH1583" s="109">
        <f t="shared" si="6290"/>
        <v>0</v>
      </c>
      <c r="AI1583" s="341" t="e">
        <f t="shared" si="6291"/>
        <v>#DIV/0!</v>
      </c>
    </row>
    <row r="1584" spans="1:35" ht="15.75" hidden="1" customHeight="1" thickBot="1" x14ac:dyDescent="0.3">
      <c r="A1584" s="360" t="s">
        <v>2342</v>
      </c>
      <c r="B1584" s="157">
        <v>2016</v>
      </c>
      <c r="C1584" s="157">
        <v>8</v>
      </c>
      <c r="D1584" s="342" t="s">
        <v>2298</v>
      </c>
      <c r="E1584" s="159">
        <v>42583</v>
      </c>
      <c r="F1584" s="159">
        <v>42613</v>
      </c>
      <c r="G1584" s="343">
        <f t="shared" ca="1" si="6279"/>
        <v>0</v>
      </c>
      <c r="H1584" s="156" t="s">
        <v>74</v>
      </c>
      <c r="I1584" s="156" t="s">
        <v>1266</v>
      </c>
      <c r="J1584" s="156" t="s">
        <v>2343</v>
      </c>
      <c r="K1584" s="344" t="str">
        <f t="shared" ca="1" si="6280"/>
        <v>Completed</v>
      </c>
      <c r="L1584" s="157" t="s">
        <v>1373</v>
      </c>
      <c r="M1584" s="157" t="s">
        <v>58</v>
      </c>
      <c r="N1584" s="157" t="s">
        <v>286</v>
      </c>
      <c r="O1584" s="157" t="s">
        <v>60</v>
      </c>
      <c r="P1584" s="157" t="s">
        <v>61</v>
      </c>
      <c r="Q1584" s="157" t="s">
        <v>62</v>
      </c>
      <c r="R1584" s="158"/>
      <c r="S1584" s="158">
        <v>80</v>
      </c>
      <c r="T1584" s="345">
        <v>0</v>
      </c>
      <c r="U1584" s="345"/>
      <c r="V1584" s="344">
        <f t="shared" si="6281"/>
        <v>0</v>
      </c>
      <c r="W1584" s="344">
        <f t="shared" si="6282"/>
        <v>0</v>
      </c>
      <c r="X1584" s="345"/>
      <c r="Y1584" s="346" t="e">
        <f t="shared" si="6283"/>
        <v>#DIV/0!</v>
      </c>
      <c r="Z1584" s="347" t="e">
        <f t="shared" si="6284"/>
        <v>#DIV/0!</v>
      </c>
      <c r="AA1584" s="348">
        <f t="shared" si="6285"/>
        <v>0</v>
      </c>
      <c r="AB1584" s="349">
        <f t="shared" si="6286"/>
        <v>0</v>
      </c>
      <c r="AC1584" s="348">
        <f t="shared" si="6287"/>
        <v>0</v>
      </c>
      <c r="AD1584" s="350">
        <f t="shared" si="6288"/>
        <v>0</v>
      </c>
      <c r="AE1584" s="351">
        <f>IF((SUMIF($J$7:$J$1048576,J1584,$U$7:$U$1048576))&gt;(SUMIF($J$7:$J$1048576,J1584,$T$7:$T$1048576)),AD1584,(IF(O1584="cpv",(U1584*S1584),(U1584*S1584/1000))))</f>
        <v>0</v>
      </c>
      <c r="AF1584" s="352">
        <f t="shared" si="6289"/>
        <v>0</v>
      </c>
      <c r="AG1584" s="352">
        <v>0</v>
      </c>
      <c r="AH1584" s="352">
        <f t="shared" si="6290"/>
        <v>0</v>
      </c>
      <c r="AI1584" s="353" t="e">
        <f t="shared" si="6291"/>
        <v>#DIV/0!</v>
      </c>
    </row>
    <row r="1585" spans="1:35" ht="15" hidden="1" customHeight="1" x14ac:dyDescent="0.3">
      <c r="A1585" s="359" t="s">
        <v>2344</v>
      </c>
      <c r="B1585" s="111">
        <v>2016</v>
      </c>
      <c r="C1585" s="111">
        <v>8</v>
      </c>
      <c r="D1585" s="112" t="s">
        <v>2298</v>
      </c>
      <c r="E1585" s="113">
        <v>42583</v>
      </c>
      <c r="F1585" s="113">
        <v>42613</v>
      </c>
      <c r="G1585" s="114">
        <f t="shared" ca="1" si="6279"/>
        <v>0</v>
      </c>
      <c r="H1585" s="115" t="s">
        <v>74</v>
      </c>
      <c r="I1585" s="115" t="s">
        <v>1266</v>
      </c>
      <c r="J1585" s="115" t="s">
        <v>2348</v>
      </c>
      <c r="K1585" s="116" t="str">
        <f t="shared" ca="1" si="6280"/>
        <v>Completed</v>
      </c>
      <c r="L1585" s="111" t="s">
        <v>175</v>
      </c>
      <c r="M1585" s="111" t="s">
        <v>58</v>
      </c>
      <c r="N1585" s="111" t="s">
        <v>286</v>
      </c>
      <c r="O1585" s="111" t="s">
        <v>60</v>
      </c>
      <c r="P1585" s="111" t="s">
        <v>61</v>
      </c>
      <c r="Q1585" s="111" t="s">
        <v>62</v>
      </c>
      <c r="R1585" s="117"/>
      <c r="S1585" s="117">
        <v>60</v>
      </c>
      <c r="T1585" s="118">
        <v>33391</v>
      </c>
      <c r="U1585" s="118">
        <v>33391</v>
      </c>
      <c r="V1585" s="116">
        <f t="shared" si="6281"/>
        <v>0</v>
      </c>
      <c r="W1585" s="116">
        <f t="shared" si="6282"/>
        <v>33391</v>
      </c>
      <c r="X1585" s="118"/>
      <c r="Y1585" s="119">
        <f t="shared" si="6283"/>
        <v>0</v>
      </c>
      <c r="Z1585" s="120" t="e">
        <f t="shared" si="6284"/>
        <v>#DIV/0!</v>
      </c>
      <c r="AA1585" s="121">
        <f t="shared" si="6285"/>
        <v>0</v>
      </c>
      <c r="AB1585" s="122">
        <f t="shared" si="6286"/>
        <v>0</v>
      </c>
      <c r="AC1585" s="121">
        <f t="shared" si="6287"/>
        <v>0</v>
      </c>
      <c r="AD1585" s="123">
        <f t="shared" si="6288"/>
        <v>2003.4599999999998</v>
      </c>
      <c r="AE1585" s="293">
        <v>2000</v>
      </c>
      <c r="AF1585" s="124">
        <f t="shared" si="6289"/>
        <v>-3.459999999999809</v>
      </c>
      <c r="AG1585" s="124">
        <v>0</v>
      </c>
      <c r="AH1585" s="124">
        <f t="shared" si="6290"/>
        <v>2000</v>
      </c>
      <c r="AI1585" s="340">
        <f t="shared" si="6291"/>
        <v>1</v>
      </c>
    </row>
    <row r="1586" spans="1:35" ht="15" hidden="1" customHeight="1" x14ac:dyDescent="0.3">
      <c r="A1586" s="361" t="s">
        <v>2345</v>
      </c>
      <c r="B1586" s="97">
        <v>2016</v>
      </c>
      <c r="C1586" s="97">
        <v>8</v>
      </c>
      <c r="D1586" s="98" t="s">
        <v>2298</v>
      </c>
      <c r="E1586" s="99">
        <v>42583</v>
      </c>
      <c r="F1586" s="99">
        <v>42613</v>
      </c>
      <c r="G1586" s="100">
        <f t="shared" ca="1" si="6279"/>
        <v>0</v>
      </c>
      <c r="H1586" s="96" t="s">
        <v>74</v>
      </c>
      <c r="I1586" s="96" t="s">
        <v>1266</v>
      </c>
      <c r="J1586" s="96" t="s">
        <v>2348</v>
      </c>
      <c r="K1586" s="101" t="str">
        <f t="shared" ca="1" si="6280"/>
        <v>Completed</v>
      </c>
      <c r="L1586" s="97" t="s">
        <v>1372</v>
      </c>
      <c r="M1586" s="97" t="s">
        <v>58</v>
      </c>
      <c r="N1586" s="97" t="s">
        <v>286</v>
      </c>
      <c r="O1586" s="97" t="s">
        <v>60</v>
      </c>
      <c r="P1586" s="97" t="s">
        <v>61</v>
      </c>
      <c r="Q1586" s="97" t="s">
        <v>62</v>
      </c>
      <c r="R1586" s="102"/>
      <c r="S1586" s="102">
        <v>60</v>
      </c>
      <c r="T1586" s="103">
        <v>0</v>
      </c>
      <c r="U1586" s="103"/>
      <c r="V1586" s="101">
        <f t="shared" si="6281"/>
        <v>0</v>
      </c>
      <c r="W1586" s="101">
        <f t="shared" si="6282"/>
        <v>0</v>
      </c>
      <c r="X1586" s="103"/>
      <c r="Y1586" s="104" t="e">
        <f t="shared" si="6283"/>
        <v>#DIV/0!</v>
      </c>
      <c r="Z1586" s="105" t="e">
        <f t="shared" si="6284"/>
        <v>#DIV/0!</v>
      </c>
      <c r="AA1586" s="106">
        <f t="shared" si="6285"/>
        <v>0</v>
      </c>
      <c r="AB1586" s="107">
        <v>362</v>
      </c>
      <c r="AC1586" s="106">
        <f t="shared" si="6287"/>
        <v>362</v>
      </c>
      <c r="AD1586" s="108">
        <f t="shared" si="6288"/>
        <v>0</v>
      </c>
      <c r="AE1586" s="298">
        <f>IF((SUMIF($J$7:$J$1048576,J1586,$U$7:$U$1048576))&gt;(SUMIF($J$7:$J$1048576,J1586,$T$7:$T$1048576)),AD1586,(IF(O1586="cpv",(U1586*S1586),(U1586*S1586/1000))))</f>
        <v>0</v>
      </c>
      <c r="AF1586" s="109">
        <f t="shared" si="6289"/>
        <v>0</v>
      </c>
      <c r="AG1586" s="109">
        <v>0</v>
      </c>
      <c r="AH1586" s="109">
        <f t="shared" si="6290"/>
        <v>-362</v>
      </c>
      <c r="AI1586" s="341" t="e">
        <f t="shared" si="6291"/>
        <v>#DIV/0!</v>
      </c>
    </row>
    <row r="1587" spans="1:35" ht="15" hidden="1" customHeight="1" x14ac:dyDescent="0.3">
      <c r="A1587" s="361" t="s">
        <v>2346</v>
      </c>
      <c r="B1587" s="97">
        <v>2016</v>
      </c>
      <c r="C1587" s="97">
        <v>8</v>
      </c>
      <c r="D1587" s="98" t="s">
        <v>2298</v>
      </c>
      <c r="E1587" s="99">
        <v>42583</v>
      </c>
      <c r="F1587" s="99">
        <v>42613</v>
      </c>
      <c r="G1587" s="100">
        <f t="shared" ca="1" si="6279"/>
        <v>0</v>
      </c>
      <c r="H1587" s="96" t="s">
        <v>74</v>
      </c>
      <c r="I1587" s="96" t="s">
        <v>1266</v>
      </c>
      <c r="J1587" s="96" t="s">
        <v>2348</v>
      </c>
      <c r="K1587" s="101" t="str">
        <f t="shared" ca="1" si="6280"/>
        <v>Completed</v>
      </c>
      <c r="L1587" s="97" t="s">
        <v>1373</v>
      </c>
      <c r="M1587" s="97" t="s">
        <v>58</v>
      </c>
      <c r="N1587" s="97" t="s">
        <v>286</v>
      </c>
      <c r="O1587" s="97" t="s">
        <v>60</v>
      </c>
      <c r="P1587" s="97" t="s">
        <v>61</v>
      </c>
      <c r="Q1587" s="97" t="s">
        <v>62</v>
      </c>
      <c r="R1587" s="102"/>
      <c r="S1587" s="102">
        <v>60</v>
      </c>
      <c r="T1587" s="103">
        <v>0</v>
      </c>
      <c r="U1587" s="103"/>
      <c r="V1587" s="101">
        <f t="shared" si="6281"/>
        <v>0</v>
      </c>
      <c r="W1587" s="101">
        <f t="shared" si="6282"/>
        <v>0</v>
      </c>
      <c r="X1587" s="103"/>
      <c r="Y1587" s="104" t="e">
        <f t="shared" si="6283"/>
        <v>#DIV/0!</v>
      </c>
      <c r="Z1587" s="105" t="e">
        <f t="shared" si="6284"/>
        <v>#DIV/0!</v>
      </c>
      <c r="AA1587" s="106">
        <f t="shared" si="6285"/>
        <v>0</v>
      </c>
      <c r="AB1587" s="107">
        <f t="shared" si="6286"/>
        <v>0</v>
      </c>
      <c r="AC1587" s="106">
        <f t="shared" si="6287"/>
        <v>0</v>
      </c>
      <c r="AD1587" s="108">
        <f t="shared" si="6288"/>
        <v>0</v>
      </c>
      <c r="AE1587" s="298">
        <f>IF((SUMIF($J$7:$J$1048576,J1587,$U$7:$U$1048576))&gt;(SUMIF($J$7:$J$1048576,J1587,$T$7:$T$1048576)),AD1587,(IF(O1587="cpv",(U1587*S1587),(U1587*S1587/1000))))</f>
        <v>0</v>
      </c>
      <c r="AF1587" s="109">
        <f t="shared" si="6289"/>
        <v>0</v>
      </c>
      <c r="AG1587" s="109">
        <v>0</v>
      </c>
      <c r="AH1587" s="109">
        <f t="shared" si="6290"/>
        <v>0</v>
      </c>
      <c r="AI1587" s="341" t="e">
        <f t="shared" si="6291"/>
        <v>#DIV/0!</v>
      </c>
    </row>
    <row r="1588" spans="1:35" ht="15.75" hidden="1" customHeight="1" thickBot="1" x14ac:dyDescent="0.3">
      <c r="A1588" s="360" t="s">
        <v>2347</v>
      </c>
      <c r="B1588" s="157">
        <v>2016</v>
      </c>
      <c r="C1588" s="157">
        <v>8</v>
      </c>
      <c r="D1588" s="342" t="s">
        <v>2298</v>
      </c>
      <c r="E1588" s="159">
        <v>42583</v>
      </c>
      <c r="F1588" s="159">
        <v>42613</v>
      </c>
      <c r="G1588" s="343">
        <f t="shared" ca="1" si="6279"/>
        <v>0</v>
      </c>
      <c r="H1588" s="156" t="s">
        <v>74</v>
      </c>
      <c r="I1588" s="156" t="s">
        <v>1266</v>
      </c>
      <c r="J1588" s="156" t="s">
        <v>2348</v>
      </c>
      <c r="K1588" s="344" t="str">
        <f t="shared" ca="1" si="6280"/>
        <v>Completed</v>
      </c>
      <c r="L1588" s="157" t="s">
        <v>2349</v>
      </c>
      <c r="M1588" s="157" t="s">
        <v>58</v>
      </c>
      <c r="N1588" s="157" t="s">
        <v>286</v>
      </c>
      <c r="O1588" s="157" t="s">
        <v>60</v>
      </c>
      <c r="P1588" s="157" t="s">
        <v>61</v>
      </c>
      <c r="Q1588" s="157" t="s">
        <v>62</v>
      </c>
      <c r="R1588" s="158"/>
      <c r="S1588" s="158">
        <v>60</v>
      </c>
      <c r="T1588" s="345">
        <v>0</v>
      </c>
      <c r="U1588" s="345"/>
      <c r="V1588" s="344">
        <f t="shared" si="6281"/>
        <v>0</v>
      </c>
      <c r="W1588" s="344">
        <f t="shared" si="6282"/>
        <v>0</v>
      </c>
      <c r="X1588" s="345"/>
      <c r="Y1588" s="346" t="e">
        <f t="shared" si="6283"/>
        <v>#DIV/0!</v>
      </c>
      <c r="Z1588" s="347" t="e">
        <f t="shared" si="6284"/>
        <v>#DIV/0!</v>
      </c>
      <c r="AA1588" s="348">
        <f t="shared" si="6285"/>
        <v>0</v>
      </c>
      <c r="AB1588" s="349">
        <v>32678</v>
      </c>
      <c r="AC1588" s="348">
        <f t="shared" si="6287"/>
        <v>32678</v>
      </c>
      <c r="AD1588" s="350">
        <f t="shared" si="6288"/>
        <v>0</v>
      </c>
      <c r="AE1588" s="351">
        <v>76000</v>
      </c>
      <c r="AF1588" s="352">
        <f t="shared" si="6289"/>
        <v>76000</v>
      </c>
      <c r="AG1588" s="352">
        <v>0</v>
      </c>
      <c r="AH1588" s="352">
        <f t="shared" si="6290"/>
        <v>43322</v>
      </c>
      <c r="AI1588" s="353">
        <f t="shared" si="6291"/>
        <v>0.57002631578947371</v>
      </c>
    </row>
    <row r="1589" spans="1:35" ht="15" hidden="1" customHeight="1" x14ac:dyDescent="0.3">
      <c r="A1589" s="359" t="s">
        <v>2350</v>
      </c>
      <c r="B1589" s="111">
        <v>2016</v>
      </c>
      <c r="C1589" s="111">
        <v>8</v>
      </c>
      <c r="D1589" s="112" t="s">
        <v>2298</v>
      </c>
      <c r="E1589" s="113">
        <v>42583</v>
      </c>
      <c r="F1589" s="113">
        <v>42613</v>
      </c>
      <c r="G1589" s="114">
        <f t="shared" ca="1" si="6279"/>
        <v>0</v>
      </c>
      <c r="H1589" s="115" t="s">
        <v>54</v>
      </c>
      <c r="I1589" s="115" t="s">
        <v>140</v>
      </c>
      <c r="J1589" s="115" t="s">
        <v>2353</v>
      </c>
      <c r="K1589" s="116" t="str">
        <f t="shared" ca="1" si="6280"/>
        <v>Completed</v>
      </c>
      <c r="L1589" s="111" t="s">
        <v>175</v>
      </c>
      <c r="M1589" s="111" t="s">
        <v>58</v>
      </c>
      <c r="N1589" s="111" t="s">
        <v>286</v>
      </c>
      <c r="O1589" s="111" t="s">
        <v>60</v>
      </c>
      <c r="P1589" s="111" t="s">
        <v>61</v>
      </c>
      <c r="Q1589" s="111" t="s">
        <v>62</v>
      </c>
      <c r="R1589" s="117"/>
      <c r="S1589" s="117">
        <v>100</v>
      </c>
      <c r="T1589" s="118">
        <v>70440</v>
      </c>
      <c r="U1589" s="118">
        <v>71962</v>
      </c>
      <c r="V1589" s="116">
        <f t="shared" si="6281"/>
        <v>0</v>
      </c>
      <c r="W1589" s="116">
        <f t="shared" si="6282"/>
        <v>70440</v>
      </c>
      <c r="X1589" s="118">
        <v>27</v>
      </c>
      <c r="Y1589" s="119">
        <f t="shared" si="6283"/>
        <v>3.7519802117784386E-4</v>
      </c>
      <c r="Z1589" s="120">
        <f t="shared" si="6284"/>
        <v>260.88888888888891</v>
      </c>
      <c r="AA1589" s="121">
        <f t="shared" si="6285"/>
        <v>0</v>
      </c>
      <c r="AB1589" s="122">
        <v>2000</v>
      </c>
      <c r="AC1589" s="121">
        <f t="shared" si="6287"/>
        <v>2000</v>
      </c>
      <c r="AD1589" s="123">
        <f t="shared" si="6288"/>
        <v>7044</v>
      </c>
      <c r="AE1589" s="293">
        <f>IF((SUMIF($J$7:$J$1048576,J1589,$U$7:$U$1048576))&gt;(SUMIF($J$7:$J$1048576,J1589,$T$7:$T$1048576)),AD1589,(IF(O1589="cpv",(U1589*S1589),(U1589*S1589/1000))))</f>
        <v>7044</v>
      </c>
      <c r="AF1589" s="124">
        <f t="shared" si="6289"/>
        <v>0</v>
      </c>
      <c r="AG1589" s="124">
        <v>0</v>
      </c>
      <c r="AH1589" s="124">
        <f t="shared" si="6290"/>
        <v>5044</v>
      </c>
      <c r="AI1589" s="340">
        <f t="shared" si="6291"/>
        <v>0.71607041453719478</v>
      </c>
    </row>
    <row r="1590" spans="1:35" ht="15" hidden="1" customHeight="1" x14ac:dyDescent="0.3">
      <c r="A1590" s="361" t="s">
        <v>2351</v>
      </c>
      <c r="B1590" s="97">
        <v>2016</v>
      </c>
      <c r="C1590" s="97">
        <v>8</v>
      </c>
      <c r="D1590" s="98" t="s">
        <v>2298</v>
      </c>
      <c r="E1590" s="99">
        <v>42583</v>
      </c>
      <c r="F1590" s="99">
        <v>42613</v>
      </c>
      <c r="G1590" s="100">
        <f t="shared" ca="1" si="6279"/>
        <v>0</v>
      </c>
      <c r="H1590" s="96" t="s">
        <v>54</v>
      </c>
      <c r="I1590" s="96" t="s">
        <v>140</v>
      </c>
      <c r="J1590" s="96" t="s">
        <v>2353</v>
      </c>
      <c r="K1590" s="101" t="str">
        <f t="shared" ca="1" si="6280"/>
        <v>Completed</v>
      </c>
      <c r="L1590" s="97" t="s">
        <v>1372</v>
      </c>
      <c r="M1590" s="97" t="s">
        <v>58</v>
      </c>
      <c r="N1590" s="97" t="s">
        <v>286</v>
      </c>
      <c r="O1590" s="97" t="s">
        <v>60</v>
      </c>
      <c r="P1590" s="97" t="s">
        <v>61</v>
      </c>
      <c r="Q1590" s="97" t="s">
        <v>62</v>
      </c>
      <c r="R1590" s="102"/>
      <c r="S1590" s="102">
        <v>100</v>
      </c>
      <c r="T1590" s="103">
        <v>0</v>
      </c>
      <c r="U1590" s="103"/>
      <c r="V1590" s="101">
        <f t="shared" si="6281"/>
        <v>0</v>
      </c>
      <c r="W1590" s="101">
        <f t="shared" si="6282"/>
        <v>0</v>
      </c>
      <c r="X1590" s="103"/>
      <c r="Y1590" s="104" t="e">
        <f t="shared" si="6283"/>
        <v>#DIV/0!</v>
      </c>
      <c r="Z1590" s="105" t="e">
        <f t="shared" si="6284"/>
        <v>#DIV/0!</v>
      </c>
      <c r="AA1590" s="106">
        <f t="shared" si="6285"/>
        <v>0</v>
      </c>
      <c r="AB1590" s="107">
        <v>400</v>
      </c>
      <c r="AC1590" s="106">
        <f t="shared" si="6287"/>
        <v>400</v>
      </c>
      <c r="AD1590" s="108">
        <f t="shared" si="6288"/>
        <v>0</v>
      </c>
      <c r="AE1590" s="298">
        <f>IF((SUMIF($J$7:$J$1048576,J1590,$U$7:$U$1048576))&gt;(SUMIF($J$7:$J$1048576,J1590,$T$7:$T$1048576)),AD1590,(IF(O1590="cpv",(U1590*S1590),(U1590*S1590/1000))))</f>
        <v>0</v>
      </c>
      <c r="AF1590" s="109">
        <f t="shared" si="6289"/>
        <v>0</v>
      </c>
      <c r="AG1590" s="109">
        <v>0</v>
      </c>
      <c r="AH1590" s="109">
        <f t="shared" si="6290"/>
        <v>-400</v>
      </c>
      <c r="AI1590" s="341" t="e">
        <f t="shared" si="6291"/>
        <v>#DIV/0!</v>
      </c>
    </row>
    <row r="1591" spans="1:35" ht="15.75" hidden="1" customHeight="1" thickBot="1" x14ac:dyDescent="0.3">
      <c r="A1591" s="360" t="s">
        <v>2352</v>
      </c>
      <c r="B1591" s="157">
        <v>2016</v>
      </c>
      <c r="C1591" s="157">
        <v>8</v>
      </c>
      <c r="D1591" s="342" t="s">
        <v>2298</v>
      </c>
      <c r="E1591" s="159">
        <v>42583</v>
      </c>
      <c r="F1591" s="159">
        <v>42613</v>
      </c>
      <c r="G1591" s="343">
        <f t="shared" ca="1" si="6279"/>
        <v>0</v>
      </c>
      <c r="H1591" s="156" t="s">
        <v>54</v>
      </c>
      <c r="I1591" s="156" t="s">
        <v>140</v>
      </c>
      <c r="J1591" s="156" t="s">
        <v>2353</v>
      </c>
      <c r="K1591" s="344" t="str">
        <f t="shared" ca="1" si="6280"/>
        <v>Completed</v>
      </c>
      <c r="L1591" s="157" t="s">
        <v>1373</v>
      </c>
      <c r="M1591" s="157" t="s">
        <v>58</v>
      </c>
      <c r="N1591" s="157" t="s">
        <v>286</v>
      </c>
      <c r="O1591" s="157" t="s">
        <v>60</v>
      </c>
      <c r="P1591" s="157" t="s">
        <v>61</v>
      </c>
      <c r="Q1591" s="157" t="s">
        <v>62</v>
      </c>
      <c r="R1591" s="158"/>
      <c r="S1591" s="158">
        <v>100</v>
      </c>
      <c r="T1591" s="345">
        <v>0</v>
      </c>
      <c r="U1591" s="345"/>
      <c r="V1591" s="344">
        <f t="shared" si="6281"/>
        <v>0</v>
      </c>
      <c r="W1591" s="344">
        <f t="shared" si="6282"/>
        <v>0</v>
      </c>
      <c r="X1591" s="345"/>
      <c r="Y1591" s="346" t="e">
        <f t="shared" si="6283"/>
        <v>#DIV/0!</v>
      </c>
      <c r="Z1591" s="347" t="e">
        <f t="shared" si="6284"/>
        <v>#DIV/0!</v>
      </c>
      <c r="AA1591" s="348">
        <f t="shared" si="6285"/>
        <v>0</v>
      </c>
      <c r="AB1591" s="349">
        <f t="shared" si="6286"/>
        <v>0</v>
      </c>
      <c r="AC1591" s="348">
        <f t="shared" si="6287"/>
        <v>0</v>
      </c>
      <c r="AD1591" s="350">
        <f t="shared" si="6288"/>
        <v>0</v>
      </c>
      <c r="AE1591" s="351">
        <f>IF((SUMIF($J$7:$J$1048576,J1591,$U$7:$U$1048576))&gt;(SUMIF($J$7:$J$1048576,J1591,$T$7:$T$1048576)),AD1591,(IF(O1591="cpv",(U1591*S1591),(U1591*S1591/1000))))</f>
        <v>0</v>
      </c>
      <c r="AF1591" s="352">
        <f t="shared" si="6289"/>
        <v>0</v>
      </c>
      <c r="AG1591" s="352">
        <v>0</v>
      </c>
      <c r="AH1591" s="352">
        <f t="shared" si="6290"/>
        <v>0</v>
      </c>
      <c r="AI1591" s="353" t="e">
        <f t="shared" si="6291"/>
        <v>#DIV/0!</v>
      </c>
    </row>
    <row r="1592" spans="1:35" ht="15" hidden="1" customHeight="1" x14ac:dyDescent="0.3">
      <c r="A1592" s="359" t="s">
        <v>2354</v>
      </c>
      <c r="B1592" s="111">
        <v>2016</v>
      </c>
      <c r="C1592" s="111">
        <v>8</v>
      </c>
      <c r="D1592" s="112" t="s">
        <v>2298</v>
      </c>
      <c r="E1592" s="113">
        <v>42583</v>
      </c>
      <c r="F1592" s="113">
        <v>42613</v>
      </c>
      <c r="G1592" s="114">
        <f t="shared" ca="1" si="6279"/>
        <v>0</v>
      </c>
      <c r="H1592" s="115" t="s">
        <v>54</v>
      </c>
      <c r="I1592" s="115" t="s">
        <v>2008</v>
      </c>
      <c r="J1592" s="115" t="s">
        <v>2357</v>
      </c>
      <c r="K1592" s="116" t="str">
        <f t="shared" ca="1" si="6280"/>
        <v>Completed</v>
      </c>
      <c r="L1592" s="111" t="s">
        <v>82</v>
      </c>
      <c r="M1592" s="111" t="s">
        <v>58</v>
      </c>
      <c r="N1592" s="111" t="s">
        <v>78</v>
      </c>
      <c r="O1592" s="111" t="s">
        <v>60</v>
      </c>
      <c r="P1592" s="111" t="s">
        <v>79</v>
      </c>
      <c r="Q1592" s="111" t="s">
        <v>79</v>
      </c>
      <c r="R1592" s="117">
        <v>0.5</v>
      </c>
      <c r="S1592" s="117">
        <v>4.25</v>
      </c>
      <c r="T1592" s="118">
        <v>300000</v>
      </c>
      <c r="U1592" s="118">
        <v>300026</v>
      </c>
      <c r="V1592" s="116">
        <f t="shared" si="6281"/>
        <v>0</v>
      </c>
      <c r="W1592" s="116">
        <f t="shared" si="6282"/>
        <v>300000</v>
      </c>
      <c r="X1592" s="118"/>
      <c r="Y1592" s="119">
        <f t="shared" si="6283"/>
        <v>0</v>
      </c>
      <c r="Z1592" s="120" t="e">
        <f t="shared" si="6284"/>
        <v>#DIV/0!</v>
      </c>
      <c r="AA1592" s="121">
        <f t="shared" si="6285"/>
        <v>150</v>
      </c>
      <c r="AB1592" s="122">
        <f t="shared" si="6286"/>
        <v>150</v>
      </c>
      <c r="AC1592" s="121">
        <f t="shared" si="6287"/>
        <v>0</v>
      </c>
      <c r="AD1592" s="123">
        <f t="shared" si="6288"/>
        <v>1275</v>
      </c>
      <c r="AE1592" s="293">
        <v>1000</v>
      </c>
      <c r="AF1592" s="124">
        <f t="shared" si="6289"/>
        <v>-275</v>
      </c>
      <c r="AG1592" s="124">
        <v>0</v>
      </c>
      <c r="AH1592" s="124">
        <f t="shared" si="6290"/>
        <v>850</v>
      </c>
      <c r="AI1592" s="340">
        <f t="shared" si="6291"/>
        <v>0.85</v>
      </c>
    </row>
    <row r="1593" spans="1:35" ht="15" hidden="1" customHeight="1" x14ac:dyDescent="0.3">
      <c r="A1593" s="361" t="s">
        <v>2355</v>
      </c>
      <c r="B1593" s="97">
        <v>2016</v>
      </c>
      <c r="C1593" s="97">
        <v>8</v>
      </c>
      <c r="D1593" s="98" t="s">
        <v>2298</v>
      </c>
      <c r="E1593" s="99">
        <v>42583</v>
      </c>
      <c r="F1593" s="99">
        <v>42613</v>
      </c>
      <c r="G1593" s="100">
        <f t="shared" ca="1" si="6279"/>
        <v>0</v>
      </c>
      <c r="H1593" s="96" t="s">
        <v>54</v>
      </c>
      <c r="I1593" s="96" t="s">
        <v>2008</v>
      </c>
      <c r="J1593" s="96" t="s">
        <v>2357</v>
      </c>
      <c r="K1593" s="101" t="str">
        <f t="shared" ca="1" si="6280"/>
        <v>Completed</v>
      </c>
      <c r="L1593" s="97" t="s">
        <v>64</v>
      </c>
      <c r="M1593" s="97" t="s">
        <v>58</v>
      </c>
      <c r="N1593" s="97" t="s">
        <v>78</v>
      </c>
      <c r="O1593" s="97" t="s">
        <v>60</v>
      </c>
      <c r="P1593" s="97" t="s">
        <v>79</v>
      </c>
      <c r="Q1593" s="97" t="s">
        <v>79</v>
      </c>
      <c r="R1593" s="102">
        <v>2.5</v>
      </c>
      <c r="S1593" s="102">
        <v>4.25</v>
      </c>
      <c r="T1593" s="103">
        <v>200000</v>
      </c>
      <c r="U1593" s="103">
        <v>200321</v>
      </c>
      <c r="V1593" s="101">
        <f t="shared" si="6281"/>
        <v>0</v>
      </c>
      <c r="W1593" s="101">
        <f t="shared" si="6282"/>
        <v>200000</v>
      </c>
      <c r="X1593" s="103">
        <v>3379</v>
      </c>
      <c r="Y1593" s="104">
        <f t="shared" si="6283"/>
        <v>1.6867926977201592E-2</v>
      </c>
      <c r="Z1593" s="105">
        <f t="shared" si="6284"/>
        <v>0.28351583308671202</v>
      </c>
      <c r="AA1593" s="106">
        <f t="shared" si="6285"/>
        <v>500</v>
      </c>
      <c r="AB1593" s="107">
        <f t="shared" si="6286"/>
        <v>500</v>
      </c>
      <c r="AC1593" s="106">
        <f t="shared" si="6287"/>
        <v>0</v>
      </c>
      <c r="AD1593" s="108">
        <f t="shared" si="6288"/>
        <v>850</v>
      </c>
      <c r="AE1593" s="298">
        <v>958</v>
      </c>
      <c r="AF1593" s="109">
        <f t="shared" si="6289"/>
        <v>108</v>
      </c>
      <c r="AG1593" s="109">
        <v>0</v>
      </c>
      <c r="AH1593" s="109">
        <f t="shared" si="6290"/>
        <v>458</v>
      </c>
      <c r="AI1593" s="341">
        <f t="shared" si="6291"/>
        <v>0.47807933194154489</v>
      </c>
    </row>
    <row r="1594" spans="1:35" ht="15.75" hidden="1" customHeight="1" thickBot="1" x14ac:dyDescent="0.3">
      <c r="A1594" s="360" t="s">
        <v>2356</v>
      </c>
      <c r="B1594" s="157">
        <v>2016</v>
      </c>
      <c r="C1594" s="157">
        <v>8</v>
      </c>
      <c r="D1594" s="342" t="s">
        <v>2298</v>
      </c>
      <c r="E1594" s="159">
        <v>42583</v>
      </c>
      <c r="F1594" s="159">
        <v>42613</v>
      </c>
      <c r="G1594" s="343">
        <f t="shared" ca="1" si="6279"/>
        <v>0</v>
      </c>
      <c r="H1594" s="156" t="s">
        <v>54</v>
      </c>
      <c r="I1594" s="156" t="s">
        <v>2008</v>
      </c>
      <c r="J1594" s="156" t="s">
        <v>2357</v>
      </c>
      <c r="K1594" s="344" t="str">
        <f t="shared" ca="1" si="6280"/>
        <v>Completed</v>
      </c>
      <c r="L1594" s="157" t="s">
        <v>77</v>
      </c>
      <c r="M1594" s="157" t="s">
        <v>58</v>
      </c>
      <c r="N1594" s="157" t="s">
        <v>78</v>
      </c>
      <c r="O1594" s="157" t="s">
        <v>60</v>
      </c>
      <c r="P1594" s="157" t="s">
        <v>79</v>
      </c>
      <c r="Q1594" s="157" t="s">
        <v>79</v>
      </c>
      <c r="R1594" s="158">
        <v>1.25</v>
      </c>
      <c r="S1594" s="158">
        <v>4.25</v>
      </c>
      <c r="T1594" s="345">
        <v>250000</v>
      </c>
      <c r="U1594" s="345">
        <v>250012</v>
      </c>
      <c r="V1594" s="344">
        <f t="shared" si="6281"/>
        <v>0</v>
      </c>
      <c r="W1594" s="344">
        <f t="shared" si="6282"/>
        <v>250000</v>
      </c>
      <c r="X1594" s="345">
        <v>2097</v>
      </c>
      <c r="Y1594" s="346">
        <f t="shared" si="6283"/>
        <v>8.3875973953250246E-3</v>
      </c>
      <c r="Z1594" s="347">
        <f t="shared" si="6284"/>
        <v>0.47687172150691465</v>
      </c>
      <c r="AA1594" s="348">
        <f t="shared" si="6285"/>
        <v>312.5</v>
      </c>
      <c r="AB1594" s="349">
        <f t="shared" si="6286"/>
        <v>312.5</v>
      </c>
      <c r="AC1594" s="348">
        <f t="shared" si="6287"/>
        <v>0</v>
      </c>
      <c r="AD1594" s="350">
        <f t="shared" si="6288"/>
        <v>1062.5</v>
      </c>
      <c r="AE1594" s="351">
        <v>1000</v>
      </c>
      <c r="AF1594" s="352">
        <f t="shared" si="6289"/>
        <v>-62.5</v>
      </c>
      <c r="AG1594" s="352">
        <v>0</v>
      </c>
      <c r="AH1594" s="352">
        <f t="shared" si="6290"/>
        <v>687.5</v>
      </c>
      <c r="AI1594" s="353">
        <f t="shared" si="6291"/>
        <v>0.6875</v>
      </c>
    </row>
    <row r="1595" spans="1:35" ht="15" hidden="1" customHeight="1" x14ac:dyDescent="0.3">
      <c r="A1595" s="359" t="s">
        <v>2358</v>
      </c>
      <c r="B1595" s="111">
        <v>2016</v>
      </c>
      <c r="C1595" s="111">
        <v>8</v>
      </c>
      <c r="D1595" s="112" t="s">
        <v>2298</v>
      </c>
      <c r="E1595" s="113">
        <v>42583</v>
      </c>
      <c r="F1595" s="113">
        <v>42594</v>
      </c>
      <c r="G1595" s="114">
        <f t="shared" ca="1" si="6279"/>
        <v>0</v>
      </c>
      <c r="H1595" s="115" t="s">
        <v>54</v>
      </c>
      <c r="I1595" s="115" t="s">
        <v>1350</v>
      </c>
      <c r="J1595" s="115" t="s">
        <v>2360</v>
      </c>
      <c r="K1595" s="116" t="str">
        <f t="shared" ca="1" si="6280"/>
        <v>Completed</v>
      </c>
      <c r="L1595" s="111" t="s">
        <v>77</v>
      </c>
      <c r="M1595" s="111" t="s">
        <v>58</v>
      </c>
      <c r="N1595" s="111" t="s">
        <v>78</v>
      </c>
      <c r="O1595" s="111" t="s">
        <v>60</v>
      </c>
      <c r="P1595" s="111" t="s">
        <v>79</v>
      </c>
      <c r="Q1595" s="111" t="s">
        <v>79</v>
      </c>
      <c r="R1595" s="117">
        <v>1.25</v>
      </c>
      <c r="S1595" s="117">
        <v>4.75</v>
      </c>
      <c r="T1595" s="118">
        <v>150000</v>
      </c>
      <c r="U1595" s="118">
        <v>150005</v>
      </c>
      <c r="V1595" s="116">
        <f t="shared" si="6281"/>
        <v>0</v>
      </c>
      <c r="W1595" s="116">
        <f t="shared" si="6282"/>
        <v>150000</v>
      </c>
      <c r="X1595" s="118">
        <v>1149</v>
      </c>
      <c r="Y1595" s="119">
        <f t="shared" si="6283"/>
        <v>7.6597446751774942E-3</v>
      </c>
      <c r="Z1595" s="120">
        <f t="shared" si="6284"/>
        <v>0.52219321148825071</v>
      </c>
      <c r="AA1595" s="121">
        <f t="shared" si="6285"/>
        <v>187.5</v>
      </c>
      <c r="AB1595" s="122">
        <f t="shared" si="6286"/>
        <v>187.5</v>
      </c>
      <c r="AC1595" s="121">
        <f t="shared" si="6287"/>
        <v>0</v>
      </c>
      <c r="AD1595" s="123">
        <f t="shared" si="6288"/>
        <v>712.5</v>
      </c>
      <c r="AE1595" s="293">
        <v>600</v>
      </c>
      <c r="AF1595" s="124">
        <f t="shared" si="6289"/>
        <v>-112.5</v>
      </c>
      <c r="AG1595" s="124">
        <v>0</v>
      </c>
      <c r="AH1595" s="124">
        <f t="shared" si="6290"/>
        <v>412.5</v>
      </c>
      <c r="AI1595" s="340">
        <f t="shared" si="6291"/>
        <v>0.6875</v>
      </c>
    </row>
    <row r="1596" spans="1:35" ht="15.75" hidden="1" customHeight="1" thickBot="1" x14ac:dyDescent="0.3">
      <c r="A1596" s="360" t="s">
        <v>2359</v>
      </c>
      <c r="B1596" s="157">
        <v>2016</v>
      </c>
      <c r="C1596" s="157">
        <v>8</v>
      </c>
      <c r="D1596" s="342" t="s">
        <v>2298</v>
      </c>
      <c r="E1596" s="159">
        <v>42583</v>
      </c>
      <c r="F1596" s="159">
        <v>42594</v>
      </c>
      <c r="G1596" s="343">
        <f t="shared" ca="1" si="6279"/>
        <v>0</v>
      </c>
      <c r="H1596" s="156" t="s">
        <v>54</v>
      </c>
      <c r="I1596" s="156" t="s">
        <v>1350</v>
      </c>
      <c r="J1596" s="156" t="s">
        <v>2360</v>
      </c>
      <c r="K1596" s="344" t="str">
        <f t="shared" ca="1" si="6280"/>
        <v>Completed</v>
      </c>
      <c r="L1596" s="157" t="s">
        <v>64</v>
      </c>
      <c r="M1596" s="157" t="s">
        <v>58</v>
      </c>
      <c r="N1596" s="157" t="s">
        <v>78</v>
      </c>
      <c r="O1596" s="157" t="s">
        <v>60</v>
      </c>
      <c r="P1596" s="157" t="s">
        <v>79</v>
      </c>
      <c r="Q1596" s="157" t="s">
        <v>79</v>
      </c>
      <c r="R1596" s="158">
        <v>2.5</v>
      </c>
      <c r="S1596" s="158">
        <v>4.75</v>
      </c>
      <c r="T1596" s="345">
        <v>150000</v>
      </c>
      <c r="U1596" s="345">
        <v>150110</v>
      </c>
      <c r="V1596" s="344">
        <f t="shared" si="6281"/>
        <v>0</v>
      </c>
      <c r="W1596" s="344">
        <f t="shared" si="6282"/>
        <v>150000</v>
      </c>
      <c r="X1596" s="345">
        <v>2829</v>
      </c>
      <c r="Y1596" s="346">
        <f t="shared" si="6283"/>
        <v>1.8846179468389849E-2</v>
      </c>
      <c r="Z1596" s="347">
        <f t="shared" si="6284"/>
        <v>0.22446094026157654</v>
      </c>
      <c r="AA1596" s="348">
        <f t="shared" si="6285"/>
        <v>375</v>
      </c>
      <c r="AB1596" s="349">
        <f t="shared" si="6286"/>
        <v>375</v>
      </c>
      <c r="AC1596" s="348">
        <f t="shared" si="6287"/>
        <v>0</v>
      </c>
      <c r="AD1596" s="350">
        <f t="shared" si="6288"/>
        <v>712.5</v>
      </c>
      <c r="AE1596" s="351">
        <v>635</v>
      </c>
      <c r="AF1596" s="352">
        <f t="shared" si="6289"/>
        <v>-77.5</v>
      </c>
      <c r="AG1596" s="352">
        <v>0</v>
      </c>
      <c r="AH1596" s="352">
        <f t="shared" si="6290"/>
        <v>260</v>
      </c>
      <c r="AI1596" s="353">
        <f t="shared" si="6291"/>
        <v>0.40944881889763779</v>
      </c>
    </row>
    <row r="1597" spans="1:35" ht="15.75" hidden="1" customHeight="1" thickBot="1" x14ac:dyDescent="0.3">
      <c r="A1597" s="362" t="s">
        <v>2361</v>
      </c>
      <c r="B1597" s="141">
        <v>2016</v>
      </c>
      <c r="C1597" s="141">
        <v>8</v>
      </c>
      <c r="D1597" s="142" t="s">
        <v>2298</v>
      </c>
      <c r="E1597" s="143">
        <v>42583</v>
      </c>
      <c r="F1597" s="143">
        <v>42594</v>
      </c>
      <c r="G1597" s="144">
        <f t="shared" ca="1" si="6279"/>
        <v>0</v>
      </c>
      <c r="H1597" s="145" t="s">
        <v>54</v>
      </c>
      <c r="I1597" s="145" t="s">
        <v>1350</v>
      </c>
      <c r="J1597" s="145" t="s">
        <v>2362</v>
      </c>
      <c r="K1597" s="146" t="str">
        <f t="shared" ca="1" si="6280"/>
        <v>Completed</v>
      </c>
      <c r="L1597" s="141" t="s">
        <v>305</v>
      </c>
      <c r="M1597" s="141" t="s">
        <v>58</v>
      </c>
      <c r="N1597" s="141" t="s">
        <v>306</v>
      </c>
      <c r="O1597" s="141" t="s">
        <v>60</v>
      </c>
      <c r="P1597" s="141" t="s">
        <v>79</v>
      </c>
      <c r="Q1597" s="141" t="s">
        <v>79</v>
      </c>
      <c r="R1597" s="147">
        <v>3</v>
      </c>
      <c r="S1597" s="147">
        <v>8</v>
      </c>
      <c r="T1597" s="148">
        <v>125000</v>
      </c>
      <c r="U1597" s="148">
        <v>147067</v>
      </c>
      <c r="V1597" s="146">
        <f t="shared" si="6281"/>
        <v>0</v>
      </c>
      <c r="W1597" s="146">
        <f t="shared" si="6282"/>
        <v>125000</v>
      </c>
      <c r="X1597" s="148"/>
      <c r="Y1597" s="149">
        <f t="shared" si="6283"/>
        <v>0</v>
      </c>
      <c r="Z1597" s="150" t="e">
        <f t="shared" si="6284"/>
        <v>#DIV/0!</v>
      </c>
      <c r="AA1597" s="151">
        <f t="shared" si="6285"/>
        <v>375</v>
      </c>
      <c r="AB1597" s="152">
        <f t="shared" si="6286"/>
        <v>375</v>
      </c>
      <c r="AC1597" s="151">
        <f t="shared" si="6287"/>
        <v>0</v>
      </c>
      <c r="AD1597" s="153">
        <f t="shared" si="6288"/>
        <v>1000</v>
      </c>
      <c r="AE1597" s="295">
        <f>IF((SUMIF($J$7:$J$1048576,J1597,$U$7:$U$1048576))&gt;(SUMIF($J$7:$J$1048576,J1597,$T$7:$T$1048576)),AD1597,(IF(O1597="cpv",(U1597*S1597),(U1597*S1597/1000))))</f>
        <v>1000</v>
      </c>
      <c r="AF1597" s="154">
        <f t="shared" si="6289"/>
        <v>0</v>
      </c>
      <c r="AG1597" s="154">
        <v>0</v>
      </c>
      <c r="AH1597" s="154">
        <f t="shared" si="6290"/>
        <v>625</v>
      </c>
      <c r="AI1597" s="354">
        <f t="shared" si="6291"/>
        <v>0.625</v>
      </c>
    </row>
    <row r="1598" spans="1:35" ht="15" hidden="1" customHeight="1" x14ac:dyDescent="0.3">
      <c r="A1598" s="359" t="s">
        <v>2363</v>
      </c>
      <c r="B1598" s="111">
        <v>2016</v>
      </c>
      <c r="C1598" s="111">
        <v>8</v>
      </c>
      <c r="D1598" s="112" t="s">
        <v>2298</v>
      </c>
      <c r="E1598" s="113">
        <v>42585</v>
      </c>
      <c r="F1598" s="113">
        <v>42613</v>
      </c>
      <c r="G1598" s="114">
        <f t="shared" ca="1" si="6279"/>
        <v>0</v>
      </c>
      <c r="H1598" s="115" t="s">
        <v>84</v>
      </c>
      <c r="I1598" s="115" t="s">
        <v>170</v>
      </c>
      <c r="J1598" s="115" t="s">
        <v>2370</v>
      </c>
      <c r="K1598" s="116" t="str">
        <f t="shared" ca="1" si="6280"/>
        <v>Completed</v>
      </c>
      <c r="L1598" s="111" t="s">
        <v>64</v>
      </c>
      <c r="M1598" s="111" t="s">
        <v>58</v>
      </c>
      <c r="N1598" s="111" t="s">
        <v>59</v>
      </c>
      <c r="O1598" s="111" t="s">
        <v>60</v>
      </c>
      <c r="P1598" s="111" t="s">
        <v>61</v>
      </c>
      <c r="Q1598" s="111" t="s">
        <v>62</v>
      </c>
      <c r="R1598" s="117">
        <v>0.2</v>
      </c>
      <c r="S1598" s="117">
        <v>0.8</v>
      </c>
      <c r="T1598" s="118">
        <v>3500000</v>
      </c>
      <c r="U1598" s="118">
        <v>3500068</v>
      </c>
      <c r="V1598" s="116">
        <f t="shared" si="6281"/>
        <v>0</v>
      </c>
      <c r="W1598" s="116">
        <f t="shared" si="6282"/>
        <v>3500000</v>
      </c>
      <c r="X1598" s="118">
        <v>2262</v>
      </c>
      <c r="Y1598" s="119">
        <f t="shared" si="6283"/>
        <v>6.4627315812149934E-4</v>
      </c>
      <c r="Z1598" s="120">
        <f t="shared" si="6284"/>
        <v>1.237842617152962</v>
      </c>
      <c r="AA1598" s="121">
        <f t="shared" si="6285"/>
        <v>700</v>
      </c>
      <c r="AB1598" s="122">
        <f t="shared" si="6286"/>
        <v>700</v>
      </c>
      <c r="AC1598" s="121">
        <f t="shared" si="6287"/>
        <v>0</v>
      </c>
      <c r="AD1598" s="123">
        <f t="shared" si="6288"/>
        <v>2800</v>
      </c>
      <c r="AE1598" s="293">
        <v>2800</v>
      </c>
      <c r="AF1598" s="124">
        <f t="shared" si="6289"/>
        <v>0</v>
      </c>
      <c r="AG1598" s="124">
        <v>0</v>
      </c>
      <c r="AH1598" s="124">
        <f t="shared" si="6290"/>
        <v>2100</v>
      </c>
      <c r="AI1598" s="340">
        <f t="shared" si="6291"/>
        <v>0.75</v>
      </c>
    </row>
    <row r="1599" spans="1:35" ht="15" hidden="1" customHeight="1" x14ac:dyDescent="0.3">
      <c r="A1599" s="361" t="s">
        <v>2364</v>
      </c>
      <c r="B1599" s="97">
        <v>2016</v>
      </c>
      <c r="C1599" s="97">
        <v>8</v>
      </c>
      <c r="D1599" s="98" t="s">
        <v>2298</v>
      </c>
      <c r="E1599" s="99">
        <v>42585</v>
      </c>
      <c r="F1599" s="99">
        <v>42613</v>
      </c>
      <c r="G1599" s="100">
        <f t="shared" ca="1" si="6279"/>
        <v>0</v>
      </c>
      <c r="H1599" s="96" t="s">
        <v>84</v>
      </c>
      <c r="I1599" s="96" t="s">
        <v>170</v>
      </c>
      <c r="J1599" s="96" t="s">
        <v>2370</v>
      </c>
      <c r="K1599" s="101" t="str">
        <f t="shared" ca="1" si="6280"/>
        <v>Completed</v>
      </c>
      <c r="L1599" s="483" t="s">
        <v>57</v>
      </c>
      <c r="M1599" s="97" t="s">
        <v>58</v>
      </c>
      <c r="N1599" s="97" t="s">
        <v>59</v>
      </c>
      <c r="O1599" s="97" t="s">
        <v>60</v>
      </c>
      <c r="P1599" s="97" t="s">
        <v>61</v>
      </c>
      <c r="Q1599" s="97" t="s">
        <v>62</v>
      </c>
      <c r="R1599" s="102">
        <v>0.5</v>
      </c>
      <c r="S1599" s="102">
        <v>0.8</v>
      </c>
      <c r="T1599" s="103">
        <v>1500000</v>
      </c>
      <c r="U1599" s="103">
        <v>1500028</v>
      </c>
      <c r="V1599" s="101">
        <f t="shared" si="6281"/>
        <v>0</v>
      </c>
      <c r="W1599" s="101">
        <f t="shared" si="6282"/>
        <v>1500000</v>
      </c>
      <c r="X1599" s="103"/>
      <c r="Y1599" s="104">
        <f t="shared" si="6283"/>
        <v>0</v>
      </c>
      <c r="Z1599" s="105" t="e">
        <f t="shared" si="6284"/>
        <v>#DIV/0!</v>
      </c>
      <c r="AA1599" s="106">
        <f t="shared" si="6285"/>
        <v>750</v>
      </c>
      <c r="AB1599" s="107">
        <f t="shared" si="6286"/>
        <v>750</v>
      </c>
      <c r="AC1599" s="106">
        <f t="shared" si="6287"/>
        <v>0</v>
      </c>
      <c r="AD1599" s="108">
        <f t="shared" si="6288"/>
        <v>1200</v>
      </c>
      <c r="AE1599" s="298">
        <v>1200</v>
      </c>
      <c r="AF1599" s="109">
        <f t="shared" si="6289"/>
        <v>0</v>
      </c>
      <c r="AG1599" s="109">
        <v>0</v>
      </c>
      <c r="AH1599" s="109">
        <f t="shared" si="6290"/>
        <v>450</v>
      </c>
      <c r="AI1599" s="341">
        <f t="shared" si="6291"/>
        <v>0.375</v>
      </c>
    </row>
    <row r="1600" spans="1:35" ht="15" hidden="1" customHeight="1" x14ac:dyDescent="0.3">
      <c r="A1600" s="361" t="s">
        <v>2365</v>
      </c>
      <c r="B1600" s="97">
        <v>2016</v>
      </c>
      <c r="C1600" s="97">
        <v>8</v>
      </c>
      <c r="D1600" s="98" t="s">
        <v>2298</v>
      </c>
      <c r="E1600" s="99">
        <v>42585</v>
      </c>
      <c r="F1600" s="99">
        <v>42613</v>
      </c>
      <c r="G1600" s="100">
        <f t="shared" ca="1" si="6279"/>
        <v>0</v>
      </c>
      <c r="H1600" s="96" t="s">
        <v>84</v>
      </c>
      <c r="I1600" s="96" t="s">
        <v>170</v>
      </c>
      <c r="J1600" s="96" t="s">
        <v>2370</v>
      </c>
      <c r="K1600" s="101" t="str">
        <f t="shared" ca="1" si="6280"/>
        <v>Completed</v>
      </c>
      <c r="L1600" s="97" t="s">
        <v>1773</v>
      </c>
      <c r="M1600" s="97" t="s">
        <v>58</v>
      </c>
      <c r="N1600" s="97" t="s">
        <v>59</v>
      </c>
      <c r="O1600" s="97" t="s">
        <v>60</v>
      </c>
      <c r="P1600" s="97" t="s">
        <v>61</v>
      </c>
      <c r="Q1600" s="97" t="s">
        <v>62</v>
      </c>
      <c r="R1600" s="102">
        <v>0.35</v>
      </c>
      <c r="S1600" s="102">
        <v>0.8</v>
      </c>
      <c r="T1600" s="103">
        <v>1500000</v>
      </c>
      <c r="U1600" s="103">
        <v>999971</v>
      </c>
      <c r="V1600" s="101">
        <f t="shared" si="6281"/>
        <v>500029</v>
      </c>
      <c r="W1600" s="101">
        <f t="shared" si="6282"/>
        <v>999971</v>
      </c>
      <c r="X1600" s="103">
        <v>189</v>
      </c>
      <c r="Y1600" s="104">
        <f t="shared" si="6283"/>
        <v>1.8900548115895362E-4</v>
      </c>
      <c r="Z1600" s="105">
        <f t="shared" si="6284"/>
        <v>4.2328042328042326</v>
      </c>
      <c r="AA1600" s="106">
        <f t="shared" si="6285"/>
        <v>525</v>
      </c>
      <c r="AB1600" s="107">
        <f t="shared" si="6286"/>
        <v>349.98984999999999</v>
      </c>
      <c r="AC1600" s="106">
        <f t="shared" si="6287"/>
        <v>-175.01015000000001</v>
      </c>
      <c r="AD1600" s="108">
        <f t="shared" si="6288"/>
        <v>1200</v>
      </c>
      <c r="AE1600" s="298">
        <v>800</v>
      </c>
      <c r="AF1600" s="109">
        <f t="shared" si="6289"/>
        <v>-400</v>
      </c>
      <c r="AG1600" s="109">
        <v>0</v>
      </c>
      <c r="AH1600" s="109">
        <f t="shared" si="6290"/>
        <v>450.01015000000001</v>
      </c>
      <c r="AI1600" s="341">
        <f t="shared" si="6291"/>
        <v>0.56251268750000005</v>
      </c>
    </row>
    <row r="1601" spans="1:35" ht="15" hidden="1" customHeight="1" x14ac:dyDescent="0.3">
      <c r="A1601" s="361" t="s">
        <v>2366</v>
      </c>
      <c r="B1601" s="97">
        <v>2016</v>
      </c>
      <c r="C1601" s="97">
        <v>8</v>
      </c>
      <c r="D1601" s="98" t="s">
        <v>2298</v>
      </c>
      <c r="E1601" s="99">
        <v>42585</v>
      </c>
      <c r="F1601" s="99">
        <v>42613</v>
      </c>
      <c r="G1601" s="100">
        <f t="shared" ca="1" si="6279"/>
        <v>0</v>
      </c>
      <c r="H1601" s="96" t="s">
        <v>84</v>
      </c>
      <c r="I1601" s="96" t="s">
        <v>170</v>
      </c>
      <c r="J1601" s="96" t="s">
        <v>2370</v>
      </c>
      <c r="K1601" s="101" t="str">
        <f t="shared" ca="1" si="6280"/>
        <v>Completed</v>
      </c>
      <c r="L1601" s="97" t="s">
        <v>82</v>
      </c>
      <c r="M1601" s="97" t="s">
        <v>58</v>
      </c>
      <c r="N1601" s="97" t="s">
        <v>59</v>
      </c>
      <c r="O1601" s="97" t="s">
        <v>60</v>
      </c>
      <c r="P1601" s="97" t="s">
        <v>61</v>
      </c>
      <c r="Q1601" s="97" t="s">
        <v>62</v>
      </c>
      <c r="R1601" s="102">
        <v>0.5</v>
      </c>
      <c r="S1601" s="102">
        <v>0.8</v>
      </c>
      <c r="T1601" s="103">
        <v>500000</v>
      </c>
      <c r="U1601" s="103">
        <v>500343</v>
      </c>
      <c r="V1601" s="101">
        <f t="shared" si="6281"/>
        <v>0</v>
      </c>
      <c r="W1601" s="101">
        <f t="shared" si="6282"/>
        <v>500000</v>
      </c>
      <c r="X1601" s="103"/>
      <c r="Y1601" s="104">
        <f t="shared" si="6283"/>
        <v>0</v>
      </c>
      <c r="Z1601" s="105" t="e">
        <f t="shared" si="6284"/>
        <v>#DIV/0!</v>
      </c>
      <c r="AA1601" s="106">
        <f t="shared" si="6285"/>
        <v>250</v>
      </c>
      <c r="AB1601" s="107">
        <f t="shared" si="6286"/>
        <v>250</v>
      </c>
      <c r="AC1601" s="106">
        <f t="shared" si="6287"/>
        <v>0</v>
      </c>
      <c r="AD1601" s="108">
        <f t="shared" si="6288"/>
        <v>400</v>
      </c>
      <c r="AE1601" s="298">
        <v>400</v>
      </c>
      <c r="AF1601" s="109">
        <f t="shared" si="6289"/>
        <v>0</v>
      </c>
      <c r="AG1601" s="109">
        <v>0</v>
      </c>
      <c r="AH1601" s="109">
        <f t="shared" si="6290"/>
        <v>150</v>
      </c>
      <c r="AI1601" s="341">
        <f t="shared" si="6291"/>
        <v>0.375</v>
      </c>
    </row>
    <row r="1602" spans="1:35" ht="15" hidden="1" customHeight="1" x14ac:dyDescent="0.3">
      <c r="A1602" s="361" t="s">
        <v>2367</v>
      </c>
      <c r="B1602" s="97">
        <v>2016</v>
      </c>
      <c r="C1602" s="97">
        <v>8</v>
      </c>
      <c r="D1602" s="98" t="s">
        <v>2298</v>
      </c>
      <c r="E1602" s="99">
        <v>42585</v>
      </c>
      <c r="F1602" s="99">
        <v>42613</v>
      </c>
      <c r="G1602" s="100">
        <f t="shared" ca="1" si="6279"/>
        <v>0</v>
      </c>
      <c r="H1602" s="96" t="s">
        <v>84</v>
      </c>
      <c r="I1602" s="96" t="s">
        <v>170</v>
      </c>
      <c r="J1602" s="96" t="s">
        <v>2370</v>
      </c>
      <c r="K1602" s="101" t="str">
        <f t="shared" ca="1" si="6280"/>
        <v>Completed</v>
      </c>
      <c r="L1602" s="97" t="s">
        <v>1822</v>
      </c>
      <c r="M1602" s="97" t="s">
        <v>58</v>
      </c>
      <c r="N1602" s="97" t="s">
        <v>59</v>
      </c>
      <c r="O1602" s="97" t="s">
        <v>60</v>
      </c>
      <c r="P1602" s="97" t="s">
        <v>61</v>
      </c>
      <c r="Q1602" s="97" t="s">
        <v>62</v>
      </c>
      <c r="R1602" s="102">
        <v>0.2</v>
      </c>
      <c r="S1602" s="102">
        <v>0.8</v>
      </c>
      <c r="T1602" s="103">
        <v>1000000</v>
      </c>
      <c r="U1602" s="103">
        <v>1002997</v>
      </c>
      <c r="V1602" s="101">
        <f t="shared" si="6281"/>
        <v>0</v>
      </c>
      <c r="W1602" s="101">
        <f t="shared" si="6282"/>
        <v>1000000</v>
      </c>
      <c r="X1602" s="103"/>
      <c r="Y1602" s="104">
        <f t="shared" si="6283"/>
        <v>0</v>
      </c>
      <c r="Z1602" s="105" t="e">
        <f t="shared" si="6284"/>
        <v>#DIV/0!</v>
      </c>
      <c r="AA1602" s="106">
        <f t="shared" si="6285"/>
        <v>200</v>
      </c>
      <c r="AB1602" s="107">
        <f t="shared" si="6286"/>
        <v>200</v>
      </c>
      <c r="AC1602" s="106">
        <f t="shared" si="6287"/>
        <v>0</v>
      </c>
      <c r="AD1602" s="108">
        <f t="shared" si="6288"/>
        <v>800</v>
      </c>
      <c r="AE1602" s="298">
        <v>800</v>
      </c>
      <c r="AF1602" s="109">
        <f t="shared" si="6289"/>
        <v>0</v>
      </c>
      <c r="AG1602" s="109">
        <v>0</v>
      </c>
      <c r="AH1602" s="109">
        <f t="shared" si="6290"/>
        <v>600</v>
      </c>
      <c r="AI1602" s="341">
        <f t="shared" si="6291"/>
        <v>0.75</v>
      </c>
    </row>
    <row r="1603" spans="1:35" ht="15" hidden="1" customHeight="1" x14ac:dyDescent="0.3">
      <c r="A1603" s="361" t="s">
        <v>2368</v>
      </c>
      <c r="B1603" s="97">
        <v>2016</v>
      </c>
      <c r="C1603" s="97">
        <v>8</v>
      </c>
      <c r="D1603" s="98" t="s">
        <v>2298</v>
      </c>
      <c r="E1603" s="99">
        <v>42585</v>
      </c>
      <c r="F1603" s="99">
        <v>42613</v>
      </c>
      <c r="G1603" s="100">
        <f t="shared" ca="1" si="6279"/>
        <v>0</v>
      </c>
      <c r="H1603" s="96" t="s">
        <v>84</v>
      </c>
      <c r="I1603" s="96" t="s">
        <v>170</v>
      </c>
      <c r="J1603" s="96" t="s">
        <v>2370</v>
      </c>
      <c r="K1603" s="101" t="str">
        <f t="shared" ca="1" si="6280"/>
        <v>Completed</v>
      </c>
      <c r="L1603" s="97" t="s">
        <v>175</v>
      </c>
      <c r="M1603" s="97" t="s">
        <v>58</v>
      </c>
      <c r="N1603" s="97" t="s">
        <v>59</v>
      </c>
      <c r="O1603" s="97" t="s">
        <v>60</v>
      </c>
      <c r="P1603" s="97" t="s">
        <v>61</v>
      </c>
      <c r="Q1603" s="97" t="s">
        <v>62</v>
      </c>
      <c r="R1603" s="102"/>
      <c r="S1603" s="102">
        <v>0.8</v>
      </c>
      <c r="T1603" s="103">
        <v>1000000</v>
      </c>
      <c r="U1603" s="103">
        <v>200009</v>
      </c>
      <c r="V1603" s="101">
        <f t="shared" si="6281"/>
        <v>799991</v>
      </c>
      <c r="W1603" s="101">
        <f t="shared" si="6282"/>
        <v>200009</v>
      </c>
      <c r="X1603" s="103">
        <v>16</v>
      </c>
      <c r="Y1603" s="104">
        <f t="shared" si="6283"/>
        <v>7.9996400161992705E-5</v>
      </c>
      <c r="Z1603" s="105">
        <f t="shared" si="6284"/>
        <v>25</v>
      </c>
      <c r="AA1603" s="106">
        <f t="shared" si="6285"/>
        <v>0</v>
      </c>
      <c r="AB1603" s="107">
        <f t="shared" si="6286"/>
        <v>0</v>
      </c>
      <c r="AC1603" s="106">
        <f t="shared" si="6287"/>
        <v>0</v>
      </c>
      <c r="AD1603" s="108">
        <f t="shared" si="6288"/>
        <v>800</v>
      </c>
      <c r="AE1603" s="298">
        <v>400</v>
      </c>
      <c r="AF1603" s="109">
        <f t="shared" si="6289"/>
        <v>-400</v>
      </c>
      <c r="AG1603" s="109">
        <v>0</v>
      </c>
      <c r="AH1603" s="109">
        <f t="shared" si="6290"/>
        <v>400</v>
      </c>
      <c r="AI1603" s="341">
        <f t="shared" si="6291"/>
        <v>1</v>
      </c>
    </row>
    <row r="1604" spans="1:35" ht="15.75" hidden="1" customHeight="1" thickBot="1" x14ac:dyDescent="0.3">
      <c r="A1604" s="360" t="s">
        <v>2369</v>
      </c>
      <c r="B1604" s="157">
        <v>2016</v>
      </c>
      <c r="C1604" s="157">
        <v>8</v>
      </c>
      <c r="D1604" s="342" t="s">
        <v>2298</v>
      </c>
      <c r="E1604" s="159">
        <v>42585</v>
      </c>
      <c r="F1604" s="159">
        <v>42613</v>
      </c>
      <c r="G1604" s="343">
        <f t="shared" ca="1" si="6279"/>
        <v>0</v>
      </c>
      <c r="H1604" s="156" t="s">
        <v>84</v>
      </c>
      <c r="I1604" s="156" t="s">
        <v>170</v>
      </c>
      <c r="J1604" s="156" t="s">
        <v>2370</v>
      </c>
      <c r="K1604" s="344" t="str">
        <f t="shared" ca="1" si="6280"/>
        <v>Completed</v>
      </c>
      <c r="L1604" s="157" t="s">
        <v>1372</v>
      </c>
      <c r="M1604" s="157" t="s">
        <v>58</v>
      </c>
      <c r="N1604" s="157" t="s">
        <v>59</v>
      </c>
      <c r="O1604" s="157" t="s">
        <v>60</v>
      </c>
      <c r="P1604" s="157" t="s">
        <v>61</v>
      </c>
      <c r="Q1604" s="157" t="s">
        <v>62</v>
      </c>
      <c r="R1604" s="158"/>
      <c r="S1604" s="158">
        <v>0.8</v>
      </c>
      <c r="T1604" s="345">
        <v>0</v>
      </c>
      <c r="U1604" s="345"/>
      <c r="V1604" s="344">
        <f t="shared" si="6281"/>
        <v>0</v>
      </c>
      <c r="W1604" s="344">
        <f t="shared" si="6282"/>
        <v>0</v>
      </c>
      <c r="X1604" s="345"/>
      <c r="Y1604" s="346" t="e">
        <f t="shared" si="6283"/>
        <v>#DIV/0!</v>
      </c>
      <c r="Z1604" s="347" t="e">
        <f t="shared" si="6284"/>
        <v>#DIV/0!</v>
      </c>
      <c r="AA1604" s="348">
        <f t="shared" si="6285"/>
        <v>0</v>
      </c>
      <c r="AB1604" s="349">
        <f t="shared" si="6286"/>
        <v>0</v>
      </c>
      <c r="AC1604" s="348">
        <f t="shared" si="6287"/>
        <v>0</v>
      </c>
      <c r="AD1604" s="350">
        <f t="shared" si="6288"/>
        <v>0</v>
      </c>
      <c r="AE1604" s="351">
        <f>IF((SUMIF($J$7:$J$1048576,J1604,$U$7:$U$1048576))&gt;(SUMIF($J$7:$J$1048576,J1604,$T$7:$T$1048576)),AD1604,(IF(O1604="cpv",(U1604*S1604),(U1604*S1604/1000))))</f>
        <v>0</v>
      </c>
      <c r="AF1604" s="352">
        <f t="shared" si="6289"/>
        <v>0</v>
      </c>
      <c r="AG1604" s="352">
        <v>0</v>
      </c>
      <c r="AH1604" s="352">
        <f t="shared" si="6290"/>
        <v>0</v>
      </c>
      <c r="AI1604" s="353" t="e">
        <f t="shared" si="6291"/>
        <v>#DIV/0!</v>
      </c>
    </row>
    <row r="1605" spans="1:35" ht="15" hidden="1" customHeight="1" x14ac:dyDescent="0.3">
      <c r="A1605" s="359" t="s">
        <v>2371</v>
      </c>
      <c r="B1605" s="111">
        <v>2016</v>
      </c>
      <c r="C1605" s="111">
        <v>8</v>
      </c>
      <c r="D1605" s="112" t="s">
        <v>2298</v>
      </c>
      <c r="E1605" s="113">
        <v>42585</v>
      </c>
      <c r="F1605" s="113">
        <v>42613</v>
      </c>
      <c r="G1605" s="114">
        <f t="shared" ca="1" si="6279"/>
        <v>0</v>
      </c>
      <c r="H1605" s="115" t="s">
        <v>84</v>
      </c>
      <c r="I1605" s="115" t="s">
        <v>170</v>
      </c>
      <c r="J1605" s="115" t="s">
        <v>2373</v>
      </c>
      <c r="K1605" s="116" t="str">
        <f t="shared" ca="1" si="6280"/>
        <v>Completed</v>
      </c>
      <c r="L1605" s="111" t="s">
        <v>77</v>
      </c>
      <c r="M1605" s="111" t="s">
        <v>58</v>
      </c>
      <c r="N1605" s="111" t="s">
        <v>108</v>
      </c>
      <c r="O1605" s="111" t="s">
        <v>109</v>
      </c>
      <c r="P1605" s="111" t="s">
        <v>100</v>
      </c>
      <c r="Q1605" s="111" t="s">
        <v>101</v>
      </c>
      <c r="R1605" s="117">
        <v>1.4999999999999999E-2</v>
      </c>
      <c r="S1605" s="117">
        <v>0.03</v>
      </c>
      <c r="T1605" s="118">
        <v>30000</v>
      </c>
      <c r="U1605" s="118">
        <v>32258</v>
      </c>
      <c r="V1605" s="116">
        <f t="shared" si="6281"/>
        <v>0</v>
      </c>
      <c r="W1605" s="116">
        <f t="shared" si="6282"/>
        <v>30000</v>
      </c>
      <c r="X1605" s="118">
        <v>1077</v>
      </c>
      <c r="Y1605" s="119">
        <f t="shared" si="6283"/>
        <v>3.3387066774133549E-2</v>
      </c>
      <c r="Z1605" s="120">
        <f t="shared" si="6284"/>
        <v>0.55710306406685239</v>
      </c>
      <c r="AA1605" s="121">
        <f t="shared" si="6285"/>
        <v>450</v>
      </c>
      <c r="AB1605" s="122">
        <f t="shared" si="6286"/>
        <v>450</v>
      </c>
      <c r="AC1605" s="121">
        <f t="shared" si="6287"/>
        <v>0</v>
      </c>
      <c r="AD1605" s="123">
        <f t="shared" si="6288"/>
        <v>900</v>
      </c>
      <c r="AE1605" s="293">
        <v>600</v>
      </c>
      <c r="AF1605" s="124">
        <f t="shared" si="6289"/>
        <v>-300</v>
      </c>
      <c r="AG1605" s="124">
        <v>0</v>
      </c>
      <c r="AH1605" s="124">
        <f t="shared" si="6290"/>
        <v>150</v>
      </c>
      <c r="AI1605" s="340">
        <f t="shared" si="6291"/>
        <v>0.25</v>
      </c>
    </row>
    <row r="1606" spans="1:35" ht="15.75" hidden="1" customHeight="1" thickBot="1" x14ac:dyDescent="0.3">
      <c r="A1606" s="360" t="s">
        <v>2372</v>
      </c>
      <c r="B1606" s="157">
        <v>2016</v>
      </c>
      <c r="C1606" s="157">
        <v>8</v>
      </c>
      <c r="D1606" s="342" t="s">
        <v>2298</v>
      </c>
      <c r="E1606" s="159">
        <v>42585</v>
      </c>
      <c r="F1606" s="159">
        <v>42613</v>
      </c>
      <c r="G1606" s="343">
        <f t="shared" ca="1" si="6279"/>
        <v>0</v>
      </c>
      <c r="H1606" s="156" t="s">
        <v>84</v>
      </c>
      <c r="I1606" s="156" t="s">
        <v>170</v>
      </c>
      <c r="J1606" s="156" t="s">
        <v>2373</v>
      </c>
      <c r="K1606" s="344" t="str">
        <f t="shared" ca="1" si="6280"/>
        <v>Completed</v>
      </c>
      <c r="L1606" s="157" t="s">
        <v>57</v>
      </c>
      <c r="M1606" s="157" t="s">
        <v>58</v>
      </c>
      <c r="N1606" s="157" t="s">
        <v>108</v>
      </c>
      <c r="O1606" s="157" t="s">
        <v>109</v>
      </c>
      <c r="P1606" s="157" t="s">
        <v>100</v>
      </c>
      <c r="Q1606" s="157" t="s">
        <v>101</v>
      </c>
      <c r="R1606" s="158">
        <v>1.4999999999999999E-2</v>
      </c>
      <c r="S1606" s="158">
        <v>0.03</v>
      </c>
      <c r="T1606" s="345">
        <v>80000</v>
      </c>
      <c r="U1606" s="345">
        <v>79838</v>
      </c>
      <c r="V1606" s="344">
        <f t="shared" si="6281"/>
        <v>162</v>
      </c>
      <c r="W1606" s="344">
        <f t="shared" si="6282"/>
        <v>79838</v>
      </c>
      <c r="X1606" s="345">
        <v>6791</v>
      </c>
      <c r="Y1606" s="346">
        <f t="shared" si="6283"/>
        <v>8.5059745985620883E-2</v>
      </c>
      <c r="Z1606" s="347">
        <f t="shared" si="6284"/>
        <v>0.35340892357532028</v>
      </c>
      <c r="AA1606" s="348">
        <f t="shared" si="6285"/>
        <v>1200</v>
      </c>
      <c r="AB1606" s="349">
        <f t="shared" si="6286"/>
        <v>1197.57</v>
      </c>
      <c r="AC1606" s="348">
        <f t="shared" si="6287"/>
        <v>-2.4300000000000637</v>
      </c>
      <c r="AD1606" s="350">
        <f t="shared" si="6288"/>
        <v>2400</v>
      </c>
      <c r="AE1606" s="351">
        <f>IF((SUMIF($J$7:$J$1048576,J1606,$U$7:$U$1048576))&gt;(SUMIF($J$7:$J$1048576,J1606,$T$7:$T$1048576)),AD1606,(IF(O1606="cpv",(U1606*S1606),(U1606*S1606/1000))))</f>
        <v>2400</v>
      </c>
      <c r="AF1606" s="352">
        <f t="shared" si="6289"/>
        <v>0</v>
      </c>
      <c r="AG1606" s="352">
        <v>0</v>
      </c>
      <c r="AH1606" s="352">
        <f t="shared" si="6290"/>
        <v>1202.43</v>
      </c>
      <c r="AI1606" s="353">
        <f t="shared" si="6291"/>
        <v>0.50101249999999997</v>
      </c>
    </row>
    <row r="1607" spans="1:35" ht="15" hidden="1" customHeight="1" x14ac:dyDescent="0.3">
      <c r="A1607" s="359" t="s">
        <v>2374</v>
      </c>
      <c r="B1607" s="111">
        <v>2016</v>
      </c>
      <c r="C1607" s="111">
        <v>8</v>
      </c>
      <c r="D1607" s="112" t="s">
        <v>2298</v>
      </c>
      <c r="E1607" s="113">
        <v>42586</v>
      </c>
      <c r="F1607" s="113">
        <v>42587</v>
      </c>
      <c r="G1607" s="114">
        <f t="shared" ca="1" si="6279"/>
        <v>0</v>
      </c>
      <c r="H1607" s="115" t="s">
        <v>74</v>
      </c>
      <c r="I1607" s="115" t="s">
        <v>75</v>
      </c>
      <c r="J1607" s="115" t="s">
        <v>2377</v>
      </c>
      <c r="K1607" s="116" t="str">
        <f t="shared" ca="1" si="6280"/>
        <v>Completed</v>
      </c>
      <c r="L1607" s="111" t="s">
        <v>82</v>
      </c>
      <c r="M1607" s="111" t="s">
        <v>58</v>
      </c>
      <c r="N1607" s="111" t="s">
        <v>78</v>
      </c>
      <c r="O1607" s="111" t="s">
        <v>60</v>
      </c>
      <c r="P1607" s="111" t="s">
        <v>79</v>
      </c>
      <c r="Q1607" s="111" t="s">
        <v>79</v>
      </c>
      <c r="R1607" s="117">
        <v>0.5</v>
      </c>
      <c r="S1607" s="117">
        <v>6</v>
      </c>
      <c r="T1607" s="118">
        <v>400000</v>
      </c>
      <c r="U1607" s="118">
        <v>400524</v>
      </c>
      <c r="V1607" s="116">
        <f t="shared" si="6281"/>
        <v>0</v>
      </c>
      <c r="W1607" s="116">
        <f t="shared" si="6282"/>
        <v>400000</v>
      </c>
      <c r="X1607" s="118"/>
      <c r="Y1607" s="119">
        <f t="shared" si="6283"/>
        <v>0</v>
      </c>
      <c r="Z1607" s="120" t="e">
        <f t="shared" si="6284"/>
        <v>#DIV/0!</v>
      </c>
      <c r="AA1607" s="121">
        <f t="shared" si="6285"/>
        <v>200</v>
      </c>
      <c r="AB1607" s="122">
        <f t="shared" si="6286"/>
        <v>200</v>
      </c>
      <c r="AC1607" s="121">
        <f t="shared" si="6287"/>
        <v>0</v>
      </c>
      <c r="AD1607" s="123">
        <f t="shared" si="6288"/>
        <v>2400</v>
      </c>
      <c r="AE1607" s="293">
        <v>2410</v>
      </c>
      <c r="AF1607" s="124">
        <f t="shared" si="6289"/>
        <v>10</v>
      </c>
      <c r="AG1607" s="124">
        <v>0</v>
      </c>
      <c r="AH1607" s="124">
        <f t="shared" si="6290"/>
        <v>2210</v>
      </c>
      <c r="AI1607" s="340">
        <f t="shared" si="6291"/>
        <v>0.91701244813278004</v>
      </c>
    </row>
    <row r="1608" spans="1:35" ht="15" hidden="1" customHeight="1" x14ac:dyDescent="0.3">
      <c r="A1608" s="361" t="s">
        <v>2375</v>
      </c>
      <c r="B1608" s="97">
        <v>2016</v>
      </c>
      <c r="C1608" s="97">
        <v>8</v>
      </c>
      <c r="D1608" s="98" t="s">
        <v>2298</v>
      </c>
      <c r="E1608" s="99">
        <v>42586</v>
      </c>
      <c r="F1608" s="99">
        <v>42587</v>
      </c>
      <c r="G1608" s="100">
        <f t="shared" ca="1" si="6279"/>
        <v>0</v>
      </c>
      <c r="H1608" s="96" t="s">
        <v>74</v>
      </c>
      <c r="I1608" s="96" t="s">
        <v>75</v>
      </c>
      <c r="J1608" s="96" t="s">
        <v>2377</v>
      </c>
      <c r="K1608" s="101" t="str">
        <f t="shared" ca="1" si="6280"/>
        <v>Completed</v>
      </c>
      <c r="L1608" s="97" t="s">
        <v>64</v>
      </c>
      <c r="M1608" s="97" t="s">
        <v>58</v>
      </c>
      <c r="N1608" s="97" t="s">
        <v>78</v>
      </c>
      <c r="O1608" s="97" t="s">
        <v>60</v>
      </c>
      <c r="P1608" s="97" t="s">
        <v>79</v>
      </c>
      <c r="Q1608" s="97" t="s">
        <v>79</v>
      </c>
      <c r="R1608" s="102">
        <v>2.5</v>
      </c>
      <c r="S1608" s="102">
        <v>6</v>
      </c>
      <c r="T1608" s="103">
        <v>250000</v>
      </c>
      <c r="U1608" s="103">
        <v>198850</v>
      </c>
      <c r="V1608" s="101">
        <f t="shared" si="6281"/>
        <v>51150</v>
      </c>
      <c r="W1608" s="101">
        <f t="shared" si="6282"/>
        <v>198850</v>
      </c>
      <c r="X1608" s="103">
        <v>2793</v>
      </c>
      <c r="Y1608" s="104">
        <f t="shared" si="6283"/>
        <v>1.4045763138043751E-2</v>
      </c>
      <c r="Z1608" s="105">
        <f t="shared" si="6284"/>
        <v>0.42606516290726815</v>
      </c>
      <c r="AA1608" s="106">
        <f t="shared" si="6285"/>
        <v>625</v>
      </c>
      <c r="AB1608" s="107">
        <f t="shared" si="6286"/>
        <v>497.125</v>
      </c>
      <c r="AC1608" s="106">
        <f t="shared" si="6287"/>
        <v>-127.875</v>
      </c>
      <c r="AD1608" s="108">
        <f t="shared" si="6288"/>
        <v>1500</v>
      </c>
      <c r="AE1608" s="298">
        <v>1190</v>
      </c>
      <c r="AF1608" s="109">
        <f t="shared" si="6289"/>
        <v>-310</v>
      </c>
      <c r="AG1608" s="109">
        <v>0</v>
      </c>
      <c r="AH1608" s="109">
        <f t="shared" si="6290"/>
        <v>692.875</v>
      </c>
      <c r="AI1608" s="341">
        <f t="shared" si="6291"/>
        <v>0.58224789915966391</v>
      </c>
    </row>
    <row r="1609" spans="1:35" ht="15.75" hidden="1" customHeight="1" thickBot="1" x14ac:dyDescent="0.3">
      <c r="A1609" s="360" t="s">
        <v>2376</v>
      </c>
      <c r="B1609" s="157">
        <v>2016</v>
      </c>
      <c r="C1609" s="157">
        <v>8</v>
      </c>
      <c r="D1609" s="342" t="s">
        <v>2298</v>
      </c>
      <c r="E1609" s="159">
        <v>42586</v>
      </c>
      <c r="F1609" s="159">
        <v>42587</v>
      </c>
      <c r="G1609" s="343">
        <f t="shared" ca="1" si="6279"/>
        <v>0</v>
      </c>
      <c r="H1609" s="156" t="s">
        <v>74</v>
      </c>
      <c r="I1609" s="156" t="s">
        <v>75</v>
      </c>
      <c r="J1609" s="156" t="s">
        <v>2377</v>
      </c>
      <c r="K1609" s="344" t="str">
        <f t="shared" ca="1" si="6280"/>
        <v>Completed</v>
      </c>
      <c r="L1609" s="157" t="s">
        <v>410</v>
      </c>
      <c r="M1609" s="157" t="s">
        <v>58</v>
      </c>
      <c r="N1609" s="157" t="s">
        <v>78</v>
      </c>
      <c r="O1609" s="157" t="s">
        <v>60</v>
      </c>
      <c r="P1609" s="157" t="s">
        <v>79</v>
      </c>
      <c r="Q1609" s="157" t="s">
        <v>79</v>
      </c>
      <c r="R1609" s="158">
        <v>2</v>
      </c>
      <c r="S1609" s="158">
        <v>6</v>
      </c>
      <c r="T1609" s="345">
        <v>70000</v>
      </c>
      <c r="U1609" s="345">
        <v>72418</v>
      </c>
      <c r="V1609" s="344">
        <f t="shared" si="6281"/>
        <v>0</v>
      </c>
      <c r="W1609" s="344">
        <f t="shared" si="6282"/>
        <v>70000</v>
      </c>
      <c r="X1609" s="345"/>
      <c r="Y1609" s="346">
        <f t="shared" si="6283"/>
        <v>0</v>
      </c>
      <c r="Z1609" s="347" t="e">
        <f t="shared" si="6284"/>
        <v>#DIV/0!</v>
      </c>
      <c r="AA1609" s="348">
        <f t="shared" si="6285"/>
        <v>140</v>
      </c>
      <c r="AB1609" s="349">
        <f t="shared" si="6286"/>
        <v>140</v>
      </c>
      <c r="AC1609" s="348">
        <f t="shared" si="6287"/>
        <v>0</v>
      </c>
      <c r="AD1609" s="350">
        <f t="shared" si="6288"/>
        <v>420</v>
      </c>
      <c r="AE1609" s="351">
        <v>400</v>
      </c>
      <c r="AF1609" s="352">
        <f t="shared" si="6289"/>
        <v>-20</v>
      </c>
      <c r="AG1609" s="352">
        <v>0</v>
      </c>
      <c r="AH1609" s="352">
        <f t="shared" si="6290"/>
        <v>260</v>
      </c>
      <c r="AI1609" s="353">
        <f t="shared" si="6291"/>
        <v>0.65</v>
      </c>
    </row>
    <row r="1610" spans="1:35" ht="15.75" hidden="1" customHeight="1" thickBot="1" x14ac:dyDescent="0.3">
      <c r="A1610" s="362" t="s">
        <v>2378</v>
      </c>
      <c r="B1610" s="141">
        <v>2016</v>
      </c>
      <c r="C1610" s="141">
        <v>8</v>
      </c>
      <c r="D1610" s="142" t="s">
        <v>2298</v>
      </c>
      <c r="E1610" s="143">
        <v>42586</v>
      </c>
      <c r="F1610" s="143">
        <v>42587</v>
      </c>
      <c r="G1610" s="144">
        <f t="shared" ca="1" si="6279"/>
        <v>0</v>
      </c>
      <c r="H1610" s="145" t="s">
        <v>74</v>
      </c>
      <c r="I1610" s="145" t="s">
        <v>75</v>
      </c>
      <c r="J1610" s="145" t="s">
        <v>2379</v>
      </c>
      <c r="K1610" s="146" t="str">
        <f t="shared" ca="1" si="6280"/>
        <v>Completed</v>
      </c>
      <c r="L1610" s="141" t="s">
        <v>305</v>
      </c>
      <c r="M1610" s="141" t="s">
        <v>58</v>
      </c>
      <c r="N1610" s="141" t="s">
        <v>306</v>
      </c>
      <c r="O1610" s="141" t="s">
        <v>60</v>
      </c>
      <c r="P1610" s="141" t="s">
        <v>79</v>
      </c>
      <c r="Q1610" s="141" t="s">
        <v>79</v>
      </c>
      <c r="R1610" s="147">
        <v>3</v>
      </c>
      <c r="S1610" s="147">
        <v>10</v>
      </c>
      <c r="T1610" s="148">
        <v>600000</v>
      </c>
      <c r="U1610" s="148">
        <v>620261</v>
      </c>
      <c r="V1610" s="146">
        <f t="shared" si="6281"/>
        <v>0</v>
      </c>
      <c r="W1610" s="146">
        <f t="shared" si="6282"/>
        <v>600000</v>
      </c>
      <c r="X1610" s="148"/>
      <c r="Y1610" s="149">
        <f t="shared" si="6283"/>
        <v>0</v>
      </c>
      <c r="Z1610" s="150" t="e">
        <f t="shared" si="6284"/>
        <v>#DIV/0!</v>
      </c>
      <c r="AA1610" s="151">
        <f t="shared" si="6285"/>
        <v>1800</v>
      </c>
      <c r="AB1610" s="152">
        <f t="shared" si="6286"/>
        <v>1800</v>
      </c>
      <c r="AC1610" s="151">
        <f t="shared" si="6287"/>
        <v>0</v>
      </c>
      <c r="AD1610" s="153">
        <f t="shared" si="6288"/>
        <v>6000</v>
      </c>
      <c r="AE1610" s="295">
        <f>IF((SUMIF($J$7:$J$1048576,J1610,$U$7:$U$1048576))&gt;(SUMIF($J$7:$J$1048576,J1610,$T$7:$T$1048576)),AD1610,(IF(O1610="cpv",(U1610*S1610),(U1610*S1610/1000))))</f>
        <v>6000</v>
      </c>
      <c r="AF1610" s="154">
        <f t="shared" si="6289"/>
        <v>0</v>
      </c>
      <c r="AG1610" s="154">
        <v>0</v>
      </c>
      <c r="AH1610" s="154">
        <f t="shared" si="6290"/>
        <v>4200</v>
      </c>
      <c r="AI1610" s="354">
        <f t="shared" si="6291"/>
        <v>0.7</v>
      </c>
    </row>
    <row r="1611" spans="1:35" ht="15" hidden="1" customHeight="1" x14ac:dyDescent="0.3">
      <c r="A1611" s="359" t="s">
        <v>2380</v>
      </c>
      <c r="B1611" s="111">
        <v>2016</v>
      </c>
      <c r="C1611" s="111">
        <v>8</v>
      </c>
      <c r="D1611" s="112" t="s">
        <v>2298</v>
      </c>
      <c r="E1611" s="113">
        <v>42586</v>
      </c>
      <c r="F1611" s="113">
        <v>42613</v>
      </c>
      <c r="G1611" s="114">
        <f t="shared" ca="1" si="6279"/>
        <v>0</v>
      </c>
      <c r="H1611" s="115" t="s">
        <v>84</v>
      </c>
      <c r="I1611" s="115" t="s">
        <v>170</v>
      </c>
      <c r="J1611" s="115" t="s">
        <v>2385</v>
      </c>
      <c r="K1611" s="116" t="str">
        <f t="shared" ca="1" si="6280"/>
        <v>Completed</v>
      </c>
      <c r="L1611" s="111" t="s">
        <v>175</v>
      </c>
      <c r="M1611" s="111" t="s">
        <v>58</v>
      </c>
      <c r="N1611" s="111" t="s">
        <v>59</v>
      </c>
      <c r="O1611" s="111" t="s">
        <v>60</v>
      </c>
      <c r="P1611" s="111" t="s">
        <v>61</v>
      </c>
      <c r="Q1611" s="111" t="s">
        <v>62</v>
      </c>
      <c r="R1611" s="117">
        <v>1</v>
      </c>
      <c r="S1611" s="117">
        <v>2</v>
      </c>
      <c r="T1611" s="118">
        <v>2000000</v>
      </c>
      <c r="U1611" s="118">
        <v>34362</v>
      </c>
      <c r="V1611" s="116">
        <f t="shared" si="6281"/>
        <v>1965638</v>
      </c>
      <c r="W1611" s="116">
        <f t="shared" si="6282"/>
        <v>34362</v>
      </c>
      <c r="X1611" s="118"/>
      <c r="Y1611" s="119">
        <f t="shared" si="6283"/>
        <v>0</v>
      </c>
      <c r="Z1611" s="120" t="e">
        <f t="shared" si="6284"/>
        <v>#DIV/0!</v>
      </c>
      <c r="AA1611" s="121">
        <f t="shared" si="6285"/>
        <v>2000</v>
      </c>
      <c r="AB1611" s="122">
        <f t="shared" si="6286"/>
        <v>34.362000000000002</v>
      </c>
      <c r="AC1611" s="121">
        <f t="shared" si="6287"/>
        <v>-1965.6379999999999</v>
      </c>
      <c r="AD1611" s="123">
        <f t="shared" si="6288"/>
        <v>4000</v>
      </c>
      <c r="AE1611" s="293">
        <v>50</v>
      </c>
      <c r="AF1611" s="124">
        <f t="shared" si="6289"/>
        <v>-3950</v>
      </c>
      <c r="AG1611" s="124">
        <v>0</v>
      </c>
      <c r="AH1611" s="124">
        <f t="shared" si="6290"/>
        <v>15.637999999999998</v>
      </c>
      <c r="AI1611" s="340">
        <f t="shared" si="6291"/>
        <v>0.31275999999999998</v>
      </c>
    </row>
    <row r="1612" spans="1:35" ht="15" hidden="1" customHeight="1" x14ac:dyDescent="0.3">
      <c r="A1612" s="361" t="s">
        <v>2381</v>
      </c>
      <c r="B1612" s="97">
        <v>2016</v>
      </c>
      <c r="C1612" s="97">
        <v>8</v>
      </c>
      <c r="D1612" s="98" t="s">
        <v>2298</v>
      </c>
      <c r="E1612" s="99">
        <v>42586</v>
      </c>
      <c r="F1612" s="99">
        <v>42613</v>
      </c>
      <c r="G1612" s="100">
        <f t="shared" ca="1" si="6279"/>
        <v>0</v>
      </c>
      <c r="H1612" s="96" t="s">
        <v>84</v>
      </c>
      <c r="I1612" s="96" t="s">
        <v>170</v>
      </c>
      <c r="J1612" s="96" t="s">
        <v>2385</v>
      </c>
      <c r="K1612" s="101" t="str">
        <f t="shared" ca="1" si="6280"/>
        <v>Completed</v>
      </c>
      <c r="L1612" s="97" t="s">
        <v>1372</v>
      </c>
      <c r="M1612" s="97" t="s">
        <v>58</v>
      </c>
      <c r="N1612" s="97" t="s">
        <v>59</v>
      </c>
      <c r="O1612" s="97" t="s">
        <v>60</v>
      </c>
      <c r="P1612" s="97" t="s">
        <v>61</v>
      </c>
      <c r="Q1612" s="97" t="s">
        <v>62</v>
      </c>
      <c r="R1612" s="102">
        <v>0</v>
      </c>
      <c r="S1612" s="102">
        <v>2</v>
      </c>
      <c r="T1612" s="103">
        <v>0</v>
      </c>
      <c r="U1612" s="103"/>
      <c r="V1612" s="101">
        <f t="shared" si="6281"/>
        <v>0</v>
      </c>
      <c r="W1612" s="101">
        <f t="shared" si="6282"/>
        <v>0</v>
      </c>
      <c r="X1612" s="103"/>
      <c r="Y1612" s="104" t="e">
        <f t="shared" si="6283"/>
        <v>#DIV/0!</v>
      </c>
      <c r="Z1612" s="105" t="e">
        <f t="shared" si="6284"/>
        <v>#DIV/0!</v>
      </c>
      <c r="AA1612" s="106">
        <f t="shared" si="6285"/>
        <v>0</v>
      </c>
      <c r="AB1612" s="107">
        <f t="shared" si="6286"/>
        <v>0</v>
      </c>
      <c r="AC1612" s="106">
        <f t="shared" si="6287"/>
        <v>0</v>
      </c>
      <c r="AD1612" s="108">
        <f t="shared" si="6288"/>
        <v>0</v>
      </c>
      <c r="AE1612" s="298">
        <f>IF((SUMIF($J$7:$J$1048576,J1612,$U$7:$U$1048576))&gt;(SUMIF($J$7:$J$1048576,J1612,$T$7:$T$1048576)),AD1612,(IF(O1612="cpv",(U1612*S1612),(U1612*S1612/1000))))</f>
        <v>0</v>
      </c>
      <c r="AF1612" s="109">
        <f t="shared" si="6289"/>
        <v>0</v>
      </c>
      <c r="AG1612" s="109">
        <v>0</v>
      </c>
      <c r="AH1612" s="109">
        <f t="shared" si="6290"/>
        <v>0</v>
      </c>
      <c r="AI1612" s="341" t="e">
        <f t="shared" si="6291"/>
        <v>#DIV/0!</v>
      </c>
    </row>
    <row r="1613" spans="1:35" ht="15" hidden="1" customHeight="1" x14ac:dyDescent="0.3">
      <c r="A1613" s="361" t="s">
        <v>2382</v>
      </c>
      <c r="B1613" s="97">
        <v>2016</v>
      </c>
      <c r="C1613" s="97">
        <v>8</v>
      </c>
      <c r="D1613" s="98" t="s">
        <v>2298</v>
      </c>
      <c r="E1613" s="99">
        <v>42586</v>
      </c>
      <c r="F1613" s="99">
        <v>42613</v>
      </c>
      <c r="G1613" s="100">
        <f t="shared" ca="1" si="6279"/>
        <v>0</v>
      </c>
      <c r="H1613" s="96" t="s">
        <v>84</v>
      </c>
      <c r="I1613" s="96" t="s">
        <v>170</v>
      </c>
      <c r="J1613" s="96" t="s">
        <v>2385</v>
      </c>
      <c r="K1613" s="101" t="str">
        <f t="shared" ca="1" si="6280"/>
        <v>Completed</v>
      </c>
      <c r="L1613" s="97" t="s">
        <v>64</v>
      </c>
      <c r="M1613" s="97" t="s">
        <v>58</v>
      </c>
      <c r="N1613" s="97" t="s">
        <v>59</v>
      </c>
      <c r="O1613" s="97" t="s">
        <v>60</v>
      </c>
      <c r="P1613" s="97" t="s">
        <v>61</v>
      </c>
      <c r="Q1613" s="97" t="s">
        <v>62</v>
      </c>
      <c r="R1613" s="102">
        <v>0.2</v>
      </c>
      <c r="S1613" s="102">
        <v>2</v>
      </c>
      <c r="T1613" s="103">
        <v>3700000</v>
      </c>
      <c r="U1613" s="103">
        <v>3700163</v>
      </c>
      <c r="V1613" s="101">
        <f t="shared" si="6281"/>
        <v>0</v>
      </c>
      <c r="W1613" s="101">
        <f t="shared" si="6282"/>
        <v>3700000</v>
      </c>
      <c r="X1613" s="103">
        <v>729</v>
      </c>
      <c r="Y1613" s="104">
        <f t="shared" si="6283"/>
        <v>1.9701834757009353E-4</v>
      </c>
      <c r="Z1613" s="105">
        <f t="shared" si="6284"/>
        <v>10.150891632373114</v>
      </c>
      <c r="AA1613" s="106">
        <f t="shared" si="6285"/>
        <v>740</v>
      </c>
      <c r="AB1613" s="107">
        <f t="shared" si="6286"/>
        <v>740</v>
      </c>
      <c r="AC1613" s="106">
        <f t="shared" si="6287"/>
        <v>0</v>
      </c>
      <c r="AD1613" s="108">
        <f t="shared" si="6288"/>
        <v>7400</v>
      </c>
      <c r="AE1613" s="298">
        <v>7400</v>
      </c>
      <c r="AF1613" s="109">
        <f t="shared" si="6289"/>
        <v>0</v>
      </c>
      <c r="AG1613" s="109">
        <v>0</v>
      </c>
      <c r="AH1613" s="109">
        <f t="shared" si="6290"/>
        <v>6660</v>
      </c>
      <c r="AI1613" s="341">
        <f t="shared" si="6291"/>
        <v>0.9</v>
      </c>
    </row>
    <row r="1614" spans="1:35" ht="15" hidden="1" customHeight="1" x14ac:dyDescent="0.3">
      <c r="A1614" s="361" t="s">
        <v>2383</v>
      </c>
      <c r="B1614" s="97">
        <v>2016</v>
      </c>
      <c r="C1614" s="97">
        <v>8</v>
      </c>
      <c r="D1614" s="98" t="s">
        <v>2298</v>
      </c>
      <c r="E1614" s="99">
        <v>42586</v>
      </c>
      <c r="F1614" s="99">
        <v>42613</v>
      </c>
      <c r="G1614" s="100">
        <f t="shared" ca="1" si="6279"/>
        <v>0</v>
      </c>
      <c r="H1614" s="96" t="s">
        <v>84</v>
      </c>
      <c r="I1614" s="96" t="s">
        <v>170</v>
      </c>
      <c r="J1614" s="96" t="s">
        <v>2385</v>
      </c>
      <c r="K1614" s="101" t="str">
        <f t="shared" ca="1" si="6280"/>
        <v>Completed</v>
      </c>
      <c r="L1614" s="97" t="s">
        <v>2386</v>
      </c>
      <c r="M1614" s="97" t="s">
        <v>58</v>
      </c>
      <c r="N1614" s="97" t="s">
        <v>59</v>
      </c>
      <c r="O1614" s="97" t="s">
        <v>60</v>
      </c>
      <c r="P1614" s="97" t="s">
        <v>61</v>
      </c>
      <c r="Q1614" s="97" t="s">
        <v>62</v>
      </c>
      <c r="R1614" s="102">
        <v>0.3</v>
      </c>
      <c r="S1614" s="102">
        <v>2</v>
      </c>
      <c r="T1614" s="103">
        <v>1000000</v>
      </c>
      <c r="U1614" s="103">
        <v>1100083</v>
      </c>
      <c r="V1614" s="101">
        <f t="shared" si="6281"/>
        <v>0</v>
      </c>
      <c r="W1614" s="101">
        <f t="shared" si="6282"/>
        <v>1000000</v>
      </c>
      <c r="X1614" s="103">
        <v>104</v>
      </c>
      <c r="Y1614" s="104">
        <f t="shared" si="6283"/>
        <v>9.4538321199400406E-5</v>
      </c>
      <c r="Z1614" s="105">
        <f t="shared" si="6284"/>
        <v>11.538461538461538</v>
      </c>
      <c r="AA1614" s="106">
        <f t="shared" si="6285"/>
        <v>300</v>
      </c>
      <c r="AB1614" s="107">
        <f t="shared" si="6286"/>
        <v>300</v>
      </c>
      <c r="AC1614" s="106">
        <f t="shared" si="6287"/>
        <v>0</v>
      </c>
      <c r="AD1614" s="108">
        <f t="shared" si="6288"/>
        <v>2000</v>
      </c>
      <c r="AE1614" s="298">
        <v>1200</v>
      </c>
      <c r="AF1614" s="109">
        <f t="shared" si="6289"/>
        <v>-800</v>
      </c>
      <c r="AG1614" s="109">
        <v>0</v>
      </c>
      <c r="AH1614" s="109">
        <f t="shared" si="6290"/>
        <v>900</v>
      </c>
      <c r="AI1614" s="341">
        <f t="shared" si="6291"/>
        <v>0.75</v>
      </c>
    </row>
    <row r="1615" spans="1:35" ht="15.75" hidden="1" customHeight="1" thickBot="1" x14ac:dyDescent="0.3">
      <c r="A1615" s="360" t="s">
        <v>2384</v>
      </c>
      <c r="B1615" s="157">
        <v>2016</v>
      </c>
      <c r="C1615" s="157">
        <v>8</v>
      </c>
      <c r="D1615" s="342" t="s">
        <v>2298</v>
      </c>
      <c r="E1615" s="159">
        <v>42586</v>
      </c>
      <c r="F1615" s="159">
        <v>42613</v>
      </c>
      <c r="G1615" s="343">
        <f t="shared" ca="1" si="6279"/>
        <v>0</v>
      </c>
      <c r="H1615" s="156" t="s">
        <v>84</v>
      </c>
      <c r="I1615" s="156" t="s">
        <v>170</v>
      </c>
      <c r="J1615" s="156" t="s">
        <v>2385</v>
      </c>
      <c r="K1615" s="344" t="str">
        <f t="shared" ca="1" si="6280"/>
        <v>Completed</v>
      </c>
      <c r="L1615" s="157" t="s">
        <v>1377</v>
      </c>
      <c r="M1615" s="157" t="s">
        <v>58</v>
      </c>
      <c r="N1615" s="157" t="s">
        <v>59</v>
      </c>
      <c r="O1615" s="157" t="s">
        <v>42</v>
      </c>
      <c r="P1615" s="157" t="s">
        <v>61</v>
      </c>
      <c r="Q1615" s="157" t="s">
        <v>62</v>
      </c>
      <c r="R1615" s="158">
        <v>0.2</v>
      </c>
      <c r="S1615" s="158">
        <v>2</v>
      </c>
      <c r="T1615" s="345">
        <v>5000</v>
      </c>
      <c r="U1615" s="345">
        <v>5145</v>
      </c>
      <c r="V1615" s="344">
        <f t="shared" si="6281"/>
        <v>0</v>
      </c>
      <c r="W1615" s="344">
        <f t="shared" si="6282"/>
        <v>5000</v>
      </c>
      <c r="X1615" s="345"/>
      <c r="Y1615" s="346">
        <f t="shared" si="6283"/>
        <v>0</v>
      </c>
      <c r="Z1615" s="347" t="e">
        <f t="shared" si="6284"/>
        <v>#DIV/0!</v>
      </c>
      <c r="AA1615" s="348">
        <f t="shared" si="6285"/>
        <v>1</v>
      </c>
      <c r="AB1615" s="349">
        <v>1000</v>
      </c>
      <c r="AC1615" s="348">
        <f t="shared" si="6287"/>
        <v>999</v>
      </c>
      <c r="AD1615" s="350">
        <f t="shared" si="6288"/>
        <v>10</v>
      </c>
      <c r="AE1615" s="351">
        <v>9.5</v>
      </c>
      <c r="AF1615" s="352">
        <f t="shared" si="6289"/>
        <v>-0.5</v>
      </c>
      <c r="AG1615" s="352">
        <v>0</v>
      </c>
      <c r="AH1615" s="352">
        <f t="shared" si="6290"/>
        <v>-990.5</v>
      </c>
      <c r="AI1615" s="353">
        <f t="shared" si="6291"/>
        <v>-104.26315789473684</v>
      </c>
    </row>
    <row r="1616" spans="1:35" ht="15" hidden="1" customHeight="1" x14ac:dyDescent="0.3">
      <c r="A1616" s="359" t="s">
        <v>2387</v>
      </c>
      <c r="B1616" s="111">
        <v>2016</v>
      </c>
      <c r="C1616" s="111">
        <v>8</v>
      </c>
      <c r="D1616" s="112" t="s">
        <v>2298</v>
      </c>
      <c r="E1616" s="113">
        <v>42586</v>
      </c>
      <c r="F1616" s="113">
        <v>42613</v>
      </c>
      <c r="G1616" s="114">
        <f t="shared" ca="1" si="6279"/>
        <v>0</v>
      </c>
      <c r="H1616" s="115" t="s">
        <v>84</v>
      </c>
      <c r="I1616" s="115" t="s">
        <v>170</v>
      </c>
      <c r="J1616" s="115" t="s">
        <v>2389</v>
      </c>
      <c r="K1616" s="116" t="str">
        <f t="shared" ca="1" si="6280"/>
        <v>Completed</v>
      </c>
      <c r="L1616" s="111" t="s">
        <v>175</v>
      </c>
      <c r="M1616" s="111" t="s">
        <v>58</v>
      </c>
      <c r="N1616" s="111" t="s">
        <v>59</v>
      </c>
      <c r="O1616" s="111" t="s">
        <v>60</v>
      </c>
      <c r="P1616" s="111" t="s">
        <v>61</v>
      </c>
      <c r="Q1616" s="111" t="s">
        <v>62</v>
      </c>
      <c r="R1616" s="117">
        <v>1</v>
      </c>
      <c r="S1616" s="117">
        <v>2</v>
      </c>
      <c r="T1616" s="118">
        <v>1600000</v>
      </c>
      <c r="U1616" s="118">
        <v>1757873</v>
      </c>
      <c r="V1616" s="116">
        <f t="shared" si="6281"/>
        <v>0</v>
      </c>
      <c r="W1616" s="116">
        <f t="shared" si="6282"/>
        <v>1600000</v>
      </c>
      <c r="X1616" s="118">
        <v>378</v>
      </c>
      <c r="Y1616" s="119">
        <f t="shared" si="6283"/>
        <v>2.1503259905579072E-4</v>
      </c>
      <c r="Z1616" s="120">
        <f t="shared" si="6284"/>
        <v>6.3492063492063489</v>
      </c>
      <c r="AA1616" s="121">
        <f t="shared" si="6285"/>
        <v>1600</v>
      </c>
      <c r="AB1616" s="122">
        <f t="shared" si="6286"/>
        <v>1600</v>
      </c>
      <c r="AC1616" s="121">
        <f t="shared" si="6287"/>
        <v>0</v>
      </c>
      <c r="AD1616" s="123">
        <f t="shared" si="6288"/>
        <v>3200</v>
      </c>
      <c r="AE1616" s="293">
        <v>2400</v>
      </c>
      <c r="AF1616" s="124">
        <f t="shared" si="6289"/>
        <v>-800</v>
      </c>
      <c r="AG1616" s="124">
        <v>0</v>
      </c>
      <c r="AH1616" s="124">
        <f t="shared" si="6290"/>
        <v>800</v>
      </c>
      <c r="AI1616" s="340">
        <f t="shared" si="6291"/>
        <v>0.33333333333333331</v>
      </c>
    </row>
    <row r="1617" spans="1:35" ht="15.75" hidden="1" customHeight="1" thickBot="1" x14ac:dyDescent="0.3">
      <c r="A1617" s="360" t="s">
        <v>2388</v>
      </c>
      <c r="B1617" s="157">
        <v>2016</v>
      </c>
      <c r="C1617" s="157">
        <v>8</v>
      </c>
      <c r="D1617" s="342" t="s">
        <v>2298</v>
      </c>
      <c r="E1617" s="159">
        <v>42586</v>
      </c>
      <c r="F1617" s="159">
        <v>42613</v>
      </c>
      <c r="G1617" s="343">
        <f t="shared" ca="1" si="6279"/>
        <v>0</v>
      </c>
      <c r="H1617" s="156" t="s">
        <v>84</v>
      </c>
      <c r="I1617" s="156" t="s">
        <v>170</v>
      </c>
      <c r="J1617" s="156" t="s">
        <v>2389</v>
      </c>
      <c r="K1617" s="344" t="str">
        <f t="shared" ca="1" si="6280"/>
        <v>Completed</v>
      </c>
      <c r="L1617" s="157" t="s">
        <v>1372</v>
      </c>
      <c r="M1617" s="157" t="s">
        <v>58</v>
      </c>
      <c r="N1617" s="157" t="s">
        <v>59</v>
      </c>
      <c r="O1617" s="157" t="s">
        <v>60</v>
      </c>
      <c r="P1617" s="157" t="s">
        <v>61</v>
      </c>
      <c r="Q1617" s="157" t="s">
        <v>62</v>
      </c>
      <c r="R1617" s="158">
        <v>0</v>
      </c>
      <c r="S1617" s="158">
        <v>2</v>
      </c>
      <c r="T1617" s="345">
        <v>0</v>
      </c>
      <c r="U1617" s="345"/>
      <c r="V1617" s="344">
        <f t="shared" si="6281"/>
        <v>0</v>
      </c>
      <c r="W1617" s="344">
        <f t="shared" si="6282"/>
        <v>0</v>
      </c>
      <c r="X1617" s="345"/>
      <c r="Y1617" s="346" t="e">
        <f t="shared" si="6283"/>
        <v>#DIV/0!</v>
      </c>
      <c r="Z1617" s="347" t="e">
        <f t="shared" si="6284"/>
        <v>#DIV/0!</v>
      </c>
      <c r="AA1617" s="348">
        <f t="shared" si="6285"/>
        <v>0</v>
      </c>
      <c r="AB1617" s="349">
        <v>900</v>
      </c>
      <c r="AC1617" s="348">
        <f t="shared" si="6287"/>
        <v>900</v>
      </c>
      <c r="AD1617" s="350">
        <f t="shared" si="6288"/>
        <v>0</v>
      </c>
      <c r="AE1617" s="351">
        <f>IF((SUMIF($J$7:$J$1048576,J1617,$U$7:$U$1048576))&gt;(SUMIF($J$7:$J$1048576,J1617,$T$7:$T$1048576)),AD1617,(IF(O1617="cpv",(U1617*S1617),(U1617*S1617/1000))))</f>
        <v>0</v>
      </c>
      <c r="AF1617" s="352">
        <f t="shared" si="6289"/>
        <v>0</v>
      </c>
      <c r="AG1617" s="352">
        <v>0</v>
      </c>
      <c r="AH1617" s="352">
        <f t="shared" si="6290"/>
        <v>-900</v>
      </c>
      <c r="AI1617" s="353" t="e">
        <f t="shared" si="6291"/>
        <v>#DIV/0!</v>
      </c>
    </row>
    <row r="1618" spans="1:35" ht="15" hidden="1" customHeight="1" x14ac:dyDescent="0.3">
      <c r="A1618" s="359" t="s">
        <v>2390</v>
      </c>
      <c r="B1618" s="111">
        <v>2016</v>
      </c>
      <c r="C1618" s="111">
        <v>8</v>
      </c>
      <c r="D1618" s="112" t="s">
        <v>2298</v>
      </c>
      <c r="E1618" s="113">
        <v>42587</v>
      </c>
      <c r="F1618" s="113">
        <v>42590</v>
      </c>
      <c r="G1618" s="114">
        <f t="shared" ca="1" si="6279"/>
        <v>0</v>
      </c>
      <c r="H1618" s="115" t="s">
        <v>54</v>
      </c>
      <c r="I1618" s="115" t="s">
        <v>115</v>
      </c>
      <c r="J1618" s="115" t="s">
        <v>2394</v>
      </c>
      <c r="K1618" s="116" t="str">
        <f t="shared" ca="1" si="6280"/>
        <v>Completed</v>
      </c>
      <c r="L1618" s="111" t="s">
        <v>82</v>
      </c>
      <c r="M1618" s="111" t="s">
        <v>58</v>
      </c>
      <c r="N1618" s="111" t="s">
        <v>78</v>
      </c>
      <c r="O1618" s="111" t="s">
        <v>60</v>
      </c>
      <c r="P1618" s="111" t="s">
        <v>79</v>
      </c>
      <c r="Q1618" s="111" t="s">
        <v>79</v>
      </c>
      <c r="R1618" s="117">
        <v>0.5</v>
      </c>
      <c r="S1618" s="117">
        <v>4.25</v>
      </c>
      <c r="T1618" s="118">
        <v>400000</v>
      </c>
      <c r="U1618" s="118">
        <v>220123</v>
      </c>
      <c r="V1618" s="116">
        <f t="shared" si="6281"/>
        <v>179877</v>
      </c>
      <c r="W1618" s="116">
        <f t="shared" si="6282"/>
        <v>220123</v>
      </c>
      <c r="X1618" s="118"/>
      <c r="Y1618" s="119">
        <f t="shared" si="6283"/>
        <v>0</v>
      </c>
      <c r="Z1618" s="120" t="e">
        <f t="shared" si="6284"/>
        <v>#DIV/0!</v>
      </c>
      <c r="AA1618" s="121">
        <f t="shared" si="6285"/>
        <v>200</v>
      </c>
      <c r="AB1618" s="122">
        <f t="shared" si="6286"/>
        <v>110.0615</v>
      </c>
      <c r="AC1618" s="121">
        <f t="shared" si="6287"/>
        <v>-89.938500000000005</v>
      </c>
      <c r="AD1618" s="123">
        <f t="shared" si="6288"/>
        <v>1700</v>
      </c>
      <c r="AE1618" s="293">
        <v>900</v>
      </c>
      <c r="AF1618" s="124">
        <f t="shared" si="6289"/>
        <v>-800</v>
      </c>
      <c r="AG1618" s="124">
        <v>0</v>
      </c>
      <c r="AH1618" s="124">
        <f t="shared" si="6290"/>
        <v>789.93849999999998</v>
      </c>
      <c r="AI1618" s="340">
        <f t="shared" si="6291"/>
        <v>0.87770944444444443</v>
      </c>
    </row>
    <row r="1619" spans="1:35" ht="15" hidden="1" customHeight="1" x14ac:dyDescent="0.3">
      <c r="A1619" s="361" t="s">
        <v>2392</v>
      </c>
      <c r="B1619" s="97">
        <v>2016</v>
      </c>
      <c r="C1619" s="97">
        <v>8</v>
      </c>
      <c r="D1619" s="98" t="s">
        <v>2298</v>
      </c>
      <c r="E1619" s="99">
        <v>42587</v>
      </c>
      <c r="F1619" s="99">
        <v>42590</v>
      </c>
      <c r="G1619" s="100">
        <f t="shared" ref="G1619:G1652" ca="1" si="6318">IF($N$1&gt;F1619,0,(F1619-$N$1))</f>
        <v>0</v>
      </c>
      <c r="H1619" s="96" t="s">
        <v>54</v>
      </c>
      <c r="I1619" s="96" t="s">
        <v>115</v>
      </c>
      <c r="J1619" s="96" t="s">
        <v>2394</v>
      </c>
      <c r="K1619" s="101" t="str">
        <f t="shared" ref="K1619:K1652" ca="1" si="6319">IF(F1619=0,$L$3,(IF(G1619=0,$L$1,$L$2)))</f>
        <v>Completed</v>
      </c>
      <c r="L1619" s="97" t="s">
        <v>57</v>
      </c>
      <c r="M1619" s="97" t="s">
        <v>58</v>
      </c>
      <c r="N1619" s="97" t="s">
        <v>78</v>
      </c>
      <c r="O1619" s="97" t="s">
        <v>60</v>
      </c>
      <c r="P1619" s="97" t="s">
        <v>79</v>
      </c>
      <c r="Q1619" s="97" t="s">
        <v>79</v>
      </c>
      <c r="R1619" s="102">
        <v>2.5</v>
      </c>
      <c r="S1619" s="102">
        <v>4.25</v>
      </c>
      <c r="T1619" s="103">
        <v>100000</v>
      </c>
      <c r="U1619" s="103">
        <v>100079</v>
      </c>
      <c r="V1619" s="101">
        <f t="shared" ref="V1619:V1652" si="6320">IF(U1619&gt;T1619,0,T1619-U1619)</f>
        <v>0</v>
      </c>
      <c r="W1619" s="101">
        <f t="shared" ref="W1619:W1652" si="6321">IF(U1619&gt;T1619,T1619,U1619)</f>
        <v>100000</v>
      </c>
      <c r="X1619" s="103">
        <v>1618</v>
      </c>
      <c r="Y1619" s="104">
        <f t="shared" ref="Y1619:Y1652" si="6322">X1619/U1619</f>
        <v>1.6167227889966926E-2</v>
      </c>
      <c r="Z1619" s="105">
        <f t="shared" ref="Z1619:Z1652" si="6323">AE1619/X1619</f>
        <v>0.24721878862793573</v>
      </c>
      <c r="AA1619" s="106">
        <f t="shared" ref="AA1619:AA1652" si="6324">IF(O1619="cpv",(T1619*R1619),(T1619/1000*R1619))</f>
        <v>250</v>
      </c>
      <c r="AB1619" s="107">
        <f t="shared" ref="AB1619:AB1652" si="6325">IF(O1619="cpv",(IF(V1619&gt;0,U1619*R1619,AA1619)),(IF(V1619&gt;0,U1619/1000*R1619,AA1619)))</f>
        <v>250</v>
      </c>
      <c r="AC1619" s="106">
        <f t="shared" ref="AC1619:AC1652" si="6326">AB1619-AA1619</f>
        <v>0</v>
      </c>
      <c r="AD1619" s="108">
        <f t="shared" ref="AD1619:AD1652" si="6327">IF(O1619="cpv",(T1619*S1619),(T1619/1000*S1619))</f>
        <v>425</v>
      </c>
      <c r="AE1619" s="298">
        <v>400</v>
      </c>
      <c r="AF1619" s="109">
        <f t="shared" ref="AF1619:AF1652" si="6328">AE1619-AD1619</f>
        <v>-25</v>
      </c>
      <c r="AG1619" s="109">
        <v>0</v>
      </c>
      <c r="AH1619" s="109">
        <f t="shared" ref="AH1619:AH1652" si="6329">AE1619-AB1619-AG1619</f>
        <v>150</v>
      </c>
      <c r="AI1619" s="341">
        <f t="shared" ref="AI1619:AI1652" si="6330">AH1619/AE1619</f>
        <v>0.375</v>
      </c>
    </row>
    <row r="1620" spans="1:35" ht="15" hidden="1" customHeight="1" x14ac:dyDescent="0.3">
      <c r="A1620" s="361" t="s">
        <v>2391</v>
      </c>
      <c r="B1620" s="97">
        <v>2016</v>
      </c>
      <c r="C1620" s="97">
        <v>8</v>
      </c>
      <c r="D1620" s="98" t="s">
        <v>2298</v>
      </c>
      <c r="E1620" s="99">
        <v>42587</v>
      </c>
      <c r="F1620" s="99">
        <v>42590</v>
      </c>
      <c r="G1620" s="100">
        <f t="shared" ca="1" si="6318"/>
        <v>0</v>
      </c>
      <c r="H1620" s="96" t="s">
        <v>54</v>
      </c>
      <c r="I1620" s="96" t="s">
        <v>115</v>
      </c>
      <c r="J1620" s="96" t="s">
        <v>2394</v>
      </c>
      <c r="K1620" s="101" t="str">
        <f t="shared" ca="1" si="6319"/>
        <v>Completed</v>
      </c>
      <c r="L1620" s="97" t="s">
        <v>64</v>
      </c>
      <c r="M1620" s="97" t="s">
        <v>58</v>
      </c>
      <c r="N1620" s="97" t="s">
        <v>78</v>
      </c>
      <c r="O1620" s="97" t="s">
        <v>60</v>
      </c>
      <c r="P1620" s="97" t="s">
        <v>79</v>
      </c>
      <c r="Q1620" s="97" t="s">
        <v>79</v>
      </c>
      <c r="R1620" s="102">
        <v>2.5</v>
      </c>
      <c r="S1620" s="102">
        <v>4.25</v>
      </c>
      <c r="T1620" s="103">
        <v>180000</v>
      </c>
      <c r="U1620" s="103">
        <v>180055</v>
      </c>
      <c r="V1620" s="101">
        <f t="shared" si="6320"/>
        <v>0</v>
      </c>
      <c r="W1620" s="101">
        <f t="shared" si="6321"/>
        <v>180000</v>
      </c>
      <c r="X1620" s="103">
        <v>3673</v>
      </c>
      <c r="Y1620" s="104">
        <f t="shared" si="6322"/>
        <v>2.0399322429257728E-2</v>
      </c>
      <c r="Z1620" s="105">
        <f t="shared" si="6323"/>
        <v>0.19057990743261638</v>
      </c>
      <c r="AA1620" s="106">
        <f t="shared" si="6324"/>
        <v>450</v>
      </c>
      <c r="AB1620" s="107">
        <f t="shared" si="6325"/>
        <v>450</v>
      </c>
      <c r="AC1620" s="106">
        <f t="shared" si="6326"/>
        <v>0</v>
      </c>
      <c r="AD1620" s="108">
        <f t="shared" si="6327"/>
        <v>765</v>
      </c>
      <c r="AE1620" s="298">
        <v>700</v>
      </c>
      <c r="AF1620" s="109">
        <f t="shared" si="6328"/>
        <v>-65</v>
      </c>
      <c r="AG1620" s="109">
        <v>0</v>
      </c>
      <c r="AH1620" s="109">
        <f t="shared" si="6329"/>
        <v>250</v>
      </c>
      <c r="AI1620" s="341">
        <f t="shared" si="6330"/>
        <v>0.35714285714285715</v>
      </c>
    </row>
    <row r="1621" spans="1:35" ht="15.75" hidden="1" customHeight="1" thickBot="1" x14ac:dyDescent="0.3">
      <c r="A1621" s="360" t="s">
        <v>2393</v>
      </c>
      <c r="B1621" s="157">
        <v>2016</v>
      </c>
      <c r="C1621" s="157">
        <v>8</v>
      </c>
      <c r="D1621" s="342" t="s">
        <v>2298</v>
      </c>
      <c r="E1621" s="159">
        <v>42587</v>
      </c>
      <c r="F1621" s="159">
        <v>42590</v>
      </c>
      <c r="G1621" s="343">
        <f t="shared" ca="1" si="6318"/>
        <v>0</v>
      </c>
      <c r="H1621" s="156" t="s">
        <v>54</v>
      </c>
      <c r="I1621" s="156" t="s">
        <v>115</v>
      </c>
      <c r="J1621" s="156" t="s">
        <v>2394</v>
      </c>
      <c r="K1621" s="344" t="str">
        <f t="shared" ca="1" si="6319"/>
        <v>Completed</v>
      </c>
      <c r="L1621" s="157" t="s">
        <v>1822</v>
      </c>
      <c r="M1621" s="157" t="s">
        <v>58</v>
      </c>
      <c r="N1621" s="157" t="s">
        <v>78</v>
      </c>
      <c r="O1621" s="157" t="s">
        <v>60</v>
      </c>
      <c r="P1621" s="157" t="s">
        <v>79</v>
      </c>
      <c r="Q1621" s="157" t="s">
        <v>79</v>
      </c>
      <c r="R1621" s="158">
        <v>2</v>
      </c>
      <c r="S1621" s="158">
        <v>4.25</v>
      </c>
      <c r="T1621" s="345">
        <v>60000</v>
      </c>
      <c r="U1621" s="345">
        <v>61546</v>
      </c>
      <c r="V1621" s="344">
        <f t="shared" si="6320"/>
        <v>0</v>
      </c>
      <c r="W1621" s="344">
        <f t="shared" si="6321"/>
        <v>60000</v>
      </c>
      <c r="X1621" s="345"/>
      <c r="Y1621" s="346">
        <f t="shared" si="6322"/>
        <v>0</v>
      </c>
      <c r="Z1621" s="347" t="e">
        <f t="shared" si="6323"/>
        <v>#DIV/0!</v>
      </c>
      <c r="AA1621" s="348">
        <f t="shared" si="6324"/>
        <v>120</v>
      </c>
      <c r="AB1621" s="349">
        <f t="shared" si="6325"/>
        <v>120</v>
      </c>
      <c r="AC1621" s="348">
        <f t="shared" si="6326"/>
        <v>0</v>
      </c>
      <c r="AD1621" s="350">
        <f t="shared" si="6327"/>
        <v>255</v>
      </c>
      <c r="AE1621" s="351">
        <v>120.16</v>
      </c>
      <c r="AF1621" s="352">
        <f t="shared" si="6328"/>
        <v>-134.84</v>
      </c>
      <c r="AG1621" s="352">
        <v>0</v>
      </c>
      <c r="AH1621" s="352">
        <f t="shared" si="6329"/>
        <v>0.15999999999999659</v>
      </c>
      <c r="AI1621" s="353">
        <f t="shared" si="6330"/>
        <v>1.3315579227696122E-3</v>
      </c>
    </row>
    <row r="1622" spans="1:35" ht="15" hidden="1" customHeight="1" x14ac:dyDescent="0.3">
      <c r="A1622" s="359" t="s">
        <v>2395</v>
      </c>
      <c r="B1622" s="111">
        <v>2016</v>
      </c>
      <c r="C1622" s="111">
        <v>8</v>
      </c>
      <c r="D1622" s="112" t="s">
        <v>2298</v>
      </c>
      <c r="E1622" s="113">
        <v>42587</v>
      </c>
      <c r="F1622" s="113">
        <v>42590</v>
      </c>
      <c r="G1622" s="114">
        <f t="shared" ca="1" si="6318"/>
        <v>0</v>
      </c>
      <c r="H1622" s="115" t="s">
        <v>54</v>
      </c>
      <c r="I1622" s="115" t="s">
        <v>115</v>
      </c>
      <c r="J1622" s="115" t="s">
        <v>2399</v>
      </c>
      <c r="K1622" s="116" t="str">
        <f t="shared" ca="1" si="6319"/>
        <v>Completed</v>
      </c>
      <c r="L1622" s="111" t="s">
        <v>77</v>
      </c>
      <c r="M1622" s="111" t="s">
        <v>58</v>
      </c>
      <c r="N1622" s="111" t="s">
        <v>108</v>
      </c>
      <c r="O1622" s="111" t="s">
        <v>109</v>
      </c>
      <c r="P1622" s="111" t="s">
        <v>100</v>
      </c>
      <c r="Q1622" s="111" t="s">
        <v>101</v>
      </c>
      <c r="R1622" s="117">
        <v>1.4999999999999999E-2</v>
      </c>
      <c r="S1622" s="117">
        <v>3.3000000000000002E-2</v>
      </c>
      <c r="T1622" s="118">
        <v>20000</v>
      </c>
      <c r="U1622" s="118">
        <v>5076</v>
      </c>
      <c r="V1622" s="116">
        <f t="shared" si="6320"/>
        <v>14924</v>
      </c>
      <c r="W1622" s="116">
        <f t="shared" si="6321"/>
        <v>5076</v>
      </c>
      <c r="X1622" s="118">
        <v>163</v>
      </c>
      <c r="Y1622" s="119">
        <f t="shared" si="6322"/>
        <v>3.2111899133175727E-2</v>
      </c>
      <c r="Z1622" s="120">
        <f t="shared" si="6323"/>
        <v>1.0122699386503067</v>
      </c>
      <c r="AA1622" s="121">
        <f t="shared" si="6324"/>
        <v>300</v>
      </c>
      <c r="AB1622" s="122">
        <f t="shared" si="6325"/>
        <v>76.14</v>
      </c>
      <c r="AC1622" s="121">
        <f t="shared" si="6326"/>
        <v>-223.86</v>
      </c>
      <c r="AD1622" s="123">
        <f t="shared" si="6327"/>
        <v>660</v>
      </c>
      <c r="AE1622" s="293">
        <v>165</v>
      </c>
      <c r="AF1622" s="124">
        <f t="shared" si="6328"/>
        <v>-495</v>
      </c>
      <c r="AG1622" s="124">
        <v>0</v>
      </c>
      <c r="AH1622" s="124">
        <f t="shared" si="6329"/>
        <v>88.86</v>
      </c>
      <c r="AI1622" s="340">
        <f t="shared" si="6330"/>
        <v>0.53854545454545455</v>
      </c>
    </row>
    <row r="1623" spans="1:35" ht="15" hidden="1" customHeight="1" x14ac:dyDescent="0.3">
      <c r="A1623" s="361" t="s">
        <v>2396</v>
      </c>
      <c r="B1623" s="97">
        <v>2016</v>
      </c>
      <c r="C1623" s="97">
        <v>8</v>
      </c>
      <c r="D1623" s="98" t="s">
        <v>2298</v>
      </c>
      <c r="E1623" s="99">
        <v>42587</v>
      </c>
      <c r="F1623" s="99">
        <v>42590</v>
      </c>
      <c r="G1623" s="100">
        <f t="shared" ca="1" si="6318"/>
        <v>0</v>
      </c>
      <c r="H1623" s="96" t="s">
        <v>54</v>
      </c>
      <c r="I1623" s="96" t="s">
        <v>115</v>
      </c>
      <c r="J1623" s="96" t="s">
        <v>2399</v>
      </c>
      <c r="K1623" s="101" t="str">
        <f t="shared" ca="1" si="6319"/>
        <v>Completed</v>
      </c>
      <c r="L1623" s="97" t="s">
        <v>57</v>
      </c>
      <c r="M1623" s="97" t="s">
        <v>58</v>
      </c>
      <c r="N1623" s="97" t="s">
        <v>108</v>
      </c>
      <c r="O1623" s="97" t="s">
        <v>109</v>
      </c>
      <c r="P1623" s="97" t="s">
        <v>100</v>
      </c>
      <c r="Q1623" s="97" t="s">
        <v>101</v>
      </c>
      <c r="R1623" s="102">
        <v>1.4999999999999999E-2</v>
      </c>
      <c r="S1623" s="102">
        <v>3.3000000000000002E-2</v>
      </c>
      <c r="T1623" s="103">
        <v>20000</v>
      </c>
      <c r="U1623" s="103">
        <v>18574</v>
      </c>
      <c r="V1623" s="101">
        <f t="shared" si="6320"/>
        <v>1426</v>
      </c>
      <c r="W1623" s="101">
        <f t="shared" si="6321"/>
        <v>18574</v>
      </c>
      <c r="X1623" s="103">
        <v>341</v>
      </c>
      <c r="Y1623" s="104">
        <f t="shared" si="6322"/>
        <v>1.8358996446645848E-2</v>
      </c>
      <c r="Z1623" s="105">
        <f t="shared" si="6323"/>
        <v>1.7595307917888563</v>
      </c>
      <c r="AA1623" s="106">
        <f t="shared" si="6324"/>
        <v>300</v>
      </c>
      <c r="AB1623" s="107">
        <f t="shared" si="6325"/>
        <v>278.61</v>
      </c>
      <c r="AC1623" s="106">
        <f t="shared" si="6326"/>
        <v>-21.389999999999986</v>
      </c>
      <c r="AD1623" s="108">
        <f t="shared" si="6327"/>
        <v>660</v>
      </c>
      <c r="AE1623" s="298">
        <v>600</v>
      </c>
      <c r="AF1623" s="109">
        <f t="shared" si="6328"/>
        <v>-60</v>
      </c>
      <c r="AG1623" s="109">
        <v>0</v>
      </c>
      <c r="AH1623" s="109">
        <f t="shared" si="6329"/>
        <v>321.39</v>
      </c>
      <c r="AI1623" s="341">
        <f t="shared" si="6330"/>
        <v>0.53564999999999996</v>
      </c>
    </row>
    <row r="1624" spans="1:35" ht="15" hidden="1" customHeight="1" x14ac:dyDescent="0.3">
      <c r="A1624" s="361" t="s">
        <v>2397</v>
      </c>
      <c r="B1624" s="97">
        <v>2016</v>
      </c>
      <c r="C1624" s="97">
        <v>8</v>
      </c>
      <c r="D1624" s="98" t="s">
        <v>2298</v>
      </c>
      <c r="E1624" s="99">
        <v>42587</v>
      </c>
      <c r="F1624" s="99">
        <v>42590</v>
      </c>
      <c r="G1624" s="100">
        <f t="shared" ca="1" si="6318"/>
        <v>0</v>
      </c>
      <c r="H1624" s="96" t="s">
        <v>54</v>
      </c>
      <c r="I1624" s="96" t="s">
        <v>115</v>
      </c>
      <c r="J1624" s="96" t="s">
        <v>2399</v>
      </c>
      <c r="K1624" s="101" t="str">
        <f t="shared" ca="1" si="6319"/>
        <v>Completed</v>
      </c>
      <c r="L1624" s="97" t="s">
        <v>64</v>
      </c>
      <c r="M1624" s="97" t="s">
        <v>58</v>
      </c>
      <c r="N1624" s="97" t="s">
        <v>108</v>
      </c>
      <c r="O1624" s="97" t="s">
        <v>109</v>
      </c>
      <c r="P1624" s="97" t="s">
        <v>100</v>
      </c>
      <c r="Q1624" s="97" t="s">
        <v>101</v>
      </c>
      <c r="R1624" s="102">
        <v>6.0000000000000001E-3</v>
      </c>
      <c r="S1624" s="102">
        <v>3.3000000000000002E-2</v>
      </c>
      <c r="T1624" s="103">
        <v>20000</v>
      </c>
      <c r="U1624" s="103">
        <v>18107</v>
      </c>
      <c r="V1624" s="101">
        <f t="shared" si="6320"/>
        <v>1893</v>
      </c>
      <c r="W1624" s="101">
        <f t="shared" si="6321"/>
        <v>18107</v>
      </c>
      <c r="X1624" s="103">
        <v>279</v>
      </c>
      <c r="Y1624" s="104">
        <f t="shared" si="6322"/>
        <v>1.540840558899873E-2</v>
      </c>
      <c r="Z1624" s="105">
        <f t="shared" si="6323"/>
        <v>1.7921146953405018</v>
      </c>
      <c r="AA1624" s="106">
        <f t="shared" si="6324"/>
        <v>120</v>
      </c>
      <c r="AB1624" s="107">
        <f t="shared" si="6325"/>
        <v>108.642</v>
      </c>
      <c r="AC1624" s="106">
        <f t="shared" si="6326"/>
        <v>-11.358000000000004</v>
      </c>
      <c r="AD1624" s="108">
        <f t="shared" si="6327"/>
        <v>660</v>
      </c>
      <c r="AE1624" s="298">
        <v>500</v>
      </c>
      <c r="AF1624" s="109">
        <f t="shared" si="6328"/>
        <v>-160</v>
      </c>
      <c r="AG1624" s="109">
        <v>0</v>
      </c>
      <c r="AH1624" s="109">
        <f t="shared" si="6329"/>
        <v>391.358</v>
      </c>
      <c r="AI1624" s="341">
        <f t="shared" si="6330"/>
        <v>0.78271599999999997</v>
      </c>
    </row>
    <row r="1625" spans="1:35" ht="15.75" hidden="1" customHeight="1" thickBot="1" x14ac:dyDescent="0.3">
      <c r="A1625" s="360" t="s">
        <v>2398</v>
      </c>
      <c r="B1625" s="157">
        <v>2016</v>
      </c>
      <c r="C1625" s="157">
        <v>8</v>
      </c>
      <c r="D1625" s="342" t="s">
        <v>2298</v>
      </c>
      <c r="E1625" s="159">
        <v>42587</v>
      </c>
      <c r="F1625" s="159">
        <v>42590</v>
      </c>
      <c r="G1625" s="343">
        <f t="shared" ca="1" si="6318"/>
        <v>0</v>
      </c>
      <c r="H1625" s="156" t="s">
        <v>54</v>
      </c>
      <c r="I1625" s="156" t="s">
        <v>115</v>
      </c>
      <c r="J1625" s="156" t="s">
        <v>2399</v>
      </c>
      <c r="K1625" s="344" t="str">
        <f t="shared" ca="1" si="6319"/>
        <v>Completed</v>
      </c>
      <c r="L1625" s="157" t="s">
        <v>133</v>
      </c>
      <c r="M1625" s="157" t="s">
        <v>58</v>
      </c>
      <c r="N1625" s="157" t="s">
        <v>108</v>
      </c>
      <c r="O1625" s="157" t="s">
        <v>109</v>
      </c>
      <c r="P1625" s="157" t="s">
        <v>100</v>
      </c>
      <c r="Q1625" s="157" t="s">
        <v>101</v>
      </c>
      <c r="R1625" s="158">
        <v>5.0000000000000001E-3</v>
      </c>
      <c r="S1625" s="158">
        <v>3.3000000000000002E-2</v>
      </c>
      <c r="T1625" s="345">
        <v>35000</v>
      </c>
      <c r="U1625" s="345">
        <v>35000</v>
      </c>
      <c r="V1625" s="344">
        <f t="shared" si="6320"/>
        <v>0</v>
      </c>
      <c r="W1625" s="344">
        <f t="shared" si="6321"/>
        <v>35000</v>
      </c>
      <c r="X1625" s="345"/>
      <c r="Y1625" s="346">
        <f t="shared" si="6322"/>
        <v>0</v>
      </c>
      <c r="Z1625" s="347" t="e">
        <f t="shared" si="6323"/>
        <v>#DIV/0!</v>
      </c>
      <c r="AA1625" s="348">
        <f t="shared" si="6324"/>
        <v>175</v>
      </c>
      <c r="AB1625" s="349">
        <f t="shared" si="6325"/>
        <v>175</v>
      </c>
      <c r="AC1625" s="348">
        <f t="shared" si="6326"/>
        <v>0</v>
      </c>
      <c r="AD1625" s="350">
        <f t="shared" si="6327"/>
        <v>1155</v>
      </c>
      <c r="AE1625" s="351">
        <v>435</v>
      </c>
      <c r="AF1625" s="352">
        <f t="shared" si="6328"/>
        <v>-720</v>
      </c>
      <c r="AG1625" s="352">
        <v>0</v>
      </c>
      <c r="AH1625" s="352">
        <f t="shared" si="6329"/>
        <v>260</v>
      </c>
      <c r="AI1625" s="353">
        <f t="shared" si="6330"/>
        <v>0.5977011494252874</v>
      </c>
    </row>
    <row r="1626" spans="1:35" ht="15" hidden="1" customHeight="1" x14ac:dyDescent="0.3">
      <c r="A1626" s="359" t="s">
        <v>2400</v>
      </c>
      <c r="B1626" s="111">
        <v>2016</v>
      </c>
      <c r="C1626" s="111">
        <v>8</v>
      </c>
      <c r="D1626" s="112" t="s">
        <v>2298</v>
      </c>
      <c r="E1626" s="113">
        <v>42587</v>
      </c>
      <c r="F1626" s="113">
        <v>42613</v>
      </c>
      <c r="G1626" s="114">
        <f t="shared" ca="1" si="6318"/>
        <v>0</v>
      </c>
      <c r="H1626" s="115" t="s">
        <v>84</v>
      </c>
      <c r="I1626" s="115" t="s">
        <v>170</v>
      </c>
      <c r="J1626" s="115" t="s">
        <v>2403</v>
      </c>
      <c r="K1626" s="116" t="str">
        <f t="shared" ca="1" si="6319"/>
        <v>Completed</v>
      </c>
      <c r="L1626" s="111" t="s">
        <v>175</v>
      </c>
      <c r="M1626" s="111" t="s">
        <v>58</v>
      </c>
      <c r="N1626" s="111" t="s">
        <v>59</v>
      </c>
      <c r="O1626" s="111" t="s">
        <v>60</v>
      </c>
      <c r="P1626" s="111" t="s">
        <v>61</v>
      </c>
      <c r="Q1626" s="111" t="s">
        <v>62</v>
      </c>
      <c r="R1626" s="117">
        <v>1</v>
      </c>
      <c r="S1626" s="117">
        <v>2</v>
      </c>
      <c r="T1626" s="118">
        <v>3000000</v>
      </c>
      <c r="U1626" s="118">
        <v>2401284</v>
      </c>
      <c r="V1626" s="116">
        <f t="shared" si="6320"/>
        <v>598716</v>
      </c>
      <c r="W1626" s="116">
        <f t="shared" si="6321"/>
        <v>2401284</v>
      </c>
      <c r="X1626" s="118">
        <v>448</v>
      </c>
      <c r="Y1626" s="119">
        <f t="shared" si="6322"/>
        <v>1.8656685340009762E-4</v>
      </c>
      <c r="Z1626" s="120">
        <f t="shared" si="6323"/>
        <v>7.0648660714285709</v>
      </c>
      <c r="AA1626" s="121">
        <f t="shared" si="6324"/>
        <v>3000</v>
      </c>
      <c r="AB1626" s="122">
        <f t="shared" si="6325"/>
        <v>2401.2840000000001</v>
      </c>
      <c r="AC1626" s="121">
        <f t="shared" si="6326"/>
        <v>-598.71599999999989</v>
      </c>
      <c r="AD1626" s="123">
        <f t="shared" si="6327"/>
        <v>6000</v>
      </c>
      <c r="AE1626" s="293">
        <v>3165.06</v>
      </c>
      <c r="AF1626" s="124">
        <f t="shared" si="6328"/>
        <v>-2834.94</v>
      </c>
      <c r="AG1626" s="124">
        <v>0</v>
      </c>
      <c r="AH1626" s="124">
        <f t="shared" si="6329"/>
        <v>763.77599999999984</v>
      </c>
      <c r="AI1626" s="340">
        <f t="shared" si="6330"/>
        <v>0.24131485659039634</v>
      </c>
    </row>
    <row r="1627" spans="1:35" ht="15" hidden="1" customHeight="1" x14ac:dyDescent="0.3">
      <c r="A1627" s="361" t="s">
        <v>2401</v>
      </c>
      <c r="B1627" s="97">
        <v>2016</v>
      </c>
      <c r="C1627" s="97">
        <v>8</v>
      </c>
      <c r="D1627" s="98" t="s">
        <v>2298</v>
      </c>
      <c r="E1627" s="99">
        <v>42587</v>
      </c>
      <c r="F1627" s="99">
        <v>42613</v>
      </c>
      <c r="G1627" s="100">
        <f t="shared" ca="1" si="6318"/>
        <v>0</v>
      </c>
      <c r="H1627" s="96" t="s">
        <v>84</v>
      </c>
      <c r="I1627" s="96" t="s">
        <v>170</v>
      </c>
      <c r="J1627" s="96" t="s">
        <v>2403</v>
      </c>
      <c r="K1627" s="101" t="str">
        <f t="shared" ca="1" si="6319"/>
        <v>Completed</v>
      </c>
      <c r="L1627" s="97" t="s">
        <v>1372</v>
      </c>
      <c r="M1627" s="97" t="s">
        <v>58</v>
      </c>
      <c r="N1627" s="97" t="s">
        <v>59</v>
      </c>
      <c r="O1627" s="97" t="s">
        <v>60</v>
      </c>
      <c r="P1627" s="97" t="s">
        <v>61</v>
      </c>
      <c r="Q1627" s="97" t="s">
        <v>62</v>
      </c>
      <c r="R1627" s="102">
        <v>0</v>
      </c>
      <c r="S1627" s="102">
        <v>2</v>
      </c>
      <c r="T1627" s="103">
        <v>0</v>
      </c>
      <c r="U1627" s="103"/>
      <c r="V1627" s="101">
        <f t="shared" si="6320"/>
        <v>0</v>
      </c>
      <c r="W1627" s="101">
        <f t="shared" si="6321"/>
        <v>0</v>
      </c>
      <c r="X1627" s="103"/>
      <c r="Y1627" s="104" t="e">
        <f t="shared" si="6322"/>
        <v>#DIV/0!</v>
      </c>
      <c r="Z1627" s="105" t="e">
        <f t="shared" si="6323"/>
        <v>#DIV/0!</v>
      </c>
      <c r="AA1627" s="106">
        <f t="shared" si="6324"/>
        <v>0</v>
      </c>
      <c r="AB1627" s="107">
        <f t="shared" si="6325"/>
        <v>0</v>
      </c>
      <c r="AC1627" s="106">
        <f t="shared" si="6326"/>
        <v>0</v>
      </c>
      <c r="AD1627" s="108">
        <f t="shared" si="6327"/>
        <v>0</v>
      </c>
      <c r="AE1627" s="298">
        <f>IF((SUMIF($J$7:$J$1048576,J1627,$U$7:$U$1048576))&gt;(SUMIF($J$7:$J$1048576,J1627,$T$7:$T$1048576)),AD1627,(IF(O1627="cpv",(U1627*S1627),(U1627*S1627/1000))))</f>
        <v>0</v>
      </c>
      <c r="AF1627" s="109">
        <f t="shared" si="6328"/>
        <v>0</v>
      </c>
      <c r="AG1627" s="109">
        <v>0</v>
      </c>
      <c r="AH1627" s="109">
        <f t="shared" si="6329"/>
        <v>0</v>
      </c>
      <c r="AI1627" s="341" t="e">
        <f t="shared" si="6330"/>
        <v>#DIV/0!</v>
      </c>
    </row>
    <row r="1628" spans="1:35" ht="15.75" hidden="1" customHeight="1" thickBot="1" x14ac:dyDescent="0.3">
      <c r="A1628" s="360" t="s">
        <v>2402</v>
      </c>
      <c r="B1628" s="157">
        <v>2016</v>
      </c>
      <c r="C1628" s="157">
        <v>8</v>
      </c>
      <c r="D1628" s="342" t="s">
        <v>2298</v>
      </c>
      <c r="E1628" s="159">
        <v>42587</v>
      </c>
      <c r="F1628" s="159">
        <v>42613</v>
      </c>
      <c r="G1628" s="343">
        <f t="shared" ca="1" si="6318"/>
        <v>0</v>
      </c>
      <c r="H1628" s="156" t="s">
        <v>84</v>
      </c>
      <c r="I1628" s="156" t="s">
        <v>170</v>
      </c>
      <c r="J1628" s="156" t="s">
        <v>2403</v>
      </c>
      <c r="K1628" s="344" t="str">
        <f t="shared" ca="1" si="6319"/>
        <v>Completed</v>
      </c>
      <c r="L1628" s="157" t="s">
        <v>64</v>
      </c>
      <c r="M1628" s="157" t="s">
        <v>58</v>
      </c>
      <c r="N1628" s="157" t="s">
        <v>59</v>
      </c>
      <c r="O1628" s="157" t="s">
        <v>60</v>
      </c>
      <c r="P1628" s="157" t="s">
        <v>61</v>
      </c>
      <c r="Q1628" s="157" t="s">
        <v>62</v>
      </c>
      <c r="R1628" s="158">
        <v>0.2</v>
      </c>
      <c r="S1628" s="158">
        <v>2</v>
      </c>
      <c r="T1628" s="345">
        <v>4700000</v>
      </c>
      <c r="U1628" s="345">
        <v>4500116</v>
      </c>
      <c r="V1628" s="344">
        <f t="shared" si="6320"/>
        <v>199884</v>
      </c>
      <c r="W1628" s="344">
        <f t="shared" si="6321"/>
        <v>4500116</v>
      </c>
      <c r="X1628" s="345">
        <v>983</v>
      </c>
      <c r="Y1628" s="346">
        <f t="shared" si="6322"/>
        <v>2.1843881357725E-4</v>
      </c>
      <c r="Z1628" s="347">
        <f t="shared" si="6323"/>
        <v>9.1556459816887088</v>
      </c>
      <c r="AA1628" s="348">
        <f t="shared" si="6324"/>
        <v>940</v>
      </c>
      <c r="AB1628" s="349">
        <f t="shared" si="6325"/>
        <v>900.02320000000009</v>
      </c>
      <c r="AC1628" s="348">
        <f t="shared" si="6326"/>
        <v>-39.976799999999912</v>
      </c>
      <c r="AD1628" s="350">
        <f t="shared" si="6327"/>
        <v>9400</v>
      </c>
      <c r="AE1628" s="351">
        <v>9000</v>
      </c>
      <c r="AF1628" s="352">
        <f t="shared" si="6328"/>
        <v>-400</v>
      </c>
      <c r="AG1628" s="352">
        <v>0</v>
      </c>
      <c r="AH1628" s="352">
        <f t="shared" si="6329"/>
        <v>8099.9768000000004</v>
      </c>
      <c r="AI1628" s="353">
        <f t="shared" si="6330"/>
        <v>0.89999742222222223</v>
      </c>
    </row>
    <row r="1629" spans="1:35" ht="15" hidden="1" customHeight="1" x14ac:dyDescent="0.3">
      <c r="A1629" s="359" t="s">
        <v>2404</v>
      </c>
      <c r="B1629" s="111">
        <v>2016</v>
      </c>
      <c r="C1629" s="111">
        <v>8</v>
      </c>
      <c r="D1629" s="112" t="s">
        <v>2298</v>
      </c>
      <c r="E1629" s="113">
        <v>42587</v>
      </c>
      <c r="F1629" s="113">
        <v>42613</v>
      </c>
      <c r="G1629" s="114">
        <f t="shared" ca="1" si="6318"/>
        <v>0</v>
      </c>
      <c r="H1629" s="115" t="s">
        <v>84</v>
      </c>
      <c r="I1629" s="115" t="s">
        <v>170</v>
      </c>
      <c r="J1629" s="115" t="s">
        <v>2407</v>
      </c>
      <c r="K1629" s="116" t="str">
        <f t="shared" ca="1" si="6319"/>
        <v>Completed</v>
      </c>
      <c r="L1629" s="111" t="s">
        <v>1822</v>
      </c>
      <c r="M1629" s="111" t="s">
        <v>58</v>
      </c>
      <c r="N1629" s="111" t="s">
        <v>306</v>
      </c>
      <c r="O1629" s="111" t="s">
        <v>60</v>
      </c>
      <c r="P1629" s="111" t="s">
        <v>79</v>
      </c>
      <c r="Q1629" s="111" t="s">
        <v>79</v>
      </c>
      <c r="R1629" s="117">
        <v>2</v>
      </c>
      <c r="S1629" s="117">
        <v>7</v>
      </c>
      <c r="T1629" s="118">
        <v>750000</v>
      </c>
      <c r="U1629" s="118"/>
      <c r="V1629" s="116">
        <f t="shared" si="6320"/>
        <v>750000</v>
      </c>
      <c r="W1629" s="116">
        <f t="shared" si="6321"/>
        <v>0</v>
      </c>
      <c r="X1629" s="118"/>
      <c r="Y1629" s="119" t="e">
        <f t="shared" si="6322"/>
        <v>#DIV/0!</v>
      </c>
      <c r="Z1629" s="120" t="e">
        <f t="shared" si="6323"/>
        <v>#DIV/0!</v>
      </c>
      <c r="AA1629" s="121">
        <f t="shared" si="6324"/>
        <v>1500</v>
      </c>
      <c r="AB1629" s="122">
        <f t="shared" si="6325"/>
        <v>0</v>
      </c>
      <c r="AC1629" s="121">
        <f t="shared" si="6326"/>
        <v>-1500</v>
      </c>
      <c r="AD1629" s="123">
        <f t="shared" si="6327"/>
        <v>5250</v>
      </c>
      <c r="AE1629" s="293">
        <f>IF((SUMIF($J$7:$J$1048576,J1629,$U$7:$U$1048576))&gt;(SUMIF($J$7:$J$1048576,J1629,$T$7:$T$1048576)),AD1629,(IF(O1629="cpv",(U1629*S1629),(U1629*S1629/1000))))</f>
        <v>0</v>
      </c>
      <c r="AF1629" s="124">
        <f t="shared" si="6328"/>
        <v>-5250</v>
      </c>
      <c r="AG1629" s="124">
        <v>0</v>
      </c>
      <c r="AH1629" s="124">
        <f t="shared" si="6329"/>
        <v>0</v>
      </c>
      <c r="AI1629" s="340" t="e">
        <f t="shared" si="6330"/>
        <v>#DIV/0!</v>
      </c>
    </row>
    <row r="1630" spans="1:35" ht="15" hidden="1" customHeight="1" x14ac:dyDescent="0.3">
      <c r="A1630" s="361" t="s">
        <v>2405</v>
      </c>
      <c r="B1630" s="97">
        <v>2016</v>
      </c>
      <c r="C1630" s="97">
        <v>8</v>
      </c>
      <c r="D1630" s="98" t="s">
        <v>2298</v>
      </c>
      <c r="E1630" s="99">
        <v>42587</v>
      </c>
      <c r="F1630" s="99">
        <v>42613</v>
      </c>
      <c r="G1630" s="100">
        <f t="shared" ca="1" si="6318"/>
        <v>0</v>
      </c>
      <c r="H1630" s="96" t="s">
        <v>84</v>
      </c>
      <c r="I1630" s="96" t="s">
        <v>170</v>
      </c>
      <c r="J1630" s="96" t="s">
        <v>2407</v>
      </c>
      <c r="K1630" s="101" t="str">
        <f t="shared" ca="1" si="6319"/>
        <v>Completed</v>
      </c>
      <c r="L1630" s="97" t="s">
        <v>2066</v>
      </c>
      <c r="M1630" s="97" t="s">
        <v>58</v>
      </c>
      <c r="N1630" s="97" t="s">
        <v>306</v>
      </c>
      <c r="O1630" s="97" t="s">
        <v>60</v>
      </c>
      <c r="P1630" s="97" t="s">
        <v>79</v>
      </c>
      <c r="Q1630" s="97" t="s">
        <v>79</v>
      </c>
      <c r="R1630" s="102">
        <v>2.25</v>
      </c>
      <c r="S1630" s="102">
        <v>7</v>
      </c>
      <c r="T1630" s="103">
        <v>750000</v>
      </c>
      <c r="U1630" s="103">
        <v>762593</v>
      </c>
      <c r="V1630" s="101">
        <f t="shared" si="6320"/>
        <v>0</v>
      </c>
      <c r="W1630" s="101">
        <f t="shared" si="6321"/>
        <v>750000</v>
      </c>
      <c r="X1630" s="103">
        <v>19553</v>
      </c>
      <c r="Y1630" s="104">
        <f t="shared" si="6322"/>
        <v>2.5640151430710745E-2</v>
      </c>
      <c r="Z1630" s="105">
        <f t="shared" si="6323"/>
        <v>0.25571523551373193</v>
      </c>
      <c r="AA1630" s="106">
        <f t="shared" si="6324"/>
        <v>1687.5</v>
      </c>
      <c r="AB1630" s="107">
        <f t="shared" si="6325"/>
        <v>1687.5</v>
      </c>
      <c r="AC1630" s="106">
        <f t="shared" si="6326"/>
        <v>0</v>
      </c>
      <c r="AD1630" s="108">
        <f t="shared" si="6327"/>
        <v>5250</v>
      </c>
      <c r="AE1630" s="298">
        <v>5000</v>
      </c>
      <c r="AF1630" s="109">
        <f t="shared" si="6328"/>
        <v>-250</v>
      </c>
      <c r="AG1630" s="109">
        <v>0</v>
      </c>
      <c r="AH1630" s="109">
        <f t="shared" si="6329"/>
        <v>3312.5</v>
      </c>
      <c r="AI1630" s="341">
        <f t="shared" si="6330"/>
        <v>0.66249999999999998</v>
      </c>
    </row>
    <row r="1631" spans="1:35" ht="15.75" hidden="1" customHeight="1" thickBot="1" x14ac:dyDescent="0.3">
      <c r="A1631" s="360" t="s">
        <v>2406</v>
      </c>
      <c r="B1631" s="157">
        <v>2016</v>
      </c>
      <c r="C1631" s="157">
        <v>8</v>
      </c>
      <c r="D1631" s="342" t="s">
        <v>2298</v>
      </c>
      <c r="E1631" s="159">
        <v>42587</v>
      </c>
      <c r="F1631" s="159">
        <v>42613</v>
      </c>
      <c r="G1631" s="343">
        <f t="shared" ca="1" si="6318"/>
        <v>0</v>
      </c>
      <c r="H1631" s="156" t="s">
        <v>84</v>
      </c>
      <c r="I1631" s="156" t="s">
        <v>170</v>
      </c>
      <c r="J1631" s="156" t="s">
        <v>2407</v>
      </c>
      <c r="K1631" s="344" t="str">
        <f t="shared" ca="1" si="6319"/>
        <v>Completed</v>
      </c>
      <c r="L1631" s="157" t="s">
        <v>1377</v>
      </c>
      <c r="M1631" s="157" t="s">
        <v>58</v>
      </c>
      <c r="N1631" s="157" t="s">
        <v>306</v>
      </c>
      <c r="O1631" s="157" t="s">
        <v>60</v>
      </c>
      <c r="P1631" s="157" t="s">
        <v>79</v>
      </c>
      <c r="Q1631" s="157" t="s">
        <v>79</v>
      </c>
      <c r="R1631" s="158">
        <v>2</v>
      </c>
      <c r="S1631" s="158">
        <v>7</v>
      </c>
      <c r="T1631" s="345">
        <v>900000</v>
      </c>
      <c r="U1631" s="345">
        <v>981965</v>
      </c>
      <c r="V1631" s="344">
        <f t="shared" si="6320"/>
        <v>0</v>
      </c>
      <c r="W1631" s="344">
        <f t="shared" si="6321"/>
        <v>900000</v>
      </c>
      <c r="X1631" s="345">
        <v>53359</v>
      </c>
      <c r="Y1631" s="346">
        <f t="shared" si="6322"/>
        <v>5.4339003935985501E-2</v>
      </c>
      <c r="Z1631" s="347">
        <f t="shared" si="6323"/>
        <v>0.10307539496617253</v>
      </c>
      <c r="AA1631" s="348">
        <f t="shared" si="6324"/>
        <v>1800</v>
      </c>
      <c r="AB1631" s="349">
        <f t="shared" si="6325"/>
        <v>1800</v>
      </c>
      <c r="AC1631" s="348">
        <f t="shared" si="6326"/>
        <v>0</v>
      </c>
      <c r="AD1631" s="350">
        <f t="shared" si="6327"/>
        <v>6300</v>
      </c>
      <c r="AE1631" s="351">
        <v>5500</v>
      </c>
      <c r="AF1631" s="352">
        <f t="shared" si="6328"/>
        <v>-800</v>
      </c>
      <c r="AG1631" s="352">
        <v>0</v>
      </c>
      <c r="AH1631" s="352">
        <f t="shared" si="6329"/>
        <v>3700</v>
      </c>
      <c r="AI1631" s="353">
        <f t="shared" si="6330"/>
        <v>0.67272727272727273</v>
      </c>
    </row>
    <row r="1632" spans="1:35" ht="15" hidden="1" customHeight="1" x14ac:dyDescent="0.3">
      <c r="A1632" s="359" t="s">
        <v>2408</v>
      </c>
      <c r="B1632" s="111">
        <v>2016</v>
      </c>
      <c r="C1632" s="111">
        <v>8</v>
      </c>
      <c r="D1632" s="112" t="s">
        <v>2298</v>
      </c>
      <c r="E1632" s="113">
        <v>42587</v>
      </c>
      <c r="F1632" s="113">
        <v>42613</v>
      </c>
      <c r="G1632" s="114">
        <f t="shared" ca="1" si="6318"/>
        <v>0</v>
      </c>
      <c r="H1632" s="115" t="s">
        <v>74</v>
      </c>
      <c r="I1632" s="115" t="s">
        <v>465</v>
      </c>
      <c r="J1632" s="115" t="s">
        <v>2411</v>
      </c>
      <c r="K1632" s="116" t="str">
        <f t="shared" ca="1" si="6319"/>
        <v>Completed</v>
      </c>
      <c r="L1632" s="111" t="s">
        <v>57</v>
      </c>
      <c r="M1632" s="111" t="s">
        <v>58</v>
      </c>
      <c r="N1632" s="111" t="s">
        <v>59</v>
      </c>
      <c r="O1632" s="111" t="s">
        <v>60</v>
      </c>
      <c r="P1632" s="111" t="s">
        <v>61</v>
      </c>
      <c r="Q1632" s="111" t="s">
        <v>62</v>
      </c>
      <c r="R1632" s="117">
        <v>0.5</v>
      </c>
      <c r="S1632" s="117">
        <v>1.2</v>
      </c>
      <c r="T1632" s="118">
        <v>2000000</v>
      </c>
      <c r="U1632" s="118">
        <v>1988582</v>
      </c>
      <c r="V1632" s="116">
        <f t="shared" si="6320"/>
        <v>11418</v>
      </c>
      <c r="W1632" s="116">
        <f t="shared" si="6321"/>
        <v>1988582</v>
      </c>
      <c r="X1632" s="118"/>
      <c r="Y1632" s="119">
        <f t="shared" si="6322"/>
        <v>0</v>
      </c>
      <c r="Z1632" s="120" t="e">
        <f t="shared" si="6323"/>
        <v>#DIV/0!</v>
      </c>
      <c r="AA1632" s="121">
        <f t="shared" si="6324"/>
        <v>1000</v>
      </c>
      <c r="AB1632" s="122">
        <f t="shared" si="6325"/>
        <v>994.29100000000005</v>
      </c>
      <c r="AC1632" s="121">
        <f t="shared" si="6326"/>
        <v>-5.7089999999999463</v>
      </c>
      <c r="AD1632" s="123">
        <f t="shared" si="6327"/>
        <v>2400</v>
      </c>
      <c r="AE1632" s="293">
        <v>2000</v>
      </c>
      <c r="AF1632" s="124">
        <f t="shared" si="6328"/>
        <v>-400</v>
      </c>
      <c r="AG1632" s="124">
        <v>0</v>
      </c>
      <c r="AH1632" s="124">
        <f t="shared" si="6329"/>
        <v>1005.7089999999999</v>
      </c>
      <c r="AI1632" s="340">
        <f t="shared" si="6330"/>
        <v>0.50285449999999998</v>
      </c>
    </row>
    <row r="1633" spans="1:35" ht="15" hidden="1" customHeight="1" x14ac:dyDescent="0.3">
      <c r="A1633" s="361" t="s">
        <v>2409</v>
      </c>
      <c r="B1633" s="97">
        <v>2016</v>
      </c>
      <c r="C1633" s="97">
        <v>8</v>
      </c>
      <c r="D1633" s="98" t="s">
        <v>2298</v>
      </c>
      <c r="E1633" s="99">
        <v>42587</v>
      </c>
      <c r="F1633" s="99">
        <v>42613</v>
      </c>
      <c r="G1633" s="100">
        <f t="shared" ca="1" si="6318"/>
        <v>0</v>
      </c>
      <c r="H1633" s="96" t="s">
        <v>74</v>
      </c>
      <c r="I1633" s="96" t="s">
        <v>465</v>
      </c>
      <c r="J1633" s="96" t="s">
        <v>2411</v>
      </c>
      <c r="K1633" s="101" t="str">
        <f t="shared" ca="1" si="6319"/>
        <v>Completed</v>
      </c>
      <c r="L1633" s="97" t="s">
        <v>82</v>
      </c>
      <c r="M1633" s="97" t="s">
        <v>58</v>
      </c>
      <c r="N1633" s="97" t="s">
        <v>59</v>
      </c>
      <c r="O1633" s="97" t="s">
        <v>60</v>
      </c>
      <c r="P1633" s="97" t="s">
        <v>61</v>
      </c>
      <c r="Q1633" s="97" t="s">
        <v>62</v>
      </c>
      <c r="R1633" s="102">
        <v>0.1</v>
      </c>
      <c r="S1633" s="102">
        <v>1.2</v>
      </c>
      <c r="T1633" s="103">
        <v>2500000</v>
      </c>
      <c r="U1633" s="103">
        <v>2503902</v>
      </c>
      <c r="V1633" s="101">
        <f t="shared" si="6320"/>
        <v>0</v>
      </c>
      <c r="W1633" s="101">
        <f t="shared" si="6321"/>
        <v>2500000</v>
      </c>
      <c r="X1633" s="103"/>
      <c r="Y1633" s="104">
        <f t="shared" si="6322"/>
        <v>0</v>
      </c>
      <c r="Z1633" s="105" t="e">
        <f t="shared" si="6323"/>
        <v>#DIV/0!</v>
      </c>
      <c r="AA1633" s="106">
        <f t="shared" si="6324"/>
        <v>250</v>
      </c>
      <c r="AB1633" s="107">
        <f t="shared" si="6325"/>
        <v>250</v>
      </c>
      <c r="AC1633" s="106">
        <f t="shared" si="6326"/>
        <v>0</v>
      </c>
      <c r="AD1633" s="108">
        <f t="shared" si="6327"/>
        <v>3000</v>
      </c>
      <c r="AE1633" s="298">
        <v>3000</v>
      </c>
      <c r="AF1633" s="109">
        <f t="shared" si="6328"/>
        <v>0</v>
      </c>
      <c r="AG1633" s="109">
        <v>0</v>
      </c>
      <c r="AH1633" s="109">
        <f t="shared" si="6329"/>
        <v>2750</v>
      </c>
      <c r="AI1633" s="341">
        <f t="shared" si="6330"/>
        <v>0.91666666666666663</v>
      </c>
    </row>
    <row r="1634" spans="1:35" ht="15.75" hidden="1" customHeight="1" thickBot="1" x14ac:dyDescent="0.3">
      <c r="A1634" s="360" t="s">
        <v>2410</v>
      </c>
      <c r="B1634" s="157">
        <v>2016</v>
      </c>
      <c r="C1634" s="157">
        <v>8</v>
      </c>
      <c r="D1634" s="342" t="s">
        <v>2298</v>
      </c>
      <c r="E1634" s="159">
        <v>42587</v>
      </c>
      <c r="F1634" s="159">
        <v>42613</v>
      </c>
      <c r="G1634" s="343">
        <f t="shared" ca="1" si="6318"/>
        <v>0</v>
      </c>
      <c r="H1634" s="156" t="s">
        <v>74</v>
      </c>
      <c r="I1634" s="156" t="s">
        <v>465</v>
      </c>
      <c r="J1634" s="156" t="s">
        <v>2411</v>
      </c>
      <c r="K1634" s="344" t="str">
        <f t="shared" ca="1" si="6319"/>
        <v>Completed</v>
      </c>
      <c r="L1634" s="157" t="s">
        <v>64</v>
      </c>
      <c r="M1634" s="157" t="s">
        <v>58</v>
      </c>
      <c r="N1634" s="157" t="s">
        <v>59</v>
      </c>
      <c r="O1634" s="157" t="s">
        <v>60</v>
      </c>
      <c r="P1634" s="157" t="s">
        <v>61</v>
      </c>
      <c r="Q1634" s="157" t="s">
        <v>62</v>
      </c>
      <c r="R1634" s="158">
        <v>0.2</v>
      </c>
      <c r="S1634" s="158">
        <v>1.2</v>
      </c>
      <c r="T1634" s="345">
        <v>1200000</v>
      </c>
      <c r="U1634" s="345">
        <v>1200286</v>
      </c>
      <c r="V1634" s="344">
        <f t="shared" si="6320"/>
        <v>0</v>
      </c>
      <c r="W1634" s="344">
        <f t="shared" si="6321"/>
        <v>1200000</v>
      </c>
      <c r="X1634" s="345">
        <v>200</v>
      </c>
      <c r="Y1634" s="346">
        <f t="shared" si="6322"/>
        <v>1.6662695390931828E-4</v>
      </c>
      <c r="Z1634" s="347">
        <f t="shared" si="6323"/>
        <v>3.1949999999999998</v>
      </c>
      <c r="AA1634" s="348">
        <f t="shared" si="6324"/>
        <v>240</v>
      </c>
      <c r="AB1634" s="349">
        <f t="shared" si="6325"/>
        <v>240</v>
      </c>
      <c r="AC1634" s="348">
        <f t="shared" si="6326"/>
        <v>0</v>
      </c>
      <c r="AD1634" s="350">
        <f t="shared" si="6327"/>
        <v>1440</v>
      </c>
      <c r="AE1634" s="351">
        <v>639</v>
      </c>
      <c r="AF1634" s="352">
        <f t="shared" si="6328"/>
        <v>-801</v>
      </c>
      <c r="AG1634" s="352">
        <v>0</v>
      </c>
      <c r="AH1634" s="352">
        <f t="shared" si="6329"/>
        <v>399</v>
      </c>
      <c r="AI1634" s="353">
        <f t="shared" si="6330"/>
        <v>0.62441314553990612</v>
      </c>
    </row>
    <row r="1635" spans="1:35" ht="15" hidden="1" customHeight="1" x14ac:dyDescent="0.3">
      <c r="A1635" s="359" t="s">
        <v>2412</v>
      </c>
      <c r="B1635" s="111">
        <v>2016</v>
      </c>
      <c r="C1635" s="111">
        <v>8</v>
      </c>
      <c r="D1635" s="112" t="s">
        <v>2298</v>
      </c>
      <c r="E1635" s="113">
        <v>42590</v>
      </c>
      <c r="F1635" s="113">
        <v>42597</v>
      </c>
      <c r="G1635" s="114">
        <f t="shared" ca="1" si="6318"/>
        <v>0</v>
      </c>
      <c r="H1635" s="115" t="s">
        <v>84</v>
      </c>
      <c r="I1635" s="115" t="s">
        <v>170</v>
      </c>
      <c r="J1635" s="115" t="s">
        <v>2416</v>
      </c>
      <c r="K1635" s="116" t="str">
        <f t="shared" ca="1" si="6319"/>
        <v>Completed</v>
      </c>
      <c r="L1635" s="111" t="s">
        <v>175</v>
      </c>
      <c r="M1635" s="111" t="s">
        <v>58</v>
      </c>
      <c r="N1635" s="111" t="s">
        <v>59</v>
      </c>
      <c r="O1635" s="111" t="s">
        <v>60</v>
      </c>
      <c r="P1635" s="111" t="s">
        <v>61</v>
      </c>
      <c r="Q1635" s="111" t="s">
        <v>62</v>
      </c>
      <c r="R1635" s="117">
        <v>1</v>
      </c>
      <c r="S1635" s="117">
        <v>1.5</v>
      </c>
      <c r="T1635" s="118">
        <v>780000</v>
      </c>
      <c r="U1635" s="118">
        <v>1149785</v>
      </c>
      <c r="V1635" s="116">
        <f t="shared" si="6320"/>
        <v>0</v>
      </c>
      <c r="W1635" s="116">
        <f t="shared" si="6321"/>
        <v>780000</v>
      </c>
      <c r="X1635" s="118">
        <v>175</v>
      </c>
      <c r="Y1635" s="119">
        <f t="shared" si="6322"/>
        <v>1.5220236826885027E-4</v>
      </c>
      <c r="Z1635" s="120">
        <f t="shared" si="6323"/>
        <v>5.7142857142857144</v>
      </c>
      <c r="AA1635" s="121">
        <f t="shared" si="6324"/>
        <v>780</v>
      </c>
      <c r="AB1635" s="122">
        <f t="shared" si="6325"/>
        <v>780</v>
      </c>
      <c r="AC1635" s="121">
        <f t="shared" si="6326"/>
        <v>0</v>
      </c>
      <c r="AD1635" s="123">
        <f t="shared" si="6327"/>
        <v>1170</v>
      </c>
      <c r="AE1635" s="293">
        <v>1000</v>
      </c>
      <c r="AF1635" s="124">
        <f t="shared" si="6328"/>
        <v>-170</v>
      </c>
      <c r="AG1635" s="124">
        <v>0</v>
      </c>
      <c r="AH1635" s="124">
        <f t="shared" si="6329"/>
        <v>220</v>
      </c>
      <c r="AI1635" s="340">
        <f t="shared" si="6330"/>
        <v>0.22</v>
      </c>
    </row>
    <row r="1636" spans="1:35" ht="15" hidden="1" customHeight="1" x14ac:dyDescent="0.3">
      <c r="A1636" s="361" t="s">
        <v>2413</v>
      </c>
      <c r="B1636" s="97">
        <v>2016</v>
      </c>
      <c r="C1636" s="97">
        <v>8</v>
      </c>
      <c r="D1636" s="98" t="s">
        <v>2298</v>
      </c>
      <c r="E1636" s="99">
        <v>42590</v>
      </c>
      <c r="F1636" s="99">
        <v>42597</v>
      </c>
      <c r="G1636" s="100">
        <f t="shared" ca="1" si="6318"/>
        <v>0</v>
      </c>
      <c r="H1636" s="96" t="s">
        <v>84</v>
      </c>
      <c r="I1636" s="96" t="s">
        <v>170</v>
      </c>
      <c r="J1636" s="96" t="s">
        <v>2416</v>
      </c>
      <c r="K1636" s="101" t="str">
        <f t="shared" ca="1" si="6319"/>
        <v>Completed</v>
      </c>
      <c r="L1636" s="97" t="s">
        <v>1372</v>
      </c>
      <c r="M1636" s="97" t="s">
        <v>58</v>
      </c>
      <c r="N1636" s="97" t="s">
        <v>59</v>
      </c>
      <c r="O1636" s="97" t="s">
        <v>60</v>
      </c>
      <c r="P1636" s="97" t="s">
        <v>61</v>
      </c>
      <c r="Q1636" s="97" t="s">
        <v>62</v>
      </c>
      <c r="R1636" s="102">
        <v>0</v>
      </c>
      <c r="S1636" s="102">
        <v>1.5</v>
      </c>
      <c r="T1636" s="103">
        <v>0</v>
      </c>
      <c r="U1636" s="103"/>
      <c r="V1636" s="101">
        <f t="shared" si="6320"/>
        <v>0</v>
      </c>
      <c r="W1636" s="101">
        <f t="shared" si="6321"/>
        <v>0</v>
      </c>
      <c r="X1636" s="103"/>
      <c r="Y1636" s="104" t="e">
        <f t="shared" si="6322"/>
        <v>#DIV/0!</v>
      </c>
      <c r="Z1636" s="105" t="e">
        <f t="shared" si="6323"/>
        <v>#DIV/0!</v>
      </c>
      <c r="AA1636" s="106">
        <f t="shared" si="6324"/>
        <v>0</v>
      </c>
      <c r="AB1636" s="107">
        <f t="shared" si="6325"/>
        <v>0</v>
      </c>
      <c r="AC1636" s="106">
        <f t="shared" si="6326"/>
        <v>0</v>
      </c>
      <c r="AD1636" s="108">
        <f t="shared" si="6327"/>
        <v>0</v>
      </c>
      <c r="AE1636" s="298">
        <f>IF((SUMIF($J$7:$J$1048576,J1636,$U$7:$U$1048576))&gt;(SUMIF($J$7:$J$1048576,J1636,$T$7:$T$1048576)),AD1636,(IF(O1636="cpv",(U1636*S1636),(U1636*S1636/1000))))</f>
        <v>0</v>
      </c>
      <c r="AF1636" s="109">
        <f t="shared" si="6328"/>
        <v>0</v>
      </c>
      <c r="AG1636" s="109">
        <v>0</v>
      </c>
      <c r="AH1636" s="109">
        <f t="shared" si="6329"/>
        <v>0</v>
      </c>
      <c r="AI1636" s="341" t="e">
        <f t="shared" si="6330"/>
        <v>#DIV/0!</v>
      </c>
    </row>
    <row r="1637" spans="1:35" ht="15" hidden="1" customHeight="1" x14ac:dyDescent="0.3">
      <c r="A1637" s="361" t="s">
        <v>2414</v>
      </c>
      <c r="B1637" s="97">
        <v>2016</v>
      </c>
      <c r="C1637" s="97">
        <v>8</v>
      </c>
      <c r="D1637" s="98" t="s">
        <v>2298</v>
      </c>
      <c r="E1637" s="99">
        <v>42590</v>
      </c>
      <c r="F1637" s="99">
        <v>42597</v>
      </c>
      <c r="G1637" s="100">
        <f t="shared" ca="1" si="6318"/>
        <v>0</v>
      </c>
      <c r="H1637" s="96" t="s">
        <v>84</v>
      </c>
      <c r="I1637" s="96" t="s">
        <v>170</v>
      </c>
      <c r="J1637" s="96" t="s">
        <v>2416</v>
      </c>
      <c r="K1637" s="101" t="str">
        <f t="shared" ca="1" si="6319"/>
        <v>Completed</v>
      </c>
      <c r="L1637" s="97" t="s">
        <v>2386</v>
      </c>
      <c r="M1637" s="97" t="s">
        <v>58</v>
      </c>
      <c r="N1637" s="97" t="s">
        <v>59</v>
      </c>
      <c r="O1637" s="97" t="s">
        <v>60</v>
      </c>
      <c r="P1637" s="97" t="s">
        <v>61</v>
      </c>
      <c r="Q1637" s="97" t="s">
        <v>62</v>
      </c>
      <c r="R1637" s="102">
        <v>0.3</v>
      </c>
      <c r="S1637" s="102">
        <v>1.5</v>
      </c>
      <c r="T1637" s="103">
        <v>1500000</v>
      </c>
      <c r="U1637" s="103">
        <v>1300077</v>
      </c>
      <c r="V1637" s="101">
        <f t="shared" si="6320"/>
        <v>199923</v>
      </c>
      <c r="W1637" s="101">
        <f t="shared" si="6321"/>
        <v>1300077</v>
      </c>
      <c r="X1637" s="103">
        <v>149</v>
      </c>
      <c r="Y1637" s="104">
        <f t="shared" si="6322"/>
        <v>1.1460859626006767E-4</v>
      </c>
      <c r="Z1637" s="105">
        <f t="shared" si="6323"/>
        <v>13.422818791946309</v>
      </c>
      <c r="AA1637" s="106">
        <f t="shared" si="6324"/>
        <v>450</v>
      </c>
      <c r="AB1637" s="107">
        <f t="shared" si="6325"/>
        <v>390.0231</v>
      </c>
      <c r="AC1637" s="106">
        <f t="shared" si="6326"/>
        <v>-59.976900000000001</v>
      </c>
      <c r="AD1637" s="108">
        <f t="shared" si="6327"/>
        <v>2250</v>
      </c>
      <c r="AE1637" s="298">
        <v>2000</v>
      </c>
      <c r="AF1637" s="109">
        <f t="shared" si="6328"/>
        <v>-250</v>
      </c>
      <c r="AG1637" s="109">
        <v>0</v>
      </c>
      <c r="AH1637" s="109">
        <f t="shared" si="6329"/>
        <v>1609.9769000000001</v>
      </c>
      <c r="AI1637" s="341">
        <f t="shared" si="6330"/>
        <v>0.80498845000000008</v>
      </c>
    </row>
    <row r="1638" spans="1:35" ht="15.75" hidden="1" customHeight="1" thickBot="1" x14ac:dyDescent="0.3">
      <c r="A1638" s="360" t="s">
        <v>2415</v>
      </c>
      <c r="B1638" s="157">
        <v>2016</v>
      </c>
      <c r="C1638" s="157">
        <v>8</v>
      </c>
      <c r="D1638" s="342" t="s">
        <v>2298</v>
      </c>
      <c r="E1638" s="159">
        <v>42590</v>
      </c>
      <c r="F1638" s="159">
        <v>42597</v>
      </c>
      <c r="G1638" s="343">
        <f t="shared" ca="1" si="6318"/>
        <v>0</v>
      </c>
      <c r="H1638" s="156" t="s">
        <v>84</v>
      </c>
      <c r="I1638" s="156" t="s">
        <v>170</v>
      </c>
      <c r="J1638" s="156" t="s">
        <v>2416</v>
      </c>
      <c r="K1638" s="344" t="str">
        <f t="shared" ca="1" si="6319"/>
        <v>Completed</v>
      </c>
      <c r="L1638" s="157" t="s">
        <v>64</v>
      </c>
      <c r="M1638" s="157" t="s">
        <v>58</v>
      </c>
      <c r="N1638" s="157" t="s">
        <v>59</v>
      </c>
      <c r="O1638" s="157" t="s">
        <v>60</v>
      </c>
      <c r="P1638" s="157" t="s">
        <v>61</v>
      </c>
      <c r="Q1638" s="157" t="s">
        <v>62</v>
      </c>
      <c r="R1638" s="158">
        <v>0.2</v>
      </c>
      <c r="S1638" s="158">
        <v>1.5</v>
      </c>
      <c r="T1638" s="345">
        <v>2000000</v>
      </c>
      <c r="U1638" s="345">
        <v>1983600</v>
      </c>
      <c r="V1638" s="344">
        <f t="shared" si="6320"/>
        <v>16400</v>
      </c>
      <c r="W1638" s="344">
        <f t="shared" si="6321"/>
        <v>1983600</v>
      </c>
      <c r="X1638" s="345">
        <v>372</v>
      </c>
      <c r="Y1638" s="346">
        <f t="shared" si="6322"/>
        <v>1.8753781004234724E-4</v>
      </c>
      <c r="Z1638" s="347">
        <f t="shared" si="6323"/>
        <v>7.1876075268817203</v>
      </c>
      <c r="AA1638" s="348">
        <f t="shared" si="6324"/>
        <v>400</v>
      </c>
      <c r="AB1638" s="349">
        <f t="shared" si="6325"/>
        <v>396.72</v>
      </c>
      <c r="AC1638" s="348">
        <f t="shared" si="6326"/>
        <v>-3.2799999999999727</v>
      </c>
      <c r="AD1638" s="350">
        <f t="shared" si="6327"/>
        <v>3000</v>
      </c>
      <c r="AE1638" s="351">
        <v>2673.79</v>
      </c>
      <c r="AF1638" s="352">
        <f t="shared" si="6328"/>
        <v>-326.21000000000004</v>
      </c>
      <c r="AG1638" s="352">
        <v>0</v>
      </c>
      <c r="AH1638" s="352">
        <f t="shared" si="6329"/>
        <v>2277.0699999999997</v>
      </c>
      <c r="AI1638" s="353">
        <f t="shared" si="6330"/>
        <v>0.85162634313091146</v>
      </c>
    </row>
    <row r="1639" spans="1:35" ht="15" hidden="1" customHeight="1" x14ac:dyDescent="0.3">
      <c r="A1639" s="359" t="s">
        <v>2417</v>
      </c>
      <c r="B1639" s="111">
        <v>2016</v>
      </c>
      <c r="C1639" s="111">
        <v>8</v>
      </c>
      <c r="D1639" s="112" t="s">
        <v>2298</v>
      </c>
      <c r="E1639" s="113">
        <v>42590</v>
      </c>
      <c r="F1639" s="113">
        <v>42603</v>
      </c>
      <c r="G1639" s="114">
        <f t="shared" ca="1" si="6318"/>
        <v>0</v>
      </c>
      <c r="H1639" s="115" t="s">
        <v>74</v>
      </c>
      <c r="I1639" s="115" t="s">
        <v>75</v>
      </c>
      <c r="J1639" s="115" t="s">
        <v>2420</v>
      </c>
      <c r="K1639" s="116" t="str">
        <f t="shared" ca="1" si="6319"/>
        <v>Completed</v>
      </c>
      <c r="L1639" s="111" t="s">
        <v>305</v>
      </c>
      <c r="M1639" s="111" t="s">
        <v>58</v>
      </c>
      <c r="N1639" s="111" t="s">
        <v>306</v>
      </c>
      <c r="O1639" s="111" t="s">
        <v>60</v>
      </c>
      <c r="P1639" s="111" t="s">
        <v>61</v>
      </c>
      <c r="Q1639" s="111" t="s">
        <v>62</v>
      </c>
      <c r="R1639" s="117">
        <v>3</v>
      </c>
      <c r="S1639" s="117">
        <v>10</v>
      </c>
      <c r="T1639" s="118">
        <v>500000</v>
      </c>
      <c r="U1639" s="118">
        <v>560040</v>
      </c>
      <c r="V1639" s="116">
        <f t="shared" si="6320"/>
        <v>0</v>
      </c>
      <c r="W1639" s="116">
        <f t="shared" si="6321"/>
        <v>500000</v>
      </c>
      <c r="X1639" s="118"/>
      <c r="Y1639" s="119">
        <f t="shared" si="6322"/>
        <v>0</v>
      </c>
      <c r="Z1639" s="120" t="e">
        <f t="shared" si="6323"/>
        <v>#DIV/0!</v>
      </c>
      <c r="AA1639" s="121">
        <f t="shared" si="6324"/>
        <v>1500</v>
      </c>
      <c r="AB1639" s="122">
        <f t="shared" si="6325"/>
        <v>1500</v>
      </c>
      <c r="AC1639" s="121">
        <f t="shared" si="6326"/>
        <v>0</v>
      </c>
      <c r="AD1639" s="123">
        <f t="shared" si="6327"/>
        <v>5000</v>
      </c>
      <c r="AE1639" s="293">
        <v>5600</v>
      </c>
      <c r="AF1639" s="124">
        <f t="shared" si="6328"/>
        <v>600</v>
      </c>
      <c r="AG1639" s="124">
        <v>0</v>
      </c>
      <c r="AH1639" s="124">
        <f t="shared" si="6329"/>
        <v>4100</v>
      </c>
      <c r="AI1639" s="340">
        <f t="shared" si="6330"/>
        <v>0.7321428571428571</v>
      </c>
    </row>
    <row r="1640" spans="1:35" ht="15" hidden="1" customHeight="1" x14ac:dyDescent="0.3">
      <c r="A1640" s="361" t="s">
        <v>2418</v>
      </c>
      <c r="B1640" s="97">
        <v>2016</v>
      </c>
      <c r="C1640" s="97">
        <v>8</v>
      </c>
      <c r="D1640" s="98" t="s">
        <v>2298</v>
      </c>
      <c r="E1640" s="99">
        <v>42590</v>
      </c>
      <c r="F1640" s="99">
        <v>42603</v>
      </c>
      <c r="G1640" s="100">
        <f t="shared" ca="1" si="6318"/>
        <v>0</v>
      </c>
      <c r="H1640" s="96" t="s">
        <v>74</v>
      </c>
      <c r="I1640" s="96" t="s">
        <v>75</v>
      </c>
      <c r="J1640" s="96" t="s">
        <v>2420</v>
      </c>
      <c r="K1640" s="101" t="str">
        <f t="shared" ca="1" si="6319"/>
        <v>Completed</v>
      </c>
      <c r="L1640" s="97" t="s">
        <v>1822</v>
      </c>
      <c r="M1640" s="97" t="s">
        <v>58</v>
      </c>
      <c r="N1640" s="97" t="s">
        <v>306</v>
      </c>
      <c r="O1640" s="97" t="s">
        <v>60</v>
      </c>
      <c r="P1640" s="97" t="s">
        <v>61</v>
      </c>
      <c r="Q1640" s="97" t="s">
        <v>62</v>
      </c>
      <c r="R1640" s="102">
        <v>2</v>
      </c>
      <c r="S1640" s="102">
        <v>10</v>
      </c>
      <c r="T1640" s="103">
        <v>300000</v>
      </c>
      <c r="U1640" s="103">
        <v>57260</v>
      </c>
      <c r="V1640" s="101">
        <f t="shared" si="6320"/>
        <v>242740</v>
      </c>
      <c r="W1640" s="101">
        <f t="shared" si="6321"/>
        <v>57260</v>
      </c>
      <c r="X1640" s="103"/>
      <c r="Y1640" s="104">
        <f t="shared" si="6322"/>
        <v>0</v>
      </c>
      <c r="Z1640" s="105" t="e">
        <f t="shared" si="6323"/>
        <v>#DIV/0!</v>
      </c>
      <c r="AA1640" s="106">
        <f t="shared" si="6324"/>
        <v>600</v>
      </c>
      <c r="AB1640" s="107">
        <f t="shared" si="6325"/>
        <v>114.52</v>
      </c>
      <c r="AC1640" s="106">
        <f t="shared" si="6326"/>
        <v>-485.48</v>
      </c>
      <c r="AD1640" s="108">
        <f t="shared" si="6327"/>
        <v>3000</v>
      </c>
      <c r="AE1640" s="298">
        <v>400</v>
      </c>
      <c r="AF1640" s="109">
        <f t="shared" si="6328"/>
        <v>-2600</v>
      </c>
      <c r="AG1640" s="109">
        <v>0</v>
      </c>
      <c r="AH1640" s="109">
        <f t="shared" si="6329"/>
        <v>285.48</v>
      </c>
      <c r="AI1640" s="341">
        <f t="shared" si="6330"/>
        <v>0.7137</v>
      </c>
    </row>
    <row r="1641" spans="1:35" ht="15.75" hidden="1" customHeight="1" thickBot="1" x14ac:dyDescent="0.3">
      <c r="A1641" s="360" t="s">
        <v>2419</v>
      </c>
      <c r="B1641" s="157">
        <v>2016</v>
      </c>
      <c r="C1641" s="157">
        <v>8</v>
      </c>
      <c r="D1641" s="342" t="s">
        <v>2298</v>
      </c>
      <c r="E1641" s="159">
        <v>42590</v>
      </c>
      <c r="F1641" s="159">
        <v>42603</v>
      </c>
      <c r="G1641" s="343">
        <f t="shared" ca="1" si="6318"/>
        <v>0</v>
      </c>
      <c r="H1641" s="156" t="s">
        <v>74</v>
      </c>
      <c r="I1641" s="156" t="s">
        <v>75</v>
      </c>
      <c r="J1641" s="156" t="s">
        <v>2420</v>
      </c>
      <c r="K1641" s="344" t="str">
        <f t="shared" ca="1" si="6319"/>
        <v>Completed</v>
      </c>
      <c r="L1641" s="157" t="s">
        <v>1377</v>
      </c>
      <c r="M1641" s="157" t="s">
        <v>58</v>
      </c>
      <c r="N1641" s="157" t="s">
        <v>306</v>
      </c>
      <c r="O1641" s="157" t="s">
        <v>60</v>
      </c>
      <c r="P1641" s="157" t="s">
        <v>61</v>
      </c>
      <c r="Q1641" s="157" t="s">
        <v>62</v>
      </c>
      <c r="R1641" s="158">
        <v>2</v>
      </c>
      <c r="S1641" s="158">
        <v>10</v>
      </c>
      <c r="T1641" s="345">
        <v>350000</v>
      </c>
      <c r="U1641" s="345">
        <v>400021</v>
      </c>
      <c r="V1641" s="344">
        <f t="shared" si="6320"/>
        <v>0</v>
      </c>
      <c r="W1641" s="344">
        <f t="shared" si="6321"/>
        <v>350000</v>
      </c>
      <c r="X1641" s="345">
        <v>55860</v>
      </c>
      <c r="Y1641" s="346">
        <f t="shared" si="6322"/>
        <v>0.13964266875989009</v>
      </c>
      <c r="Z1641" s="347">
        <f t="shared" si="6323"/>
        <v>3.580379520229144E-2</v>
      </c>
      <c r="AA1641" s="348">
        <f t="shared" si="6324"/>
        <v>700</v>
      </c>
      <c r="AB1641" s="349">
        <f t="shared" si="6325"/>
        <v>700</v>
      </c>
      <c r="AC1641" s="348">
        <f t="shared" si="6326"/>
        <v>0</v>
      </c>
      <c r="AD1641" s="350">
        <f t="shared" si="6327"/>
        <v>3500</v>
      </c>
      <c r="AE1641" s="351">
        <v>2000</v>
      </c>
      <c r="AF1641" s="352">
        <f t="shared" si="6328"/>
        <v>-1500</v>
      </c>
      <c r="AG1641" s="352">
        <v>0</v>
      </c>
      <c r="AH1641" s="352">
        <f t="shared" si="6329"/>
        <v>1300</v>
      </c>
      <c r="AI1641" s="353">
        <f t="shared" si="6330"/>
        <v>0.65</v>
      </c>
    </row>
    <row r="1642" spans="1:35" ht="15" hidden="1" customHeight="1" x14ac:dyDescent="0.3">
      <c r="A1642" s="359" t="s">
        <v>2421</v>
      </c>
      <c r="B1642" s="111">
        <v>2016</v>
      </c>
      <c r="C1642" s="111">
        <v>8</v>
      </c>
      <c r="D1642" s="112" t="s">
        <v>2298</v>
      </c>
      <c r="E1642" s="113">
        <v>42583</v>
      </c>
      <c r="F1642" s="113">
        <v>42613</v>
      </c>
      <c r="G1642" s="114">
        <f t="shared" ca="1" si="6318"/>
        <v>0</v>
      </c>
      <c r="H1642" s="115" t="s">
        <v>74</v>
      </c>
      <c r="I1642" s="115" t="s">
        <v>75</v>
      </c>
      <c r="J1642" s="115" t="s">
        <v>2425</v>
      </c>
      <c r="K1642" s="116" t="str">
        <f t="shared" ca="1" si="6319"/>
        <v>Completed</v>
      </c>
      <c r="L1642" s="111" t="s">
        <v>175</v>
      </c>
      <c r="M1642" s="111" t="s">
        <v>58</v>
      </c>
      <c r="N1642" s="111" t="s">
        <v>286</v>
      </c>
      <c r="O1642" s="111" t="s">
        <v>60</v>
      </c>
      <c r="P1642" s="111" t="s">
        <v>61</v>
      </c>
      <c r="Q1642" s="111" t="s">
        <v>62</v>
      </c>
      <c r="R1642" s="117">
        <v>1</v>
      </c>
      <c r="S1642" s="117">
        <v>2.5</v>
      </c>
      <c r="T1642" s="118">
        <v>500000</v>
      </c>
      <c r="U1642" s="118">
        <v>8150</v>
      </c>
      <c r="V1642" s="116">
        <f t="shared" si="6320"/>
        <v>491850</v>
      </c>
      <c r="W1642" s="116">
        <f t="shared" si="6321"/>
        <v>8150</v>
      </c>
      <c r="X1642" s="118">
        <v>3</v>
      </c>
      <c r="Y1642" s="119">
        <f t="shared" si="6322"/>
        <v>3.6809815950920248E-4</v>
      </c>
      <c r="Z1642" s="120">
        <f t="shared" si="6323"/>
        <v>6.666666666666667</v>
      </c>
      <c r="AA1642" s="121">
        <f t="shared" si="6324"/>
        <v>500</v>
      </c>
      <c r="AB1642" s="122">
        <f t="shared" si="6325"/>
        <v>8.15</v>
      </c>
      <c r="AC1642" s="121">
        <f t="shared" si="6326"/>
        <v>-491.85</v>
      </c>
      <c r="AD1642" s="123">
        <f t="shared" si="6327"/>
        <v>1250</v>
      </c>
      <c r="AE1642" s="293">
        <v>20</v>
      </c>
      <c r="AF1642" s="124">
        <f t="shared" si="6328"/>
        <v>-1230</v>
      </c>
      <c r="AG1642" s="124">
        <v>0</v>
      </c>
      <c r="AH1642" s="124">
        <f t="shared" si="6329"/>
        <v>11.85</v>
      </c>
      <c r="AI1642" s="340">
        <f t="shared" si="6330"/>
        <v>0.59250000000000003</v>
      </c>
    </row>
    <row r="1643" spans="1:35" ht="15" hidden="1" customHeight="1" x14ac:dyDescent="0.3">
      <c r="A1643" s="361" t="s">
        <v>2422</v>
      </c>
      <c r="B1643" s="97">
        <v>2016</v>
      </c>
      <c r="C1643" s="97">
        <v>8</v>
      </c>
      <c r="D1643" s="98" t="s">
        <v>2298</v>
      </c>
      <c r="E1643" s="99">
        <v>42583</v>
      </c>
      <c r="F1643" s="99">
        <v>42613</v>
      </c>
      <c r="G1643" s="100">
        <f t="shared" ca="1" si="6318"/>
        <v>0</v>
      </c>
      <c r="H1643" s="96" t="s">
        <v>74</v>
      </c>
      <c r="I1643" s="96" t="s">
        <v>75</v>
      </c>
      <c r="J1643" s="96" t="s">
        <v>2425</v>
      </c>
      <c r="K1643" s="101" t="str">
        <f t="shared" ca="1" si="6319"/>
        <v>Completed</v>
      </c>
      <c r="L1643" s="97" t="s">
        <v>1372</v>
      </c>
      <c r="M1643" s="97" t="s">
        <v>58</v>
      </c>
      <c r="N1643" s="97" t="s">
        <v>286</v>
      </c>
      <c r="O1643" s="97" t="s">
        <v>60</v>
      </c>
      <c r="P1643" s="97" t="s">
        <v>61</v>
      </c>
      <c r="Q1643" s="97" t="s">
        <v>62</v>
      </c>
      <c r="R1643" s="102">
        <v>0</v>
      </c>
      <c r="S1643" s="102">
        <v>2.5</v>
      </c>
      <c r="T1643" s="103">
        <v>0</v>
      </c>
      <c r="U1643" s="103"/>
      <c r="V1643" s="101">
        <f t="shared" si="6320"/>
        <v>0</v>
      </c>
      <c r="W1643" s="101">
        <f t="shared" si="6321"/>
        <v>0</v>
      </c>
      <c r="X1643" s="103"/>
      <c r="Y1643" s="104" t="e">
        <f t="shared" si="6322"/>
        <v>#DIV/0!</v>
      </c>
      <c r="Z1643" s="105" t="e">
        <f t="shared" si="6323"/>
        <v>#DIV/0!</v>
      </c>
      <c r="AA1643" s="106">
        <f t="shared" si="6324"/>
        <v>0</v>
      </c>
      <c r="AB1643" s="107">
        <f t="shared" si="6325"/>
        <v>0</v>
      </c>
      <c r="AC1643" s="106">
        <f t="shared" si="6326"/>
        <v>0</v>
      </c>
      <c r="AD1643" s="108">
        <f t="shared" si="6327"/>
        <v>0</v>
      </c>
      <c r="AE1643" s="298">
        <f>IF((SUMIF($J$7:$J$1048576,J1643,$U$7:$U$1048576))&gt;(SUMIF($J$7:$J$1048576,J1643,$T$7:$T$1048576)),AD1643,(IF(O1643="cpv",(U1643*S1643),(U1643*S1643/1000))))</f>
        <v>0</v>
      </c>
      <c r="AF1643" s="109">
        <f t="shared" si="6328"/>
        <v>0</v>
      </c>
      <c r="AG1643" s="109">
        <v>0</v>
      </c>
      <c r="AH1643" s="109">
        <f t="shared" si="6329"/>
        <v>0</v>
      </c>
      <c r="AI1643" s="341" t="e">
        <f t="shared" si="6330"/>
        <v>#DIV/0!</v>
      </c>
    </row>
    <row r="1644" spans="1:35" ht="15" hidden="1" customHeight="1" x14ac:dyDescent="0.3">
      <c r="A1644" s="361" t="s">
        <v>2423</v>
      </c>
      <c r="B1644" s="97">
        <v>2016</v>
      </c>
      <c r="C1644" s="97">
        <v>8</v>
      </c>
      <c r="D1644" s="98" t="s">
        <v>2298</v>
      </c>
      <c r="E1644" s="99">
        <v>42583</v>
      </c>
      <c r="F1644" s="99">
        <v>42613</v>
      </c>
      <c r="G1644" s="100">
        <f t="shared" ca="1" si="6318"/>
        <v>0</v>
      </c>
      <c r="H1644" s="96" t="s">
        <v>74</v>
      </c>
      <c r="I1644" s="96" t="s">
        <v>75</v>
      </c>
      <c r="J1644" s="96" t="s">
        <v>2425</v>
      </c>
      <c r="K1644" s="101" t="str">
        <f t="shared" ca="1" si="6319"/>
        <v>Completed</v>
      </c>
      <c r="L1644" s="97" t="s">
        <v>1373</v>
      </c>
      <c r="M1644" s="97" t="s">
        <v>58</v>
      </c>
      <c r="N1644" s="97" t="s">
        <v>286</v>
      </c>
      <c r="O1644" s="97" t="s">
        <v>60</v>
      </c>
      <c r="P1644" s="97" t="s">
        <v>61</v>
      </c>
      <c r="Q1644" s="97" t="s">
        <v>62</v>
      </c>
      <c r="R1644" s="102">
        <v>0</v>
      </c>
      <c r="S1644" s="102">
        <v>2.5</v>
      </c>
      <c r="T1644" s="103">
        <v>0</v>
      </c>
      <c r="U1644" s="103"/>
      <c r="V1644" s="101">
        <f t="shared" si="6320"/>
        <v>0</v>
      </c>
      <c r="W1644" s="101">
        <f t="shared" si="6321"/>
        <v>0</v>
      </c>
      <c r="X1644" s="103"/>
      <c r="Y1644" s="104" t="e">
        <f t="shared" si="6322"/>
        <v>#DIV/0!</v>
      </c>
      <c r="Z1644" s="105" t="e">
        <f t="shared" si="6323"/>
        <v>#DIV/0!</v>
      </c>
      <c r="AA1644" s="106">
        <f t="shared" si="6324"/>
        <v>0</v>
      </c>
      <c r="AB1644" s="107">
        <f t="shared" si="6325"/>
        <v>0</v>
      </c>
      <c r="AC1644" s="106">
        <f t="shared" si="6326"/>
        <v>0</v>
      </c>
      <c r="AD1644" s="108">
        <f t="shared" si="6327"/>
        <v>0</v>
      </c>
      <c r="AE1644" s="298">
        <f>IF((SUMIF($J$7:$J$1048576,J1644,$U$7:$U$1048576))&gt;(SUMIF($J$7:$J$1048576,J1644,$T$7:$T$1048576)),AD1644,(IF(O1644="cpv",(U1644*S1644),(U1644*S1644/1000))))</f>
        <v>0</v>
      </c>
      <c r="AF1644" s="109">
        <f t="shared" si="6328"/>
        <v>0</v>
      </c>
      <c r="AG1644" s="109">
        <v>0</v>
      </c>
      <c r="AH1644" s="109">
        <f t="shared" si="6329"/>
        <v>0</v>
      </c>
      <c r="AI1644" s="341" t="e">
        <f t="shared" si="6330"/>
        <v>#DIV/0!</v>
      </c>
    </row>
    <row r="1645" spans="1:35" ht="15.75" hidden="1" customHeight="1" thickBot="1" x14ac:dyDescent="0.3">
      <c r="A1645" s="360" t="s">
        <v>2424</v>
      </c>
      <c r="B1645" s="157">
        <v>2016</v>
      </c>
      <c r="C1645" s="157">
        <v>8</v>
      </c>
      <c r="D1645" s="342" t="s">
        <v>2298</v>
      </c>
      <c r="E1645" s="159">
        <v>42583</v>
      </c>
      <c r="F1645" s="159">
        <v>42613</v>
      </c>
      <c r="G1645" s="343">
        <f t="shared" ca="1" si="6318"/>
        <v>0</v>
      </c>
      <c r="H1645" s="156" t="s">
        <v>74</v>
      </c>
      <c r="I1645" s="156" t="s">
        <v>75</v>
      </c>
      <c r="J1645" s="156" t="s">
        <v>2425</v>
      </c>
      <c r="K1645" s="344" t="str">
        <f t="shared" ca="1" si="6319"/>
        <v>Completed</v>
      </c>
      <c r="L1645" s="157" t="s">
        <v>82</v>
      </c>
      <c r="M1645" s="157" t="s">
        <v>58</v>
      </c>
      <c r="N1645" s="157" t="s">
        <v>286</v>
      </c>
      <c r="O1645" s="157" t="s">
        <v>60</v>
      </c>
      <c r="P1645" s="157" t="s">
        <v>61</v>
      </c>
      <c r="Q1645" s="157" t="s">
        <v>62</v>
      </c>
      <c r="R1645" s="158">
        <v>0.1</v>
      </c>
      <c r="S1645" s="158">
        <v>2.5</v>
      </c>
      <c r="T1645" s="345">
        <v>1000000</v>
      </c>
      <c r="U1645" s="345">
        <v>1001870</v>
      </c>
      <c r="V1645" s="344">
        <f t="shared" si="6320"/>
        <v>0</v>
      </c>
      <c r="W1645" s="344">
        <f t="shared" si="6321"/>
        <v>1000000</v>
      </c>
      <c r="X1645" s="345"/>
      <c r="Y1645" s="346">
        <f t="shared" si="6322"/>
        <v>0</v>
      </c>
      <c r="Z1645" s="347" t="e">
        <f t="shared" si="6323"/>
        <v>#DIV/0!</v>
      </c>
      <c r="AA1645" s="348">
        <f t="shared" si="6324"/>
        <v>100</v>
      </c>
      <c r="AB1645" s="349">
        <f t="shared" si="6325"/>
        <v>100</v>
      </c>
      <c r="AC1645" s="348">
        <f t="shared" si="6326"/>
        <v>0</v>
      </c>
      <c r="AD1645" s="350">
        <f t="shared" si="6327"/>
        <v>2500</v>
      </c>
      <c r="AE1645" s="351">
        <v>1980</v>
      </c>
      <c r="AF1645" s="352">
        <f t="shared" si="6328"/>
        <v>-520</v>
      </c>
      <c r="AG1645" s="352">
        <v>0</v>
      </c>
      <c r="AH1645" s="352">
        <f t="shared" si="6329"/>
        <v>1880</v>
      </c>
      <c r="AI1645" s="353">
        <f t="shared" si="6330"/>
        <v>0.9494949494949495</v>
      </c>
    </row>
    <row r="1646" spans="1:35" ht="15" hidden="1" customHeight="1" x14ac:dyDescent="0.3">
      <c r="A1646" s="359" t="s">
        <v>2426</v>
      </c>
      <c r="B1646" s="111">
        <v>2016</v>
      </c>
      <c r="C1646" s="111">
        <v>8</v>
      </c>
      <c r="D1646" s="112" t="s">
        <v>2298</v>
      </c>
      <c r="E1646" s="113">
        <v>42591</v>
      </c>
      <c r="F1646" s="113">
        <v>42613</v>
      </c>
      <c r="G1646" s="114">
        <f t="shared" ca="1" si="6318"/>
        <v>0</v>
      </c>
      <c r="H1646" s="115" t="s">
        <v>74</v>
      </c>
      <c r="I1646" s="115" t="s">
        <v>75</v>
      </c>
      <c r="J1646" s="115" t="s">
        <v>2428</v>
      </c>
      <c r="K1646" s="116" t="str">
        <f t="shared" ca="1" si="6319"/>
        <v>Completed</v>
      </c>
      <c r="L1646" s="111" t="s">
        <v>305</v>
      </c>
      <c r="M1646" s="111" t="s">
        <v>58</v>
      </c>
      <c r="N1646" s="111" t="s">
        <v>306</v>
      </c>
      <c r="O1646" s="111" t="s">
        <v>60</v>
      </c>
      <c r="P1646" s="111" t="s">
        <v>79</v>
      </c>
      <c r="Q1646" s="111" t="s">
        <v>79</v>
      </c>
      <c r="R1646" s="117">
        <v>4</v>
      </c>
      <c r="S1646" s="117">
        <v>10</v>
      </c>
      <c r="T1646" s="118">
        <v>450000</v>
      </c>
      <c r="U1646" s="118">
        <v>510056</v>
      </c>
      <c r="V1646" s="116">
        <f t="shared" si="6320"/>
        <v>0</v>
      </c>
      <c r="W1646" s="116">
        <f t="shared" si="6321"/>
        <v>450000</v>
      </c>
      <c r="X1646" s="118"/>
      <c r="Y1646" s="119">
        <f t="shared" si="6322"/>
        <v>0</v>
      </c>
      <c r="Z1646" s="120" t="e">
        <f t="shared" si="6323"/>
        <v>#DIV/0!</v>
      </c>
      <c r="AA1646" s="121">
        <f t="shared" si="6324"/>
        <v>1800</v>
      </c>
      <c r="AB1646" s="122">
        <f t="shared" si="6325"/>
        <v>1800</v>
      </c>
      <c r="AC1646" s="121">
        <f t="shared" si="6326"/>
        <v>0</v>
      </c>
      <c r="AD1646" s="123">
        <f t="shared" si="6327"/>
        <v>4500</v>
      </c>
      <c r="AE1646" s="293">
        <v>4540</v>
      </c>
      <c r="AF1646" s="124">
        <f t="shared" si="6328"/>
        <v>40</v>
      </c>
      <c r="AG1646" s="124">
        <v>0</v>
      </c>
      <c r="AH1646" s="124">
        <f t="shared" si="6329"/>
        <v>2740</v>
      </c>
      <c r="AI1646" s="340">
        <f t="shared" si="6330"/>
        <v>0.6035242290748899</v>
      </c>
    </row>
    <row r="1647" spans="1:35" ht="15.75" hidden="1" customHeight="1" thickBot="1" x14ac:dyDescent="0.3">
      <c r="A1647" s="360" t="s">
        <v>2427</v>
      </c>
      <c r="B1647" s="157">
        <v>2016</v>
      </c>
      <c r="C1647" s="157">
        <v>8</v>
      </c>
      <c r="D1647" s="342" t="s">
        <v>2298</v>
      </c>
      <c r="E1647" s="159">
        <v>42591</v>
      </c>
      <c r="F1647" s="159">
        <v>42613</v>
      </c>
      <c r="G1647" s="343">
        <f t="shared" ca="1" si="6318"/>
        <v>0</v>
      </c>
      <c r="H1647" s="156" t="s">
        <v>74</v>
      </c>
      <c r="I1647" s="156" t="s">
        <v>75</v>
      </c>
      <c r="J1647" s="156" t="s">
        <v>2428</v>
      </c>
      <c r="K1647" s="344" t="str">
        <f t="shared" ca="1" si="6319"/>
        <v>Completed</v>
      </c>
      <c r="L1647" s="157" t="s">
        <v>82</v>
      </c>
      <c r="M1647" s="157" t="s">
        <v>58</v>
      </c>
      <c r="N1647" s="157" t="s">
        <v>306</v>
      </c>
      <c r="O1647" s="157" t="s">
        <v>60</v>
      </c>
      <c r="P1647" s="157" t="s">
        <v>79</v>
      </c>
      <c r="Q1647" s="157" t="s">
        <v>79</v>
      </c>
      <c r="R1647" s="158">
        <v>2.5</v>
      </c>
      <c r="S1647" s="158">
        <v>10</v>
      </c>
      <c r="T1647" s="345">
        <v>1100000</v>
      </c>
      <c r="U1647" s="345">
        <v>1100102</v>
      </c>
      <c r="V1647" s="344">
        <f t="shared" si="6320"/>
        <v>0</v>
      </c>
      <c r="W1647" s="344">
        <f t="shared" si="6321"/>
        <v>1100000</v>
      </c>
      <c r="X1647" s="345"/>
      <c r="Y1647" s="346">
        <f t="shared" si="6322"/>
        <v>0</v>
      </c>
      <c r="Z1647" s="347" t="e">
        <f t="shared" si="6323"/>
        <v>#DIV/0!</v>
      </c>
      <c r="AA1647" s="348">
        <f t="shared" si="6324"/>
        <v>2750</v>
      </c>
      <c r="AB1647" s="349">
        <f t="shared" si="6325"/>
        <v>2750</v>
      </c>
      <c r="AC1647" s="348">
        <f t="shared" si="6326"/>
        <v>0</v>
      </c>
      <c r="AD1647" s="350">
        <f t="shared" si="6327"/>
        <v>11000</v>
      </c>
      <c r="AE1647" s="351">
        <v>10000</v>
      </c>
      <c r="AF1647" s="352">
        <f t="shared" si="6328"/>
        <v>-1000</v>
      </c>
      <c r="AG1647" s="352">
        <v>0</v>
      </c>
      <c r="AH1647" s="352">
        <f t="shared" si="6329"/>
        <v>7250</v>
      </c>
      <c r="AI1647" s="353">
        <f t="shared" si="6330"/>
        <v>0.72499999999999998</v>
      </c>
    </row>
    <row r="1648" spans="1:35" ht="15" hidden="1" customHeight="1" x14ac:dyDescent="0.3">
      <c r="A1648" s="359" t="s">
        <v>2429</v>
      </c>
      <c r="B1648" s="111">
        <v>2016</v>
      </c>
      <c r="C1648" s="111">
        <v>8</v>
      </c>
      <c r="D1648" s="112" t="s">
        <v>2298</v>
      </c>
      <c r="E1648" s="113">
        <v>42591</v>
      </c>
      <c r="F1648" s="113">
        <v>42597</v>
      </c>
      <c r="G1648" s="114">
        <f t="shared" ca="1" si="6318"/>
        <v>0</v>
      </c>
      <c r="H1648" s="115" t="s">
        <v>84</v>
      </c>
      <c r="I1648" s="115" t="s">
        <v>477</v>
      </c>
      <c r="J1648" s="115" t="s">
        <v>2431</v>
      </c>
      <c r="K1648" s="116" t="str">
        <f t="shared" ca="1" si="6319"/>
        <v>Completed</v>
      </c>
      <c r="L1648" s="111" t="s">
        <v>817</v>
      </c>
      <c r="M1648" s="111" t="s">
        <v>58</v>
      </c>
      <c r="N1648" s="111" t="s">
        <v>587</v>
      </c>
      <c r="O1648" s="111" t="s">
        <v>109</v>
      </c>
      <c r="P1648" s="111" t="s">
        <v>100</v>
      </c>
      <c r="Q1648" s="111" t="s">
        <v>101</v>
      </c>
      <c r="R1648" s="117">
        <v>0.05</v>
      </c>
      <c r="S1648" s="117">
        <v>6.5000000000000002E-2</v>
      </c>
      <c r="T1648" s="118">
        <v>180000</v>
      </c>
      <c r="U1648" s="118">
        <v>229221</v>
      </c>
      <c r="V1648" s="116">
        <f t="shared" si="6320"/>
        <v>0</v>
      </c>
      <c r="W1648" s="116">
        <f t="shared" si="6321"/>
        <v>180000</v>
      </c>
      <c r="X1648" s="118">
        <v>14890</v>
      </c>
      <c r="Y1648" s="119">
        <f t="shared" si="6322"/>
        <v>6.4959144231985719E-2</v>
      </c>
      <c r="Z1648" s="120">
        <f t="shared" si="6323"/>
        <v>0.78576225654801879</v>
      </c>
      <c r="AA1648" s="121">
        <f t="shared" si="6324"/>
        <v>9000</v>
      </c>
      <c r="AB1648" s="122">
        <f t="shared" si="6325"/>
        <v>9000</v>
      </c>
      <c r="AC1648" s="121">
        <f t="shared" si="6326"/>
        <v>0</v>
      </c>
      <c r="AD1648" s="123">
        <f t="shared" si="6327"/>
        <v>11700</v>
      </c>
      <c r="AE1648" s="293">
        <f>IF((SUMIF($J$7:$J$1048576,J1648,$U$7:$U$1048576))&gt;(SUMIF($J$7:$J$1048576,J1648,$T$7:$T$1048576)),AD1648,(IF(O1648="cpv",(U1648*S1648),(U1648*S1648/1000))))</f>
        <v>11700</v>
      </c>
      <c r="AF1648" s="124">
        <f t="shared" si="6328"/>
        <v>0</v>
      </c>
      <c r="AG1648" s="124">
        <v>0</v>
      </c>
      <c r="AH1648" s="124">
        <f t="shared" si="6329"/>
        <v>2700</v>
      </c>
      <c r="AI1648" s="340">
        <f t="shared" si="6330"/>
        <v>0.23076923076923078</v>
      </c>
    </row>
    <row r="1649" spans="1:35" ht="15.75" hidden="1" customHeight="1" thickBot="1" x14ac:dyDescent="0.3">
      <c r="A1649" s="360" t="s">
        <v>2430</v>
      </c>
      <c r="B1649" s="157">
        <v>2016</v>
      </c>
      <c r="C1649" s="157">
        <v>8</v>
      </c>
      <c r="D1649" s="342" t="s">
        <v>2298</v>
      </c>
      <c r="E1649" s="159">
        <v>42591</v>
      </c>
      <c r="F1649" s="159">
        <v>42597</v>
      </c>
      <c r="G1649" s="343">
        <f t="shared" ca="1" si="6318"/>
        <v>0</v>
      </c>
      <c r="H1649" s="156" t="s">
        <v>84</v>
      </c>
      <c r="I1649" s="156" t="s">
        <v>477</v>
      </c>
      <c r="J1649" s="156" t="s">
        <v>2431</v>
      </c>
      <c r="K1649" s="344" t="str">
        <f t="shared" ca="1" si="6319"/>
        <v>Completed</v>
      </c>
      <c r="L1649" s="157" t="s">
        <v>64</v>
      </c>
      <c r="M1649" s="157" t="s">
        <v>58</v>
      </c>
      <c r="N1649" s="157" t="s">
        <v>587</v>
      </c>
      <c r="O1649" s="157" t="s">
        <v>109</v>
      </c>
      <c r="P1649" s="157" t="s">
        <v>100</v>
      </c>
      <c r="Q1649" s="157" t="s">
        <v>101</v>
      </c>
      <c r="R1649" s="158">
        <v>6.0000000000000001E-3</v>
      </c>
      <c r="S1649" s="158">
        <v>6.5000000000000002E-2</v>
      </c>
      <c r="T1649" s="345">
        <v>60000</v>
      </c>
      <c r="U1649" s="345">
        <v>60000</v>
      </c>
      <c r="V1649" s="344">
        <f t="shared" si="6320"/>
        <v>0</v>
      </c>
      <c r="W1649" s="344">
        <f t="shared" si="6321"/>
        <v>60000</v>
      </c>
      <c r="X1649" s="345"/>
      <c r="Y1649" s="346">
        <f t="shared" si="6322"/>
        <v>0</v>
      </c>
      <c r="Z1649" s="347" t="e">
        <f t="shared" si="6323"/>
        <v>#DIV/0!</v>
      </c>
      <c r="AA1649" s="348">
        <f t="shared" si="6324"/>
        <v>360</v>
      </c>
      <c r="AB1649" s="349">
        <f t="shared" si="6325"/>
        <v>360</v>
      </c>
      <c r="AC1649" s="348">
        <f t="shared" si="6326"/>
        <v>0</v>
      </c>
      <c r="AD1649" s="350">
        <f t="shared" si="6327"/>
        <v>3900</v>
      </c>
      <c r="AE1649" s="351">
        <v>3300</v>
      </c>
      <c r="AF1649" s="352">
        <f t="shared" si="6328"/>
        <v>-600</v>
      </c>
      <c r="AG1649" s="352">
        <v>0</v>
      </c>
      <c r="AH1649" s="352">
        <f t="shared" si="6329"/>
        <v>2940</v>
      </c>
      <c r="AI1649" s="353">
        <f t="shared" si="6330"/>
        <v>0.89090909090909087</v>
      </c>
    </row>
    <row r="1650" spans="1:35" ht="15" hidden="1" customHeight="1" x14ac:dyDescent="0.3">
      <c r="A1650" s="359" t="s">
        <v>2432</v>
      </c>
      <c r="B1650" s="111">
        <v>2016</v>
      </c>
      <c r="C1650" s="111">
        <v>8</v>
      </c>
      <c r="D1650" s="112" t="s">
        <v>2298</v>
      </c>
      <c r="E1650" s="113">
        <v>42591</v>
      </c>
      <c r="F1650" s="113">
        <v>42613</v>
      </c>
      <c r="G1650" s="114">
        <f t="shared" ca="1" si="6318"/>
        <v>0</v>
      </c>
      <c r="H1650" s="115" t="s">
        <v>84</v>
      </c>
      <c r="I1650" s="115" t="s">
        <v>170</v>
      </c>
      <c r="J1650" s="115" t="s">
        <v>2436</v>
      </c>
      <c r="K1650" s="116" t="str">
        <f t="shared" ca="1" si="6319"/>
        <v>Completed</v>
      </c>
      <c r="L1650" s="111" t="s">
        <v>2386</v>
      </c>
      <c r="M1650" s="111" t="s">
        <v>58</v>
      </c>
      <c r="N1650" s="111" t="s">
        <v>59</v>
      </c>
      <c r="O1650" s="111" t="s">
        <v>60</v>
      </c>
      <c r="P1650" s="111" t="s">
        <v>61</v>
      </c>
      <c r="Q1650" s="111" t="s">
        <v>62</v>
      </c>
      <c r="R1650" s="117">
        <v>0.3</v>
      </c>
      <c r="S1650" s="117">
        <v>2</v>
      </c>
      <c r="T1650" s="118">
        <v>2000000</v>
      </c>
      <c r="U1650" s="118">
        <v>2202181</v>
      </c>
      <c r="V1650" s="116">
        <f t="shared" si="6320"/>
        <v>0</v>
      </c>
      <c r="W1650" s="116">
        <f t="shared" si="6321"/>
        <v>2000000</v>
      </c>
      <c r="X1650" s="118">
        <v>425</v>
      </c>
      <c r="Y1650" s="119">
        <f t="shared" si="6322"/>
        <v>1.929904944234829E-4</v>
      </c>
      <c r="Z1650" s="120">
        <f t="shared" si="6323"/>
        <v>7.0588235294117645</v>
      </c>
      <c r="AA1650" s="121">
        <f t="shared" si="6324"/>
        <v>600</v>
      </c>
      <c r="AB1650" s="122">
        <f t="shared" si="6325"/>
        <v>600</v>
      </c>
      <c r="AC1650" s="121">
        <f t="shared" si="6326"/>
        <v>0</v>
      </c>
      <c r="AD1650" s="123">
        <f t="shared" si="6327"/>
        <v>4000</v>
      </c>
      <c r="AE1650" s="293">
        <v>3000</v>
      </c>
      <c r="AF1650" s="124">
        <f t="shared" si="6328"/>
        <v>-1000</v>
      </c>
      <c r="AG1650" s="124">
        <v>0</v>
      </c>
      <c r="AH1650" s="124">
        <f t="shared" si="6329"/>
        <v>2400</v>
      </c>
      <c r="AI1650" s="340">
        <f t="shared" si="6330"/>
        <v>0.8</v>
      </c>
    </row>
    <row r="1651" spans="1:35" ht="15" hidden="1" customHeight="1" x14ac:dyDescent="0.3">
      <c r="A1651" s="361" t="s">
        <v>2433</v>
      </c>
      <c r="B1651" s="97">
        <v>2016</v>
      </c>
      <c r="C1651" s="97">
        <v>8</v>
      </c>
      <c r="D1651" s="98" t="s">
        <v>2298</v>
      </c>
      <c r="E1651" s="99">
        <v>42591</v>
      </c>
      <c r="F1651" s="99">
        <v>42613</v>
      </c>
      <c r="G1651" s="100">
        <f t="shared" ca="1" si="6318"/>
        <v>0</v>
      </c>
      <c r="H1651" s="96" t="s">
        <v>84</v>
      </c>
      <c r="I1651" s="96" t="s">
        <v>170</v>
      </c>
      <c r="J1651" s="96" t="s">
        <v>2436</v>
      </c>
      <c r="K1651" s="101" t="str">
        <f t="shared" ca="1" si="6319"/>
        <v>Completed</v>
      </c>
      <c r="L1651" s="97" t="s">
        <v>64</v>
      </c>
      <c r="M1651" s="97" t="s">
        <v>58</v>
      </c>
      <c r="N1651" s="97" t="s">
        <v>59</v>
      </c>
      <c r="O1651" s="97" t="s">
        <v>60</v>
      </c>
      <c r="P1651" s="97" t="s">
        <v>61</v>
      </c>
      <c r="Q1651" s="97" t="s">
        <v>62</v>
      </c>
      <c r="R1651" s="102">
        <v>0.2</v>
      </c>
      <c r="S1651" s="102">
        <v>2</v>
      </c>
      <c r="T1651" s="103">
        <v>3500000</v>
      </c>
      <c r="U1651" s="103">
        <v>3500687</v>
      </c>
      <c r="V1651" s="101">
        <f t="shared" si="6320"/>
        <v>0</v>
      </c>
      <c r="W1651" s="101">
        <f t="shared" si="6321"/>
        <v>3500000</v>
      </c>
      <c r="X1651" s="103">
        <v>376</v>
      </c>
      <c r="Y1651" s="104">
        <f t="shared" si="6322"/>
        <v>1.0740748887289838E-4</v>
      </c>
      <c r="Z1651" s="105">
        <f t="shared" si="6323"/>
        <v>15.957446808510639</v>
      </c>
      <c r="AA1651" s="106">
        <f t="shared" si="6324"/>
        <v>700</v>
      </c>
      <c r="AB1651" s="107">
        <f t="shared" si="6325"/>
        <v>700</v>
      </c>
      <c r="AC1651" s="106">
        <f t="shared" si="6326"/>
        <v>0</v>
      </c>
      <c r="AD1651" s="108">
        <f t="shared" si="6327"/>
        <v>7000</v>
      </c>
      <c r="AE1651" s="298">
        <v>6000</v>
      </c>
      <c r="AF1651" s="109">
        <f t="shared" si="6328"/>
        <v>-1000</v>
      </c>
      <c r="AG1651" s="109">
        <v>0</v>
      </c>
      <c r="AH1651" s="109">
        <f t="shared" si="6329"/>
        <v>5300</v>
      </c>
      <c r="AI1651" s="341">
        <f t="shared" si="6330"/>
        <v>0.8833333333333333</v>
      </c>
    </row>
    <row r="1652" spans="1:35" ht="15" hidden="1" customHeight="1" x14ac:dyDescent="0.3">
      <c r="A1652" s="361" t="s">
        <v>2434</v>
      </c>
      <c r="B1652" s="97">
        <v>2016</v>
      </c>
      <c r="C1652" s="97">
        <v>8</v>
      </c>
      <c r="D1652" s="98" t="s">
        <v>2298</v>
      </c>
      <c r="E1652" s="99">
        <v>42591</v>
      </c>
      <c r="F1652" s="99">
        <v>42613</v>
      </c>
      <c r="G1652" s="100">
        <f t="shared" ca="1" si="6318"/>
        <v>0</v>
      </c>
      <c r="H1652" s="96" t="s">
        <v>84</v>
      </c>
      <c r="I1652" s="96" t="s">
        <v>170</v>
      </c>
      <c r="J1652" s="96" t="s">
        <v>2436</v>
      </c>
      <c r="K1652" s="101" t="str">
        <f t="shared" ca="1" si="6319"/>
        <v>Completed</v>
      </c>
      <c r="L1652" s="97" t="s">
        <v>175</v>
      </c>
      <c r="M1652" s="97" t="s">
        <v>58</v>
      </c>
      <c r="N1652" s="97" t="s">
        <v>59</v>
      </c>
      <c r="O1652" s="97" t="s">
        <v>60</v>
      </c>
      <c r="P1652" s="97" t="s">
        <v>61</v>
      </c>
      <c r="Q1652" s="97" t="s">
        <v>62</v>
      </c>
      <c r="R1652" s="102">
        <v>1</v>
      </c>
      <c r="S1652" s="102">
        <v>2</v>
      </c>
      <c r="T1652" s="103">
        <v>1000000</v>
      </c>
      <c r="U1652" s="103">
        <v>599224</v>
      </c>
      <c r="V1652" s="101">
        <f t="shared" si="6320"/>
        <v>400776</v>
      </c>
      <c r="W1652" s="101">
        <f t="shared" si="6321"/>
        <v>599224</v>
      </c>
      <c r="X1652" s="103"/>
      <c r="Y1652" s="104">
        <f t="shared" si="6322"/>
        <v>0</v>
      </c>
      <c r="Z1652" s="105" t="e">
        <f t="shared" si="6323"/>
        <v>#DIV/0!</v>
      </c>
      <c r="AA1652" s="106">
        <f t="shared" si="6324"/>
        <v>1000</v>
      </c>
      <c r="AB1652" s="107">
        <f t="shared" si="6325"/>
        <v>599.22400000000005</v>
      </c>
      <c r="AC1652" s="106">
        <f t="shared" si="6326"/>
        <v>-400.77599999999995</v>
      </c>
      <c r="AD1652" s="108">
        <f t="shared" si="6327"/>
        <v>2000</v>
      </c>
      <c r="AE1652" s="298">
        <v>1000</v>
      </c>
      <c r="AF1652" s="109">
        <f t="shared" si="6328"/>
        <v>-1000</v>
      </c>
      <c r="AG1652" s="109">
        <v>0</v>
      </c>
      <c r="AH1652" s="109">
        <f t="shared" si="6329"/>
        <v>400.77599999999995</v>
      </c>
      <c r="AI1652" s="341">
        <f t="shared" si="6330"/>
        <v>0.40077599999999997</v>
      </c>
    </row>
    <row r="1653" spans="1:35" ht="15.75" hidden="1" customHeight="1" thickBot="1" x14ac:dyDescent="0.3">
      <c r="A1653" s="360" t="s">
        <v>2435</v>
      </c>
      <c r="B1653" s="157">
        <v>2016</v>
      </c>
      <c r="C1653" s="157">
        <v>8</v>
      </c>
      <c r="D1653" s="342" t="s">
        <v>2298</v>
      </c>
      <c r="E1653" s="159">
        <v>42591</v>
      </c>
      <c r="F1653" s="159">
        <v>42613</v>
      </c>
      <c r="G1653" s="343">
        <f t="shared" ref="G1653:G1704" ca="1" si="6331">IF($N$1&gt;F1653,0,(F1653-$N$1))</f>
        <v>0</v>
      </c>
      <c r="H1653" s="156" t="s">
        <v>84</v>
      </c>
      <c r="I1653" s="156" t="s">
        <v>170</v>
      </c>
      <c r="J1653" s="156" t="s">
        <v>2436</v>
      </c>
      <c r="K1653" s="344" t="str">
        <f t="shared" ref="K1653:K1704" ca="1" si="6332">IF(F1653=0,$L$3,(IF(G1653=0,$L$1,$L$2)))</f>
        <v>Completed</v>
      </c>
      <c r="L1653" s="157" t="s">
        <v>1372</v>
      </c>
      <c r="M1653" s="157" t="s">
        <v>58</v>
      </c>
      <c r="N1653" s="157" t="s">
        <v>59</v>
      </c>
      <c r="O1653" s="157" t="s">
        <v>60</v>
      </c>
      <c r="P1653" s="157" t="s">
        <v>61</v>
      </c>
      <c r="Q1653" s="157" t="s">
        <v>62</v>
      </c>
      <c r="R1653" s="158">
        <v>0</v>
      </c>
      <c r="S1653" s="158">
        <v>2</v>
      </c>
      <c r="T1653" s="345">
        <v>0</v>
      </c>
      <c r="U1653" s="345"/>
      <c r="V1653" s="344">
        <f t="shared" ref="V1653:V1704" si="6333">IF(U1653&gt;T1653,0,T1653-U1653)</f>
        <v>0</v>
      </c>
      <c r="W1653" s="344">
        <f t="shared" ref="W1653:W1704" si="6334">IF(U1653&gt;T1653,T1653,U1653)</f>
        <v>0</v>
      </c>
      <c r="X1653" s="345"/>
      <c r="Y1653" s="346" t="e">
        <f t="shared" ref="Y1653:Y1704" si="6335">X1653/U1653</f>
        <v>#DIV/0!</v>
      </c>
      <c r="Z1653" s="347" t="e">
        <f t="shared" ref="Z1653:Z1704" si="6336">AE1653/X1653</f>
        <v>#DIV/0!</v>
      </c>
      <c r="AA1653" s="348">
        <f t="shared" ref="AA1653:AA1704" si="6337">IF(O1653="cpv",(T1653*R1653),(T1653/1000*R1653))</f>
        <v>0</v>
      </c>
      <c r="AB1653" s="349">
        <f t="shared" ref="AB1653:AB1704" si="6338">IF(O1653="cpv",(IF(V1653&gt;0,U1653*R1653,AA1653)),(IF(V1653&gt;0,U1653/1000*R1653,AA1653)))</f>
        <v>0</v>
      </c>
      <c r="AC1653" s="348">
        <f t="shared" ref="AC1653:AC1704" si="6339">AB1653-AA1653</f>
        <v>0</v>
      </c>
      <c r="AD1653" s="350">
        <f t="shared" ref="AD1653:AD1704" si="6340">IF(O1653="cpv",(T1653*S1653),(T1653/1000*S1653))</f>
        <v>0</v>
      </c>
      <c r="AE1653" s="351">
        <f>IF((SUMIF($J$7:$J$1048576,J1653,$U$7:$U$1048576))&gt;(SUMIF($J$7:$J$1048576,J1653,$T$7:$T$1048576)),AD1653,(IF(O1653="cpv",(U1653*S1653),(U1653*S1653/1000))))</f>
        <v>0</v>
      </c>
      <c r="AF1653" s="352">
        <f t="shared" ref="AF1653:AF1704" si="6341">AE1653-AD1653</f>
        <v>0</v>
      </c>
      <c r="AG1653" s="352">
        <v>0</v>
      </c>
      <c r="AH1653" s="352">
        <f t="shared" ref="AH1653:AH1704" si="6342">AE1653-AB1653-AG1653</f>
        <v>0</v>
      </c>
      <c r="AI1653" s="353" t="e">
        <f t="shared" ref="AI1653:AI1704" si="6343">AH1653/AE1653</f>
        <v>#DIV/0!</v>
      </c>
    </row>
    <row r="1654" spans="1:35" ht="15" hidden="1" customHeight="1" x14ac:dyDescent="0.3">
      <c r="A1654" s="359" t="s">
        <v>2438</v>
      </c>
      <c r="B1654" s="111">
        <v>2016</v>
      </c>
      <c r="C1654" s="111">
        <v>8</v>
      </c>
      <c r="D1654" s="112" t="s">
        <v>2298</v>
      </c>
      <c r="E1654" s="113">
        <v>42591</v>
      </c>
      <c r="F1654" s="113">
        <v>42613</v>
      </c>
      <c r="G1654" s="114">
        <f t="shared" ca="1" si="6331"/>
        <v>0</v>
      </c>
      <c r="H1654" s="115" t="s">
        <v>74</v>
      </c>
      <c r="I1654" s="115" t="s">
        <v>408</v>
      </c>
      <c r="J1654" s="115" t="s">
        <v>2437</v>
      </c>
      <c r="K1654" s="116" t="str">
        <f t="shared" ca="1" si="6332"/>
        <v>Completed</v>
      </c>
      <c r="L1654" s="111" t="s">
        <v>82</v>
      </c>
      <c r="M1654" s="111" t="s">
        <v>58</v>
      </c>
      <c r="N1654" s="111" t="s">
        <v>78</v>
      </c>
      <c r="O1654" s="111" t="s">
        <v>60</v>
      </c>
      <c r="P1654" s="111" t="s">
        <v>79</v>
      </c>
      <c r="Q1654" s="111" t="s">
        <v>79</v>
      </c>
      <c r="R1654" s="117">
        <v>0.5</v>
      </c>
      <c r="S1654" s="117">
        <v>4.5</v>
      </c>
      <c r="T1654" s="118">
        <v>200000</v>
      </c>
      <c r="U1654" s="118">
        <v>200036</v>
      </c>
      <c r="V1654" s="116">
        <f t="shared" si="6333"/>
        <v>0</v>
      </c>
      <c r="W1654" s="116">
        <f t="shared" si="6334"/>
        <v>200000</v>
      </c>
      <c r="X1654" s="118"/>
      <c r="Y1654" s="119">
        <f t="shared" si="6335"/>
        <v>0</v>
      </c>
      <c r="Z1654" s="120" t="e">
        <f t="shared" si="6336"/>
        <v>#DIV/0!</v>
      </c>
      <c r="AA1654" s="121">
        <f t="shared" si="6337"/>
        <v>100</v>
      </c>
      <c r="AB1654" s="122">
        <f t="shared" si="6338"/>
        <v>100</v>
      </c>
      <c r="AC1654" s="121">
        <f t="shared" si="6339"/>
        <v>0</v>
      </c>
      <c r="AD1654" s="123">
        <f t="shared" si="6340"/>
        <v>900</v>
      </c>
      <c r="AE1654" s="293">
        <f>IF((SUMIF($J$7:$J$1048576,J1654,$U$7:$U$1048576))&gt;(SUMIF($J$7:$J$1048576,J1654,$T$7:$T$1048576)),AD1654,(IF(O1654="cpv",(U1654*S1654),(U1654*S1654/1000))))</f>
        <v>900</v>
      </c>
      <c r="AF1654" s="124">
        <f t="shared" si="6341"/>
        <v>0</v>
      </c>
      <c r="AG1654" s="124">
        <v>0</v>
      </c>
      <c r="AH1654" s="124">
        <f t="shared" si="6342"/>
        <v>800</v>
      </c>
      <c r="AI1654" s="340">
        <f t="shared" si="6343"/>
        <v>0.88888888888888884</v>
      </c>
    </row>
    <row r="1655" spans="1:35" ht="15" hidden="1" customHeight="1" x14ac:dyDescent="0.3">
      <c r="A1655" s="361" t="s">
        <v>2439</v>
      </c>
      <c r="B1655" s="97">
        <v>2016</v>
      </c>
      <c r="C1655" s="97">
        <v>8</v>
      </c>
      <c r="D1655" s="98" t="s">
        <v>2298</v>
      </c>
      <c r="E1655" s="99">
        <v>42591</v>
      </c>
      <c r="F1655" s="99">
        <v>42613</v>
      </c>
      <c r="G1655" s="100">
        <f t="shared" ca="1" si="6331"/>
        <v>0</v>
      </c>
      <c r="H1655" s="96" t="s">
        <v>74</v>
      </c>
      <c r="I1655" s="96" t="s">
        <v>408</v>
      </c>
      <c r="J1655" s="96" t="s">
        <v>2437</v>
      </c>
      <c r="K1655" s="101" t="str">
        <f t="shared" ca="1" si="6332"/>
        <v>Completed</v>
      </c>
      <c r="L1655" s="97" t="s">
        <v>77</v>
      </c>
      <c r="M1655" s="97" t="s">
        <v>58</v>
      </c>
      <c r="N1655" s="97" t="s">
        <v>78</v>
      </c>
      <c r="O1655" s="97" t="s">
        <v>60</v>
      </c>
      <c r="P1655" s="97" t="s">
        <v>79</v>
      </c>
      <c r="Q1655" s="97" t="s">
        <v>79</v>
      </c>
      <c r="R1655" s="102">
        <v>1.25</v>
      </c>
      <c r="S1655" s="102">
        <v>4.5</v>
      </c>
      <c r="T1655" s="103">
        <v>200000</v>
      </c>
      <c r="U1655" s="103">
        <v>200022</v>
      </c>
      <c r="V1655" s="101">
        <f t="shared" si="6333"/>
        <v>0</v>
      </c>
      <c r="W1655" s="101">
        <f t="shared" si="6334"/>
        <v>200000</v>
      </c>
      <c r="X1655" s="103">
        <v>1998</v>
      </c>
      <c r="Y1655" s="104">
        <f t="shared" si="6335"/>
        <v>9.9889012208657056E-3</v>
      </c>
      <c r="Z1655" s="105">
        <f t="shared" si="6336"/>
        <v>0.45045045045045046</v>
      </c>
      <c r="AA1655" s="106">
        <f t="shared" si="6337"/>
        <v>250</v>
      </c>
      <c r="AB1655" s="107">
        <f t="shared" si="6338"/>
        <v>250</v>
      </c>
      <c r="AC1655" s="106">
        <f t="shared" si="6339"/>
        <v>0</v>
      </c>
      <c r="AD1655" s="108">
        <f t="shared" si="6340"/>
        <v>900</v>
      </c>
      <c r="AE1655" s="298">
        <f>IF((SUMIF($J$7:$J$1048576,J1655,$U$7:$U$1048576))&gt;(SUMIF($J$7:$J$1048576,J1655,$T$7:$T$1048576)),AD1655,(IF(O1655="cpv",(U1655*S1655),(U1655*S1655/1000))))</f>
        <v>900</v>
      </c>
      <c r="AF1655" s="109">
        <f t="shared" si="6341"/>
        <v>0</v>
      </c>
      <c r="AG1655" s="109">
        <v>0</v>
      </c>
      <c r="AH1655" s="109">
        <f t="shared" si="6342"/>
        <v>650</v>
      </c>
      <c r="AI1655" s="341">
        <f t="shared" si="6343"/>
        <v>0.72222222222222221</v>
      </c>
    </row>
    <row r="1656" spans="1:35" ht="15" hidden="1" customHeight="1" x14ac:dyDescent="0.3">
      <c r="A1656" s="361" t="s">
        <v>2440</v>
      </c>
      <c r="B1656" s="97">
        <v>2016</v>
      </c>
      <c r="C1656" s="97">
        <v>8</v>
      </c>
      <c r="D1656" s="98" t="s">
        <v>2298</v>
      </c>
      <c r="E1656" s="99">
        <v>42591</v>
      </c>
      <c r="F1656" s="99">
        <v>42613</v>
      </c>
      <c r="G1656" s="100">
        <f t="shared" ca="1" si="6331"/>
        <v>0</v>
      </c>
      <c r="H1656" s="96" t="s">
        <v>74</v>
      </c>
      <c r="I1656" s="96" t="s">
        <v>408</v>
      </c>
      <c r="J1656" s="96" t="s">
        <v>2437</v>
      </c>
      <c r="K1656" s="101" t="str">
        <f t="shared" ca="1" si="6332"/>
        <v>Completed</v>
      </c>
      <c r="L1656" s="97" t="s">
        <v>64</v>
      </c>
      <c r="M1656" s="97" t="s">
        <v>58</v>
      </c>
      <c r="N1656" s="97" t="s">
        <v>78</v>
      </c>
      <c r="O1656" s="97" t="s">
        <v>60</v>
      </c>
      <c r="P1656" s="97" t="s">
        <v>79</v>
      </c>
      <c r="Q1656" s="97" t="s">
        <v>79</v>
      </c>
      <c r="R1656" s="102">
        <v>2.5</v>
      </c>
      <c r="S1656" s="102">
        <v>4.5</v>
      </c>
      <c r="T1656" s="103">
        <v>100000</v>
      </c>
      <c r="U1656" s="103">
        <v>100026</v>
      </c>
      <c r="V1656" s="101">
        <f t="shared" si="6333"/>
        <v>0</v>
      </c>
      <c r="W1656" s="101">
        <f t="shared" si="6334"/>
        <v>100000</v>
      </c>
      <c r="X1656" s="103">
        <v>1448</v>
      </c>
      <c r="Y1656" s="104">
        <f t="shared" si="6335"/>
        <v>1.4476236178593565E-2</v>
      </c>
      <c r="Z1656" s="105">
        <f t="shared" si="6336"/>
        <v>0.31077348066298344</v>
      </c>
      <c r="AA1656" s="106">
        <f t="shared" si="6337"/>
        <v>250</v>
      </c>
      <c r="AB1656" s="107">
        <f t="shared" si="6338"/>
        <v>250</v>
      </c>
      <c r="AC1656" s="106">
        <f t="shared" si="6339"/>
        <v>0</v>
      </c>
      <c r="AD1656" s="108">
        <f t="shared" si="6340"/>
        <v>450</v>
      </c>
      <c r="AE1656" s="298">
        <f>IF((SUMIF($J$7:$J$1048576,J1656,$U$7:$U$1048576))&gt;(SUMIF($J$7:$J$1048576,J1656,$T$7:$T$1048576)),AD1656,(IF(O1656="cpv",(U1656*S1656),(U1656*S1656/1000))))</f>
        <v>450</v>
      </c>
      <c r="AF1656" s="109">
        <f t="shared" si="6341"/>
        <v>0</v>
      </c>
      <c r="AG1656" s="109">
        <v>0</v>
      </c>
      <c r="AH1656" s="109">
        <f t="shared" si="6342"/>
        <v>200</v>
      </c>
      <c r="AI1656" s="341">
        <f t="shared" si="6343"/>
        <v>0.44444444444444442</v>
      </c>
    </row>
    <row r="1657" spans="1:35" ht="15" hidden="1" customHeight="1" x14ac:dyDescent="0.3">
      <c r="A1657" s="361" t="s">
        <v>2441</v>
      </c>
      <c r="B1657" s="97">
        <v>2016</v>
      </c>
      <c r="C1657" s="97">
        <v>8</v>
      </c>
      <c r="D1657" s="98" t="s">
        <v>2298</v>
      </c>
      <c r="E1657" s="99">
        <v>42591</v>
      </c>
      <c r="F1657" s="99">
        <v>42613</v>
      </c>
      <c r="G1657" s="100">
        <f t="shared" ca="1" si="6331"/>
        <v>0</v>
      </c>
      <c r="H1657" s="96" t="s">
        <v>74</v>
      </c>
      <c r="I1657" s="96" t="s">
        <v>408</v>
      </c>
      <c r="J1657" s="96" t="s">
        <v>2437</v>
      </c>
      <c r="K1657" s="101" t="str">
        <f t="shared" ca="1" si="6332"/>
        <v>Completed</v>
      </c>
      <c r="L1657" s="97" t="s">
        <v>410</v>
      </c>
      <c r="M1657" s="97" t="s">
        <v>58</v>
      </c>
      <c r="N1657" s="97" t="s">
        <v>78</v>
      </c>
      <c r="O1657" s="97" t="s">
        <v>60</v>
      </c>
      <c r="P1657" s="97" t="s">
        <v>79</v>
      </c>
      <c r="Q1657" s="97" t="s">
        <v>79</v>
      </c>
      <c r="R1657" s="102">
        <v>2</v>
      </c>
      <c r="S1657" s="102">
        <v>4.5</v>
      </c>
      <c r="T1657" s="103">
        <v>100000</v>
      </c>
      <c r="U1657" s="103">
        <v>129375</v>
      </c>
      <c r="V1657" s="101">
        <f t="shared" si="6333"/>
        <v>0</v>
      </c>
      <c r="W1657" s="101">
        <f t="shared" si="6334"/>
        <v>100000</v>
      </c>
      <c r="X1657" s="103"/>
      <c r="Y1657" s="104">
        <f t="shared" si="6335"/>
        <v>0</v>
      </c>
      <c r="Z1657" s="105" t="e">
        <f t="shared" si="6336"/>
        <v>#DIV/0!</v>
      </c>
      <c r="AA1657" s="106">
        <f t="shared" si="6337"/>
        <v>200</v>
      </c>
      <c r="AB1657" s="107">
        <f t="shared" si="6338"/>
        <v>200</v>
      </c>
      <c r="AC1657" s="106">
        <f t="shared" si="6339"/>
        <v>0</v>
      </c>
      <c r="AD1657" s="108">
        <f t="shared" si="6340"/>
        <v>450</v>
      </c>
      <c r="AE1657" s="298">
        <v>401.46</v>
      </c>
      <c r="AF1657" s="109">
        <f t="shared" si="6341"/>
        <v>-48.54000000000002</v>
      </c>
      <c r="AG1657" s="109">
        <v>0</v>
      </c>
      <c r="AH1657" s="109">
        <f t="shared" si="6342"/>
        <v>201.45999999999998</v>
      </c>
      <c r="AI1657" s="341">
        <f t="shared" si="6343"/>
        <v>0.50181836297514071</v>
      </c>
    </row>
    <row r="1658" spans="1:35" ht="15.75" hidden="1" customHeight="1" thickBot="1" x14ac:dyDescent="0.3">
      <c r="A1658" s="360" t="s">
        <v>2442</v>
      </c>
      <c r="B1658" s="157">
        <v>2016</v>
      </c>
      <c r="C1658" s="157">
        <v>8</v>
      </c>
      <c r="D1658" s="342" t="s">
        <v>2298</v>
      </c>
      <c r="E1658" s="159">
        <v>42591</v>
      </c>
      <c r="F1658" s="159">
        <v>42613</v>
      </c>
      <c r="G1658" s="343">
        <f t="shared" ca="1" si="6331"/>
        <v>0</v>
      </c>
      <c r="H1658" s="156" t="s">
        <v>74</v>
      </c>
      <c r="I1658" s="156" t="s">
        <v>408</v>
      </c>
      <c r="J1658" s="156" t="s">
        <v>2437</v>
      </c>
      <c r="K1658" s="344" t="str">
        <f t="shared" ca="1" si="6332"/>
        <v>Completed</v>
      </c>
      <c r="L1658" s="157" t="s">
        <v>2135</v>
      </c>
      <c r="M1658" s="157" t="s">
        <v>58</v>
      </c>
      <c r="N1658" s="157" t="s">
        <v>78</v>
      </c>
      <c r="O1658" s="157" t="s">
        <v>60</v>
      </c>
      <c r="P1658" s="157" t="s">
        <v>79</v>
      </c>
      <c r="Q1658" s="157" t="s">
        <v>79</v>
      </c>
      <c r="R1658" s="158">
        <v>2.5</v>
      </c>
      <c r="S1658" s="158">
        <v>4.5</v>
      </c>
      <c r="T1658" s="345">
        <v>100000</v>
      </c>
      <c r="U1658" s="345">
        <v>100000</v>
      </c>
      <c r="V1658" s="344">
        <f t="shared" si="6333"/>
        <v>0</v>
      </c>
      <c r="W1658" s="344">
        <f t="shared" si="6334"/>
        <v>100000</v>
      </c>
      <c r="X1658" s="345">
        <v>1096</v>
      </c>
      <c r="Y1658" s="346">
        <f t="shared" si="6335"/>
        <v>1.0959999999999999E-2</v>
      </c>
      <c r="Z1658" s="347">
        <f t="shared" si="6336"/>
        <v>0.41058394160583944</v>
      </c>
      <c r="AA1658" s="348">
        <f t="shared" si="6337"/>
        <v>250</v>
      </c>
      <c r="AB1658" s="349">
        <f t="shared" si="6338"/>
        <v>250</v>
      </c>
      <c r="AC1658" s="348">
        <f t="shared" si="6339"/>
        <v>0</v>
      </c>
      <c r="AD1658" s="350">
        <f t="shared" si="6340"/>
        <v>450</v>
      </c>
      <c r="AE1658" s="351">
        <f>IF((SUMIF($J$7:$J$1048576,J1658,$U$7:$U$1048576))&gt;(SUMIF($J$7:$J$1048576,J1658,$T$7:$T$1048576)),AD1658,(IF(O1658="cpv",(U1658*S1658),(U1658*S1658/1000))))</f>
        <v>450</v>
      </c>
      <c r="AF1658" s="352">
        <f t="shared" si="6341"/>
        <v>0</v>
      </c>
      <c r="AG1658" s="352">
        <v>0</v>
      </c>
      <c r="AH1658" s="352">
        <f t="shared" si="6342"/>
        <v>200</v>
      </c>
      <c r="AI1658" s="353">
        <f t="shared" si="6343"/>
        <v>0.44444444444444442</v>
      </c>
    </row>
    <row r="1659" spans="1:35" ht="15" hidden="1" customHeight="1" x14ac:dyDescent="0.3">
      <c r="A1659" s="359" t="s">
        <v>2443</v>
      </c>
      <c r="B1659" s="111">
        <v>2016</v>
      </c>
      <c r="C1659" s="111">
        <v>8</v>
      </c>
      <c r="D1659" s="112" t="s">
        <v>2298</v>
      </c>
      <c r="E1659" s="113">
        <v>42591</v>
      </c>
      <c r="F1659" s="113">
        <v>42613</v>
      </c>
      <c r="G1659" s="114">
        <f t="shared" ca="1" si="6331"/>
        <v>0</v>
      </c>
      <c r="H1659" s="115" t="s">
        <v>74</v>
      </c>
      <c r="I1659" s="115" t="s">
        <v>408</v>
      </c>
      <c r="J1659" s="115" t="s">
        <v>2448</v>
      </c>
      <c r="K1659" s="116" t="str">
        <f t="shared" ca="1" si="6332"/>
        <v>Completed</v>
      </c>
      <c r="L1659" s="111" t="s">
        <v>82</v>
      </c>
      <c r="M1659" s="111" t="s">
        <v>58</v>
      </c>
      <c r="N1659" s="111" t="s">
        <v>78</v>
      </c>
      <c r="O1659" s="111" t="s">
        <v>60</v>
      </c>
      <c r="P1659" s="111" t="s">
        <v>79</v>
      </c>
      <c r="Q1659" s="111" t="s">
        <v>79</v>
      </c>
      <c r="R1659" s="117">
        <v>0.5</v>
      </c>
      <c r="S1659" s="117">
        <v>4.5</v>
      </c>
      <c r="T1659" s="118">
        <v>200000</v>
      </c>
      <c r="U1659" s="118">
        <v>200040</v>
      </c>
      <c r="V1659" s="116">
        <f t="shared" si="6333"/>
        <v>0</v>
      </c>
      <c r="W1659" s="116">
        <f t="shared" si="6334"/>
        <v>200000</v>
      </c>
      <c r="X1659" s="118"/>
      <c r="Y1659" s="119">
        <f t="shared" si="6335"/>
        <v>0</v>
      </c>
      <c r="Z1659" s="120" t="e">
        <f t="shared" si="6336"/>
        <v>#DIV/0!</v>
      </c>
      <c r="AA1659" s="121">
        <f t="shared" si="6337"/>
        <v>100</v>
      </c>
      <c r="AB1659" s="122">
        <f t="shared" si="6338"/>
        <v>100</v>
      </c>
      <c r="AC1659" s="121">
        <f t="shared" si="6339"/>
        <v>0</v>
      </c>
      <c r="AD1659" s="123">
        <f t="shared" si="6340"/>
        <v>900</v>
      </c>
      <c r="AE1659" s="293">
        <f>IF((SUMIF($J$7:$J$1048576,J1659,$U$7:$U$1048576))&gt;(SUMIF($J$7:$J$1048576,J1659,$T$7:$T$1048576)),AD1659,(IF(O1659="cpv",(U1659*S1659),(U1659*S1659/1000))))</f>
        <v>900</v>
      </c>
      <c r="AF1659" s="124">
        <f t="shared" si="6341"/>
        <v>0</v>
      </c>
      <c r="AG1659" s="124">
        <v>0</v>
      </c>
      <c r="AH1659" s="124">
        <f t="shared" si="6342"/>
        <v>800</v>
      </c>
      <c r="AI1659" s="340">
        <f t="shared" si="6343"/>
        <v>0.88888888888888884</v>
      </c>
    </row>
    <row r="1660" spans="1:35" ht="15" hidden="1" customHeight="1" x14ac:dyDescent="0.3">
      <c r="A1660" s="361" t="s">
        <v>2444</v>
      </c>
      <c r="B1660" s="97">
        <v>2016</v>
      </c>
      <c r="C1660" s="97">
        <v>8</v>
      </c>
      <c r="D1660" s="98" t="s">
        <v>2298</v>
      </c>
      <c r="E1660" s="99">
        <v>42591</v>
      </c>
      <c r="F1660" s="99">
        <v>42613</v>
      </c>
      <c r="G1660" s="100">
        <f t="shared" ca="1" si="6331"/>
        <v>0</v>
      </c>
      <c r="H1660" s="96" t="s">
        <v>74</v>
      </c>
      <c r="I1660" s="96" t="s">
        <v>408</v>
      </c>
      <c r="J1660" s="96" t="s">
        <v>2448</v>
      </c>
      <c r="K1660" s="101" t="str">
        <f t="shared" ca="1" si="6332"/>
        <v>Completed</v>
      </c>
      <c r="L1660" s="97" t="s">
        <v>77</v>
      </c>
      <c r="M1660" s="97" t="s">
        <v>58</v>
      </c>
      <c r="N1660" s="97" t="s">
        <v>78</v>
      </c>
      <c r="O1660" s="97" t="s">
        <v>60</v>
      </c>
      <c r="P1660" s="97" t="s">
        <v>79</v>
      </c>
      <c r="Q1660" s="97" t="s">
        <v>79</v>
      </c>
      <c r="R1660" s="102">
        <v>1.25</v>
      </c>
      <c r="S1660" s="102">
        <v>4.5</v>
      </c>
      <c r="T1660" s="103">
        <v>200000</v>
      </c>
      <c r="U1660" s="103">
        <v>200028</v>
      </c>
      <c r="V1660" s="101">
        <f t="shared" si="6333"/>
        <v>0</v>
      </c>
      <c r="W1660" s="101">
        <f t="shared" si="6334"/>
        <v>200000</v>
      </c>
      <c r="X1660" s="103">
        <v>1965</v>
      </c>
      <c r="Y1660" s="104">
        <f t="shared" si="6335"/>
        <v>9.8236246925430433E-3</v>
      </c>
      <c r="Z1660" s="105">
        <f t="shared" si="6336"/>
        <v>0.4580152671755725</v>
      </c>
      <c r="AA1660" s="106">
        <f t="shared" si="6337"/>
        <v>250</v>
      </c>
      <c r="AB1660" s="107">
        <f t="shared" si="6338"/>
        <v>250</v>
      </c>
      <c r="AC1660" s="106">
        <f t="shared" si="6339"/>
        <v>0</v>
      </c>
      <c r="AD1660" s="108">
        <f t="shared" si="6340"/>
        <v>900</v>
      </c>
      <c r="AE1660" s="298">
        <f>IF((SUMIF($J$7:$J$1048576,J1660,$U$7:$U$1048576))&gt;(SUMIF($J$7:$J$1048576,J1660,$T$7:$T$1048576)),AD1660,(IF(O1660="cpv",(U1660*S1660),(U1660*S1660/1000))))</f>
        <v>900</v>
      </c>
      <c r="AF1660" s="109">
        <f t="shared" si="6341"/>
        <v>0</v>
      </c>
      <c r="AG1660" s="109">
        <v>0</v>
      </c>
      <c r="AH1660" s="109">
        <f t="shared" si="6342"/>
        <v>650</v>
      </c>
      <c r="AI1660" s="341">
        <f t="shared" si="6343"/>
        <v>0.72222222222222221</v>
      </c>
    </row>
    <row r="1661" spans="1:35" ht="15" hidden="1" customHeight="1" x14ac:dyDescent="0.3">
      <c r="A1661" s="361" t="s">
        <v>2445</v>
      </c>
      <c r="B1661" s="97">
        <v>2016</v>
      </c>
      <c r="C1661" s="97">
        <v>8</v>
      </c>
      <c r="D1661" s="98" t="s">
        <v>2298</v>
      </c>
      <c r="E1661" s="99">
        <v>42591</v>
      </c>
      <c r="F1661" s="99">
        <v>42613</v>
      </c>
      <c r="G1661" s="100">
        <f t="shared" ca="1" si="6331"/>
        <v>0</v>
      </c>
      <c r="H1661" s="96" t="s">
        <v>74</v>
      </c>
      <c r="I1661" s="96" t="s">
        <v>408</v>
      </c>
      <c r="J1661" s="96" t="s">
        <v>2448</v>
      </c>
      <c r="K1661" s="101" t="str">
        <f t="shared" ca="1" si="6332"/>
        <v>Completed</v>
      </c>
      <c r="L1661" s="97" t="s">
        <v>64</v>
      </c>
      <c r="M1661" s="97" t="s">
        <v>58</v>
      </c>
      <c r="N1661" s="97" t="s">
        <v>78</v>
      </c>
      <c r="O1661" s="97" t="s">
        <v>60</v>
      </c>
      <c r="P1661" s="97" t="s">
        <v>79</v>
      </c>
      <c r="Q1661" s="97" t="s">
        <v>79</v>
      </c>
      <c r="R1661" s="102">
        <v>2.5</v>
      </c>
      <c r="S1661" s="102">
        <v>4.5</v>
      </c>
      <c r="T1661" s="103">
        <v>100000</v>
      </c>
      <c r="U1661" s="103">
        <v>100605</v>
      </c>
      <c r="V1661" s="101">
        <f t="shared" si="6333"/>
        <v>0</v>
      </c>
      <c r="W1661" s="101">
        <f t="shared" si="6334"/>
        <v>100000</v>
      </c>
      <c r="X1661" s="103">
        <v>1543</v>
      </c>
      <c r="Y1661" s="104">
        <f t="shared" si="6335"/>
        <v>1.5337209880224641E-2</v>
      </c>
      <c r="Z1661" s="105">
        <f t="shared" si="6336"/>
        <v>0.29163966299416721</v>
      </c>
      <c r="AA1661" s="106">
        <f t="shared" si="6337"/>
        <v>250</v>
      </c>
      <c r="AB1661" s="107">
        <f t="shared" si="6338"/>
        <v>250</v>
      </c>
      <c r="AC1661" s="106">
        <f t="shared" si="6339"/>
        <v>0</v>
      </c>
      <c r="AD1661" s="108">
        <f t="shared" si="6340"/>
        <v>450</v>
      </c>
      <c r="AE1661" s="298">
        <f>IF((SUMIF($J$7:$J$1048576,J1661,$U$7:$U$1048576))&gt;(SUMIF($J$7:$J$1048576,J1661,$T$7:$T$1048576)),AD1661,(IF(O1661="cpv",(U1661*S1661),(U1661*S1661/1000))))</f>
        <v>450</v>
      </c>
      <c r="AF1661" s="109">
        <f t="shared" si="6341"/>
        <v>0</v>
      </c>
      <c r="AG1661" s="109">
        <v>0</v>
      </c>
      <c r="AH1661" s="109">
        <f t="shared" si="6342"/>
        <v>200</v>
      </c>
      <c r="AI1661" s="341">
        <f t="shared" si="6343"/>
        <v>0.44444444444444442</v>
      </c>
    </row>
    <row r="1662" spans="1:35" ht="15" hidden="1" customHeight="1" x14ac:dyDescent="0.3">
      <c r="A1662" s="361" t="s">
        <v>2446</v>
      </c>
      <c r="B1662" s="97">
        <v>2016</v>
      </c>
      <c r="C1662" s="97">
        <v>8</v>
      </c>
      <c r="D1662" s="98" t="s">
        <v>2298</v>
      </c>
      <c r="E1662" s="99">
        <v>42591</v>
      </c>
      <c r="F1662" s="99">
        <v>42613</v>
      </c>
      <c r="G1662" s="100">
        <f t="shared" ca="1" si="6331"/>
        <v>0</v>
      </c>
      <c r="H1662" s="96" t="s">
        <v>74</v>
      </c>
      <c r="I1662" s="96" t="s">
        <v>408</v>
      </c>
      <c r="J1662" s="96" t="s">
        <v>2448</v>
      </c>
      <c r="K1662" s="101" t="str">
        <f t="shared" ca="1" si="6332"/>
        <v>Completed</v>
      </c>
      <c r="L1662" s="97" t="s">
        <v>410</v>
      </c>
      <c r="M1662" s="97" t="s">
        <v>58</v>
      </c>
      <c r="N1662" s="97" t="s">
        <v>78</v>
      </c>
      <c r="O1662" s="97" t="s">
        <v>60</v>
      </c>
      <c r="P1662" s="97" t="s">
        <v>79</v>
      </c>
      <c r="Q1662" s="97" t="s">
        <v>79</v>
      </c>
      <c r="R1662" s="102">
        <v>2</v>
      </c>
      <c r="S1662" s="102">
        <v>4.5</v>
      </c>
      <c r="T1662" s="103">
        <v>100000</v>
      </c>
      <c r="U1662" s="103">
        <v>129323</v>
      </c>
      <c r="V1662" s="101">
        <f t="shared" si="6333"/>
        <v>0</v>
      </c>
      <c r="W1662" s="101">
        <f t="shared" si="6334"/>
        <v>100000</v>
      </c>
      <c r="X1662" s="103"/>
      <c r="Y1662" s="104">
        <f t="shared" si="6335"/>
        <v>0</v>
      </c>
      <c r="Z1662" s="105" t="e">
        <f t="shared" si="6336"/>
        <v>#DIV/0!</v>
      </c>
      <c r="AA1662" s="106">
        <f t="shared" si="6337"/>
        <v>200</v>
      </c>
      <c r="AB1662" s="107">
        <f t="shared" si="6338"/>
        <v>200</v>
      </c>
      <c r="AC1662" s="106">
        <f t="shared" si="6339"/>
        <v>0</v>
      </c>
      <c r="AD1662" s="108">
        <f t="shared" si="6340"/>
        <v>450</v>
      </c>
      <c r="AE1662" s="298">
        <v>392.01</v>
      </c>
      <c r="AF1662" s="109">
        <f t="shared" si="6341"/>
        <v>-57.990000000000009</v>
      </c>
      <c r="AG1662" s="109">
        <v>0</v>
      </c>
      <c r="AH1662" s="109">
        <f t="shared" si="6342"/>
        <v>192.01</v>
      </c>
      <c r="AI1662" s="341">
        <f t="shared" si="6343"/>
        <v>0.48980893344557536</v>
      </c>
    </row>
    <row r="1663" spans="1:35" ht="15.75" hidden="1" customHeight="1" thickBot="1" x14ac:dyDescent="0.3">
      <c r="A1663" s="360" t="s">
        <v>2447</v>
      </c>
      <c r="B1663" s="157">
        <v>2016</v>
      </c>
      <c r="C1663" s="157">
        <v>8</v>
      </c>
      <c r="D1663" s="342" t="s">
        <v>2298</v>
      </c>
      <c r="E1663" s="159">
        <v>42591</v>
      </c>
      <c r="F1663" s="159">
        <v>42613</v>
      </c>
      <c r="G1663" s="343">
        <f t="shared" ca="1" si="6331"/>
        <v>0</v>
      </c>
      <c r="H1663" s="156" t="s">
        <v>74</v>
      </c>
      <c r="I1663" s="156" t="s">
        <v>408</v>
      </c>
      <c r="J1663" s="156" t="s">
        <v>2448</v>
      </c>
      <c r="K1663" s="344" t="str">
        <f t="shared" ca="1" si="6332"/>
        <v>Completed</v>
      </c>
      <c r="L1663" s="157" t="s">
        <v>2135</v>
      </c>
      <c r="M1663" s="157" t="s">
        <v>58</v>
      </c>
      <c r="N1663" s="157" t="s">
        <v>78</v>
      </c>
      <c r="O1663" s="157" t="s">
        <v>60</v>
      </c>
      <c r="P1663" s="157" t="s">
        <v>79</v>
      </c>
      <c r="Q1663" s="157" t="s">
        <v>79</v>
      </c>
      <c r="R1663" s="158">
        <v>2.5</v>
      </c>
      <c r="S1663" s="158">
        <v>4.5</v>
      </c>
      <c r="T1663" s="345">
        <v>100000</v>
      </c>
      <c r="U1663" s="345">
        <v>100003</v>
      </c>
      <c r="V1663" s="344">
        <f t="shared" si="6333"/>
        <v>0</v>
      </c>
      <c r="W1663" s="344">
        <f t="shared" si="6334"/>
        <v>100000</v>
      </c>
      <c r="X1663" s="345">
        <v>1246</v>
      </c>
      <c r="Y1663" s="346">
        <f t="shared" si="6335"/>
        <v>1.2459626211213664E-2</v>
      </c>
      <c r="Z1663" s="347">
        <f t="shared" si="6336"/>
        <v>0.3611556982343499</v>
      </c>
      <c r="AA1663" s="348">
        <f t="shared" si="6337"/>
        <v>250</v>
      </c>
      <c r="AB1663" s="349">
        <f t="shared" si="6338"/>
        <v>250</v>
      </c>
      <c r="AC1663" s="348">
        <f t="shared" si="6339"/>
        <v>0</v>
      </c>
      <c r="AD1663" s="350">
        <f t="shared" si="6340"/>
        <v>450</v>
      </c>
      <c r="AE1663" s="351">
        <f>IF((SUMIF($J$7:$J$1048576,J1663,$U$7:$U$1048576))&gt;(SUMIF($J$7:$J$1048576,J1663,$T$7:$T$1048576)),AD1663,(IF(O1663="cpv",(U1663*S1663),(U1663*S1663/1000))))</f>
        <v>450</v>
      </c>
      <c r="AF1663" s="352">
        <f t="shared" si="6341"/>
        <v>0</v>
      </c>
      <c r="AG1663" s="352">
        <v>0</v>
      </c>
      <c r="AH1663" s="352">
        <f t="shared" si="6342"/>
        <v>200</v>
      </c>
      <c r="AI1663" s="353">
        <f t="shared" si="6343"/>
        <v>0.44444444444444442</v>
      </c>
    </row>
    <row r="1664" spans="1:35" ht="15" hidden="1" customHeight="1" x14ac:dyDescent="0.3">
      <c r="A1664" s="359" t="s">
        <v>2449</v>
      </c>
      <c r="B1664" s="111">
        <v>2016</v>
      </c>
      <c r="C1664" s="111">
        <v>8</v>
      </c>
      <c r="D1664" s="112" t="s">
        <v>2298</v>
      </c>
      <c r="E1664" s="113">
        <v>42591</v>
      </c>
      <c r="F1664" s="113">
        <v>42613</v>
      </c>
      <c r="G1664" s="114">
        <f t="shared" ca="1" si="6331"/>
        <v>0</v>
      </c>
      <c r="H1664" s="115" t="s">
        <v>54</v>
      </c>
      <c r="I1664" s="115" t="s">
        <v>55</v>
      </c>
      <c r="J1664" s="115" t="s">
        <v>2451</v>
      </c>
      <c r="K1664" s="116" t="str">
        <f t="shared" ca="1" si="6332"/>
        <v>Completed</v>
      </c>
      <c r="L1664" s="111" t="s">
        <v>2135</v>
      </c>
      <c r="M1664" s="111" t="s">
        <v>58</v>
      </c>
      <c r="N1664" s="111" t="s">
        <v>108</v>
      </c>
      <c r="O1664" s="111" t="s">
        <v>109</v>
      </c>
      <c r="P1664" s="111" t="s">
        <v>100</v>
      </c>
      <c r="Q1664" s="111" t="s">
        <v>101</v>
      </c>
      <c r="R1664" s="117">
        <v>0.01</v>
      </c>
      <c r="S1664" s="117">
        <v>0.04</v>
      </c>
      <c r="T1664" s="118">
        <v>80000</v>
      </c>
      <c r="U1664" s="118">
        <v>80003</v>
      </c>
      <c r="V1664" s="116">
        <f t="shared" si="6333"/>
        <v>0</v>
      </c>
      <c r="W1664" s="116">
        <f t="shared" si="6334"/>
        <v>80000</v>
      </c>
      <c r="X1664" s="118">
        <v>2743</v>
      </c>
      <c r="Y1664" s="119">
        <f t="shared" si="6335"/>
        <v>3.4286214266964987E-2</v>
      </c>
      <c r="Z1664" s="120">
        <f t="shared" si="6336"/>
        <v>0.91141086401749904</v>
      </c>
      <c r="AA1664" s="121">
        <f t="shared" si="6337"/>
        <v>800</v>
      </c>
      <c r="AB1664" s="122">
        <f t="shared" si="6338"/>
        <v>800</v>
      </c>
      <c r="AC1664" s="121">
        <f t="shared" si="6339"/>
        <v>0</v>
      </c>
      <c r="AD1664" s="123">
        <f t="shared" si="6340"/>
        <v>3200</v>
      </c>
      <c r="AE1664" s="293">
        <v>2500</v>
      </c>
      <c r="AF1664" s="124">
        <f t="shared" si="6341"/>
        <v>-700</v>
      </c>
      <c r="AG1664" s="124">
        <v>0</v>
      </c>
      <c r="AH1664" s="124">
        <f t="shared" si="6342"/>
        <v>1700</v>
      </c>
      <c r="AI1664" s="340">
        <f t="shared" si="6343"/>
        <v>0.68</v>
      </c>
    </row>
    <row r="1665" spans="1:35" ht="15.75" hidden="1" customHeight="1" thickBot="1" x14ac:dyDescent="0.3">
      <c r="A1665" s="360" t="s">
        <v>2450</v>
      </c>
      <c r="B1665" s="157">
        <v>2016</v>
      </c>
      <c r="C1665" s="157">
        <v>8</v>
      </c>
      <c r="D1665" s="342" t="s">
        <v>2298</v>
      </c>
      <c r="E1665" s="159">
        <v>42591</v>
      </c>
      <c r="F1665" s="159">
        <v>42613</v>
      </c>
      <c r="G1665" s="343">
        <f t="shared" ca="1" si="6331"/>
        <v>0</v>
      </c>
      <c r="H1665" s="156" t="s">
        <v>54</v>
      </c>
      <c r="I1665" s="156" t="s">
        <v>55</v>
      </c>
      <c r="J1665" s="156" t="s">
        <v>2451</v>
      </c>
      <c r="K1665" s="344" t="str">
        <f t="shared" ca="1" si="6332"/>
        <v>Completed</v>
      </c>
      <c r="L1665" s="157" t="s">
        <v>92</v>
      </c>
      <c r="M1665" s="157" t="s">
        <v>58</v>
      </c>
      <c r="N1665" s="157" t="s">
        <v>108</v>
      </c>
      <c r="O1665" s="157" t="s">
        <v>109</v>
      </c>
      <c r="P1665" s="157" t="s">
        <v>100</v>
      </c>
      <c r="Q1665" s="157" t="s">
        <v>101</v>
      </c>
      <c r="R1665" s="158">
        <v>1.2E-2</v>
      </c>
      <c r="S1665" s="158">
        <v>0.04</v>
      </c>
      <c r="T1665" s="345">
        <v>35000</v>
      </c>
      <c r="U1665" s="345">
        <v>43794</v>
      </c>
      <c r="V1665" s="344">
        <f t="shared" si="6333"/>
        <v>0</v>
      </c>
      <c r="W1665" s="344">
        <f t="shared" si="6334"/>
        <v>35000</v>
      </c>
      <c r="X1665" s="345">
        <v>2237</v>
      </c>
      <c r="Y1665" s="346">
        <f t="shared" si="6335"/>
        <v>5.108005662876193E-2</v>
      </c>
      <c r="Z1665" s="347">
        <f t="shared" si="6336"/>
        <v>0.28935181046043806</v>
      </c>
      <c r="AA1665" s="348">
        <f t="shared" si="6337"/>
        <v>420</v>
      </c>
      <c r="AB1665" s="349">
        <f t="shared" si="6338"/>
        <v>420</v>
      </c>
      <c r="AC1665" s="348">
        <f t="shared" si="6339"/>
        <v>0</v>
      </c>
      <c r="AD1665" s="350">
        <f t="shared" si="6340"/>
        <v>1400</v>
      </c>
      <c r="AE1665" s="351">
        <v>647.28</v>
      </c>
      <c r="AF1665" s="352">
        <f t="shared" si="6341"/>
        <v>-752.72</v>
      </c>
      <c r="AG1665" s="352">
        <v>0</v>
      </c>
      <c r="AH1665" s="352">
        <f t="shared" si="6342"/>
        <v>227.27999999999997</v>
      </c>
      <c r="AI1665" s="353">
        <f t="shared" si="6343"/>
        <v>0.3511308861698183</v>
      </c>
    </row>
    <row r="1666" spans="1:35" ht="15" hidden="1" customHeight="1" x14ac:dyDescent="0.3">
      <c r="A1666" s="359" t="s">
        <v>2452</v>
      </c>
      <c r="B1666" s="111">
        <v>2016</v>
      </c>
      <c r="C1666" s="111">
        <v>8</v>
      </c>
      <c r="D1666" s="112" t="s">
        <v>2298</v>
      </c>
      <c r="E1666" s="113">
        <v>42592</v>
      </c>
      <c r="F1666" s="113">
        <v>42613</v>
      </c>
      <c r="G1666" s="114">
        <f t="shared" ca="1" si="6331"/>
        <v>0</v>
      </c>
      <c r="H1666" s="115" t="s">
        <v>54</v>
      </c>
      <c r="I1666" s="115" t="s">
        <v>55</v>
      </c>
      <c r="J1666" s="115" t="s">
        <v>2455</v>
      </c>
      <c r="K1666" s="116" t="str">
        <f t="shared" ca="1" si="6332"/>
        <v>Completed</v>
      </c>
      <c r="L1666" s="111" t="s">
        <v>64</v>
      </c>
      <c r="M1666" s="111" t="s">
        <v>58</v>
      </c>
      <c r="N1666" s="111" t="s">
        <v>59</v>
      </c>
      <c r="O1666" s="111" t="s">
        <v>60</v>
      </c>
      <c r="P1666" s="111" t="s">
        <v>61</v>
      </c>
      <c r="Q1666" s="111" t="s">
        <v>62</v>
      </c>
      <c r="R1666" s="117">
        <v>0.2</v>
      </c>
      <c r="S1666" s="117">
        <v>1</v>
      </c>
      <c r="T1666" s="118">
        <v>1500000</v>
      </c>
      <c r="U1666" s="118">
        <v>1500225</v>
      </c>
      <c r="V1666" s="116">
        <f t="shared" si="6333"/>
        <v>0</v>
      </c>
      <c r="W1666" s="116">
        <f t="shared" si="6334"/>
        <v>1500000</v>
      </c>
      <c r="X1666" s="118">
        <v>270</v>
      </c>
      <c r="Y1666" s="119">
        <f t="shared" si="6335"/>
        <v>1.799730040493926E-4</v>
      </c>
      <c r="Z1666" s="120">
        <f t="shared" si="6336"/>
        <v>3.7037037037037037</v>
      </c>
      <c r="AA1666" s="121">
        <f t="shared" si="6337"/>
        <v>300</v>
      </c>
      <c r="AB1666" s="122">
        <f t="shared" si="6338"/>
        <v>300</v>
      </c>
      <c r="AC1666" s="121">
        <f t="shared" si="6339"/>
        <v>0</v>
      </c>
      <c r="AD1666" s="123">
        <f t="shared" si="6340"/>
        <v>1500</v>
      </c>
      <c r="AE1666" s="293">
        <v>1000</v>
      </c>
      <c r="AF1666" s="124">
        <f t="shared" si="6341"/>
        <v>-500</v>
      </c>
      <c r="AG1666" s="124">
        <v>0</v>
      </c>
      <c r="AH1666" s="124">
        <f t="shared" si="6342"/>
        <v>700</v>
      </c>
      <c r="AI1666" s="340">
        <f t="shared" si="6343"/>
        <v>0.7</v>
      </c>
    </row>
    <row r="1667" spans="1:35" ht="15" hidden="1" customHeight="1" x14ac:dyDescent="0.3">
      <c r="A1667" s="361" t="s">
        <v>2453</v>
      </c>
      <c r="B1667" s="97">
        <v>2016</v>
      </c>
      <c r="C1667" s="97">
        <v>8</v>
      </c>
      <c r="D1667" s="98" t="s">
        <v>2298</v>
      </c>
      <c r="E1667" s="99">
        <v>42592</v>
      </c>
      <c r="F1667" s="99">
        <v>42613</v>
      </c>
      <c r="G1667" s="100">
        <f t="shared" ca="1" si="6331"/>
        <v>0</v>
      </c>
      <c r="H1667" s="96" t="s">
        <v>54</v>
      </c>
      <c r="I1667" s="96" t="s">
        <v>55</v>
      </c>
      <c r="J1667" s="96" t="s">
        <v>2455</v>
      </c>
      <c r="K1667" s="101" t="str">
        <f t="shared" ca="1" si="6332"/>
        <v>Completed</v>
      </c>
      <c r="L1667" s="97" t="s">
        <v>1773</v>
      </c>
      <c r="M1667" s="97" t="s">
        <v>58</v>
      </c>
      <c r="N1667" s="97" t="s">
        <v>59</v>
      </c>
      <c r="O1667" s="97" t="s">
        <v>60</v>
      </c>
      <c r="P1667" s="97" t="s">
        <v>61</v>
      </c>
      <c r="Q1667" s="97" t="s">
        <v>62</v>
      </c>
      <c r="R1667" s="102">
        <v>0.35</v>
      </c>
      <c r="S1667" s="102">
        <v>1</v>
      </c>
      <c r="T1667" s="103">
        <v>3500000</v>
      </c>
      <c r="U1667" s="103">
        <v>3500063</v>
      </c>
      <c r="V1667" s="101">
        <f t="shared" si="6333"/>
        <v>0</v>
      </c>
      <c r="W1667" s="101">
        <f t="shared" si="6334"/>
        <v>3500000</v>
      </c>
      <c r="X1667" s="103">
        <v>483</v>
      </c>
      <c r="Y1667" s="104">
        <f t="shared" si="6335"/>
        <v>1.379975160447112E-4</v>
      </c>
      <c r="Z1667" s="105">
        <f t="shared" si="6336"/>
        <v>2.9878260869565216</v>
      </c>
      <c r="AA1667" s="106">
        <f t="shared" si="6337"/>
        <v>1225</v>
      </c>
      <c r="AB1667" s="107">
        <f t="shared" si="6338"/>
        <v>1225</v>
      </c>
      <c r="AC1667" s="106">
        <f t="shared" si="6339"/>
        <v>0</v>
      </c>
      <c r="AD1667" s="108">
        <f t="shared" si="6340"/>
        <v>3500</v>
      </c>
      <c r="AE1667" s="298">
        <v>1443.12</v>
      </c>
      <c r="AF1667" s="109">
        <f t="shared" si="6341"/>
        <v>-2056.88</v>
      </c>
      <c r="AG1667" s="109">
        <v>0</v>
      </c>
      <c r="AH1667" s="109">
        <f t="shared" si="6342"/>
        <v>218.11999999999989</v>
      </c>
      <c r="AI1667" s="341">
        <f t="shared" si="6343"/>
        <v>0.15114474194800148</v>
      </c>
    </row>
    <row r="1668" spans="1:35" ht="15.75" hidden="1" customHeight="1" thickBot="1" x14ac:dyDescent="0.3">
      <c r="A1668" s="360" t="s">
        <v>2454</v>
      </c>
      <c r="B1668" s="157">
        <v>2016</v>
      </c>
      <c r="C1668" s="157">
        <v>8</v>
      </c>
      <c r="D1668" s="342" t="s">
        <v>2298</v>
      </c>
      <c r="E1668" s="159">
        <v>42592</v>
      </c>
      <c r="F1668" s="159">
        <v>42613</v>
      </c>
      <c r="G1668" s="343">
        <f t="shared" ca="1" si="6331"/>
        <v>0</v>
      </c>
      <c r="H1668" s="156" t="s">
        <v>54</v>
      </c>
      <c r="I1668" s="156" t="s">
        <v>55</v>
      </c>
      <c r="J1668" s="156" t="s">
        <v>2455</v>
      </c>
      <c r="K1668" s="344" t="str">
        <f t="shared" ca="1" si="6332"/>
        <v>Completed</v>
      </c>
      <c r="L1668" s="157" t="s">
        <v>1822</v>
      </c>
      <c r="M1668" s="157" t="s">
        <v>58</v>
      </c>
      <c r="N1668" s="157" t="s">
        <v>59</v>
      </c>
      <c r="O1668" s="157" t="s">
        <v>60</v>
      </c>
      <c r="P1668" s="157" t="s">
        <v>61</v>
      </c>
      <c r="Q1668" s="157" t="s">
        <v>62</v>
      </c>
      <c r="R1668" s="158">
        <v>0.2</v>
      </c>
      <c r="S1668" s="158">
        <v>1</v>
      </c>
      <c r="T1668" s="345">
        <v>750000</v>
      </c>
      <c r="U1668" s="345"/>
      <c r="V1668" s="344">
        <f t="shared" si="6333"/>
        <v>750000</v>
      </c>
      <c r="W1668" s="344">
        <f t="shared" si="6334"/>
        <v>0</v>
      </c>
      <c r="X1668" s="345"/>
      <c r="Y1668" s="346" t="e">
        <f t="shared" si="6335"/>
        <v>#DIV/0!</v>
      </c>
      <c r="Z1668" s="347" t="e">
        <f t="shared" si="6336"/>
        <v>#DIV/0!</v>
      </c>
      <c r="AA1668" s="348">
        <f t="shared" si="6337"/>
        <v>150</v>
      </c>
      <c r="AB1668" s="349">
        <f t="shared" si="6338"/>
        <v>0</v>
      </c>
      <c r="AC1668" s="348">
        <f t="shared" si="6339"/>
        <v>-150</v>
      </c>
      <c r="AD1668" s="350">
        <f t="shared" si="6340"/>
        <v>750</v>
      </c>
      <c r="AE1668" s="351">
        <f>IF((SUMIF($J$7:$J$1048576,J1668,$U$7:$U$1048576))&gt;(SUMIF($J$7:$J$1048576,J1668,$T$7:$T$1048576)),AD1668,(IF(O1668="cpv",(U1668*S1668),(U1668*S1668/1000))))</f>
        <v>0</v>
      </c>
      <c r="AF1668" s="352">
        <f t="shared" si="6341"/>
        <v>-750</v>
      </c>
      <c r="AG1668" s="352">
        <v>0</v>
      </c>
      <c r="AH1668" s="352">
        <f t="shared" si="6342"/>
        <v>0</v>
      </c>
      <c r="AI1668" s="353" t="e">
        <f t="shared" si="6343"/>
        <v>#DIV/0!</v>
      </c>
    </row>
    <row r="1669" spans="1:35" ht="15" hidden="1" customHeight="1" x14ac:dyDescent="0.3">
      <c r="A1669" s="359" t="s">
        <v>2456</v>
      </c>
      <c r="B1669" s="111">
        <v>2016</v>
      </c>
      <c r="C1669" s="111">
        <v>8</v>
      </c>
      <c r="D1669" s="112" t="s">
        <v>2298</v>
      </c>
      <c r="E1669" s="113">
        <v>42592</v>
      </c>
      <c r="F1669" s="113">
        <v>42613</v>
      </c>
      <c r="G1669" s="114">
        <f t="shared" ca="1" si="6331"/>
        <v>0</v>
      </c>
      <c r="H1669" s="115" t="s">
        <v>54</v>
      </c>
      <c r="I1669" s="115" t="s">
        <v>129</v>
      </c>
      <c r="J1669" s="115" t="s">
        <v>2461</v>
      </c>
      <c r="K1669" s="116" t="str">
        <f t="shared" ca="1" si="6332"/>
        <v>Completed</v>
      </c>
      <c r="L1669" s="111" t="s">
        <v>64</v>
      </c>
      <c r="M1669" s="111" t="s">
        <v>58</v>
      </c>
      <c r="N1669" s="111" t="s">
        <v>59</v>
      </c>
      <c r="O1669" s="111" t="s">
        <v>60</v>
      </c>
      <c r="P1669" s="111" t="s">
        <v>61</v>
      </c>
      <c r="Q1669" s="111" t="s">
        <v>62</v>
      </c>
      <c r="R1669" s="117">
        <v>0.2</v>
      </c>
      <c r="S1669" s="117">
        <v>2</v>
      </c>
      <c r="T1669" s="118">
        <v>3000000</v>
      </c>
      <c r="U1669" s="118">
        <v>2236154</v>
      </c>
      <c r="V1669" s="116">
        <f t="shared" si="6333"/>
        <v>763846</v>
      </c>
      <c r="W1669" s="116">
        <f t="shared" si="6334"/>
        <v>2236154</v>
      </c>
      <c r="X1669" s="118">
        <v>357</v>
      </c>
      <c r="Y1669" s="119">
        <f t="shared" si="6335"/>
        <v>1.5964911182324653E-4</v>
      </c>
      <c r="Z1669" s="120">
        <f t="shared" si="6336"/>
        <v>11.204481792717086</v>
      </c>
      <c r="AA1669" s="121">
        <f t="shared" si="6337"/>
        <v>600</v>
      </c>
      <c r="AB1669" s="122">
        <f t="shared" si="6338"/>
        <v>447.23080000000004</v>
      </c>
      <c r="AC1669" s="121">
        <f t="shared" si="6339"/>
        <v>-152.76919999999996</v>
      </c>
      <c r="AD1669" s="123">
        <f t="shared" si="6340"/>
        <v>6000</v>
      </c>
      <c r="AE1669" s="293">
        <v>4000</v>
      </c>
      <c r="AF1669" s="124">
        <f t="shared" si="6341"/>
        <v>-2000</v>
      </c>
      <c r="AG1669" s="124">
        <v>0</v>
      </c>
      <c r="AH1669" s="124">
        <f t="shared" si="6342"/>
        <v>3552.7691999999997</v>
      </c>
      <c r="AI1669" s="340">
        <f t="shared" si="6343"/>
        <v>0.88819229999999993</v>
      </c>
    </row>
    <row r="1670" spans="1:35" ht="15" hidden="1" customHeight="1" x14ac:dyDescent="0.3">
      <c r="A1670" s="361" t="s">
        <v>2457</v>
      </c>
      <c r="B1670" s="97">
        <v>2016</v>
      </c>
      <c r="C1670" s="97">
        <v>8</v>
      </c>
      <c r="D1670" s="98" t="s">
        <v>2298</v>
      </c>
      <c r="E1670" s="99">
        <v>42592</v>
      </c>
      <c r="F1670" s="99">
        <v>42613</v>
      </c>
      <c r="G1670" s="100">
        <f t="shared" ca="1" si="6331"/>
        <v>0</v>
      </c>
      <c r="H1670" s="96" t="s">
        <v>54</v>
      </c>
      <c r="I1670" s="96" t="s">
        <v>129</v>
      </c>
      <c r="J1670" s="96" t="s">
        <v>2461</v>
      </c>
      <c r="K1670" s="101" t="str">
        <f t="shared" ca="1" si="6332"/>
        <v>Completed</v>
      </c>
      <c r="L1670" s="97" t="s">
        <v>175</v>
      </c>
      <c r="M1670" s="97" t="s">
        <v>58</v>
      </c>
      <c r="N1670" s="97" t="s">
        <v>59</v>
      </c>
      <c r="O1670" s="97" t="s">
        <v>60</v>
      </c>
      <c r="P1670" s="97" t="s">
        <v>61</v>
      </c>
      <c r="Q1670" s="97" t="s">
        <v>62</v>
      </c>
      <c r="R1670" s="102">
        <v>0</v>
      </c>
      <c r="S1670" s="102">
        <v>2</v>
      </c>
      <c r="T1670" s="103">
        <v>3000000</v>
      </c>
      <c r="U1670" s="103">
        <v>2206796</v>
      </c>
      <c r="V1670" s="101">
        <f t="shared" si="6333"/>
        <v>793204</v>
      </c>
      <c r="W1670" s="101">
        <f t="shared" si="6334"/>
        <v>2206796</v>
      </c>
      <c r="X1670" s="103">
        <v>181</v>
      </c>
      <c r="Y1670" s="104">
        <f t="shared" si="6335"/>
        <v>8.2019362007181449E-5</v>
      </c>
      <c r="Z1670" s="105">
        <f t="shared" si="6336"/>
        <v>22.099447513812155</v>
      </c>
      <c r="AA1670" s="106">
        <f t="shared" si="6337"/>
        <v>0</v>
      </c>
      <c r="AB1670" s="107">
        <v>300</v>
      </c>
      <c r="AC1670" s="106">
        <f t="shared" si="6339"/>
        <v>300</v>
      </c>
      <c r="AD1670" s="108">
        <f t="shared" si="6340"/>
        <v>6000</v>
      </c>
      <c r="AE1670" s="298">
        <v>4000</v>
      </c>
      <c r="AF1670" s="109">
        <f t="shared" si="6341"/>
        <v>-2000</v>
      </c>
      <c r="AG1670" s="109">
        <v>0</v>
      </c>
      <c r="AH1670" s="109">
        <f t="shared" si="6342"/>
        <v>3700</v>
      </c>
      <c r="AI1670" s="341">
        <f t="shared" si="6343"/>
        <v>0.92500000000000004</v>
      </c>
    </row>
    <row r="1671" spans="1:35" ht="15" hidden="1" customHeight="1" x14ac:dyDescent="0.3">
      <c r="A1671" s="361" t="s">
        <v>2458</v>
      </c>
      <c r="B1671" s="97">
        <v>2016</v>
      </c>
      <c r="C1671" s="97">
        <v>8</v>
      </c>
      <c r="D1671" s="98" t="s">
        <v>2298</v>
      </c>
      <c r="E1671" s="99">
        <v>42592</v>
      </c>
      <c r="F1671" s="99">
        <v>42613</v>
      </c>
      <c r="G1671" s="100">
        <f t="shared" ca="1" si="6331"/>
        <v>0</v>
      </c>
      <c r="H1671" s="96" t="s">
        <v>54</v>
      </c>
      <c r="I1671" s="96" t="s">
        <v>129</v>
      </c>
      <c r="J1671" s="96" t="s">
        <v>2461</v>
      </c>
      <c r="K1671" s="101" t="str">
        <f t="shared" ca="1" si="6332"/>
        <v>Completed</v>
      </c>
      <c r="L1671" s="97" t="s">
        <v>2386</v>
      </c>
      <c r="M1671" s="97" t="s">
        <v>58</v>
      </c>
      <c r="N1671" s="97" t="s">
        <v>59</v>
      </c>
      <c r="O1671" s="97" t="s">
        <v>60</v>
      </c>
      <c r="P1671" s="97" t="s">
        <v>61</v>
      </c>
      <c r="Q1671" s="97" t="s">
        <v>62</v>
      </c>
      <c r="R1671" s="102">
        <v>0.3</v>
      </c>
      <c r="S1671" s="102">
        <v>2</v>
      </c>
      <c r="T1671" s="103">
        <v>3000000</v>
      </c>
      <c r="U1671" s="103">
        <v>2851766</v>
      </c>
      <c r="V1671" s="101">
        <f t="shared" si="6333"/>
        <v>148234</v>
      </c>
      <c r="W1671" s="101">
        <f t="shared" si="6334"/>
        <v>2851766</v>
      </c>
      <c r="X1671" s="103">
        <v>325</v>
      </c>
      <c r="Y1671" s="104">
        <f t="shared" si="6335"/>
        <v>1.1396446973559541E-4</v>
      </c>
      <c r="Z1671" s="105">
        <f t="shared" si="6336"/>
        <v>15.384615384615385</v>
      </c>
      <c r="AA1671" s="106">
        <f t="shared" si="6337"/>
        <v>900</v>
      </c>
      <c r="AB1671" s="107">
        <f t="shared" si="6338"/>
        <v>855.52980000000002</v>
      </c>
      <c r="AC1671" s="106">
        <f t="shared" si="6339"/>
        <v>-44.470199999999977</v>
      </c>
      <c r="AD1671" s="108">
        <f t="shared" si="6340"/>
        <v>6000</v>
      </c>
      <c r="AE1671" s="298">
        <v>5000</v>
      </c>
      <c r="AF1671" s="109">
        <f t="shared" si="6341"/>
        <v>-1000</v>
      </c>
      <c r="AG1671" s="109">
        <v>0</v>
      </c>
      <c r="AH1671" s="109">
        <f t="shared" si="6342"/>
        <v>4144.4701999999997</v>
      </c>
      <c r="AI1671" s="341">
        <f t="shared" si="6343"/>
        <v>0.82889404</v>
      </c>
    </row>
    <row r="1672" spans="1:35" ht="15" hidden="1" customHeight="1" x14ac:dyDescent="0.3">
      <c r="A1672" s="361" t="s">
        <v>2459</v>
      </c>
      <c r="B1672" s="97">
        <v>2016</v>
      </c>
      <c r="C1672" s="97">
        <v>8</v>
      </c>
      <c r="D1672" s="98" t="s">
        <v>2298</v>
      </c>
      <c r="E1672" s="99">
        <v>42592</v>
      </c>
      <c r="F1672" s="99">
        <v>42613</v>
      </c>
      <c r="G1672" s="100">
        <f t="shared" ca="1" si="6331"/>
        <v>0</v>
      </c>
      <c r="H1672" s="96" t="s">
        <v>54</v>
      </c>
      <c r="I1672" s="96" t="s">
        <v>129</v>
      </c>
      <c r="J1672" s="96" t="s">
        <v>2461</v>
      </c>
      <c r="K1672" s="101" t="str">
        <f t="shared" ca="1" si="6332"/>
        <v>Completed</v>
      </c>
      <c r="L1672" s="97" t="s">
        <v>57</v>
      </c>
      <c r="M1672" s="97" t="s">
        <v>58</v>
      </c>
      <c r="N1672" s="97" t="s">
        <v>59</v>
      </c>
      <c r="O1672" s="97" t="s">
        <v>60</v>
      </c>
      <c r="P1672" s="97" t="s">
        <v>61</v>
      </c>
      <c r="Q1672" s="97" t="s">
        <v>62</v>
      </c>
      <c r="R1672" s="102">
        <v>0.5</v>
      </c>
      <c r="S1672" s="102">
        <v>2</v>
      </c>
      <c r="T1672" s="103">
        <v>2000000</v>
      </c>
      <c r="U1672" s="103">
        <v>608666</v>
      </c>
      <c r="V1672" s="101">
        <f t="shared" si="6333"/>
        <v>1391334</v>
      </c>
      <c r="W1672" s="101">
        <f t="shared" si="6334"/>
        <v>608666</v>
      </c>
      <c r="X1672" s="103"/>
      <c r="Y1672" s="104">
        <f t="shared" si="6335"/>
        <v>0</v>
      </c>
      <c r="Z1672" s="105" t="e">
        <f t="shared" si="6336"/>
        <v>#DIV/0!</v>
      </c>
      <c r="AA1672" s="106">
        <f t="shared" si="6337"/>
        <v>1000</v>
      </c>
      <c r="AB1672" s="107">
        <f t="shared" si="6338"/>
        <v>304.33300000000003</v>
      </c>
      <c r="AC1672" s="106">
        <f t="shared" si="6339"/>
        <v>-695.66699999999992</v>
      </c>
      <c r="AD1672" s="108">
        <f t="shared" si="6340"/>
        <v>4000</v>
      </c>
      <c r="AE1672" s="298">
        <v>1000</v>
      </c>
      <c r="AF1672" s="109">
        <f t="shared" si="6341"/>
        <v>-3000</v>
      </c>
      <c r="AG1672" s="109">
        <v>0</v>
      </c>
      <c r="AH1672" s="109">
        <f t="shared" si="6342"/>
        <v>695.66699999999992</v>
      </c>
      <c r="AI1672" s="341">
        <f t="shared" si="6343"/>
        <v>0.69566699999999992</v>
      </c>
    </row>
    <row r="1673" spans="1:35" ht="15.75" hidden="1" customHeight="1" thickBot="1" x14ac:dyDescent="0.3">
      <c r="A1673" s="360" t="s">
        <v>2460</v>
      </c>
      <c r="B1673" s="157">
        <v>2016</v>
      </c>
      <c r="C1673" s="157">
        <v>8</v>
      </c>
      <c r="D1673" s="342" t="s">
        <v>2298</v>
      </c>
      <c r="E1673" s="159">
        <v>42592</v>
      </c>
      <c r="F1673" s="159">
        <v>42613</v>
      </c>
      <c r="G1673" s="343">
        <f t="shared" ca="1" si="6331"/>
        <v>0</v>
      </c>
      <c r="H1673" s="156" t="s">
        <v>54</v>
      </c>
      <c r="I1673" s="156" t="s">
        <v>129</v>
      </c>
      <c r="J1673" s="156" t="s">
        <v>2461</v>
      </c>
      <c r="K1673" s="344" t="str">
        <f t="shared" ca="1" si="6332"/>
        <v>Completed</v>
      </c>
      <c r="L1673" s="157" t="s">
        <v>1773</v>
      </c>
      <c r="M1673" s="157" t="s">
        <v>58</v>
      </c>
      <c r="N1673" s="157" t="s">
        <v>59</v>
      </c>
      <c r="O1673" s="157" t="s">
        <v>60</v>
      </c>
      <c r="P1673" s="157" t="s">
        <v>61</v>
      </c>
      <c r="Q1673" s="157" t="s">
        <v>62</v>
      </c>
      <c r="R1673" s="158">
        <v>0.35</v>
      </c>
      <c r="S1673" s="158">
        <v>2</v>
      </c>
      <c r="T1673" s="345">
        <v>3000000</v>
      </c>
      <c r="U1673" s="345">
        <v>2448033</v>
      </c>
      <c r="V1673" s="344">
        <f t="shared" si="6333"/>
        <v>551967</v>
      </c>
      <c r="W1673" s="344">
        <f t="shared" si="6334"/>
        <v>2448033</v>
      </c>
      <c r="X1673" s="345">
        <v>787</v>
      </c>
      <c r="Y1673" s="346">
        <f t="shared" si="6335"/>
        <v>3.2148259439313112E-4</v>
      </c>
      <c r="Z1673" s="347">
        <f t="shared" si="6336"/>
        <v>4.2727954256670904</v>
      </c>
      <c r="AA1673" s="348">
        <f t="shared" si="6337"/>
        <v>1050</v>
      </c>
      <c r="AB1673" s="349">
        <f t="shared" si="6338"/>
        <v>856.8115499999999</v>
      </c>
      <c r="AC1673" s="348">
        <f t="shared" si="6339"/>
        <v>-193.1884500000001</v>
      </c>
      <c r="AD1673" s="350">
        <f t="shared" si="6340"/>
        <v>6000</v>
      </c>
      <c r="AE1673" s="351">
        <v>3362.69</v>
      </c>
      <c r="AF1673" s="352">
        <f t="shared" si="6341"/>
        <v>-2637.31</v>
      </c>
      <c r="AG1673" s="352">
        <v>0</v>
      </c>
      <c r="AH1673" s="352">
        <f t="shared" si="6342"/>
        <v>2505.8784500000002</v>
      </c>
      <c r="AI1673" s="353">
        <f t="shared" si="6343"/>
        <v>0.74520055372335847</v>
      </c>
    </row>
    <row r="1674" spans="1:35" ht="15" hidden="1" customHeight="1" x14ac:dyDescent="0.3">
      <c r="A1674" s="359" t="s">
        <v>2463</v>
      </c>
      <c r="B1674" s="111">
        <v>2016</v>
      </c>
      <c r="C1674" s="111">
        <v>8</v>
      </c>
      <c r="D1674" s="112" t="s">
        <v>2298</v>
      </c>
      <c r="E1674" s="113">
        <v>42592</v>
      </c>
      <c r="F1674" s="113">
        <v>42613</v>
      </c>
      <c r="G1674" s="114">
        <f t="shared" ca="1" si="6331"/>
        <v>0</v>
      </c>
      <c r="H1674" s="115" t="s">
        <v>54</v>
      </c>
      <c r="I1674" s="115" t="s">
        <v>140</v>
      </c>
      <c r="J1674" s="115" t="s">
        <v>2462</v>
      </c>
      <c r="K1674" s="116" t="str">
        <f t="shared" ca="1" si="6332"/>
        <v>Completed</v>
      </c>
      <c r="L1674" s="111" t="s">
        <v>2386</v>
      </c>
      <c r="M1674" s="111" t="s">
        <v>58</v>
      </c>
      <c r="N1674" s="111" t="s">
        <v>59</v>
      </c>
      <c r="O1674" s="111" t="s">
        <v>60</v>
      </c>
      <c r="P1674" s="111" t="s">
        <v>61</v>
      </c>
      <c r="Q1674" s="111" t="s">
        <v>62</v>
      </c>
      <c r="R1674" s="117">
        <v>0.3</v>
      </c>
      <c r="S1674" s="117">
        <v>1</v>
      </c>
      <c r="T1674" s="118">
        <v>2000000</v>
      </c>
      <c r="U1674" s="118">
        <v>2202465</v>
      </c>
      <c r="V1674" s="116">
        <f t="shared" si="6333"/>
        <v>0</v>
      </c>
      <c r="W1674" s="116">
        <f t="shared" si="6334"/>
        <v>2000000</v>
      </c>
      <c r="X1674" s="118">
        <v>159</v>
      </c>
      <c r="Y1674" s="119">
        <f t="shared" si="6335"/>
        <v>7.2191839597905076E-5</v>
      </c>
      <c r="Z1674" s="120">
        <f t="shared" si="6336"/>
        <v>11.0062893081761</v>
      </c>
      <c r="AA1674" s="121">
        <f t="shared" si="6337"/>
        <v>600</v>
      </c>
      <c r="AB1674" s="122">
        <f t="shared" si="6338"/>
        <v>600</v>
      </c>
      <c r="AC1674" s="121">
        <f t="shared" si="6339"/>
        <v>0</v>
      </c>
      <c r="AD1674" s="123">
        <f t="shared" si="6340"/>
        <v>2000</v>
      </c>
      <c r="AE1674" s="293">
        <v>1750</v>
      </c>
      <c r="AF1674" s="124">
        <f t="shared" si="6341"/>
        <v>-250</v>
      </c>
      <c r="AG1674" s="124">
        <v>0</v>
      </c>
      <c r="AH1674" s="124">
        <f t="shared" si="6342"/>
        <v>1150</v>
      </c>
      <c r="AI1674" s="340">
        <f t="shared" si="6343"/>
        <v>0.65714285714285714</v>
      </c>
    </row>
    <row r="1675" spans="1:35" ht="15" hidden="1" customHeight="1" x14ac:dyDescent="0.3">
      <c r="A1675" s="361" t="s">
        <v>2464</v>
      </c>
      <c r="B1675" s="97">
        <v>2016</v>
      </c>
      <c r="C1675" s="97">
        <v>8</v>
      </c>
      <c r="D1675" s="98" t="s">
        <v>2298</v>
      </c>
      <c r="E1675" s="99">
        <v>42592</v>
      </c>
      <c r="F1675" s="99">
        <v>42613</v>
      </c>
      <c r="G1675" s="100">
        <f t="shared" ca="1" si="6331"/>
        <v>0</v>
      </c>
      <c r="H1675" s="96" t="s">
        <v>54</v>
      </c>
      <c r="I1675" s="96" t="s">
        <v>140</v>
      </c>
      <c r="J1675" s="96" t="s">
        <v>2462</v>
      </c>
      <c r="K1675" s="101" t="str">
        <f t="shared" ca="1" si="6332"/>
        <v>Completed</v>
      </c>
      <c r="L1675" s="97" t="s">
        <v>82</v>
      </c>
      <c r="M1675" s="97" t="s">
        <v>58</v>
      </c>
      <c r="N1675" s="97" t="s">
        <v>59</v>
      </c>
      <c r="O1675" s="97" t="s">
        <v>60</v>
      </c>
      <c r="P1675" s="97" t="s">
        <v>61</v>
      </c>
      <c r="Q1675" s="97" t="s">
        <v>62</v>
      </c>
      <c r="R1675" s="102">
        <v>0.1</v>
      </c>
      <c r="S1675" s="102">
        <v>1</v>
      </c>
      <c r="T1675" s="103">
        <v>4000000</v>
      </c>
      <c r="U1675" s="103">
        <v>4001018</v>
      </c>
      <c r="V1675" s="101">
        <f t="shared" si="6333"/>
        <v>0</v>
      </c>
      <c r="W1675" s="101">
        <f t="shared" si="6334"/>
        <v>4000000</v>
      </c>
      <c r="X1675" s="103"/>
      <c r="Y1675" s="104">
        <f t="shared" si="6335"/>
        <v>0</v>
      </c>
      <c r="Z1675" s="105" t="e">
        <f t="shared" si="6336"/>
        <v>#DIV/0!</v>
      </c>
      <c r="AA1675" s="106">
        <f t="shared" si="6337"/>
        <v>400</v>
      </c>
      <c r="AB1675" s="107">
        <f t="shared" si="6338"/>
        <v>400</v>
      </c>
      <c r="AC1675" s="106">
        <f t="shared" si="6339"/>
        <v>0</v>
      </c>
      <c r="AD1675" s="108">
        <f t="shared" si="6340"/>
        <v>4000</v>
      </c>
      <c r="AE1675" s="298">
        <v>3500</v>
      </c>
      <c r="AF1675" s="109">
        <f t="shared" si="6341"/>
        <v>-500</v>
      </c>
      <c r="AG1675" s="109">
        <v>0</v>
      </c>
      <c r="AH1675" s="109">
        <f t="shared" si="6342"/>
        <v>3100</v>
      </c>
      <c r="AI1675" s="341">
        <f t="shared" si="6343"/>
        <v>0.88571428571428568</v>
      </c>
    </row>
    <row r="1676" spans="1:35" ht="15" hidden="1" customHeight="1" x14ac:dyDescent="0.3">
      <c r="A1676" s="361" t="s">
        <v>2465</v>
      </c>
      <c r="B1676" s="97">
        <v>2016</v>
      </c>
      <c r="C1676" s="97">
        <v>8</v>
      </c>
      <c r="D1676" s="98" t="s">
        <v>2298</v>
      </c>
      <c r="E1676" s="99">
        <v>42592</v>
      </c>
      <c r="F1676" s="99">
        <v>42613</v>
      </c>
      <c r="G1676" s="100">
        <f t="shared" ca="1" si="6331"/>
        <v>0</v>
      </c>
      <c r="H1676" s="96" t="s">
        <v>54</v>
      </c>
      <c r="I1676" s="96" t="s">
        <v>140</v>
      </c>
      <c r="J1676" s="96" t="s">
        <v>2462</v>
      </c>
      <c r="K1676" s="101" t="str">
        <f t="shared" ca="1" si="6332"/>
        <v>Completed</v>
      </c>
      <c r="L1676" s="97" t="s">
        <v>64</v>
      </c>
      <c r="M1676" s="97" t="s">
        <v>58</v>
      </c>
      <c r="N1676" s="97" t="s">
        <v>59</v>
      </c>
      <c r="O1676" s="97" t="s">
        <v>60</v>
      </c>
      <c r="P1676" s="97" t="s">
        <v>61</v>
      </c>
      <c r="Q1676" s="97" t="s">
        <v>62</v>
      </c>
      <c r="R1676" s="102">
        <v>0.2</v>
      </c>
      <c r="S1676" s="102">
        <v>1</v>
      </c>
      <c r="T1676" s="103">
        <v>2000000</v>
      </c>
      <c r="U1676" s="103">
        <v>2000493</v>
      </c>
      <c r="V1676" s="101">
        <f t="shared" si="6333"/>
        <v>0</v>
      </c>
      <c r="W1676" s="101">
        <f t="shared" si="6334"/>
        <v>2000000</v>
      </c>
      <c r="X1676" s="103">
        <v>244</v>
      </c>
      <c r="Y1676" s="104">
        <f t="shared" si="6335"/>
        <v>1.2196993441116765E-4</v>
      </c>
      <c r="Z1676" s="105">
        <f t="shared" si="6336"/>
        <v>7.1721311475409832</v>
      </c>
      <c r="AA1676" s="106">
        <f t="shared" si="6337"/>
        <v>400</v>
      </c>
      <c r="AB1676" s="107">
        <f t="shared" si="6338"/>
        <v>400</v>
      </c>
      <c r="AC1676" s="106">
        <f t="shared" si="6339"/>
        <v>0</v>
      </c>
      <c r="AD1676" s="108">
        <f t="shared" si="6340"/>
        <v>2000</v>
      </c>
      <c r="AE1676" s="298">
        <v>1750</v>
      </c>
      <c r="AF1676" s="109">
        <f t="shared" si="6341"/>
        <v>-250</v>
      </c>
      <c r="AG1676" s="109">
        <v>0</v>
      </c>
      <c r="AH1676" s="109">
        <f t="shared" si="6342"/>
        <v>1350</v>
      </c>
      <c r="AI1676" s="341">
        <f t="shared" si="6343"/>
        <v>0.77142857142857146</v>
      </c>
    </row>
    <row r="1677" spans="1:35" ht="15.75" hidden="1" customHeight="1" thickBot="1" x14ac:dyDescent="0.3">
      <c r="A1677" s="360" t="s">
        <v>2466</v>
      </c>
      <c r="B1677" s="157">
        <v>2016</v>
      </c>
      <c r="C1677" s="157">
        <v>8</v>
      </c>
      <c r="D1677" s="342" t="s">
        <v>2298</v>
      </c>
      <c r="E1677" s="159">
        <v>42592</v>
      </c>
      <c r="F1677" s="159">
        <v>42613</v>
      </c>
      <c r="G1677" s="343">
        <f t="shared" ca="1" si="6331"/>
        <v>0</v>
      </c>
      <c r="H1677" s="156" t="s">
        <v>54</v>
      </c>
      <c r="I1677" s="156" t="s">
        <v>140</v>
      </c>
      <c r="J1677" s="156" t="s">
        <v>2462</v>
      </c>
      <c r="K1677" s="344" t="str">
        <f t="shared" ca="1" si="6332"/>
        <v>Completed</v>
      </c>
      <c r="L1677" s="157" t="s">
        <v>57</v>
      </c>
      <c r="M1677" s="157" t="s">
        <v>58</v>
      </c>
      <c r="N1677" s="157" t="s">
        <v>59</v>
      </c>
      <c r="O1677" s="157" t="s">
        <v>60</v>
      </c>
      <c r="P1677" s="157" t="s">
        <v>61</v>
      </c>
      <c r="Q1677" s="157" t="s">
        <v>62</v>
      </c>
      <c r="R1677" s="158">
        <v>0.5</v>
      </c>
      <c r="S1677" s="158">
        <v>1</v>
      </c>
      <c r="T1677" s="345">
        <v>1000000</v>
      </c>
      <c r="U1677" s="345">
        <v>1000059</v>
      </c>
      <c r="V1677" s="344">
        <f t="shared" si="6333"/>
        <v>0</v>
      </c>
      <c r="W1677" s="344">
        <f t="shared" si="6334"/>
        <v>1000000</v>
      </c>
      <c r="X1677" s="345"/>
      <c r="Y1677" s="346">
        <f t="shared" si="6335"/>
        <v>0</v>
      </c>
      <c r="Z1677" s="347" t="e">
        <f t="shared" si="6336"/>
        <v>#DIV/0!</v>
      </c>
      <c r="AA1677" s="348">
        <f t="shared" si="6337"/>
        <v>500</v>
      </c>
      <c r="AB1677" s="349">
        <f t="shared" si="6338"/>
        <v>500</v>
      </c>
      <c r="AC1677" s="348">
        <f t="shared" si="6339"/>
        <v>0</v>
      </c>
      <c r="AD1677" s="350">
        <f t="shared" si="6340"/>
        <v>1000</v>
      </c>
      <c r="AE1677" s="351">
        <f>IF((SUMIF($J$7:$J$1048576,J1677,$U$7:$U$1048576))&gt;(SUMIF($J$7:$J$1048576,J1677,$T$7:$T$1048576)),AD1677,(IF(O1677="cpv",(U1677*S1677),(U1677*S1677/1000))))</f>
        <v>1000</v>
      </c>
      <c r="AF1677" s="352">
        <f t="shared" si="6341"/>
        <v>0</v>
      </c>
      <c r="AG1677" s="352">
        <v>0</v>
      </c>
      <c r="AH1677" s="352">
        <f t="shared" si="6342"/>
        <v>500</v>
      </c>
      <c r="AI1677" s="353">
        <f t="shared" si="6343"/>
        <v>0.5</v>
      </c>
    </row>
    <row r="1678" spans="1:35" ht="15" hidden="1" customHeight="1" x14ac:dyDescent="0.3">
      <c r="A1678" s="359" t="s">
        <v>2467</v>
      </c>
      <c r="B1678" s="111">
        <v>2016</v>
      </c>
      <c r="C1678" s="111">
        <v>8</v>
      </c>
      <c r="D1678" s="112" t="s">
        <v>2298</v>
      </c>
      <c r="E1678" s="113">
        <v>42592</v>
      </c>
      <c r="F1678" s="113">
        <v>42613</v>
      </c>
      <c r="G1678" s="114">
        <f t="shared" ca="1" si="6331"/>
        <v>0</v>
      </c>
      <c r="H1678" s="115" t="s">
        <v>54</v>
      </c>
      <c r="I1678" s="115" t="s">
        <v>140</v>
      </c>
      <c r="J1678" s="115" t="s">
        <v>2474</v>
      </c>
      <c r="K1678" s="116" t="str">
        <f t="shared" ca="1" si="6332"/>
        <v>Completed</v>
      </c>
      <c r="L1678" s="111" t="s">
        <v>92</v>
      </c>
      <c r="M1678" s="111" t="s">
        <v>58</v>
      </c>
      <c r="N1678" s="111" t="s">
        <v>108</v>
      </c>
      <c r="O1678" s="111" t="s">
        <v>109</v>
      </c>
      <c r="P1678" s="111" t="s">
        <v>100</v>
      </c>
      <c r="Q1678" s="111" t="s">
        <v>101</v>
      </c>
      <c r="R1678" s="117">
        <v>1.2E-2</v>
      </c>
      <c r="S1678" s="117">
        <v>3.2500000000000001E-2</v>
      </c>
      <c r="T1678" s="118">
        <v>150000</v>
      </c>
      <c r="U1678" s="118">
        <v>177776</v>
      </c>
      <c r="V1678" s="116">
        <f t="shared" si="6333"/>
        <v>0</v>
      </c>
      <c r="W1678" s="116">
        <f t="shared" si="6334"/>
        <v>150000</v>
      </c>
      <c r="X1678" s="118">
        <v>8615</v>
      </c>
      <c r="Y1678" s="119">
        <f t="shared" si="6335"/>
        <v>4.8459859598595986E-2</v>
      </c>
      <c r="Z1678" s="120">
        <f t="shared" si="6336"/>
        <v>0.50783517121300059</v>
      </c>
      <c r="AA1678" s="121">
        <f t="shared" si="6337"/>
        <v>1800</v>
      </c>
      <c r="AB1678" s="122">
        <f t="shared" si="6338"/>
        <v>1800</v>
      </c>
      <c r="AC1678" s="121">
        <f t="shared" si="6339"/>
        <v>0</v>
      </c>
      <c r="AD1678" s="123">
        <f t="shared" si="6340"/>
        <v>4875</v>
      </c>
      <c r="AE1678" s="293">
        <v>4375</v>
      </c>
      <c r="AF1678" s="124">
        <f t="shared" si="6341"/>
        <v>-500</v>
      </c>
      <c r="AG1678" s="124">
        <v>0</v>
      </c>
      <c r="AH1678" s="124">
        <f t="shared" si="6342"/>
        <v>2575</v>
      </c>
      <c r="AI1678" s="340">
        <f t="shared" si="6343"/>
        <v>0.58857142857142852</v>
      </c>
    </row>
    <row r="1679" spans="1:35" ht="15" hidden="1" customHeight="1" x14ac:dyDescent="0.3">
      <c r="A1679" s="361" t="s">
        <v>2468</v>
      </c>
      <c r="B1679" s="97">
        <v>2016</v>
      </c>
      <c r="C1679" s="97">
        <v>8</v>
      </c>
      <c r="D1679" s="98" t="s">
        <v>2298</v>
      </c>
      <c r="E1679" s="99">
        <v>42592</v>
      </c>
      <c r="F1679" s="99">
        <v>42613</v>
      </c>
      <c r="G1679" s="100">
        <f t="shared" ca="1" si="6331"/>
        <v>0</v>
      </c>
      <c r="H1679" s="96" t="s">
        <v>54</v>
      </c>
      <c r="I1679" s="96" t="s">
        <v>140</v>
      </c>
      <c r="J1679" s="96" t="s">
        <v>2474</v>
      </c>
      <c r="K1679" s="101" t="str">
        <f t="shared" ca="1" si="6332"/>
        <v>Completed</v>
      </c>
      <c r="L1679" s="97" t="s">
        <v>1773</v>
      </c>
      <c r="M1679" s="97" t="s">
        <v>58</v>
      </c>
      <c r="N1679" s="97" t="s">
        <v>108</v>
      </c>
      <c r="O1679" s="97" t="s">
        <v>109</v>
      </c>
      <c r="P1679" s="97" t="s">
        <v>100</v>
      </c>
      <c r="Q1679" s="97" t="s">
        <v>101</v>
      </c>
      <c r="R1679" s="102">
        <v>0.01</v>
      </c>
      <c r="S1679" s="102">
        <v>3.2500000000000001E-2</v>
      </c>
      <c r="T1679" s="103">
        <v>60000</v>
      </c>
      <c r="U1679" s="103">
        <v>32312</v>
      </c>
      <c r="V1679" s="101">
        <f t="shared" si="6333"/>
        <v>27688</v>
      </c>
      <c r="W1679" s="101">
        <f t="shared" si="6334"/>
        <v>32312</v>
      </c>
      <c r="X1679" s="103">
        <v>3629</v>
      </c>
      <c r="Y1679" s="104">
        <f t="shared" si="6335"/>
        <v>0.11231121564743748</v>
      </c>
      <c r="Z1679" s="105">
        <f t="shared" si="6336"/>
        <v>0.38578120694406171</v>
      </c>
      <c r="AA1679" s="106">
        <f t="shared" si="6337"/>
        <v>600</v>
      </c>
      <c r="AB1679" s="107">
        <f t="shared" si="6338"/>
        <v>323.12</v>
      </c>
      <c r="AC1679" s="106">
        <f t="shared" si="6339"/>
        <v>-276.88</v>
      </c>
      <c r="AD1679" s="108">
        <f t="shared" si="6340"/>
        <v>1950</v>
      </c>
      <c r="AE1679" s="298">
        <v>1400</v>
      </c>
      <c r="AF1679" s="109">
        <f t="shared" si="6341"/>
        <v>-550</v>
      </c>
      <c r="AG1679" s="109">
        <v>0</v>
      </c>
      <c r="AH1679" s="109">
        <f t="shared" si="6342"/>
        <v>1076.8800000000001</v>
      </c>
      <c r="AI1679" s="341">
        <f t="shared" si="6343"/>
        <v>0.76920000000000011</v>
      </c>
    </row>
    <row r="1680" spans="1:35" ht="15" hidden="1" customHeight="1" x14ac:dyDescent="0.3">
      <c r="A1680" s="361" t="s">
        <v>2469</v>
      </c>
      <c r="B1680" s="97">
        <v>2016</v>
      </c>
      <c r="C1680" s="97">
        <v>8</v>
      </c>
      <c r="D1680" s="98" t="s">
        <v>2298</v>
      </c>
      <c r="E1680" s="99">
        <v>42592</v>
      </c>
      <c r="F1680" s="99">
        <v>42613</v>
      </c>
      <c r="G1680" s="100">
        <f t="shared" ca="1" si="6331"/>
        <v>0</v>
      </c>
      <c r="H1680" s="96" t="s">
        <v>54</v>
      </c>
      <c r="I1680" s="96" t="s">
        <v>140</v>
      </c>
      <c r="J1680" s="96" t="s">
        <v>2474</v>
      </c>
      <c r="K1680" s="101" t="str">
        <f t="shared" ca="1" si="6332"/>
        <v>Completed</v>
      </c>
      <c r="L1680" s="97" t="s">
        <v>2135</v>
      </c>
      <c r="M1680" s="97" t="s">
        <v>58</v>
      </c>
      <c r="N1680" s="97" t="s">
        <v>108</v>
      </c>
      <c r="O1680" s="97" t="s">
        <v>109</v>
      </c>
      <c r="P1680" s="97" t="s">
        <v>100</v>
      </c>
      <c r="Q1680" s="97" t="s">
        <v>101</v>
      </c>
      <c r="R1680" s="102">
        <v>0.01</v>
      </c>
      <c r="S1680" s="102">
        <v>3.2500000000000001E-2</v>
      </c>
      <c r="T1680" s="103">
        <v>60000</v>
      </c>
      <c r="U1680" s="103">
        <v>60021</v>
      </c>
      <c r="V1680" s="101">
        <f t="shared" si="6333"/>
        <v>0</v>
      </c>
      <c r="W1680" s="101">
        <f t="shared" si="6334"/>
        <v>60000</v>
      </c>
      <c r="X1680" s="103">
        <v>4977</v>
      </c>
      <c r="Y1680" s="104">
        <f t="shared" si="6335"/>
        <v>8.2920977657819764E-2</v>
      </c>
      <c r="Z1680" s="105">
        <f t="shared" si="6336"/>
        <v>0.39180229053646776</v>
      </c>
      <c r="AA1680" s="106">
        <f t="shared" si="6337"/>
        <v>600</v>
      </c>
      <c r="AB1680" s="107">
        <f t="shared" si="6338"/>
        <v>600</v>
      </c>
      <c r="AC1680" s="106">
        <f t="shared" si="6339"/>
        <v>0</v>
      </c>
      <c r="AD1680" s="108">
        <f t="shared" si="6340"/>
        <v>1950</v>
      </c>
      <c r="AE1680" s="298">
        <f>IF((SUMIF($J$7:$J$1048576,J1680,$U$7:$U$1048576))&gt;(SUMIF($J$7:$J$1048576,J1680,$T$7:$T$1048576)),AD1680,(IF(O1680="cpv",(U1680*S1680),(U1680*S1680/1000))))</f>
        <v>1950</v>
      </c>
      <c r="AF1680" s="109">
        <f t="shared" si="6341"/>
        <v>0</v>
      </c>
      <c r="AG1680" s="109">
        <v>0</v>
      </c>
      <c r="AH1680" s="109">
        <f t="shared" si="6342"/>
        <v>1350</v>
      </c>
      <c r="AI1680" s="341">
        <f t="shared" si="6343"/>
        <v>0.69230769230769229</v>
      </c>
    </row>
    <row r="1681" spans="1:35" ht="15" hidden="1" customHeight="1" x14ac:dyDescent="0.3">
      <c r="A1681" s="361" t="s">
        <v>2470</v>
      </c>
      <c r="B1681" s="97">
        <v>2016</v>
      </c>
      <c r="C1681" s="97">
        <v>8</v>
      </c>
      <c r="D1681" s="98" t="s">
        <v>2298</v>
      </c>
      <c r="E1681" s="99">
        <v>42592</v>
      </c>
      <c r="F1681" s="99">
        <v>42613</v>
      </c>
      <c r="G1681" s="100">
        <f t="shared" ca="1" si="6331"/>
        <v>0</v>
      </c>
      <c r="H1681" s="96" t="s">
        <v>54</v>
      </c>
      <c r="I1681" s="96" t="s">
        <v>140</v>
      </c>
      <c r="J1681" s="96" t="s">
        <v>2474</v>
      </c>
      <c r="K1681" s="101" t="str">
        <f t="shared" ca="1" si="6332"/>
        <v>Completed</v>
      </c>
      <c r="L1681" s="97" t="s">
        <v>57</v>
      </c>
      <c r="M1681" s="97" t="s">
        <v>58</v>
      </c>
      <c r="N1681" s="97" t="s">
        <v>108</v>
      </c>
      <c r="O1681" s="97" t="s">
        <v>109</v>
      </c>
      <c r="P1681" s="97" t="s">
        <v>100</v>
      </c>
      <c r="Q1681" s="97" t="s">
        <v>101</v>
      </c>
      <c r="R1681" s="102">
        <v>1.4999999999999999E-2</v>
      </c>
      <c r="S1681" s="102">
        <v>3.2500000000000001E-2</v>
      </c>
      <c r="T1681" s="103">
        <v>80000</v>
      </c>
      <c r="U1681" s="103">
        <v>80952</v>
      </c>
      <c r="V1681" s="101">
        <f t="shared" si="6333"/>
        <v>0</v>
      </c>
      <c r="W1681" s="101">
        <f t="shared" si="6334"/>
        <v>80000</v>
      </c>
      <c r="X1681" s="103">
        <v>11665</v>
      </c>
      <c r="Y1681" s="104">
        <f t="shared" si="6335"/>
        <v>0.14409773693052674</v>
      </c>
      <c r="Z1681" s="105">
        <f t="shared" si="6336"/>
        <v>0.22288898414059152</v>
      </c>
      <c r="AA1681" s="106">
        <f t="shared" si="6337"/>
        <v>1200</v>
      </c>
      <c r="AB1681" s="107">
        <f t="shared" si="6338"/>
        <v>1200</v>
      </c>
      <c r="AC1681" s="106">
        <f t="shared" si="6339"/>
        <v>0</v>
      </c>
      <c r="AD1681" s="108">
        <f t="shared" si="6340"/>
        <v>2600</v>
      </c>
      <c r="AE1681" s="298">
        <f>IF((SUMIF($J$7:$J$1048576,J1681,$U$7:$U$1048576))&gt;(SUMIF($J$7:$J$1048576,J1681,$T$7:$T$1048576)),AD1681,(IF(O1681="cpv",(U1681*S1681),(U1681*S1681/1000))))</f>
        <v>2600</v>
      </c>
      <c r="AF1681" s="109">
        <f t="shared" si="6341"/>
        <v>0</v>
      </c>
      <c r="AG1681" s="109">
        <v>0</v>
      </c>
      <c r="AH1681" s="109">
        <f t="shared" si="6342"/>
        <v>1400</v>
      </c>
      <c r="AI1681" s="341">
        <f t="shared" si="6343"/>
        <v>0.53846153846153844</v>
      </c>
    </row>
    <row r="1682" spans="1:35" ht="15" hidden="1" customHeight="1" x14ac:dyDescent="0.3">
      <c r="A1682" s="361" t="s">
        <v>2471</v>
      </c>
      <c r="B1682" s="97">
        <v>2016</v>
      </c>
      <c r="C1682" s="97">
        <v>8</v>
      </c>
      <c r="D1682" s="98" t="s">
        <v>2298</v>
      </c>
      <c r="E1682" s="99">
        <v>42592</v>
      </c>
      <c r="F1682" s="99">
        <v>42613</v>
      </c>
      <c r="G1682" s="100">
        <f t="shared" ca="1" si="6331"/>
        <v>0</v>
      </c>
      <c r="H1682" s="96" t="s">
        <v>54</v>
      </c>
      <c r="I1682" s="96" t="s">
        <v>140</v>
      </c>
      <c r="J1682" s="96" t="s">
        <v>2474</v>
      </c>
      <c r="K1682" s="101" t="str">
        <f t="shared" ca="1" si="6332"/>
        <v>Completed</v>
      </c>
      <c r="L1682" s="97" t="s">
        <v>133</v>
      </c>
      <c r="M1682" s="97" t="s">
        <v>58</v>
      </c>
      <c r="N1682" s="97" t="s">
        <v>108</v>
      </c>
      <c r="O1682" s="97" t="s">
        <v>109</v>
      </c>
      <c r="P1682" s="97" t="s">
        <v>100</v>
      </c>
      <c r="Q1682" s="97" t="s">
        <v>101</v>
      </c>
      <c r="R1682" s="102">
        <v>5.0000000000000001E-3</v>
      </c>
      <c r="S1682" s="102">
        <v>3.2500000000000001E-2</v>
      </c>
      <c r="T1682" s="103">
        <v>80000</v>
      </c>
      <c r="U1682" s="103">
        <v>80000</v>
      </c>
      <c r="V1682" s="101">
        <f t="shared" si="6333"/>
        <v>0</v>
      </c>
      <c r="W1682" s="101">
        <f t="shared" si="6334"/>
        <v>80000</v>
      </c>
      <c r="X1682" s="103"/>
      <c r="Y1682" s="104">
        <f t="shared" si="6335"/>
        <v>0</v>
      </c>
      <c r="Z1682" s="105" t="e">
        <f t="shared" si="6336"/>
        <v>#DIV/0!</v>
      </c>
      <c r="AA1682" s="106">
        <f t="shared" si="6337"/>
        <v>400</v>
      </c>
      <c r="AB1682" s="107">
        <f t="shared" si="6338"/>
        <v>400</v>
      </c>
      <c r="AC1682" s="106">
        <f t="shared" si="6339"/>
        <v>0</v>
      </c>
      <c r="AD1682" s="108">
        <f t="shared" si="6340"/>
        <v>2600</v>
      </c>
      <c r="AE1682" s="298">
        <v>2100</v>
      </c>
      <c r="AF1682" s="109">
        <f t="shared" si="6341"/>
        <v>-500</v>
      </c>
      <c r="AG1682" s="109">
        <v>0</v>
      </c>
      <c r="AH1682" s="109">
        <f t="shared" si="6342"/>
        <v>1700</v>
      </c>
      <c r="AI1682" s="341">
        <f t="shared" si="6343"/>
        <v>0.80952380952380953</v>
      </c>
    </row>
    <row r="1683" spans="1:35" ht="15" hidden="1" customHeight="1" x14ac:dyDescent="0.3">
      <c r="A1683" s="361" t="s">
        <v>2472</v>
      </c>
      <c r="B1683" s="97">
        <v>2016</v>
      </c>
      <c r="C1683" s="97">
        <v>8</v>
      </c>
      <c r="D1683" s="98" t="s">
        <v>2298</v>
      </c>
      <c r="E1683" s="99">
        <v>42592</v>
      </c>
      <c r="F1683" s="99">
        <v>42613</v>
      </c>
      <c r="G1683" s="100">
        <f t="shared" ca="1" si="6331"/>
        <v>0</v>
      </c>
      <c r="H1683" s="96" t="s">
        <v>54</v>
      </c>
      <c r="I1683" s="96" t="s">
        <v>140</v>
      </c>
      <c r="J1683" s="96" t="s">
        <v>2474</v>
      </c>
      <c r="K1683" s="101" t="str">
        <f t="shared" ca="1" si="6332"/>
        <v>Completed</v>
      </c>
      <c r="L1683" s="97" t="s">
        <v>2120</v>
      </c>
      <c r="M1683" s="97" t="s">
        <v>58</v>
      </c>
      <c r="N1683" s="97" t="s">
        <v>108</v>
      </c>
      <c r="O1683" s="97" t="s">
        <v>109</v>
      </c>
      <c r="P1683" s="97" t="s">
        <v>100</v>
      </c>
      <c r="Q1683" s="97" t="s">
        <v>101</v>
      </c>
      <c r="R1683" s="102">
        <v>0.01</v>
      </c>
      <c r="S1683" s="102">
        <v>3.2500000000000001E-2</v>
      </c>
      <c r="T1683" s="103">
        <v>80000</v>
      </c>
      <c r="U1683" s="103">
        <v>88008</v>
      </c>
      <c r="V1683" s="101">
        <f t="shared" si="6333"/>
        <v>0</v>
      </c>
      <c r="W1683" s="101">
        <f t="shared" si="6334"/>
        <v>80000</v>
      </c>
      <c r="X1683" s="103">
        <v>9082</v>
      </c>
      <c r="Y1683" s="104">
        <f t="shared" si="6335"/>
        <v>0.10319516407599309</v>
      </c>
      <c r="Z1683" s="105">
        <f t="shared" si="6336"/>
        <v>0.28628055494384497</v>
      </c>
      <c r="AA1683" s="106">
        <f t="shared" si="6337"/>
        <v>800</v>
      </c>
      <c r="AB1683" s="107">
        <f t="shared" si="6338"/>
        <v>800</v>
      </c>
      <c r="AC1683" s="106">
        <f t="shared" si="6339"/>
        <v>0</v>
      </c>
      <c r="AD1683" s="108">
        <f t="shared" si="6340"/>
        <v>2600</v>
      </c>
      <c r="AE1683" s="298">
        <f>IF((SUMIF($J$7:$J$1048576,J1683,$U$7:$U$1048576))&gt;(SUMIF($J$7:$J$1048576,J1683,$T$7:$T$1048576)),AD1683,(IF(O1683="cpv",(U1683*S1683),(U1683*S1683/1000))))</f>
        <v>2600</v>
      </c>
      <c r="AF1683" s="109">
        <f t="shared" si="6341"/>
        <v>0</v>
      </c>
      <c r="AG1683" s="109">
        <v>0</v>
      </c>
      <c r="AH1683" s="109">
        <f t="shared" si="6342"/>
        <v>1800</v>
      </c>
      <c r="AI1683" s="341">
        <f t="shared" si="6343"/>
        <v>0.69230769230769229</v>
      </c>
    </row>
    <row r="1684" spans="1:35" ht="15.75" hidden="1" customHeight="1" thickBot="1" x14ac:dyDescent="0.3">
      <c r="A1684" s="360" t="s">
        <v>2473</v>
      </c>
      <c r="B1684" s="157">
        <v>2016</v>
      </c>
      <c r="C1684" s="157">
        <v>8</v>
      </c>
      <c r="D1684" s="342" t="s">
        <v>2298</v>
      </c>
      <c r="E1684" s="159">
        <v>42592</v>
      </c>
      <c r="F1684" s="159">
        <v>42613</v>
      </c>
      <c r="G1684" s="343">
        <f t="shared" ca="1" si="6331"/>
        <v>0</v>
      </c>
      <c r="H1684" s="156" t="s">
        <v>54</v>
      </c>
      <c r="I1684" s="156" t="s">
        <v>140</v>
      </c>
      <c r="J1684" s="156" t="s">
        <v>2474</v>
      </c>
      <c r="K1684" s="344" t="str">
        <f t="shared" ca="1" si="6332"/>
        <v>Completed</v>
      </c>
      <c r="L1684" s="157" t="s">
        <v>77</v>
      </c>
      <c r="M1684" s="157" t="s">
        <v>58</v>
      </c>
      <c r="N1684" s="157" t="s">
        <v>108</v>
      </c>
      <c r="O1684" s="157" t="s">
        <v>109</v>
      </c>
      <c r="P1684" s="157" t="s">
        <v>100</v>
      </c>
      <c r="Q1684" s="157" t="s">
        <v>101</v>
      </c>
      <c r="R1684" s="158">
        <v>1.4999999999999999E-2</v>
      </c>
      <c r="S1684" s="158">
        <v>3.2500000000000001E-2</v>
      </c>
      <c r="T1684" s="345">
        <v>30000</v>
      </c>
      <c r="U1684" s="345">
        <v>30003</v>
      </c>
      <c r="V1684" s="344">
        <f t="shared" si="6333"/>
        <v>0</v>
      </c>
      <c r="W1684" s="344">
        <f t="shared" si="6334"/>
        <v>30000</v>
      </c>
      <c r="X1684" s="345">
        <v>1819</v>
      </c>
      <c r="Y1684" s="346">
        <f t="shared" si="6335"/>
        <v>6.0627270606272703E-2</v>
      </c>
      <c r="Z1684" s="347">
        <f t="shared" si="6336"/>
        <v>0.5360087960417812</v>
      </c>
      <c r="AA1684" s="348">
        <f t="shared" si="6337"/>
        <v>450</v>
      </c>
      <c r="AB1684" s="349">
        <f t="shared" si="6338"/>
        <v>450</v>
      </c>
      <c r="AC1684" s="348">
        <f t="shared" si="6339"/>
        <v>0</v>
      </c>
      <c r="AD1684" s="350">
        <f t="shared" si="6340"/>
        <v>975</v>
      </c>
      <c r="AE1684" s="351">
        <f>IF((SUMIF($J$7:$J$1048576,J1684,$U$7:$U$1048576))&gt;(SUMIF($J$7:$J$1048576,J1684,$T$7:$T$1048576)),AD1684,(IF(O1684="cpv",(U1684*S1684),(U1684*S1684/1000))))</f>
        <v>975</v>
      </c>
      <c r="AF1684" s="352">
        <f t="shared" si="6341"/>
        <v>0</v>
      </c>
      <c r="AG1684" s="352">
        <v>0</v>
      </c>
      <c r="AH1684" s="352">
        <f t="shared" si="6342"/>
        <v>525</v>
      </c>
      <c r="AI1684" s="353">
        <f t="shared" si="6343"/>
        <v>0.53846153846153844</v>
      </c>
    </row>
    <row r="1685" spans="1:35" ht="15" hidden="1" customHeight="1" x14ac:dyDescent="0.3">
      <c r="A1685" s="359" t="s">
        <v>2475</v>
      </c>
      <c r="B1685" s="111">
        <v>2016</v>
      </c>
      <c r="C1685" s="111">
        <v>8</v>
      </c>
      <c r="D1685" s="112" t="s">
        <v>2298</v>
      </c>
      <c r="E1685" s="113">
        <v>42592</v>
      </c>
      <c r="F1685" s="113">
        <v>42613</v>
      </c>
      <c r="G1685" s="114">
        <f t="shared" ca="1" si="6331"/>
        <v>0</v>
      </c>
      <c r="H1685" s="115" t="s">
        <v>54</v>
      </c>
      <c r="I1685" s="115" t="s">
        <v>55</v>
      </c>
      <c r="J1685" s="115" t="s">
        <v>2477</v>
      </c>
      <c r="K1685" s="116" t="str">
        <f t="shared" ca="1" si="6332"/>
        <v>Completed</v>
      </c>
      <c r="L1685" s="111" t="s">
        <v>2135</v>
      </c>
      <c r="M1685" s="111" t="s">
        <v>58</v>
      </c>
      <c r="N1685" s="111" t="s">
        <v>108</v>
      </c>
      <c r="O1685" s="111" t="s">
        <v>109</v>
      </c>
      <c r="P1685" s="111" t="s">
        <v>100</v>
      </c>
      <c r="Q1685" s="111" t="s">
        <v>101</v>
      </c>
      <c r="R1685" s="117">
        <v>0.01</v>
      </c>
      <c r="S1685" s="117">
        <v>0.04</v>
      </c>
      <c r="T1685" s="118">
        <v>60000</v>
      </c>
      <c r="U1685" s="118">
        <v>60000</v>
      </c>
      <c r="V1685" s="116">
        <f t="shared" si="6333"/>
        <v>0</v>
      </c>
      <c r="W1685" s="116">
        <f t="shared" si="6334"/>
        <v>60000</v>
      </c>
      <c r="X1685" s="118">
        <v>3312</v>
      </c>
      <c r="Y1685" s="119">
        <f t="shared" si="6335"/>
        <v>5.5199999999999999E-2</v>
      </c>
      <c r="Z1685" s="120">
        <f t="shared" si="6336"/>
        <v>0.64291364734299516</v>
      </c>
      <c r="AA1685" s="121">
        <f t="shared" si="6337"/>
        <v>600</v>
      </c>
      <c r="AB1685" s="122">
        <f t="shared" si="6338"/>
        <v>600</v>
      </c>
      <c r="AC1685" s="121">
        <f t="shared" si="6339"/>
        <v>0</v>
      </c>
      <c r="AD1685" s="123">
        <f t="shared" si="6340"/>
        <v>2400</v>
      </c>
      <c r="AE1685" s="293">
        <v>2129.33</v>
      </c>
      <c r="AF1685" s="124">
        <f t="shared" si="6341"/>
        <v>-270.67000000000007</v>
      </c>
      <c r="AG1685" s="124">
        <v>0</v>
      </c>
      <c r="AH1685" s="124">
        <f t="shared" si="6342"/>
        <v>1529.33</v>
      </c>
      <c r="AI1685" s="340">
        <f t="shared" si="6343"/>
        <v>0.71822122451663195</v>
      </c>
    </row>
    <row r="1686" spans="1:35" ht="15.75" hidden="1" customHeight="1" thickBot="1" x14ac:dyDescent="0.3">
      <c r="A1686" s="360" t="s">
        <v>2476</v>
      </c>
      <c r="B1686" s="157">
        <v>2016</v>
      </c>
      <c r="C1686" s="157">
        <v>8</v>
      </c>
      <c r="D1686" s="342" t="s">
        <v>2298</v>
      </c>
      <c r="E1686" s="159">
        <v>42592</v>
      </c>
      <c r="F1686" s="159">
        <v>42613</v>
      </c>
      <c r="G1686" s="343">
        <f t="shared" ca="1" si="6331"/>
        <v>0</v>
      </c>
      <c r="H1686" s="156" t="s">
        <v>54</v>
      </c>
      <c r="I1686" s="156" t="s">
        <v>55</v>
      </c>
      <c r="J1686" s="156" t="s">
        <v>2477</v>
      </c>
      <c r="K1686" s="344" t="str">
        <f t="shared" ca="1" si="6332"/>
        <v>Completed</v>
      </c>
      <c r="L1686" s="157" t="s">
        <v>92</v>
      </c>
      <c r="M1686" s="157" t="s">
        <v>58</v>
      </c>
      <c r="N1686" s="157" t="s">
        <v>108</v>
      </c>
      <c r="O1686" s="157" t="s">
        <v>109</v>
      </c>
      <c r="P1686" s="157" t="s">
        <v>100</v>
      </c>
      <c r="Q1686" s="157" t="s">
        <v>101</v>
      </c>
      <c r="R1686" s="158">
        <v>1.2E-2</v>
      </c>
      <c r="S1686" s="158">
        <v>0.04</v>
      </c>
      <c r="T1686" s="345">
        <v>35000</v>
      </c>
      <c r="U1686" s="345">
        <v>0</v>
      </c>
      <c r="V1686" s="344">
        <f t="shared" si="6333"/>
        <v>35000</v>
      </c>
      <c r="W1686" s="344">
        <f t="shared" si="6334"/>
        <v>0</v>
      </c>
      <c r="X1686" s="345"/>
      <c r="Y1686" s="346" t="e">
        <f t="shared" si="6335"/>
        <v>#DIV/0!</v>
      </c>
      <c r="Z1686" s="347" t="e">
        <f t="shared" si="6336"/>
        <v>#DIV/0!</v>
      </c>
      <c r="AA1686" s="348">
        <f t="shared" si="6337"/>
        <v>420</v>
      </c>
      <c r="AB1686" s="349">
        <f t="shared" si="6338"/>
        <v>0</v>
      </c>
      <c r="AC1686" s="348">
        <f t="shared" si="6339"/>
        <v>-420</v>
      </c>
      <c r="AD1686" s="350">
        <f t="shared" si="6340"/>
        <v>1400</v>
      </c>
      <c r="AE1686" s="351">
        <f>IF((SUMIF($J$7:$J$1048576,J1686,$U$7:$U$1048576))&gt;(SUMIF($J$7:$J$1048576,J1686,$T$7:$T$1048576)),AD1686,(IF(O1686="cpv",(U1686*S1686),(U1686*S1686/1000))))</f>
        <v>0</v>
      </c>
      <c r="AF1686" s="352">
        <f t="shared" si="6341"/>
        <v>-1400</v>
      </c>
      <c r="AG1686" s="352">
        <v>0</v>
      </c>
      <c r="AH1686" s="352">
        <f t="shared" si="6342"/>
        <v>0</v>
      </c>
      <c r="AI1686" s="353" t="e">
        <f t="shared" si="6343"/>
        <v>#DIV/0!</v>
      </c>
    </row>
    <row r="1687" spans="1:35" ht="15" hidden="1" customHeight="1" x14ac:dyDescent="0.3">
      <c r="A1687" s="359" t="s">
        <v>2478</v>
      </c>
      <c r="B1687" s="111">
        <v>2016</v>
      </c>
      <c r="C1687" s="111">
        <v>8</v>
      </c>
      <c r="D1687" s="112" t="s">
        <v>2298</v>
      </c>
      <c r="E1687" s="113">
        <v>42592</v>
      </c>
      <c r="F1687" s="113">
        <v>42607</v>
      </c>
      <c r="G1687" s="114">
        <f t="shared" ca="1" si="6331"/>
        <v>0</v>
      </c>
      <c r="H1687" s="115" t="s">
        <v>54</v>
      </c>
      <c r="I1687" s="115" t="s">
        <v>140</v>
      </c>
      <c r="J1687" s="115" t="s">
        <v>2480</v>
      </c>
      <c r="K1687" s="116" t="str">
        <f t="shared" ca="1" si="6332"/>
        <v>Completed</v>
      </c>
      <c r="L1687" s="111" t="s">
        <v>82</v>
      </c>
      <c r="M1687" s="111" t="s">
        <v>58</v>
      </c>
      <c r="N1687" s="111" t="s">
        <v>59</v>
      </c>
      <c r="O1687" s="111" t="s">
        <v>60</v>
      </c>
      <c r="P1687" s="111" t="s">
        <v>61</v>
      </c>
      <c r="Q1687" s="111" t="s">
        <v>62</v>
      </c>
      <c r="R1687" s="117">
        <v>0.1</v>
      </c>
      <c r="S1687" s="117">
        <v>1</v>
      </c>
      <c r="T1687" s="118">
        <v>2000000</v>
      </c>
      <c r="U1687" s="118">
        <v>2000032</v>
      </c>
      <c r="V1687" s="116">
        <f t="shared" si="6333"/>
        <v>0</v>
      </c>
      <c r="W1687" s="116">
        <f t="shared" si="6334"/>
        <v>2000000</v>
      </c>
      <c r="X1687" s="118"/>
      <c r="Y1687" s="119">
        <f t="shared" si="6335"/>
        <v>0</v>
      </c>
      <c r="Z1687" s="120" t="e">
        <f t="shared" si="6336"/>
        <v>#DIV/0!</v>
      </c>
      <c r="AA1687" s="121">
        <f t="shared" si="6337"/>
        <v>200</v>
      </c>
      <c r="AB1687" s="122">
        <f t="shared" si="6338"/>
        <v>200</v>
      </c>
      <c r="AC1687" s="121">
        <f t="shared" si="6339"/>
        <v>0</v>
      </c>
      <c r="AD1687" s="123">
        <f t="shared" si="6340"/>
        <v>2000</v>
      </c>
      <c r="AE1687" s="293">
        <v>1750</v>
      </c>
      <c r="AF1687" s="124">
        <f t="shared" si="6341"/>
        <v>-250</v>
      </c>
      <c r="AG1687" s="124">
        <v>0</v>
      </c>
      <c r="AH1687" s="124">
        <f t="shared" si="6342"/>
        <v>1550</v>
      </c>
      <c r="AI1687" s="340">
        <f t="shared" si="6343"/>
        <v>0.88571428571428568</v>
      </c>
    </row>
    <row r="1688" spans="1:35" ht="15.75" hidden="1" customHeight="1" thickBot="1" x14ac:dyDescent="0.3">
      <c r="A1688" s="360" t="s">
        <v>2479</v>
      </c>
      <c r="B1688" s="157">
        <v>2016</v>
      </c>
      <c r="C1688" s="157">
        <v>8</v>
      </c>
      <c r="D1688" s="342" t="s">
        <v>2298</v>
      </c>
      <c r="E1688" s="159">
        <v>42592</v>
      </c>
      <c r="F1688" s="159">
        <v>42607</v>
      </c>
      <c r="G1688" s="343">
        <f t="shared" ca="1" si="6331"/>
        <v>0</v>
      </c>
      <c r="H1688" s="156" t="s">
        <v>54</v>
      </c>
      <c r="I1688" s="156" t="s">
        <v>140</v>
      </c>
      <c r="J1688" s="156" t="s">
        <v>2480</v>
      </c>
      <c r="K1688" s="344" t="str">
        <f t="shared" ca="1" si="6332"/>
        <v>Completed</v>
      </c>
      <c r="L1688" s="157" t="s">
        <v>64</v>
      </c>
      <c r="M1688" s="157" t="s">
        <v>58</v>
      </c>
      <c r="N1688" s="157" t="s">
        <v>59</v>
      </c>
      <c r="O1688" s="157" t="s">
        <v>60</v>
      </c>
      <c r="P1688" s="157" t="s">
        <v>61</v>
      </c>
      <c r="Q1688" s="157" t="s">
        <v>62</v>
      </c>
      <c r="R1688" s="158">
        <v>0.2</v>
      </c>
      <c r="S1688" s="158">
        <v>1</v>
      </c>
      <c r="T1688" s="345">
        <v>2000000</v>
      </c>
      <c r="U1688" s="345">
        <v>2000189</v>
      </c>
      <c r="V1688" s="344">
        <f t="shared" si="6333"/>
        <v>0</v>
      </c>
      <c r="W1688" s="344">
        <f t="shared" si="6334"/>
        <v>2000000</v>
      </c>
      <c r="X1688" s="345">
        <v>355</v>
      </c>
      <c r="Y1688" s="346">
        <f t="shared" si="6335"/>
        <v>1.7748322783496959E-4</v>
      </c>
      <c r="Z1688" s="347">
        <f t="shared" si="6336"/>
        <v>4.929577464788732</v>
      </c>
      <c r="AA1688" s="348">
        <f t="shared" si="6337"/>
        <v>400</v>
      </c>
      <c r="AB1688" s="349">
        <f t="shared" si="6338"/>
        <v>400</v>
      </c>
      <c r="AC1688" s="348">
        <f t="shared" si="6339"/>
        <v>0</v>
      </c>
      <c r="AD1688" s="350">
        <f t="shared" si="6340"/>
        <v>2000</v>
      </c>
      <c r="AE1688" s="351">
        <v>1750</v>
      </c>
      <c r="AF1688" s="352">
        <f t="shared" si="6341"/>
        <v>-250</v>
      </c>
      <c r="AG1688" s="352">
        <v>0</v>
      </c>
      <c r="AH1688" s="352">
        <f t="shared" si="6342"/>
        <v>1350</v>
      </c>
      <c r="AI1688" s="353">
        <f t="shared" si="6343"/>
        <v>0.77142857142857146</v>
      </c>
    </row>
    <row r="1689" spans="1:35" ht="15" hidden="1" customHeight="1" x14ac:dyDescent="0.3">
      <c r="A1689" s="359" t="s">
        <v>2481</v>
      </c>
      <c r="B1689" s="111">
        <v>2016</v>
      </c>
      <c r="C1689" s="111">
        <v>8</v>
      </c>
      <c r="D1689" s="112" t="s">
        <v>2298</v>
      </c>
      <c r="E1689" s="113">
        <v>42593</v>
      </c>
      <c r="F1689" s="113">
        <v>42595</v>
      </c>
      <c r="G1689" s="114">
        <f t="shared" ca="1" si="6331"/>
        <v>0</v>
      </c>
      <c r="H1689" s="115" t="s">
        <v>84</v>
      </c>
      <c r="I1689" s="115" t="s">
        <v>832</v>
      </c>
      <c r="J1689" s="115" t="s">
        <v>2486</v>
      </c>
      <c r="K1689" s="116" t="str">
        <f t="shared" ca="1" si="6332"/>
        <v>Completed</v>
      </c>
      <c r="L1689" s="111" t="s">
        <v>82</v>
      </c>
      <c r="M1689" s="111" t="s">
        <v>58</v>
      </c>
      <c r="N1689" s="111" t="s">
        <v>78</v>
      </c>
      <c r="O1689" s="111" t="s">
        <v>60</v>
      </c>
      <c r="P1689" s="111" t="s">
        <v>79</v>
      </c>
      <c r="Q1689" s="111" t="s">
        <v>79</v>
      </c>
      <c r="R1689" s="117">
        <v>0.5</v>
      </c>
      <c r="S1689" s="117">
        <v>4.25</v>
      </c>
      <c r="T1689" s="118">
        <v>600000</v>
      </c>
      <c r="U1689" s="118">
        <v>600067</v>
      </c>
      <c r="V1689" s="116">
        <f t="shared" si="6333"/>
        <v>0</v>
      </c>
      <c r="W1689" s="116">
        <f t="shared" si="6334"/>
        <v>600000</v>
      </c>
      <c r="X1689" s="118"/>
      <c r="Y1689" s="119">
        <f t="shared" si="6335"/>
        <v>0</v>
      </c>
      <c r="Z1689" s="120" t="e">
        <f t="shared" si="6336"/>
        <v>#DIV/0!</v>
      </c>
      <c r="AA1689" s="121">
        <f t="shared" si="6337"/>
        <v>300</v>
      </c>
      <c r="AB1689" s="122">
        <f t="shared" si="6338"/>
        <v>300</v>
      </c>
      <c r="AC1689" s="121">
        <f t="shared" si="6339"/>
        <v>0</v>
      </c>
      <c r="AD1689" s="123">
        <f t="shared" si="6340"/>
        <v>2550</v>
      </c>
      <c r="AE1689" s="293">
        <f>IF((SUMIF($J$7:$J$1048576,J1689,$U$7:$U$1048576))&gt;(SUMIF($J$7:$J$1048576,J1689,$T$7:$T$1048576)),AD1689,(IF(O1689="cpv",(U1689*S1689),(U1689*S1689/1000))))</f>
        <v>2550.2847499999998</v>
      </c>
      <c r="AF1689" s="124">
        <f t="shared" si="6341"/>
        <v>0.28474999999980355</v>
      </c>
      <c r="AG1689" s="124">
        <v>0</v>
      </c>
      <c r="AH1689" s="124">
        <f t="shared" si="6342"/>
        <v>2250.2847499999998</v>
      </c>
      <c r="AI1689" s="340">
        <f t="shared" si="6343"/>
        <v>0.88236607696454283</v>
      </c>
    </row>
    <row r="1690" spans="1:35" ht="15" hidden="1" customHeight="1" x14ac:dyDescent="0.3">
      <c r="A1690" s="361" t="s">
        <v>2482</v>
      </c>
      <c r="B1690" s="97">
        <v>2016</v>
      </c>
      <c r="C1690" s="97">
        <v>8</v>
      </c>
      <c r="D1690" s="98" t="s">
        <v>2298</v>
      </c>
      <c r="E1690" s="99">
        <v>42593</v>
      </c>
      <c r="F1690" s="99">
        <v>42595</v>
      </c>
      <c r="G1690" s="100">
        <f t="shared" ca="1" si="6331"/>
        <v>0</v>
      </c>
      <c r="H1690" s="96" t="s">
        <v>84</v>
      </c>
      <c r="I1690" s="96" t="s">
        <v>832</v>
      </c>
      <c r="J1690" s="96" t="s">
        <v>2486</v>
      </c>
      <c r="K1690" s="101" t="str">
        <f t="shared" ca="1" si="6332"/>
        <v>Completed</v>
      </c>
      <c r="L1690" s="97" t="s">
        <v>64</v>
      </c>
      <c r="M1690" s="97" t="s">
        <v>58</v>
      </c>
      <c r="N1690" s="97" t="s">
        <v>78</v>
      </c>
      <c r="O1690" s="97" t="s">
        <v>60</v>
      </c>
      <c r="P1690" s="97" t="s">
        <v>79</v>
      </c>
      <c r="Q1690" s="97" t="s">
        <v>79</v>
      </c>
      <c r="R1690" s="102">
        <v>2.5</v>
      </c>
      <c r="S1690" s="102">
        <v>4.25</v>
      </c>
      <c r="T1690" s="103">
        <v>300000</v>
      </c>
      <c r="U1690" s="103">
        <v>300067</v>
      </c>
      <c r="V1690" s="101">
        <f t="shared" si="6333"/>
        <v>0</v>
      </c>
      <c r="W1690" s="101">
        <f t="shared" si="6334"/>
        <v>300000</v>
      </c>
      <c r="X1690" s="103">
        <v>4843</v>
      </c>
      <c r="Y1690" s="104">
        <f t="shared" si="6335"/>
        <v>1.6139728793902696E-2</v>
      </c>
      <c r="Z1690" s="105">
        <f t="shared" si="6336"/>
        <v>0.26332536650836258</v>
      </c>
      <c r="AA1690" s="106">
        <f t="shared" si="6337"/>
        <v>750</v>
      </c>
      <c r="AB1690" s="107">
        <f t="shared" si="6338"/>
        <v>750</v>
      </c>
      <c r="AC1690" s="106">
        <f t="shared" si="6339"/>
        <v>0</v>
      </c>
      <c r="AD1690" s="108">
        <f t="shared" si="6340"/>
        <v>1275</v>
      </c>
      <c r="AE1690" s="298">
        <f>IF((SUMIF($J$7:$J$1048576,J1690,$U$7:$U$1048576))&gt;(SUMIF($J$7:$J$1048576,J1690,$T$7:$T$1048576)),AD1690,(IF(O1690="cpv",(U1690*S1690),(U1690*S1690/1000))))</f>
        <v>1275.28475</v>
      </c>
      <c r="AF1690" s="109">
        <f t="shared" si="6341"/>
        <v>0.28475000000003092</v>
      </c>
      <c r="AG1690" s="109">
        <v>0</v>
      </c>
      <c r="AH1690" s="109">
        <f t="shared" si="6342"/>
        <v>525.28475000000003</v>
      </c>
      <c r="AI1690" s="341">
        <f t="shared" si="6343"/>
        <v>0.41189604909805438</v>
      </c>
    </row>
    <row r="1691" spans="1:35" ht="15" hidden="1" customHeight="1" x14ac:dyDescent="0.3">
      <c r="A1691" s="361" t="s">
        <v>2483</v>
      </c>
      <c r="B1691" s="97">
        <v>2016</v>
      </c>
      <c r="C1691" s="97">
        <v>8</v>
      </c>
      <c r="D1691" s="98" t="s">
        <v>2298</v>
      </c>
      <c r="E1691" s="99">
        <v>42593</v>
      </c>
      <c r="F1691" s="99">
        <v>42595</v>
      </c>
      <c r="G1691" s="100">
        <f t="shared" ca="1" si="6331"/>
        <v>0</v>
      </c>
      <c r="H1691" s="96" t="s">
        <v>84</v>
      </c>
      <c r="I1691" s="96" t="s">
        <v>832</v>
      </c>
      <c r="J1691" s="96" t="s">
        <v>2486</v>
      </c>
      <c r="K1691" s="101" t="str">
        <f t="shared" ca="1" si="6332"/>
        <v>Completed</v>
      </c>
      <c r="L1691" s="97" t="s">
        <v>1773</v>
      </c>
      <c r="M1691" s="97" t="s">
        <v>58</v>
      </c>
      <c r="N1691" s="97" t="s">
        <v>78</v>
      </c>
      <c r="O1691" s="97" t="s">
        <v>60</v>
      </c>
      <c r="P1691" s="97" t="s">
        <v>79</v>
      </c>
      <c r="Q1691" s="97" t="s">
        <v>79</v>
      </c>
      <c r="R1691" s="102">
        <v>2.5</v>
      </c>
      <c r="S1691" s="102">
        <v>4.25</v>
      </c>
      <c r="T1691" s="103">
        <v>100000</v>
      </c>
      <c r="U1691" s="103">
        <v>100038</v>
      </c>
      <c r="V1691" s="101">
        <f t="shared" si="6333"/>
        <v>0</v>
      </c>
      <c r="W1691" s="101">
        <f t="shared" si="6334"/>
        <v>100000</v>
      </c>
      <c r="X1691" s="103">
        <v>1130</v>
      </c>
      <c r="Y1691" s="104">
        <f t="shared" si="6335"/>
        <v>1.1295707631100181E-2</v>
      </c>
      <c r="Z1691" s="105">
        <f t="shared" si="6336"/>
        <v>0.37624911504424779</v>
      </c>
      <c r="AA1691" s="106">
        <f t="shared" si="6337"/>
        <v>250</v>
      </c>
      <c r="AB1691" s="107">
        <f t="shared" si="6338"/>
        <v>250</v>
      </c>
      <c r="AC1691" s="106">
        <f t="shared" si="6339"/>
        <v>0</v>
      </c>
      <c r="AD1691" s="108">
        <f t="shared" si="6340"/>
        <v>425</v>
      </c>
      <c r="AE1691" s="298">
        <f>IF((SUMIF($J$7:$J$1048576,J1691,$U$7:$U$1048576))&gt;(SUMIF($J$7:$J$1048576,J1691,$T$7:$T$1048576)),AD1691,(IF(O1691="cpv",(U1691*S1691),(U1691*S1691/1000))))</f>
        <v>425.16149999999999</v>
      </c>
      <c r="AF1691" s="109">
        <f t="shared" si="6341"/>
        <v>0.16149999999998954</v>
      </c>
      <c r="AG1691" s="109">
        <v>0</v>
      </c>
      <c r="AH1691" s="109">
        <f t="shared" si="6342"/>
        <v>175.16149999999999</v>
      </c>
      <c r="AI1691" s="341">
        <f t="shared" si="6343"/>
        <v>0.41198815038520653</v>
      </c>
    </row>
    <row r="1692" spans="1:35" ht="15" hidden="1" customHeight="1" x14ac:dyDescent="0.3">
      <c r="A1692" s="361" t="s">
        <v>2484</v>
      </c>
      <c r="B1692" s="97">
        <v>2016</v>
      </c>
      <c r="C1692" s="97">
        <v>8</v>
      </c>
      <c r="D1692" s="98" t="s">
        <v>2298</v>
      </c>
      <c r="E1692" s="99">
        <v>42593</v>
      </c>
      <c r="F1692" s="99">
        <v>42595</v>
      </c>
      <c r="G1692" s="100">
        <f t="shared" ca="1" si="6331"/>
        <v>0</v>
      </c>
      <c r="H1692" s="96" t="s">
        <v>84</v>
      </c>
      <c r="I1692" s="96" t="s">
        <v>832</v>
      </c>
      <c r="J1692" s="96" t="s">
        <v>2486</v>
      </c>
      <c r="K1692" s="101" t="str">
        <f t="shared" ca="1" si="6332"/>
        <v>Completed</v>
      </c>
      <c r="L1692" s="97" t="s">
        <v>77</v>
      </c>
      <c r="M1692" s="97" t="s">
        <v>58</v>
      </c>
      <c r="N1692" s="97" t="s">
        <v>78</v>
      </c>
      <c r="O1692" s="97" t="s">
        <v>60</v>
      </c>
      <c r="P1692" s="97" t="s">
        <v>79</v>
      </c>
      <c r="Q1692" s="97" t="s">
        <v>79</v>
      </c>
      <c r="R1692" s="102">
        <v>1.25</v>
      </c>
      <c r="S1692" s="102">
        <v>4.25</v>
      </c>
      <c r="T1692" s="103">
        <v>60000</v>
      </c>
      <c r="U1692" s="103">
        <v>21150</v>
      </c>
      <c r="V1692" s="101">
        <f t="shared" si="6333"/>
        <v>38850</v>
      </c>
      <c r="W1692" s="101">
        <f t="shared" si="6334"/>
        <v>21150</v>
      </c>
      <c r="X1692" s="103">
        <v>510</v>
      </c>
      <c r="Y1692" s="104">
        <f t="shared" si="6335"/>
        <v>2.4113475177304965E-2</v>
      </c>
      <c r="Z1692" s="105">
        <f t="shared" si="6336"/>
        <v>0.17641176470588235</v>
      </c>
      <c r="AA1692" s="106">
        <f t="shared" si="6337"/>
        <v>75</v>
      </c>
      <c r="AB1692" s="107">
        <f t="shared" si="6338"/>
        <v>26.4375</v>
      </c>
      <c r="AC1692" s="106">
        <f t="shared" si="6339"/>
        <v>-48.5625</v>
      </c>
      <c r="AD1692" s="108">
        <f t="shared" si="6340"/>
        <v>255</v>
      </c>
      <c r="AE1692" s="298">
        <v>89.97</v>
      </c>
      <c r="AF1692" s="109">
        <f t="shared" si="6341"/>
        <v>-165.03</v>
      </c>
      <c r="AG1692" s="109">
        <v>0</v>
      </c>
      <c r="AH1692" s="109">
        <f t="shared" si="6342"/>
        <v>63.532499999999999</v>
      </c>
      <c r="AI1692" s="341">
        <f t="shared" si="6343"/>
        <v>0.70615205068356124</v>
      </c>
    </row>
    <row r="1693" spans="1:35" ht="15.75" hidden="1" customHeight="1" thickBot="1" x14ac:dyDescent="0.3">
      <c r="A1693" s="360" t="s">
        <v>2485</v>
      </c>
      <c r="B1693" s="157">
        <v>2016</v>
      </c>
      <c r="C1693" s="157">
        <v>8</v>
      </c>
      <c r="D1693" s="342" t="s">
        <v>2298</v>
      </c>
      <c r="E1693" s="159">
        <v>42593</v>
      </c>
      <c r="F1693" s="159">
        <v>42595</v>
      </c>
      <c r="G1693" s="343">
        <f t="shared" ca="1" si="6331"/>
        <v>0</v>
      </c>
      <c r="H1693" s="156" t="s">
        <v>84</v>
      </c>
      <c r="I1693" s="156" t="s">
        <v>832</v>
      </c>
      <c r="J1693" s="156" t="s">
        <v>2486</v>
      </c>
      <c r="K1693" s="344" t="str">
        <f t="shared" ca="1" si="6332"/>
        <v>Completed</v>
      </c>
      <c r="L1693" s="157" t="s">
        <v>410</v>
      </c>
      <c r="M1693" s="157" t="s">
        <v>58</v>
      </c>
      <c r="N1693" s="157" t="s">
        <v>78</v>
      </c>
      <c r="O1693" s="157" t="s">
        <v>60</v>
      </c>
      <c r="P1693" s="157" t="s">
        <v>79</v>
      </c>
      <c r="Q1693" s="157" t="s">
        <v>79</v>
      </c>
      <c r="R1693" s="158">
        <v>2</v>
      </c>
      <c r="S1693" s="158">
        <v>4.25</v>
      </c>
      <c r="T1693" s="345">
        <v>60000</v>
      </c>
      <c r="U1693" s="345">
        <v>63871</v>
      </c>
      <c r="V1693" s="344">
        <f t="shared" si="6333"/>
        <v>0</v>
      </c>
      <c r="W1693" s="344">
        <f t="shared" si="6334"/>
        <v>60000</v>
      </c>
      <c r="X1693" s="345"/>
      <c r="Y1693" s="346">
        <f t="shared" si="6335"/>
        <v>0</v>
      </c>
      <c r="Z1693" s="347" t="e">
        <f t="shared" si="6336"/>
        <v>#DIV/0!</v>
      </c>
      <c r="AA1693" s="348">
        <f t="shared" si="6337"/>
        <v>120</v>
      </c>
      <c r="AB1693" s="349">
        <f t="shared" si="6338"/>
        <v>120</v>
      </c>
      <c r="AC1693" s="348">
        <f t="shared" si="6339"/>
        <v>0</v>
      </c>
      <c r="AD1693" s="350">
        <f t="shared" si="6340"/>
        <v>255</v>
      </c>
      <c r="AE1693" s="351">
        <f>IF((SUMIF($J$7:$J$1048576,J1693,$U$7:$U$1048576))&gt;(SUMIF($J$7:$J$1048576,J1693,$T$7:$T$1048576)),AD1693,(IF(O1693="cpv",(U1693*S1693),(U1693*S1693/1000))))</f>
        <v>271.45175</v>
      </c>
      <c r="AF1693" s="352">
        <f t="shared" si="6341"/>
        <v>16.451750000000004</v>
      </c>
      <c r="AG1693" s="352">
        <v>0</v>
      </c>
      <c r="AH1693" s="352">
        <f t="shared" si="6342"/>
        <v>151.45175</v>
      </c>
      <c r="AI1693" s="353">
        <f t="shared" si="6343"/>
        <v>0.55793248708103738</v>
      </c>
    </row>
    <row r="1694" spans="1:35" ht="15" hidden="1" customHeight="1" x14ac:dyDescent="0.3">
      <c r="A1694" s="359" t="s">
        <v>2489</v>
      </c>
      <c r="B1694" s="111">
        <v>2016</v>
      </c>
      <c r="C1694" s="111">
        <v>8</v>
      </c>
      <c r="D1694" s="112" t="s">
        <v>2298</v>
      </c>
      <c r="E1694" s="113">
        <v>42593</v>
      </c>
      <c r="F1694" s="113">
        <v>42613</v>
      </c>
      <c r="G1694" s="114">
        <f t="shared" ca="1" si="6331"/>
        <v>0</v>
      </c>
      <c r="H1694" s="115" t="s">
        <v>54</v>
      </c>
      <c r="I1694" s="115" t="s">
        <v>140</v>
      </c>
      <c r="J1694" s="115" t="s">
        <v>2490</v>
      </c>
      <c r="K1694" s="116" t="str">
        <f t="shared" ca="1" si="6332"/>
        <v>Completed</v>
      </c>
      <c r="L1694" s="111" t="s">
        <v>82</v>
      </c>
      <c r="M1694" s="111" t="s">
        <v>58</v>
      </c>
      <c r="N1694" s="111" t="s">
        <v>59</v>
      </c>
      <c r="O1694" s="111" t="s">
        <v>60</v>
      </c>
      <c r="P1694" s="111" t="s">
        <v>61</v>
      </c>
      <c r="Q1694" s="111" t="s">
        <v>62</v>
      </c>
      <c r="R1694" s="117">
        <v>0.1</v>
      </c>
      <c r="S1694" s="117">
        <v>1</v>
      </c>
      <c r="T1694" s="118">
        <v>2000000</v>
      </c>
      <c r="U1694" s="118">
        <v>205086</v>
      </c>
      <c r="V1694" s="116">
        <f t="shared" si="6333"/>
        <v>1794914</v>
      </c>
      <c r="W1694" s="116">
        <f t="shared" si="6334"/>
        <v>205086</v>
      </c>
      <c r="X1694" s="118"/>
      <c r="Y1694" s="119">
        <f t="shared" si="6335"/>
        <v>0</v>
      </c>
      <c r="Z1694" s="120" t="e">
        <f t="shared" si="6336"/>
        <v>#DIV/0!</v>
      </c>
      <c r="AA1694" s="121">
        <f t="shared" si="6337"/>
        <v>200</v>
      </c>
      <c r="AB1694" s="122">
        <f t="shared" si="6338"/>
        <v>20.508600000000001</v>
      </c>
      <c r="AC1694" s="121">
        <f t="shared" si="6339"/>
        <v>-179.4914</v>
      </c>
      <c r="AD1694" s="123">
        <f t="shared" si="6340"/>
        <v>2000</v>
      </c>
      <c r="AE1694" s="293">
        <v>1850</v>
      </c>
      <c r="AF1694" s="124">
        <f t="shared" si="6341"/>
        <v>-150</v>
      </c>
      <c r="AG1694" s="124">
        <v>0</v>
      </c>
      <c r="AH1694" s="124">
        <f t="shared" si="6342"/>
        <v>1829.4913999999999</v>
      </c>
      <c r="AI1694" s="340">
        <f t="shared" si="6343"/>
        <v>0.98891427027027023</v>
      </c>
    </row>
    <row r="1695" spans="1:35" ht="15" hidden="1" customHeight="1" x14ac:dyDescent="0.3">
      <c r="A1695" s="361" t="s">
        <v>2488</v>
      </c>
      <c r="B1695" s="97">
        <v>2016</v>
      </c>
      <c r="C1695" s="97">
        <v>8</v>
      </c>
      <c r="D1695" s="98" t="s">
        <v>2298</v>
      </c>
      <c r="E1695" s="99">
        <v>42593</v>
      </c>
      <c r="F1695" s="99">
        <v>42613</v>
      </c>
      <c r="G1695" s="100">
        <f t="shared" ref="G1695:G1696" ca="1" si="6344">IF($N$1&gt;F1695,0,(F1695-$N$1))</f>
        <v>0</v>
      </c>
      <c r="H1695" s="96" t="s">
        <v>54</v>
      </c>
      <c r="I1695" s="96" t="s">
        <v>140</v>
      </c>
      <c r="J1695" s="96" t="s">
        <v>2490</v>
      </c>
      <c r="K1695" s="101" t="str">
        <f t="shared" ref="K1695:K1696" ca="1" si="6345">IF(F1695=0,$L$3,(IF(G1695=0,$L$1,$L$2)))</f>
        <v>Completed</v>
      </c>
      <c r="L1695" s="97" t="s">
        <v>64</v>
      </c>
      <c r="M1695" s="97" t="s">
        <v>58</v>
      </c>
      <c r="N1695" s="97" t="s">
        <v>59</v>
      </c>
      <c r="O1695" s="97" t="s">
        <v>60</v>
      </c>
      <c r="P1695" s="97" t="s">
        <v>61</v>
      </c>
      <c r="Q1695" s="97" t="s">
        <v>62</v>
      </c>
      <c r="R1695" s="102">
        <v>0.2</v>
      </c>
      <c r="S1695" s="102">
        <v>1</v>
      </c>
      <c r="T1695" s="103">
        <v>4000000</v>
      </c>
      <c r="U1695" s="103">
        <v>4000491</v>
      </c>
      <c r="V1695" s="101">
        <f t="shared" ref="V1695:V1696" si="6346">IF(U1695&gt;T1695,0,T1695-U1695)</f>
        <v>0</v>
      </c>
      <c r="W1695" s="101">
        <f t="shared" ref="W1695:W1696" si="6347">IF(U1695&gt;T1695,T1695,U1695)</f>
        <v>4000000</v>
      </c>
      <c r="X1695" s="103">
        <v>398</v>
      </c>
      <c r="Y1695" s="104">
        <f t="shared" ref="Y1695:Y1696" si="6348">X1695/U1695</f>
        <v>9.9487787874038463E-5</v>
      </c>
      <c r="Z1695" s="105">
        <f t="shared" ref="Z1695:Z1696" si="6349">AE1695/X1695</f>
        <v>4.6482412060301508</v>
      </c>
      <c r="AA1695" s="106">
        <f t="shared" ref="AA1695:AA1696" si="6350">IF(O1695="cpv",(T1695*R1695),(T1695/1000*R1695))</f>
        <v>800</v>
      </c>
      <c r="AB1695" s="107">
        <f t="shared" ref="AB1695:AB1696" si="6351">IF(O1695="cpv",(IF(V1695&gt;0,U1695*R1695,AA1695)),(IF(V1695&gt;0,U1695/1000*R1695,AA1695)))</f>
        <v>800</v>
      </c>
      <c r="AC1695" s="106">
        <f t="shared" ref="AC1695:AC1696" si="6352">AB1695-AA1695</f>
        <v>0</v>
      </c>
      <c r="AD1695" s="108">
        <f t="shared" ref="AD1695:AD1696" si="6353">IF(O1695="cpv",(T1695*S1695),(T1695/1000*S1695))</f>
        <v>4000</v>
      </c>
      <c r="AE1695" s="298">
        <v>1850</v>
      </c>
      <c r="AF1695" s="109">
        <f t="shared" ref="AF1695:AF1696" si="6354">AE1695-AD1695</f>
        <v>-2150</v>
      </c>
      <c r="AG1695" s="109">
        <v>0</v>
      </c>
      <c r="AH1695" s="109">
        <f t="shared" ref="AH1695:AH1696" si="6355">AE1695-AB1695-AG1695</f>
        <v>1050</v>
      </c>
      <c r="AI1695" s="341">
        <f t="shared" ref="AI1695:AI1696" si="6356">AH1695/AE1695</f>
        <v>0.56756756756756754</v>
      </c>
    </row>
    <row r="1696" spans="1:35" ht="15" hidden="1" customHeight="1" x14ac:dyDescent="0.3">
      <c r="A1696" s="361" t="s">
        <v>2573</v>
      </c>
      <c r="B1696" s="97">
        <v>2016</v>
      </c>
      <c r="C1696" s="97">
        <v>8</v>
      </c>
      <c r="D1696" s="98" t="s">
        <v>2298</v>
      </c>
      <c r="E1696" s="99">
        <v>42593</v>
      </c>
      <c r="F1696" s="99">
        <v>42613</v>
      </c>
      <c r="G1696" s="100">
        <f t="shared" ca="1" si="6344"/>
        <v>0</v>
      </c>
      <c r="H1696" s="96" t="s">
        <v>54</v>
      </c>
      <c r="I1696" s="96" t="s">
        <v>140</v>
      </c>
      <c r="J1696" s="96" t="s">
        <v>2490</v>
      </c>
      <c r="K1696" s="101" t="str">
        <f t="shared" ca="1" si="6345"/>
        <v>Completed</v>
      </c>
      <c r="L1696" s="97" t="s">
        <v>92</v>
      </c>
      <c r="M1696" s="97" t="s">
        <v>58</v>
      </c>
      <c r="N1696" s="97" t="s">
        <v>59</v>
      </c>
      <c r="O1696" s="97" t="s">
        <v>60</v>
      </c>
      <c r="P1696" s="97" t="s">
        <v>61</v>
      </c>
      <c r="Q1696" s="97" t="s">
        <v>62</v>
      </c>
      <c r="R1696" s="102">
        <v>0.1</v>
      </c>
      <c r="S1696" s="102">
        <v>1</v>
      </c>
      <c r="T1696" s="103">
        <v>500000</v>
      </c>
      <c r="U1696" s="103">
        <v>551236</v>
      </c>
      <c r="V1696" s="101">
        <f t="shared" si="6346"/>
        <v>0</v>
      </c>
      <c r="W1696" s="101">
        <f t="shared" si="6347"/>
        <v>500000</v>
      </c>
      <c r="X1696" s="103"/>
      <c r="Y1696" s="104">
        <f t="shared" si="6348"/>
        <v>0</v>
      </c>
      <c r="Z1696" s="105" t="e">
        <f t="shared" si="6349"/>
        <v>#DIV/0!</v>
      </c>
      <c r="AA1696" s="106">
        <f t="shared" si="6350"/>
        <v>50</v>
      </c>
      <c r="AB1696" s="107">
        <f t="shared" si="6351"/>
        <v>50</v>
      </c>
      <c r="AC1696" s="106">
        <f t="shared" si="6352"/>
        <v>0</v>
      </c>
      <c r="AD1696" s="108">
        <f t="shared" si="6353"/>
        <v>500</v>
      </c>
      <c r="AE1696" s="298">
        <v>400</v>
      </c>
      <c r="AF1696" s="109">
        <f t="shared" si="6354"/>
        <v>-100</v>
      </c>
      <c r="AG1696" s="109">
        <v>0</v>
      </c>
      <c r="AH1696" s="109">
        <f t="shared" si="6355"/>
        <v>350</v>
      </c>
      <c r="AI1696" s="341">
        <f t="shared" si="6356"/>
        <v>0.875</v>
      </c>
    </row>
    <row r="1697" spans="1:35" ht="15" hidden="1" customHeight="1" x14ac:dyDescent="0.3">
      <c r="A1697" s="361" t="s">
        <v>2576</v>
      </c>
      <c r="B1697" s="97">
        <v>2016</v>
      </c>
      <c r="C1697" s="97">
        <v>8</v>
      </c>
      <c r="D1697" s="98" t="s">
        <v>2298</v>
      </c>
      <c r="E1697" s="99">
        <v>42593</v>
      </c>
      <c r="F1697" s="99">
        <v>42613</v>
      </c>
      <c r="G1697" s="100">
        <f t="shared" ca="1" si="6331"/>
        <v>0</v>
      </c>
      <c r="H1697" s="96" t="s">
        <v>54</v>
      </c>
      <c r="I1697" s="96" t="s">
        <v>140</v>
      </c>
      <c r="J1697" s="96" t="s">
        <v>2490</v>
      </c>
      <c r="K1697" s="101" t="str">
        <f t="shared" ca="1" si="6332"/>
        <v>Completed</v>
      </c>
      <c r="L1697" s="97" t="s">
        <v>57</v>
      </c>
      <c r="M1697" s="97" t="s">
        <v>58</v>
      </c>
      <c r="N1697" s="97" t="s">
        <v>59</v>
      </c>
      <c r="O1697" s="97" t="s">
        <v>60</v>
      </c>
      <c r="P1697" s="97" t="s">
        <v>61</v>
      </c>
      <c r="Q1697" s="97" t="s">
        <v>62</v>
      </c>
      <c r="R1697" s="102">
        <v>0.5</v>
      </c>
      <c r="S1697" s="102">
        <v>1</v>
      </c>
      <c r="T1697" s="103">
        <v>600000</v>
      </c>
      <c r="U1697" s="103">
        <v>627638</v>
      </c>
      <c r="V1697" s="101">
        <f t="shared" si="6333"/>
        <v>0</v>
      </c>
      <c r="W1697" s="101">
        <f t="shared" si="6334"/>
        <v>600000</v>
      </c>
      <c r="X1697" s="103"/>
      <c r="Y1697" s="104">
        <f t="shared" si="6335"/>
        <v>0</v>
      </c>
      <c r="Z1697" s="105" t="e">
        <f t="shared" si="6336"/>
        <v>#DIV/0!</v>
      </c>
      <c r="AA1697" s="106">
        <f t="shared" si="6337"/>
        <v>300</v>
      </c>
      <c r="AB1697" s="107">
        <f t="shared" si="6338"/>
        <v>300</v>
      </c>
      <c r="AC1697" s="106">
        <f t="shared" si="6339"/>
        <v>0</v>
      </c>
      <c r="AD1697" s="108">
        <f t="shared" si="6340"/>
        <v>600</v>
      </c>
      <c r="AE1697" s="298">
        <v>500</v>
      </c>
      <c r="AF1697" s="109">
        <f t="shared" si="6341"/>
        <v>-100</v>
      </c>
      <c r="AG1697" s="109">
        <v>0</v>
      </c>
      <c r="AH1697" s="109">
        <f t="shared" si="6342"/>
        <v>200</v>
      </c>
      <c r="AI1697" s="341">
        <f t="shared" si="6343"/>
        <v>0.4</v>
      </c>
    </row>
    <row r="1698" spans="1:35" ht="15.75" hidden="1" customHeight="1" thickBot="1" x14ac:dyDescent="0.3">
      <c r="A1698" s="360" t="s">
        <v>2487</v>
      </c>
      <c r="B1698" s="157">
        <v>2016</v>
      </c>
      <c r="C1698" s="157">
        <v>8</v>
      </c>
      <c r="D1698" s="342" t="s">
        <v>2298</v>
      </c>
      <c r="E1698" s="159">
        <v>42593</v>
      </c>
      <c r="F1698" s="159">
        <v>42613</v>
      </c>
      <c r="G1698" s="343">
        <f t="shared" ca="1" si="6331"/>
        <v>0</v>
      </c>
      <c r="H1698" s="156" t="s">
        <v>54</v>
      </c>
      <c r="I1698" s="156" t="s">
        <v>140</v>
      </c>
      <c r="J1698" s="156" t="s">
        <v>2490</v>
      </c>
      <c r="K1698" s="344" t="str">
        <f t="shared" ca="1" si="6332"/>
        <v>Completed</v>
      </c>
      <c r="L1698" s="157" t="s">
        <v>499</v>
      </c>
      <c r="M1698" s="157" t="s">
        <v>58</v>
      </c>
      <c r="N1698" s="157" t="s">
        <v>59</v>
      </c>
      <c r="O1698" s="157" t="s">
        <v>60</v>
      </c>
      <c r="P1698" s="157" t="s">
        <v>61</v>
      </c>
      <c r="Q1698" s="157" t="s">
        <v>62</v>
      </c>
      <c r="R1698" s="158">
        <v>0.15</v>
      </c>
      <c r="S1698" s="158">
        <v>1</v>
      </c>
      <c r="T1698" s="345">
        <v>700000</v>
      </c>
      <c r="U1698" s="345">
        <v>2504229</v>
      </c>
      <c r="V1698" s="344">
        <f t="shared" si="6333"/>
        <v>0</v>
      </c>
      <c r="W1698" s="344">
        <f t="shared" si="6334"/>
        <v>700000</v>
      </c>
      <c r="X1698" s="345"/>
      <c r="Y1698" s="346">
        <f t="shared" si="6335"/>
        <v>0</v>
      </c>
      <c r="Z1698" s="347" t="e">
        <f t="shared" si="6336"/>
        <v>#DIV/0!</v>
      </c>
      <c r="AA1698" s="348">
        <f t="shared" si="6337"/>
        <v>105</v>
      </c>
      <c r="AB1698" s="349">
        <f t="shared" si="6338"/>
        <v>105</v>
      </c>
      <c r="AC1698" s="348">
        <f t="shared" si="6339"/>
        <v>0</v>
      </c>
      <c r="AD1698" s="350">
        <f t="shared" si="6340"/>
        <v>700</v>
      </c>
      <c r="AE1698" s="351">
        <v>600</v>
      </c>
      <c r="AF1698" s="352">
        <f t="shared" si="6341"/>
        <v>-100</v>
      </c>
      <c r="AG1698" s="352">
        <v>0</v>
      </c>
      <c r="AH1698" s="352">
        <f t="shared" si="6342"/>
        <v>495</v>
      </c>
      <c r="AI1698" s="353">
        <f t="shared" si="6343"/>
        <v>0.82499999999999996</v>
      </c>
    </row>
    <row r="1699" spans="1:35" ht="15" hidden="1" customHeight="1" x14ac:dyDescent="0.3">
      <c r="A1699" s="359" t="s">
        <v>2491</v>
      </c>
      <c r="B1699" s="111">
        <v>2016</v>
      </c>
      <c r="C1699" s="111">
        <v>8</v>
      </c>
      <c r="D1699" s="112" t="s">
        <v>2298</v>
      </c>
      <c r="E1699" s="113">
        <v>42594</v>
      </c>
      <c r="F1699" s="113">
        <v>42597</v>
      </c>
      <c r="G1699" s="114">
        <f t="shared" ca="1" si="6331"/>
        <v>0</v>
      </c>
      <c r="H1699" s="115" t="s">
        <v>54</v>
      </c>
      <c r="I1699" s="115" t="s">
        <v>115</v>
      </c>
      <c r="J1699" s="115" t="s">
        <v>2494</v>
      </c>
      <c r="K1699" s="116" t="str">
        <f t="shared" ca="1" si="6332"/>
        <v>Completed</v>
      </c>
      <c r="L1699" s="111" t="s">
        <v>82</v>
      </c>
      <c r="M1699" s="111" t="s">
        <v>58</v>
      </c>
      <c r="N1699" s="111" t="s">
        <v>78</v>
      </c>
      <c r="O1699" s="111" t="s">
        <v>60</v>
      </c>
      <c r="P1699" s="111" t="s">
        <v>79</v>
      </c>
      <c r="Q1699" s="111" t="s">
        <v>79</v>
      </c>
      <c r="R1699" s="117">
        <v>0.5</v>
      </c>
      <c r="S1699" s="117">
        <v>4.25</v>
      </c>
      <c r="T1699" s="118">
        <v>400000</v>
      </c>
      <c r="U1699" s="118">
        <v>400265</v>
      </c>
      <c r="V1699" s="116">
        <f t="shared" si="6333"/>
        <v>0</v>
      </c>
      <c r="W1699" s="116">
        <f t="shared" si="6334"/>
        <v>400000</v>
      </c>
      <c r="X1699" s="118"/>
      <c r="Y1699" s="119">
        <f t="shared" si="6335"/>
        <v>0</v>
      </c>
      <c r="Z1699" s="120" t="e">
        <f t="shared" si="6336"/>
        <v>#DIV/0!</v>
      </c>
      <c r="AA1699" s="121">
        <f t="shared" si="6337"/>
        <v>200</v>
      </c>
      <c r="AB1699" s="122">
        <f t="shared" si="6338"/>
        <v>200</v>
      </c>
      <c r="AC1699" s="121">
        <f t="shared" si="6339"/>
        <v>0</v>
      </c>
      <c r="AD1699" s="123">
        <f t="shared" si="6340"/>
        <v>1700</v>
      </c>
      <c r="AE1699" s="293">
        <v>1900</v>
      </c>
      <c r="AF1699" s="124">
        <f t="shared" si="6341"/>
        <v>200</v>
      </c>
      <c r="AG1699" s="124">
        <v>0</v>
      </c>
      <c r="AH1699" s="124">
        <f t="shared" si="6342"/>
        <v>1700</v>
      </c>
      <c r="AI1699" s="340">
        <f t="shared" si="6343"/>
        <v>0.89473684210526316</v>
      </c>
    </row>
    <row r="1700" spans="1:35" ht="15" hidden="1" customHeight="1" x14ac:dyDescent="0.3">
      <c r="A1700" s="361" t="s">
        <v>2492</v>
      </c>
      <c r="B1700" s="97">
        <v>2016</v>
      </c>
      <c r="C1700" s="97">
        <v>8</v>
      </c>
      <c r="D1700" s="98" t="s">
        <v>2298</v>
      </c>
      <c r="E1700" s="99">
        <v>42594</v>
      </c>
      <c r="F1700" s="99">
        <v>42597</v>
      </c>
      <c r="G1700" s="100">
        <f t="shared" ca="1" si="6331"/>
        <v>0</v>
      </c>
      <c r="H1700" s="96" t="s">
        <v>54</v>
      </c>
      <c r="I1700" s="96" t="s">
        <v>115</v>
      </c>
      <c r="J1700" s="96" t="s">
        <v>2494</v>
      </c>
      <c r="K1700" s="101" t="str">
        <f t="shared" ca="1" si="6332"/>
        <v>Completed</v>
      </c>
      <c r="L1700" s="97" t="s">
        <v>64</v>
      </c>
      <c r="M1700" s="97" t="s">
        <v>58</v>
      </c>
      <c r="N1700" s="97" t="s">
        <v>78</v>
      </c>
      <c r="O1700" s="97" t="s">
        <v>60</v>
      </c>
      <c r="P1700" s="97" t="s">
        <v>79</v>
      </c>
      <c r="Q1700" s="97" t="s">
        <v>79</v>
      </c>
      <c r="R1700" s="102">
        <v>2.5</v>
      </c>
      <c r="S1700" s="102">
        <v>4.25</v>
      </c>
      <c r="T1700" s="103">
        <v>300000</v>
      </c>
      <c r="U1700" s="103">
        <v>300068</v>
      </c>
      <c r="V1700" s="101">
        <f t="shared" si="6333"/>
        <v>0</v>
      </c>
      <c r="W1700" s="101">
        <f t="shared" si="6334"/>
        <v>300000</v>
      </c>
      <c r="X1700" s="103">
        <v>5438</v>
      </c>
      <c r="Y1700" s="104">
        <f t="shared" si="6335"/>
        <v>1.812255888665236E-2</v>
      </c>
      <c r="Z1700" s="105">
        <f t="shared" si="6336"/>
        <v>0.34939315924972414</v>
      </c>
      <c r="AA1700" s="106">
        <f t="shared" si="6337"/>
        <v>750</v>
      </c>
      <c r="AB1700" s="107">
        <f t="shared" si="6338"/>
        <v>750</v>
      </c>
      <c r="AC1700" s="106">
        <f t="shared" si="6339"/>
        <v>0</v>
      </c>
      <c r="AD1700" s="108">
        <f t="shared" si="6340"/>
        <v>1275</v>
      </c>
      <c r="AE1700" s="298">
        <v>1900</v>
      </c>
      <c r="AF1700" s="109">
        <f t="shared" si="6341"/>
        <v>625</v>
      </c>
      <c r="AG1700" s="109">
        <v>0</v>
      </c>
      <c r="AH1700" s="109">
        <f t="shared" si="6342"/>
        <v>1150</v>
      </c>
      <c r="AI1700" s="341">
        <f t="shared" si="6343"/>
        <v>0.60526315789473684</v>
      </c>
    </row>
    <row r="1701" spans="1:35" ht="15.75" hidden="1" customHeight="1" thickBot="1" x14ac:dyDescent="0.3">
      <c r="A1701" s="360" t="s">
        <v>2493</v>
      </c>
      <c r="B1701" s="157">
        <v>2016</v>
      </c>
      <c r="C1701" s="157">
        <v>8</v>
      </c>
      <c r="D1701" s="342" t="s">
        <v>2298</v>
      </c>
      <c r="E1701" s="159">
        <v>42594</v>
      </c>
      <c r="F1701" s="159">
        <v>42597</v>
      </c>
      <c r="G1701" s="343">
        <f t="shared" ca="1" si="6331"/>
        <v>0</v>
      </c>
      <c r="H1701" s="156" t="s">
        <v>54</v>
      </c>
      <c r="I1701" s="156" t="s">
        <v>115</v>
      </c>
      <c r="J1701" s="156" t="s">
        <v>2494</v>
      </c>
      <c r="K1701" s="344" t="str">
        <f t="shared" ca="1" si="6332"/>
        <v>Completed</v>
      </c>
      <c r="L1701" s="157" t="s">
        <v>77</v>
      </c>
      <c r="M1701" s="157" t="s">
        <v>58</v>
      </c>
      <c r="N1701" s="157" t="s">
        <v>78</v>
      </c>
      <c r="O1701" s="157" t="s">
        <v>60</v>
      </c>
      <c r="P1701" s="157" t="s">
        <v>79</v>
      </c>
      <c r="Q1701" s="157" t="s">
        <v>79</v>
      </c>
      <c r="R1701" s="158">
        <v>1.25</v>
      </c>
      <c r="S1701" s="158">
        <v>4.25</v>
      </c>
      <c r="T1701" s="345">
        <v>80000</v>
      </c>
      <c r="U1701" s="345">
        <v>61251</v>
      </c>
      <c r="V1701" s="344">
        <f t="shared" si="6333"/>
        <v>18749</v>
      </c>
      <c r="W1701" s="344">
        <f t="shared" si="6334"/>
        <v>61251</v>
      </c>
      <c r="X1701" s="345">
        <v>646</v>
      </c>
      <c r="Y1701" s="346">
        <f t="shared" si="6335"/>
        <v>1.0546766583402719E-2</v>
      </c>
      <c r="Z1701" s="347">
        <f t="shared" si="6336"/>
        <v>0.30959752321981426</v>
      </c>
      <c r="AA1701" s="348">
        <f t="shared" si="6337"/>
        <v>100</v>
      </c>
      <c r="AB1701" s="349">
        <v>742</v>
      </c>
      <c r="AC1701" s="348">
        <f t="shared" si="6339"/>
        <v>642</v>
      </c>
      <c r="AD1701" s="350">
        <f t="shared" si="6340"/>
        <v>340</v>
      </c>
      <c r="AE1701" s="351">
        <v>200</v>
      </c>
      <c r="AF1701" s="352">
        <f t="shared" si="6341"/>
        <v>-140</v>
      </c>
      <c r="AG1701" s="352">
        <v>0</v>
      </c>
      <c r="AH1701" s="352">
        <f t="shared" si="6342"/>
        <v>-542</v>
      </c>
      <c r="AI1701" s="353">
        <f t="shared" si="6343"/>
        <v>-2.71</v>
      </c>
    </row>
    <row r="1702" spans="1:35" ht="15" hidden="1" customHeight="1" x14ac:dyDescent="0.3">
      <c r="A1702" s="359" t="s">
        <v>2496</v>
      </c>
      <c r="B1702" s="111">
        <v>2016</v>
      </c>
      <c r="C1702" s="111">
        <v>8</v>
      </c>
      <c r="D1702" s="112" t="s">
        <v>2298</v>
      </c>
      <c r="E1702" s="99">
        <v>42594</v>
      </c>
      <c r="F1702" s="113">
        <v>42613</v>
      </c>
      <c r="G1702" s="114">
        <f t="shared" ca="1" si="6331"/>
        <v>0</v>
      </c>
      <c r="H1702" s="115" t="s">
        <v>84</v>
      </c>
      <c r="I1702" s="115" t="s">
        <v>170</v>
      </c>
      <c r="J1702" s="115" t="s">
        <v>2495</v>
      </c>
      <c r="K1702" s="116" t="str">
        <f t="shared" ca="1" si="6332"/>
        <v>Completed</v>
      </c>
      <c r="L1702" s="111" t="s">
        <v>175</v>
      </c>
      <c r="M1702" s="111" t="s">
        <v>58</v>
      </c>
      <c r="N1702" s="111" t="s">
        <v>59</v>
      </c>
      <c r="O1702" s="111" t="s">
        <v>60</v>
      </c>
      <c r="P1702" s="111" t="s">
        <v>61</v>
      </c>
      <c r="Q1702" s="111" t="s">
        <v>62</v>
      </c>
      <c r="R1702" s="117">
        <v>1</v>
      </c>
      <c r="S1702" s="117">
        <v>2</v>
      </c>
      <c r="T1702" s="118">
        <v>500000</v>
      </c>
      <c r="U1702" s="118">
        <v>599408</v>
      </c>
      <c r="V1702" s="116">
        <f t="shared" si="6333"/>
        <v>0</v>
      </c>
      <c r="W1702" s="116">
        <f t="shared" si="6334"/>
        <v>500000</v>
      </c>
      <c r="X1702" s="118">
        <v>98</v>
      </c>
      <c r="Y1702" s="119">
        <f t="shared" si="6335"/>
        <v>1.6349464805274537E-4</v>
      </c>
      <c r="Z1702" s="120">
        <f t="shared" si="6336"/>
        <v>7.6530612244897958</v>
      </c>
      <c r="AA1702" s="121">
        <f t="shared" si="6337"/>
        <v>500</v>
      </c>
      <c r="AB1702" s="122">
        <f t="shared" si="6338"/>
        <v>500</v>
      </c>
      <c r="AC1702" s="121">
        <f t="shared" si="6339"/>
        <v>0</v>
      </c>
      <c r="AD1702" s="123">
        <f t="shared" si="6340"/>
        <v>1000</v>
      </c>
      <c r="AE1702" s="293">
        <v>750</v>
      </c>
      <c r="AF1702" s="124">
        <f t="shared" si="6341"/>
        <v>-250</v>
      </c>
      <c r="AG1702" s="124">
        <v>0</v>
      </c>
      <c r="AH1702" s="124">
        <f t="shared" si="6342"/>
        <v>250</v>
      </c>
      <c r="AI1702" s="340">
        <f t="shared" si="6343"/>
        <v>0.33333333333333331</v>
      </c>
    </row>
    <row r="1703" spans="1:35" ht="15" hidden="1" customHeight="1" x14ac:dyDescent="0.3">
      <c r="A1703" s="361" t="s">
        <v>2497</v>
      </c>
      <c r="B1703" s="97">
        <v>2016</v>
      </c>
      <c r="C1703" s="97">
        <v>8</v>
      </c>
      <c r="D1703" s="98" t="s">
        <v>2298</v>
      </c>
      <c r="E1703" s="99">
        <v>42594</v>
      </c>
      <c r="F1703" s="99">
        <v>42613</v>
      </c>
      <c r="G1703" s="100">
        <f t="shared" ca="1" si="6331"/>
        <v>0</v>
      </c>
      <c r="H1703" s="96" t="s">
        <v>84</v>
      </c>
      <c r="I1703" s="96" t="s">
        <v>170</v>
      </c>
      <c r="J1703" s="96" t="s">
        <v>2495</v>
      </c>
      <c r="K1703" s="101" t="str">
        <f t="shared" ca="1" si="6332"/>
        <v>Completed</v>
      </c>
      <c r="L1703" s="97" t="s">
        <v>1372</v>
      </c>
      <c r="M1703" s="97" t="s">
        <v>58</v>
      </c>
      <c r="N1703" s="97" t="s">
        <v>59</v>
      </c>
      <c r="O1703" s="97" t="s">
        <v>60</v>
      </c>
      <c r="P1703" s="97" t="s">
        <v>61</v>
      </c>
      <c r="Q1703" s="97" t="s">
        <v>62</v>
      </c>
      <c r="R1703" s="102">
        <v>0</v>
      </c>
      <c r="S1703" s="102">
        <v>2</v>
      </c>
      <c r="T1703" s="103">
        <v>0</v>
      </c>
      <c r="U1703" s="103"/>
      <c r="V1703" s="101">
        <f t="shared" si="6333"/>
        <v>0</v>
      </c>
      <c r="W1703" s="101">
        <f t="shared" si="6334"/>
        <v>0</v>
      </c>
      <c r="X1703" s="103"/>
      <c r="Y1703" s="104" t="e">
        <f t="shared" si="6335"/>
        <v>#DIV/0!</v>
      </c>
      <c r="Z1703" s="105" t="e">
        <f t="shared" si="6336"/>
        <v>#DIV/0!</v>
      </c>
      <c r="AA1703" s="106">
        <f t="shared" si="6337"/>
        <v>0</v>
      </c>
      <c r="AB1703" s="107">
        <f t="shared" si="6338"/>
        <v>0</v>
      </c>
      <c r="AC1703" s="106">
        <f t="shared" si="6339"/>
        <v>0</v>
      </c>
      <c r="AD1703" s="108">
        <f t="shared" si="6340"/>
        <v>0</v>
      </c>
      <c r="AE1703" s="298">
        <f>IF((SUMIF($J$7:$J$1048576,J1703,$U$7:$U$1048576))&gt;(SUMIF($J$7:$J$1048576,J1703,$T$7:$T$1048576)),AD1703,(IF(O1703="cpv",(U1703*S1703),(U1703*S1703/1000))))</f>
        <v>0</v>
      </c>
      <c r="AF1703" s="109">
        <f t="shared" si="6341"/>
        <v>0</v>
      </c>
      <c r="AG1703" s="109">
        <v>0</v>
      </c>
      <c r="AH1703" s="109">
        <f t="shared" si="6342"/>
        <v>0</v>
      </c>
      <c r="AI1703" s="341" t="e">
        <f t="shared" si="6343"/>
        <v>#DIV/0!</v>
      </c>
    </row>
    <row r="1704" spans="1:35" ht="15" hidden="1" customHeight="1" x14ac:dyDescent="0.3">
      <c r="A1704" s="361" t="s">
        <v>2498</v>
      </c>
      <c r="B1704" s="97">
        <v>2016</v>
      </c>
      <c r="C1704" s="97">
        <v>8</v>
      </c>
      <c r="D1704" s="98" t="s">
        <v>2298</v>
      </c>
      <c r="E1704" s="99">
        <v>42594</v>
      </c>
      <c r="F1704" s="99">
        <v>42613</v>
      </c>
      <c r="G1704" s="100">
        <f t="shared" ca="1" si="6331"/>
        <v>0</v>
      </c>
      <c r="H1704" s="96" t="s">
        <v>84</v>
      </c>
      <c r="I1704" s="96" t="s">
        <v>170</v>
      </c>
      <c r="J1704" s="96" t="s">
        <v>2495</v>
      </c>
      <c r="K1704" s="101" t="str">
        <f t="shared" ca="1" si="6332"/>
        <v>Completed</v>
      </c>
      <c r="L1704" s="97" t="s">
        <v>499</v>
      </c>
      <c r="M1704" s="97" t="s">
        <v>58</v>
      </c>
      <c r="N1704" s="97" t="s">
        <v>59</v>
      </c>
      <c r="O1704" s="97" t="s">
        <v>60</v>
      </c>
      <c r="P1704" s="97" t="s">
        <v>61</v>
      </c>
      <c r="Q1704" s="97" t="s">
        <v>62</v>
      </c>
      <c r="R1704" s="102">
        <v>0.15</v>
      </c>
      <c r="S1704" s="102">
        <v>2</v>
      </c>
      <c r="T1704" s="103">
        <v>500000</v>
      </c>
      <c r="U1704" s="103">
        <v>528695</v>
      </c>
      <c r="V1704" s="101">
        <f t="shared" si="6333"/>
        <v>0</v>
      </c>
      <c r="W1704" s="101">
        <f t="shared" si="6334"/>
        <v>500000</v>
      </c>
      <c r="X1704" s="103"/>
      <c r="Y1704" s="104">
        <f t="shared" si="6335"/>
        <v>0</v>
      </c>
      <c r="Z1704" s="105" t="e">
        <f t="shared" si="6336"/>
        <v>#DIV/0!</v>
      </c>
      <c r="AA1704" s="106">
        <f t="shared" si="6337"/>
        <v>75</v>
      </c>
      <c r="AB1704" s="107">
        <f t="shared" si="6338"/>
        <v>75</v>
      </c>
      <c r="AC1704" s="106">
        <f t="shared" si="6339"/>
        <v>0</v>
      </c>
      <c r="AD1704" s="108">
        <f t="shared" si="6340"/>
        <v>1000</v>
      </c>
      <c r="AE1704" s="298">
        <v>750</v>
      </c>
      <c r="AF1704" s="109">
        <f t="shared" si="6341"/>
        <v>-250</v>
      </c>
      <c r="AG1704" s="109">
        <v>0</v>
      </c>
      <c r="AH1704" s="109">
        <f t="shared" si="6342"/>
        <v>675</v>
      </c>
      <c r="AI1704" s="341">
        <f t="shared" si="6343"/>
        <v>0.9</v>
      </c>
    </row>
    <row r="1705" spans="1:35" ht="15" hidden="1" customHeight="1" thickBot="1" x14ac:dyDescent="0.3">
      <c r="A1705" s="363" t="s">
        <v>2499</v>
      </c>
      <c r="B1705" s="324">
        <v>2016</v>
      </c>
      <c r="C1705" s="324">
        <v>8</v>
      </c>
      <c r="D1705" s="325" t="s">
        <v>2298</v>
      </c>
      <c r="E1705" s="326">
        <v>42594</v>
      </c>
      <c r="F1705" s="326">
        <v>42613</v>
      </c>
      <c r="G1705" s="327">
        <f t="shared" ref="G1705:G1734" ca="1" si="6357">IF($N$1&gt;F1705,0,(F1705-$N$1))</f>
        <v>0</v>
      </c>
      <c r="H1705" s="328" t="s">
        <v>84</v>
      </c>
      <c r="I1705" s="328" t="s">
        <v>170</v>
      </c>
      <c r="J1705" s="328" t="s">
        <v>2495</v>
      </c>
      <c r="K1705" s="329" t="str">
        <f t="shared" ref="K1705:K1734" ca="1" si="6358">IF(F1705=0,$L$3,(IF(G1705=0,$L$1,$L$2)))</f>
        <v>Completed</v>
      </c>
      <c r="L1705" s="324" t="s">
        <v>64</v>
      </c>
      <c r="M1705" s="324" t="s">
        <v>58</v>
      </c>
      <c r="N1705" s="324" t="s">
        <v>59</v>
      </c>
      <c r="O1705" s="324" t="s">
        <v>60</v>
      </c>
      <c r="P1705" s="324" t="s">
        <v>61</v>
      </c>
      <c r="Q1705" s="324" t="s">
        <v>62</v>
      </c>
      <c r="R1705" s="330">
        <v>0.2</v>
      </c>
      <c r="S1705" s="330">
        <v>2</v>
      </c>
      <c r="T1705" s="331">
        <v>1000000</v>
      </c>
      <c r="U1705" s="331">
        <v>1000572</v>
      </c>
      <c r="V1705" s="329">
        <f t="shared" ref="V1705:V1734" si="6359">IF(U1705&gt;T1705,0,T1705-U1705)</f>
        <v>0</v>
      </c>
      <c r="W1705" s="329">
        <f t="shared" ref="W1705:W1734" si="6360">IF(U1705&gt;T1705,T1705,U1705)</f>
        <v>1000000</v>
      </c>
      <c r="X1705" s="331">
        <v>137</v>
      </c>
      <c r="Y1705" s="332">
        <f t="shared" ref="Y1705:Y1734" si="6361">X1705/U1705</f>
        <v>1.369216807985832E-4</v>
      </c>
      <c r="Z1705" s="333">
        <f t="shared" ref="Z1705:Z1734" si="6362">AE1705/X1705</f>
        <v>10.948905109489051</v>
      </c>
      <c r="AA1705" s="334">
        <f t="shared" ref="AA1705:AA1734" si="6363">IF(O1705="cpv",(T1705*R1705),(T1705/1000*R1705))</f>
        <v>200</v>
      </c>
      <c r="AB1705" s="335">
        <f t="shared" ref="AB1705:AB1734" si="6364">IF(O1705="cpv",(IF(V1705&gt;0,U1705*R1705,AA1705)),(IF(V1705&gt;0,U1705/1000*R1705,AA1705)))</f>
        <v>200</v>
      </c>
      <c r="AC1705" s="334">
        <f t="shared" ref="AC1705:AC1734" si="6365">AB1705-AA1705</f>
        <v>0</v>
      </c>
      <c r="AD1705" s="336">
        <f t="shared" ref="AD1705:AD1734" si="6366">IF(O1705="cpv",(T1705*S1705),(T1705/1000*S1705))</f>
        <v>2000</v>
      </c>
      <c r="AE1705" s="337">
        <v>1500</v>
      </c>
      <c r="AF1705" s="338">
        <f t="shared" ref="AF1705:AF1734" si="6367">AE1705-AD1705</f>
        <v>-500</v>
      </c>
      <c r="AG1705" s="338">
        <v>0</v>
      </c>
      <c r="AH1705" s="338">
        <f t="shared" ref="AH1705:AH1734" si="6368">AE1705-AB1705-AG1705</f>
        <v>1300</v>
      </c>
      <c r="AI1705" s="364">
        <f t="shared" ref="AI1705:AI1734" si="6369">AH1705/AE1705</f>
        <v>0.8666666666666667</v>
      </c>
    </row>
    <row r="1706" spans="1:35" ht="15" hidden="1" customHeight="1" x14ac:dyDescent="0.3">
      <c r="A1706" s="359" t="s">
        <v>2500</v>
      </c>
      <c r="B1706" s="111">
        <v>2016</v>
      </c>
      <c r="C1706" s="111">
        <v>8</v>
      </c>
      <c r="D1706" s="112" t="s">
        <v>2298</v>
      </c>
      <c r="E1706" s="113">
        <v>42594</v>
      </c>
      <c r="F1706" s="113">
        <v>42613</v>
      </c>
      <c r="G1706" s="114">
        <f t="shared" ca="1" si="6357"/>
        <v>0</v>
      </c>
      <c r="H1706" s="115" t="s">
        <v>84</v>
      </c>
      <c r="I1706" s="115" t="s">
        <v>170</v>
      </c>
      <c r="J1706" s="115" t="s">
        <v>2504</v>
      </c>
      <c r="K1706" s="116" t="str">
        <f t="shared" ca="1" si="6358"/>
        <v>Completed</v>
      </c>
      <c r="L1706" s="111" t="s">
        <v>64</v>
      </c>
      <c r="M1706" s="111" t="s">
        <v>58</v>
      </c>
      <c r="N1706" s="111" t="s">
        <v>59</v>
      </c>
      <c r="O1706" s="111" t="s">
        <v>60</v>
      </c>
      <c r="P1706" s="111" t="s">
        <v>61</v>
      </c>
      <c r="Q1706" s="111" t="s">
        <v>62</v>
      </c>
      <c r="R1706" s="117">
        <v>0.2</v>
      </c>
      <c r="S1706" s="117">
        <v>2</v>
      </c>
      <c r="T1706" s="118">
        <v>1500000</v>
      </c>
      <c r="U1706" s="118">
        <v>1500420</v>
      </c>
      <c r="V1706" s="116">
        <f t="shared" si="6359"/>
        <v>0</v>
      </c>
      <c r="W1706" s="116">
        <f t="shared" si="6360"/>
        <v>1500000</v>
      </c>
      <c r="X1706" s="118">
        <v>194</v>
      </c>
      <c r="Y1706" s="119">
        <f t="shared" si="6361"/>
        <v>1.29297130136895E-4</v>
      </c>
      <c r="Z1706" s="120">
        <f t="shared" si="6362"/>
        <v>12.88659793814433</v>
      </c>
      <c r="AA1706" s="121">
        <f t="shared" si="6363"/>
        <v>300</v>
      </c>
      <c r="AB1706" s="122">
        <f t="shared" si="6364"/>
        <v>300</v>
      </c>
      <c r="AC1706" s="121">
        <f t="shared" si="6365"/>
        <v>0</v>
      </c>
      <c r="AD1706" s="123">
        <f t="shared" si="6366"/>
        <v>3000</v>
      </c>
      <c r="AE1706" s="293">
        <v>2500</v>
      </c>
      <c r="AF1706" s="124">
        <f t="shared" si="6367"/>
        <v>-500</v>
      </c>
      <c r="AG1706" s="124">
        <v>0</v>
      </c>
      <c r="AH1706" s="124">
        <f t="shared" si="6368"/>
        <v>2200</v>
      </c>
      <c r="AI1706" s="340">
        <f t="shared" si="6369"/>
        <v>0.88</v>
      </c>
    </row>
    <row r="1707" spans="1:35" ht="15" hidden="1" customHeight="1" x14ac:dyDescent="0.3">
      <c r="A1707" s="361" t="s">
        <v>2501</v>
      </c>
      <c r="B1707" s="97">
        <v>2016</v>
      </c>
      <c r="C1707" s="97">
        <v>8</v>
      </c>
      <c r="D1707" s="98" t="s">
        <v>2298</v>
      </c>
      <c r="E1707" s="99">
        <v>42594</v>
      </c>
      <c r="F1707" s="99">
        <v>42613</v>
      </c>
      <c r="G1707" s="100">
        <f t="shared" ca="1" si="6357"/>
        <v>0</v>
      </c>
      <c r="H1707" s="96" t="s">
        <v>84</v>
      </c>
      <c r="I1707" s="96" t="s">
        <v>170</v>
      </c>
      <c r="J1707" s="96" t="s">
        <v>2504</v>
      </c>
      <c r="K1707" s="101" t="str">
        <f t="shared" ca="1" si="6358"/>
        <v>Completed</v>
      </c>
      <c r="L1707" s="97" t="s">
        <v>175</v>
      </c>
      <c r="M1707" s="97" t="s">
        <v>58</v>
      </c>
      <c r="N1707" s="97" t="s">
        <v>59</v>
      </c>
      <c r="O1707" s="97" t="s">
        <v>60</v>
      </c>
      <c r="P1707" s="97" t="s">
        <v>61</v>
      </c>
      <c r="Q1707" s="97" t="s">
        <v>62</v>
      </c>
      <c r="R1707" s="102">
        <v>1</v>
      </c>
      <c r="S1707" s="102">
        <v>2</v>
      </c>
      <c r="T1707" s="103">
        <v>1000000</v>
      </c>
      <c r="U1707" s="103">
        <v>1016772</v>
      </c>
      <c r="V1707" s="101">
        <f t="shared" si="6359"/>
        <v>0</v>
      </c>
      <c r="W1707" s="101">
        <f t="shared" si="6360"/>
        <v>1000000</v>
      </c>
      <c r="X1707" s="103">
        <v>27</v>
      </c>
      <c r="Y1707" s="104">
        <f t="shared" si="6361"/>
        <v>2.6554625815817117E-5</v>
      </c>
      <c r="Z1707" s="105">
        <f t="shared" si="6362"/>
        <v>64.81481481481481</v>
      </c>
      <c r="AA1707" s="106">
        <f t="shared" si="6363"/>
        <v>1000</v>
      </c>
      <c r="AB1707" s="107">
        <f t="shared" si="6364"/>
        <v>1000</v>
      </c>
      <c r="AC1707" s="106">
        <f t="shared" si="6365"/>
        <v>0</v>
      </c>
      <c r="AD1707" s="108">
        <f t="shared" si="6366"/>
        <v>2000</v>
      </c>
      <c r="AE1707" s="298">
        <v>1750</v>
      </c>
      <c r="AF1707" s="109">
        <f t="shared" si="6367"/>
        <v>-250</v>
      </c>
      <c r="AG1707" s="109">
        <v>0</v>
      </c>
      <c r="AH1707" s="109">
        <f t="shared" si="6368"/>
        <v>750</v>
      </c>
      <c r="AI1707" s="341">
        <f t="shared" si="6369"/>
        <v>0.42857142857142855</v>
      </c>
    </row>
    <row r="1708" spans="1:35" ht="15" hidden="1" customHeight="1" x14ac:dyDescent="0.3">
      <c r="A1708" s="361" t="s">
        <v>2502</v>
      </c>
      <c r="B1708" s="97">
        <v>2016</v>
      </c>
      <c r="C1708" s="97">
        <v>8</v>
      </c>
      <c r="D1708" s="98" t="s">
        <v>2298</v>
      </c>
      <c r="E1708" s="99">
        <v>42594</v>
      </c>
      <c r="F1708" s="99">
        <v>42613</v>
      </c>
      <c r="G1708" s="100">
        <f t="shared" ca="1" si="6357"/>
        <v>0</v>
      </c>
      <c r="H1708" s="96" t="s">
        <v>84</v>
      </c>
      <c r="I1708" s="96" t="s">
        <v>170</v>
      </c>
      <c r="J1708" s="96" t="s">
        <v>2504</v>
      </c>
      <c r="K1708" s="101" t="str">
        <f t="shared" ca="1" si="6358"/>
        <v>Completed</v>
      </c>
      <c r="L1708" s="97" t="s">
        <v>1372</v>
      </c>
      <c r="M1708" s="97" t="s">
        <v>58</v>
      </c>
      <c r="N1708" s="97" t="s">
        <v>59</v>
      </c>
      <c r="O1708" s="97" t="s">
        <v>60</v>
      </c>
      <c r="P1708" s="97" t="s">
        <v>61</v>
      </c>
      <c r="Q1708" s="97" t="s">
        <v>62</v>
      </c>
      <c r="R1708" s="102">
        <v>0</v>
      </c>
      <c r="S1708" s="102">
        <v>2</v>
      </c>
      <c r="T1708" s="103">
        <v>0</v>
      </c>
      <c r="U1708" s="103"/>
      <c r="V1708" s="101">
        <f t="shared" si="6359"/>
        <v>0</v>
      </c>
      <c r="W1708" s="101">
        <f t="shared" si="6360"/>
        <v>0</v>
      </c>
      <c r="X1708" s="103"/>
      <c r="Y1708" s="104" t="e">
        <f t="shared" si="6361"/>
        <v>#DIV/0!</v>
      </c>
      <c r="Z1708" s="105" t="e">
        <f t="shared" si="6362"/>
        <v>#DIV/0!</v>
      </c>
      <c r="AA1708" s="106">
        <f t="shared" si="6363"/>
        <v>0</v>
      </c>
      <c r="AB1708" s="107">
        <f t="shared" si="6364"/>
        <v>0</v>
      </c>
      <c r="AC1708" s="106">
        <f t="shared" si="6365"/>
        <v>0</v>
      </c>
      <c r="AD1708" s="108">
        <f t="shared" si="6366"/>
        <v>0</v>
      </c>
      <c r="AE1708" s="298">
        <f>IF((SUMIF($J$7:$J$1048576,J1708,$U$7:$U$1048576))&gt;(SUMIF($J$7:$J$1048576,J1708,$T$7:$T$1048576)),AD1708,(IF(O1708="cpv",(U1708*S1708),(U1708*S1708/1000))))</f>
        <v>0</v>
      </c>
      <c r="AF1708" s="109">
        <f t="shared" si="6367"/>
        <v>0</v>
      </c>
      <c r="AG1708" s="109">
        <v>0</v>
      </c>
      <c r="AH1708" s="109">
        <f t="shared" si="6368"/>
        <v>0</v>
      </c>
      <c r="AI1708" s="341" t="e">
        <f t="shared" si="6369"/>
        <v>#DIV/0!</v>
      </c>
    </row>
    <row r="1709" spans="1:35" ht="15.75" hidden="1" customHeight="1" thickBot="1" x14ac:dyDescent="0.3">
      <c r="A1709" s="360" t="s">
        <v>2503</v>
      </c>
      <c r="B1709" s="157">
        <v>2016</v>
      </c>
      <c r="C1709" s="157">
        <v>8</v>
      </c>
      <c r="D1709" s="342" t="s">
        <v>2298</v>
      </c>
      <c r="E1709" s="159">
        <v>42594</v>
      </c>
      <c r="F1709" s="159">
        <v>42613</v>
      </c>
      <c r="G1709" s="343">
        <f t="shared" ca="1" si="6357"/>
        <v>0</v>
      </c>
      <c r="H1709" s="156" t="s">
        <v>84</v>
      </c>
      <c r="I1709" s="156" t="s">
        <v>170</v>
      </c>
      <c r="J1709" s="156" t="s">
        <v>2504</v>
      </c>
      <c r="K1709" s="344" t="str">
        <f t="shared" ca="1" si="6358"/>
        <v>Completed</v>
      </c>
      <c r="L1709" s="157" t="s">
        <v>57</v>
      </c>
      <c r="M1709" s="157" t="s">
        <v>58</v>
      </c>
      <c r="N1709" s="157" t="s">
        <v>59</v>
      </c>
      <c r="O1709" s="157" t="s">
        <v>60</v>
      </c>
      <c r="P1709" s="157" t="s">
        <v>61</v>
      </c>
      <c r="Q1709" s="157" t="s">
        <v>62</v>
      </c>
      <c r="R1709" s="158">
        <v>0.5</v>
      </c>
      <c r="S1709" s="158">
        <v>2</v>
      </c>
      <c r="T1709" s="345">
        <v>1000000</v>
      </c>
      <c r="U1709" s="345">
        <v>1000155</v>
      </c>
      <c r="V1709" s="344">
        <f t="shared" si="6359"/>
        <v>0</v>
      </c>
      <c r="W1709" s="344">
        <f t="shared" si="6360"/>
        <v>1000000</v>
      </c>
      <c r="X1709" s="345"/>
      <c r="Y1709" s="346">
        <f t="shared" si="6361"/>
        <v>0</v>
      </c>
      <c r="Z1709" s="347" t="e">
        <f t="shared" si="6362"/>
        <v>#DIV/0!</v>
      </c>
      <c r="AA1709" s="348">
        <f t="shared" si="6363"/>
        <v>500</v>
      </c>
      <c r="AB1709" s="349">
        <f t="shared" si="6364"/>
        <v>500</v>
      </c>
      <c r="AC1709" s="348">
        <f t="shared" si="6365"/>
        <v>0</v>
      </c>
      <c r="AD1709" s="350">
        <f t="shared" si="6366"/>
        <v>2000</v>
      </c>
      <c r="AE1709" s="351">
        <v>1750</v>
      </c>
      <c r="AF1709" s="352">
        <f t="shared" si="6367"/>
        <v>-250</v>
      </c>
      <c r="AG1709" s="352">
        <v>0</v>
      </c>
      <c r="AH1709" s="352">
        <f t="shared" si="6368"/>
        <v>1250</v>
      </c>
      <c r="AI1709" s="353">
        <f t="shared" si="6369"/>
        <v>0.7142857142857143</v>
      </c>
    </row>
    <row r="1710" spans="1:35" ht="15" hidden="1" customHeight="1" x14ac:dyDescent="0.3">
      <c r="A1710" s="359" t="s">
        <v>2505</v>
      </c>
      <c r="B1710" s="111">
        <v>2016</v>
      </c>
      <c r="C1710" s="111">
        <v>8</v>
      </c>
      <c r="D1710" s="112" t="s">
        <v>2298</v>
      </c>
      <c r="E1710" s="113">
        <v>42594</v>
      </c>
      <c r="F1710" s="113">
        <v>42613</v>
      </c>
      <c r="G1710" s="114">
        <f t="shared" ca="1" si="6357"/>
        <v>0</v>
      </c>
      <c r="H1710" s="115" t="s">
        <v>84</v>
      </c>
      <c r="I1710" s="115" t="s">
        <v>170</v>
      </c>
      <c r="J1710" s="115" t="s">
        <v>2509</v>
      </c>
      <c r="K1710" s="116" t="str">
        <f t="shared" ca="1" si="6358"/>
        <v>Completed</v>
      </c>
      <c r="L1710" s="111" t="s">
        <v>64</v>
      </c>
      <c r="M1710" s="111" t="s">
        <v>58</v>
      </c>
      <c r="N1710" s="111" t="s">
        <v>59</v>
      </c>
      <c r="O1710" s="111" t="s">
        <v>60</v>
      </c>
      <c r="P1710" s="111" t="s">
        <v>61</v>
      </c>
      <c r="Q1710" s="111" t="s">
        <v>62</v>
      </c>
      <c r="R1710" s="117">
        <v>0.2</v>
      </c>
      <c r="S1710" s="117">
        <v>2</v>
      </c>
      <c r="T1710" s="118">
        <v>1500000</v>
      </c>
      <c r="U1710" s="118">
        <v>1500572</v>
      </c>
      <c r="V1710" s="116">
        <f t="shared" si="6359"/>
        <v>0</v>
      </c>
      <c r="W1710" s="116">
        <f t="shared" si="6360"/>
        <v>1500000</v>
      </c>
      <c r="X1710" s="118">
        <v>207</v>
      </c>
      <c r="Y1710" s="119">
        <f t="shared" si="6361"/>
        <v>1.3794739605963593E-4</v>
      </c>
      <c r="Z1710" s="120">
        <f t="shared" si="6362"/>
        <v>12.077294685990339</v>
      </c>
      <c r="AA1710" s="121">
        <f t="shared" si="6363"/>
        <v>300</v>
      </c>
      <c r="AB1710" s="122">
        <f t="shared" si="6364"/>
        <v>300</v>
      </c>
      <c r="AC1710" s="121">
        <f t="shared" si="6365"/>
        <v>0</v>
      </c>
      <c r="AD1710" s="123">
        <f t="shared" si="6366"/>
        <v>3000</v>
      </c>
      <c r="AE1710" s="293">
        <v>2500</v>
      </c>
      <c r="AF1710" s="124">
        <f t="shared" si="6367"/>
        <v>-500</v>
      </c>
      <c r="AG1710" s="124">
        <v>0</v>
      </c>
      <c r="AH1710" s="124">
        <f t="shared" si="6368"/>
        <v>2200</v>
      </c>
      <c r="AI1710" s="340">
        <f t="shared" si="6369"/>
        <v>0.88</v>
      </c>
    </row>
    <row r="1711" spans="1:35" ht="15" hidden="1" customHeight="1" x14ac:dyDescent="0.3">
      <c r="A1711" s="361" t="s">
        <v>2506</v>
      </c>
      <c r="B1711" s="97">
        <v>2016</v>
      </c>
      <c r="C1711" s="97">
        <v>8</v>
      </c>
      <c r="D1711" s="98" t="s">
        <v>2298</v>
      </c>
      <c r="E1711" s="99">
        <v>42594</v>
      </c>
      <c r="F1711" s="99">
        <v>42613</v>
      </c>
      <c r="G1711" s="100">
        <f t="shared" ca="1" si="6357"/>
        <v>0</v>
      </c>
      <c r="H1711" s="96" t="s">
        <v>84</v>
      </c>
      <c r="I1711" s="96" t="s">
        <v>170</v>
      </c>
      <c r="J1711" s="96" t="s">
        <v>2509</v>
      </c>
      <c r="K1711" s="101" t="str">
        <f t="shared" ca="1" si="6358"/>
        <v>Completed</v>
      </c>
      <c r="L1711" s="97" t="s">
        <v>175</v>
      </c>
      <c r="M1711" s="97" t="s">
        <v>58</v>
      </c>
      <c r="N1711" s="97" t="s">
        <v>59</v>
      </c>
      <c r="O1711" s="97" t="s">
        <v>60</v>
      </c>
      <c r="P1711" s="97" t="s">
        <v>61</v>
      </c>
      <c r="Q1711" s="97" t="s">
        <v>62</v>
      </c>
      <c r="R1711" s="102">
        <v>1</v>
      </c>
      <c r="S1711" s="102">
        <v>2</v>
      </c>
      <c r="T1711" s="103">
        <v>1000000</v>
      </c>
      <c r="U1711" s="103">
        <v>1600259</v>
      </c>
      <c r="V1711" s="101">
        <f t="shared" si="6359"/>
        <v>0</v>
      </c>
      <c r="W1711" s="101">
        <f t="shared" si="6360"/>
        <v>1000000</v>
      </c>
      <c r="X1711" s="103">
        <v>202</v>
      </c>
      <c r="Y1711" s="104">
        <f t="shared" si="6361"/>
        <v>1.2622956658890841E-4</v>
      </c>
      <c r="Z1711" s="105">
        <f t="shared" si="6362"/>
        <v>8.6633663366336631</v>
      </c>
      <c r="AA1711" s="106">
        <f t="shared" si="6363"/>
        <v>1000</v>
      </c>
      <c r="AB1711" s="107">
        <f t="shared" si="6364"/>
        <v>1000</v>
      </c>
      <c r="AC1711" s="106">
        <f t="shared" si="6365"/>
        <v>0</v>
      </c>
      <c r="AD1711" s="108">
        <f t="shared" si="6366"/>
        <v>2000</v>
      </c>
      <c r="AE1711" s="298">
        <v>1750</v>
      </c>
      <c r="AF1711" s="109">
        <f t="shared" si="6367"/>
        <v>-250</v>
      </c>
      <c r="AG1711" s="109">
        <v>0</v>
      </c>
      <c r="AH1711" s="109">
        <f t="shared" si="6368"/>
        <v>750</v>
      </c>
      <c r="AI1711" s="341">
        <f t="shared" si="6369"/>
        <v>0.42857142857142855</v>
      </c>
    </row>
    <row r="1712" spans="1:35" ht="15" hidden="1" customHeight="1" x14ac:dyDescent="0.3">
      <c r="A1712" s="361" t="s">
        <v>2507</v>
      </c>
      <c r="B1712" s="97">
        <v>2016</v>
      </c>
      <c r="C1712" s="97">
        <v>8</v>
      </c>
      <c r="D1712" s="98" t="s">
        <v>2298</v>
      </c>
      <c r="E1712" s="99">
        <v>42594</v>
      </c>
      <c r="F1712" s="99">
        <v>42613</v>
      </c>
      <c r="G1712" s="100">
        <f t="shared" ca="1" si="6357"/>
        <v>0</v>
      </c>
      <c r="H1712" s="96" t="s">
        <v>84</v>
      </c>
      <c r="I1712" s="96" t="s">
        <v>170</v>
      </c>
      <c r="J1712" s="96" t="s">
        <v>2509</v>
      </c>
      <c r="K1712" s="101" t="str">
        <f t="shared" ca="1" si="6358"/>
        <v>Completed</v>
      </c>
      <c r="L1712" s="97" t="s">
        <v>1372</v>
      </c>
      <c r="M1712" s="97" t="s">
        <v>58</v>
      </c>
      <c r="N1712" s="97" t="s">
        <v>59</v>
      </c>
      <c r="O1712" s="97" t="s">
        <v>60</v>
      </c>
      <c r="P1712" s="97" t="s">
        <v>61</v>
      </c>
      <c r="Q1712" s="97" t="s">
        <v>62</v>
      </c>
      <c r="R1712" s="102">
        <v>0</v>
      </c>
      <c r="S1712" s="102">
        <v>2</v>
      </c>
      <c r="T1712" s="103">
        <v>0</v>
      </c>
      <c r="U1712" s="103"/>
      <c r="V1712" s="101">
        <f t="shared" si="6359"/>
        <v>0</v>
      </c>
      <c r="W1712" s="101">
        <f t="shared" si="6360"/>
        <v>0</v>
      </c>
      <c r="X1712" s="103"/>
      <c r="Y1712" s="104" t="e">
        <f t="shared" si="6361"/>
        <v>#DIV/0!</v>
      </c>
      <c r="Z1712" s="105" t="e">
        <f t="shared" si="6362"/>
        <v>#DIV/0!</v>
      </c>
      <c r="AA1712" s="106">
        <f t="shared" si="6363"/>
        <v>0</v>
      </c>
      <c r="AB1712" s="107">
        <f t="shared" si="6364"/>
        <v>0</v>
      </c>
      <c r="AC1712" s="106">
        <f t="shared" si="6365"/>
        <v>0</v>
      </c>
      <c r="AD1712" s="108">
        <f t="shared" si="6366"/>
        <v>0</v>
      </c>
      <c r="AE1712" s="298">
        <v>0</v>
      </c>
      <c r="AF1712" s="109">
        <f t="shared" si="6367"/>
        <v>0</v>
      </c>
      <c r="AG1712" s="109">
        <v>0</v>
      </c>
      <c r="AH1712" s="109">
        <f t="shared" si="6368"/>
        <v>0</v>
      </c>
      <c r="AI1712" s="341" t="e">
        <f t="shared" si="6369"/>
        <v>#DIV/0!</v>
      </c>
    </row>
    <row r="1713" spans="1:35" ht="15.75" hidden="1" customHeight="1" thickBot="1" x14ac:dyDescent="0.3">
      <c r="A1713" s="360" t="s">
        <v>2508</v>
      </c>
      <c r="B1713" s="157">
        <v>2016</v>
      </c>
      <c r="C1713" s="157">
        <v>8</v>
      </c>
      <c r="D1713" s="342" t="s">
        <v>2298</v>
      </c>
      <c r="E1713" s="159">
        <v>42594</v>
      </c>
      <c r="F1713" s="159">
        <v>42613</v>
      </c>
      <c r="G1713" s="343">
        <f t="shared" ca="1" si="6357"/>
        <v>0</v>
      </c>
      <c r="H1713" s="156" t="s">
        <v>84</v>
      </c>
      <c r="I1713" s="156" t="s">
        <v>170</v>
      </c>
      <c r="J1713" s="156" t="s">
        <v>2509</v>
      </c>
      <c r="K1713" s="344" t="str">
        <f t="shared" ca="1" si="6358"/>
        <v>Completed</v>
      </c>
      <c r="L1713" s="157" t="s">
        <v>82</v>
      </c>
      <c r="M1713" s="157" t="s">
        <v>58</v>
      </c>
      <c r="N1713" s="157" t="s">
        <v>59</v>
      </c>
      <c r="O1713" s="157" t="s">
        <v>60</v>
      </c>
      <c r="P1713" s="157" t="s">
        <v>61</v>
      </c>
      <c r="Q1713" s="157" t="s">
        <v>62</v>
      </c>
      <c r="R1713" s="158">
        <v>0.1</v>
      </c>
      <c r="S1713" s="158">
        <v>2</v>
      </c>
      <c r="T1713" s="345">
        <v>1000000</v>
      </c>
      <c r="U1713" s="345">
        <v>1005746</v>
      </c>
      <c r="V1713" s="344">
        <f t="shared" si="6359"/>
        <v>0</v>
      </c>
      <c r="W1713" s="344">
        <f t="shared" si="6360"/>
        <v>1000000</v>
      </c>
      <c r="X1713" s="345"/>
      <c r="Y1713" s="346">
        <f t="shared" si="6361"/>
        <v>0</v>
      </c>
      <c r="Z1713" s="347" t="e">
        <f t="shared" si="6362"/>
        <v>#DIV/0!</v>
      </c>
      <c r="AA1713" s="348">
        <f t="shared" si="6363"/>
        <v>100</v>
      </c>
      <c r="AB1713" s="349">
        <f t="shared" si="6364"/>
        <v>100</v>
      </c>
      <c r="AC1713" s="348">
        <f t="shared" si="6365"/>
        <v>0</v>
      </c>
      <c r="AD1713" s="350">
        <f t="shared" si="6366"/>
        <v>2000</v>
      </c>
      <c r="AE1713" s="351">
        <v>1750</v>
      </c>
      <c r="AF1713" s="352">
        <f t="shared" si="6367"/>
        <v>-250</v>
      </c>
      <c r="AG1713" s="352">
        <v>0</v>
      </c>
      <c r="AH1713" s="352">
        <f t="shared" si="6368"/>
        <v>1650</v>
      </c>
      <c r="AI1713" s="353">
        <f t="shared" si="6369"/>
        <v>0.94285714285714284</v>
      </c>
    </row>
    <row r="1714" spans="1:35" ht="15" hidden="1" customHeight="1" x14ac:dyDescent="0.3">
      <c r="A1714" s="359" t="s">
        <v>2510</v>
      </c>
      <c r="B1714" s="111">
        <v>2016</v>
      </c>
      <c r="C1714" s="111">
        <v>8</v>
      </c>
      <c r="D1714" s="112" t="s">
        <v>2298</v>
      </c>
      <c r="E1714" s="113">
        <v>42594</v>
      </c>
      <c r="F1714" s="113">
        <v>42613</v>
      </c>
      <c r="G1714" s="114">
        <f t="shared" ca="1" si="6357"/>
        <v>0</v>
      </c>
      <c r="H1714" s="115" t="s">
        <v>54</v>
      </c>
      <c r="I1714" s="115" t="s">
        <v>55</v>
      </c>
      <c r="J1714" s="115" t="s">
        <v>2513</v>
      </c>
      <c r="K1714" s="116" t="str">
        <f t="shared" ca="1" si="6358"/>
        <v>Completed</v>
      </c>
      <c r="L1714" s="111" t="s">
        <v>64</v>
      </c>
      <c r="M1714" s="111" t="s">
        <v>58</v>
      </c>
      <c r="N1714" s="111" t="s">
        <v>59</v>
      </c>
      <c r="O1714" s="111" t="s">
        <v>60</v>
      </c>
      <c r="P1714" s="111" t="s">
        <v>61</v>
      </c>
      <c r="Q1714" s="111" t="s">
        <v>62</v>
      </c>
      <c r="R1714" s="117">
        <v>0.2</v>
      </c>
      <c r="S1714" s="117">
        <v>1</v>
      </c>
      <c r="T1714" s="118">
        <v>3000000</v>
      </c>
      <c r="U1714" s="118">
        <v>3000406</v>
      </c>
      <c r="V1714" s="116">
        <f t="shared" si="6359"/>
        <v>0</v>
      </c>
      <c r="W1714" s="116">
        <f t="shared" si="6360"/>
        <v>3000000</v>
      </c>
      <c r="X1714" s="118">
        <v>563</v>
      </c>
      <c r="Y1714" s="119">
        <f t="shared" si="6361"/>
        <v>1.8764127254778187E-4</v>
      </c>
      <c r="Z1714" s="120">
        <f t="shared" si="6362"/>
        <v>3.5523978685612789</v>
      </c>
      <c r="AA1714" s="121">
        <f t="shared" si="6363"/>
        <v>600</v>
      </c>
      <c r="AB1714" s="122">
        <f t="shared" si="6364"/>
        <v>600</v>
      </c>
      <c r="AC1714" s="121">
        <f t="shared" si="6365"/>
        <v>0</v>
      </c>
      <c r="AD1714" s="123">
        <f t="shared" si="6366"/>
        <v>3000</v>
      </c>
      <c r="AE1714" s="293">
        <v>2000</v>
      </c>
      <c r="AF1714" s="124">
        <f t="shared" si="6367"/>
        <v>-1000</v>
      </c>
      <c r="AG1714" s="124">
        <v>0</v>
      </c>
      <c r="AH1714" s="124">
        <f t="shared" si="6368"/>
        <v>1400</v>
      </c>
      <c r="AI1714" s="340">
        <f t="shared" si="6369"/>
        <v>0.7</v>
      </c>
    </row>
    <row r="1715" spans="1:35" ht="15" hidden="1" customHeight="1" x14ac:dyDescent="0.3">
      <c r="A1715" s="361" t="s">
        <v>2511</v>
      </c>
      <c r="B1715" s="97">
        <v>2016</v>
      </c>
      <c r="C1715" s="97">
        <v>8</v>
      </c>
      <c r="D1715" s="98" t="s">
        <v>2298</v>
      </c>
      <c r="E1715" s="99">
        <v>42594</v>
      </c>
      <c r="F1715" s="99">
        <v>42613</v>
      </c>
      <c r="G1715" s="100">
        <f t="shared" ca="1" si="6357"/>
        <v>0</v>
      </c>
      <c r="H1715" s="96" t="s">
        <v>54</v>
      </c>
      <c r="I1715" s="96" t="s">
        <v>55</v>
      </c>
      <c r="J1715" s="96" t="s">
        <v>2513</v>
      </c>
      <c r="K1715" s="101" t="str">
        <f t="shared" ca="1" si="6358"/>
        <v>Completed</v>
      </c>
      <c r="L1715" s="97" t="s">
        <v>175</v>
      </c>
      <c r="M1715" s="97" t="s">
        <v>58</v>
      </c>
      <c r="N1715" s="97" t="s">
        <v>59</v>
      </c>
      <c r="O1715" s="97" t="s">
        <v>60</v>
      </c>
      <c r="P1715" s="97" t="s">
        <v>61</v>
      </c>
      <c r="Q1715" s="97" t="s">
        <v>62</v>
      </c>
      <c r="R1715" s="102">
        <v>0</v>
      </c>
      <c r="S1715" s="102">
        <v>1</v>
      </c>
      <c r="T1715" s="103">
        <v>3000000</v>
      </c>
      <c r="U1715" s="103">
        <v>0</v>
      </c>
      <c r="V1715" s="101">
        <f t="shared" si="6359"/>
        <v>3000000</v>
      </c>
      <c r="W1715" s="101">
        <f t="shared" si="6360"/>
        <v>0</v>
      </c>
      <c r="X1715" s="103"/>
      <c r="Y1715" s="104" t="e">
        <f t="shared" si="6361"/>
        <v>#DIV/0!</v>
      </c>
      <c r="Z1715" s="105" t="e">
        <f t="shared" si="6362"/>
        <v>#DIV/0!</v>
      </c>
      <c r="AA1715" s="106">
        <f t="shared" si="6363"/>
        <v>0</v>
      </c>
      <c r="AB1715" s="107">
        <f t="shared" si="6364"/>
        <v>0</v>
      </c>
      <c r="AC1715" s="106">
        <f t="shared" si="6365"/>
        <v>0</v>
      </c>
      <c r="AD1715" s="108">
        <f t="shared" si="6366"/>
        <v>3000</v>
      </c>
      <c r="AE1715" s="298">
        <f>IF((SUMIF($J$7:$J$1048576,J1715,$U$7:$U$1048576))&gt;(SUMIF($J$7:$J$1048576,J1715,$T$7:$T$1048576)),AD1715,(IF(O1715="cpv",(U1715*S1715),(U1715*S1715/1000))))</f>
        <v>0</v>
      </c>
      <c r="AF1715" s="109">
        <f t="shared" si="6367"/>
        <v>-3000</v>
      </c>
      <c r="AG1715" s="109">
        <v>0</v>
      </c>
      <c r="AH1715" s="109">
        <f t="shared" si="6368"/>
        <v>0</v>
      </c>
      <c r="AI1715" s="341" t="e">
        <f t="shared" si="6369"/>
        <v>#DIV/0!</v>
      </c>
    </row>
    <row r="1716" spans="1:35" ht="15.75" hidden="1" customHeight="1" thickBot="1" x14ac:dyDescent="0.3">
      <c r="A1716" s="360" t="s">
        <v>2512</v>
      </c>
      <c r="B1716" s="157">
        <v>2016</v>
      </c>
      <c r="C1716" s="157">
        <v>8</v>
      </c>
      <c r="D1716" s="342" t="s">
        <v>2298</v>
      </c>
      <c r="E1716" s="159">
        <v>42594</v>
      </c>
      <c r="F1716" s="159">
        <v>42613</v>
      </c>
      <c r="G1716" s="343">
        <f t="shared" ca="1" si="6357"/>
        <v>0</v>
      </c>
      <c r="H1716" s="156" t="s">
        <v>54</v>
      </c>
      <c r="I1716" s="156" t="s">
        <v>55</v>
      </c>
      <c r="J1716" s="156" t="s">
        <v>2513</v>
      </c>
      <c r="K1716" s="344" t="str">
        <f t="shared" ca="1" si="6358"/>
        <v>Completed</v>
      </c>
      <c r="L1716" s="157" t="s">
        <v>2386</v>
      </c>
      <c r="M1716" s="157" t="s">
        <v>58</v>
      </c>
      <c r="N1716" s="157" t="s">
        <v>59</v>
      </c>
      <c r="O1716" s="157" t="s">
        <v>60</v>
      </c>
      <c r="P1716" s="157" t="s">
        <v>61</v>
      </c>
      <c r="Q1716" s="157" t="s">
        <v>62</v>
      </c>
      <c r="R1716" s="158">
        <v>0.3</v>
      </c>
      <c r="S1716" s="158">
        <v>1</v>
      </c>
      <c r="T1716" s="345">
        <v>2000000</v>
      </c>
      <c r="U1716" s="345">
        <v>2202496</v>
      </c>
      <c r="V1716" s="344">
        <f t="shared" si="6359"/>
        <v>0</v>
      </c>
      <c r="W1716" s="344">
        <f t="shared" si="6360"/>
        <v>2000000</v>
      </c>
      <c r="X1716" s="345">
        <v>314</v>
      </c>
      <c r="Y1716" s="346">
        <f t="shared" si="6361"/>
        <v>1.4256552565816239E-4</v>
      </c>
      <c r="Z1716" s="347">
        <f t="shared" si="6362"/>
        <v>4.3046496815286623</v>
      </c>
      <c r="AA1716" s="348">
        <f t="shared" si="6363"/>
        <v>600</v>
      </c>
      <c r="AB1716" s="349">
        <f t="shared" si="6364"/>
        <v>600</v>
      </c>
      <c r="AC1716" s="348">
        <f t="shared" si="6365"/>
        <v>0</v>
      </c>
      <c r="AD1716" s="350">
        <f t="shared" si="6366"/>
        <v>2000</v>
      </c>
      <c r="AE1716" s="351">
        <v>1351.66</v>
      </c>
      <c r="AF1716" s="352">
        <f t="shared" si="6367"/>
        <v>-648.33999999999992</v>
      </c>
      <c r="AG1716" s="352">
        <v>0</v>
      </c>
      <c r="AH1716" s="352">
        <f t="shared" si="6368"/>
        <v>751.66000000000008</v>
      </c>
      <c r="AI1716" s="353">
        <f t="shared" si="6369"/>
        <v>0.5561013864433364</v>
      </c>
    </row>
    <row r="1717" spans="1:35" ht="15" hidden="1" customHeight="1" x14ac:dyDescent="0.3">
      <c r="A1717" s="359" t="s">
        <v>2514</v>
      </c>
      <c r="B1717" s="111">
        <v>2016</v>
      </c>
      <c r="C1717" s="111">
        <v>8</v>
      </c>
      <c r="D1717" s="112" t="s">
        <v>2298</v>
      </c>
      <c r="E1717" s="113">
        <v>42597</v>
      </c>
      <c r="F1717" s="113">
        <v>42613</v>
      </c>
      <c r="G1717" s="114">
        <f t="shared" ca="1" si="6357"/>
        <v>0</v>
      </c>
      <c r="H1717" s="115" t="s">
        <v>54</v>
      </c>
      <c r="I1717" s="115" t="s">
        <v>55</v>
      </c>
      <c r="J1717" s="115" t="s">
        <v>2517</v>
      </c>
      <c r="K1717" s="116" t="str">
        <f t="shared" ca="1" si="6358"/>
        <v>Completed</v>
      </c>
      <c r="L1717" s="111" t="s">
        <v>2135</v>
      </c>
      <c r="M1717" s="111" t="s">
        <v>58</v>
      </c>
      <c r="N1717" s="111" t="s">
        <v>108</v>
      </c>
      <c r="O1717" s="111" t="s">
        <v>109</v>
      </c>
      <c r="P1717" s="111" t="s">
        <v>100</v>
      </c>
      <c r="Q1717" s="111" t="s">
        <v>101</v>
      </c>
      <c r="R1717" s="117">
        <v>0.01</v>
      </c>
      <c r="S1717" s="117">
        <v>0.04</v>
      </c>
      <c r="T1717" s="118">
        <v>140000</v>
      </c>
      <c r="U1717" s="118">
        <v>101349</v>
      </c>
      <c r="V1717" s="116">
        <f t="shared" si="6359"/>
        <v>38651</v>
      </c>
      <c r="W1717" s="116">
        <f t="shared" si="6360"/>
        <v>101349</v>
      </c>
      <c r="X1717" s="118">
        <v>4719</v>
      </c>
      <c r="Y1717" s="119">
        <f t="shared" si="6361"/>
        <v>4.6561880235621467E-2</v>
      </c>
      <c r="Z1717" s="120">
        <f t="shared" si="6362"/>
        <v>0.52977325704598432</v>
      </c>
      <c r="AA1717" s="121">
        <f t="shared" si="6363"/>
        <v>1400</v>
      </c>
      <c r="AB1717" s="122">
        <f t="shared" si="6364"/>
        <v>1013.49</v>
      </c>
      <c r="AC1717" s="121">
        <f t="shared" si="6365"/>
        <v>-386.51</v>
      </c>
      <c r="AD1717" s="123">
        <f t="shared" si="6366"/>
        <v>5600</v>
      </c>
      <c r="AE1717" s="293">
        <v>2500</v>
      </c>
      <c r="AF1717" s="124">
        <f t="shared" si="6367"/>
        <v>-3100</v>
      </c>
      <c r="AG1717" s="124">
        <v>0</v>
      </c>
      <c r="AH1717" s="124">
        <f t="shared" si="6368"/>
        <v>1486.51</v>
      </c>
      <c r="AI1717" s="340">
        <f t="shared" si="6369"/>
        <v>0.59460400000000002</v>
      </c>
    </row>
    <row r="1718" spans="1:35" ht="15" hidden="1" customHeight="1" x14ac:dyDescent="0.3">
      <c r="A1718" s="361" t="s">
        <v>2515</v>
      </c>
      <c r="B1718" s="97">
        <v>2016</v>
      </c>
      <c r="C1718" s="97">
        <v>8</v>
      </c>
      <c r="D1718" s="98" t="s">
        <v>2298</v>
      </c>
      <c r="E1718" s="99">
        <v>42597</v>
      </c>
      <c r="F1718" s="99">
        <v>42613</v>
      </c>
      <c r="G1718" s="100">
        <f t="shared" ca="1" si="6357"/>
        <v>0</v>
      </c>
      <c r="H1718" s="96" t="s">
        <v>54</v>
      </c>
      <c r="I1718" s="96" t="s">
        <v>55</v>
      </c>
      <c r="J1718" s="96" t="s">
        <v>2517</v>
      </c>
      <c r="K1718" s="101" t="str">
        <f t="shared" ca="1" si="6358"/>
        <v>Completed</v>
      </c>
      <c r="L1718" s="97" t="s">
        <v>92</v>
      </c>
      <c r="M1718" s="97" t="s">
        <v>58</v>
      </c>
      <c r="N1718" s="97" t="s">
        <v>108</v>
      </c>
      <c r="O1718" s="97" t="s">
        <v>109</v>
      </c>
      <c r="P1718" s="97" t="s">
        <v>100</v>
      </c>
      <c r="Q1718" s="97" t="s">
        <v>101</v>
      </c>
      <c r="R1718" s="102">
        <v>1.2E-2</v>
      </c>
      <c r="S1718" s="102">
        <v>0.04</v>
      </c>
      <c r="T1718" s="103">
        <v>80000</v>
      </c>
      <c r="U1718" s="103">
        <v>95472</v>
      </c>
      <c r="V1718" s="101">
        <f t="shared" si="6359"/>
        <v>0</v>
      </c>
      <c r="W1718" s="101">
        <f t="shared" si="6360"/>
        <v>80000</v>
      </c>
      <c r="X1718" s="103">
        <v>3501</v>
      </c>
      <c r="Y1718" s="104">
        <f t="shared" si="6361"/>
        <v>3.6670437405731525E-2</v>
      </c>
      <c r="Z1718" s="105">
        <f t="shared" si="6362"/>
        <v>0.28563267637817769</v>
      </c>
      <c r="AA1718" s="106">
        <f t="shared" si="6363"/>
        <v>960</v>
      </c>
      <c r="AB1718" s="107">
        <f t="shared" si="6364"/>
        <v>960</v>
      </c>
      <c r="AC1718" s="106">
        <f t="shared" si="6365"/>
        <v>0</v>
      </c>
      <c r="AD1718" s="108">
        <f t="shared" si="6366"/>
        <v>3200</v>
      </c>
      <c r="AE1718" s="298">
        <v>1000</v>
      </c>
      <c r="AF1718" s="109">
        <f t="shared" si="6367"/>
        <v>-2200</v>
      </c>
      <c r="AG1718" s="109">
        <v>0</v>
      </c>
      <c r="AH1718" s="109">
        <f t="shared" si="6368"/>
        <v>40</v>
      </c>
      <c r="AI1718" s="341">
        <f t="shared" si="6369"/>
        <v>0.04</v>
      </c>
    </row>
    <row r="1719" spans="1:35" ht="15.75" hidden="1" customHeight="1" thickBot="1" x14ac:dyDescent="0.3">
      <c r="A1719" s="360" t="s">
        <v>2516</v>
      </c>
      <c r="B1719" s="157">
        <v>2016</v>
      </c>
      <c r="C1719" s="157">
        <v>8</v>
      </c>
      <c r="D1719" s="342" t="s">
        <v>2298</v>
      </c>
      <c r="E1719" s="159">
        <v>42597</v>
      </c>
      <c r="F1719" s="159">
        <v>42613</v>
      </c>
      <c r="G1719" s="343">
        <f t="shared" ca="1" si="6357"/>
        <v>0</v>
      </c>
      <c r="H1719" s="156" t="s">
        <v>54</v>
      </c>
      <c r="I1719" s="156" t="s">
        <v>55</v>
      </c>
      <c r="J1719" s="156" t="s">
        <v>2517</v>
      </c>
      <c r="K1719" s="344" t="str">
        <f t="shared" ca="1" si="6358"/>
        <v>Completed</v>
      </c>
      <c r="L1719" s="157" t="s">
        <v>64</v>
      </c>
      <c r="M1719" s="157" t="s">
        <v>58</v>
      </c>
      <c r="N1719" s="157" t="s">
        <v>108</v>
      </c>
      <c r="O1719" s="157" t="s">
        <v>109</v>
      </c>
      <c r="P1719" s="157" t="s">
        <v>100</v>
      </c>
      <c r="Q1719" s="157" t="s">
        <v>101</v>
      </c>
      <c r="R1719" s="158">
        <v>6.0000000000000001E-3</v>
      </c>
      <c r="S1719" s="158">
        <v>0.04</v>
      </c>
      <c r="T1719" s="345">
        <v>50000</v>
      </c>
      <c r="U1719" s="345">
        <v>49657</v>
      </c>
      <c r="V1719" s="344">
        <f t="shared" si="6359"/>
        <v>343</v>
      </c>
      <c r="W1719" s="344">
        <f t="shared" si="6360"/>
        <v>49657</v>
      </c>
      <c r="X1719" s="345">
        <v>1089</v>
      </c>
      <c r="Y1719" s="346">
        <f t="shared" si="6361"/>
        <v>2.1930442837867773E-2</v>
      </c>
      <c r="Z1719" s="347">
        <f t="shared" si="6362"/>
        <v>0.54865013774104687</v>
      </c>
      <c r="AA1719" s="348">
        <f t="shared" si="6363"/>
        <v>300</v>
      </c>
      <c r="AB1719" s="349">
        <f t="shared" si="6364"/>
        <v>297.94200000000001</v>
      </c>
      <c r="AC1719" s="348">
        <f t="shared" si="6365"/>
        <v>-2.0579999999999927</v>
      </c>
      <c r="AD1719" s="350">
        <f t="shared" si="6366"/>
        <v>2000</v>
      </c>
      <c r="AE1719" s="351">
        <v>597.48</v>
      </c>
      <c r="AF1719" s="352">
        <f t="shared" si="6367"/>
        <v>-1402.52</v>
      </c>
      <c r="AG1719" s="352">
        <v>0</v>
      </c>
      <c r="AH1719" s="352">
        <f t="shared" si="6368"/>
        <v>299.53800000000001</v>
      </c>
      <c r="AI1719" s="353">
        <f t="shared" si="6369"/>
        <v>0.50133560956015266</v>
      </c>
    </row>
    <row r="1720" spans="1:35" ht="15" hidden="1" customHeight="1" x14ac:dyDescent="0.3">
      <c r="A1720" s="359" t="s">
        <v>2518</v>
      </c>
      <c r="B1720" s="111">
        <v>2016</v>
      </c>
      <c r="C1720" s="111">
        <v>8</v>
      </c>
      <c r="D1720" s="112" t="s">
        <v>2298</v>
      </c>
      <c r="E1720" s="113">
        <v>42598</v>
      </c>
      <c r="F1720" s="113">
        <v>42600</v>
      </c>
      <c r="G1720" s="114">
        <f t="shared" ca="1" si="6357"/>
        <v>0</v>
      </c>
      <c r="H1720" s="115" t="s">
        <v>54</v>
      </c>
      <c r="I1720" s="115" t="s">
        <v>115</v>
      </c>
      <c r="J1720" s="115" t="s">
        <v>2522</v>
      </c>
      <c r="K1720" s="116" t="str">
        <f t="shared" ca="1" si="6358"/>
        <v>Completed</v>
      </c>
      <c r="L1720" s="111" t="s">
        <v>133</v>
      </c>
      <c r="M1720" s="111" t="s">
        <v>58</v>
      </c>
      <c r="N1720" s="111" t="s">
        <v>108</v>
      </c>
      <c r="O1720" s="111" t="s">
        <v>109</v>
      </c>
      <c r="P1720" s="111" t="s">
        <v>100</v>
      </c>
      <c r="Q1720" s="111" t="s">
        <v>101</v>
      </c>
      <c r="R1720" s="117">
        <v>5.0000000000000001E-3</v>
      </c>
      <c r="S1720" s="117">
        <v>3.3000000000000002E-2</v>
      </c>
      <c r="T1720" s="118">
        <v>35000</v>
      </c>
      <c r="U1720" s="118">
        <v>35000</v>
      </c>
      <c r="V1720" s="116">
        <f t="shared" si="6359"/>
        <v>0</v>
      </c>
      <c r="W1720" s="116">
        <f t="shared" si="6360"/>
        <v>35000</v>
      </c>
      <c r="X1720" s="118"/>
      <c r="Y1720" s="119">
        <f t="shared" si="6361"/>
        <v>0</v>
      </c>
      <c r="Z1720" s="120" t="e">
        <f t="shared" si="6362"/>
        <v>#DIV/0!</v>
      </c>
      <c r="AA1720" s="121">
        <f t="shared" si="6363"/>
        <v>175</v>
      </c>
      <c r="AB1720" s="122">
        <f t="shared" si="6364"/>
        <v>175</v>
      </c>
      <c r="AC1720" s="121">
        <f t="shared" si="6365"/>
        <v>0</v>
      </c>
      <c r="AD1720" s="123">
        <f t="shared" si="6366"/>
        <v>1155</v>
      </c>
      <c r="AE1720" s="293">
        <v>1100</v>
      </c>
      <c r="AF1720" s="124">
        <f t="shared" si="6367"/>
        <v>-55</v>
      </c>
      <c r="AG1720" s="124">
        <v>0</v>
      </c>
      <c r="AH1720" s="124">
        <f t="shared" si="6368"/>
        <v>925</v>
      </c>
      <c r="AI1720" s="340">
        <f t="shared" si="6369"/>
        <v>0.84090909090909094</v>
      </c>
    </row>
    <row r="1721" spans="1:35" ht="15" hidden="1" customHeight="1" x14ac:dyDescent="0.3">
      <c r="A1721" s="361" t="s">
        <v>2519</v>
      </c>
      <c r="B1721" s="97">
        <v>2016</v>
      </c>
      <c r="C1721" s="97">
        <v>8</v>
      </c>
      <c r="D1721" s="98" t="s">
        <v>2298</v>
      </c>
      <c r="E1721" s="99">
        <v>42598</v>
      </c>
      <c r="F1721" s="99">
        <v>42600</v>
      </c>
      <c r="G1721" s="100">
        <f t="shared" ca="1" si="6357"/>
        <v>0</v>
      </c>
      <c r="H1721" s="96" t="s">
        <v>54</v>
      </c>
      <c r="I1721" s="96" t="s">
        <v>115</v>
      </c>
      <c r="J1721" s="96" t="s">
        <v>2522</v>
      </c>
      <c r="K1721" s="101" t="str">
        <f t="shared" ca="1" si="6358"/>
        <v>Completed</v>
      </c>
      <c r="L1721" s="97" t="s">
        <v>64</v>
      </c>
      <c r="M1721" s="97" t="s">
        <v>58</v>
      </c>
      <c r="N1721" s="97" t="s">
        <v>108</v>
      </c>
      <c r="O1721" s="97" t="s">
        <v>109</v>
      </c>
      <c r="P1721" s="97" t="s">
        <v>100</v>
      </c>
      <c r="Q1721" s="97" t="s">
        <v>101</v>
      </c>
      <c r="R1721" s="102">
        <v>6.0000000000000001E-3</v>
      </c>
      <c r="S1721" s="102">
        <v>3.3000000000000002E-2</v>
      </c>
      <c r="T1721" s="103">
        <v>20000</v>
      </c>
      <c r="U1721" s="103">
        <v>20004</v>
      </c>
      <c r="V1721" s="101">
        <f t="shared" si="6359"/>
        <v>0</v>
      </c>
      <c r="W1721" s="101">
        <f t="shared" si="6360"/>
        <v>20000</v>
      </c>
      <c r="X1721" s="103">
        <v>305</v>
      </c>
      <c r="Y1721" s="104">
        <f t="shared" si="6361"/>
        <v>1.5246950609878025E-2</v>
      </c>
      <c r="Z1721" s="105">
        <f t="shared" si="6362"/>
        <v>1.9672131147540983</v>
      </c>
      <c r="AA1721" s="106">
        <f t="shared" si="6363"/>
        <v>120</v>
      </c>
      <c r="AB1721" s="107">
        <f t="shared" si="6364"/>
        <v>120</v>
      </c>
      <c r="AC1721" s="106">
        <f t="shared" si="6365"/>
        <v>0</v>
      </c>
      <c r="AD1721" s="108">
        <f t="shared" si="6366"/>
        <v>660</v>
      </c>
      <c r="AE1721" s="298">
        <v>600</v>
      </c>
      <c r="AF1721" s="109">
        <f t="shared" si="6367"/>
        <v>-60</v>
      </c>
      <c r="AG1721" s="109">
        <v>0</v>
      </c>
      <c r="AH1721" s="109">
        <f t="shared" si="6368"/>
        <v>480</v>
      </c>
      <c r="AI1721" s="341">
        <f t="shared" si="6369"/>
        <v>0.8</v>
      </c>
    </row>
    <row r="1722" spans="1:35" ht="15" hidden="1" customHeight="1" x14ac:dyDescent="0.3">
      <c r="A1722" s="361" t="s">
        <v>2520</v>
      </c>
      <c r="B1722" s="97">
        <v>2016</v>
      </c>
      <c r="C1722" s="97">
        <v>8</v>
      </c>
      <c r="D1722" s="98" t="s">
        <v>2298</v>
      </c>
      <c r="E1722" s="99">
        <v>42598</v>
      </c>
      <c r="F1722" s="99">
        <v>42600</v>
      </c>
      <c r="G1722" s="100">
        <f t="shared" ca="1" si="6357"/>
        <v>0</v>
      </c>
      <c r="H1722" s="96" t="s">
        <v>54</v>
      </c>
      <c r="I1722" s="96" t="s">
        <v>115</v>
      </c>
      <c r="J1722" s="96" t="s">
        <v>2522</v>
      </c>
      <c r="K1722" s="101" t="str">
        <f t="shared" ca="1" si="6358"/>
        <v>Completed</v>
      </c>
      <c r="L1722" s="97" t="s">
        <v>57</v>
      </c>
      <c r="M1722" s="97" t="s">
        <v>58</v>
      </c>
      <c r="N1722" s="97" t="s">
        <v>108</v>
      </c>
      <c r="O1722" s="97" t="s">
        <v>109</v>
      </c>
      <c r="P1722" s="97" t="s">
        <v>100</v>
      </c>
      <c r="Q1722" s="97" t="s">
        <v>101</v>
      </c>
      <c r="R1722" s="102">
        <v>1.4999999999999999E-2</v>
      </c>
      <c r="S1722" s="102">
        <v>3.3000000000000002E-2</v>
      </c>
      <c r="T1722" s="103">
        <v>20000</v>
      </c>
      <c r="U1722" s="103">
        <v>20013</v>
      </c>
      <c r="V1722" s="101">
        <f t="shared" si="6359"/>
        <v>0</v>
      </c>
      <c r="W1722" s="101">
        <f t="shared" si="6360"/>
        <v>20000</v>
      </c>
      <c r="X1722" s="103">
        <v>390</v>
      </c>
      <c r="Y1722" s="104">
        <f t="shared" si="6361"/>
        <v>1.9487333233398293E-2</v>
      </c>
      <c r="Z1722" s="105">
        <f t="shared" si="6362"/>
        <v>1.5384615384615385</v>
      </c>
      <c r="AA1722" s="106">
        <f t="shared" si="6363"/>
        <v>300</v>
      </c>
      <c r="AB1722" s="107">
        <f t="shared" si="6364"/>
        <v>300</v>
      </c>
      <c r="AC1722" s="106">
        <f t="shared" si="6365"/>
        <v>0</v>
      </c>
      <c r="AD1722" s="108">
        <f t="shared" si="6366"/>
        <v>660</v>
      </c>
      <c r="AE1722" s="298">
        <v>600</v>
      </c>
      <c r="AF1722" s="109">
        <f t="shared" si="6367"/>
        <v>-60</v>
      </c>
      <c r="AG1722" s="109">
        <v>0</v>
      </c>
      <c r="AH1722" s="109">
        <f t="shared" si="6368"/>
        <v>300</v>
      </c>
      <c r="AI1722" s="341">
        <f t="shared" si="6369"/>
        <v>0.5</v>
      </c>
    </row>
    <row r="1723" spans="1:35" ht="15.75" hidden="1" customHeight="1" thickBot="1" x14ac:dyDescent="0.3">
      <c r="A1723" s="360" t="s">
        <v>2521</v>
      </c>
      <c r="B1723" s="157">
        <v>2016</v>
      </c>
      <c r="C1723" s="157">
        <v>8</v>
      </c>
      <c r="D1723" s="342" t="s">
        <v>2298</v>
      </c>
      <c r="E1723" s="159">
        <v>42598</v>
      </c>
      <c r="F1723" s="159">
        <v>42600</v>
      </c>
      <c r="G1723" s="343">
        <f t="shared" ca="1" si="6357"/>
        <v>0</v>
      </c>
      <c r="H1723" s="156" t="s">
        <v>54</v>
      </c>
      <c r="I1723" s="156" t="s">
        <v>115</v>
      </c>
      <c r="J1723" s="156" t="s">
        <v>2522</v>
      </c>
      <c r="K1723" s="344" t="str">
        <f t="shared" ca="1" si="6358"/>
        <v>Completed</v>
      </c>
      <c r="L1723" s="157" t="s">
        <v>77</v>
      </c>
      <c r="M1723" s="157" t="s">
        <v>58</v>
      </c>
      <c r="N1723" s="157" t="s">
        <v>108</v>
      </c>
      <c r="O1723" s="157" t="s">
        <v>109</v>
      </c>
      <c r="P1723" s="157" t="s">
        <v>100</v>
      </c>
      <c r="Q1723" s="157" t="s">
        <v>101</v>
      </c>
      <c r="R1723" s="158">
        <v>1.4999999999999999E-2</v>
      </c>
      <c r="S1723" s="158">
        <v>3.3000000000000002E-2</v>
      </c>
      <c r="T1723" s="345">
        <v>10000</v>
      </c>
      <c r="U1723" s="345">
        <v>13558</v>
      </c>
      <c r="V1723" s="344">
        <f t="shared" si="6359"/>
        <v>0</v>
      </c>
      <c r="W1723" s="344">
        <f t="shared" si="6360"/>
        <v>10000</v>
      </c>
      <c r="X1723" s="345">
        <v>789</v>
      </c>
      <c r="Y1723" s="346">
        <f t="shared" si="6361"/>
        <v>5.8194423956335742E-2</v>
      </c>
      <c r="Z1723" s="347">
        <f t="shared" si="6362"/>
        <v>0.38022813688212925</v>
      </c>
      <c r="AA1723" s="348">
        <f t="shared" si="6363"/>
        <v>150</v>
      </c>
      <c r="AB1723" s="349">
        <f t="shared" si="6364"/>
        <v>150</v>
      </c>
      <c r="AC1723" s="348">
        <f t="shared" si="6365"/>
        <v>0</v>
      </c>
      <c r="AD1723" s="350">
        <f t="shared" si="6366"/>
        <v>330</v>
      </c>
      <c r="AE1723" s="351">
        <v>300</v>
      </c>
      <c r="AF1723" s="352">
        <f t="shared" si="6367"/>
        <v>-30</v>
      </c>
      <c r="AG1723" s="352">
        <v>0</v>
      </c>
      <c r="AH1723" s="352">
        <f t="shared" si="6368"/>
        <v>150</v>
      </c>
      <c r="AI1723" s="353">
        <f t="shared" si="6369"/>
        <v>0.5</v>
      </c>
    </row>
    <row r="1724" spans="1:35" ht="15" hidden="1" customHeight="1" x14ac:dyDescent="0.3">
      <c r="A1724" s="359" t="s">
        <v>2523</v>
      </c>
      <c r="B1724" s="111">
        <v>2016</v>
      </c>
      <c r="C1724" s="111">
        <v>8</v>
      </c>
      <c r="D1724" s="112" t="s">
        <v>2298</v>
      </c>
      <c r="E1724" s="113">
        <v>42598</v>
      </c>
      <c r="F1724" s="113">
        <v>42613</v>
      </c>
      <c r="G1724" s="114">
        <f t="shared" ca="1" si="6357"/>
        <v>0</v>
      </c>
      <c r="H1724" s="115" t="s">
        <v>54</v>
      </c>
      <c r="I1724" s="115" t="s">
        <v>1292</v>
      </c>
      <c r="J1724" s="115" t="s">
        <v>2527</v>
      </c>
      <c r="K1724" s="116" t="str">
        <f t="shared" ca="1" si="6358"/>
        <v>Completed</v>
      </c>
      <c r="L1724" s="111" t="s">
        <v>57</v>
      </c>
      <c r="M1724" s="111" t="s">
        <v>58</v>
      </c>
      <c r="N1724" s="111" t="s">
        <v>59</v>
      </c>
      <c r="O1724" s="111" t="s">
        <v>60</v>
      </c>
      <c r="P1724" s="111" t="s">
        <v>61</v>
      </c>
      <c r="Q1724" s="111" t="s">
        <v>62</v>
      </c>
      <c r="R1724" s="117">
        <v>0.5</v>
      </c>
      <c r="S1724" s="117">
        <v>1</v>
      </c>
      <c r="T1724" s="118">
        <v>1000000</v>
      </c>
      <c r="U1724" s="118">
        <v>1000090</v>
      </c>
      <c r="V1724" s="116">
        <f t="shared" si="6359"/>
        <v>0</v>
      </c>
      <c r="W1724" s="116">
        <f t="shared" si="6360"/>
        <v>1000000</v>
      </c>
      <c r="X1724" s="118"/>
      <c r="Y1724" s="119">
        <f t="shared" si="6361"/>
        <v>0</v>
      </c>
      <c r="Z1724" s="120" t="e">
        <f t="shared" si="6362"/>
        <v>#DIV/0!</v>
      </c>
      <c r="AA1724" s="121">
        <f t="shared" si="6363"/>
        <v>500</v>
      </c>
      <c r="AB1724" s="122">
        <f t="shared" si="6364"/>
        <v>500</v>
      </c>
      <c r="AC1724" s="121">
        <f t="shared" si="6365"/>
        <v>0</v>
      </c>
      <c r="AD1724" s="123">
        <f t="shared" si="6366"/>
        <v>1000</v>
      </c>
      <c r="AE1724" s="293">
        <f>IF((SUMIF($J$7:$J$1048576,J1724,$U$7:$U$1048576))&gt;(SUMIF($J$7:$J$1048576,J1724,$T$7:$T$1048576)),AD1724,(IF(O1724="cpv",(U1724*S1724),(U1724*S1724/1000))))</f>
        <v>1000</v>
      </c>
      <c r="AF1724" s="124">
        <f t="shared" si="6367"/>
        <v>0</v>
      </c>
      <c r="AG1724" s="124">
        <v>0</v>
      </c>
      <c r="AH1724" s="124">
        <f t="shared" si="6368"/>
        <v>500</v>
      </c>
      <c r="AI1724" s="340">
        <f t="shared" si="6369"/>
        <v>0.5</v>
      </c>
    </row>
    <row r="1725" spans="1:35" ht="15" hidden="1" customHeight="1" x14ac:dyDescent="0.3">
      <c r="A1725" s="361" t="s">
        <v>2524</v>
      </c>
      <c r="B1725" s="97">
        <v>2016</v>
      </c>
      <c r="C1725" s="97">
        <v>8</v>
      </c>
      <c r="D1725" s="98" t="s">
        <v>2298</v>
      </c>
      <c r="E1725" s="99">
        <v>42598</v>
      </c>
      <c r="F1725" s="99">
        <v>42613</v>
      </c>
      <c r="G1725" s="100">
        <f t="shared" ca="1" si="6357"/>
        <v>0</v>
      </c>
      <c r="H1725" s="96" t="s">
        <v>54</v>
      </c>
      <c r="I1725" s="96" t="s">
        <v>1292</v>
      </c>
      <c r="J1725" s="96" t="s">
        <v>2527</v>
      </c>
      <c r="K1725" s="101" t="str">
        <f t="shared" ca="1" si="6358"/>
        <v>Completed</v>
      </c>
      <c r="L1725" s="97" t="s">
        <v>64</v>
      </c>
      <c r="M1725" s="97" t="s">
        <v>58</v>
      </c>
      <c r="N1725" s="97" t="s">
        <v>59</v>
      </c>
      <c r="O1725" s="97" t="s">
        <v>60</v>
      </c>
      <c r="P1725" s="97" t="s">
        <v>61</v>
      </c>
      <c r="Q1725" s="97" t="s">
        <v>62</v>
      </c>
      <c r="R1725" s="102">
        <v>0.2</v>
      </c>
      <c r="S1725" s="102">
        <v>1</v>
      </c>
      <c r="T1725" s="103">
        <v>1000000</v>
      </c>
      <c r="U1725" s="103">
        <v>1000031</v>
      </c>
      <c r="V1725" s="101">
        <f t="shared" si="6359"/>
        <v>0</v>
      </c>
      <c r="W1725" s="101">
        <f t="shared" si="6360"/>
        <v>1000000</v>
      </c>
      <c r="X1725" s="103">
        <v>191</v>
      </c>
      <c r="Y1725" s="104">
        <f t="shared" si="6361"/>
        <v>1.9099407918354532E-4</v>
      </c>
      <c r="Z1725" s="105">
        <f t="shared" si="6362"/>
        <v>5.2356020942408374</v>
      </c>
      <c r="AA1725" s="106">
        <f t="shared" si="6363"/>
        <v>200</v>
      </c>
      <c r="AB1725" s="107">
        <f t="shared" si="6364"/>
        <v>200</v>
      </c>
      <c r="AC1725" s="106">
        <f t="shared" si="6365"/>
        <v>0</v>
      </c>
      <c r="AD1725" s="108">
        <f t="shared" si="6366"/>
        <v>1000</v>
      </c>
      <c r="AE1725" s="298">
        <f>IF((SUMIF($J$7:$J$1048576,J1725,$U$7:$U$1048576))&gt;(SUMIF($J$7:$J$1048576,J1725,$T$7:$T$1048576)),AD1725,(IF(O1725="cpv",(U1725*S1725),(U1725*S1725/1000))))</f>
        <v>1000</v>
      </c>
      <c r="AF1725" s="109">
        <f t="shared" si="6367"/>
        <v>0</v>
      </c>
      <c r="AG1725" s="109">
        <v>0</v>
      </c>
      <c r="AH1725" s="109">
        <f t="shared" si="6368"/>
        <v>800</v>
      </c>
      <c r="AI1725" s="341">
        <f t="shared" si="6369"/>
        <v>0.8</v>
      </c>
    </row>
    <row r="1726" spans="1:35" ht="15" hidden="1" customHeight="1" x14ac:dyDescent="0.3">
      <c r="A1726" s="361" t="s">
        <v>2525</v>
      </c>
      <c r="B1726" s="97">
        <v>2016</v>
      </c>
      <c r="C1726" s="97">
        <v>8</v>
      </c>
      <c r="D1726" s="98" t="s">
        <v>2298</v>
      </c>
      <c r="E1726" s="99">
        <v>42598</v>
      </c>
      <c r="F1726" s="99">
        <v>42613</v>
      </c>
      <c r="G1726" s="100">
        <f t="shared" ca="1" si="6357"/>
        <v>0</v>
      </c>
      <c r="H1726" s="96" t="s">
        <v>54</v>
      </c>
      <c r="I1726" s="96" t="s">
        <v>1292</v>
      </c>
      <c r="J1726" s="96" t="s">
        <v>2527</v>
      </c>
      <c r="K1726" s="101" t="str">
        <f t="shared" ca="1" si="6358"/>
        <v>Completed</v>
      </c>
      <c r="L1726" s="97" t="s">
        <v>175</v>
      </c>
      <c r="M1726" s="97" t="s">
        <v>58</v>
      </c>
      <c r="N1726" s="97" t="s">
        <v>59</v>
      </c>
      <c r="O1726" s="97" t="s">
        <v>60</v>
      </c>
      <c r="P1726" s="97" t="s">
        <v>61</v>
      </c>
      <c r="Q1726" s="97" t="s">
        <v>62</v>
      </c>
      <c r="R1726" s="102">
        <v>0</v>
      </c>
      <c r="S1726" s="102">
        <v>1</v>
      </c>
      <c r="T1726" s="103">
        <v>1000000</v>
      </c>
      <c r="U1726" s="103">
        <v>0</v>
      </c>
      <c r="V1726" s="101">
        <f t="shared" si="6359"/>
        <v>1000000</v>
      </c>
      <c r="W1726" s="101">
        <f t="shared" si="6360"/>
        <v>0</v>
      </c>
      <c r="X1726" s="103"/>
      <c r="Y1726" s="104" t="e">
        <f t="shared" si="6361"/>
        <v>#DIV/0!</v>
      </c>
      <c r="Z1726" s="105" t="e">
        <f t="shared" si="6362"/>
        <v>#DIV/0!</v>
      </c>
      <c r="AA1726" s="106">
        <f t="shared" si="6363"/>
        <v>0</v>
      </c>
      <c r="AB1726" s="107">
        <f t="shared" si="6364"/>
        <v>0</v>
      </c>
      <c r="AC1726" s="106">
        <f t="shared" si="6365"/>
        <v>0</v>
      </c>
      <c r="AD1726" s="108">
        <f t="shared" si="6366"/>
        <v>1000</v>
      </c>
      <c r="AE1726" s="298">
        <f>IF((SUMIF($J$7:$J$1048576,J1726,$U$7:$U$1048576))&gt;(SUMIF($J$7:$J$1048576,J1726,$T$7:$T$1048576)),AD1726,(IF(O1726="cpv",(U1726*S1726),(U1726*S1726/1000))))</f>
        <v>1000</v>
      </c>
      <c r="AF1726" s="109">
        <f t="shared" si="6367"/>
        <v>0</v>
      </c>
      <c r="AG1726" s="109">
        <v>0</v>
      </c>
      <c r="AH1726" s="109">
        <f t="shared" si="6368"/>
        <v>1000</v>
      </c>
      <c r="AI1726" s="341">
        <f t="shared" si="6369"/>
        <v>1</v>
      </c>
    </row>
    <row r="1727" spans="1:35" ht="15.75" hidden="1" customHeight="1" thickBot="1" x14ac:dyDescent="0.3">
      <c r="A1727" s="360" t="s">
        <v>2526</v>
      </c>
      <c r="B1727" s="157">
        <v>2016</v>
      </c>
      <c r="C1727" s="157">
        <v>8</v>
      </c>
      <c r="D1727" s="342" t="s">
        <v>2298</v>
      </c>
      <c r="E1727" s="159">
        <v>42598</v>
      </c>
      <c r="F1727" s="159">
        <v>42613</v>
      </c>
      <c r="G1727" s="343">
        <f t="shared" ca="1" si="6357"/>
        <v>0</v>
      </c>
      <c r="H1727" s="156" t="s">
        <v>54</v>
      </c>
      <c r="I1727" s="156" t="s">
        <v>1292</v>
      </c>
      <c r="J1727" s="156" t="s">
        <v>2527</v>
      </c>
      <c r="K1727" s="344" t="str">
        <f t="shared" ca="1" si="6358"/>
        <v>Completed</v>
      </c>
      <c r="L1727" s="157" t="s">
        <v>2386</v>
      </c>
      <c r="M1727" s="157" t="s">
        <v>58</v>
      </c>
      <c r="N1727" s="157" t="s">
        <v>59</v>
      </c>
      <c r="O1727" s="157" t="s">
        <v>60</v>
      </c>
      <c r="P1727" s="157" t="s">
        <v>61</v>
      </c>
      <c r="Q1727" s="157" t="s">
        <v>62</v>
      </c>
      <c r="R1727" s="158">
        <v>0.3</v>
      </c>
      <c r="S1727" s="158">
        <v>1</v>
      </c>
      <c r="T1727" s="345">
        <v>1000000</v>
      </c>
      <c r="U1727" s="345">
        <v>2200720</v>
      </c>
      <c r="V1727" s="344">
        <f t="shared" si="6359"/>
        <v>0</v>
      </c>
      <c r="W1727" s="344">
        <f t="shared" si="6360"/>
        <v>1000000</v>
      </c>
      <c r="X1727" s="345">
        <v>361</v>
      </c>
      <c r="Y1727" s="346">
        <f t="shared" si="6361"/>
        <v>1.6403722418117708E-4</v>
      </c>
      <c r="Z1727" s="347">
        <f t="shared" si="6362"/>
        <v>3.3264265927977839</v>
      </c>
      <c r="AA1727" s="348">
        <f t="shared" si="6363"/>
        <v>300</v>
      </c>
      <c r="AB1727" s="349">
        <f t="shared" si="6364"/>
        <v>300</v>
      </c>
      <c r="AC1727" s="348">
        <f t="shared" si="6365"/>
        <v>0</v>
      </c>
      <c r="AD1727" s="350">
        <f t="shared" si="6366"/>
        <v>1000</v>
      </c>
      <c r="AE1727" s="351">
        <v>1200.8399999999999</v>
      </c>
      <c r="AF1727" s="352">
        <f t="shared" si="6367"/>
        <v>200.83999999999992</v>
      </c>
      <c r="AG1727" s="352">
        <v>0</v>
      </c>
      <c r="AH1727" s="352">
        <f t="shared" si="6368"/>
        <v>900.83999999999992</v>
      </c>
      <c r="AI1727" s="353">
        <f t="shared" si="6369"/>
        <v>0.75017487758569001</v>
      </c>
    </row>
    <row r="1728" spans="1:35" ht="15" hidden="1" customHeight="1" x14ac:dyDescent="0.3">
      <c r="A1728" s="359" t="s">
        <v>2528</v>
      </c>
      <c r="B1728" s="111">
        <v>2016</v>
      </c>
      <c r="C1728" s="111">
        <v>8</v>
      </c>
      <c r="D1728" s="112" t="s">
        <v>2298</v>
      </c>
      <c r="E1728" s="113">
        <v>42599</v>
      </c>
      <c r="F1728" s="113">
        <v>42613</v>
      </c>
      <c r="G1728" s="114">
        <f t="shared" ca="1" si="6357"/>
        <v>0</v>
      </c>
      <c r="H1728" s="115" t="s">
        <v>54</v>
      </c>
      <c r="I1728" s="115" t="s">
        <v>140</v>
      </c>
      <c r="J1728" s="115" t="s">
        <v>2530</v>
      </c>
      <c r="K1728" s="116" t="str">
        <f t="shared" ca="1" si="6358"/>
        <v>Completed</v>
      </c>
      <c r="L1728" s="111" t="s">
        <v>82</v>
      </c>
      <c r="M1728" s="111" t="s">
        <v>58</v>
      </c>
      <c r="N1728" s="111" t="s">
        <v>59</v>
      </c>
      <c r="O1728" s="111" t="s">
        <v>60</v>
      </c>
      <c r="P1728" s="111" t="s">
        <v>61</v>
      </c>
      <c r="Q1728" s="111" t="s">
        <v>62</v>
      </c>
      <c r="R1728" s="117">
        <v>0.1</v>
      </c>
      <c r="S1728" s="117">
        <v>1</v>
      </c>
      <c r="T1728" s="118">
        <v>2400000</v>
      </c>
      <c r="U1728" s="118">
        <v>2400096</v>
      </c>
      <c r="V1728" s="116">
        <f t="shared" si="6359"/>
        <v>0</v>
      </c>
      <c r="W1728" s="116">
        <f t="shared" si="6360"/>
        <v>2400000</v>
      </c>
      <c r="X1728" s="118"/>
      <c r="Y1728" s="119">
        <f t="shared" si="6361"/>
        <v>0</v>
      </c>
      <c r="Z1728" s="120" t="e">
        <f t="shared" si="6362"/>
        <v>#DIV/0!</v>
      </c>
      <c r="AA1728" s="121">
        <f t="shared" si="6363"/>
        <v>240</v>
      </c>
      <c r="AB1728" s="122">
        <f t="shared" si="6364"/>
        <v>240</v>
      </c>
      <c r="AC1728" s="121">
        <f t="shared" si="6365"/>
        <v>0</v>
      </c>
      <c r="AD1728" s="123">
        <f t="shared" si="6366"/>
        <v>2400</v>
      </c>
      <c r="AE1728" s="293">
        <v>1400</v>
      </c>
      <c r="AF1728" s="124">
        <f t="shared" si="6367"/>
        <v>-1000</v>
      </c>
      <c r="AG1728" s="124">
        <v>0</v>
      </c>
      <c r="AH1728" s="124">
        <f t="shared" si="6368"/>
        <v>1160</v>
      </c>
      <c r="AI1728" s="340">
        <f t="shared" si="6369"/>
        <v>0.82857142857142863</v>
      </c>
    </row>
    <row r="1729" spans="1:35" ht="15.75" hidden="1" customHeight="1" thickBot="1" x14ac:dyDescent="0.3">
      <c r="A1729" s="360" t="s">
        <v>2529</v>
      </c>
      <c r="B1729" s="157">
        <v>2016</v>
      </c>
      <c r="C1729" s="157">
        <v>8</v>
      </c>
      <c r="D1729" s="342" t="s">
        <v>2298</v>
      </c>
      <c r="E1729" s="159">
        <v>42599</v>
      </c>
      <c r="F1729" s="159">
        <v>42613</v>
      </c>
      <c r="G1729" s="343">
        <f t="shared" ca="1" si="6357"/>
        <v>0</v>
      </c>
      <c r="H1729" s="156" t="s">
        <v>54</v>
      </c>
      <c r="I1729" s="156" t="s">
        <v>140</v>
      </c>
      <c r="J1729" s="156" t="s">
        <v>2530</v>
      </c>
      <c r="K1729" s="344" t="str">
        <f t="shared" ca="1" si="6358"/>
        <v>Completed</v>
      </c>
      <c r="L1729" s="157" t="s">
        <v>64</v>
      </c>
      <c r="M1729" s="157" t="s">
        <v>58</v>
      </c>
      <c r="N1729" s="157" t="s">
        <v>59</v>
      </c>
      <c r="O1729" s="157" t="s">
        <v>60</v>
      </c>
      <c r="P1729" s="157" t="s">
        <v>61</v>
      </c>
      <c r="Q1729" s="157" t="s">
        <v>62</v>
      </c>
      <c r="R1729" s="158">
        <v>0.2</v>
      </c>
      <c r="S1729" s="158">
        <v>1</v>
      </c>
      <c r="T1729" s="345">
        <v>1000000</v>
      </c>
      <c r="U1729" s="345">
        <v>1000302</v>
      </c>
      <c r="V1729" s="344">
        <f t="shared" si="6359"/>
        <v>0</v>
      </c>
      <c r="W1729" s="344">
        <f t="shared" si="6360"/>
        <v>1000000</v>
      </c>
      <c r="X1729" s="345">
        <v>119</v>
      </c>
      <c r="Y1729" s="346">
        <f t="shared" si="6361"/>
        <v>1.189640728499993E-4</v>
      </c>
      <c r="Z1729" s="347">
        <f t="shared" si="6362"/>
        <v>5.0420168067226889</v>
      </c>
      <c r="AA1729" s="348">
        <f t="shared" si="6363"/>
        <v>200</v>
      </c>
      <c r="AB1729" s="349">
        <f t="shared" si="6364"/>
        <v>200</v>
      </c>
      <c r="AC1729" s="348">
        <f t="shared" si="6365"/>
        <v>0</v>
      </c>
      <c r="AD1729" s="350">
        <f t="shared" si="6366"/>
        <v>1000</v>
      </c>
      <c r="AE1729" s="351">
        <v>600</v>
      </c>
      <c r="AF1729" s="352">
        <f t="shared" si="6367"/>
        <v>-400</v>
      </c>
      <c r="AG1729" s="352">
        <v>0</v>
      </c>
      <c r="AH1729" s="352">
        <f t="shared" si="6368"/>
        <v>400</v>
      </c>
      <c r="AI1729" s="353">
        <f t="shared" si="6369"/>
        <v>0.66666666666666663</v>
      </c>
    </row>
    <row r="1730" spans="1:35" ht="15" hidden="1" customHeight="1" x14ac:dyDescent="0.3">
      <c r="A1730" s="359" t="s">
        <v>2531</v>
      </c>
      <c r="B1730" s="111">
        <v>2016</v>
      </c>
      <c r="C1730" s="111">
        <v>8</v>
      </c>
      <c r="D1730" s="112" t="s">
        <v>2298</v>
      </c>
      <c r="E1730" s="113">
        <v>42600</v>
      </c>
      <c r="F1730" s="113">
        <v>42613</v>
      </c>
      <c r="G1730" s="114">
        <f t="shared" ca="1" si="6357"/>
        <v>0</v>
      </c>
      <c r="H1730" s="115" t="s">
        <v>74</v>
      </c>
      <c r="I1730" s="115" t="s">
        <v>75</v>
      </c>
      <c r="J1730" s="115" t="s">
        <v>2533</v>
      </c>
      <c r="K1730" s="116" t="str">
        <f t="shared" ca="1" si="6358"/>
        <v>Completed</v>
      </c>
      <c r="L1730" s="111" t="s">
        <v>82</v>
      </c>
      <c r="M1730" s="111" t="s">
        <v>58</v>
      </c>
      <c r="N1730" s="111" t="s">
        <v>306</v>
      </c>
      <c r="O1730" s="111" t="s">
        <v>60</v>
      </c>
      <c r="P1730" s="111" t="s">
        <v>79</v>
      </c>
      <c r="Q1730" s="111" t="s">
        <v>79</v>
      </c>
      <c r="R1730" s="117">
        <v>2.5</v>
      </c>
      <c r="S1730" s="117">
        <v>10</v>
      </c>
      <c r="T1730" s="118">
        <v>400000</v>
      </c>
      <c r="U1730" s="118">
        <v>440036</v>
      </c>
      <c r="V1730" s="116">
        <f t="shared" si="6359"/>
        <v>0</v>
      </c>
      <c r="W1730" s="116">
        <f t="shared" si="6360"/>
        <v>400000</v>
      </c>
      <c r="X1730" s="118"/>
      <c r="Y1730" s="119">
        <f t="shared" si="6361"/>
        <v>0</v>
      </c>
      <c r="Z1730" s="120" t="e">
        <f t="shared" si="6362"/>
        <v>#DIV/0!</v>
      </c>
      <c r="AA1730" s="121">
        <f t="shared" si="6363"/>
        <v>1000</v>
      </c>
      <c r="AB1730" s="122">
        <f t="shared" si="6364"/>
        <v>1000</v>
      </c>
      <c r="AC1730" s="121">
        <f t="shared" si="6365"/>
        <v>0</v>
      </c>
      <c r="AD1730" s="123">
        <f t="shared" si="6366"/>
        <v>4000</v>
      </c>
      <c r="AE1730" s="293">
        <v>4000</v>
      </c>
      <c r="AF1730" s="124">
        <f t="shared" si="6367"/>
        <v>0</v>
      </c>
      <c r="AG1730" s="124">
        <v>0</v>
      </c>
      <c r="AH1730" s="124">
        <f t="shared" si="6368"/>
        <v>3000</v>
      </c>
      <c r="AI1730" s="340">
        <f t="shared" si="6369"/>
        <v>0.75</v>
      </c>
    </row>
    <row r="1731" spans="1:35" ht="15.75" hidden="1" customHeight="1" thickBot="1" x14ac:dyDescent="0.3">
      <c r="A1731" s="360" t="s">
        <v>2532</v>
      </c>
      <c r="B1731" s="157">
        <v>2016</v>
      </c>
      <c r="C1731" s="157">
        <v>8</v>
      </c>
      <c r="D1731" s="342" t="s">
        <v>2298</v>
      </c>
      <c r="E1731" s="159">
        <v>42600</v>
      </c>
      <c r="F1731" s="159">
        <v>42613</v>
      </c>
      <c r="G1731" s="343">
        <f t="shared" ca="1" si="6357"/>
        <v>0</v>
      </c>
      <c r="H1731" s="156" t="s">
        <v>74</v>
      </c>
      <c r="I1731" s="156" t="s">
        <v>75</v>
      </c>
      <c r="J1731" s="156" t="s">
        <v>2533</v>
      </c>
      <c r="K1731" s="344" t="str">
        <f t="shared" ca="1" si="6358"/>
        <v>Completed</v>
      </c>
      <c r="L1731" s="157" t="s">
        <v>1377</v>
      </c>
      <c r="M1731" s="157" t="s">
        <v>58</v>
      </c>
      <c r="N1731" s="157" t="s">
        <v>306</v>
      </c>
      <c r="O1731" s="157" t="s">
        <v>60</v>
      </c>
      <c r="P1731" s="157" t="s">
        <v>79</v>
      </c>
      <c r="Q1731" s="157" t="s">
        <v>79</v>
      </c>
      <c r="R1731" s="158">
        <v>2</v>
      </c>
      <c r="S1731" s="158">
        <v>10</v>
      </c>
      <c r="T1731" s="345">
        <v>750000</v>
      </c>
      <c r="U1731" s="345">
        <v>580307</v>
      </c>
      <c r="V1731" s="344">
        <f t="shared" si="6359"/>
        <v>169693</v>
      </c>
      <c r="W1731" s="344">
        <f t="shared" si="6360"/>
        <v>580307</v>
      </c>
      <c r="X1731" s="345">
        <v>0</v>
      </c>
      <c r="Y1731" s="346">
        <f t="shared" si="6361"/>
        <v>0</v>
      </c>
      <c r="Z1731" s="347" t="e">
        <f t="shared" si="6362"/>
        <v>#DIV/0!</v>
      </c>
      <c r="AA1731" s="348">
        <f t="shared" si="6363"/>
        <v>1500</v>
      </c>
      <c r="AB1731" s="349">
        <f t="shared" si="6364"/>
        <v>1160.614</v>
      </c>
      <c r="AC1731" s="348">
        <f t="shared" si="6365"/>
        <v>-339.38599999999997</v>
      </c>
      <c r="AD1731" s="350">
        <f t="shared" si="6366"/>
        <v>7500</v>
      </c>
      <c r="AE1731" s="351">
        <v>5650</v>
      </c>
      <c r="AF1731" s="352">
        <f t="shared" si="6367"/>
        <v>-1850</v>
      </c>
      <c r="AG1731" s="352">
        <v>0</v>
      </c>
      <c r="AH1731" s="352">
        <f t="shared" si="6368"/>
        <v>4489.3860000000004</v>
      </c>
      <c r="AI1731" s="353">
        <f t="shared" si="6369"/>
        <v>0.79458159292035402</v>
      </c>
    </row>
    <row r="1732" spans="1:35" ht="15" hidden="1" customHeight="1" x14ac:dyDescent="0.3">
      <c r="A1732" s="359" t="s">
        <v>2534</v>
      </c>
      <c r="B1732" s="111">
        <v>2016</v>
      </c>
      <c r="C1732" s="111">
        <v>8</v>
      </c>
      <c r="D1732" s="112" t="s">
        <v>2298</v>
      </c>
      <c r="E1732" s="113">
        <v>42601</v>
      </c>
      <c r="F1732" s="113">
        <v>42604</v>
      </c>
      <c r="G1732" s="114">
        <f t="shared" ca="1" si="6357"/>
        <v>0</v>
      </c>
      <c r="H1732" s="115" t="s">
        <v>54</v>
      </c>
      <c r="I1732" s="115" t="s">
        <v>115</v>
      </c>
      <c r="J1732" s="115" t="s">
        <v>2537</v>
      </c>
      <c r="K1732" s="116" t="str">
        <f t="shared" ca="1" si="6358"/>
        <v>Completed</v>
      </c>
      <c r="L1732" s="111" t="s">
        <v>82</v>
      </c>
      <c r="M1732" s="111" t="s">
        <v>58</v>
      </c>
      <c r="N1732" s="111" t="s">
        <v>78</v>
      </c>
      <c r="O1732" s="111" t="s">
        <v>60</v>
      </c>
      <c r="P1732" s="111" t="s">
        <v>79</v>
      </c>
      <c r="Q1732" s="111" t="s">
        <v>79</v>
      </c>
      <c r="R1732" s="117">
        <v>0.5</v>
      </c>
      <c r="S1732" s="117">
        <v>4.25</v>
      </c>
      <c r="T1732" s="118">
        <v>650000</v>
      </c>
      <c r="U1732" s="118">
        <v>600224</v>
      </c>
      <c r="V1732" s="116">
        <f t="shared" si="6359"/>
        <v>49776</v>
      </c>
      <c r="W1732" s="116">
        <f t="shared" si="6360"/>
        <v>600224</v>
      </c>
      <c r="X1732" s="118"/>
      <c r="Y1732" s="119">
        <f t="shared" si="6361"/>
        <v>0</v>
      </c>
      <c r="Z1732" s="120" t="e">
        <f t="shared" si="6362"/>
        <v>#DIV/0!</v>
      </c>
      <c r="AA1732" s="121">
        <f t="shared" si="6363"/>
        <v>325</v>
      </c>
      <c r="AB1732" s="122">
        <f t="shared" si="6364"/>
        <v>300.11200000000002</v>
      </c>
      <c r="AC1732" s="121">
        <f t="shared" si="6365"/>
        <v>-24.887999999999977</v>
      </c>
      <c r="AD1732" s="123">
        <f t="shared" si="6366"/>
        <v>2762.5</v>
      </c>
      <c r="AE1732" s="293">
        <v>2550</v>
      </c>
      <c r="AF1732" s="124">
        <f t="shared" si="6367"/>
        <v>-212.5</v>
      </c>
      <c r="AG1732" s="124">
        <v>0</v>
      </c>
      <c r="AH1732" s="124">
        <f t="shared" si="6368"/>
        <v>2249.8879999999999</v>
      </c>
      <c r="AI1732" s="340">
        <f t="shared" si="6369"/>
        <v>0.88230901960784314</v>
      </c>
    </row>
    <row r="1733" spans="1:35" ht="15" hidden="1" customHeight="1" x14ac:dyDescent="0.3">
      <c r="A1733" s="361" t="s">
        <v>2535</v>
      </c>
      <c r="B1733" s="97">
        <v>2016</v>
      </c>
      <c r="C1733" s="97">
        <v>8</v>
      </c>
      <c r="D1733" s="98" t="s">
        <v>2298</v>
      </c>
      <c r="E1733" s="99">
        <v>42601</v>
      </c>
      <c r="F1733" s="99">
        <v>42604</v>
      </c>
      <c r="G1733" s="100">
        <f t="shared" ca="1" si="6357"/>
        <v>0</v>
      </c>
      <c r="H1733" s="96" t="s">
        <v>54</v>
      </c>
      <c r="I1733" s="96" t="s">
        <v>115</v>
      </c>
      <c r="J1733" s="96" t="s">
        <v>2537</v>
      </c>
      <c r="K1733" s="101" t="str">
        <f t="shared" ca="1" si="6358"/>
        <v>Completed</v>
      </c>
      <c r="L1733" s="97" t="s">
        <v>64</v>
      </c>
      <c r="M1733" s="97" t="s">
        <v>58</v>
      </c>
      <c r="N1733" s="97" t="s">
        <v>78</v>
      </c>
      <c r="O1733" s="97" t="s">
        <v>60</v>
      </c>
      <c r="P1733" s="97" t="s">
        <v>79</v>
      </c>
      <c r="Q1733" s="97" t="s">
        <v>79</v>
      </c>
      <c r="R1733" s="102">
        <v>2.5</v>
      </c>
      <c r="S1733" s="102">
        <v>4.25</v>
      </c>
      <c r="T1733" s="103">
        <v>300000</v>
      </c>
      <c r="U1733" s="103">
        <v>300065</v>
      </c>
      <c r="V1733" s="101">
        <f t="shared" si="6359"/>
        <v>0</v>
      </c>
      <c r="W1733" s="101">
        <f t="shared" si="6360"/>
        <v>300000</v>
      </c>
      <c r="X1733" s="103">
        <v>5198</v>
      </c>
      <c r="Y1733" s="104">
        <f t="shared" si="6361"/>
        <v>1.73229133687701E-2</v>
      </c>
      <c r="Z1733" s="105">
        <f t="shared" si="6362"/>
        <v>0.19238168526356292</v>
      </c>
      <c r="AA1733" s="106">
        <f t="shared" si="6363"/>
        <v>750</v>
      </c>
      <c r="AB1733" s="107">
        <f t="shared" si="6364"/>
        <v>750</v>
      </c>
      <c r="AC1733" s="106">
        <f t="shared" si="6365"/>
        <v>0</v>
      </c>
      <c r="AD1733" s="108">
        <f t="shared" si="6366"/>
        <v>1275</v>
      </c>
      <c r="AE1733" s="298">
        <v>1000</v>
      </c>
      <c r="AF1733" s="109">
        <f t="shared" si="6367"/>
        <v>-275</v>
      </c>
      <c r="AG1733" s="109">
        <v>0</v>
      </c>
      <c r="AH1733" s="109">
        <f t="shared" si="6368"/>
        <v>250</v>
      </c>
      <c r="AI1733" s="341">
        <f t="shared" si="6369"/>
        <v>0.25</v>
      </c>
    </row>
    <row r="1734" spans="1:35" ht="15.75" hidden="1" customHeight="1" thickBot="1" x14ac:dyDescent="0.3">
      <c r="A1734" s="360" t="s">
        <v>2536</v>
      </c>
      <c r="B1734" s="157">
        <v>2016</v>
      </c>
      <c r="C1734" s="157">
        <v>8</v>
      </c>
      <c r="D1734" s="342" t="s">
        <v>2298</v>
      </c>
      <c r="E1734" s="159">
        <v>42601</v>
      </c>
      <c r="F1734" s="159">
        <v>42604</v>
      </c>
      <c r="G1734" s="343">
        <f t="shared" ca="1" si="6357"/>
        <v>0</v>
      </c>
      <c r="H1734" s="156" t="s">
        <v>54</v>
      </c>
      <c r="I1734" s="156" t="s">
        <v>115</v>
      </c>
      <c r="J1734" s="156" t="s">
        <v>2537</v>
      </c>
      <c r="K1734" s="344" t="str">
        <f t="shared" ca="1" si="6358"/>
        <v>Completed</v>
      </c>
      <c r="L1734" s="157" t="s">
        <v>57</v>
      </c>
      <c r="M1734" s="157" t="s">
        <v>58</v>
      </c>
      <c r="N1734" s="157" t="s">
        <v>78</v>
      </c>
      <c r="O1734" s="157" t="s">
        <v>60</v>
      </c>
      <c r="P1734" s="157" t="s">
        <v>79</v>
      </c>
      <c r="Q1734" s="157" t="s">
        <v>79</v>
      </c>
      <c r="R1734" s="158">
        <v>2.5</v>
      </c>
      <c r="S1734" s="158">
        <v>4.25</v>
      </c>
      <c r="T1734" s="345">
        <v>100000</v>
      </c>
      <c r="U1734" s="345">
        <v>100027</v>
      </c>
      <c r="V1734" s="344">
        <f t="shared" si="6359"/>
        <v>0</v>
      </c>
      <c r="W1734" s="344">
        <f t="shared" si="6360"/>
        <v>100000</v>
      </c>
      <c r="X1734" s="345">
        <v>115</v>
      </c>
      <c r="Y1734" s="346">
        <f t="shared" si="6361"/>
        <v>1.1496895838123706E-3</v>
      </c>
      <c r="Z1734" s="347">
        <f t="shared" si="6362"/>
        <v>3.9130434782608696</v>
      </c>
      <c r="AA1734" s="348">
        <f t="shared" si="6363"/>
        <v>250</v>
      </c>
      <c r="AB1734" s="349">
        <f t="shared" si="6364"/>
        <v>250</v>
      </c>
      <c r="AC1734" s="348">
        <f t="shared" si="6365"/>
        <v>0</v>
      </c>
      <c r="AD1734" s="350">
        <f t="shared" si="6366"/>
        <v>425</v>
      </c>
      <c r="AE1734" s="351">
        <v>450</v>
      </c>
      <c r="AF1734" s="352">
        <f t="shared" si="6367"/>
        <v>25</v>
      </c>
      <c r="AG1734" s="352">
        <v>0</v>
      </c>
      <c r="AH1734" s="352">
        <f t="shared" si="6368"/>
        <v>200</v>
      </c>
      <c r="AI1734" s="353">
        <f t="shared" si="6369"/>
        <v>0.44444444444444442</v>
      </c>
    </row>
    <row r="1735" spans="1:35" ht="15" hidden="1" customHeight="1" x14ac:dyDescent="0.3">
      <c r="A1735" s="359" t="s">
        <v>2538</v>
      </c>
      <c r="B1735" s="111">
        <v>2016</v>
      </c>
      <c r="C1735" s="111">
        <v>8</v>
      </c>
      <c r="D1735" s="112" t="s">
        <v>2298</v>
      </c>
      <c r="E1735" s="113">
        <v>42601</v>
      </c>
      <c r="F1735" s="113">
        <v>42613</v>
      </c>
      <c r="G1735" s="114">
        <f t="shared" ref="G1735:G1755" ca="1" si="6370">IF($N$1&gt;F1735,0,(F1735-$N$1))</f>
        <v>0</v>
      </c>
      <c r="H1735" s="115" t="s">
        <v>95</v>
      </c>
      <c r="I1735" s="115" t="s">
        <v>624</v>
      </c>
      <c r="J1735" s="115" t="s">
        <v>2541</v>
      </c>
      <c r="K1735" s="116" t="str">
        <f t="shared" ref="K1735:K1755" ca="1" si="6371">IF(F1735=0,$L$3,(IF(G1735=0,$L$1,$L$2)))</f>
        <v>Completed</v>
      </c>
      <c r="L1735" s="111" t="s">
        <v>175</v>
      </c>
      <c r="M1735" s="111" t="s">
        <v>58</v>
      </c>
      <c r="N1735" s="111" t="s">
        <v>173</v>
      </c>
      <c r="O1735" s="111" t="s">
        <v>60</v>
      </c>
      <c r="P1735" s="111" t="s">
        <v>61</v>
      </c>
      <c r="Q1735" s="111" t="s">
        <v>62</v>
      </c>
      <c r="R1735" s="117">
        <v>1</v>
      </c>
      <c r="S1735" s="117">
        <v>1.4</v>
      </c>
      <c r="T1735" s="118">
        <v>500000</v>
      </c>
      <c r="U1735" s="118">
        <v>1441050</v>
      </c>
      <c r="V1735" s="116">
        <f t="shared" ref="V1735:V1755" si="6372">IF(U1735&gt;T1735,0,T1735-U1735)</f>
        <v>0</v>
      </c>
      <c r="W1735" s="116">
        <f t="shared" ref="W1735:W1755" si="6373">IF(U1735&gt;T1735,T1735,U1735)</f>
        <v>500000</v>
      </c>
      <c r="X1735" s="118"/>
      <c r="Y1735" s="119">
        <f t="shared" ref="Y1735:Y1755" si="6374">X1735/U1735</f>
        <v>0</v>
      </c>
      <c r="Z1735" s="120" t="e">
        <f t="shared" ref="Z1735:Z1755" si="6375">AE1735/X1735</f>
        <v>#DIV/0!</v>
      </c>
      <c r="AA1735" s="121">
        <f t="shared" ref="AA1735:AA1755" si="6376">IF(O1735="cpv",(T1735*R1735),(T1735/1000*R1735))</f>
        <v>500</v>
      </c>
      <c r="AB1735" s="122">
        <f t="shared" ref="AB1735:AB1755" si="6377">IF(O1735="cpv",(IF(V1735&gt;0,U1735*R1735,AA1735)),(IF(V1735&gt;0,U1735/1000*R1735,AA1735)))</f>
        <v>500</v>
      </c>
      <c r="AC1735" s="121">
        <f t="shared" ref="AC1735:AC1755" si="6378">AB1735-AA1735</f>
        <v>0</v>
      </c>
      <c r="AD1735" s="123">
        <f t="shared" ref="AD1735:AD1755" si="6379">IF(O1735="cpv",(T1735*S1735),(T1735/1000*S1735))</f>
        <v>700</v>
      </c>
      <c r="AE1735" s="293">
        <v>1000</v>
      </c>
      <c r="AF1735" s="124">
        <f t="shared" ref="AF1735:AF1755" si="6380">AE1735-AD1735</f>
        <v>300</v>
      </c>
      <c r="AG1735" s="124">
        <v>0</v>
      </c>
      <c r="AH1735" s="124">
        <f t="shared" ref="AH1735:AH1755" si="6381">AE1735-AB1735-AG1735</f>
        <v>500</v>
      </c>
      <c r="AI1735" s="340">
        <f t="shared" ref="AI1735:AI1755" si="6382">AH1735/AE1735</f>
        <v>0.5</v>
      </c>
    </row>
    <row r="1736" spans="1:35" ht="15" hidden="1" customHeight="1" x14ac:dyDescent="0.3">
      <c r="A1736" s="361" t="s">
        <v>2539</v>
      </c>
      <c r="B1736" s="97">
        <v>2016</v>
      </c>
      <c r="C1736" s="97">
        <v>8</v>
      </c>
      <c r="D1736" s="98" t="s">
        <v>2298</v>
      </c>
      <c r="E1736" s="99">
        <v>42601</v>
      </c>
      <c r="F1736" s="99">
        <v>42613</v>
      </c>
      <c r="G1736" s="100">
        <f t="shared" ca="1" si="6370"/>
        <v>0</v>
      </c>
      <c r="H1736" s="96" t="s">
        <v>95</v>
      </c>
      <c r="I1736" s="96" t="s">
        <v>624</v>
      </c>
      <c r="J1736" s="96" t="s">
        <v>2541</v>
      </c>
      <c r="K1736" s="101" t="str">
        <f t="shared" ca="1" si="6371"/>
        <v>Completed</v>
      </c>
      <c r="L1736" s="97" t="s">
        <v>1372</v>
      </c>
      <c r="M1736" s="97" t="s">
        <v>58</v>
      </c>
      <c r="N1736" s="97" t="s">
        <v>173</v>
      </c>
      <c r="O1736" s="97" t="s">
        <v>60</v>
      </c>
      <c r="P1736" s="97" t="s">
        <v>61</v>
      </c>
      <c r="Q1736" s="97" t="s">
        <v>62</v>
      </c>
      <c r="R1736" s="102">
        <v>0</v>
      </c>
      <c r="S1736" s="102">
        <v>1.4</v>
      </c>
      <c r="T1736" s="103">
        <v>800000</v>
      </c>
      <c r="U1736" s="103"/>
      <c r="V1736" s="101">
        <f t="shared" si="6372"/>
        <v>800000</v>
      </c>
      <c r="W1736" s="101">
        <f t="shared" si="6373"/>
        <v>0</v>
      </c>
      <c r="X1736" s="103"/>
      <c r="Y1736" s="104" t="e">
        <f t="shared" si="6374"/>
        <v>#DIV/0!</v>
      </c>
      <c r="Z1736" s="105" t="e">
        <f t="shared" si="6375"/>
        <v>#DIV/0!</v>
      </c>
      <c r="AA1736" s="106">
        <f t="shared" si="6376"/>
        <v>0</v>
      </c>
      <c r="AB1736" s="107">
        <f t="shared" si="6377"/>
        <v>0</v>
      </c>
      <c r="AC1736" s="106">
        <f t="shared" si="6378"/>
        <v>0</v>
      </c>
      <c r="AD1736" s="108">
        <f t="shared" si="6379"/>
        <v>1120</v>
      </c>
      <c r="AE1736" s="298">
        <v>1067.52</v>
      </c>
      <c r="AF1736" s="109">
        <f t="shared" si="6380"/>
        <v>-52.480000000000018</v>
      </c>
      <c r="AG1736" s="109">
        <v>0</v>
      </c>
      <c r="AH1736" s="109">
        <f t="shared" si="6381"/>
        <v>1067.52</v>
      </c>
      <c r="AI1736" s="341">
        <f t="shared" si="6382"/>
        <v>1</v>
      </c>
    </row>
    <row r="1737" spans="1:35" ht="15.75" hidden="1" customHeight="1" thickBot="1" x14ac:dyDescent="0.3">
      <c r="A1737" s="360" t="s">
        <v>2540</v>
      </c>
      <c r="B1737" s="157">
        <v>2016</v>
      </c>
      <c r="C1737" s="157">
        <v>8</v>
      </c>
      <c r="D1737" s="342" t="s">
        <v>2298</v>
      </c>
      <c r="E1737" s="159">
        <v>42601</v>
      </c>
      <c r="F1737" s="159">
        <v>42613</v>
      </c>
      <c r="G1737" s="343">
        <f t="shared" ca="1" si="6370"/>
        <v>0</v>
      </c>
      <c r="H1737" s="156" t="s">
        <v>95</v>
      </c>
      <c r="I1737" s="156" t="s">
        <v>624</v>
      </c>
      <c r="J1737" s="156" t="s">
        <v>2541</v>
      </c>
      <c r="K1737" s="344" t="str">
        <f t="shared" ca="1" si="6371"/>
        <v>Completed</v>
      </c>
      <c r="L1737" s="157" t="s">
        <v>64</v>
      </c>
      <c r="M1737" s="157" t="s">
        <v>58</v>
      </c>
      <c r="N1737" s="157" t="s">
        <v>173</v>
      </c>
      <c r="O1737" s="157" t="s">
        <v>60</v>
      </c>
      <c r="P1737" s="157" t="s">
        <v>61</v>
      </c>
      <c r="Q1737" s="157" t="s">
        <v>62</v>
      </c>
      <c r="R1737" s="158">
        <v>0.2</v>
      </c>
      <c r="S1737" s="158">
        <v>1.4</v>
      </c>
      <c r="T1737" s="345">
        <v>750000</v>
      </c>
      <c r="U1737" s="345">
        <v>750037</v>
      </c>
      <c r="V1737" s="344">
        <f t="shared" si="6372"/>
        <v>0</v>
      </c>
      <c r="W1737" s="344">
        <f t="shared" si="6373"/>
        <v>750000</v>
      </c>
      <c r="X1737" s="345">
        <v>279</v>
      </c>
      <c r="Y1737" s="346">
        <f t="shared" si="6374"/>
        <v>3.7198164890532066E-4</v>
      </c>
      <c r="Z1737" s="347">
        <f t="shared" si="6375"/>
        <v>3.5842293906810037</v>
      </c>
      <c r="AA1737" s="348">
        <f t="shared" si="6376"/>
        <v>150</v>
      </c>
      <c r="AB1737" s="349">
        <f t="shared" si="6377"/>
        <v>150</v>
      </c>
      <c r="AC1737" s="348">
        <f t="shared" si="6378"/>
        <v>0</v>
      </c>
      <c r="AD1737" s="350">
        <f t="shared" si="6379"/>
        <v>1050</v>
      </c>
      <c r="AE1737" s="351">
        <v>1000</v>
      </c>
      <c r="AF1737" s="352">
        <f t="shared" si="6380"/>
        <v>-50</v>
      </c>
      <c r="AG1737" s="352">
        <v>0</v>
      </c>
      <c r="AH1737" s="352">
        <f t="shared" si="6381"/>
        <v>850</v>
      </c>
      <c r="AI1737" s="353">
        <f t="shared" si="6382"/>
        <v>0.85</v>
      </c>
    </row>
    <row r="1738" spans="1:35" ht="15.75" hidden="1" customHeight="1" thickBot="1" x14ac:dyDescent="0.3">
      <c r="A1738" s="362" t="s">
        <v>2542</v>
      </c>
      <c r="B1738" s="141">
        <v>2016</v>
      </c>
      <c r="C1738" s="141">
        <v>8</v>
      </c>
      <c r="D1738" s="142" t="s">
        <v>2298</v>
      </c>
      <c r="E1738" s="143">
        <v>42601</v>
      </c>
      <c r="F1738" s="143">
        <v>42613</v>
      </c>
      <c r="G1738" s="144">
        <f t="shared" ref="G1738" ca="1" si="6383">IF($N$1&gt;F1738,0,(F1738-$N$1))</f>
        <v>0</v>
      </c>
      <c r="H1738" s="145" t="s">
        <v>95</v>
      </c>
      <c r="I1738" s="145" t="s">
        <v>624</v>
      </c>
      <c r="J1738" s="145" t="s">
        <v>2543</v>
      </c>
      <c r="K1738" s="146" t="str">
        <f t="shared" ref="K1738" ca="1" si="6384">IF(F1738=0,$L$3,(IF(G1738=0,$L$1,$L$2)))</f>
        <v>Completed</v>
      </c>
      <c r="L1738" s="141" t="s">
        <v>817</v>
      </c>
      <c r="M1738" s="141" t="s">
        <v>58</v>
      </c>
      <c r="N1738" s="141" t="s">
        <v>587</v>
      </c>
      <c r="O1738" s="141" t="s">
        <v>109</v>
      </c>
      <c r="P1738" s="141" t="s">
        <v>100</v>
      </c>
      <c r="Q1738" s="141" t="s">
        <v>101</v>
      </c>
      <c r="R1738" s="147">
        <v>3.7999999999999999E-2</v>
      </c>
      <c r="S1738" s="147">
        <v>0.06</v>
      </c>
      <c r="T1738" s="148">
        <v>30000</v>
      </c>
      <c r="U1738" s="148">
        <v>30000</v>
      </c>
      <c r="V1738" s="146">
        <f t="shared" ref="V1738" si="6385">IF(U1738&gt;T1738,0,T1738-U1738)</f>
        <v>0</v>
      </c>
      <c r="W1738" s="146">
        <f t="shared" ref="W1738" si="6386">IF(U1738&gt;T1738,T1738,U1738)</f>
        <v>30000</v>
      </c>
      <c r="X1738" s="148"/>
      <c r="Y1738" s="149">
        <f t="shared" ref="Y1738" si="6387">X1738/U1738</f>
        <v>0</v>
      </c>
      <c r="Z1738" s="150" t="e">
        <f t="shared" ref="Z1738" si="6388">AE1738/X1738</f>
        <v>#DIV/0!</v>
      </c>
      <c r="AA1738" s="151">
        <f t="shared" ref="AA1738" si="6389">IF(O1738="cpv",(T1738*R1738),(T1738/1000*R1738))</f>
        <v>1140</v>
      </c>
      <c r="AB1738" s="152">
        <f t="shared" ref="AB1738" si="6390">IF(O1738="cpv",(IF(V1738&gt;0,U1738*R1738,AA1738)),(IF(V1738&gt;0,U1738/1000*R1738,AA1738)))</f>
        <v>1140</v>
      </c>
      <c r="AC1738" s="151">
        <f t="shared" ref="AC1738" si="6391">AB1738-AA1738</f>
        <v>0</v>
      </c>
      <c r="AD1738" s="153">
        <f t="shared" ref="AD1738" si="6392">IF(O1738="cpv",(T1738*S1738),(T1738/1000*S1738))</f>
        <v>1800</v>
      </c>
      <c r="AE1738" s="295">
        <f>IF((SUMIF($J$7:$J$1048576,J1738,$U$7:$U$1048576))&gt;(SUMIF($J$7:$J$1048576,J1738,$T$7:$T$1048576)),AD1738,(IF(O1738="cpv",(U1738*S1738),(U1738*S1738/1000))))</f>
        <v>1800</v>
      </c>
      <c r="AF1738" s="154">
        <f t="shared" ref="AF1738" si="6393">AE1738-AD1738</f>
        <v>0</v>
      </c>
      <c r="AG1738" s="154">
        <v>0</v>
      </c>
      <c r="AH1738" s="154">
        <f t="shared" ref="AH1738" si="6394">AE1738-AB1738-AG1738</f>
        <v>660</v>
      </c>
      <c r="AI1738" s="354">
        <f t="shared" ref="AI1738" si="6395">AH1738/AE1738</f>
        <v>0.36666666666666664</v>
      </c>
    </row>
    <row r="1739" spans="1:35" ht="15.75" hidden="1" customHeight="1" thickBot="1" x14ac:dyDescent="0.3">
      <c r="A1739" s="362" t="s">
        <v>2574</v>
      </c>
      <c r="B1739" s="141">
        <v>2016</v>
      </c>
      <c r="C1739" s="141">
        <v>8</v>
      </c>
      <c r="D1739" s="142" t="s">
        <v>2298</v>
      </c>
      <c r="E1739" s="143">
        <v>42601</v>
      </c>
      <c r="F1739" s="143">
        <v>42613</v>
      </c>
      <c r="G1739" s="144">
        <f t="shared" ca="1" si="6370"/>
        <v>0</v>
      </c>
      <c r="H1739" s="145" t="s">
        <v>95</v>
      </c>
      <c r="I1739" s="145" t="s">
        <v>624</v>
      </c>
      <c r="J1739" s="145" t="s">
        <v>2543</v>
      </c>
      <c r="K1739" s="146" t="str">
        <f t="shared" ca="1" si="6371"/>
        <v>Completed</v>
      </c>
      <c r="L1739" s="141" t="s">
        <v>2135</v>
      </c>
      <c r="M1739" s="141" t="s">
        <v>58</v>
      </c>
      <c r="N1739" s="141" t="s">
        <v>587</v>
      </c>
      <c r="O1739" s="141" t="s">
        <v>109</v>
      </c>
      <c r="P1739" s="141" t="s">
        <v>100</v>
      </c>
      <c r="Q1739" s="141" t="s">
        <v>101</v>
      </c>
      <c r="R1739" s="147">
        <v>0.01</v>
      </c>
      <c r="S1739" s="147">
        <v>0.06</v>
      </c>
      <c r="T1739" s="148">
        <v>20000</v>
      </c>
      <c r="U1739" s="148">
        <v>20003</v>
      </c>
      <c r="V1739" s="146">
        <f t="shared" si="6372"/>
        <v>0</v>
      </c>
      <c r="W1739" s="146">
        <f t="shared" si="6373"/>
        <v>20000</v>
      </c>
      <c r="X1739" s="148">
        <v>583</v>
      </c>
      <c r="Y1739" s="149">
        <f t="shared" si="6374"/>
        <v>2.9145628155776634E-2</v>
      </c>
      <c r="Z1739" s="150">
        <f t="shared" si="6375"/>
        <v>2.0586277873070329</v>
      </c>
      <c r="AA1739" s="151">
        <f t="shared" si="6376"/>
        <v>200</v>
      </c>
      <c r="AB1739" s="152">
        <f t="shared" si="6377"/>
        <v>200</v>
      </c>
      <c r="AC1739" s="151">
        <f t="shared" si="6378"/>
        <v>0</v>
      </c>
      <c r="AD1739" s="153">
        <f t="shared" si="6379"/>
        <v>1200</v>
      </c>
      <c r="AE1739" s="295">
        <v>1200.18</v>
      </c>
      <c r="AF1739" s="154">
        <f t="shared" si="6380"/>
        <v>0.18000000000006366</v>
      </c>
      <c r="AG1739" s="154">
        <v>0</v>
      </c>
      <c r="AH1739" s="154">
        <f t="shared" si="6381"/>
        <v>1000.1800000000001</v>
      </c>
      <c r="AI1739" s="354">
        <f t="shared" si="6382"/>
        <v>0.83335832958389577</v>
      </c>
    </row>
    <row r="1740" spans="1:35" ht="15" hidden="1" customHeight="1" x14ac:dyDescent="0.3">
      <c r="A1740" s="359" t="s">
        <v>2544</v>
      </c>
      <c r="B1740" s="111">
        <v>2016</v>
      </c>
      <c r="C1740" s="111">
        <v>8</v>
      </c>
      <c r="D1740" s="112" t="s">
        <v>2298</v>
      </c>
      <c r="E1740" s="113">
        <v>42605</v>
      </c>
      <c r="F1740" s="113">
        <v>42613</v>
      </c>
      <c r="G1740" s="114">
        <f t="shared" ca="1" si="6370"/>
        <v>0</v>
      </c>
      <c r="H1740" s="115" t="s">
        <v>54</v>
      </c>
      <c r="I1740" s="115" t="s">
        <v>284</v>
      </c>
      <c r="J1740" s="115" t="s">
        <v>2547</v>
      </c>
      <c r="K1740" s="116" t="str">
        <f t="shared" ca="1" si="6371"/>
        <v>Completed</v>
      </c>
      <c r="L1740" s="111" t="s">
        <v>82</v>
      </c>
      <c r="M1740" s="111" t="s">
        <v>58</v>
      </c>
      <c r="N1740" s="111" t="s">
        <v>78</v>
      </c>
      <c r="O1740" s="111" t="s">
        <v>60</v>
      </c>
      <c r="P1740" s="111" t="s">
        <v>79</v>
      </c>
      <c r="Q1740" s="111" t="s">
        <v>79</v>
      </c>
      <c r="R1740" s="117">
        <v>0.5</v>
      </c>
      <c r="S1740" s="117">
        <v>4.25</v>
      </c>
      <c r="T1740" s="118">
        <v>250000</v>
      </c>
      <c r="U1740" s="118">
        <v>250090</v>
      </c>
      <c r="V1740" s="116">
        <f t="shared" si="6372"/>
        <v>0</v>
      </c>
      <c r="W1740" s="116">
        <f t="shared" si="6373"/>
        <v>250000</v>
      </c>
      <c r="X1740" s="118"/>
      <c r="Y1740" s="119">
        <f t="shared" si="6374"/>
        <v>0</v>
      </c>
      <c r="Z1740" s="120" t="e">
        <f t="shared" si="6375"/>
        <v>#DIV/0!</v>
      </c>
      <c r="AA1740" s="121">
        <f t="shared" si="6376"/>
        <v>125</v>
      </c>
      <c r="AB1740" s="122">
        <f t="shared" si="6377"/>
        <v>125</v>
      </c>
      <c r="AC1740" s="121">
        <f t="shared" si="6378"/>
        <v>0</v>
      </c>
      <c r="AD1740" s="123">
        <f t="shared" si="6379"/>
        <v>1062.5</v>
      </c>
      <c r="AE1740" s="293">
        <v>900</v>
      </c>
      <c r="AF1740" s="124">
        <f t="shared" si="6380"/>
        <v>-162.5</v>
      </c>
      <c r="AG1740" s="124">
        <v>0</v>
      </c>
      <c r="AH1740" s="124">
        <f t="shared" si="6381"/>
        <v>775</v>
      </c>
      <c r="AI1740" s="340">
        <f t="shared" si="6382"/>
        <v>0.86111111111111116</v>
      </c>
    </row>
    <row r="1741" spans="1:35" ht="15" hidden="1" customHeight="1" x14ac:dyDescent="0.3">
      <c r="A1741" s="361" t="s">
        <v>2545</v>
      </c>
      <c r="B1741" s="97">
        <v>2016</v>
      </c>
      <c r="C1741" s="97">
        <v>8</v>
      </c>
      <c r="D1741" s="98" t="s">
        <v>2298</v>
      </c>
      <c r="E1741" s="99">
        <v>42605</v>
      </c>
      <c r="F1741" s="99">
        <v>42613</v>
      </c>
      <c r="G1741" s="100">
        <f t="shared" ca="1" si="6370"/>
        <v>0</v>
      </c>
      <c r="H1741" s="96" t="s">
        <v>54</v>
      </c>
      <c r="I1741" s="96" t="s">
        <v>284</v>
      </c>
      <c r="J1741" s="96" t="s">
        <v>2547</v>
      </c>
      <c r="K1741" s="101" t="str">
        <f t="shared" ca="1" si="6371"/>
        <v>Completed</v>
      </c>
      <c r="L1741" s="97" t="s">
        <v>64</v>
      </c>
      <c r="M1741" s="97" t="s">
        <v>58</v>
      </c>
      <c r="N1741" s="97" t="s">
        <v>78</v>
      </c>
      <c r="O1741" s="97" t="s">
        <v>60</v>
      </c>
      <c r="P1741" s="97" t="s">
        <v>79</v>
      </c>
      <c r="Q1741" s="97" t="s">
        <v>79</v>
      </c>
      <c r="R1741" s="102">
        <v>2.5</v>
      </c>
      <c r="S1741" s="102">
        <v>4.25</v>
      </c>
      <c r="T1741" s="103">
        <v>150000</v>
      </c>
      <c r="U1741" s="103">
        <v>150488</v>
      </c>
      <c r="V1741" s="101">
        <f t="shared" si="6372"/>
        <v>0</v>
      </c>
      <c r="W1741" s="101">
        <f t="shared" si="6373"/>
        <v>150000</v>
      </c>
      <c r="X1741" s="103">
        <v>2325</v>
      </c>
      <c r="Y1741" s="104">
        <f t="shared" si="6374"/>
        <v>1.5449736856094838E-2</v>
      </c>
      <c r="Z1741" s="105">
        <f t="shared" si="6375"/>
        <v>0.25806451612903225</v>
      </c>
      <c r="AA1741" s="106">
        <f t="shared" si="6376"/>
        <v>375</v>
      </c>
      <c r="AB1741" s="107">
        <f t="shared" si="6377"/>
        <v>375</v>
      </c>
      <c r="AC1741" s="106">
        <f t="shared" si="6378"/>
        <v>0</v>
      </c>
      <c r="AD1741" s="108">
        <f t="shared" si="6379"/>
        <v>637.5</v>
      </c>
      <c r="AE1741" s="298">
        <v>600</v>
      </c>
      <c r="AF1741" s="109">
        <f t="shared" si="6380"/>
        <v>-37.5</v>
      </c>
      <c r="AG1741" s="109">
        <v>0</v>
      </c>
      <c r="AH1741" s="109">
        <f t="shared" si="6381"/>
        <v>225</v>
      </c>
      <c r="AI1741" s="341">
        <f t="shared" si="6382"/>
        <v>0.375</v>
      </c>
    </row>
    <row r="1742" spans="1:35" ht="15.75" hidden="1" customHeight="1" thickBot="1" x14ac:dyDescent="0.3">
      <c r="A1742" s="360" t="s">
        <v>2546</v>
      </c>
      <c r="B1742" s="157">
        <v>2016</v>
      </c>
      <c r="C1742" s="157">
        <v>8</v>
      </c>
      <c r="D1742" s="342" t="s">
        <v>2298</v>
      </c>
      <c r="E1742" s="159">
        <v>42605</v>
      </c>
      <c r="F1742" s="159">
        <v>42613</v>
      </c>
      <c r="G1742" s="343">
        <f t="shared" ca="1" si="6370"/>
        <v>0</v>
      </c>
      <c r="H1742" s="156" t="s">
        <v>54</v>
      </c>
      <c r="I1742" s="156" t="s">
        <v>284</v>
      </c>
      <c r="J1742" s="156" t="s">
        <v>2547</v>
      </c>
      <c r="K1742" s="344" t="str">
        <f t="shared" ca="1" si="6371"/>
        <v>Completed</v>
      </c>
      <c r="L1742" s="157" t="s">
        <v>57</v>
      </c>
      <c r="M1742" s="157" t="s">
        <v>58</v>
      </c>
      <c r="N1742" s="157" t="s">
        <v>78</v>
      </c>
      <c r="O1742" s="157" t="s">
        <v>60</v>
      </c>
      <c r="P1742" s="157" t="s">
        <v>79</v>
      </c>
      <c r="Q1742" s="157" t="s">
        <v>79</v>
      </c>
      <c r="R1742" s="158">
        <v>2.5</v>
      </c>
      <c r="S1742" s="158">
        <v>4.25</v>
      </c>
      <c r="T1742" s="345">
        <v>100000</v>
      </c>
      <c r="U1742" s="345">
        <v>100204</v>
      </c>
      <c r="V1742" s="344">
        <f t="shared" si="6372"/>
        <v>0</v>
      </c>
      <c r="W1742" s="344">
        <f t="shared" si="6373"/>
        <v>100000</v>
      </c>
      <c r="X1742" s="345">
        <v>1832</v>
      </c>
      <c r="Y1742" s="346">
        <f t="shared" si="6374"/>
        <v>1.8282703285297991E-2</v>
      </c>
      <c r="Z1742" s="347">
        <f t="shared" si="6375"/>
        <v>0.25068231441048033</v>
      </c>
      <c r="AA1742" s="348">
        <f t="shared" si="6376"/>
        <v>250</v>
      </c>
      <c r="AB1742" s="349">
        <f t="shared" si="6377"/>
        <v>250</v>
      </c>
      <c r="AC1742" s="348">
        <f t="shared" si="6378"/>
        <v>0</v>
      </c>
      <c r="AD1742" s="350">
        <f t="shared" si="6379"/>
        <v>425</v>
      </c>
      <c r="AE1742" s="351">
        <v>459.25</v>
      </c>
      <c r="AF1742" s="352">
        <f t="shared" si="6380"/>
        <v>34.25</v>
      </c>
      <c r="AG1742" s="352">
        <v>0</v>
      </c>
      <c r="AH1742" s="352">
        <f t="shared" si="6381"/>
        <v>209.25</v>
      </c>
      <c r="AI1742" s="353">
        <f t="shared" si="6382"/>
        <v>0.4556341861731083</v>
      </c>
    </row>
    <row r="1743" spans="1:35" ht="15" hidden="1" customHeight="1" x14ac:dyDescent="0.3">
      <c r="A1743" s="359" t="s">
        <v>2548</v>
      </c>
      <c r="B1743" s="111">
        <v>2016</v>
      </c>
      <c r="C1743" s="111">
        <v>8</v>
      </c>
      <c r="D1743" s="112" t="s">
        <v>2298</v>
      </c>
      <c r="E1743" s="113">
        <v>42606</v>
      </c>
      <c r="F1743" s="113">
        <v>42613</v>
      </c>
      <c r="G1743" s="114">
        <f t="shared" ca="1" si="6370"/>
        <v>0</v>
      </c>
      <c r="H1743" s="115" t="s">
        <v>54</v>
      </c>
      <c r="I1743" s="115" t="s">
        <v>115</v>
      </c>
      <c r="J1743" s="115" t="s">
        <v>2552</v>
      </c>
      <c r="K1743" s="116" t="str">
        <f t="shared" ca="1" si="6371"/>
        <v>Completed</v>
      </c>
      <c r="L1743" s="111" t="s">
        <v>82</v>
      </c>
      <c r="M1743" s="111" t="s">
        <v>58</v>
      </c>
      <c r="N1743" s="111" t="s">
        <v>78</v>
      </c>
      <c r="O1743" s="111" t="s">
        <v>60</v>
      </c>
      <c r="P1743" s="111" t="s">
        <v>79</v>
      </c>
      <c r="Q1743" s="111" t="s">
        <v>79</v>
      </c>
      <c r="R1743" s="117">
        <v>0.5</v>
      </c>
      <c r="S1743" s="117">
        <v>4.25</v>
      </c>
      <c r="T1743" s="118">
        <v>650000</v>
      </c>
      <c r="U1743" s="118">
        <v>650119</v>
      </c>
      <c r="V1743" s="116">
        <f t="shared" si="6372"/>
        <v>0</v>
      </c>
      <c r="W1743" s="116">
        <f t="shared" si="6373"/>
        <v>650000</v>
      </c>
      <c r="X1743" s="118"/>
      <c r="Y1743" s="119">
        <f t="shared" si="6374"/>
        <v>0</v>
      </c>
      <c r="Z1743" s="120" t="e">
        <f t="shared" si="6375"/>
        <v>#DIV/0!</v>
      </c>
      <c r="AA1743" s="121">
        <f t="shared" si="6376"/>
        <v>325</v>
      </c>
      <c r="AB1743" s="122">
        <f t="shared" si="6377"/>
        <v>325</v>
      </c>
      <c r="AC1743" s="121">
        <f t="shared" si="6378"/>
        <v>0</v>
      </c>
      <c r="AD1743" s="123">
        <f t="shared" si="6379"/>
        <v>2762.5</v>
      </c>
      <c r="AE1743" s="293">
        <v>2650</v>
      </c>
      <c r="AF1743" s="124">
        <f t="shared" si="6380"/>
        <v>-112.5</v>
      </c>
      <c r="AG1743" s="124">
        <v>0</v>
      </c>
      <c r="AH1743" s="124">
        <f t="shared" si="6381"/>
        <v>2325</v>
      </c>
      <c r="AI1743" s="340">
        <f t="shared" si="6382"/>
        <v>0.87735849056603776</v>
      </c>
    </row>
    <row r="1744" spans="1:35" ht="15" hidden="1" customHeight="1" x14ac:dyDescent="0.3">
      <c r="A1744" s="361" t="s">
        <v>2549</v>
      </c>
      <c r="B1744" s="97">
        <v>2016</v>
      </c>
      <c r="C1744" s="97">
        <v>8</v>
      </c>
      <c r="D1744" s="98" t="s">
        <v>2298</v>
      </c>
      <c r="E1744" s="99">
        <v>42606</v>
      </c>
      <c r="F1744" s="99">
        <v>42613</v>
      </c>
      <c r="G1744" s="100">
        <f t="shared" ca="1" si="6370"/>
        <v>0</v>
      </c>
      <c r="H1744" s="96" t="s">
        <v>54</v>
      </c>
      <c r="I1744" s="96" t="s">
        <v>115</v>
      </c>
      <c r="J1744" s="96" t="s">
        <v>2552</v>
      </c>
      <c r="K1744" s="101" t="str">
        <f t="shared" ca="1" si="6371"/>
        <v>Completed</v>
      </c>
      <c r="L1744" s="97" t="s">
        <v>64</v>
      </c>
      <c r="M1744" s="97" t="s">
        <v>58</v>
      </c>
      <c r="N1744" s="97" t="s">
        <v>78</v>
      </c>
      <c r="O1744" s="97" t="s">
        <v>60</v>
      </c>
      <c r="P1744" s="97" t="s">
        <v>79</v>
      </c>
      <c r="Q1744" s="97" t="s">
        <v>79</v>
      </c>
      <c r="R1744" s="102">
        <v>2.5</v>
      </c>
      <c r="S1744" s="102">
        <v>4.25</v>
      </c>
      <c r="T1744" s="103">
        <v>400000</v>
      </c>
      <c r="U1744" s="103">
        <v>400087</v>
      </c>
      <c r="V1744" s="101">
        <f t="shared" si="6372"/>
        <v>0</v>
      </c>
      <c r="W1744" s="101">
        <f t="shared" si="6373"/>
        <v>400000</v>
      </c>
      <c r="X1744" s="103">
        <v>6829</v>
      </c>
      <c r="Y1744" s="104">
        <f t="shared" si="6374"/>
        <v>1.7068787538710332E-2</v>
      </c>
      <c r="Z1744" s="105">
        <f t="shared" si="6375"/>
        <v>0.24893835114950943</v>
      </c>
      <c r="AA1744" s="106">
        <f t="shared" si="6376"/>
        <v>1000</v>
      </c>
      <c r="AB1744" s="107">
        <f t="shared" si="6377"/>
        <v>1000</v>
      </c>
      <c r="AC1744" s="106">
        <f t="shared" si="6378"/>
        <v>0</v>
      </c>
      <c r="AD1744" s="108">
        <f t="shared" si="6379"/>
        <v>1700</v>
      </c>
      <c r="AE1744" s="298">
        <f>IF((SUMIF($J$7:$J$1048576,J1744,$U$7:$U$1048576))&gt;(SUMIF($J$7:$J$1048576,J1744,$T$7:$T$1048576)),AD1744,(IF(O1744="cpv",(U1744*S1744),(U1744*S1744/1000))))</f>
        <v>1700</v>
      </c>
      <c r="AF1744" s="109">
        <f t="shared" si="6380"/>
        <v>0</v>
      </c>
      <c r="AG1744" s="109">
        <v>0</v>
      </c>
      <c r="AH1744" s="109">
        <f t="shared" si="6381"/>
        <v>700</v>
      </c>
      <c r="AI1744" s="341">
        <f t="shared" si="6382"/>
        <v>0.41176470588235292</v>
      </c>
    </row>
    <row r="1745" spans="1:35" ht="15" hidden="1" customHeight="1" x14ac:dyDescent="0.3">
      <c r="A1745" s="361" t="s">
        <v>2550</v>
      </c>
      <c r="B1745" s="97">
        <v>2016</v>
      </c>
      <c r="C1745" s="97">
        <v>8</v>
      </c>
      <c r="D1745" s="98" t="s">
        <v>2298</v>
      </c>
      <c r="E1745" s="99">
        <v>42606</v>
      </c>
      <c r="F1745" s="99">
        <v>42613</v>
      </c>
      <c r="G1745" s="100">
        <f t="shared" ca="1" si="6370"/>
        <v>0</v>
      </c>
      <c r="H1745" s="96" t="s">
        <v>54</v>
      </c>
      <c r="I1745" s="96" t="s">
        <v>115</v>
      </c>
      <c r="J1745" s="96" t="s">
        <v>2552</v>
      </c>
      <c r="K1745" s="101" t="str">
        <f t="shared" ca="1" si="6371"/>
        <v>Completed</v>
      </c>
      <c r="L1745" s="97" t="s">
        <v>77</v>
      </c>
      <c r="M1745" s="97" t="s">
        <v>58</v>
      </c>
      <c r="N1745" s="97" t="s">
        <v>78</v>
      </c>
      <c r="O1745" s="97" t="s">
        <v>60</v>
      </c>
      <c r="P1745" s="97" t="s">
        <v>79</v>
      </c>
      <c r="Q1745" s="97" t="s">
        <v>79</v>
      </c>
      <c r="R1745" s="102">
        <v>1.25</v>
      </c>
      <c r="S1745" s="102">
        <v>4.25</v>
      </c>
      <c r="T1745" s="103">
        <v>150000</v>
      </c>
      <c r="U1745" s="103">
        <v>150013</v>
      </c>
      <c r="V1745" s="101">
        <f t="shared" si="6372"/>
        <v>0</v>
      </c>
      <c r="W1745" s="101">
        <f t="shared" si="6373"/>
        <v>150000</v>
      </c>
      <c r="X1745" s="103">
        <v>1543</v>
      </c>
      <c r="Y1745" s="104">
        <f t="shared" si="6374"/>
        <v>1.0285775232813156E-2</v>
      </c>
      <c r="Z1745" s="105">
        <f t="shared" si="6375"/>
        <v>0.38885288399222295</v>
      </c>
      <c r="AA1745" s="106">
        <f t="shared" si="6376"/>
        <v>187.5</v>
      </c>
      <c r="AB1745" s="107">
        <f t="shared" si="6377"/>
        <v>187.5</v>
      </c>
      <c r="AC1745" s="106">
        <f t="shared" si="6378"/>
        <v>0</v>
      </c>
      <c r="AD1745" s="108">
        <f t="shared" si="6379"/>
        <v>637.5</v>
      </c>
      <c r="AE1745" s="298">
        <v>600</v>
      </c>
      <c r="AF1745" s="109">
        <f t="shared" si="6380"/>
        <v>-37.5</v>
      </c>
      <c r="AG1745" s="109">
        <v>0</v>
      </c>
      <c r="AH1745" s="109">
        <f t="shared" si="6381"/>
        <v>412.5</v>
      </c>
      <c r="AI1745" s="341">
        <f t="shared" si="6382"/>
        <v>0.6875</v>
      </c>
    </row>
    <row r="1746" spans="1:35" ht="15.75" hidden="1" customHeight="1" thickBot="1" x14ac:dyDescent="0.3">
      <c r="A1746" s="360" t="s">
        <v>2551</v>
      </c>
      <c r="B1746" s="157">
        <v>2016</v>
      </c>
      <c r="C1746" s="157">
        <v>8</v>
      </c>
      <c r="D1746" s="342" t="s">
        <v>2298</v>
      </c>
      <c r="E1746" s="159">
        <v>42606</v>
      </c>
      <c r="F1746" s="159">
        <v>42613</v>
      </c>
      <c r="G1746" s="343">
        <f t="shared" ca="1" si="6370"/>
        <v>0</v>
      </c>
      <c r="H1746" s="156" t="s">
        <v>54</v>
      </c>
      <c r="I1746" s="156" t="s">
        <v>115</v>
      </c>
      <c r="J1746" s="156" t="s">
        <v>2552</v>
      </c>
      <c r="K1746" s="344" t="str">
        <f t="shared" ca="1" si="6371"/>
        <v>Completed</v>
      </c>
      <c r="L1746" s="157" t="s">
        <v>2135</v>
      </c>
      <c r="M1746" s="157" t="s">
        <v>58</v>
      </c>
      <c r="N1746" s="157" t="s">
        <v>78</v>
      </c>
      <c r="O1746" s="157" t="s">
        <v>60</v>
      </c>
      <c r="P1746" s="157" t="s">
        <v>79</v>
      </c>
      <c r="Q1746" s="157" t="s">
        <v>79</v>
      </c>
      <c r="R1746" s="158">
        <v>2.5</v>
      </c>
      <c r="S1746" s="158">
        <v>4.25</v>
      </c>
      <c r="T1746" s="345">
        <v>100000</v>
      </c>
      <c r="U1746" s="345">
        <v>100012</v>
      </c>
      <c r="V1746" s="344">
        <f t="shared" si="6372"/>
        <v>0</v>
      </c>
      <c r="W1746" s="344">
        <f t="shared" si="6373"/>
        <v>100000</v>
      </c>
      <c r="X1746" s="345">
        <v>1314</v>
      </c>
      <c r="Y1746" s="346">
        <f t="shared" si="6374"/>
        <v>1.3138423389193297E-2</v>
      </c>
      <c r="Z1746" s="347">
        <f t="shared" si="6375"/>
        <v>0.22831050228310501</v>
      </c>
      <c r="AA1746" s="348">
        <f t="shared" si="6376"/>
        <v>250</v>
      </c>
      <c r="AB1746" s="349">
        <f t="shared" si="6377"/>
        <v>250</v>
      </c>
      <c r="AC1746" s="348">
        <f t="shared" si="6378"/>
        <v>0</v>
      </c>
      <c r="AD1746" s="350">
        <f t="shared" si="6379"/>
        <v>425</v>
      </c>
      <c r="AE1746" s="351">
        <v>300</v>
      </c>
      <c r="AF1746" s="352">
        <f t="shared" si="6380"/>
        <v>-125</v>
      </c>
      <c r="AG1746" s="352">
        <v>0</v>
      </c>
      <c r="AH1746" s="352">
        <f t="shared" si="6381"/>
        <v>50</v>
      </c>
      <c r="AI1746" s="353">
        <f t="shared" si="6382"/>
        <v>0.16666666666666666</v>
      </c>
    </row>
    <row r="1747" spans="1:35" ht="15" hidden="1" customHeight="1" x14ac:dyDescent="0.3">
      <c r="A1747" s="359" t="s">
        <v>2553</v>
      </c>
      <c r="B1747" s="111">
        <v>2016</v>
      </c>
      <c r="C1747" s="111">
        <v>8</v>
      </c>
      <c r="D1747" s="112" t="s">
        <v>2298</v>
      </c>
      <c r="E1747" s="113">
        <v>42608</v>
      </c>
      <c r="F1747" s="113">
        <v>42613</v>
      </c>
      <c r="G1747" s="114">
        <f t="shared" ca="1" si="6370"/>
        <v>0</v>
      </c>
      <c r="H1747" s="115" t="s">
        <v>84</v>
      </c>
      <c r="I1747" s="115" t="s">
        <v>832</v>
      </c>
      <c r="J1747" s="115" t="s">
        <v>2557</v>
      </c>
      <c r="K1747" s="116" t="str">
        <f t="shared" ca="1" si="6371"/>
        <v>Completed</v>
      </c>
      <c r="L1747" s="111" t="s">
        <v>82</v>
      </c>
      <c r="M1747" s="111" t="s">
        <v>58</v>
      </c>
      <c r="N1747" s="111" t="s">
        <v>78</v>
      </c>
      <c r="O1747" s="111" t="s">
        <v>60</v>
      </c>
      <c r="P1747" s="111" t="s">
        <v>79</v>
      </c>
      <c r="Q1747" s="111" t="s">
        <v>79</v>
      </c>
      <c r="R1747" s="117">
        <v>0.5</v>
      </c>
      <c r="S1747" s="117">
        <v>4.25</v>
      </c>
      <c r="T1747" s="118">
        <v>1850000</v>
      </c>
      <c r="U1747" s="118">
        <v>616589</v>
      </c>
      <c r="V1747" s="116">
        <f t="shared" si="6372"/>
        <v>1233411</v>
      </c>
      <c r="W1747" s="116">
        <f t="shared" si="6373"/>
        <v>616589</v>
      </c>
      <c r="X1747" s="118"/>
      <c r="Y1747" s="119">
        <f t="shared" si="6374"/>
        <v>0</v>
      </c>
      <c r="Z1747" s="120" t="e">
        <f t="shared" si="6375"/>
        <v>#DIV/0!</v>
      </c>
      <c r="AA1747" s="121">
        <f t="shared" si="6376"/>
        <v>925</v>
      </c>
      <c r="AB1747" s="122">
        <f t="shared" si="6377"/>
        <v>308.29450000000003</v>
      </c>
      <c r="AC1747" s="121">
        <f t="shared" si="6378"/>
        <v>-616.70550000000003</v>
      </c>
      <c r="AD1747" s="123">
        <f t="shared" si="6379"/>
        <v>7862.5</v>
      </c>
      <c r="AE1747" s="293">
        <v>2600</v>
      </c>
      <c r="AF1747" s="124">
        <f t="shared" si="6380"/>
        <v>-5262.5</v>
      </c>
      <c r="AG1747" s="124">
        <v>0</v>
      </c>
      <c r="AH1747" s="124">
        <f t="shared" si="6381"/>
        <v>2291.7055</v>
      </c>
      <c r="AI1747" s="340">
        <f t="shared" si="6382"/>
        <v>0.88142519230769234</v>
      </c>
    </row>
    <row r="1748" spans="1:35" ht="15" hidden="1" customHeight="1" x14ac:dyDescent="0.3">
      <c r="A1748" s="361" t="s">
        <v>2554</v>
      </c>
      <c r="B1748" s="97">
        <v>2016</v>
      </c>
      <c r="C1748" s="97">
        <v>8</v>
      </c>
      <c r="D1748" s="98" t="s">
        <v>2298</v>
      </c>
      <c r="E1748" s="99">
        <v>42608</v>
      </c>
      <c r="F1748" s="99">
        <v>42613</v>
      </c>
      <c r="G1748" s="100">
        <f t="shared" ca="1" si="6370"/>
        <v>0</v>
      </c>
      <c r="H1748" s="96" t="s">
        <v>84</v>
      </c>
      <c r="I1748" s="96" t="s">
        <v>832</v>
      </c>
      <c r="J1748" s="96" t="s">
        <v>2557</v>
      </c>
      <c r="K1748" s="101" t="str">
        <f t="shared" ca="1" si="6371"/>
        <v>Completed</v>
      </c>
      <c r="L1748" s="97" t="s">
        <v>64</v>
      </c>
      <c r="M1748" s="97" t="s">
        <v>58</v>
      </c>
      <c r="N1748" s="97" t="s">
        <v>78</v>
      </c>
      <c r="O1748" s="97" t="s">
        <v>60</v>
      </c>
      <c r="P1748" s="97" t="s">
        <v>79</v>
      </c>
      <c r="Q1748" s="97" t="s">
        <v>79</v>
      </c>
      <c r="R1748" s="102">
        <v>2.5</v>
      </c>
      <c r="S1748" s="102">
        <v>4.25</v>
      </c>
      <c r="T1748" s="103">
        <v>750000</v>
      </c>
      <c r="U1748" s="103">
        <v>750059</v>
      </c>
      <c r="V1748" s="101">
        <f t="shared" si="6372"/>
        <v>0</v>
      </c>
      <c r="W1748" s="101">
        <f t="shared" si="6373"/>
        <v>750000</v>
      </c>
      <c r="X1748" s="103">
        <v>11255</v>
      </c>
      <c r="Y1748" s="104">
        <f t="shared" si="6374"/>
        <v>1.5005486235082841E-2</v>
      </c>
      <c r="Z1748" s="105">
        <f t="shared" si="6375"/>
        <v>0.26654820079964459</v>
      </c>
      <c r="AA1748" s="106">
        <f t="shared" si="6376"/>
        <v>1875</v>
      </c>
      <c r="AB1748" s="107">
        <f t="shared" si="6377"/>
        <v>1875</v>
      </c>
      <c r="AC1748" s="106">
        <f t="shared" si="6378"/>
        <v>0</v>
      </c>
      <c r="AD1748" s="108">
        <f t="shared" si="6379"/>
        <v>3187.5</v>
      </c>
      <c r="AE1748" s="298">
        <v>3000</v>
      </c>
      <c r="AF1748" s="109">
        <f t="shared" si="6380"/>
        <v>-187.5</v>
      </c>
      <c r="AG1748" s="109">
        <v>0</v>
      </c>
      <c r="AH1748" s="109">
        <f t="shared" si="6381"/>
        <v>1125</v>
      </c>
      <c r="AI1748" s="341">
        <f t="shared" si="6382"/>
        <v>0.375</v>
      </c>
    </row>
    <row r="1749" spans="1:35" ht="15" hidden="1" customHeight="1" x14ac:dyDescent="0.3">
      <c r="A1749" s="361" t="s">
        <v>2555</v>
      </c>
      <c r="B1749" s="97">
        <v>2016</v>
      </c>
      <c r="C1749" s="97">
        <v>8</v>
      </c>
      <c r="D1749" s="98" t="s">
        <v>2298</v>
      </c>
      <c r="E1749" s="99">
        <v>42608</v>
      </c>
      <c r="F1749" s="99">
        <v>42613</v>
      </c>
      <c r="G1749" s="100">
        <f t="shared" ca="1" si="6370"/>
        <v>0</v>
      </c>
      <c r="H1749" s="96" t="s">
        <v>84</v>
      </c>
      <c r="I1749" s="96" t="s">
        <v>832</v>
      </c>
      <c r="J1749" s="96" t="s">
        <v>2557</v>
      </c>
      <c r="K1749" s="101" t="str">
        <f t="shared" ca="1" si="6371"/>
        <v>Completed</v>
      </c>
      <c r="L1749" s="97" t="s">
        <v>2135</v>
      </c>
      <c r="M1749" s="97" t="s">
        <v>58</v>
      </c>
      <c r="N1749" s="97" t="s">
        <v>78</v>
      </c>
      <c r="O1749" s="97" t="s">
        <v>60</v>
      </c>
      <c r="P1749" s="97" t="s">
        <v>79</v>
      </c>
      <c r="Q1749" s="97" t="s">
        <v>79</v>
      </c>
      <c r="R1749" s="102">
        <v>2.5</v>
      </c>
      <c r="S1749" s="102">
        <v>4.25</v>
      </c>
      <c r="T1749" s="103">
        <v>200000</v>
      </c>
      <c r="U1749" s="103">
        <v>200006</v>
      </c>
      <c r="V1749" s="101">
        <f t="shared" si="6372"/>
        <v>0</v>
      </c>
      <c r="W1749" s="101">
        <f t="shared" si="6373"/>
        <v>200000</v>
      </c>
      <c r="X1749" s="103">
        <v>2447</v>
      </c>
      <c r="Y1749" s="104">
        <f t="shared" si="6374"/>
        <v>1.223463296101117E-2</v>
      </c>
      <c r="Z1749" s="105">
        <f t="shared" si="6375"/>
        <v>0.40866366979975483</v>
      </c>
      <c r="AA1749" s="106">
        <f t="shared" si="6376"/>
        <v>500</v>
      </c>
      <c r="AB1749" s="107">
        <f t="shared" si="6377"/>
        <v>500</v>
      </c>
      <c r="AC1749" s="106">
        <f t="shared" si="6378"/>
        <v>0</v>
      </c>
      <c r="AD1749" s="108">
        <f t="shared" si="6379"/>
        <v>850</v>
      </c>
      <c r="AE1749" s="298">
        <v>1000</v>
      </c>
      <c r="AF1749" s="109">
        <f t="shared" si="6380"/>
        <v>150</v>
      </c>
      <c r="AG1749" s="109">
        <v>0</v>
      </c>
      <c r="AH1749" s="109">
        <f t="shared" si="6381"/>
        <v>500</v>
      </c>
      <c r="AI1749" s="341">
        <f t="shared" si="6382"/>
        <v>0.5</v>
      </c>
    </row>
    <row r="1750" spans="1:35" ht="15.75" hidden="1" customHeight="1" thickBot="1" x14ac:dyDescent="0.3">
      <c r="A1750" s="360" t="s">
        <v>2556</v>
      </c>
      <c r="B1750" s="157">
        <v>2016</v>
      </c>
      <c r="C1750" s="157">
        <v>8</v>
      </c>
      <c r="D1750" s="342" t="s">
        <v>2298</v>
      </c>
      <c r="E1750" s="159">
        <v>42608</v>
      </c>
      <c r="F1750" s="159">
        <v>42613</v>
      </c>
      <c r="G1750" s="343">
        <f t="shared" ca="1" si="6370"/>
        <v>0</v>
      </c>
      <c r="H1750" s="156" t="s">
        <v>84</v>
      </c>
      <c r="I1750" s="156" t="s">
        <v>832</v>
      </c>
      <c r="J1750" s="156" t="s">
        <v>2557</v>
      </c>
      <c r="K1750" s="344" t="str">
        <f t="shared" ca="1" si="6371"/>
        <v>Completed</v>
      </c>
      <c r="L1750" s="157" t="s">
        <v>77</v>
      </c>
      <c r="M1750" s="157" t="s">
        <v>58</v>
      </c>
      <c r="N1750" s="157" t="s">
        <v>78</v>
      </c>
      <c r="O1750" s="157" t="s">
        <v>60</v>
      </c>
      <c r="P1750" s="157" t="s">
        <v>79</v>
      </c>
      <c r="Q1750" s="157" t="s">
        <v>79</v>
      </c>
      <c r="R1750" s="158">
        <v>1.25</v>
      </c>
      <c r="S1750" s="158">
        <v>4.25</v>
      </c>
      <c r="T1750" s="345">
        <v>100000</v>
      </c>
      <c r="U1750" s="345">
        <v>100044</v>
      </c>
      <c r="V1750" s="344">
        <f t="shared" si="6372"/>
        <v>0</v>
      </c>
      <c r="W1750" s="344">
        <f t="shared" si="6373"/>
        <v>100000</v>
      </c>
      <c r="X1750" s="345">
        <v>1078</v>
      </c>
      <c r="Y1750" s="346">
        <f t="shared" si="6374"/>
        <v>1.0775258886090121E-2</v>
      </c>
      <c r="Z1750" s="347">
        <f t="shared" si="6375"/>
        <v>0.44848794063079778</v>
      </c>
      <c r="AA1750" s="348">
        <f t="shared" si="6376"/>
        <v>125</v>
      </c>
      <c r="AB1750" s="349">
        <f t="shared" si="6377"/>
        <v>125</v>
      </c>
      <c r="AC1750" s="348">
        <f t="shared" si="6378"/>
        <v>0</v>
      </c>
      <c r="AD1750" s="350">
        <f t="shared" si="6379"/>
        <v>425</v>
      </c>
      <c r="AE1750" s="351">
        <v>483.47</v>
      </c>
      <c r="AF1750" s="352">
        <f t="shared" si="6380"/>
        <v>58.470000000000027</v>
      </c>
      <c r="AG1750" s="352">
        <v>0</v>
      </c>
      <c r="AH1750" s="352">
        <f t="shared" si="6381"/>
        <v>358.47</v>
      </c>
      <c r="AI1750" s="353">
        <f t="shared" si="6382"/>
        <v>0.74145241690280683</v>
      </c>
    </row>
    <row r="1751" spans="1:35" ht="15" hidden="1" customHeight="1" x14ac:dyDescent="0.3">
      <c r="A1751" s="359" t="s">
        <v>2558</v>
      </c>
      <c r="B1751" s="111">
        <v>2016</v>
      </c>
      <c r="C1751" s="111">
        <v>8</v>
      </c>
      <c r="D1751" s="112" t="s">
        <v>2298</v>
      </c>
      <c r="E1751" s="113">
        <v>42608</v>
      </c>
      <c r="F1751" s="113">
        <v>42611</v>
      </c>
      <c r="G1751" s="114">
        <f t="shared" ca="1" si="6370"/>
        <v>0</v>
      </c>
      <c r="H1751" s="115" t="s">
        <v>54</v>
      </c>
      <c r="I1751" s="115" t="s">
        <v>115</v>
      </c>
      <c r="J1751" s="115" t="s">
        <v>2561</v>
      </c>
      <c r="K1751" s="116" t="str">
        <f t="shared" ca="1" si="6371"/>
        <v>Completed</v>
      </c>
      <c r="L1751" s="111" t="s">
        <v>82</v>
      </c>
      <c r="M1751" s="111" t="s">
        <v>58</v>
      </c>
      <c r="N1751" s="111" t="s">
        <v>78</v>
      </c>
      <c r="O1751" s="111" t="s">
        <v>60</v>
      </c>
      <c r="P1751" s="111" t="s">
        <v>79</v>
      </c>
      <c r="Q1751" s="111" t="s">
        <v>79</v>
      </c>
      <c r="R1751" s="117">
        <v>0.5</v>
      </c>
      <c r="S1751" s="117">
        <v>4.25</v>
      </c>
      <c r="T1751" s="118">
        <v>400000</v>
      </c>
      <c r="U1751" s="118">
        <v>400100</v>
      </c>
      <c r="V1751" s="116">
        <f t="shared" si="6372"/>
        <v>0</v>
      </c>
      <c r="W1751" s="116">
        <f t="shared" si="6373"/>
        <v>400000</v>
      </c>
      <c r="X1751" s="118"/>
      <c r="Y1751" s="119">
        <f t="shared" si="6374"/>
        <v>0</v>
      </c>
      <c r="Z1751" s="120" t="e">
        <f t="shared" si="6375"/>
        <v>#DIV/0!</v>
      </c>
      <c r="AA1751" s="121">
        <f t="shared" si="6376"/>
        <v>200</v>
      </c>
      <c r="AB1751" s="122">
        <f t="shared" si="6377"/>
        <v>200</v>
      </c>
      <c r="AC1751" s="121">
        <f t="shared" si="6378"/>
        <v>0</v>
      </c>
      <c r="AD1751" s="123">
        <f t="shared" si="6379"/>
        <v>1700</v>
      </c>
      <c r="AE1751" s="293">
        <v>1600</v>
      </c>
      <c r="AF1751" s="124">
        <f t="shared" si="6380"/>
        <v>-100</v>
      </c>
      <c r="AG1751" s="124">
        <v>0</v>
      </c>
      <c r="AH1751" s="124">
        <f t="shared" si="6381"/>
        <v>1400</v>
      </c>
      <c r="AI1751" s="340">
        <f t="shared" si="6382"/>
        <v>0.875</v>
      </c>
    </row>
    <row r="1752" spans="1:35" ht="15" hidden="1" customHeight="1" x14ac:dyDescent="0.3">
      <c r="A1752" s="361" t="s">
        <v>2559</v>
      </c>
      <c r="B1752" s="97">
        <v>2016</v>
      </c>
      <c r="C1752" s="97">
        <v>8</v>
      </c>
      <c r="D1752" s="98" t="s">
        <v>2298</v>
      </c>
      <c r="E1752" s="99">
        <v>42608</v>
      </c>
      <c r="F1752" s="99">
        <v>42611</v>
      </c>
      <c r="G1752" s="100">
        <f t="shared" ca="1" si="6370"/>
        <v>0</v>
      </c>
      <c r="H1752" s="96" t="s">
        <v>54</v>
      </c>
      <c r="I1752" s="96" t="s">
        <v>115</v>
      </c>
      <c r="J1752" s="96" t="s">
        <v>2561</v>
      </c>
      <c r="K1752" s="101" t="str">
        <f t="shared" ca="1" si="6371"/>
        <v>Completed</v>
      </c>
      <c r="L1752" s="97" t="s">
        <v>64</v>
      </c>
      <c r="M1752" s="97" t="s">
        <v>58</v>
      </c>
      <c r="N1752" s="97" t="s">
        <v>78</v>
      </c>
      <c r="O1752" s="97" t="s">
        <v>60</v>
      </c>
      <c r="P1752" s="97" t="s">
        <v>79</v>
      </c>
      <c r="Q1752" s="97" t="s">
        <v>79</v>
      </c>
      <c r="R1752" s="102">
        <v>2.5</v>
      </c>
      <c r="S1752" s="102">
        <v>4.25</v>
      </c>
      <c r="T1752" s="103">
        <v>300000</v>
      </c>
      <c r="U1752" s="103">
        <v>300030</v>
      </c>
      <c r="V1752" s="101">
        <f t="shared" si="6372"/>
        <v>0</v>
      </c>
      <c r="W1752" s="101">
        <f t="shared" si="6373"/>
        <v>300000</v>
      </c>
      <c r="X1752" s="103">
        <v>5560</v>
      </c>
      <c r="Y1752" s="104">
        <f t="shared" si="6374"/>
        <v>1.8531480185314801E-2</v>
      </c>
      <c r="Z1752" s="105">
        <f t="shared" si="6375"/>
        <v>0.21582733812949639</v>
      </c>
      <c r="AA1752" s="106">
        <f t="shared" si="6376"/>
        <v>750</v>
      </c>
      <c r="AB1752" s="107">
        <f t="shared" si="6377"/>
        <v>750</v>
      </c>
      <c r="AC1752" s="106">
        <f t="shared" si="6378"/>
        <v>0</v>
      </c>
      <c r="AD1752" s="108">
        <f t="shared" si="6379"/>
        <v>1275</v>
      </c>
      <c r="AE1752" s="298">
        <v>1200</v>
      </c>
      <c r="AF1752" s="109">
        <f t="shared" si="6380"/>
        <v>-75</v>
      </c>
      <c r="AG1752" s="109">
        <v>0</v>
      </c>
      <c r="AH1752" s="109">
        <f t="shared" si="6381"/>
        <v>450</v>
      </c>
      <c r="AI1752" s="341">
        <f t="shared" si="6382"/>
        <v>0.375</v>
      </c>
    </row>
    <row r="1753" spans="1:35" ht="15.75" hidden="1" customHeight="1" thickBot="1" x14ac:dyDescent="0.3">
      <c r="A1753" s="360" t="s">
        <v>2560</v>
      </c>
      <c r="B1753" s="157">
        <v>2016</v>
      </c>
      <c r="C1753" s="157">
        <v>8</v>
      </c>
      <c r="D1753" s="342" t="s">
        <v>2298</v>
      </c>
      <c r="E1753" s="159">
        <v>42608</v>
      </c>
      <c r="F1753" s="159">
        <v>42611</v>
      </c>
      <c r="G1753" s="343">
        <f t="shared" ca="1" si="6370"/>
        <v>0</v>
      </c>
      <c r="H1753" s="156" t="s">
        <v>54</v>
      </c>
      <c r="I1753" s="156" t="s">
        <v>115</v>
      </c>
      <c r="J1753" s="156" t="s">
        <v>2561</v>
      </c>
      <c r="K1753" s="344" t="str">
        <f t="shared" ca="1" si="6371"/>
        <v>Completed</v>
      </c>
      <c r="L1753" s="157" t="s">
        <v>57</v>
      </c>
      <c r="M1753" s="157" t="s">
        <v>58</v>
      </c>
      <c r="N1753" s="157" t="s">
        <v>78</v>
      </c>
      <c r="O1753" s="157" t="s">
        <v>60</v>
      </c>
      <c r="P1753" s="157" t="s">
        <v>79</v>
      </c>
      <c r="Q1753" s="157" t="s">
        <v>79</v>
      </c>
      <c r="R1753" s="158">
        <v>2.5</v>
      </c>
      <c r="S1753" s="158">
        <v>4.25</v>
      </c>
      <c r="T1753" s="345">
        <v>100000</v>
      </c>
      <c r="U1753" s="345">
        <v>100097</v>
      </c>
      <c r="V1753" s="344">
        <f t="shared" si="6372"/>
        <v>0</v>
      </c>
      <c r="W1753" s="344">
        <f t="shared" si="6373"/>
        <v>100000</v>
      </c>
      <c r="X1753" s="345">
        <v>1325</v>
      </c>
      <c r="Y1753" s="346">
        <f t="shared" si="6374"/>
        <v>1.3237159954843801E-2</v>
      </c>
      <c r="Z1753" s="347">
        <f t="shared" si="6375"/>
        <v>0.15126037735849054</v>
      </c>
      <c r="AA1753" s="348">
        <f t="shared" si="6376"/>
        <v>250</v>
      </c>
      <c r="AB1753" s="349">
        <f t="shared" si="6377"/>
        <v>250</v>
      </c>
      <c r="AC1753" s="348">
        <f t="shared" si="6378"/>
        <v>0</v>
      </c>
      <c r="AD1753" s="350">
        <f t="shared" si="6379"/>
        <v>425</v>
      </c>
      <c r="AE1753" s="351">
        <v>200.42</v>
      </c>
      <c r="AF1753" s="352">
        <f t="shared" si="6380"/>
        <v>-224.58</v>
      </c>
      <c r="AG1753" s="352">
        <v>0</v>
      </c>
      <c r="AH1753" s="352">
        <f t="shared" si="6381"/>
        <v>-49.580000000000013</v>
      </c>
      <c r="AI1753" s="353">
        <f t="shared" si="6382"/>
        <v>-0.24738050094800926</v>
      </c>
    </row>
    <row r="1754" spans="1:35" ht="15.75" hidden="1" customHeight="1" thickBot="1" x14ac:dyDescent="0.3">
      <c r="A1754" s="362" t="s">
        <v>2562</v>
      </c>
      <c r="B1754" s="141">
        <v>2016</v>
      </c>
      <c r="C1754" s="141">
        <v>8</v>
      </c>
      <c r="D1754" s="142" t="s">
        <v>2298</v>
      </c>
      <c r="E1754" s="143">
        <v>42611</v>
      </c>
      <c r="F1754" s="143">
        <v>42613</v>
      </c>
      <c r="G1754" s="144">
        <f t="shared" ca="1" si="6370"/>
        <v>0</v>
      </c>
      <c r="H1754" s="145" t="s">
        <v>54</v>
      </c>
      <c r="I1754" s="145" t="s">
        <v>2563</v>
      </c>
      <c r="J1754" s="145" t="s">
        <v>2564</v>
      </c>
      <c r="K1754" s="146" t="str">
        <f t="shared" ca="1" si="6371"/>
        <v>Completed</v>
      </c>
      <c r="L1754" s="141" t="s">
        <v>77</v>
      </c>
      <c r="M1754" s="141" t="s">
        <v>58</v>
      </c>
      <c r="N1754" s="141" t="s">
        <v>108</v>
      </c>
      <c r="O1754" s="141" t="s">
        <v>109</v>
      </c>
      <c r="P1754" s="141" t="s">
        <v>100</v>
      </c>
      <c r="Q1754" s="141" t="s">
        <v>101</v>
      </c>
      <c r="R1754" s="147">
        <v>1.4999999999999999E-2</v>
      </c>
      <c r="S1754" s="147">
        <v>3.3000000000000002E-2</v>
      </c>
      <c r="T1754" s="148">
        <v>15000</v>
      </c>
      <c r="U1754" s="148">
        <v>15018</v>
      </c>
      <c r="V1754" s="146">
        <f t="shared" si="6372"/>
        <v>0</v>
      </c>
      <c r="W1754" s="146">
        <f t="shared" si="6373"/>
        <v>15000</v>
      </c>
      <c r="X1754" s="148">
        <v>882</v>
      </c>
      <c r="Y1754" s="149">
        <f t="shared" si="6374"/>
        <v>5.8729524570515383E-2</v>
      </c>
      <c r="Z1754" s="150">
        <f t="shared" si="6375"/>
        <v>0.56122448979591832</v>
      </c>
      <c r="AA1754" s="151">
        <f t="shared" si="6376"/>
        <v>225</v>
      </c>
      <c r="AB1754" s="152">
        <f t="shared" si="6377"/>
        <v>225</v>
      </c>
      <c r="AC1754" s="151">
        <f t="shared" si="6378"/>
        <v>0</v>
      </c>
      <c r="AD1754" s="153">
        <f t="shared" si="6379"/>
        <v>495</v>
      </c>
      <c r="AE1754" s="295">
        <f>IF((SUMIF($J$7:$J$1048576,J1754,$U$7:$U$1048576))&gt;(SUMIF($J$7:$J$1048576,J1754,$T$7:$T$1048576)),AD1754,(IF(O1754="cpv",(U1754*S1754),(U1754*S1754/1000))))</f>
        <v>495</v>
      </c>
      <c r="AF1754" s="154">
        <f t="shared" si="6380"/>
        <v>0</v>
      </c>
      <c r="AG1754" s="154">
        <v>0</v>
      </c>
      <c r="AH1754" s="154">
        <f t="shared" si="6381"/>
        <v>270</v>
      </c>
      <c r="AI1754" s="354">
        <f t="shared" si="6382"/>
        <v>0.54545454545454541</v>
      </c>
    </row>
    <row r="1755" spans="1:35" ht="15" hidden="1" customHeight="1" x14ac:dyDescent="0.3">
      <c r="A1755" s="359" t="s">
        <v>2567</v>
      </c>
      <c r="B1755" s="111">
        <v>2016</v>
      </c>
      <c r="C1755" s="111">
        <v>8</v>
      </c>
      <c r="D1755" s="112" t="s">
        <v>2298</v>
      </c>
      <c r="E1755" s="113">
        <v>42611</v>
      </c>
      <c r="F1755" s="113">
        <v>42613</v>
      </c>
      <c r="G1755" s="114">
        <f t="shared" ca="1" si="6370"/>
        <v>0</v>
      </c>
      <c r="H1755" s="115" t="s">
        <v>74</v>
      </c>
      <c r="I1755" s="115" t="s">
        <v>239</v>
      </c>
      <c r="J1755" s="115" t="s">
        <v>2565</v>
      </c>
      <c r="K1755" s="116" t="str">
        <f t="shared" ca="1" si="6371"/>
        <v>Completed</v>
      </c>
      <c r="L1755" s="111" t="s">
        <v>175</v>
      </c>
      <c r="M1755" s="111" t="s">
        <v>58</v>
      </c>
      <c r="N1755" s="111" t="s">
        <v>59</v>
      </c>
      <c r="O1755" s="111" t="s">
        <v>60</v>
      </c>
      <c r="P1755" s="111" t="s">
        <v>61</v>
      </c>
      <c r="Q1755" s="111" t="s">
        <v>62</v>
      </c>
      <c r="R1755" s="117">
        <v>2.5</v>
      </c>
      <c r="S1755" s="117">
        <v>3</v>
      </c>
      <c r="T1755" s="118">
        <v>350000</v>
      </c>
      <c r="U1755" s="118">
        <v>27392</v>
      </c>
      <c r="V1755" s="116">
        <f t="shared" si="6372"/>
        <v>322608</v>
      </c>
      <c r="W1755" s="116">
        <f t="shared" si="6373"/>
        <v>27392</v>
      </c>
      <c r="X1755" s="118">
        <v>17</v>
      </c>
      <c r="Y1755" s="119">
        <f t="shared" si="6374"/>
        <v>6.2061915887850463E-4</v>
      </c>
      <c r="Z1755" s="120">
        <f t="shared" si="6375"/>
        <v>4.8338823529411767</v>
      </c>
      <c r="AA1755" s="121">
        <f t="shared" si="6376"/>
        <v>875</v>
      </c>
      <c r="AB1755" s="122">
        <f t="shared" si="6377"/>
        <v>68.48</v>
      </c>
      <c r="AC1755" s="121">
        <f t="shared" si="6378"/>
        <v>-806.52</v>
      </c>
      <c r="AD1755" s="123">
        <f t="shared" si="6379"/>
        <v>1050</v>
      </c>
      <c r="AE1755" s="293">
        <f>IF((SUMIF($J$7:$J$1048576,J1755,$U$7:$U$1048576))&gt;(SUMIF($J$7:$J$1048576,J1755,$T$7:$T$1048576)),AD1755,(IF(O1755="cpv",(U1755*S1755),(U1755*S1755/1000))))</f>
        <v>82.176000000000002</v>
      </c>
      <c r="AF1755" s="124">
        <f t="shared" si="6380"/>
        <v>-967.82399999999996</v>
      </c>
      <c r="AG1755" s="124">
        <v>0</v>
      </c>
      <c r="AH1755" s="124">
        <f t="shared" si="6381"/>
        <v>13.695999999999998</v>
      </c>
      <c r="AI1755" s="340">
        <f t="shared" si="6382"/>
        <v>0.16666666666666663</v>
      </c>
    </row>
    <row r="1756" spans="1:35" ht="15.75" hidden="1" customHeight="1" thickBot="1" x14ac:dyDescent="0.3">
      <c r="A1756" s="360" t="s">
        <v>2568</v>
      </c>
      <c r="B1756" s="157">
        <v>2016</v>
      </c>
      <c r="C1756" s="157">
        <v>8</v>
      </c>
      <c r="D1756" s="342" t="s">
        <v>2298</v>
      </c>
      <c r="E1756" s="159">
        <v>42611</v>
      </c>
      <c r="F1756" s="159">
        <v>42613</v>
      </c>
      <c r="G1756" s="343">
        <f t="shared" ref="G1756:G1759" ca="1" si="6396">IF($N$1&gt;F1756,0,(F1756-$N$1))</f>
        <v>0</v>
      </c>
      <c r="H1756" s="156" t="s">
        <v>74</v>
      </c>
      <c r="I1756" s="156" t="s">
        <v>239</v>
      </c>
      <c r="J1756" s="156" t="s">
        <v>2565</v>
      </c>
      <c r="K1756" s="344" t="str">
        <f t="shared" ref="K1756:K1759" ca="1" si="6397">IF(F1756=0,$L$3,(IF(G1756=0,$L$1,$L$2)))</f>
        <v>Completed</v>
      </c>
      <c r="L1756" s="157" t="s">
        <v>1372</v>
      </c>
      <c r="M1756" s="157" t="s">
        <v>58</v>
      </c>
      <c r="N1756" s="157" t="s">
        <v>59</v>
      </c>
      <c r="O1756" s="157" t="s">
        <v>60</v>
      </c>
      <c r="P1756" s="157" t="s">
        <v>61</v>
      </c>
      <c r="Q1756" s="157" t="s">
        <v>62</v>
      </c>
      <c r="R1756" s="158">
        <v>0</v>
      </c>
      <c r="S1756" s="158">
        <v>3</v>
      </c>
      <c r="T1756" s="345"/>
      <c r="U1756" s="345"/>
      <c r="V1756" s="344">
        <f t="shared" ref="V1756:V1759" si="6398">IF(U1756&gt;T1756,0,T1756-U1756)</f>
        <v>0</v>
      </c>
      <c r="W1756" s="344">
        <f t="shared" ref="W1756:W1759" si="6399">IF(U1756&gt;T1756,T1756,U1756)</f>
        <v>0</v>
      </c>
      <c r="X1756" s="345"/>
      <c r="Y1756" s="346" t="e">
        <f t="shared" ref="Y1756:Y1759" si="6400">X1756/U1756</f>
        <v>#DIV/0!</v>
      </c>
      <c r="Z1756" s="347" t="e">
        <f t="shared" ref="Z1756:Z1759" si="6401">AE1756/X1756</f>
        <v>#DIV/0!</v>
      </c>
      <c r="AA1756" s="348">
        <f t="shared" ref="AA1756:AA1759" si="6402">IF(O1756="cpv",(T1756*R1756),(T1756/1000*R1756))</f>
        <v>0</v>
      </c>
      <c r="AB1756" s="349">
        <f t="shared" ref="AB1756:AB1759" si="6403">IF(O1756="cpv",(IF(V1756&gt;0,U1756*R1756,AA1756)),(IF(V1756&gt;0,U1756/1000*R1756,AA1756)))</f>
        <v>0</v>
      </c>
      <c r="AC1756" s="348">
        <f t="shared" ref="AC1756:AC1759" si="6404">AB1756-AA1756</f>
        <v>0</v>
      </c>
      <c r="AD1756" s="350">
        <f t="shared" ref="AD1756:AD1759" si="6405">IF(O1756="cpv",(T1756*S1756),(T1756/1000*S1756))</f>
        <v>0</v>
      </c>
      <c r="AE1756" s="351">
        <f>IF((SUMIF($J$7:$J$1048576,J1756,$U$7:$U$1048576))&gt;(SUMIF($J$7:$J$1048576,J1756,$T$7:$T$1048576)),AD1756,(IF(O1756="cpv",(U1756*S1756),(U1756*S1756/1000))))</f>
        <v>0</v>
      </c>
      <c r="AF1756" s="352">
        <f t="shared" ref="AF1756:AF1759" si="6406">AE1756-AD1756</f>
        <v>0</v>
      </c>
      <c r="AG1756" s="352">
        <v>0</v>
      </c>
      <c r="AH1756" s="352">
        <f t="shared" ref="AH1756:AH1759" si="6407">AE1756-AB1756-AG1756</f>
        <v>0</v>
      </c>
      <c r="AI1756" s="353" t="e">
        <f t="shared" ref="AI1756:AI1759" si="6408">AH1756/AE1756</f>
        <v>#DIV/0!</v>
      </c>
    </row>
    <row r="1757" spans="1:35" ht="15.75" hidden="1" customHeight="1" thickBot="1" x14ac:dyDescent="0.3">
      <c r="A1757" s="359" t="s">
        <v>2566</v>
      </c>
      <c r="B1757" s="111">
        <v>2016</v>
      </c>
      <c r="C1757" s="111">
        <v>8</v>
      </c>
      <c r="D1757" s="112" t="s">
        <v>2298</v>
      </c>
      <c r="E1757" s="143">
        <v>42611</v>
      </c>
      <c r="F1757" s="113">
        <v>42614</v>
      </c>
      <c r="G1757" s="114">
        <f t="shared" ca="1" si="6396"/>
        <v>0</v>
      </c>
      <c r="H1757" s="115" t="s">
        <v>54</v>
      </c>
      <c r="I1757" s="115" t="s">
        <v>115</v>
      </c>
      <c r="J1757" s="115" t="s">
        <v>2571</v>
      </c>
      <c r="K1757" s="116" t="str">
        <f t="shared" ca="1" si="6397"/>
        <v>Completed</v>
      </c>
      <c r="L1757" s="111" t="s">
        <v>133</v>
      </c>
      <c r="M1757" s="111" t="s">
        <v>58</v>
      </c>
      <c r="N1757" s="111" t="s">
        <v>108</v>
      </c>
      <c r="O1757" s="111" t="s">
        <v>109</v>
      </c>
      <c r="P1757" s="111" t="s">
        <v>100</v>
      </c>
      <c r="Q1757" s="111" t="s">
        <v>101</v>
      </c>
      <c r="R1757" s="117">
        <v>5.0000000000000001E-3</v>
      </c>
      <c r="S1757" s="117">
        <v>3.3000000000000002E-2</v>
      </c>
      <c r="T1757" s="118">
        <v>35000</v>
      </c>
      <c r="U1757" s="118"/>
      <c r="V1757" s="116">
        <f t="shared" si="6398"/>
        <v>35000</v>
      </c>
      <c r="W1757" s="116">
        <f t="shared" si="6399"/>
        <v>0</v>
      </c>
      <c r="X1757" s="118"/>
      <c r="Y1757" s="119" t="e">
        <f t="shared" si="6400"/>
        <v>#DIV/0!</v>
      </c>
      <c r="Z1757" s="120" t="e">
        <f t="shared" si="6401"/>
        <v>#DIV/0!</v>
      </c>
      <c r="AA1757" s="121">
        <f t="shared" si="6402"/>
        <v>175</v>
      </c>
      <c r="AB1757" s="122">
        <f t="shared" si="6403"/>
        <v>0</v>
      </c>
      <c r="AC1757" s="121">
        <f t="shared" si="6404"/>
        <v>-175</v>
      </c>
      <c r="AD1757" s="123">
        <f t="shared" si="6405"/>
        <v>1155</v>
      </c>
      <c r="AE1757" s="293">
        <v>1000</v>
      </c>
      <c r="AF1757" s="124">
        <f t="shared" si="6406"/>
        <v>-155</v>
      </c>
      <c r="AG1757" s="124">
        <v>0</v>
      </c>
      <c r="AH1757" s="124">
        <f t="shared" si="6407"/>
        <v>1000</v>
      </c>
      <c r="AI1757" s="340">
        <f t="shared" si="6408"/>
        <v>1</v>
      </c>
    </row>
    <row r="1758" spans="1:35" ht="15.75" hidden="1" customHeight="1" thickBot="1" x14ac:dyDescent="0.3">
      <c r="A1758" s="361" t="s">
        <v>2569</v>
      </c>
      <c r="B1758" s="97">
        <v>2016</v>
      </c>
      <c r="C1758" s="97">
        <v>8</v>
      </c>
      <c r="D1758" s="98" t="s">
        <v>2298</v>
      </c>
      <c r="E1758" s="159">
        <v>42611</v>
      </c>
      <c r="F1758" s="99">
        <v>42614</v>
      </c>
      <c r="G1758" s="100">
        <f t="shared" ca="1" si="6396"/>
        <v>0</v>
      </c>
      <c r="H1758" s="96" t="s">
        <v>54</v>
      </c>
      <c r="I1758" s="96" t="s">
        <v>115</v>
      </c>
      <c r="J1758" s="96" t="s">
        <v>2571</v>
      </c>
      <c r="K1758" s="101" t="str">
        <f t="shared" ca="1" si="6397"/>
        <v>Completed</v>
      </c>
      <c r="L1758" s="97" t="s">
        <v>77</v>
      </c>
      <c r="M1758" s="97" t="s">
        <v>58</v>
      </c>
      <c r="N1758" s="97" t="s">
        <v>108</v>
      </c>
      <c r="O1758" s="97" t="s">
        <v>109</v>
      </c>
      <c r="P1758" s="97" t="s">
        <v>100</v>
      </c>
      <c r="Q1758" s="97" t="s">
        <v>101</v>
      </c>
      <c r="R1758" s="102">
        <v>1.4999999999999999E-2</v>
      </c>
      <c r="S1758" s="102">
        <v>3.3000000000000002E-2</v>
      </c>
      <c r="T1758" s="103">
        <v>30000</v>
      </c>
      <c r="U1758" s="103">
        <v>16130</v>
      </c>
      <c r="V1758" s="101">
        <f t="shared" si="6398"/>
        <v>13870</v>
      </c>
      <c r="W1758" s="101">
        <f t="shared" si="6399"/>
        <v>16130</v>
      </c>
      <c r="X1758" s="103">
        <v>555</v>
      </c>
      <c r="Y1758" s="104">
        <f t="shared" si="6400"/>
        <v>3.4407935523868567E-2</v>
      </c>
      <c r="Z1758" s="105">
        <f t="shared" si="6401"/>
        <v>0.91171171171171173</v>
      </c>
      <c r="AA1758" s="106">
        <f t="shared" si="6402"/>
        <v>450</v>
      </c>
      <c r="AB1758" s="107">
        <f t="shared" si="6403"/>
        <v>241.95</v>
      </c>
      <c r="AC1758" s="106">
        <f t="shared" si="6404"/>
        <v>-208.05</v>
      </c>
      <c r="AD1758" s="108">
        <f t="shared" si="6405"/>
        <v>990</v>
      </c>
      <c r="AE1758" s="298">
        <v>506</v>
      </c>
      <c r="AF1758" s="109">
        <f t="shared" si="6406"/>
        <v>-484</v>
      </c>
      <c r="AG1758" s="109">
        <v>0</v>
      </c>
      <c r="AH1758" s="109">
        <f t="shared" si="6407"/>
        <v>264.05</v>
      </c>
      <c r="AI1758" s="341">
        <f t="shared" si="6408"/>
        <v>0.52183794466403166</v>
      </c>
    </row>
    <row r="1759" spans="1:35" ht="15.75" hidden="1" customHeight="1" thickBot="1" x14ac:dyDescent="0.3">
      <c r="A1759" s="360" t="s">
        <v>2570</v>
      </c>
      <c r="B1759" s="157">
        <v>2016</v>
      </c>
      <c r="C1759" s="157">
        <v>8</v>
      </c>
      <c r="D1759" s="342" t="s">
        <v>2298</v>
      </c>
      <c r="E1759" s="159">
        <v>42611</v>
      </c>
      <c r="F1759" s="159">
        <v>42614</v>
      </c>
      <c r="G1759" s="343">
        <f t="shared" ca="1" si="6396"/>
        <v>0</v>
      </c>
      <c r="H1759" s="156" t="s">
        <v>54</v>
      </c>
      <c r="I1759" s="156" t="s">
        <v>115</v>
      </c>
      <c r="J1759" s="156" t="s">
        <v>2571</v>
      </c>
      <c r="K1759" s="344" t="str">
        <f t="shared" ca="1" si="6397"/>
        <v>Completed</v>
      </c>
      <c r="L1759" s="157" t="s">
        <v>64</v>
      </c>
      <c r="M1759" s="157" t="s">
        <v>58</v>
      </c>
      <c r="N1759" s="157" t="s">
        <v>108</v>
      </c>
      <c r="O1759" s="157" t="s">
        <v>109</v>
      </c>
      <c r="P1759" s="157" t="s">
        <v>100</v>
      </c>
      <c r="Q1759" s="157" t="s">
        <v>101</v>
      </c>
      <c r="R1759" s="158">
        <v>6.0000000000000001E-3</v>
      </c>
      <c r="S1759" s="158">
        <v>3.3000000000000002E-2</v>
      </c>
      <c r="T1759" s="345">
        <v>35000</v>
      </c>
      <c r="U1759" s="345">
        <v>49421</v>
      </c>
      <c r="V1759" s="344">
        <f t="shared" si="6398"/>
        <v>0</v>
      </c>
      <c r="W1759" s="344">
        <f t="shared" si="6399"/>
        <v>35000</v>
      </c>
      <c r="X1759" s="345">
        <v>708</v>
      </c>
      <c r="Y1759" s="346">
        <f t="shared" si="6400"/>
        <v>1.4325893850792174E-2</v>
      </c>
      <c r="Z1759" s="347">
        <f t="shared" si="6401"/>
        <v>2.1186440677966103</v>
      </c>
      <c r="AA1759" s="348">
        <f t="shared" si="6402"/>
        <v>210</v>
      </c>
      <c r="AB1759" s="349">
        <f t="shared" si="6403"/>
        <v>210</v>
      </c>
      <c r="AC1759" s="348">
        <f t="shared" si="6404"/>
        <v>0</v>
      </c>
      <c r="AD1759" s="350">
        <f t="shared" si="6405"/>
        <v>1155</v>
      </c>
      <c r="AE1759" s="351">
        <v>1500</v>
      </c>
      <c r="AF1759" s="352">
        <f t="shared" si="6406"/>
        <v>345</v>
      </c>
      <c r="AG1759" s="352">
        <v>0</v>
      </c>
      <c r="AH1759" s="352">
        <f t="shared" si="6407"/>
        <v>1290</v>
      </c>
      <c r="AI1759" s="353">
        <f t="shared" si="6408"/>
        <v>0.86</v>
      </c>
    </row>
    <row r="1760" spans="1:35" ht="15" hidden="1" customHeight="1" x14ac:dyDescent="0.3">
      <c r="A1760" s="359" t="s">
        <v>2578</v>
      </c>
      <c r="B1760" s="111">
        <v>2016</v>
      </c>
      <c r="C1760" s="111">
        <v>9</v>
      </c>
      <c r="D1760" s="112" t="s">
        <v>2298</v>
      </c>
      <c r="E1760" s="113">
        <v>42621</v>
      </c>
      <c r="F1760" s="113">
        <v>42638</v>
      </c>
      <c r="G1760" s="114">
        <f t="shared" ref="G1760:G1762" ca="1" si="6409">IF($N$1&gt;F1760,0,(F1760-$N$1))</f>
        <v>0</v>
      </c>
      <c r="H1760" s="115" t="s">
        <v>54</v>
      </c>
      <c r="I1760" s="115" t="s">
        <v>140</v>
      </c>
      <c r="J1760" s="115" t="s">
        <v>2582</v>
      </c>
      <c r="K1760" s="116" t="str">
        <f t="shared" ref="K1760:K1762" ca="1" si="6410">IF(F1760=0,$L$3,(IF(G1760=0,$L$1,$L$2)))</f>
        <v>Completed</v>
      </c>
      <c r="L1760" s="111" t="s">
        <v>77</v>
      </c>
      <c r="M1760" s="111" t="s">
        <v>58</v>
      </c>
      <c r="N1760" s="111" t="s">
        <v>108</v>
      </c>
      <c r="O1760" s="111" t="s">
        <v>109</v>
      </c>
      <c r="P1760" s="111" t="s">
        <v>100</v>
      </c>
      <c r="Q1760" s="111" t="s">
        <v>101</v>
      </c>
      <c r="R1760" s="117">
        <v>1.4999999999999999E-2</v>
      </c>
      <c r="S1760" s="117">
        <v>3.3000000000000002E-2</v>
      </c>
      <c r="T1760" s="118">
        <v>50000</v>
      </c>
      <c r="U1760" s="118">
        <v>50016</v>
      </c>
      <c r="V1760" s="116">
        <f t="shared" ref="V1760:V1762" si="6411">IF(U1760&gt;T1760,0,T1760-U1760)</f>
        <v>0</v>
      </c>
      <c r="W1760" s="116">
        <f t="shared" ref="W1760:W1762" si="6412">IF(U1760&gt;T1760,T1760,U1760)</f>
        <v>50000</v>
      </c>
      <c r="X1760" s="118"/>
      <c r="Y1760" s="119">
        <f t="shared" ref="Y1760:Y1762" si="6413">X1760/U1760</f>
        <v>0</v>
      </c>
      <c r="Z1760" s="120" t="e">
        <f t="shared" ref="Z1760:Z1762" si="6414">AE1760/X1760</f>
        <v>#DIV/0!</v>
      </c>
      <c r="AA1760" s="121">
        <f t="shared" ref="AA1760:AA1762" si="6415">IF(O1760="cpv",(T1760*R1760),(T1760/1000*R1760))</f>
        <v>750</v>
      </c>
      <c r="AB1760" s="122">
        <f t="shared" ref="AB1760:AB1762" si="6416">IF(O1760="cpv",(IF(V1760&gt;0,U1760*R1760,AA1760)),(IF(V1760&gt;0,U1760/1000*R1760,AA1760)))</f>
        <v>750</v>
      </c>
      <c r="AC1760" s="121">
        <f t="shared" ref="AC1760:AC1762" si="6417">AB1760-AA1760</f>
        <v>0</v>
      </c>
      <c r="AD1760" s="123">
        <f t="shared" ref="AD1760:AD1762" si="6418">IF(O1760="cpv",(T1760*S1760),(T1760/1000*S1760))</f>
        <v>1650</v>
      </c>
      <c r="AE1760" s="293">
        <v>1890</v>
      </c>
      <c r="AF1760" s="124">
        <f t="shared" ref="AF1760:AF1762" si="6419">AE1760-AD1760</f>
        <v>240</v>
      </c>
      <c r="AG1760" s="124">
        <v>0</v>
      </c>
      <c r="AH1760" s="124">
        <f t="shared" ref="AH1760:AH1762" si="6420">AE1760-AB1760-AG1760</f>
        <v>1140</v>
      </c>
      <c r="AI1760" s="340">
        <f t="shared" ref="AI1760:AI1762" si="6421">AH1760/AE1760</f>
        <v>0.60317460317460314</v>
      </c>
    </row>
    <row r="1761" spans="1:36" ht="15" hidden="1" customHeight="1" x14ac:dyDescent="0.3">
      <c r="A1761" s="361" t="s">
        <v>2579</v>
      </c>
      <c r="B1761" s="97">
        <v>2016</v>
      </c>
      <c r="C1761" s="97">
        <v>9</v>
      </c>
      <c r="D1761" s="98" t="s">
        <v>2298</v>
      </c>
      <c r="E1761" s="99">
        <v>42621</v>
      </c>
      <c r="F1761" s="99">
        <v>42638</v>
      </c>
      <c r="G1761" s="100">
        <f t="shared" ca="1" si="6409"/>
        <v>0</v>
      </c>
      <c r="H1761" s="96" t="s">
        <v>54</v>
      </c>
      <c r="I1761" s="96" t="s">
        <v>140</v>
      </c>
      <c r="J1761" s="96" t="s">
        <v>2582</v>
      </c>
      <c r="K1761" s="101" t="str">
        <f t="shared" ca="1" si="6410"/>
        <v>Completed</v>
      </c>
      <c r="L1761" s="97" t="s">
        <v>92</v>
      </c>
      <c r="M1761" s="97" t="s">
        <v>58</v>
      </c>
      <c r="N1761" s="97" t="s">
        <v>108</v>
      </c>
      <c r="O1761" s="97" t="s">
        <v>109</v>
      </c>
      <c r="P1761" s="97" t="s">
        <v>100</v>
      </c>
      <c r="Q1761" s="97" t="s">
        <v>101</v>
      </c>
      <c r="R1761" s="102">
        <v>1.2E-2</v>
      </c>
      <c r="S1761" s="102">
        <v>3.3000000000000002E-2</v>
      </c>
      <c r="T1761" s="103">
        <v>70000</v>
      </c>
      <c r="U1761" s="103">
        <v>75749</v>
      </c>
      <c r="V1761" s="101">
        <f t="shared" si="6411"/>
        <v>0</v>
      </c>
      <c r="W1761" s="101">
        <f t="shared" si="6412"/>
        <v>70000</v>
      </c>
      <c r="X1761" s="103">
        <v>4724</v>
      </c>
      <c r="Y1761" s="104">
        <f t="shared" si="6413"/>
        <v>6.2363859588905467E-2</v>
      </c>
      <c r="Z1761" s="105">
        <f t="shared" si="6414"/>
        <v>0.48899237933954276</v>
      </c>
      <c r="AA1761" s="106">
        <f t="shared" si="6415"/>
        <v>840</v>
      </c>
      <c r="AB1761" s="107">
        <f t="shared" si="6416"/>
        <v>840</v>
      </c>
      <c r="AC1761" s="106">
        <f t="shared" si="6417"/>
        <v>0</v>
      </c>
      <c r="AD1761" s="108">
        <f t="shared" si="6418"/>
        <v>2310</v>
      </c>
      <c r="AE1761" s="298">
        <f>IF((SUMIF($J$7:$J$1048576,J1761,$U$7:$U$1048576))&gt;(SUMIF($J$7:$J$1048576,J1761,$T$7:$T$1048576)),AD1761,(IF(O1761="cpv",(U1761*S1761),(U1761*S1761/1000))))</f>
        <v>2310</v>
      </c>
      <c r="AF1761" s="109">
        <f t="shared" si="6419"/>
        <v>0</v>
      </c>
      <c r="AG1761" s="109">
        <v>0</v>
      </c>
      <c r="AH1761" s="109">
        <f t="shared" si="6420"/>
        <v>1470</v>
      </c>
      <c r="AI1761" s="341">
        <f t="shared" si="6421"/>
        <v>0.63636363636363635</v>
      </c>
      <c r="AJ1761" s="466"/>
    </row>
    <row r="1762" spans="1:36" ht="15" hidden="1" customHeight="1" x14ac:dyDescent="0.3">
      <c r="A1762" s="361" t="s">
        <v>2580</v>
      </c>
      <c r="B1762" s="97">
        <v>2016</v>
      </c>
      <c r="C1762" s="97">
        <v>9</v>
      </c>
      <c r="D1762" s="98" t="s">
        <v>2298</v>
      </c>
      <c r="E1762" s="99">
        <v>42621</v>
      </c>
      <c r="F1762" s="99">
        <v>42638</v>
      </c>
      <c r="G1762" s="100">
        <f t="shared" ca="1" si="6409"/>
        <v>0</v>
      </c>
      <c r="H1762" s="96" t="s">
        <v>54</v>
      </c>
      <c r="I1762" s="96" t="s">
        <v>140</v>
      </c>
      <c r="J1762" s="96" t="s">
        <v>2582</v>
      </c>
      <c r="K1762" s="101" t="str">
        <f t="shared" ca="1" si="6410"/>
        <v>Completed</v>
      </c>
      <c r="L1762" s="97" t="s">
        <v>2120</v>
      </c>
      <c r="M1762" s="97" t="s">
        <v>58</v>
      </c>
      <c r="N1762" s="97" t="s">
        <v>108</v>
      </c>
      <c r="O1762" s="97" t="s">
        <v>109</v>
      </c>
      <c r="P1762" s="97" t="s">
        <v>100</v>
      </c>
      <c r="Q1762" s="97" t="s">
        <v>101</v>
      </c>
      <c r="R1762" s="102">
        <v>0.01</v>
      </c>
      <c r="S1762" s="102">
        <v>3.3000000000000002E-2</v>
      </c>
      <c r="T1762" s="103">
        <v>50000</v>
      </c>
      <c r="U1762" s="103">
        <v>55003</v>
      </c>
      <c r="V1762" s="101">
        <f t="shared" si="6411"/>
        <v>0</v>
      </c>
      <c r="W1762" s="101">
        <f t="shared" si="6412"/>
        <v>50000</v>
      </c>
      <c r="X1762" s="103">
        <v>11726</v>
      </c>
      <c r="Y1762" s="104">
        <f t="shared" si="6413"/>
        <v>0.21318837154337036</v>
      </c>
      <c r="Z1762" s="105">
        <f t="shared" si="6414"/>
        <v>0.14071294559099437</v>
      </c>
      <c r="AA1762" s="106">
        <f t="shared" si="6415"/>
        <v>500</v>
      </c>
      <c r="AB1762" s="107">
        <f t="shared" si="6416"/>
        <v>500</v>
      </c>
      <c r="AC1762" s="106">
        <f t="shared" si="6417"/>
        <v>0</v>
      </c>
      <c r="AD1762" s="108">
        <f t="shared" si="6418"/>
        <v>1650</v>
      </c>
      <c r="AE1762" s="298">
        <f>IF((SUMIF($J$7:$J$1048576,J1762,$U$7:$U$1048576))&gt;(SUMIF($J$7:$J$1048576,J1762,$T$7:$T$1048576)),AD1762,(IF(O1762="cpv",(U1762*S1762),(U1762*S1762/1000))))</f>
        <v>1650</v>
      </c>
      <c r="AF1762" s="109">
        <f t="shared" si="6419"/>
        <v>0</v>
      </c>
      <c r="AG1762" s="109">
        <v>0</v>
      </c>
      <c r="AH1762" s="109">
        <f t="shared" si="6420"/>
        <v>1150</v>
      </c>
      <c r="AI1762" s="341">
        <f t="shared" si="6421"/>
        <v>0.69696969696969702</v>
      </c>
    </row>
    <row r="1763" spans="1:36" ht="15.75" hidden="1" customHeight="1" thickBot="1" x14ac:dyDescent="0.3">
      <c r="A1763" s="360" t="s">
        <v>2581</v>
      </c>
      <c r="B1763" s="157">
        <v>2016</v>
      </c>
      <c r="C1763" s="157">
        <v>9</v>
      </c>
      <c r="D1763" s="342" t="s">
        <v>2298</v>
      </c>
      <c r="E1763" s="159">
        <v>42621</v>
      </c>
      <c r="F1763" s="159">
        <v>42638</v>
      </c>
      <c r="G1763" s="343">
        <f t="shared" ref="G1763:G1769" ca="1" si="6422">IF($N$1&gt;F1763,0,(F1763-$N$1))</f>
        <v>0</v>
      </c>
      <c r="H1763" s="156" t="s">
        <v>54</v>
      </c>
      <c r="I1763" s="156" t="s">
        <v>140</v>
      </c>
      <c r="J1763" s="156" t="s">
        <v>2582</v>
      </c>
      <c r="K1763" s="344" t="str">
        <f t="shared" ref="K1763:K1769" ca="1" si="6423">IF(F1763=0,$L$3,(IF(G1763=0,$L$1,$L$2)))</f>
        <v>Completed</v>
      </c>
      <c r="L1763" s="157" t="s">
        <v>1773</v>
      </c>
      <c r="M1763" s="157" t="s">
        <v>58</v>
      </c>
      <c r="N1763" s="157" t="s">
        <v>108</v>
      </c>
      <c r="O1763" s="157" t="s">
        <v>109</v>
      </c>
      <c r="P1763" s="157" t="s">
        <v>100</v>
      </c>
      <c r="Q1763" s="157" t="s">
        <v>101</v>
      </c>
      <c r="R1763" s="158">
        <v>0.01</v>
      </c>
      <c r="S1763" s="158">
        <v>3.3000000000000002E-2</v>
      </c>
      <c r="T1763" s="345">
        <v>50000</v>
      </c>
      <c r="U1763" s="345">
        <v>50000</v>
      </c>
      <c r="V1763" s="344">
        <f t="shared" ref="V1763:V1769" si="6424">IF(U1763&gt;T1763,0,T1763-U1763)</f>
        <v>0</v>
      </c>
      <c r="W1763" s="344">
        <f t="shared" ref="W1763:W1769" si="6425">IF(U1763&gt;T1763,T1763,U1763)</f>
        <v>50000</v>
      </c>
      <c r="X1763" s="345">
        <v>5385</v>
      </c>
      <c r="Y1763" s="346">
        <f t="shared" ref="Y1763:Y1769" si="6426">X1763/U1763</f>
        <v>0.1077</v>
      </c>
      <c r="Z1763" s="347">
        <f t="shared" ref="Z1763:Z1769" si="6427">AE1763/X1763</f>
        <v>0.30640668523676878</v>
      </c>
      <c r="AA1763" s="348">
        <f t="shared" ref="AA1763:AA1769" si="6428">IF(O1763="cpv",(T1763*R1763),(T1763/1000*R1763))</f>
        <v>500</v>
      </c>
      <c r="AB1763" s="349">
        <f t="shared" ref="AB1763:AB1769" si="6429">IF(O1763="cpv",(IF(V1763&gt;0,U1763*R1763,AA1763)),(IF(V1763&gt;0,U1763/1000*R1763,AA1763)))</f>
        <v>500</v>
      </c>
      <c r="AC1763" s="348">
        <f t="shared" ref="AC1763:AC1769" si="6430">AB1763-AA1763</f>
        <v>0</v>
      </c>
      <c r="AD1763" s="350">
        <f t="shared" ref="AD1763:AD1769" si="6431">IF(O1763="cpv",(T1763*S1763),(T1763/1000*S1763))</f>
        <v>1650</v>
      </c>
      <c r="AE1763" s="351">
        <f>IF((SUMIF($J$7:$J$1048576,J1763,$U$7:$U$1048576))&gt;(SUMIF($J$7:$J$1048576,J1763,$T$7:$T$1048576)),AD1763,(IF(O1763="cpv",(U1763*S1763),(U1763*S1763/1000))))</f>
        <v>1650</v>
      </c>
      <c r="AF1763" s="352">
        <f t="shared" ref="AF1763:AF1769" si="6432">AE1763-AD1763</f>
        <v>0</v>
      </c>
      <c r="AG1763" s="352">
        <v>0</v>
      </c>
      <c r="AH1763" s="352">
        <f t="shared" ref="AH1763:AH1769" si="6433">AE1763-AB1763-AG1763</f>
        <v>1150</v>
      </c>
      <c r="AI1763" s="353">
        <f t="shared" ref="AI1763:AI1769" si="6434">AH1763/AE1763</f>
        <v>0.69696969696969702</v>
      </c>
    </row>
    <row r="1764" spans="1:36" ht="15" hidden="1" customHeight="1" x14ac:dyDescent="0.3">
      <c r="A1764" s="359" t="s">
        <v>2583</v>
      </c>
      <c r="B1764" s="111">
        <v>2016</v>
      </c>
      <c r="C1764" s="111">
        <v>9</v>
      </c>
      <c r="D1764" s="112" t="s">
        <v>2298</v>
      </c>
      <c r="E1764" s="113">
        <v>42622</v>
      </c>
      <c r="F1764" s="113">
        <v>42643</v>
      </c>
      <c r="G1764" s="114">
        <f t="shared" ca="1" si="6422"/>
        <v>0</v>
      </c>
      <c r="H1764" s="115" t="s">
        <v>54</v>
      </c>
      <c r="I1764" s="115" t="s">
        <v>140</v>
      </c>
      <c r="J1764" s="115" t="s">
        <v>2586</v>
      </c>
      <c r="K1764" s="116" t="str">
        <f t="shared" ca="1" si="6423"/>
        <v>Completed</v>
      </c>
      <c r="L1764" s="111" t="s">
        <v>57</v>
      </c>
      <c r="M1764" s="111" t="s">
        <v>58</v>
      </c>
      <c r="N1764" s="111" t="s">
        <v>59</v>
      </c>
      <c r="O1764" s="111" t="s">
        <v>60</v>
      </c>
      <c r="P1764" s="111" t="s">
        <v>61</v>
      </c>
      <c r="Q1764" s="111" t="s">
        <v>62</v>
      </c>
      <c r="R1764" s="117">
        <v>0.5</v>
      </c>
      <c r="S1764" s="117">
        <v>1</v>
      </c>
      <c r="T1764" s="118">
        <v>1000000</v>
      </c>
      <c r="U1764" s="118">
        <v>1101980</v>
      </c>
      <c r="V1764" s="116">
        <f t="shared" si="6424"/>
        <v>0</v>
      </c>
      <c r="W1764" s="116">
        <f t="shared" si="6425"/>
        <v>1000000</v>
      </c>
      <c r="X1764" s="118"/>
      <c r="Y1764" s="119">
        <f t="shared" si="6426"/>
        <v>0</v>
      </c>
      <c r="Z1764" s="120" t="e">
        <f t="shared" si="6427"/>
        <v>#DIV/0!</v>
      </c>
      <c r="AA1764" s="121">
        <f t="shared" si="6428"/>
        <v>500</v>
      </c>
      <c r="AB1764" s="122">
        <f t="shared" si="6429"/>
        <v>500</v>
      </c>
      <c r="AC1764" s="121">
        <f t="shared" si="6430"/>
        <v>0</v>
      </c>
      <c r="AD1764" s="123">
        <f t="shared" si="6431"/>
        <v>1000</v>
      </c>
      <c r="AE1764" s="293">
        <f>IF((SUMIF($J$7:$J$1048576,J1764,$U$7:$U$1048576))&gt;(SUMIF($J$7:$J$1048576,J1764,$T$7:$T$1048576)),AD1764,(IF(O1764="cpv",(U1764*S1764),(U1764*S1764/1000))))</f>
        <v>1000</v>
      </c>
      <c r="AF1764" s="124">
        <f t="shared" si="6432"/>
        <v>0</v>
      </c>
      <c r="AG1764" s="124">
        <v>0</v>
      </c>
      <c r="AH1764" s="124">
        <f t="shared" si="6433"/>
        <v>500</v>
      </c>
      <c r="AI1764" s="340">
        <f t="shared" si="6434"/>
        <v>0.5</v>
      </c>
    </row>
    <row r="1765" spans="1:36" ht="15" hidden="1" customHeight="1" x14ac:dyDescent="0.3">
      <c r="A1765" s="361" t="s">
        <v>2584</v>
      </c>
      <c r="B1765" s="97">
        <v>2016</v>
      </c>
      <c r="C1765" s="97">
        <v>9</v>
      </c>
      <c r="D1765" s="98" t="s">
        <v>2298</v>
      </c>
      <c r="E1765" s="99">
        <v>42622</v>
      </c>
      <c r="F1765" s="99">
        <v>42643</v>
      </c>
      <c r="G1765" s="100">
        <f t="shared" ca="1" si="6422"/>
        <v>0</v>
      </c>
      <c r="H1765" s="96" t="s">
        <v>54</v>
      </c>
      <c r="I1765" s="96" t="s">
        <v>140</v>
      </c>
      <c r="J1765" s="96" t="s">
        <v>2586</v>
      </c>
      <c r="K1765" s="101" t="str">
        <f t="shared" ca="1" si="6423"/>
        <v>Completed</v>
      </c>
      <c r="L1765" s="97" t="s">
        <v>82</v>
      </c>
      <c r="M1765" s="97" t="s">
        <v>58</v>
      </c>
      <c r="N1765" s="97" t="s">
        <v>59</v>
      </c>
      <c r="O1765" s="97" t="s">
        <v>60</v>
      </c>
      <c r="P1765" s="97" t="s">
        <v>61</v>
      </c>
      <c r="Q1765" s="97" t="s">
        <v>62</v>
      </c>
      <c r="R1765" s="102">
        <v>0.1</v>
      </c>
      <c r="S1765" s="102">
        <v>1</v>
      </c>
      <c r="T1765" s="103">
        <v>1500000</v>
      </c>
      <c r="U1765" s="103">
        <v>1500288</v>
      </c>
      <c r="V1765" s="101">
        <f t="shared" si="6424"/>
        <v>0</v>
      </c>
      <c r="W1765" s="101">
        <f t="shared" si="6425"/>
        <v>1500000</v>
      </c>
      <c r="X1765" s="103">
        <v>309</v>
      </c>
      <c r="Y1765" s="104">
        <f t="shared" si="6426"/>
        <v>2.0596045559252623E-4</v>
      </c>
      <c r="Z1765" s="105">
        <f t="shared" si="6427"/>
        <v>4.8543689320388346</v>
      </c>
      <c r="AA1765" s="106">
        <f t="shared" si="6428"/>
        <v>150</v>
      </c>
      <c r="AB1765" s="107">
        <f t="shared" si="6429"/>
        <v>150</v>
      </c>
      <c r="AC1765" s="106">
        <f t="shared" si="6430"/>
        <v>0</v>
      </c>
      <c r="AD1765" s="108">
        <f t="shared" si="6431"/>
        <v>1500</v>
      </c>
      <c r="AE1765" s="298">
        <f>IF((SUMIF($J$7:$J$1048576,J1765,$U$7:$U$1048576))&gt;(SUMIF($J$7:$J$1048576,J1765,$T$7:$T$1048576)),AD1765,(IF(O1765="cpv",(U1765*S1765),(U1765*S1765/1000))))</f>
        <v>1500</v>
      </c>
      <c r="AF1765" s="109">
        <f t="shared" si="6432"/>
        <v>0</v>
      </c>
      <c r="AG1765" s="109">
        <v>0</v>
      </c>
      <c r="AH1765" s="109">
        <f t="shared" si="6433"/>
        <v>1350</v>
      </c>
      <c r="AI1765" s="341">
        <f t="shared" si="6434"/>
        <v>0.9</v>
      </c>
      <c r="AJ1765" s="466"/>
    </row>
    <row r="1766" spans="1:36" ht="15.75" hidden="1" customHeight="1" thickBot="1" x14ac:dyDescent="0.3">
      <c r="A1766" s="360" t="s">
        <v>2585</v>
      </c>
      <c r="B1766" s="157">
        <v>2016</v>
      </c>
      <c r="C1766" s="157">
        <v>9</v>
      </c>
      <c r="D1766" s="342" t="s">
        <v>2298</v>
      </c>
      <c r="E1766" s="159">
        <v>42622</v>
      </c>
      <c r="F1766" s="159">
        <v>42643</v>
      </c>
      <c r="G1766" s="343">
        <f t="shared" ca="1" si="6422"/>
        <v>0</v>
      </c>
      <c r="H1766" s="156" t="s">
        <v>54</v>
      </c>
      <c r="I1766" s="156" t="s">
        <v>140</v>
      </c>
      <c r="J1766" s="156" t="s">
        <v>2586</v>
      </c>
      <c r="K1766" s="344" t="str">
        <f t="shared" ca="1" si="6423"/>
        <v>Completed</v>
      </c>
      <c r="L1766" s="157" t="s">
        <v>2386</v>
      </c>
      <c r="M1766" s="157" t="s">
        <v>58</v>
      </c>
      <c r="N1766" s="157" t="s">
        <v>59</v>
      </c>
      <c r="O1766" s="157" t="s">
        <v>60</v>
      </c>
      <c r="P1766" s="157" t="s">
        <v>61</v>
      </c>
      <c r="Q1766" s="157" t="s">
        <v>62</v>
      </c>
      <c r="R1766" s="158">
        <v>0.3</v>
      </c>
      <c r="S1766" s="158">
        <v>1</v>
      </c>
      <c r="T1766" s="345">
        <v>2500000</v>
      </c>
      <c r="U1766" s="345">
        <v>2750789</v>
      </c>
      <c r="V1766" s="344">
        <f t="shared" si="6424"/>
        <v>0</v>
      </c>
      <c r="W1766" s="344">
        <f t="shared" si="6425"/>
        <v>2500000</v>
      </c>
      <c r="X1766" s="345">
        <v>255</v>
      </c>
      <c r="Y1766" s="346">
        <f t="shared" si="6426"/>
        <v>9.2700676060577532E-5</v>
      </c>
      <c r="Z1766" s="347">
        <f t="shared" si="6427"/>
        <v>6.2588235294117647</v>
      </c>
      <c r="AA1766" s="348">
        <f t="shared" si="6428"/>
        <v>750</v>
      </c>
      <c r="AB1766" s="349">
        <f t="shared" si="6429"/>
        <v>750</v>
      </c>
      <c r="AC1766" s="348">
        <f t="shared" si="6430"/>
        <v>0</v>
      </c>
      <c r="AD1766" s="350">
        <f t="shared" si="6431"/>
        <v>2500</v>
      </c>
      <c r="AE1766" s="351">
        <v>1596</v>
      </c>
      <c r="AF1766" s="352">
        <f t="shared" si="6432"/>
        <v>-904</v>
      </c>
      <c r="AG1766" s="352">
        <v>0</v>
      </c>
      <c r="AH1766" s="352">
        <f t="shared" si="6433"/>
        <v>846</v>
      </c>
      <c r="AI1766" s="353">
        <f t="shared" si="6434"/>
        <v>0.53007518796992481</v>
      </c>
    </row>
    <row r="1767" spans="1:36" ht="15" hidden="1" customHeight="1" x14ac:dyDescent="0.3">
      <c r="A1767" s="359" t="s">
        <v>2587</v>
      </c>
      <c r="B1767" s="111">
        <v>2016</v>
      </c>
      <c r="C1767" s="111">
        <v>9</v>
      </c>
      <c r="D1767" s="112" t="s">
        <v>2298</v>
      </c>
      <c r="E1767" s="113">
        <v>42634</v>
      </c>
      <c r="F1767" s="113">
        <v>42643</v>
      </c>
      <c r="G1767" s="114">
        <f t="shared" ca="1" si="6422"/>
        <v>0</v>
      </c>
      <c r="H1767" s="115" t="s">
        <v>54</v>
      </c>
      <c r="I1767" s="115" t="s">
        <v>129</v>
      </c>
      <c r="J1767" s="115" t="s">
        <v>2591</v>
      </c>
      <c r="K1767" s="116" t="str">
        <f t="shared" ca="1" si="6423"/>
        <v>Completed</v>
      </c>
      <c r="L1767" s="111" t="s">
        <v>2592</v>
      </c>
      <c r="M1767" s="111" t="s">
        <v>58</v>
      </c>
      <c r="N1767" s="111" t="s">
        <v>108</v>
      </c>
      <c r="O1767" s="111" t="s">
        <v>109</v>
      </c>
      <c r="P1767" s="111" t="s">
        <v>100</v>
      </c>
      <c r="Q1767" s="111" t="s">
        <v>101</v>
      </c>
      <c r="R1767" s="117">
        <v>0.01</v>
      </c>
      <c r="S1767" s="117">
        <v>3.3000000000000002E-2</v>
      </c>
      <c r="T1767" s="118">
        <v>30000</v>
      </c>
      <c r="U1767" s="118">
        <v>40012</v>
      </c>
      <c r="V1767" s="116">
        <f t="shared" si="6424"/>
        <v>0</v>
      </c>
      <c r="W1767" s="116">
        <f t="shared" si="6425"/>
        <v>30000</v>
      </c>
      <c r="X1767" s="118">
        <v>5588</v>
      </c>
      <c r="Y1767" s="119">
        <f t="shared" si="6426"/>
        <v>0.13965810256922923</v>
      </c>
      <c r="Z1767" s="120">
        <f t="shared" si="6427"/>
        <v>0.17716535433070865</v>
      </c>
      <c r="AA1767" s="121">
        <f t="shared" si="6428"/>
        <v>300</v>
      </c>
      <c r="AB1767" s="122">
        <f t="shared" si="6429"/>
        <v>300</v>
      </c>
      <c r="AC1767" s="121">
        <f t="shared" si="6430"/>
        <v>0</v>
      </c>
      <c r="AD1767" s="123">
        <f t="shared" si="6431"/>
        <v>990</v>
      </c>
      <c r="AE1767" s="293">
        <f>IF((SUMIF($J$7:$J$1048576,J1767,$U$7:$U$1048576))&gt;(SUMIF($J$7:$J$1048576,J1767,$T$7:$T$1048576)),AD1767,(IF(O1767="cpv",(U1767*S1767),(U1767*S1767/1000))))</f>
        <v>990</v>
      </c>
      <c r="AF1767" s="124">
        <f t="shared" si="6432"/>
        <v>0</v>
      </c>
      <c r="AG1767" s="124">
        <v>0</v>
      </c>
      <c r="AH1767" s="124">
        <f t="shared" si="6433"/>
        <v>690</v>
      </c>
      <c r="AI1767" s="340">
        <f t="shared" si="6434"/>
        <v>0.69696969696969702</v>
      </c>
    </row>
    <row r="1768" spans="1:36" ht="15" hidden="1" customHeight="1" x14ac:dyDescent="0.3">
      <c r="A1768" s="361" t="s">
        <v>2588</v>
      </c>
      <c r="B1768" s="97">
        <v>2016</v>
      </c>
      <c r="C1768" s="97">
        <v>9</v>
      </c>
      <c r="D1768" s="98" t="s">
        <v>2298</v>
      </c>
      <c r="E1768" s="99">
        <v>42634</v>
      </c>
      <c r="F1768" s="99">
        <v>42643</v>
      </c>
      <c r="G1768" s="100">
        <f t="shared" ca="1" si="6422"/>
        <v>0</v>
      </c>
      <c r="H1768" s="96" t="s">
        <v>54</v>
      </c>
      <c r="I1768" s="96" t="s">
        <v>129</v>
      </c>
      <c r="J1768" s="96" t="s">
        <v>2591</v>
      </c>
      <c r="K1768" s="101" t="str">
        <f t="shared" ca="1" si="6423"/>
        <v>Completed</v>
      </c>
      <c r="L1768" s="97" t="s">
        <v>92</v>
      </c>
      <c r="M1768" s="97" t="s">
        <v>58</v>
      </c>
      <c r="N1768" s="97" t="s">
        <v>108</v>
      </c>
      <c r="O1768" s="97" t="s">
        <v>109</v>
      </c>
      <c r="P1768" s="97" t="s">
        <v>100</v>
      </c>
      <c r="Q1768" s="97" t="s">
        <v>101</v>
      </c>
      <c r="R1768" s="102">
        <v>1.2E-2</v>
      </c>
      <c r="S1768" s="102">
        <v>3.3000000000000002E-2</v>
      </c>
      <c r="T1768" s="103">
        <v>40000</v>
      </c>
      <c r="U1768" s="103">
        <v>52890</v>
      </c>
      <c r="V1768" s="101">
        <f t="shared" si="6424"/>
        <v>0</v>
      </c>
      <c r="W1768" s="101">
        <f t="shared" si="6425"/>
        <v>40000</v>
      </c>
      <c r="X1768" s="103">
        <v>1288</v>
      </c>
      <c r="Y1768" s="104">
        <f t="shared" si="6426"/>
        <v>2.4352429570807337E-2</v>
      </c>
      <c r="Z1768" s="105">
        <f t="shared" si="6427"/>
        <v>1.0248447204968945</v>
      </c>
      <c r="AA1768" s="106">
        <f t="shared" si="6428"/>
        <v>480</v>
      </c>
      <c r="AB1768" s="107">
        <f t="shared" si="6429"/>
        <v>480</v>
      </c>
      <c r="AC1768" s="106">
        <f t="shared" si="6430"/>
        <v>0</v>
      </c>
      <c r="AD1768" s="108">
        <f t="shared" si="6431"/>
        <v>1320</v>
      </c>
      <c r="AE1768" s="298">
        <f>IF((SUMIF($J$7:$J$1048576,J1768,$U$7:$U$1048576))&gt;(SUMIF($J$7:$J$1048576,J1768,$T$7:$T$1048576)),AD1768,(IF(O1768="cpv",(U1768*S1768),(U1768*S1768/1000))))</f>
        <v>1320</v>
      </c>
      <c r="AF1768" s="109">
        <f t="shared" si="6432"/>
        <v>0</v>
      </c>
      <c r="AG1768" s="109">
        <v>0</v>
      </c>
      <c r="AH1768" s="109">
        <f t="shared" si="6433"/>
        <v>840</v>
      </c>
      <c r="AI1768" s="341">
        <f t="shared" si="6434"/>
        <v>0.63636363636363635</v>
      </c>
    </row>
    <row r="1769" spans="1:36" ht="15" hidden="1" customHeight="1" x14ac:dyDescent="0.3">
      <c r="A1769" s="361" t="s">
        <v>2589</v>
      </c>
      <c r="B1769" s="97">
        <v>2016</v>
      </c>
      <c r="C1769" s="97">
        <v>9</v>
      </c>
      <c r="D1769" s="98" t="s">
        <v>2298</v>
      </c>
      <c r="E1769" s="99">
        <v>42634</v>
      </c>
      <c r="F1769" s="99">
        <v>42643</v>
      </c>
      <c r="G1769" s="100">
        <f t="shared" ca="1" si="6422"/>
        <v>0</v>
      </c>
      <c r="H1769" s="96" t="s">
        <v>54</v>
      </c>
      <c r="I1769" s="96" t="s">
        <v>129</v>
      </c>
      <c r="J1769" s="96" t="s">
        <v>2591</v>
      </c>
      <c r="K1769" s="101" t="str">
        <f t="shared" ca="1" si="6423"/>
        <v>Completed</v>
      </c>
      <c r="L1769" s="97" t="s">
        <v>77</v>
      </c>
      <c r="M1769" s="97" t="s">
        <v>58</v>
      </c>
      <c r="N1769" s="97" t="s">
        <v>108</v>
      </c>
      <c r="O1769" s="97" t="s">
        <v>109</v>
      </c>
      <c r="P1769" s="97" t="s">
        <v>100</v>
      </c>
      <c r="Q1769" s="97" t="s">
        <v>101</v>
      </c>
      <c r="R1769" s="102">
        <v>1.4999999999999999E-2</v>
      </c>
      <c r="S1769" s="102">
        <v>3.3000000000000002E-2</v>
      </c>
      <c r="T1769" s="103">
        <v>50000</v>
      </c>
      <c r="U1769" s="103">
        <v>53314</v>
      </c>
      <c r="V1769" s="101">
        <f t="shared" si="6424"/>
        <v>0</v>
      </c>
      <c r="W1769" s="101">
        <f t="shared" si="6425"/>
        <v>50000</v>
      </c>
      <c r="X1769" s="103"/>
      <c r="Y1769" s="104">
        <f t="shared" si="6426"/>
        <v>0</v>
      </c>
      <c r="Z1769" s="105" t="e">
        <f t="shared" si="6427"/>
        <v>#DIV/0!</v>
      </c>
      <c r="AA1769" s="106">
        <f t="shared" si="6428"/>
        <v>750</v>
      </c>
      <c r="AB1769" s="107">
        <f t="shared" si="6429"/>
        <v>750</v>
      </c>
      <c r="AC1769" s="106">
        <f t="shared" si="6430"/>
        <v>0</v>
      </c>
      <c r="AD1769" s="108">
        <f t="shared" si="6431"/>
        <v>1650</v>
      </c>
      <c r="AE1769" s="298">
        <v>1025</v>
      </c>
      <c r="AF1769" s="109">
        <f t="shared" si="6432"/>
        <v>-625</v>
      </c>
      <c r="AG1769" s="109">
        <v>0</v>
      </c>
      <c r="AH1769" s="109">
        <f t="shared" si="6433"/>
        <v>275</v>
      </c>
      <c r="AI1769" s="341">
        <f t="shared" si="6434"/>
        <v>0.26829268292682928</v>
      </c>
      <c r="AJ1769" s="466"/>
    </row>
    <row r="1770" spans="1:36" ht="15.75" hidden="1" customHeight="1" thickBot="1" x14ac:dyDescent="0.3">
      <c r="A1770" s="360" t="s">
        <v>2590</v>
      </c>
      <c r="B1770" s="157">
        <v>2016</v>
      </c>
      <c r="C1770" s="157">
        <v>9</v>
      </c>
      <c r="D1770" s="342" t="s">
        <v>2298</v>
      </c>
      <c r="E1770" s="159">
        <v>42634</v>
      </c>
      <c r="F1770" s="159">
        <v>42643</v>
      </c>
      <c r="G1770" s="343">
        <f t="shared" ref="G1770:G1841" ca="1" si="6435">IF($N$1&gt;F1770,0,(F1770-$N$1))</f>
        <v>0</v>
      </c>
      <c r="H1770" s="156" t="s">
        <v>54</v>
      </c>
      <c r="I1770" s="156" t="s">
        <v>129</v>
      </c>
      <c r="J1770" s="156" t="s">
        <v>2591</v>
      </c>
      <c r="K1770" s="344" t="str">
        <f t="shared" ref="K1770:K1841" ca="1" si="6436">IF(F1770=0,$L$3,(IF(G1770=0,$L$1,$L$2)))</f>
        <v>Completed</v>
      </c>
      <c r="L1770" s="157" t="s">
        <v>1773</v>
      </c>
      <c r="M1770" s="157" t="s">
        <v>58</v>
      </c>
      <c r="N1770" s="157" t="s">
        <v>108</v>
      </c>
      <c r="O1770" s="157" t="s">
        <v>109</v>
      </c>
      <c r="P1770" s="157" t="s">
        <v>100</v>
      </c>
      <c r="Q1770" s="157" t="s">
        <v>101</v>
      </c>
      <c r="R1770" s="158">
        <v>0.01</v>
      </c>
      <c r="S1770" s="158">
        <v>3.3000000000000002E-2</v>
      </c>
      <c r="T1770" s="345">
        <v>30000</v>
      </c>
      <c r="U1770" s="345">
        <v>30003</v>
      </c>
      <c r="V1770" s="344">
        <f t="shared" ref="V1770:V1841" si="6437">IF(U1770&gt;T1770,0,T1770-U1770)</f>
        <v>0</v>
      </c>
      <c r="W1770" s="344">
        <f t="shared" ref="W1770:W1841" si="6438">IF(U1770&gt;T1770,T1770,U1770)</f>
        <v>30000</v>
      </c>
      <c r="X1770" s="345">
        <v>2996</v>
      </c>
      <c r="Y1770" s="346">
        <f t="shared" ref="Y1770:Y1841" si="6439">X1770/U1770</f>
        <v>9.9856680998566816E-2</v>
      </c>
      <c r="Z1770" s="347">
        <f t="shared" ref="Z1770:Z1841" si="6440">AE1770/X1770</f>
        <v>0.33044058744993327</v>
      </c>
      <c r="AA1770" s="348">
        <f t="shared" ref="AA1770:AA1841" si="6441">IF(O1770="cpv",(T1770*R1770),(T1770/1000*R1770))</f>
        <v>300</v>
      </c>
      <c r="AB1770" s="349">
        <f t="shared" ref="AB1770:AB1841" si="6442">IF(O1770="cpv",(IF(V1770&gt;0,U1770*R1770,AA1770)),(IF(V1770&gt;0,U1770/1000*R1770,AA1770)))</f>
        <v>300</v>
      </c>
      <c r="AC1770" s="348">
        <f t="shared" ref="AC1770:AC1841" si="6443">AB1770-AA1770</f>
        <v>0</v>
      </c>
      <c r="AD1770" s="350">
        <f t="shared" ref="AD1770:AD1841" si="6444">IF(O1770="cpv",(T1770*S1770),(T1770/1000*S1770))</f>
        <v>990</v>
      </c>
      <c r="AE1770" s="351">
        <f>IF((SUMIF($J$7:$J$1048576,J1770,$U$7:$U$1048576))&gt;(SUMIF($J$7:$J$1048576,J1770,$T$7:$T$1048576)),AD1770,(IF(O1770="cpv",(U1770*S1770),(U1770*S1770/1000))))</f>
        <v>990</v>
      </c>
      <c r="AF1770" s="352">
        <f t="shared" ref="AF1770:AF1841" si="6445">AE1770-AD1770</f>
        <v>0</v>
      </c>
      <c r="AG1770" s="352">
        <v>0</v>
      </c>
      <c r="AH1770" s="352">
        <f t="shared" ref="AH1770:AH1841" si="6446">AE1770-AB1770-AG1770</f>
        <v>690</v>
      </c>
      <c r="AI1770" s="353">
        <f t="shared" ref="AI1770:AI1841" si="6447">AH1770/AE1770</f>
        <v>0.69696969696969702</v>
      </c>
    </row>
    <row r="1771" spans="1:36" ht="15" hidden="1" customHeight="1" x14ac:dyDescent="0.3">
      <c r="A1771" s="359" t="s">
        <v>2593</v>
      </c>
      <c r="B1771" s="111">
        <v>2016</v>
      </c>
      <c r="C1771" s="111">
        <v>9</v>
      </c>
      <c r="D1771" s="112" t="s">
        <v>2298</v>
      </c>
      <c r="E1771" s="113">
        <v>42634</v>
      </c>
      <c r="F1771" s="113">
        <v>42643</v>
      </c>
      <c r="G1771" s="114">
        <f t="shared" ca="1" si="6435"/>
        <v>0</v>
      </c>
      <c r="H1771" s="115" t="s">
        <v>54</v>
      </c>
      <c r="I1771" s="115" t="s">
        <v>129</v>
      </c>
      <c r="J1771" s="115" t="s">
        <v>2597</v>
      </c>
      <c r="K1771" s="116" t="str">
        <f t="shared" ca="1" si="6436"/>
        <v>Completed</v>
      </c>
      <c r="L1771" s="111" t="s">
        <v>2592</v>
      </c>
      <c r="M1771" s="111" t="s">
        <v>58</v>
      </c>
      <c r="N1771" s="111" t="s">
        <v>108</v>
      </c>
      <c r="O1771" s="111" t="s">
        <v>109</v>
      </c>
      <c r="P1771" s="111" t="s">
        <v>100</v>
      </c>
      <c r="Q1771" s="111" t="s">
        <v>101</v>
      </c>
      <c r="R1771" s="117">
        <v>0.01</v>
      </c>
      <c r="S1771" s="117">
        <v>3.3000000000000002E-2</v>
      </c>
      <c r="T1771" s="118">
        <v>30000</v>
      </c>
      <c r="U1771" s="118">
        <v>39464</v>
      </c>
      <c r="V1771" s="116">
        <f t="shared" si="6437"/>
        <v>0</v>
      </c>
      <c r="W1771" s="116">
        <f t="shared" si="6438"/>
        <v>30000</v>
      </c>
      <c r="X1771" s="118">
        <v>4084</v>
      </c>
      <c r="Y1771" s="119">
        <f t="shared" si="6439"/>
        <v>0.10348672207581594</v>
      </c>
      <c r="Z1771" s="120">
        <f t="shared" si="6440"/>
        <v>0.24240940254652302</v>
      </c>
      <c r="AA1771" s="121">
        <f t="shared" si="6441"/>
        <v>300</v>
      </c>
      <c r="AB1771" s="122">
        <f t="shared" si="6442"/>
        <v>300</v>
      </c>
      <c r="AC1771" s="121">
        <f t="shared" si="6443"/>
        <v>0</v>
      </c>
      <c r="AD1771" s="123">
        <f t="shared" si="6444"/>
        <v>990</v>
      </c>
      <c r="AE1771" s="293">
        <f>IF((SUMIF($J$7:$J$1048576,J1771,$U$7:$U$1048576))&gt;(SUMIF($J$7:$J$1048576,J1771,$T$7:$T$1048576)),AD1771,(IF(O1771="cpv",(U1771*S1771),(U1771*S1771/1000))))</f>
        <v>990</v>
      </c>
      <c r="AF1771" s="124">
        <f t="shared" si="6445"/>
        <v>0</v>
      </c>
      <c r="AG1771" s="124">
        <v>0</v>
      </c>
      <c r="AH1771" s="124">
        <f t="shared" si="6446"/>
        <v>690</v>
      </c>
      <c r="AI1771" s="340">
        <f t="shared" si="6447"/>
        <v>0.69696969696969702</v>
      </c>
    </row>
    <row r="1772" spans="1:36" ht="15" hidden="1" customHeight="1" x14ac:dyDescent="0.3">
      <c r="A1772" s="361" t="s">
        <v>2594</v>
      </c>
      <c r="B1772" s="97">
        <v>2016</v>
      </c>
      <c r="C1772" s="97">
        <v>9</v>
      </c>
      <c r="D1772" s="98" t="s">
        <v>2298</v>
      </c>
      <c r="E1772" s="99">
        <v>42634</v>
      </c>
      <c r="F1772" s="99">
        <v>42643</v>
      </c>
      <c r="G1772" s="100">
        <f t="shared" ca="1" si="6435"/>
        <v>0</v>
      </c>
      <c r="H1772" s="96" t="s">
        <v>54</v>
      </c>
      <c r="I1772" s="96" t="s">
        <v>129</v>
      </c>
      <c r="J1772" s="96" t="s">
        <v>2597</v>
      </c>
      <c r="K1772" s="101" t="str">
        <f t="shared" ca="1" si="6436"/>
        <v>Completed</v>
      </c>
      <c r="L1772" s="97" t="s">
        <v>2135</v>
      </c>
      <c r="M1772" s="97" t="s">
        <v>58</v>
      </c>
      <c r="N1772" s="97" t="s">
        <v>108</v>
      </c>
      <c r="O1772" s="97" t="s">
        <v>109</v>
      </c>
      <c r="P1772" s="97" t="s">
        <v>100</v>
      </c>
      <c r="Q1772" s="97" t="s">
        <v>101</v>
      </c>
      <c r="R1772" s="102">
        <v>0.01</v>
      </c>
      <c r="S1772" s="102">
        <v>3.3000000000000002E-2</v>
      </c>
      <c r="T1772" s="103">
        <v>70000</v>
      </c>
      <c r="U1772" s="103">
        <v>70003</v>
      </c>
      <c r="V1772" s="101">
        <f t="shared" si="6437"/>
        <v>0</v>
      </c>
      <c r="W1772" s="101">
        <f t="shared" si="6438"/>
        <v>70000</v>
      </c>
      <c r="X1772" s="103">
        <v>6592</v>
      </c>
      <c r="Y1772" s="104">
        <f t="shared" si="6439"/>
        <v>9.416739282602174E-2</v>
      </c>
      <c r="Z1772" s="105">
        <f t="shared" si="6440"/>
        <v>0.30491504854368934</v>
      </c>
      <c r="AA1772" s="106">
        <f t="shared" si="6441"/>
        <v>700</v>
      </c>
      <c r="AB1772" s="107">
        <f t="shared" si="6442"/>
        <v>700</v>
      </c>
      <c r="AC1772" s="106">
        <f t="shared" si="6443"/>
        <v>0</v>
      </c>
      <c r="AD1772" s="108">
        <f t="shared" si="6444"/>
        <v>2310</v>
      </c>
      <c r="AE1772" s="298">
        <v>2010</v>
      </c>
      <c r="AF1772" s="109">
        <f t="shared" si="6445"/>
        <v>-300</v>
      </c>
      <c r="AG1772" s="109">
        <v>0</v>
      </c>
      <c r="AH1772" s="109">
        <f t="shared" si="6446"/>
        <v>1310</v>
      </c>
      <c r="AI1772" s="341">
        <f t="shared" si="6447"/>
        <v>0.65174129353233834</v>
      </c>
    </row>
    <row r="1773" spans="1:36" ht="15" hidden="1" customHeight="1" x14ac:dyDescent="0.3">
      <c r="A1773" s="361" t="s">
        <v>2595</v>
      </c>
      <c r="B1773" s="97">
        <v>2016</v>
      </c>
      <c r="C1773" s="97">
        <v>9</v>
      </c>
      <c r="D1773" s="98" t="s">
        <v>2298</v>
      </c>
      <c r="E1773" s="99">
        <v>42634</v>
      </c>
      <c r="F1773" s="99">
        <v>42643</v>
      </c>
      <c r="G1773" s="100">
        <f t="shared" ca="1" si="6435"/>
        <v>0</v>
      </c>
      <c r="H1773" s="96" t="s">
        <v>54</v>
      </c>
      <c r="I1773" s="96" t="s">
        <v>129</v>
      </c>
      <c r="J1773" s="96" t="s">
        <v>2597</v>
      </c>
      <c r="K1773" s="101" t="str">
        <f t="shared" ca="1" si="6436"/>
        <v>Completed</v>
      </c>
      <c r="L1773" s="97" t="s">
        <v>92</v>
      </c>
      <c r="M1773" s="97" t="s">
        <v>58</v>
      </c>
      <c r="N1773" s="97" t="s">
        <v>108</v>
      </c>
      <c r="O1773" s="97" t="s">
        <v>109</v>
      </c>
      <c r="P1773" s="97" t="s">
        <v>100</v>
      </c>
      <c r="Q1773" s="97" t="s">
        <v>101</v>
      </c>
      <c r="R1773" s="102">
        <v>1.2E-2</v>
      </c>
      <c r="S1773" s="102">
        <v>3.3000000000000002E-2</v>
      </c>
      <c r="T1773" s="103">
        <v>70000</v>
      </c>
      <c r="U1773" s="103">
        <v>84915</v>
      </c>
      <c r="V1773" s="101">
        <f t="shared" si="6437"/>
        <v>0</v>
      </c>
      <c r="W1773" s="101">
        <f t="shared" si="6438"/>
        <v>70000</v>
      </c>
      <c r="X1773" s="103">
        <v>4302</v>
      </c>
      <c r="Y1773" s="104">
        <f t="shared" si="6439"/>
        <v>5.0662427133015366E-2</v>
      </c>
      <c r="Z1773" s="105">
        <f t="shared" si="6440"/>
        <v>0.46722454672245467</v>
      </c>
      <c r="AA1773" s="106">
        <f t="shared" si="6441"/>
        <v>840</v>
      </c>
      <c r="AB1773" s="107">
        <f t="shared" si="6442"/>
        <v>840</v>
      </c>
      <c r="AC1773" s="106">
        <f t="shared" si="6443"/>
        <v>0</v>
      </c>
      <c r="AD1773" s="108">
        <f t="shared" si="6444"/>
        <v>2310</v>
      </c>
      <c r="AE1773" s="298">
        <v>2010</v>
      </c>
      <c r="AF1773" s="109">
        <f t="shared" si="6445"/>
        <v>-300</v>
      </c>
      <c r="AG1773" s="109">
        <v>0</v>
      </c>
      <c r="AH1773" s="109">
        <f t="shared" si="6446"/>
        <v>1170</v>
      </c>
      <c r="AI1773" s="341">
        <f t="shared" si="6447"/>
        <v>0.58208955223880599</v>
      </c>
    </row>
    <row r="1774" spans="1:36" ht="15.75" hidden="1" customHeight="1" thickBot="1" x14ac:dyDescent="0.3">
      <c r="A1774" s="360" t="s">
        <v>2596</v>
      </c>
      <c r="B1774" s="157">
        <v>2016</v>
      </c>
      <c r="C1774" s="157">
        <v>9</v>
      </c>
      <c r="D1774" s="342" t="s">
        <v>2298</v>
      </c>
      <c r="E1774" s="159">
        <v>42634</v>
      </c>
      <c r="F1774" s="159">
        <v>42643</v>
      </c>
      <c r="G1774" s="343">
        <f t="shared" ca="1" si="6435"/>
        <v>0</v>
      </c>
      <c r="H1774" s="156" t="s">
        <v>54</v>
      </c>
      <c r="I1774" s="156" t="s">
        <v>129</v>
      </c>
      <c r="J1774" s="156" t="s">
        <v>2597</v>
      </c>
      <c r="K1774" s="344" t="str">
        <f t="shared" ca="1" si="6436"/>
        <v>Completed</v>
      </c>
      <c r="L1774" s="157" t="s">
        <v>77</v>
      </c>
      <c r="M1774" s="157" t="s">
        <v>58</v>
      </c>
      <c r="N1774" s="157" t="s">
        <v>108</v>
      </c>
      <c r="O1774" s="157" t="s">
        <v>109</v>
      </c>
      <c r="P1774" s="157" t="s">
        <v>100</v>
      </c>
      <c r="Q1774" s="157" t="s">
        <v>101</v>
      </c>
      <c r="R1774" s="158">
        <v>1.4999999999999999E-2</v>
      </c>
      <c r="S1774" s="158">
        <v>3.3000000000000002E-2</v>
      </c>
      <c r="T1774" s="345">
        <v>30000</v>
      </c>
      <c r="U1774" s="345">
        <v>37510</v>
      </c>
      <c r="V1774" s="344">
        <f t="shared" si="6437"/>
        <v>0</v>
      </c>
      <c r="W1774" s="344">
        <f t="shared" si="6438"/>
        <v>30000</v>
      </c>
      <c r="X1774" s="345"/>
      <c r="Y1774" s="346">
        <f t="shared" si="6439"/>
        <v>0</v>
      </c>
      <c r="Z1774" s="347" t="e">
        <f t="shared" si="6440"/>
        <v>#DIV/0!</v>
      </c>
      <c r="AA1774" s="348">
        <f t="shared" si="6441"/>
        <v>450</v>
      </c>
      <c r="AB1774" s="349">
        <f t="shared" si="6442"/>
        <v>450</v>
      </c>
      <c r="AC1774" s="348">
        <f t="shared" si="6443"/>
        <v>0</v>
      </c>
      <c r="AD1774" s="350">
        <f t="shared" si="6444"/>
        <v>990</v>
      </c>
      <c r="AE1774" s="351">
        <f>IF((SUMIF($J$7:$J$1048576,J1774,$U$7:$U$1048576))&gt;(SUMIF($J$7:$J$1048576,J1774,$T$7:$T$1048576)),AD1774,(IF(O1774="cpv",(U1774*S1774),(U1774*S1774/1000))))</f>
        <v>990</v>
      </c>
      <c r="AF1774" s="352">
        <f t="shared" si="6445"/>
        <v>0</v>
      </c>
      <c r="AG1774" s="352">
        <v>0</v>
      </c>
      <c r="AH1774" s="352">
        <f t="shared" si="6446"/>
        <v>540</v>
      </c>
      <c r="AI1774" s="353">
        <f t="shared" si="6447"/>
        <v>0.54545454545454541</v>
      </c>
    </row>
    <row r="1775" spans="1:36" ht="15" hidden="1" customHeight="1" x14ac:dyDescent="0.3">
      <c r="A1775" s="359" t="s">
        <v>2598</v>
      </c>
      <c r="B1775" s="111">
        <v>2016</v>
      </c>
      <c r="C1775" s="111">
        <v>9</v>
      </c>
      <c r="D1775" s="112" t="s">
        <v>2298</v>
      </c>
      <c r="E1775" s="113">
        <v>42614</v>
      </c>
      <c r="F1775" s="113">
        <v>42622</v>
      </c>
      <c r="G1775" s="114">
        <f t="shared" ca="1" si="6435"/>
        <v>0</v>
      </c>
      <c r="H1775" s="115" t="s">
        <v>54</v>
      </c>
      <c r="I1775" s="115" t="s">
        <v>129</v>
      </c>
      <c r="J1775" s="115" t="s">
        <v>2602</v>
      </c>
      <c r="K1775" s="116" t="str">
        <f t="shared" ca="1" si="6436"/>
        <v>Completed</v>
      </c>
      <c r="L1775" s="111" t="s">
        <v>2120</v>
      </c>
      <c r="M1775" s="111" t="s">
        <v>58</v>
      </c>
      <c r="N1775" s="111" t="s">
        <v>59</v>
      </c>
      <c r="O1775" s="111" t="s">
        <v>60</v>
      </c>
      <c r="P1775" s="111" t="s">
        <v>61</v>
      </c>
      <c r="Q1775" s="111" t="s">
        <v>62</v>
      </c>
      <c r="R1775" s="117">
        <v>0.25</v>
      </c>
      <c r="S1775" s="117">
        <v>2</v>
      </c>
      <c r="T1775" s="118">
        <v>2000000</v>
      </c>
      <c r="U1775" s="118">
        <v>2000730</v>
      </c>
      <c r="V1775" s="116">
        <f t="shared" si="6437"/>
        <v>0</v>
      </c>
      <c r="W1775" s="116">
        <f t="shared" si="6438"/>
        <v>2000000</v>
      </c>
      <c r="X1775" s="118">
        <v>346</v>
      </c>
      <c r="Y1775" s="119">
        <f t="shared" si="6439"/>
        <v>1.7293687803951558E-4</v>
      </c>
      <c r="Z1775" s="120">
        <f t="shared" si="6440"/>
        <v>5.7803468208092488</v>
      </c>
      <c r="AA1775" s="121">
        <f t="shared" si="6441"/>
        <v>500</v>
      </c>
      <c r="AB1775" s="122">
        <f t="shared" si="6442"/>
        <v>500</v>
      </c>
      <c r="AC1775" s="121">
        <f t="shared" si="6443"/>
        <v>0</v>
      </c>
      <c r="AD1775" s="123">
        <f t="shared" si="6444"/>
        <v>4000</v>
      </c>
      <c r="AE1775" s="293">
        <v>2000</v>
      </c>
      <c r="AF1775" s="124">
        <f t="shared" si="6445"/>
        <v>-2000</v>
      </c>
      <c r="AG1775" s="124">
        <v>0</v>
      </c>
      <c r="AH1775" s="124">
        <f t="shared" si="6446"/>
        <v>1500</v>
      </c>
      <c r="AI1775" s="340">
        <f t="shared" si="6447"/>
        <v>0.75</v>
      </c>
    </row>
    <row r="1776" spans="1:36" ht="15" hidden="1" customHeight="1" x14ac:dyDescent="0.3">
      <c r="A1776" s="361" t="s">
        <v>2599</v>
      </c>
      <c r="B1776" s="97">
        <v>2016</v>
      </c>
      <c r="C1776" s="97">
        <v>9</v>
      </c>
      <c r="D1776" s="98" t="s">
        <v>2298</v>
      </c>
      <c r="E1776" s="99">
        <v>42614</v>
      </c>
      <c r="F1776" s="99">
        <v>42622</v>
      </c>
      <c r="G1776" s="100">
        <f t="shared" ca="1" si="6435"/>
        <v>0</v>
      </c>
      <c r="H1776" s="96" t="s">
        <v>54</v>
      </c>
      <c r="I1776" s="96" t="s">
        <v>129</v>
      </c>
      <c r="J1776" s="96" t="s">
        <v>2602</v>
      </c>
      <c r="K1776" s="101" t="str">
        <f t="shared" ca="1" si="6436"/>
        <v>Completed</v>
      </c>
      <c r="L1776" s="97" t="s">
        <v>2386</v>
      </c>
      <c r="M1776" s="97" t="s">
        <v>58</v>
      </c>
      <c r="N1776" s="97" t="s">
        <v>59</v>
      </c>
      <c r="O1776" s="97" t="s">
        <v>60</v>
      </c>
      <c r="P1776" s="97" t="s">
        <v>61</v>
      </c>
      <c r="Q1776" s="97" t="s">
        <v>62</v>
      </c>
      <c r="R1776" s="102">
        <v>0.3</v>
      </c>
      <c r="S1776" s="102">
        <v>2</v>
      </c>
      <c r="T1776" s="103">
        <v>4300000</v>
      </c>
      <c r="U1776" s="103">
        <v>2054915</v>
      </c>
      <c r="V1776" s="101">
        <f t="shared" si="6437"/>
        <v>2245085</v>
      </c>
      <c r="W1776" s="101">
        <f t="shared" si="6438"/>
        <v>2054915</v>
      </c>
      <c r="X1776" s="103">
        <v>232</v>
      </c>
      <c r="Y1776" s="104">
        <f t="shared" si="6439"/>
        <v>1.1290004696057988E-4</v>
      </c>
      <c r="Z1776" s="105">
        <f t="shared" si="6440"/>
        <v>11.177672413793102</v>
      </c>
      <c r="AA1776" s="106">
        <f t="shared" si="6441"/>
        <v>1290</v>
      </c>
      <c r="AB1776" s="107">
        <f t="shared" si="6442"/>
        <v>616.47449999999992</v>
      </c>
      <c r="AC1776" s="106">
        <f t="shared" si="6443"/>
        <v>-673.52550000000008</v>
      </c>
      <c r="AD1776" s="108">
        <f t="shared" si="6444"/>
        <v>8600</v>
      </c>
      <c r="AE1776" s="298">
        <v>2593.2199999999998</v>
      </c>
      <c r="AF1776" s="109">
        <f t="shared" si="6445"/>
        <v>-6006.7800000000007</v>
      </c>
      <c r="AG1776" s="109">
        <v>0</v>
      </c>
      <c r="AH1776" s="109">
        <f t="shared" si="6446"/>
        <v>1976.7455</v>
      </c>
      <c r="AI1776" s="341">
        <f t="shared" si="6447"/>
        <v>0.76227450814045861</v>
      </c>
    </row>
    <row r="1777" spans="1:36" ht="15" hidden="1" customHeight="1" x14ac:dyDescent="0.3">
      <c r="A1777" s="361" t="s">
        <v>2600</v>
      </c>
      <c r="B1777" s="97">
        <v>2016</v>
      </c>
      <c r="C1777" s="97">
        <v>9</v>
      </c>
      <c r="D1777" s="98" t="s">
        <v>2298</v>
      </c>
      <c r="E1777" s="99">
        <v>42614</v>
      </c>
      <c r="F1777" s="99">
        <v>42622</v>
      </c>
      <c r="G1777" s="100">
        <f t="shared" ca="1" si="6435"/>
        <v>0</v>
      </c>
      <c r="H1777" s="96" t="s">
        <v>54</v>
      </c>
      <c r="I1777" s="96" t="s">
        <v>129</v>
      </c>
      <c r="J1777" s="96" t="s">
        <v>2602</v>
      </c>
      <c r="K1777" s="101" t="str">
        <f t="shared" ca="1" si="6436"/>
        <v>Completed</v>
      </c>
      <c r="L1777" s="97" t="s">
        <v>64</v>
      </c>
      <c r="M1777" s="97" t="s">
        <v>58</v>
      </c>
      <c r="N1777" s="97" t="s">
        <v>59</v>
      </c>
      <c r="O1777" s="97" t="s">
        <v>60</v>
      </c>
      <c r="P1777" s="97" t="s">
        <v>61</v>
      </c>
      <c r="Q1777" s="97" t="s">
        <v>62</v>
      </c>
      <c r="R1777" s="102">
        <v>0.2</v>
      </c>
      <c r="S1777" s="102">
        <v>2</v>
      </c>
      <c r="T1777" s="103">
        <v>1250000</v>
      </c>
      <c r="U1777" s="103">
        <v>1265080</v>
      </c>
      <c r="V1777" s="101">
        <f t="shared" si="6437"/>
        <v>0</v>
      </c>
      <c r="W1777" s="101">
        <f t="shared" si="6438"/>
        <v>1250000</v>
      </c>
      <c r="X1777" s="103">
        <v>213</v>
      </c>
      <c r="Y1777" s="104">
        <f t="shared" si="6439"/>
        <v>1.6836879881114238E-4</v>
      </c>
      <c r="Z1777" s="105">
        <f t="shared" si="6440"/>
        <v>11.878685446009388</v>
      </c>
      <c r="AA1777" s="106">
        <f t="shared" si="6441"/>
        <v>250</v>
      </c>
      <c r="AB1777" s="107">
        <f t="shared" si="6442"/>
        <v>250</v>
      </c>
      <c r="AC1777" s="106">
        <f t="shared" si="6443"/>
        <v>0</v>
      </c>
      <c r="AD1777" s="108">
        <f t="shared" si="6444"/>
        <v>2500</v>
      </c>
      <c r="AE1777" s="298">
        <f>IF((SUMIF($J$7:$J$1048576,J1777,$U$7:$U$1048576))&gt;(SUMIF($J$7:$J$1048576,J1777,$T$7:$T$1048576)),AD1777,(IF(O1777="cpv",(U1777*S1777),(U1777*S1777/1000))))</f>
        <v>2530.16</v>
      </c>
      <c r="AF1777" s="109">
        <f t="shared" si="6445"/>
        <v>30.159999999999854</v>
      </c>
      <c r="AG1777" s="109">
        <v>0</v>
      </c>
      <c r="AH1777" s="109">
        <f t="shared" si="6446"/>
        <v>2280.16</v>
      </c>
      <c r="AI1777" s="341">
        <f t="shared" si="6447"/>
        <v>0.90119201947702909</v>
      </c>
    </row>
    <row r="1778" spans="1:36" ht="15" hidden="1" customHeight="1" x14ac:dyDescent="0.3">
      <c r="A1778" s="361" t="s">
        <v>2925</v>
      </c>
      <c r="B1778" s="97">
        <v>2016</v>
      </c>
      <c r="C1778" s="97">
        <v>9</v>
      </c>
      <c r="D1778" s="98" t="s">
        <v>2298</v>
      </c>
      <c r="E1778" s="99">
        <v>42614</v>
      </c>
      <c r="F1778" s="99">
        <v>42622</v>
      </c>
      <c r="G1778" s="100">
        <f t="shared" ca="1" si="6435"/>
        <v>0</v>
      </c>
      <c r="H1778" s="96" t="s">
        <v>54</v>
      </c>
      <c r="I1778" s="96" t="s">
        <v>129</v>
      </c>
      <c r="J1778" s="96" t="s">
        <v>2602</v>
      </c>
      <c r="K1778" s="101" t="str">
        <f t="shared" ca="1" si="6436"/>
        <v>Completed</v>
      </c>
      <c r="L1778" s="97" t="s">
        <v>2917</v>
      </c>
      <c r="M1778" s="97" t="s">
        <v>58</v>
      </c>
      <c r="N1778" s="97" t="s">
        <v>59</v>
      </c>
      <c r="O1778" s="97" t="s">
        <v>60</v>
      </c>
      <c r="P1778" s="97" t="s">
        <v>61</v>
      </c>
      <c r="Q1778" s="97" t="s">
        <v>62</v>
      </c>
      <c r="R1778" s="102">
        <v>0</v>
      </c>
      <c r="S1778" s="102">
        <v>2</v>
      </c>
      <c r="T1778" s="103">
        <v>0</v>
      </c>
      <c r="U1778" s="103">
        <v>0</v>
      </c>
      <c r="V1778" s="101">
        <f t="shared" si="6437"/>
        <v>0</v>
      </c>
      <c r="W1778" s="101">
        <f t="shared" si="6438"/>
        <v>0</v>
      </c>
      <c r="X1778" s="103">
        <v>0</v>
      </c>
      <c r="Y1778" s="104" t="e">
        <f t="shared" si="6439"/>
        <v>#DIV/0!</v>
      </c>
      <c r="Z1778" s="105" t="e">
        <f t="shared" si="6440"/>
        <v>#DIV/0!</v>
      </c>
      <c r="AA1778" s="106">
        <f t="shared" si="6441"/>
        <v>0</v>
      </c>
      <c r="AB1778" s="107">
        <f t="shared" si="6442"/>
        <v>0</v>
      </c>
      <c r="AC1778" s="106">
        <f t="shared" si="6443"/>
        <v>0</v>
      </c>
      <c r="AD1778" s="108">
        <f t="shared" si="6444"/>
        <v>0</v>
      </c>
      <c r="AE1778" s="298">
        <f>IF((SUMIF($J$7:$J$1048576,J1778,$U$7:$U$1048576))&gt;(SUMIF($J$7:$J$1048576,J1778,$T$7:$T$1048576)),AD1778,(IF(O1778="cpv",(U1778*S1778),(U1778*S1778/1000))))</f>
        <v>0</v>
      </c>
      <c r="AF1778" s="109">
        <f t="shared" si="6445"/>
        <v>0</v>
      </c>
      <c r="AG1778" s="109">
        <v>0</v>
      </c>
      <c r="AH1778" s="109">
        <f t="shared" si="6446"/>
        <v>0</v>
      </c>
      <c r="AI1778" s="341" t="e">
        <f t="shared" si="6447"/>
        <v>#DIV/0!</v>
      </c>
      <c r="AJ1778" s="466"/>
    </row>
    <row r="1779" spans="1:36" ht="15" hidden="1" customHeight="1" x14ac:dyDescent="0.3">
      <c r="A1779" s="361" t="s">
        <v>2924</v>
      </c>
      <c r="B1779" s="97">
        <v>2016</v>
      </c>
      <c r="C1779" s="97">
        <v>9</v>
      </c>
      <c r="D1779" s="98" t="s">
        <v>2298</v>
      </c>
      <c r="E1779" s="99">
        <v>42614</v>
      </c>
      <c r="F1779" s="99">
        <v>42622</v>
      </c>
      <c r="G1779" s="100">
        <f t="shared" ref="G1779" ca="1" si="6448">IF($N$1&gt;F1779,0,(F1779-$N$1))</f>
        <v>0</v>
      </c>
      <c r="H1779" s="96" t="s">
        <v>54</v>
      </c>
      <c r="I1779" s="96" t="s">
        <v>129</v>
      </c>
      <c r="J1779" s="96" t="s">
        <v>2602</v>
      </c>
      <c r="K1779" s="101" t="str">
        <f t="shared" ref="K1779" ca="1" si="6449">IF(F1779=0,$L$3,(IF(G1779=0,$L$1,$L$2)))</f>
        <v>Completed</v>
      </c>
      <c r="L1779" s="97" t="s">
        <v>2914</v>
      </c>
      <c r="M1779" s="97" t="s">
        <v>58</v>
      </c>
      <c r="N1779" s="97" t="s">
        <v>59</v>
      </c>
      <c r="O1779" s="97" t="s">
        <v>60</v>
      </c>
      <c r="P1779" s="97" t="s">
        <v>61</v>
      </c>
      <c r="Q1779" s="97" t="s">
        <v>62</v>
      </c>
      <c r="R1779" s="102">
        <v>0.45</v>
      </c>
      <c r="S1779" s="102">
        <v>2</v>
      </c>
      <c r="T1779" s="103">
        <v>1293780</v>
      </c>
      <c r="U1779" s="103">
        <f>T1779</f>
        <v>1293780</v>
      </c>
      <c r="V1779" s="101">
        <f t="shared" ref="V1779" si="6450">IF(U1779&gt;T1779,0,T1779-U1779)</f>
        <v>0</v>
      </c>
      <c r="W1779" s="101">
        <f t="shared" ref="W1779" si="6451">IF(U1779&gt;T1779,T1779,U1779)</f>
        <v>1293780</v>
      </c>
      <c r="X1779" s="103">
        <v>98</v>
      </c>
      <c r="Y1779" s="104">
        <f t="shared" ref="Y1779" si="6452">X1779/U1779</f>
        <v>7.5747035817526942E-5</v>
      </c>
      <c r="Z1779" s="105">
        <f t="shared" ref="Z1779" si="6453">AE1779/X1779</f>
        <v>26.403673469387755</v>
      </c>
      <c r="AA1779" s="106">
        <f t="shared" ref="AA1779" si="6454">IF(O1779="cpv",(T1779*R1779),(T1779/1000*R1779))</f>
        <v>582.20100000000002</v>
      </c>
      <c r="AB1779" s="556">
        <f t="shared" ref="AB1779" si="6455">IF(O1779="cpv",(IF(V1779&gt;0,U1779*R1779,AA1779)),(IF(V1779&gt;0,U1779/1000*R1779,AA1779)))</f>
        <v>582.20100000000002</v>
      </c>
      <c r="AC1779" s="106">
        <f t="shared" ref="AC1779" si="6456">AB1779-AA1779</f>
        <v>0</v>
      </c>
      <c r="AD1779" s="108">
        <f t="shared" ref="AD1779" si="6457">IF(O1779="cpv",(T1779*S1779),(T1779/1000*S1779))</f>
        <v>2587.56</v>
      </c>
      <c r="AE1779" s="298">
        <f>IF((SUMIF($J$7:$J$1048576,J1779,$U$7:$U$1048576))&gt;(SUMIF($J$7:$J$1048576,J1779,$T$7:$T$1048576)),AD1779,(IF(O1779="cpv",(U1779*S1779),(U1779*S1779/1000))))</f>
        <v>2587.56</v>
      </c>
      <c r="AF1779" s="109">
        <f t="shared" ref="AF1779" si="6458">AE1779-AD1779</f>
        <v>0</v>
      </c>
      <c r="AG1779" s="109">
        <v>0</v>
      </c>
      <c r="AH1779" s="109">
        <f t="shared" ref="AH1779" si="6459">AE1779-AB1779-AG1779</f>
        <v>2005.3589999999999</v>
      </c>
      <c r="AI1779" s="341">
        <f t="shared" ref="AI1779" si="6460">AH1779/AE1779</f>
        <v>0.77500000000000002</v>
      </c>
    </row>
    <row r="1780" spans="1:36" ht="15.75" hidden="1" customHeight="1" thickBot="1" x14ac:dyDescent="0.3">
      <c r="A1780" s="360" t="s">
        <v>2601</v>
      </c>
      <c r="B1780" s="157">
        <v>2016</v>
      </c>
      <c r="C1780" s="157">
        <v>9</v>
      </c>
      <c r="D1780" s="342" t="s">
        <v>2298</v>
      </c>
      <c r="E1780" s="159">
        <v>42614</v>
      </c>
      <c r="F1780" s="159">
        <v>42622</v>
      </c>
      <c r="G1780" s="343">
        <f t="shared" ca="1" si="6435"/>
        <v>0</v>
      </c>
      <c r="H1780" s="156" t="s">
        <v>54</v>
      </c>
      <c r="I1780" s="156" t="s">
        <v>129</v>
      </c>
      <c r="J1780" s="156" t="s">
        <v>2602</v>
      </c>
      <c r="K1780" s="344" t="str">
        <f t="shared" ca="1" si="6436"/>
        <v>Completed</v>
      </c>
      <c r="L1780" s="157" t="s">
        <v>1773</v>
      </c>
      <c r="M1780" s="157" t="s">
        <v>58</v>
      </c>
      <c r="N1780" s="157" t="s">
        <v>59</v>
      </c>
      <c r="O1780" s="157" t="s">
        <v>60</v>
      </c>
      <c r="P1780" s="157" t="s">
        <v>61</v>
      </c>
      <c r="Q1780" s="157" t="s">
        <v>62</v>
      </c>
      <c r="R1780" s="158">
        <v>0.35</v>
      </c>
      <c r="S1780" s="158">
        <v>2</v>
      </c>
      <c r="T1780" s="345">
        <v>1500000</v>
      </c>
      <c r="U1780" s="345">
        <v>963186</v>
      </c>
      <c r="V1780" s="344">
        <f t="shared" si="6437"/>
        <v>536814</v>
      </c>
      <c r="W1780" s="344">
        <f t="shared" si="6438"/>
        <v>963186</v>
      </c>
      <c r="X1780" s="345">
        <v>406</v>
      </c>
      <c r="Y1780" s="346">
        <f t="shared" si="6439"/>
        <v>4.2151775461852641E-4</v>
      </c>
      <c r="Z1780" s="347">
        <f t="shared" si="6440"/>
        <v>4.7447586206896553</v>
      </c>
      <c r="AA1780" s="348">
        <f t="shared" si="6441"/>
        <v>525</v>
      </c>
      <c r="AB1780" s="349">
        <f t="shared" si="6442"/>
        <v>337.11509999999998</v>
      </c>
      <c r="AC1780" s="348">
        <f t="shared" si="6443"/>
        <v>-187.88490000000002</v>
      </c>
      <c r="AD1780" s="350">
        <f t="shared" si="6444"/>
        <v>3000</v>
      </c>
      <c r="AE1780" s="351">
        <f>IF((SUMIF($J$7:$J$1048576,J1780,$U$7:$U$1048576))&gt;(SUMIF($J$7:$J$1048576,J1780,$T$7:$T$1048576)),AD1780,(IF(O1780="cpv",(U1780*S1780),(U1780*S1780/1000))))</f>
        <v>1926.3720000000001</v>
      </c>
      <c r="AF1780" s="352">
        <f t="shared" si="6445"/>
        <v>-1073.6279999999999</v>
      </c>
      <c r="AG1780" s="352">
        <v>0</v>
      </c>
      <c r="AH1780" s="352">
        <f t="shared" si="6446"/>
        <v>1589.2569000000001</v>
      </c>
      <c r="AI1780" s="353">
        <f t="shared" si="6447"/>
        <v>0.82500000000000007</v>
      </c>
    </row>
    <row r="1781" spans="1:36" ht="15.75" hidden="1" customHeight="1" thickBot="1" x14ac:dyDescent="0.3">
      <c r="A1781" s="362" t="s">
        <v>2603</v>
      </c>
      <c r="B1781" s="141">
        <v>2016</v>
      </c>
      <c r="C1781" s="141">
        <v>9</v>
      </c>
      <c r="D1781" s="142" t="s">
        <v>2298</v>
      </c>
      <c r="E1781" s="143">
        <v>42619</v>
      </c>
      <c r="F1781" s="143">
        <v>42643</v>
      </c>
      <c r="G1781" s="144">
        <f t="shared" ca="1" si="6435"/>
        <v>0</v>
      </c>
      <c r="H1781" s="145" t="s">
        <v>54</v>
      </c>
      <c r="I1781" s="145" t="s">
        <v>1695</v>
      </c>
      <c r="J1781" s="145" t="s">
        <v>2604</v>
      </c>
      <c r="K1781" s="146" t="str">
        <f t="shared" ca="1" si="6436"/>
        <v>Completed</v>
      </c>
      <c r="L1781" s="141" t="s">
        <v>817</v>
      </c>
      <c r="M1781" s="141" t="s">
        <v>58</v>
      </c>
      <c r="N1781" s="141" t="s">
        <v>587</v>
      </c>
      <c r="O1781" s="141" t="s">
        <v>109</v>
      </c>
      <c r="P1781" s="141" t="s">
        <v>100</v>
      </c>
      <c r="Q1781" s="141" t="s">
        <v>101</v>
      </c>
      <c r="R1781" s="147">
        <v>3.7999999999999999E-2</v>
      </c>
      <c r="S1781" s="147">
        <v>0.06</v>
      </c>
      <c r="T1781" s="148">
        <v>50000</v>
      </c>
      <c r="U1781" s="148">
        <v>51128</v>
      </c>
      <c r="V1781" s="146">
        <f t="shared" si="6437"/>
        <v>0</v>
      </c>
      <c r="W1781" s="146">
        <f t="shared" si="6438"/>
        <v>50000</v>
      </c>
      <c r="X1781" s="148"/>
      <c r="Y1781" s="149">
        <f t="shared" si="6439"/>
        <v>0</v>
      </c>
      <c r="Z1781" s="150" t="e">
        <f t="shared" si="6440"/>
        <v>#DIV/0!</v>
      </c>
      <c r="AA1781" s="151">
        <f t="shared" si="6441"/>
        <v>1900</v>
      </c>
      <c r="AB1781" s="152">
        <f t="shared" si="6442"/>
        <v>1900</v>
      </c>
      <c r="AC1781" s="151">
        <f t="shared" si="6443"/>
        <v>0</v>
      </c>
      <c r="AD1781" s="153">
        <f t="shared" si="6444"/>
        <v>3000</v>
      </c>
      <c r="AE1781" s="295">
        <f>IF((SUMIF($J$7:$J$1048576,J1781,$U$7:$U$1048576))&gt;(SUMIF($J$7:$J$1048576,J1781,$T$7:$T$1048576)),AD1781,(IF(O1781="cpv",(U1781*S1781),(U1781*S1781/1000))))</f>
        <v>3000</v>
      </c>
      <c r="AF1781" s="154">
        <f t="shared" si="6445"/>
        <v>0</v>
      </c>
      <c r="AG1781" s="154">
        <v>0</v>
      </c>
      <c r="AH1781" s="154">
        <f t="shared" si="6446"/>
        <v>1100</v>
      </c>
      <c r="AI1781" s="354">
        <f t="shared" si="6447"/>
        <v>0.36666666666666664</v>
      </c>
    </row>
    <row r="1782" spans="1:36" ht="15" hidden="1" customHeight="1" x14ac:dyDescent="0.3">
      <c r="A1782" s="359" t="s">
        <v>2605</v>
      </c>
      <c r="B1782" s="111">
        <v>2016</v>
      </c>
      <c r="C1782" s="111">
        <v>9</v>
      </c>
      <c r="D1782" s="112" t="s">
        <v>2298</v>
      </c>
      <c r="E1782" s="113">
        <v>42622</v>
      </c>
      <c r="F1782" s="113">
        <v>42643</v>
      </c>
      <c r="G1782" s="114">
        <f t="shared" ca="1" si="6435"/>
        <v>0</v>
      </c>
      <c r="H1782" s="115" t="s">
        <v>54</v>
      </c>
      <c r="I1782" s="115" t="s">
        <v>55</v>
      </c>
      <c r="J1782" s="115" t="s">
        <v>2607</v>
      </c>
      <c r="K1782" s="116" t="str">
        <f t="shared" ca="1" si="6436"/>
        <v>Completed</v>
      </c>
      <c r="L1782" s="111" t="s">
        <v>2135</v>
      </c>
      <c r="M1782" s="111" t="s">
        <v>58</v>
      </c>
      <c r="N1782" s="111" t="s">
        <v>108</v>
      </c>
      <c r="O1782" s="111" t="s">
        <v>109</v>
      </c>
      <c r="P1782" s="111" t="s">
        <v>100</v>
      </c>
      <c r="Q1782" s="111" t="s">
        <v>101</v>
      </c>
      <c r="R1782" s="117">
        <v>0.01</v>
      </c>
      <c r="S1782" s="117">
        <v>0.04</v>
      </c>
      <c r="T1782" s="118">
        <v>100000</v>
      </c>
      <c r="U1782" s="118">
        <v>100004</v>
      </c>
      <c r="V1782" s="116">
        <f t="shared" si="6437"/>
        <v>0</v>
      </c>
      <c r="W1782" s="116">
        <f t="shared" si="6438"/>
        <v>100000</v>
      </c>
      <c r="X1782" s="118">
        <v>5050</v>
      </c>
      <c r="Y1782" s="119">
        <f t="shared" si="6439"/>
        <v>5.049798008079677E-2</v>
      </c>
      <c r="Z1782" s="120">
        <f t="shared" si="6440"/>
        <v>0.46260198019801979</v>
      </c>
      <c r="AA1782" s="121">
        <f t="shared" si="6441"/>
        <v>1000</v>
      </c>
      <c r="AB1782" s="122">
        <f t="shared" si="6442"/>
        <v>1000</v>
      </c>
      <c r="AC1782" s="121">
        <f t="shared" si="6443"/>
        <v>0</v>
      </c>
      <c r="AD1782" s="123">
        <f t="shared" si="6444"/>
        <v>4000</v>
      </c>
      <c r="AE1782" s="293">
        <v>2336.14</v>
      </c>
      <c r="AF1782" s="124">
        <f t="shared" si="6445"/>
        <v>-1663.8600000000001</v>
      </c>
      <c r="AG1782" s="124">
        <v>0</v>
      </c>
      <c r="AH1782" s="124">
        <f t="shared" si="6446"/>
        <v>1336.1399999999999</v>
      </c>
      <c r="AI1782" s="340">
        <f t="shared" si="6447"/>
        <v>0.57194346229249959</v>
      </c>
    </row>
    <row r="1783" spans="1:36" ht="15.75" hidden="1" customHeight="1" thickBot="1" x14ac:dyDescent="0.3">
      <c r="A1783" s="360" t="s">
        <v>2606</v>
      </c>
      <c r="B1783" s="157">
        <v>2016</v>
      </c>
      <c r="C1783" s="157">
        <v>9</v>
      </c>
      <c r="D1783" s="342" t="s">
        <v>2298</v>
      </c>
      <c r="E1783" s="159">
        <v>42622</v>
      </c>
      <c r="F1783" s="159">
        <v>42643</v>
      </c>
      <c r="G1783" s="343">
        <f t="shared" ca="1" si="6435"/>
        <v>0</v>
      </c>
      <c r="H1783" s="156" t="s">
        <v>54</v>
      </c>
      <c r="I1783" s="156" t="s">
        <v>55</v>
      </c>
      <c r="J1783" s="156" t="s">
        <v>2607</v>
      </c>
      <c r="K1783" s="344" t="str">
        <f t="shared" ca="1" si="6436"/>
        <v>Completed</v>
      </c>
      <c r="L1783" s="157" t="s">
        <v>92</v>
      </c>
      <c r="M1783" s="157" t="s">
        <v>58</v>
      </c>
      <c r="N1783" s="157" t="s">
        <v>108</v>
      </c>
      <c r="O1783" s="157" t="s">
        <v>109</v>
      </c>
      <c r="P1783" s="157" t="s">
        <v>100</v>
      </c>
      <c r="Q1783" s="157" t="s">
        <v>101</v>
      </c>
      <c r="R1783" s="158">
        <v>1.2E-2</v>
      </c>
      <c r="S1783" s="158">
        <v>0.04</v>
      </c>
      <c r="T1783" s="345">
        <v>100000</v>
      </c>
      <c r="U1783" s="345">
        <v>116560</v>
      </c>
      <c r="V1783" s="344">
        <f t="shared" si="6437"/>
        <v>0</v>
      </c>
      <c r="W1783" s="344">
        <f t="shared" si="6438"/>
        <v>100000</v>
      </c>
      <c r="X1783" s="345">
        <v>5788</v>
      </c>
      <c r="Y1783" s="346">
        <f t="shared" si="6439"/>
        <v>4.9656829100892245E-2</v>
      </c>
      <c r="Z1783" s="347">
        <f t="shared" si="6440"/>
        <v>0.40361782999308915</v>
      </c>
      <c r="AA1783" s="348">
        <f t="shared" si="6441"/>
        <v>1200</v>
      </c>
      <c r="AB1783" s="349">
        <f t="shared" si="6442"/>
        <v>1200</v>
      </c>
      <c r="AC1783" s="348">
        <f t="shared" si="6443"/>
        <v>0</v>
      </c>
      <c r="AD1783" s="350">
        <f t="shared" si="6444"/>
        <v>4000</v>
      </c>
      <c r="AE1783" s="351">
        <v>2336.14</v>
      </c>
      <c r="AF1783" s="352">
        <f t="shared" si="6445"/>
        <v>-1663.8600000000001</v>
      </c>
      <c r="AG1783" s="352">
        <v>0</v>
      </c>
      <c r="AH1783" s="352">
        <f t="shared" si="6446"/>
        <v>1136.1399999999999</v>
      </c>
      <c r="AI1783" s="353">
        <f t="shared" si="6447"/>
        <v>0.4863321547509995</v>
      </c>
    </row>
    <row r="1784" spans="1:36" ht="15" hidden="1" customHeight="1" x14ac:dyDescent="0.3">
      <c r="A1784" s="359" t="s">
        <v>2608</v>
      </c>
      <c r="B1784" s="111">
        <v>2016</v>
      </c>
      <c r="C1784" s="111">
        <v>9</v>
      </c>
      <c r="D1784" s="112" t="s">
        <v>2298</v>
      </c>
      <c r="E1784" s="113">
        <v>42614</v>
      </c>
      <c r="F1784" s="113">
        <v>42639</v>
      </c>
      <c r="G1784" s="114">
        <f t="shared" ca="1" si="6435"/>
        <v>0</v>
      </c>
      <c r="H1784" s="115" t="s">
        <v>54</v>
      </c>
      <c r="I1784" s="115" t="s">
        <v>55</v>
      </c>
      <c r="J1784" s="115" t="s">
        <v>2611</v>
      </c>
      <c r="K1784" s="116" t="str">
        <f t="shared" ca="1" si="6436"/>
        <v>Completed</v>
      </c>
      <c r="L1784" s="111" t="s">
        <v>1773</v>
      </c>
      <c r="M1784" s="111" t="s">
        <v>58</v>
      </c>
      <c r="N1784" s="111" t="s">
        <v>59</v>
      </c>
      <c r="O1784" s="111" t="s">
        <v>60</v>
      </c>
      <c r="P1784" s="111" t="s">
        <v>61</v>
      </c>
      <c r="Q1784" s="111" t="s">
        <v>62</v>
      </c>
      <c r="R1784" s="117">
        <v>0.35</v>
      </c>
      <c r="S1784" s="117">
        <v>1</v>
      </c>
      <c r="T1784" s="118">
        <v>3500000</v>
      </c>
      <c r="U1784" s="118">
        <v>1573251</v>
      </c>
      <c r="V1784" s="116">
        <f t="shared" si="6437"/>
        <v>1926749</v>
      </c>
      <c r="W1784" s="116">
        <f t="shared" si="6438"/>
        <v>1573251</v>
      </c>
      <c r="X1784" s="118">
        <v>1328</v>
      </c>
      <c r="Y1784" s="119">
        <f t="shared" si="6439"/>
        <v>8.4411196941873868E-4</v>
      </c>
      <c r="Z1784" s="120">
        <f t="shared" si="6440"/>
        <v>1.1846769578313252</v>
      </c>
      <c r="AA1784" s="121">
        <f t="shared" si="6441"/>
        <v>1225</v>
      </c>
      <c r="AB1784" s="122">
        <f t="shared" si="6442"/>
        <v>550.63784999999996</v>
      </c>
      <c r="AC1784" s="121">
        <f t="shared" si="6443"/>
        <v>-674.36215000000004</v>
      </c>
      <c r="AD1784" s="123">
        <f t="shared" si="6444"/>
        <v>3500</v>
      </c>
      <c r="AE1784" s="293">
        <f>IF((SUMIF($J$7:$J$1048576,J1784,$U$7:$U$1048576))&gt;(SUMIF($J$7:$J$1048576,J1784,$T$7:$T$1048576)),AD1784,(IF(O1784="cpv",(U1784*S1784),(U1784*S1784/1000))))</f>
        <v>1573.251</v>
      </c>
      <c r="AF1784" s="124">
        <f t="shared" si="6445"/>
        <v>-1926.749</v>
      </c>
      <c r="AG1784" s="124">
        <v>0</v>
      </c>
      <c r="AH1784" s="124">
        <f t="shared" si="6446"/>
        <v>1022.61315</v>
      </c>
      <c r="AI1784" s="340">
        <f t="shared" si="6447"/>
        <v>0.65</v>
      </c>
    </row>
    <row r="1785" spans="1:36" ht="15" hidden="1" customHeight="1" x14ac:dyDescent="0.3">
      <c r="A1785" s="361" t="s">
        <v>2609</v>
      </c>
      <c r="B1785" s="97">
        <v>2016</v>
      </c>
      <c r="C1785" s="97">
        <v>9</v>
      </c>
      <c r="D1785" s="98" t="s">
        <v>2298</v>
      </c>
      <c r="E1785" s="99">
        <v>42614</v>
      </c>
      <c r="F1785" s="99">
        <v>42639</v>
      </c>
      <c r="G1785" s="100">
        <f t="shared" ca="1" si="6435"/>
        <v>0</v>
      </c>
      <c r="H1785" s="96" t="s">
        <v>54</v>
      </c>
      <c r="I1785" s="96" t="s">
        <v>55</v>
      </c>
      <c r="J1785" s="96" t="s">
        <v>2611</v>
      </c>
      <c r="K1785" s="101" t="str">
        <f t="shared" ca="1" si="6436"/>
        <v>Completed</v>
      </c>
      <c r="L1785" s="97" t="s">
        <v>64</v>
      </c>
      <c r="M1785" s="97" t="s">
        <v>58</v>
      </c>
      <c r="N1785" s="97" t="s">
        <v>59</v>
      </c>
      <c r="O1785" s="97" t="s">
        <v>60</v>
      </c>
      <c r="P1785" s="97" t="s">
        <v>61</v>
      </c>
      <c r="Q1785" s="97" t="s">
        <v>62</v>
      </c>
      <c r="R1785" s="102">
        <v>0.2</v>
      </c>
      <c r="S1785" s="102">
        <v>1</v>
      </c>
      <c r="T1785" s="103">
        <v>4000000</v>
      </c>
      <c r="U1785" s="103">
        <v>4000160</v>
      </c>
      <c r="V1785" s="101">
        <f t="shared" si="6437"/>
        <v>0</v>
      </c>
      <c r="W1785" s="101">
        <f t="shared" si="6438"/>
        <v>4000000</v>
      </c>
      <c r="X1785" s="103">
        <v>899</v>
      </c>
      <c r="Y1785" s="104">
        <f t="shared" si="6439"/>
        <v>2.2474101035958562E-4</v>
      </c>
      <c r="Z1785" s="105">
        <f t="shared" si="6440"/>
        <v>3.9855939933259177</v>
      </c>
      <c r="AA1785" s="106">
        <f t="shared" si="6441"/>
        <v>800</v>
      </c>
      <c r="AB1785" s="107">
        <f t="shared" si="6442"/>
        <v>800</v>
      </c>
      <c r="AC1785" s="106">
        <f t="shared" si="6443"/>
        <v>0</v>
      </c>
      <c r="AD1785" s="108">
        <f t="shared" si="6444"/>
        <v>4000</v>
      </c>
      <c r="AE1785" s="298">
        <v>3583.049</v>
      </c>
      <c r="AF1785" s="109">
        <f t="shared" si="6445"/>
        <v>-416.95100000000002</v>
      </c>
      <c r="AG1785" s="109">
        <v>0</v>
      </c>
      <c r="AH1785" s="109">
        <f t="shared" si="6446"/>
        <v>2783.049</v>
      </c>
      <c r="AI1785" s="341">
        <f t="shared" si="6447"/>
        <v>0.77672646955149094</v>
      </c>
    </row>
    <row r="1786" spans="1:36" ht="15.75" hidden="1" customHeight="1" thickBot="1" x14ac:dyDescent="0.3">
      <c r="A1786" s="360" t="s">
        <v>2610</v>
      </c>
      <c r="B1786" s="157">
        <v>2016</v>
      </c>
      <c r="C1786" s="157">
        <v>9</v>
      </c>
      <c r="D1786" s="342" t="s">
        <v>2298</v>
      </c>
      <c r="E1786" s="159">
        <v>42614</v>
      </c>
      <c r="F1786" s="159">
        <v>42639</v>
      </c>
      <c r="G1786" s="343">
        <f t="shared" ca="1" si="6435"/>
        <v>0</v>
      </c>
      <c r="H1786" s="156" t="s">
        <v>54</v>
      </c>
      <c r="I1786" s="156" t="s">
        <v>55</v>
      </c>
      <c r="J1786" s="156" t="s">
        <v>2611</v>
      </c>
      <c r="K1786" s="344" t="str">
        <f t="shared" ca="1" si="6436"/>
        <v>Completed</v>
      </c>
      <c r="L1786" s="157" t="s">
        <v>2386</v>
      </c>
      <c r="M1786" s="157" t="s">
        <v>58</v>
      </c>
      <c r="N1786" s="157" t="s">
        <v>59</v>
      </c>
      <c r="O1786" s="157" t="s">
        <v>60</v>
      </c>
      <c r="P1786" s="157" t="s">
        <v>61</v>
      </c>
      <c r="Q1786" s="157" t="s">
        <v>62</v>
      </c>
      <c r="R1786" s="158">
        <v>0.3</v>
      </c>
      <c r="S1786" s="158">
        <v>1</v>
      </c>
      <c r="T1786" s="345">
        <v>4000000</v>
      </c>
      <c r="U1786" s="345">
        <v>4404782</v>
      </c>
      <c r="V1786" s="344">
        <f t="shared" si="6437"/>
        <v>0</v>
      </c>
      <c r="W1786" s="344">
        <f t="shared" si="6438"/>
        <v>4000000</v>
      </c>
      <c r="X1786" s="345">
        <v>402</v>
      </c>
      <c r="Y1786" s="346">
        <f t="shared" si="6439"/>
        <v>9.1264448501651154E-5</v>
      </c>
      <c r="Z1786" s="347">
        <f t="shared" si="6440"/>
        <v>7.4626865671641793</v>
      </c>
      <c r="AA1786" s="348">
        <f t="shared" si="6441"/>
        <v>1200</v>
      </c>
      <c r="AB1786" s="349">
        <f t="shared" si="6442"/>
        <v>1200</v>
      </c>
      <c r="AC1786" s="348">
        <f t="shared" si="6443"/>
        <v>0</v>
      </c>
      <c r="AD1786" s="350">
        <f t="shared" si="6444"/>
        <v>4000</v>
      </c>
      <c r="AE1786" s="351">
        <v>3000</v>
      </c>
      <c r="AF1786" s="352">
        <f t="shared" si="6445"/>
        <v>-1000</v>
      </c>
      <c r="AG1786" s="352">
        <v>0</v>
      </c>
      <c r="AH1786" s="352">
        <f t="shared" si="6446"/>
        <v>1800</v>
      </c>
      <c r="AI1786" s="353">
        <f t="shared" si="6447"/>
        <v>0.6</v>
      </c>
      <c r="AJ1786" s="466"/>
    </row>
    <row r="1787" spans="1:36" ht="15.75" hidden="1" customHeight="1" thickBot="1" x14ac:dyDescent="0.3">
      <c r="A1787" s="488" t="s">
        <v>2612</v>
      </c>
      <c r="B1787" s="141">
        <v>2016</v>
      </c>
      <c r="C1787" s="141">
        <v>9</v>
      </c>
      <c r="D1787" s="142" t="s">
        <v>2298</v>
      </c>
      <c r="E1787" s="143">
        <v>42614</v>
      </c>
      <c r="F1787" s="143">
        <v>42639</v>
      </c>
      <c r="G1787" s="144">
        <f t="shared" ca="1" si="6435"/>
        <v>0</v>
      </c>
      <c r="H1787" s="145" t="s">
        <v>54</v>
      </c>
      <c r="I1787" s="145" t="s">
        <v>55</v>
      </c>
      <c r="J1787" s="145" t="s">
        <v>2613</v>
      </c>
      <c r="K1787" s="146" t="str">
        <f t="shared" ca="1" si="6436"/>
        <v>Completed</v>
      </c>
      <c r="L1787" s="141" t="s">
        <v>98</v>
      </c>
      <c r="M1787" s="141" t="s">
        <v>58</v>
      </c>
      <c r="N1787" s="141" t="s">
        <v>123</v>
      </c>
      <c r="O1787" s="141" t="s">
        <v>109</v>
      </c>
      <c r="P1787" s="141" t="s">
        <v>100</v>
      </c>
      <c r="Q1787" s="141" t="s">
        <v>101</v>
      </c>
      <c r="R1787" s="147">
        <v>4.2000000000000003E-2</v>
      </c>
      <c r="S1787" s="147">
        <v>0.06</v>
      </c>
      <c r="T1787" s="148">
        <v>418000</v>
      </c>
      <c r="U1787" s="148">
        <v>417764</v>
      </c>
      <c r="V1787" s="146">
        <f t="shared" si="6437"/>
        <v>236</v>
      </c>
      <c r="W1787" s="146">
        <f t="shared" si="6438"/>
        <v>417764</v>
      </c>
      <c r="X1787" s="148"/>
      <c r="Y1787" s="149">
        <f t="shared" si="6439"/>
        <v>0</v>
      </c>
      <c r="Z1787" s="150" t="e">
        <f t="shared" si="6440"/>
        <v>#DIV/0!</v>
      </c>
      <c r="AA1787" s="151">
        <f t="shared" si="6441"/>
        <v>17556</v>
      </c>
      <c r="AB1787" s="152">
        <f t="shared" si="6442"/>
        <v>17546.088</v>
      </c>
      <c r="AC1787" s="151">
        <f t="shared" si="6443"/>
        <v>-9.9120000000002619</v>
      </c>
      <c r="AD1787" s="153">
        <f t="shared" si="6444"/>
        <v>25080</v>
      </c>
      <c r="AE1787" s="295">
        <v>25000</v>
      </c>
      <c r="AF1787" s="154">
        <f t="shared" si="6445"/>
        <v>-80</v>
      </c>
      <c r="AG1787" s="154">
        <v>0</v>
      </c>
      <c r="AH1787" s="154">
        <f t="shared" si="6446"/>
        <v>7453.9120000000003</v>
      </c>
      <c r="AI1787" s="354">
        <f t="shared" si="6447"/>
        <v>0.29815648</v>
      </c>
    </row>
    <row r="1788" spans="1:36" ht="15" hidden="1" customHeight="1" x14ac:dyDescent="0.3">
      <c r="A1788" s="359" t="s">
        <v>2614</v>
      </c>
      <c r="B1788" s="111">
        <v>2016</v>
      </c>
      <c r="C1788" s="111">
        <v>9</v>
      </c>
      <c r="D1788" s="112" t="s">
        <v>2298</v>
      </c>
      <c r="E1788" s="113">
        <v>42614</v>
      </c>
      <c r="F1788" s="113">
        <v>42639</v>
      </c>
      <c r="G1788" s="114">
        <f t="shared" ca="1" si="6435"/>
        <v>0</v>
      </c>
      <c r="H1788" s="115" t="s">
        <v>54</v>
      </c>
      <c r="I1788" s="115" t="s">
        <v>55</v>
      </c>
      <c r="J1788" s="115" t="s">
        <v>2617</v>
      </c>
      <c r="K1788" s="116" t="str">
        <f t="shared" ca="1" si="6436"/>
        <v>Completed</v>
      </c>
      <c r="L1788" s="111" t="s">
        <v>2592</v>
      </c>
      <c r="M1788" s="111" t="s">
        <v>58</v>
      </c>
      <c r="N1788" s="111" t="s">
        <v>108</v>
      </c>
      <c r="O1788" s="111" t="s">
        <v>109</v>
      </c>
      <c r="P1788" s="111" t="s">
        <v>100</v>
      </c>
      <c r="Q1788" s="111" t="s">
        <v>101</v>
      </c>
      <c r="R1788" s="117">
        <v>0.01</v>
      </c>
      <c r="S1788" s="117">
        <v>3.3000000000000002E-2</v>
      </c>
      <c r="T1788" s="118">
        <v>100000</v>
      </c>
      <c r="U1788" s="118">
        <v>115006</v>
      </c>
      <c r="V1788" s="116">
        <f t="shared" si="6437"/>
        <v>0</v>
      </c>
      <c r="W1788" s="116">
        <f t="shared" si="6438"/>
        <v>100000</v>
      </c>
      <c r="X1788" s="118">
        <v>9766</v>
      </c>
      <c r="Y1788" s="119">
        <f t="shared" si="6439"/>
        <v>8.4917308662156757E-2</v>
      </c>
      <c r="Z1788" s="120">
        <f t="shared" si="6440"/>
        <v>0.13311488838828589</v>
      </c>
      <c r="AA1788" s="121">
        <f t="shared" si="6441"/>
        <v>1000</v>
      </c>
      <c r="AB1788" s="122">
        <f t="shared" si="6442"/>
        <v>1000</v>
      </c>
      <c r="AC1788" s="121">
        <f t="shared" si="6443"/>
        <v>0</v>
      </c>
      <c r="AD1788" s="123">
        <f t="shared" si="6444"/>
        <v>3300</v>
      </c>
      <c r="AE1788" s="293">
        <v>1300</v>
      </c>
      <c r="AF1788" s="124">
        <f t="shared" si="6445"/>
        <v>-2000</v>
      </c>
      <c r="AG1788" s="124">
        <v>0</v>
      </c>
      <c r="AH1788" s="124">
        <f t="shared" si="6446"/>
        <v>300</v>
      </c>
      <c r="AI1788" s="340">
        <f t="shared" si="6447"/>
        <v>0.23076923076923078</v>
      </c>
    </row>
    <row r="1789" spans="1:36" ht="15" hidden="1" customHeight="1" x14ac:dyDescent="0.3">
      <c r="A1789" s="361" t="s">
        <v>2615</v>
      </c>
      <c r="B1789" s="97">
        <v>2016</v>
      </c>
      <c r="C1789" s="97">
        <v>9</v>
      </c>
      <c r="D1789" s="98" t="s">
        <v>2298</v>
      </c>
      <c r="E1789" s="99">
        <v>42614</v>
      </c>
      <c r="F1789" s="99">
        <v>42639</v>
      </c>
      <c r="G1789" s="100">
        <f t="shared" ca="1" si="6435"/>
        <v>0</v>
      </c>
      <c r="H1789" s="96" t="s">
        <v>54</v>
      </c>
      <c r="I1789" s="96" t="s">
        <v>55</v>
      </c>
      <c r="J1789" s="96" t="s">
        <v>2617</v>
      </c>
      <c r="K1789" s="101" t="str">
        <f t="shared" ca="1" si="6436"/>
        <v>Completed</v>
      </c>
      <c r="L1789" s="97" t="s">
        <v>2135</v>
      </c>
      <c r="M1789" s="97" t="s">
        <v>58</v>
      </c>
      <c r="N1789" s="97" t="s">
        <v>108</v>
      </c>
      <c r="O1789" s="97" t="s">
        <v>109</v>
      </c>
      <c r="P1789" s="97" t="s">
        <v>100</v>
      </c>
      <c r="Q1789" s="97" t="s">
        <v>101</v>
      </c>
      <c r="R1789" s="102">
        <v>0.01</v>
      </c>
      <c r="S1789" s="102">
        <v>3.3000000000000002E-2</v>
      </c>
      <c r="T1789" s="103">
        <v>160000</v>
      </c>
      <c r="U1789" s="103">
        <v>160026</v>
      </c>
      <c r="V1789" s="101">
        <f t="shared" si="6437"/>
        <v>0</v>
      </c>
      <c r="W1789" s="101">
        <f t="shared" si="6438"/>
        <v>160000</v>
      </c>
      <c r="X1789" s="103">
        <v>4659</v>
      </c>
      <c r="Y1789" s="104">
        <f t="shared" si="6439"/>
        <v>2.9114018971917063E-2</v>
      </c>
      <c r="Z1789" s="105">
        <f t="shared" si="6440"/>
        <v>0.48613436359733841</v>
      </c>
      <c r="AA1789" s="106">
        <f t="shared" si="6441"/>
        <v>1600</v>
      </c>
      <c r="AB1789" s="107">
        <f t="shared" si="6442"/>
        <v>1600</v>
      </c>
      <c r="AC1789" s="106">
        <f t="shared" si="6443"/>
        <v>0</v>
      </c>
      <c r="AD1789" s="108">
        <f t="shared" si="6444"/>
        <v>5280</v>
      </c>
      <c r="AE1789" s="298">
        <v>2264.8999999999996</v>
      </c>
      <c r="AF1789" s="109">
        <f t="shared" si="6445"/>
        <v>-3015.1000000000004</v>
      </c>
      <c r="AG1789" s="109">
        <v>0</v>
      </c>
      <c r="AH1789" s="109">
        <f t="shared" si="6446"/>
        <v>664.89999999999964</v>
      </c>
      <c r="AI1789" s="341">
        <f t="shared" si="6447"/>
        <v>0.29356704490264457</v>
      </c>
    </row>
    <row r="1790" spans="1:36" ht="15.75" hidden="1" customHeight="1" thickBot="1" x14ac:dyDescent="0.3">
      <c r="A1790" s="360" t="s">
        <v>2616</v>
      </c>
      <c r="B1790" s="157">
        <v>2016</v>
      </c>
      <c r="C1790" s="157">
        <v>9</v>
      </c>
      <c r="D1790" s="342" t="s">
        <v>2298</v>
      </c>
      <c r="E1790" s="159">
        <v>42614</v>
      </c>
      <c r="F1790" s="159">
        <v>42639</v>
      </c>
      <c r="G1790" s="343">
        <f t="shared" ca="1" si="6435"/>
        <v>0</v>
      </c>
      <c r="H1790" s="156" t="s">
        <v>54</v>
      </c>
      <c r="I1790" s="156" t="s">
        <v>55</v>
      </c>
      <c r="J1790" s="156" t="s">
        <v>2617</v>
      </c>
      <c r="K1790" s="344" t="str">
        <f t="shared" ca="1" si="6436"/>
        <v>Completed</v>
      </c>
      <c r="L1790" s="157" t="s">
        <v>92</v>
      </c>
      <c r="M1790" s="157" t="s">
        <v>58</v>
      </c>
      <c r="N1790" s="157" t="s">
        <v>108</v>
      </c>
      <c r="O1790" s="157" t="s">
        <v>109</v>
      </c>
      <c r="P1790" s="157" t="s">
        <v>100</v>
      </c>
      <c r="Q1790" s="157" t="s">
        <v>101</v>
      </c>
      <c r="R1790" s="158">
        <v>1.2E-2</v>
      </c>
      <c r="S1790" s="158">
        <v>3.3000000000000002E-2</v>
      </c>
      <c r="T1790" s="345">
        <v>160000</v>
      </c>
      <c r="U1790" s="345">
        <v>179389</v>
      </c>
      <c r="V1790" s="344">
        <f t="shared" si="6437"/>
        <v>0</v>
      </c>
      <c r="W1790" s="344">
        <f t="shared" si="6438"/>
        <v>160000</v>
      </c>
      <c r="X1790" s="345">
        <v>7634</v>
      </c>
      <c r="Y1790" s="346">
        <f t="shared" si="6439"/>
        <v>4.2555563607579061E-2</v>
      </c>
      <c r="Z1790" s="347">
        <f t="shared" si="6440"/>
        <v>0.15719151165837045</v>
      </c>
      <c r="AA1790" s="348">
        <f t="shared" si="6441"/>
        <v>1920</v>
      </c>
      <c r="AB1790" s="349">
        <f t="shared" si="6442"/>
        <v>1920</v>
      </c>
      <c r="AC1790" s="348">
        <f t="shared" si="6443"/>
        <v>0</v>
      </c>
      <c r="AD1790" s="350">
        <f t="shared" si="6444"/>
        <v>5280</v>
      </c>
      <c r="AE1790" s="351">
        <v>1200</v>
      </c>
      <c r="AF1790" s="352">
        <f t="shared" si="6445"/>
        <v>-4080</v>
      </c>
      <c r="AG1790" s="352">
        <v>0</v>
      </c>
      <c r="AH1790" s="352">
        <f t="shared" si="6446"/>
        <v>-720</v>
      </c>
      <c r="AI1790" s="353">
        <f t="shared" si="6447"/>
        <v>-0.6</v>
      </c>
    </row>
    <row r="1791" spans="1:36" ht="15" hidden="1" customHeight="1" x14ac:dyDescent="0.3">
      <c r="A1791" s="359" t="s">
        <v>2618</v>
      </c>
      <c r="B1791" s="111">
        <v>2016</v>
      </c>
      <c r="C1791" s="111">
        <v>9</v>
      </c>
      <c r="D1791" s="112" t="s">
        <v>2298</v>
      </c>
      <c r="E1791" s="113">
        <v>42614</v>
      </c>
      <c r="F1791" s="113">
        <v>42643</v>
      </c>
      <c r="G1791" s="114">
        <f t="shared" ca="1" si="6435"/>
        <v>0</v>
      </c>
      <c r="H1791" s="115" t="s">
        <v>54</v>
      </c>
      <c r="I1791" s="115" t="s">
        <v>261</v>
      </c>
      <c r="J1791" s="115" t="s">
        <v>2621</v>
      </c>
      <c r="K1791" s="116" t="str">
        <f t="shared" ca="1" si="6436"/>
        <v>Completed</v>
      </c>
      <c r="L1791" s="111" t="s">
        <v>1773</v>
      </c>
      <c r="M1791" s="111" t="s">
        <v>58</v>
      </c>
      <c r="N1791" s="111" t="s">
        <v>78</v>
      </c>
      <c r="O1791" s="111" t="s">
        <v>60</v>
      </c>
      <c r="P1791" s="111" t="s">
        <v>79</v>
      </c>
      <c r="Q1791" s="111" t="s">
        <v>79</v>
      </c>
      <c r="R1791" s="117">
        <v>2.5</v>
      </c>
      <c r="S1791" s="117">
        <v>4.25</v>
      </c>
      <c r="T1791" s="118">
        <v>300000</v>
      </c>
      <c r="U1791" s="118">
        <v>300004</v>
      </c>
      <c r="V1791" s="116">
        <f t="shared" si="6437"/>
        <v>0</v>
      </c>
      <c r="W1791" s="116">
        <f t="shared" si="6438"/>
        <v>300000</v>
      </c>
      <c r="X1791" s="118">
        <v>619</v>
      </c>
      <c r="Y1791" s="119">
        <f t="shared" si="6439"/>
        <v>2.0633058225890321E-3</v>
      </c>
      <c r="Z1791" s="120">
        <f t="shared" si="6440"/>
        <v>2.0597738287560583</v>
      </c>
      <c r="AA1791" s="121">
        <f t="shared" si="6441"/>
        <v>750</v>
      </c>
      <c r="AB1791" s="122">
        <f t="shared" si="6442"/>
        <v>750</v>
      </c>
      <c r="AC1791" s="121">
        <f t="shared" si="6443"/>
        <v>0</v>
      </c>
      <c r="AD1791" s="123">
        <f t="shared" si="6444"/>
        <v>1275</v>
      </c>
      <c r="AE1791" s="293">
        <f>IF((SUMIF($J$7:$J$1048576,J1791,$U$7:$U$1048576))&gt;(SUMIF($J$7:$J$1048576,J1791,$T$7:$T$1048576)),AD1791,(IF(O1791="cpv",(U1791*S1791),(U1791*S1791/1000))))</f>
        <v>1275</v>
      </c>
      <c r="AF1791" s="124">
        <f t="shared" si="6445"/>
        <v>0</v>
      </c>
      <c r="AG1791" s="124">
        <v>0</v>
      </c>
      <c r="AH1791" s="124">
        <f t="shared" si="6446"/>
        <v>525</v>
      </c>
      <c r="AI1791" s="340">
        <f t="shared" si="6447"/>
        <v>0.41176470588235292</v>
      </c>
    </row>
    <row r="1792" spans="1:36" ht="15" hidden="1" customHeight="1" x14ac:dyDescent="0.3">
      <c r="A1792" s="361" t="s">
        <v>2619</v>
      </c>
      <c r="B1792" s="97">
        <v>2016</v>
      </c>
      <c r="C1792" s="97">
        <v>9</v>
      </c>
      <c r="D1792" s="98" t="s">
        <v>2298</v>
      </c>
      <c r="E1792" s="99">
        <v>42614</v>
      </c>
      <c r="F1792" s="99">
        <v>42643</v>
      </c>
      <c r="G1792" s="100">
        <f t="shared" ca="1" si="6435"/>
        <v>0</v>
      </c>
      <c r="H1792" s="96" t="s">
        <v>54</v>
      </c>
      <c r="I1792" s="96" t="s">
        <v>261</v>
      </c>
      <c r="J1792" s="96" t="s">
        <v>2621</v>
      </c>
      <c r="K1792" s="101" t="str">
        <f t="shared" ca="1" si="6436"/>
        <v>Completed</v>
      </c>
      <c r="L1792" s="97" t="s">
        <v>82</v>
      </c>
      <c r="M1792" s="97" t="s">
        <v>58</v>
      </c>
      <c r="N1792" s="97" t="s">
        <v>78</v>
      </c>
      <c r="O1792" s="97" t="s">
        <v>60</v>
      </c>
      <c r="P1792" s="97" t="s">
        <v>79</v>
      </c>
      <c r="Q1792" s="97" t="s">
        <v>79</v>
      </c>
      <c r="R1792" s="102">
        <v>0.5</v>
      </c>
      <c r="S1792" s="102">
        <v>4.25</v>
      </c>
      <c r="T1792" s="103">
        <v>700000</v>
      </c>
      <c r="U1792" s="103">
        <v>700009</v>
      </c>
      <c r="V1792" s="101">
        <f t="shared" si="6437"/>
        <v>0</v>
      </c>
      <c r="W1792" s="101">
        <f t="shared" si="6438"/>
        <v>700000</v>
      </c>
      <c r="X1792" s="103">
        <v>35685</v>
      </c>
      <c r="Y1792" s="104">
        <f t="shared" si="6439"/>
        <v>5.0977915998222878E-2</v>
      </c>
      <c r="Z1792" s="105">
        <f t="shared" si="6440"/>
        <v>4.2518705338377476E-2</v>
      </c>
      <c r="AA1792" s="106">
        <f t="shared" si="6441"/>
        <v>350</v>
      </c>
      <c r="AB1792" s="107">
        <f t="shared" si="6442"/>
        <v>350</v>
      </c>
      <c r="AC1792" s="106">
        <f t="shared" si="6443"/>
        <v>0</v>
      </c>
      <c r="AD1792" s="108">
        <f t="shared" si="6444"/>
        <v>2975</v>
      </c>
      <c r="AE1792" s="298">
        <v>1517.2800000000002</v>
      </c>
      <c r="AF1792" s="109">
        <f t="shared" si="6445"/>
        <v>-1457.7199999999998</v>
      </c>
      <c r="AG1792" s="109">
        <v>0</v>
      </c>
      <c r="AH1792" s="109">
        <f t="shared" si="6446"/>
        <v>1167.2800000000002</v>
      </c>
      <c r="AI1792" s="341">
        <f t="shared" si="6447"/>
        <v>0.76932405356954559</v>
      </c>
    </row>
    <row r="1793" spans="1:37" ht="15.75" hidden="1" customHeight="1" thickBot="1" x14ac:dyDescent="0.3">
      <c r="A1793" s="360" t="s">
        <v>2620</v>
      </c>
      <c r="B1793" s="157">
        <v>2016</v>
      </c>
      <c r="C1793" s="157">
        <v>9</v>
      </c>
      <c r="D1793" s="342" t="s">
        <v>2298</v>
      </c>
      <c r="E1793" s="159">
        <v>42614</v>
      </c>
      <c r="F1793" s="159">
        <v>42643</v>
      </c>
      <c r="G1793" s="343">
        <f t="shared" ca="1" si="6435"/>
        <v>0</v>
      </c>
      <c r="H1793" s="156" t="s">
        <v>54</v>
      </c>
      <c r="I1793" s="156" t="s">
        <v>261</v>
      </c>
      <c r="J1793" s="156" t="s">
        <v>2621</v>
      </c>
      <c r="K1793" s="344" t="str">
        <f t="shared" ca="1" si="6436"/>
        <v>Completed</v>
      </c>
      <c r="L1793" s="157" t="s">
        <v>57</v>
      </c>
      <c r="M1793" s="157" t="s">
        <v>58</v>
      </c>
      <c r="N1793" s="157" t="s">
        <v>78</v>
      </c>
      <c r="O1793" s="157" t="s">
        <v>60</v>
      </c>
      <c r="P1793" s="157" t="s">
        <v>79</v>
      </c>
      <c r="Q1793" s="157" t="s">
        <v>79</v>
      </c>
      <c r="R1793" s="158">
        <v>2.5</v>
      </c>
      <c r="S1793" s="158">
        <v>4.25</v>
      </c>
      <c r="T1793" s="345">
        <v>300000</v>
      </c>
      <c r="U1793" s="345">
        <v>330522</v>
      </c>
      <c r="V1793" s="344">
        <f t="shared" si="6437"/>
        <v>0</v>
      </c>
      <c r="W1793" s="344">
        <f t="shared" si="6438"/>
        <v>300000</v>
      </c>
      <c r="X1793" s="345">
        <v>3931</v>
      </c>
      <c r="Y1793" s="346">
        <f t="shared" si="6439"/>
        <v>1.1893308161030128E-2</v>
      </c>
      <c r="Z1793" s="347">
        <f t="shared" si="6440"/>
        <v>0.32434495039430172</v>
      </c>
      <c r="AA1793" s="348">
        <f t="shared" si="6441"/>
        <v>750</v>
      </c>
      <c r="AB1793" s="349">
        <f t="shared" si="6442"/>
        <v>750</v>
      </c>
      <c r="AC1793" s="348">
        <f t="shared" si="6443"/>
        <v>0</v>
      </c>
      <c r="AD1793" s="350">
        <f t="shared" si="6444"/>
        <v>1275</v>
      </c>
      <c r="AE1793" s="351">
        <f>IF((SUMIF($J$7:$J$1048576,J1793,$U$7:$U$1048576))&gt;(SUMIF($J$7:$J$1048576,J1793,$T$7:$T$1048576)),AD1793,(IF(O1793="cpv",(U1793*S1793),(U1793*S1793/1000))))</f>
        <v>1275</v>
      </c>
      <c r="AF1793" s="352">
        <f t="shared" si="6445"/>
        <v>0</v>
      </c>
      <c r="AG1793" s="352">
        <v>0</v>
      </c>
      <c r="AH1793" s="352">
        <f t="shared" si="6446"/>
        <v>525</v>
      </c>
      <c r="AI1793" s="353">
        <f t="shared" si="6447"/>
        <v>0.41176470588235292</v>
      </c>
      <c r="AK1793"/>
    </row>
    <row r="1794" spans="1:37" ht="15" hidden="1" customHeight="1" x14ac:dyDescent="0.3">
      <c r="A1794" s="408" t="s">
        <v>2889</v>
      </c>
      <c r="B1794" s="357">
        <v>2016</v>
      </c>
      <c r="C1794" s="357">
        <v>9</v>
      </c>
      <c r="D1794" s="409" t="s">
        <v>2298</v>
      </c>
      <c r="E1794" s="410">
        <v>42614</v>
      </c>
      <c r="F1794" s="410">
        <v>42643</v>
      </c>
      <c r="G1794" s="411">
        <f t="shared" ref="G1794" ca="1" si="6461">IF($N$1&gt;F1794,0,(F1794-$N$1))</f>
        <v>0</v>
      </c>
      <c r="H1794" s="412" t="s">
        <v>54</v>
      </c>
      <c r="I1794" s="412" t="s">
        <v>546</v>
      </c>
      <c r="J1794" s="412" t="s">
        <v>2623</v>
      </c>
      <c r="K1794" s="413" t="str">
        <f t="shared" ref="K1794" ca="1" si="6462">IF(F1794=0,$L$3,(IF(G1794=0,$L$1,$L$2)))</f>
        <v>Completed</v>
      </c>
      <c r="L1794" s="357" t="s">
        <v>1372</v>
      </c>
      <c r="M1794" s="357" t="s">
        <v>58</v>
      </c>
      <c r="N1794" s="357" t="s">
        <v>59</v>
      </c>
      <c r="O1794" s="357" t="s">
        <v>60</v>
      </c>
      <c r="P1794" s="357" t="s">
        <v>61</v>
      </c>
      <c r="Q1794" s="357" t="s">
        <v>62</v>
      </c>
      <c r="R1794" s="407">
        <v>0.51371699999999998</v>
      </c>
      <c r="S1794" s="407">
        <v>1</v>
      </c>
      <c r="T1794" s="414">
        <v>899254</v>
      </c>
      <c r="U1794" s="414">
        <f>T1794</f>
        <v>899254</v>
      </c>
      <c r="V1794" s="413">
        <f t="shared" ref="V1794" si="6463">IF(U1794&gt;T1794,0,T1794-U1794)</f>
        <v>0</v>
      </c>
      <c r="W1794" s="413">
        <f t="shared" ref="W1794" si="6464">IF(U1794&gt;T1794,T1794,U1794)</f>
        <v>899254</v>
      </c>
      <c r="X1794" s="414">
        <v>196</v>
      </c>
      <c r="Y1794" s="415">
        <f t="shared" ref="Y1794" si="6465">X1794/U1794</f>
        <v>2.1795844110785161E-4</v>
      </c>
      <c r="Z1794" s="416">
        <f t="shared" ref="Z1794" si="6466">AE1794/X1794</f>
        <v>4.0816326530612246</v>
      </c>
      <c r="AA1794" s="417">
        <f t="shared" ref="AA1794" si="6467">IF(O1794="cpv",(T1794*R1794),(T1794/1000*R1794))</f>
        <v>461.96206711799999</v>
      </c>
      <c r="AB1794" s="358">
        <v>461.9616896</v>
      </c>
      <c r="AC1794" s="417">
        <f t="shared" ref="AC1794" si="6468">AB1794-AA1794</f>
        <v>-3.7751799999341529E-4</v>
      </c>
      <c r="AD1794" s="418">
        <f t="shared" ref="AD1794" si="6469">IF(O1794="cpv",(T1794*S1794),(T1794/1000*S1794))</f>
        <v>899.25400000000002</v>
      </c>
      <c r="AE1794" s="419">
        <v>800</v>
      </c>
      <c r="AF1794" s="420">
        <f t="shared" ref="AF1794" si="6470">AE1794-AD1794</f>
        <v>-99.254000000000019</v>
      </c>
      <c r="AG1794" s="420">
        <v>0</v>
      </c>
      <c r="AH1794" s="420">
        <f t="shared" ref="AH1794" si="6471">AE1794-AB1794-AG1794</f>
        <v>338.0383104</v>
      </c>
      <c r="AI1794" s="421">
        <f t="shared" ref="AI1794" si="6472">AH1794/AE1794</f>
        <v>0.42254788799999998</v>
      </c>
      <c r="AK1794"/>
    </row>
    <row r="1795" spans="1:37" ht="15" hidden="1" customHeight="1" x14ac:dyDescent="0.3">
      <c r="A1795" s="383" t="s">
        <v>2942</v>
      </c>
      <c r="B1795" s="47">
        <v>2016</v>
      </c>
      <c r="C1795" s="47">
        <v>9</v>
      </c>
      <c r="D1795" s="48" t="s">
        <v>2298</v>
      </c>
      <c r="E1795" s="49">
        <v>42614</v>
      </c>
      <c r="F1795" s="49">
        <v>42643</v>
      </c>
      <c r="G1795" s="50">
        <f t="shared" ref="G1795" ca="1" si="6473">IF($N$1&gt;F1795,0,(F1795-$N$1))</f>
        <v>0</v>
      </c>
      <c r="H1795" s="46" t="s">
        <v>54</v>
      </c>
      <c r="I1795" s="46" t="s">
        <v>546</v>
      </c>
      <c r="J1795" s="46" t="s">
        <v>2623</v>
      </c>
      <c r="K1795" s="51" t="str">
        <f t="shared" ref="K1795" ca="1" si="6474">IF(F1795=0,$L$3,(IF(G1795=0,$L$1,$L$2)))</f>
        <v>Completed</v>
      </c>
      <c r="L1795" s="47" t="s">
        <v>2943</v>
      </c>
      <c r="M1795" s="47" t="s">
        <v>58</v>
      </c>
      <c r="N1795" s="47" t="s">
        <v>59</v>
      </c>
      <c r="O1795" s="47" t="s">
        <v>60</v>
      </c>
      <c r="P1795" s="47" t="s">
        <v>61</v>
      </c>
      <c r="Q1795" s="47" t="s">
        <v>62</v>
      </c>
      <c r="R1795" s="52">
        <v>0</v>
      </c>
      <c r="S1795" s="52">
        <v>0</v>
      </c>
      <c r="T1795" s="53">
        <v>0</v>
      </c>
      <c r="U1795" s="53">
        <f>T1795</f>
        <v>0</v>
      </c>
      <c r="V1795" s="51">
        <f t="shared" ref="V1795" si="6475">IF(U1795&gt;T1795,0,T1795-U1795)</f>
        <v>0</v>
      </c>
      <c r="W1795" s="51">
        <f t="shared" ref="W1795" si="6476">IF(U1795&gt;T1795,T1795,U1795)</f>
        <v>0</v>
      </c>
      <c r="X1795" s="53">
        <v>0</v>
      </c>
      <c r="Y1795" s="54">
        <v>0</v>
      </c>
      <c r="Z1795" s="55">
        <v>0</v>
      </c>
      <c r="AA1795" s="56">
        <f t="shared" ref="AA1795" si="6477">IF(O1795="cpv",(T1795*R1795),(T1795/1000*R1795))</f>
        <v>0</v>
      </c>
      <c r="AB1795" s="57">
        <v>313.45460000000003</v>
      </c>
      <c r="AC1795" s="56">
        <f t="shared" ref="AC1795" si="6478">AB1795-AA1795</f>
        <v>313.45460000000003</v>
      </c>
      <c r="AD1795" s="58">
        <f t="shared" ref="AD1795" si="6479">IF(O1795="cpv",(T1795*S1795),(T1795/1000*S1795))</f>
        <v>0</v>
      </c>
      <c r="AE1795" s="296">
        <v>0</v>
      </c>
      <c r="AF1795" s="60">
        <f t="shared" ref="AF1795" si="6480">AE1795-AD1795</f>
        <v>0</v>
      </c>
      <c r="AG1795" s="60">
        <v>0</v>
      </c>
      <c r="AH1795" s="60">
        <f t="shared" ref="AH1795" si="6481">AE1795-AB1795-AG1795</f>
        <v>-313.45460000000003</v>
      </c>
      <c r="AI1795" s="384" t="e">
        <f t="shared" ref="AI1795" si="6482">AH1795/AE1795</f>
        <v>#DIV/0!</v>
      </c>
      <c r="AK1795"/>
    </row>
    <row r="1796" spans="1:37" ht="15.75" hidden="1" customHeight="1" thickBot="1" x14ac:dyDescent="0.3">
      <c r="A1796" s="360" t="s">
        <v>2622</v>
      </c>
      <c r="B1796" s="157">
        <v>2016</v>
      </c>
      <c r="C1796" s="157">
        <v>9</v>
      </c>
      <c r="D1796" s="342" t="s">
        <v>2298</v>
      </c>
      <c r="E1796" s="159">
        <v>42614</v>
      </c>
      <c r="F1796" s="159">
        <v>42643</v>
      </c>
      <c r="G1796" s="343">
        <f t="shared" ca="1" si="6435"/>
        <v>0</v>
      </c>
      <c r="H1796" s="156" t="s">
        <v>54</v>
      </c>
      <c r="I1796" s="156" t="s">
        <v>546</v>
      </c>
      <c r="J1796" s="156" t="s">
        <v>2623</v>
      </c>
      <c r="K1796" s="344" t="str">
        <f t="shared" ca="1" si="6436"/>
        <v>Completed</v>
      </c>
      <c r="L1796" s="157" t="s">
        <v>175</v>
      </c>
      <c r="M1796" s="157" t="s">
        <v>58</v>
      </c>
      <c r="N1796" s="157" t="s">
        <v>59</v>
      </c>
      <c r="O1796" s="157" t="s">
        <v>60</v>
      </c>
      <c r="P1796" s="157" t="s">
        <v>61</v>
      </c>
      <c r="Q1796" s="157" t="s">
        <v>62</v>
      </c>
      <c r="R1796" s="158">
        <v>1</v>
      </c>
      <c r="S1796" s="158">
        <v>2</v>
      </c>
      <c r="T1796" s="345">
        <v>900000</v>
      </c>
      <c r="U1796" s="345">
        <v>900117</v>
      </c>
      <c r="V1796" s="344">
        <f t="shared" si="6437"/>
        <v>0</v>
      </c>
      <c r="W1796" s="344">
        <f t="shared" si="6438"/>
        <v>900000</v>
      </c>
      <c r="X1796" s="345">
        <v>197</v>
      </c>
      <c r="Y1796" s="346">
        <f t="shared" si="6439"/>
        <v>2.1886043703207473E-4</v>
      </c>
      <c r="Z1796" s="347">
        <f t="shared" si="6440"/>
        <v>5.0761421319796955</v>
      </c>
      <c r="AA1796" s="348">
        <f t="shared" si="6441"/>
        <v>900</v>
      </c>
      <c r="AB1796" s="349">
        <v>117.723500152657</v>
      </c>
      <c r="AC1796" s="348">
        <f t="shared" si="6443"/>
        <v>-782.27649984734296</v>
      </c>
      <c r="AD1796" s="350">
        <f t="shared" si="6444"/>
        <v>1800</v>
      </c>
      <c r="AE1796" s="351">
        <v>1000</v>
      </c>
      <c r="AF1796" s="352">
        <f t="shared" si="6445"/>
        <v>-800</v>
      </c>
      <c r="AG1796" s="352">
        <v>0</v>
      </c>
      <c r="AH1796" s="352">
        <f t="shared" si="6446"/>
        <v>882.27649984734296</v>
      </c>
      <c r="AI1796" s="353">
        <f t="shared" si="6447"/>
        <v>0.88227649984734291</v>
      </c>
      <c r="AK1796"/>
    </row>
    <row r="1797" spans="1:37" ht="15" hidden="1" customHeight="1" x14ac:dyDescent="0.3">
      <c r="A1797" s="359" t="s">
        <v>2624</v>
      </c>
      <c r="B1797" s="111">
        <v>2016</v>
      </c>
      <c r="C1797" s="111">
        <v>9</v>
      </c>
      <c r="D1797" s="112" t="s">
        <v>2298</v>
      </c>
      <c r="E1797" s="113">
        <v>42614</v>
      </c>
      <c r="F1797" s="113">
        <v>42643</v>
      </c>
      <c r="G1797" s="114">
        <f t="shared" ca="1" si="6435"/>
        <v>0</v>
      </c>
      <c r="H1797" s="115" t="s">
        <v>54</v>
      </c>
      <c r="I1797" s="115" t="s">
        <v>1292</v>
      </c>
      <c r="J1797" s="115" t="s">
        <v>2626</v>
      </c>
      <c r="K1797" s="116" t="str">
        <f t="shared" ca="1" si="6436"/>
        <v>Completed</v>
      </c>
      <c r="L1797" s="111" t="s">
        <v>2386</v>
      </c>
      <c r="M1797" s="111" t="s">
        <v>58</v>
      </c>
      <c r="N1797" s="111" t="s">
        <v>59</v>
      </c>
      <c r="O1797" s="111" t="s">
        <v>60</v>
      </c>
      <c r="P1797" s="111" t="s">
        <v>61</v>
      </c>
      <c r="Q1797" s="111" t="s">
        <v>62</v>
      </c>
      <c r="R1797" s="117">
        <v>0.5</v>
      </c>
      <c r="S1797" s="117">
        <v>1</v>
      </c>
      <c r="T1797" s="118">
        <v>4000000</v>
      </c>
      <c r="U1797" s="118">
        <v>4400960</v>
      </c>
      <c r="V1797" s="116">
        <f t="shared" si="6437"/>
        <v>0</v>
      </c>
      <c r="W1797" s="116">
        <f t="shared" si="6438"/>
        <v>4000000</v>
      </c>
      <c r="X1797" s="118">
        <v>752</v>
      </c>
      <c r="Y1797" s="119">
        <f t="shared" si="6439"/>
        <v>1.7087180978695557E-4</v>
      </c>
      <c r="Z1797" s="120">
        <f t="shared" si="6440"/>
        <v>5.3191489361702127</v>
      </c>
      <c r="AA1797" s="121">
        <f t="shared" si="6441"/>
        <v>2000</v>
      </c>
      <c r="AB1797" s="122">
        <f t="shared" si="6442"/>
        <v>2000</v>
      </c>
      <c r="AC1797" s="121">
        <f t="shared" si="6443"/>
        <v>0</v>
      </c>
      <c r="AD1797" s="123">
        <f t="shared" si="6444"/>
        <v>4000</v>
      </c>
      <c r="AE1797" s="293">
        <f>IF((SUMIF($J$7:$J$1048576,J1797,$U$7:$U$1048576))&gt;(SUMIF($J$7:$J$1048576,J1797,$T$7:$T$1048576)),AD1797,(IF(O1797="cpv",(U1797*S1797),(U1797*S1797/1000))))</f>
        <v>4000</v>
      </c>
      <c r="AF1797" s="124">
        <f t="shared" si="6445"/>
        <v>0</v>
      </c>
      <c r="AG1797" s="124">
        <v>0</v>
      </c>
      <c r="AH1797" s="124">
        <f t="shared" si="6446"/>
        <v>2000</v>
      </c>
      <c r="AI1797" s="340">
        <f t="shared" si="6447"/>
        <v>0.5</v>
      </c>
      <c r="AK1797"/>
    </row>
    <row r="1798" spans="1:37" ht="15.75" hidden="1" customHeight="1" thickBot="1" x14ac:dyDescent="0.3">
      <c r="A1798" s="360" t="s">
        <v>2625</v>
      </c>
      <c r="B1798" s="157">
        <v>2016</v>
      </c>
      <c r="C1798" s="157">
        <v>9</v>
      </c>
      <c r="D1798" s="342" t="s">
        <v>2298</v>
      </c>
      <c r="E1798" s="159">
        <v>42614</v>
      </c>
      <c r="F1798" s="159">
        <v>42643</v>
      </c>
      <c r="G1798" s="343">
        <f t="shared" ca="1" si="6435"/>
        <v>0</v>
      </c>
      <c r="H1798" s="156" t="s">
        <v>54</v>
      </c>
      <c r="I1798" s="156" t="s">
        <v>1292</v>
      </c>
      <c r="J1798" s="156" t="s">
        <v>2626</v>
      </c>
      <c r="K1798" s="344" t="str">
        <f t="shared" ca="1" si="6436"/>
        <v>Completed</v>
      </c>
      <c r="L1798" s="157" t="s">
        <v>57</v>
      </c>
      <c r="M1798" s="157" t="s">
        <v>58</v>
      </c>
      <c r="N1798" s="157" t="s">
        <v>59</v>
      </c>
      <c r="O1798" s="157" t="s">
        <v>60</v>
      </c>
      <c r="P1798" s="157" t="s">
        <v>61</v>
      </c>
      <c r="Q1798" s="157" t="s">
        <v>62</v>
      </c>
      <c r="R1798" s="158">
        <v>0.5</v>
      </c>
      <c r="S1798" s="158">
        <v>1</v>
      </c>
      <c r="T1798" s="345">
        <v>1500000</v>
      </c>
      <c r="U1798" s="345">
        <v>1305294</v>
      </c>
      <c r="V1798" s="344">
        <f t="shared" si="6437"/>
        <v>194706</v>
      </c>
      <c r="W1798" s="344">
        <f t="shared" si="6438"/>
        <v>1305294</v>
      </c>
      <c r="X1798" s="345"/>
      <c r="Y1798" s="346">
        <f t="shared" si="6439"/>
        <v>0</v>
      </c>
      <c r="Z1798" s="347" t="e">
        <f t="shared" si="6440"/>
        <v>#DIV/0!</v>
      </c>
      <c r="AA1798" s="348">
        <f t="shared" si="6441"/>
        <v>750</v>
      </c>
      <c r="AB1798" s="349">
        <f t="shared" si="6442"/>
        <v>652.64700000000005</v>
      </c>
      <c r="AC1798" s="348">
        <f t="shared" si="6443"/>
        <v>-97.352999999999952</v>
      </c>
      <c r="AD1798" s="350">
        <f t="shared" si="6444"/>
        <v>1500</v>
      </c>
      <c r="AE1798" s="351">
        <v>799.16</v>
      </c>
      <c r="AF1798" s="352">
        <f t="shared" si="6445"/>
        <v>-700.84</v>
      </c>
      <c r="AG1798" s="352">
        <v>0</v>
      </c>
      <c r="AH1798" s="352">
        <f t="shared" si="6446"/>
        <v>146.51299999999992</v>
      </c>
      <c r="AI1798" s="353">
        <f t="shared" si="6447"/>
        <v>0.18333375043795977</v>
      </c>
      <c r="AK1798"/>
    </row>
    <row r="1799" spans="1:37" ht="15.75" hidden="1" customHeight="1" thickBot="1" x14ac:dyDescent="0.3">
      <c r="A1799" s="362" t="s">
        <v>2627</v>
      </c>
      <c r="B1799" s="141">
        <v>2016</v>
      </c>
      <c r="C1799" s="141">
        <v>9</v>
      </c>
      <c r="D1799" s="142" t="s">
        <v>2298</v>
      </c>
      <c r="E1799" s="143">
        <v>42632</v>
      </c>
      <c r="F1799" s="143">
        <v>42643</v>
      </c>
      <c r="G1799" s="144">
        <f t="shared" ca="1" si="6435"/>
        <v>0</v>
      </c>
      <c r="H1799" s="145" t="s">
        <v>54</v>
      </c>
      <c r="I1799" s="145" t="s">
        <v>2563</v>
      </c>
      <c r="J1799" s="145" t="s">
        <v>2628</v>
      </c>
      <c r="K1799" s="146" t="str">
        <f t="shared" ca="1" si="6436"/>
        <v>Completed</v>
      </c>
      <c r="L1799" s="141" t="s">
        <v>77</v>
      </c>
      <c r="M1799" s="141" t="s">
        <v>58</v>
      </c>
      <c r="N1799" s="141" t="s">
        <v>108</v>
      </c>
      <c r="O1799" s="141" t="s">
        <v>109</v>
      </c>
      <c r="P1799" s="141" t="s">
        <v>100</v>
      </c>
      <c r="Q1799" s="141" t="s">
        <v>101</v>
      </c>
      <c r="R1799" s="147">
        <v>1.4999999999999999E-2</v>
      </c>
      <c r="S1799" s="147">
        <v>3.5000000000000003E-2</v>
      </c>
      <c r="T1799" s="148">
        <v>60000</v>
      </c>
      <c r="U1799" s="148">
        <v>125006</v>
      </c>
      <c r="V1799" s="146">
        <f t="shared" si="6437"/>
        <v>0</v>
      </c>
      <c r="W1799" s="146">
        <f t="shared" si="6438"/>
        <v>60000</v>
      </c>
      <c r="X1799" s="148"/>
      <c r="Y1799" s="149">
        <f t="shared" si="6439"/>
        <v>0</v>
      </c>
      <c r="Z1799" s="150" t="e">
        <f t="shared" si="6440"/>
        <v>#DIV/0!</v>
      </c>
      <c r="AA1799" s="151">
        <f t="shared" si="6441"/>
        <v>900</v>
      </c>
      <c r="AB1799" s="152">
        <f t="shared" si="6442"/>
        <v>900</v>
      </c>
      <c r="AC1799" s="151">
        <f t="shared" si="6443"/>
        <v>0</v>
      </c>
      <c r="AD1799" s="153">
        <f t="shared" si="6444"/>
        <v>2100</v>
      </c>
      <c r="AE1799" s="295">
        <v>2000</v>
      </c>
      <c r="AF1799" s="154">
        <f t="shared" si="6445"/>
        <v>-100</v>
      </c>
      <c r="AG1799" s="154">
        <v>0</v>
      </c>
      <c r="AH1799" s="154">
        <f t="shared" si="6446"/>
        <v>1100</v>
      </c>
      <c r="AI1799" s="354">
        <f t="shared" si="6447"/>
        <v>0.55000000000000004</v>
      </c>
      <c r="AK1799"/>
    </row>
    <row r="1800" spans="1:37" ht="15" hidden="1" customHeight="1" x14ac:dyDescent="0.3">
      <c r="A1800" s="359" t="s">
        <v>2629</v>
      </c>
      <c r="B1800" s="111">
        <v>2016</v>
      </c>
      <c r="C1800" s="111">
        <v>9</v>
      </c>
      <c r="D1800" s="112" t="s">
        <v>2298</v>
      </c>
      <c r="E1800" s="113">
        <v>42614</v>
      </c>
      <c r="F1800" s="113">
        <v>42622</v>
      </c>
      <c r="G1800" s="114">
        <f t="shared" ca="1" si="6435"/>
        <v>0</v>
      </c>
      <c r="H1800" s="115" t="s">
        <v>54</v>
      </c>
      <c r="I1800" s="115" t="s">
        <v>2563</v>
      </c>
      <c r="J1800" s="115" t="s">
        <v>2632</v>
      </c>
      <c r="K1800" s="116" t="str">
        <f t="shared" ca="1" si="6436"/>
        <v>Completed</v>
      </c>
      <c r="L1800" s="111" t="s">
        <v>77</v>
      </c>
      <c r="M1800" s="111" t="s">
        <v>58</v>
      </c>
      <c r="N1800" s="111" t="s">
        <v>108</v>
      </c>
      <c r="O1800" s="111" t="s">
        <v>109</v>
      </c>
      <c r="P1800" s="111" t="s">
        <v>100</v>
      </c>
      <c r="Q1800" s="111" t="s">
        <v>101</v>
      </c>
      <c r="R1800" s="117">
        <v>1.4999999999999999E-2</v>
      </c>
      <c r="S1800" s="117">
        <v>3.3000000000000002E-2</v>
      </c>
      <c r="T1800" s="118">
        <v>45000</v>
      </c>
      <c r="U1800" s="118">
        <v>42968</v>
      </c>
      <c r="V1800" s="116">
        <f t="shared" si="6437"/>
        <v>2032</v>
      </c>
      <c r="W1800" s="116">
        <f t="shared" si="6438"/>
        <v>42968</v>
      </c>
      <c r="X1800" s="118"/>
      <c r="Y1800" s="119">
        <f t="shared" si="6439"/>
        <v>0</v>
      </c>
      <c r="Z1800" s="120" t="e">
        <f t="shared" si="6440"/>
        <v>#DIV/0!</v>
      </c>
      <c r="AA1800" s="121">
        <f t="shared" si="6441"/>
        <v>675</v>
      </c>
      <c r="AB1800" s="122">
        <f t="shared" si="6442"/>
        <v>644.52</v>
      </c>
      <c r="AC1800" s="121">
        <f t="shared" si="6443"/>
        <v>-30.480000000000018</v>
      </c>
      <c r="AD1800" s="123">
        <f t="shared" si="6444"/>
        <v>1485</v>
      </c>
      <c r="AE1800" s="293">
        <f>IF((SUMIF($J$7:$J$1048576,J1800,$U$7:$U$1048576))&gt;(SUMIF($J$7:$J$1048576,J1800,$T$7:$T$1048576)),AD1800,(IF(O1800="cpv",(U1800*S1800),(U1800*S1800/1000))))</f>
        <v>1417.944</v>
      </c>
      <c r="AF1800" s="124">
        <f t="shared" si="6445"/>
        <v>-67.05600000000004</v>
      </c>
      <c r="AG1800" s="124">
        <v>0</v>
      </c>
      <c r="AH1800" s="124">
        <f t="shared" si="6446"/>
        <v>773.42399999999998</v>
      </c>
      <c r="AI1800" s="340">
        <f t="shared" si="6447"/>
        <v>0.54545454545454541</v>
      </c>
      <c r="AK1800"/>
    </row>
    <row r="1801" spans="1:37" ht="15" hidden="1" customHeight="1" x14ac:dyDescent="0.3">
      <c r="A1801" s="361" t="s">
        <v>2630</v>
      </c>
      <c r="B1801" s="97">
        <v>2016</v>
      </c>
      <c r="C1801" s="97">
        <v>9</v>
      </c>
      <c r="D1801" s="98" t="s">
        <v>2298</v>
      </c>
      <c r="E1801" s="99">
        <v>42614</v>
      </c>
      <c r="F1801" s="99">
        <v>42622</v>
      </c>
      <c r="G1801" s="100">
        <f t="shared" ca="1" si="6435"/>
        <v>0</v>
      </c>
      <c r="H1801" s="96" t="s">
        <v>54</v>
      </c>
      <c r="I1801" s="96" t="s">
        <v>2563</v>
      </c>
      <c r="J1801" s="96" t="s">
        <v>2632</v>
      </c>
      <c r="K1801" s="101" t="str">
        <f t="shared" ca="1" si="6436"/>
        <v>Completed</v>
      </c>
      <c r="L1801" s="97" t="s">
        <v>57</v>
      </c>
      <c r="M1801" s="97" t="s">
        <v>58</v>
      </c>
      <c r="N1801" s="97" t="s">
        <v>108</v>
      </c>
      <c r="O1801" s="97" t="s">
        <v>109</v>
      </c>
      <c r="P1801" s="97" t="s">
        <v>100</v>
      </c>
      <c r="Q1801" s="97" t="s">
        <v>101</v>
      </c>
      <c r="R1801" s="102">
        <v>1.4999999999999999E-2</v>
      </c>
      <c r="S1801" s="102">
        <v>3.3000000000000002E-2</v>
      </c>
      <c r="T1801" s="103">
        <v>35000</v>
      </c>
      <c r="U1801" s="103">
        <v>30423</v>
      </c>
      <c r="V1801" s="101">
        <f t="shared" si="6437"/>
        <v>4577</v>
      </c>
      <c r="W1801" s="101">
        <f t="shared" si="6438"/>
        <v>30423</v>
      </c>
      <c r="X1801" s="103">
        <v>716</v>
      </c>
      <c r="Y1801" s="104">
        <f t="shared" si="6439"/>
        <v>2.3534825625349243E-2</v>
      </c>
      <c r="Z1801" s="105">
        <f t="shared" si="6440"/>
        <v>1.5316019553072624</v>
      </c>
      <c r="AA1801" s="106">
        <f t="shared" si="6441"/>
        <v>525</v>
      </c>
      <c r="AB1801" s="107">
        <f t="shared" si="6442"/>
        <v>456.34499999999997</v>
      </c>
      <c r="AC1801" s="106">
        <f t="shared" si="6443"/>
        <v>-68.65500000000003</v>
      </c>
      <c r="AD1801" s="108">
        <f t="shared" si="6444"/>
        <v>1155</v>
      </c>
      <c r="AE1801" s="298">
        <v>1096.627</v>
      </c>
      <c r="AF1801" s="109">
        <f t="shared" si="6445"/>
        <v>-58.373000000000047</v>
      </c>
      <c r="AG1801" s="109">
        <v>0</v>
      </c>
      <c r="AH1801" s="109">
        <f t="shared" si="6446"/>
        <v>640.28199999999993</v>
      </c>
      <c r="AI1801" s="341">
        <f t="shared" si="6447"/>
        <v>0.58386488751416843</v>
      </c>
      <c r="AK1801"/>
    </row>
    <row r="1802" spans="1:37" ht="15.75" hidden="1" customHeight="1" thickBot="1" x14ac:dyDescent="0.3">
      <c r="A1802" s="360" t="s">
        <v>2631</v>
      </c>
      <c r="B1802" s="157">
        <v>2016</v>
      </c>
      <c r="C1802" s="157">
        <v>9</v>
      </c>
      <c r="D1802" s="342" t="s">
        <v>2298</v>
      </c>
      <c r="E1802" s="159">
        <v>42614</v>
      </c>
      <c r="F1802" s="159">
        <v>42622</v>
      </c>
      <c r="G1802" s="343">
        <f t="shared" ca="1" si="6435"/>
        <v>0</v>
      </c>
      <c r="H1802" s="156" t="s">
        <v>54</v>
      </c>
      <c r="I1802" s="156" t="s">
        <v>2563</v>
      </c>
      <c r="J1802" s="156" t="s">
        <v>2632</v>
      </c>
      <c r="K1802" s="344" t="str">
        <f t="shared" ca="1" si="6436"/>
        <v>Completed</v>
      </c>
      <c r="L1802" s="157" t="s">
        <v>64</v>
      </c>
      <c r="M1802" s="157" t="s">
        <v>58</v>
      </c>
      <c r="N1802" s="157" t="s">
        <v>108</v>
      </c>
      <c r="O1802" s="157" t="s">
        <v>109</v>
      </c>
      <c r="P1802" s="157" t="s">
        <v>100</v>
      </c>
      <c r="Q1802" s="157" t="s">
        <v>101</v>
      </c>
      <c r="R1802" s="158">
        <v>6.0000000000000001E-3</v>
      </c>
      <c r="S1802" s="158">
        <v>3.3000000000000002E-2</v>
      </c>
      <c r="T1802" s="345">
        <v>30000</v>
      </c>
      <c r="U1802" s="345">
        <v>30013</v>
      </c>
      <c r="V1802" s="344">
        <f t="shared" si="6437"/>
        <v>0</v>
      </c>
      <c r="W1802" s="344">
        <f t="shared" si="6438"/>
        <v>30000</v>
      </c>
      <c r="X1802" s="345">
        <v>298</v>
      </c>
      <c r="Y1802" s="346">
        <f t="shared" si="6439"/>
        <v>9.9290307533402185E-3</v>
      </c>
      <c r="Z1802" s="347">
        <f t="shared" si="6440"/>
        <v>3.323587248322148</v>
      </c>
      <c r="AA1802" s="348">
        <f t="shared" si="6441"/>
        <v>180</v>
      </c>
      <c r="AB1802" s="349">
        <f t="shared" si="6442"/>
        <v>180</v>
      </c>
      <c r="AC1802" s="348">
        <f t="shared" si="6443"/>
        <v>0</v>
      </c>
      <c r="AD1802" s="350">
        <f t="shared" si="6444"/>
        <v>990</v>
      </c>
      <c r="AE1802" s="351">
        <f>IF((SUMIF($J$7:$J$1048576,J1802,$U$7:$U$1048576))&gt;(SUMIF($J$7:$J$1048576,J1802,$T$7:$T$1048576)),AD1802,(IF(O1802="cpv",(U1802*S1802),(U1802*S1802/1000))))</f>
        <v>990.42900000000009</v>
      </c>
      <c r="AF1802" s="352">
        <f t="shared" si="6445"/>
        <v>0.42900000000008731</v>
      </c>
      <c r="AG1802" s="352">
        <v>0</v>
      </c>
      <c r="AH1802" s="352">
        <f t="shared" si="6446"/>
        <v>810.42900000000009</v>
      </c>
      <c r="AI1802" s="353">
        <f t="shared" si="6447"/>
        <v>0.81826057193398016</v>
      </c>
      <c r="AK1802"/>
    </row>
    <row r="1803" spans="1:37" ht="15" hidden="1" customHeight="1" x14ac:dyDescent="0.3">
      <c r="A1803" s="359" t="s">
        <v>2633</v>
      </c>
      <c r="B1803" s="111">
        <v>2016</v>
      </c>
      <c r="C1803" s="111">
        <v>9</v>
      </c>
      <c r="D1803" s="112" t="s">
        <v>2298</v>
      </c>
      <c r="E1803" s="113">
        <v>42629</v>
      </c>
      <c r="F1803" s="113">
        <v>42631</v>
      </c>
      <c r="G1803" s="114">
        <f t="shared" ca="1" si="6435"/>
        <v>0</v>
      </c>
      <c r="H1803" s="115" t="s">
        <v>54</v>
      </c>
      <c r="I1803" s="115" t="s">
        <v>115</v>
      </c>
      <c r="J1803" s="115" t="s">
        <v>2635</v>
      </c>
      <c r="K1803" s="116" t="str">
        <f t="shared" ca="1" si="6436"/>
        <v>Completed</v>
      </c>
      <c r="L1803" s="111" t="s">
        <v>57</v>
      </c>
      <c r="M1803" s="111" t="s">
        <v>58</v>
      </c>
      <c r="N1803" s="111" t="s">
        <v>78</v>
      </c>
      <c r="O1803" s="111" t="s">
        <v>60</v>
      </c>
      <c r="P1803" s="111" t="s">
        <v>79</v>
      </c>
      <c r="Q1803" s="111" t="s">
        <v>79</v>
      </c>
      <c r="R1803" s="117">
        <v>2.5</v>
      </c>
      <c r="S1803" s="117">
        <v>4.25</v>
      </c>
      <c r="T1803" s="118">
        <v>350000</v>
      </c>
      <c r="U1803" s="118">
        <v>385230</v>
      </c>
      <c r="V1803" s="116">
        <f t="shared" si="6437"/>
        <v>0</v>
      </c>
      <c r="W1803" s="116">
        <f t="shared" si="6438"/>
        <v>350000</v>
      </c>
      <c r="X1803" s="118">
        <v>4215</v>
      </c>
      <c r="Y1803" s="119">
        <f t="shared" si="6439"/>
        <v>1.094151545829764E-2</v>
      </c>
      <c r="Z1803" s="120">
        <f t="shared" si="6440"/>
        <v>0.23724792408066431</v>
      </c>
      <c r="AA1803" s="121">
        <f t="shared" si="6441"/>
        <v>875</v>
      </c>
      <c r="AB1803" s="122">
        <f t="shared" si="6442"/>
        <v>875</v>
      </c>
      <c r="AC1803" s="121">
        <f t="shared" si="6443"/>
        <v>0</v>
      </c>
      <c r="AD1803" s="123">
        <f t="shared" si="6444"/>
        <v>1487.5</v>
      </c>
      <c r="AE1803" s="293">
        <v>1000</v>
      </c>
      <c r="AF1803" s="124">
        <f t="shared" si="6445"/>
        <v>-487.5</v>
      </c>
      <c r="AG1803" s="124">
        <v>0</v>
      </c>
      <c r="AH1803" s="124">
        <f t="shared" si="6446"/>
        <v>125</v>
      </c>
      <c r="AI1803" s="340">
        <f t="shared" si="6447"/>
        <v>0.125</v>
      </c>
      <c r="AK1803"/>
    </row>
    <row r="1804" spans="1:37" ht="15.75" hidden="1" customHeight="1" thickBot="1" x14ac:dyDescent="0.3">
      <c r="A1804" s="360" t="s">
        <v>2634</v>
      </c>
      <c r="B1804" s="157">
        <v>2016</v>
      </c>
      <c r="C1804" s="157">
        <v>9</v>
      </c>
      <c r="D1804" s="342" t="s">
        <v>2298</v>
      </c>
      <c r="E1804" s="159">
        <v>42629</v>
      </c>
      <c r="F1804" s="159">
        <v>42631</v>
      </c>
      <c r="G1804" s="343">
        <f t="shared" ca="1" si="6435"/>
        <v>0</v>
      </c>
      <c r="H1804" s="156" t="s">
        <v>54</v>
      </c>
      <c r="I1804" s="156" t="s">
        <v>115</v>
      </c>
      <c r="J1804" s="156" t="s">
        <v>2635</v>
      </c>
      <c r="K1804" s="344" t="str">
        <f t="shared" ca="1" si="6436"/>
        <v>Completed</v>
      </c>
      <c r="L1804" s="157" t="s">
        <v>82</v>
      </c>
      <c r="M1804" s="157" t="s">
        <v>58</v>
      </c>
      <c r="N1804" s="157" t="s">
        <v>78</v>
      </c>
      <c r="O1804" s="157" t="s">
        <v>60</v>
      </c>
      <c r="P1804" s="157" t="s">
        <v>79</v>
      </c>
      <c r="Q1804" s="157" t="s">
        <v>79</v>
      </c>
      <c r="R1804" s="158">
        <v>0.5</v>
      </c>
      <c r="S1804" s="158">
        <v>4.25</v>
      </c>
      <c r="T1804" s="345">
        <v>850000</v>
      </c>
      <c r="U1804" s="345">
        <v>841357</v>
      </c>
      <c r="V1804" s="344">
        <f t="shared" si="6437"/>
        <v>8643</v>
      </c>
      <c r="W1804" s="344">
        <f t="shared" si="6438"/>
        <v>841357</v>
      </c>
      <c r="X1804" s="345">
        <v>20821</v>
      </c>
      <c r="Y1804" s="346">
        <f t="shared" si="6439"/>
        <v>2.4746926691047916E-2</v>
      </c>
      <c r="Z1804" s="347">
        <f t="shared" si="6440"/>
        <v>0.12120551366408913</v>
      </c>
      <c r="AA1804" s="348">
        <f t="shared" si="6441"/>
        <v>425</v>
      </c>
      <c r="AB1804" s="349">
        <f t="shared" si="6442"/>
        <v>420.67849999999999</v>
      </c>
      <c r="AC1804" s="348">
        <f t="shared" si="6443"/>
        <v>-4.3215000000000146</v>
      </c>
      <c r="AD1804" s="350">
        <f t="shared" si="6444"/>
        <v>3612.5</v>
      </c>
      <c r="AE1804" s="351">
        <v>2523.62</v>
      </c>
      <c r="AF1804" s="352">
        <f t="shared" si="6445"/>
        <v>-1088.8800000000001</v>
      </c>
      <c r="AG1804" s="352">
        <v>0</v>
      </c>
      <c r="AH1804" s="352">
        <f t="shared" si="6446"/>
        <v>2102.9414999999999</v>
      </c>
      <c r="AI1804" s="353">
        <f t="shared" si="6447"/>
        <v>0.8333035480777613</v>
      </c>
      <c r="AK1804"/>
    </row>
    <row r="1805" spans="1:37" ht="15" hidden="1" customHeight="1" x14ac:dyDescent="0.3">
      <c r="A1805" s="359" t="s">
        <v>2636</v>
      </c>
      <c r="B1805" s="111">
        <v>2016</v>
      </c>
      <c r="C1805" s="111">
        <v>9</v>
      </c>
      <c r="D1805" s="112" t="s">
        <v>2298</v>
      </c>
      <c r="E1805" s="113">
        <v>42629</v>
      </c>
      <c r="F1805" s="113">
        <v>42631</v>
      </c>
      <c r="G1805" s="114">
        <f t="shared" ca="1" si="6435"/>
        <v>0</v>
      </c>
      <c r="H1805" s="115" t="s">
        <v>54</v>
      </c>
      <c r="I1805" s="115" t="s">
        <v>115</v>
      </c>
      <c r="J1805" s="115" t="s">
        <v>2639</v>
      </c>
      <c r="K1805" s="116" t="str">
        <f t="shared" ca="1" si="6436"/>
        <v>Completed</v>
      </c>
      <c r="L1805" s="111" t="s">
        <v>57</v>
      </c>
      <c r="M1805" s="111" t="s">
        <v>58</v>
      </c>
      <c r="N1805" s="111" t="s">
        <v>108</v>
      </c>
      <c r="O1805" s="111" t="s">
        <v>109</v>
      </c>
      <c r="P1805" s="111" t="s">
        <v>100</v>
      </c>
      <c r="Q1805" s="111" t="s">
        <v>101</v>
      </c>
      <c r="R1805" s="117">
        <v>1.4999999999999999E-2</v>
      </c>
      <c r="S1805" s="117">
        <v>3.3000000000000002E-2</v>
      </c>
      <c r="T1805" s="118">
        <v>30000</v>
      </c>
      <c r="U1805" s="118">
        <v>33123</v>
      </c>
      <c r="V1805" s="116">
        <f t="shared" si="6437"/>
        <v>0</v>
      </c>
      <c r="W1805" s="116">
        <f t="shared" si="6438"/>
        <v>30000</v>
      </c>
      <c r="X1805" s="118">
        <v>1128</v>
      </c>
      <c r="Y1805" s="119">
        <f t="shared" si="6439"/>
        <v>3.4054886332759715E-2</v>
      </c>
      <c r="Z1805" s="120">
        <f t="shared" si="6440"/>
        <v>0.88652482269503541</v>
      </c>
      <c r="AA1805" s="121">
        <f t="shared" si="6441"/>
        <v>450</v>
      </c>
      <c r="AB1805" s="122">
        <f t="shared" si="6442"/>
        <v>450</v>
      </c>
      <c r="AC1805" s="121">
        <f t="shared" si="6443"/>
        <v>0</v>
      </c>
      <c r="AD1805" s="123">
        <f t="shared" si="6444"/>
        <v>990</v>
      </c>
      <c r="AE1805" s="293">
        <v>1000</v>
      </c>
      <c r="AF1805" s="124">
        <f t="shared" si="6445"/>
        <v>10</v>
      </c>
      <c r="AG1805" s="124">
        <v>0</v>
      </c>
      <c r="AH1805" s="124">
        <f t="shared" si="6446"/>
        <v>550</v>
      </c>
      <c r="AI1805" s="340">
        <f t="shared" si="6447"/>
        <v>0.55000000000000004</v>
      </c>
      <c r="AK1805"/>
    </row>
    <row r="1806" spans="1:37" ht="15" hidden="1" customHeight="1" x14ac:dyDescent="0.3">
      <c r="A1806" s="361" t="s">
        <v>2637</v>
      </c>
      <c r="B1806" s="97">
        <v>2016</v>
      </c>
      <c r="C1806" s="97">
        <v>9</v>
      </c>
      <c r="D1806" s="98" t="s">
        <v>2298</v>
      </c>
      <c r="E1806" s="99">
        <v>42629</v>
      </c>
      <c r="F1806" s="99">
        <v>42631</v>
      </c>
      <c r="G1806" s="100">
        <f t="shared" ca="1" si="6435"/>
        <v>0</v>
      </c>
      <c r="H1806" s="96" t="s">
        <v>54</v>
      </c>
      <c r="I1806" s="96" t="s">
        <v>115</v>
      </c>
      <c r="J1806" s="96" t="s">
        <v>2639</v>
      </c>
      <c r="K1806" s="101" t="str">
        <f t="shared" ca="1" si="6436"/>
        <v>Completed</v>
      </c>
      <c r="L1806" s="97" t="s">
        <v>133</v>
      </c>
      <c r="M1806" s="97" t="s">
        <v>58</v>
      </c>
      <c r="N1806" s="97" t="s">
        <v>108</v>
      </c>
      <c r="O1806" s="97" t="s">
        <v>109</v>
      </c>
      <c r="P1806" s="97" t="s">
        <v>100</v>
      </c>
      <c r="Q1806" s="97" t="s">
        <v>101</v>
      </c>
      <c r="R1806" s="102">
        <v>5.0000000000000001E-3</v>
      </c>
      <c r="S1806" s="102">
        <v>3.3000000000000002E-2</v>
      </c>
      <c r="T1806" s="103">
        <v>60000</v>
      </c>
      <c r="U1806" s="103">
        <v>60923</v>
      </c>
      <c r="V1806" s="101">
        <f t="shared" si="6437"/>
        <v>0</v>
      </c>
      <c r="W1806" s="101">
        <f t="shared" si="6438"/>
        <v>60000</v>
      </c>
      <c r="X1806" s="103">
        <v>2432</v>
      </c>
      <c r="Y1806" s="104">
        <f t="shared" si="6439"/>
        <v>3.9919242322275658E-2</v>
      </c>
      <c r="Z1806" s="105">
        <f t="shared" si="6440"/>
        <v>0.82236842105263153</v>
      </c>
      <c r="AA1806" s="106">
        <f t="shared" si="6441"/>
        <v>300</v>
      </c>
      <c r="AB1806" s="107">
        <f t="shared" si="6442"/>
        <v>300</v>
      </c>
      <c r="AC1806" s="106">
        <f t="shared" si="6443"/>
        <v>0</v>
      </c>
      <c r="AD1806" s="108">
        <f t="shared" si="6444"/>
        <v>1980</v>
      </c>
      <c r="AE1806" s="298">
        <v>2000</v>
      </c>
      <c r="AF1806" s="109">
        <f t="shared" si="6445"/>
        <v>20</v>
      </c>
      <c r="AG1806" s="109">
        <v>0</v>
      </c>
      <c r="AH1806" s="109">
        <f t="shared" si="6446"/>
        <v>1700</v>
      </c>
      <c r="AI1806" s="341">
        <f t="shared" si="6447"/>
        <v>0.85</v>
      </c>
      <c r="AK1806"/>
    </row>
    <row r="1807" spans="1:37" ht="15.75" hidden="1" customHeight="1" thickBot="1" x14ac:dyDescent="0.3">
      <c r="A1807" s="360" t="s">
        <v>2638</v>
      </c>
      <c r="B1807" s="157">
        <v>2016</v>
      </c>
      <c r="C1807" s="157">
        <v>9</v>
      </c>
      <c r="D1807" s="342" t="s">
        <v>2298</v>
      </c>
      <c r="E1807" s="159">
        <v>42629</v>
      </c>
      <c r="F1807" s="159">
        <v>42631</v>
      </c>
      <c r="G1807" s="343">
        <f t="shared" ca="1" si="6435"/>
        <v>0</v>
      </c>
      <c r="H1807" s="156" t="s">
        <v>54</v>
      </c>
      <c r="I1807" s="156" t="s">
        <v>115</v>
      </c>
      <c r="J1807" s="156" t="s">
        <v>2639</v>
      </c>
      <c r="K1807" s="344" t="str">
        <f t="shared" ca="1" si="6436"/>
        <v>Completed</v>
      </c>
      <c r="L1807" s="157" t="s">
        <v>77</v>
      </c>
      <c r="M1807" s="157" t="s">
        <v>58</v>
      </c>
      <c r="N1807" s="157" t="s">
        <v>108</v>
      </c>
      <c r="O1807" s="157" t="s">
        <v>109</v>
      </c>
      <c r="P1807" s="157" t="s">
        <v>100</v>
      </c>
      <c r="Q1807" s="157" t="s">
        <v>101</v>
      </c>
      <c r="R1807" s="158">
        <v>1.4999999999999999E-2</v>
      </c>
      <c r="S1807" s="158">
        <v>3.3000000000000002E-2</v>
      </c>
      <c r="T1807" s="345">
        <v>30000</v>
      </c>
      <c r="U1807" s="345">
        <v>31052</v>
      </c>
      <c r="V1807" s="344">
        <f t="shared" si="6437"/>
        <v>0</v>
      </c>
      <c r="W1807" s="344">
        <f t="shared" si="6438"/>
        <v>30000</v>
      </c>
      <c r="X1807" s="345"/>
      <c r="Y1807" s="346">
        <f t="shared" si="6439"/>
        <v>0</v>
      </c>
      <c r="Z1807" s="347" t="e">
        <f t="shared" si="6440"/>
        <v>#DIV/0!</v>
      </c>
      <c r="AA1807" s="348">
        <f t="shared" si="6441"/>
        <v>450</v>
      </c>
      <c r="AB1807" s="349">
        <f t="shared" si="6442"/>
        <v>450</v>
      </c>
      <c r="AC1807" s="348">
        <f t="shared" si="6443"/>
        <v>0</v>
      </c>
      <c r="AD1807" s="350">
        <f t="shared" si="6444"/>
        <v>990</v>
      </c>
      <c r="AE1807" s="351">
        <v>330</v>
      </c>
      <c r="AF1807" s="352">
        <f t="shared" si="6445"/>
        <v>-660</v>
      </c>
      <c r="AG1807" s="352">
        <v>0</v>
      </c>
      <c r="AH1807" s="352">
        <f t="shared" si="6446"/>
        <v>-120</v>
      </c>
      <c r="AI1807" s="353">
        <f t="shared" si="6447"/>
        <v>-0.36363636363636365</v>
      </c>
      <c r="AK1807"/>
    </row>
    <row r="1808" spans="1:37" ht="15" hidden="1" customHeight="1" x14ac:dyDescent="0.3">
      <c r="A1808" s="359" t="s">
        <v>2640</v>
      </c>
      <c r="B1808" s="111">
        <v>2016</v>
      </c>
      <c r="C1808" s="111">
        <v>9</v>
      </c>
      <c r="D1808" s="112" t="s">
        <v>2298</v>
      </c>
      <c r="E1808" s="113">
        <v>42614</v>
      </c>
      <c r="F1808" s="113">
        <v>42643</v>
      </c>
      <c r="G1808" s="114">
        <f t="shared" ca="1" si="6435"/>
        <v>0</v>
      </c>
      <c r="H1808" s="115" t="s">
        <v>54</v>
      </c>
      <c r="I1808" s="115" t="s">
        <v>115</v>
      </c>
      <c r="J1808" s="115" t="s">
        <v>2643</v>
      </c>
      <c r="K1808" s="116" t="str">
        <f t="shared" ca="1" si="6436"/>
        <v>Completed</v>
      </c>
      <c r="L1808" s="111" t="s">
        <v>77</v>
      </c>
      <c r="M1808" s="111" t="s">
        <v>58</v>
      </c>
      <c r="N1808" s="111" t="s">
        <v>78</v>
      </c>
      <c r="O1808" s="111" t="s">
        <v>60</v>
      </c>
      <c r="P1808" s="111" t="s">
        <v>79</v>
      </c>
      <c r="Q1808" s="111" t="s">
        <v>79</v>
      </c>
      <c r="R1808" s="117">
        <v>1.25</v>
      </c>
      <c r="S1808" s="117">
        <v>4.25</v>
      </c>
      <c r="T1808" s="118">
        <v>500000</v>
      </c>
      <c r="U1808" s="118">
        <v>502895</v>
      </c>
      <c r="V1808" s="116">
        <f t="shared" si="6437"/>
        <v>0</v>
      </c>
      <c r="W1808" s="116">
        <f t="shared" si="6438"/>
        <v>500000</v>
      </c>
      <c r="X1808" s="118"/>
      <c r="Y1808" s="119">
        <f t="shared" si="6439"/>
        <v>0</v>
      </c>
      <c r="Z1808" s="120" t="e">
        <f t="shared" si="6440"/>
        <v>#DIV/0!</v>
      </c>
      <c r="AA1808" s="121">
        <f t="shared" si="6441"/>
        <v>625</v>
      </c>
      <c r="AB1808" s="122">
        <f t="shared" si="6442"/>
        <v>625</v>
      </c>
      <c r="AC1808" s="121">
        <f t="shared" si="6443"/>
        <v>0</v>
      </c>
      <c r="AD1808" s="123">
        <f t="shared" si="6444"/>
        <v>2125</v>
      </c>
      <c r="AE1808" s="293">
        <v>2000</v>
      </c>
      <c r="AF1808" s="124">
        <f t="shared" si="6445"/>
        <v>-125</v>
      </c>
      <c r="AG1808" s="124">
        <v>0</v>
      </c>
      <c r="AH1808" s="124">
        <f t="shared" si="6446"/>
        <v>1375</v>
      </c>
      <c r="AI1808" s="340">
        <f t="shared" si="6447"/>
        <v>0.6875</v>
      </c>
      <c r="AK1808"/>
    </row>
    <row r="1809" spans="1:37" ht="15" hidden="1" customHeight="1" x14ac:dyDescent="0.3">
      <c r="A1809" s="361" t="s">
        <v>2641</v>
      </c>
      <c r="B1809" s="97">
        <v>2016</v>
      </c>
      <c r="C1809" s="97">
        <v>9</v>
      </c>
      <c r="D1809" s="98" t="s">
        <v>2298</v>
      </c>
      <c r="E1809" s="99">
        <v>42614</v>
      </c>
      <c r="F1809" s="99">
        <v>42643</v>
      </c>
      <c r="G1809" s="100">
        <f t="shared" ca="1" si="6435"/>
        <v>0</v>
      </c>
      <c r="H1809" s="96" t="s">
        <v>54</v>
      </c>
      <c r="I1809" s="96" t="s">
        <v>115</v>
      </c>
      <c r="J1809" s="96" t="s">
        <v>2643</v>
      </c>
      <c r="K1809" s="101" t="str">
        <f t="shared" ca="1" si="6436"/>
        <v>Completed</v>
      </c>
      <c r="L1809" s="97" t="s">
        <v>64</v>
      </c>
      <c r="M1809" s="97" t="s">
        <v>58</v>
      </c>
      <c r="N1809" s="97" t="s">
        <v>78</v>
      </c>
      <c r="O1809" s="97" t="s">
        <v>60</v>
      </c>
      <c r="P1809" s="97" t="s">
        <v>79</v>
      </c>
      <c r="Q1809" s="97" t="s">
        <v>79</v>
      </c>
      <c r="R1809" s="102">
        <v>2.5</v>
      </c>
      <c r="S1809" s="102">
        <v>4.25</v>
      </c>
      <c r="T1809" s="103">
        <v>400000</v>
      </c>
      <c r="U1809" s="103">
        <v>400031</v>
      </c>
      <c r="V1809" s="101">
        <f t="shared" si="6437"/>
        <v>0</v>
      </c>
      <c r="W1809" s="101">
        <f t="shared" si="6438"/>
        <v>400000</v>
      </c>
      <c r="X1809" s="103">
        <v>7650</v>
      </c>
      <c r="Y1809" s="104">
        <f t="shared" si="6439"/>
        <v>1.9123517927360629E-2</v>
      </c>
      <c r="Z1809" s="105">
        <f t="shared" si="6440"/>
        <v>0.19607843137254902</v>
      </c>
      <c r="AA1809" s="106">
        <f t="shared" si="6441"/>
        <v>1000</v>
      </c>
      <c r="AB1809" s="107">
        <f t="shared" si="6442"/>
        <v>1000</v>
      </c>
      <c r="AC1809" s="106">
        <f t="shared" si="6443"/>
        <v>0</v>
      </c>
      <c r="AD1809" s="108">
        <f t="shared" si="6444"/>
        <v>1700</v>
      </c>
      <c r="AE1809" s="298">
        <v>1500</v>
      </c>
      <c r="AF1809" s="109">
        <f t="shared" si="6445"/>
        <v>-200</v>
      </c>
      <c r="AG1809" s="109">
        <v>0</v>
      </c>
      <c r="AH1809" s="109">
        <f t="shared" si="6446"/>
        <v>500</v>
      </c>
      <c r="AI1809" s="341">
        <f t="shared" si="6447"/>
        <v>0.33333333333333331</v>
      </c>
      <c r="AK1809"/>
    </row>
    <row r="1810" spans="1:37" ht="15.75" hidden="1" customHeight="1" thickBot="1" x14ac:dyDescent="0.3">
      <c r="A1810" s="360" t="s">
        <v>2642</v>
      </c>
      <c r="B1810" s="157">
        <v>2016</v>
      </c>
      <c r="C1810" s="157">
        <v>9</v>
      </c>
      <c r="D1810" s="342" t="s">
        <v>2298</v>
      </c>
      <c r="E1810" s="159">
        <v>42614</v>
      </c>
      <c r="F1810" s="159">
        <v>42643</v>
      </c>
      <c r="G1810" s="343">
        <f t="shared" ca="1" si="6435"/>
        <v>0</v>
      </c>
      <c r="H1810" s="156" t="s">
        <v>54</v>
      </c>
      <c r="I1810" s="156" t="s">
        <v>115</v>
      </c>
      <c r="J1810" s="156" t="s">
        <v>2643</v>
      </c>
      <c r="K1810" s="344" t="str">
        <f t="shared" ca="1" si="6436"/>
        <v>Completed</v>
      </c>
      <c r="L1810" s="157" t="s">
        <v>82</v>
      </c>
      <c r="M1810" s="157" t="s">
        <v>58</v>
      </c>
      <c r="N1810" s="157" t="s">
        <v>78</v>
      </c>
      <c r="O1810" s="157" t="s">
        <v>60</v>
      </c>
      <c r="P1810" s="157" t="s">
        <v>79</v>
      </c>
      <c r="Q1810" s="157" t="s">
        <v>79</v>
      </c>
      <c r="R1810" s="158">
        <v>0.5</v>
      </c>
      <c r="S1810" s="158">
        <v>4.25</v>
      </c>
      <c r="T1810" s="345">
        <v>850000</v>
      </c>
      <c r="U1810" s="345">
        <v>797819</v>
      </c>
      <c r="V1810" s="344">
        <f t="shared" si="6437"/>
        <v>52181</v>
      </c>
      <c r="W1810" s="344">
        <f t="shared" si="6438"/>
        <v>797819</v>
      </c>
      <c r="X1810" s="345">
        <v>26348</v>
      </c>
      <c r="Y1810" s="346">
        <f t="shared" si="6439"/>
        <v>3.3025034500306458E-2</v>
      </c>
      <c r="Z1810" s="347">
        <f t="shared" si="6440"/>
        <v>7.6858964627296189E-2</v>
      </c>
      <c r="AA1810" s="348">
        <f t="shared" si="6441"/>
        <v>425</v>
      </c>
      <c r="AB1810" s="349">
        <f t="shared" si="6442"/>
        <v>398.90949999999998</v>
      </c>
      <c r="AC1810" s="348">
        <f t="shared" si="6443"/>
        <v>-26.09050000000002</v>
      </c>
      <c r="AD1810" s="350">
        <f t="shared" si="6444"/>
        <v>3612.5</v>
      </c>
      <c r="AE1810" s="351">
        <v>2025.08</v>
      </c>
      <c r="AF1810" s="352">
        <f t="shared" si="6445"/>
        <v>-1587.42</v>
      </c>
      <c r="AG1810" s="352">
        <v>0</v>
      </c>
      <c r="AH1810" s="352">
        <f t="shared" si="6446"/>
        <v>1626.1704999999999</v>
      </c>
      <c r="AI1810" s="353">
        <f t="shared" si="6447"/>
        <v>0.80301543642720286</v>
      </c>
      <c r="AK1810"/>
    </row>
    <row r="1811" spans="1:37" ht="15" hidden="1" customHeight="1" x14ac:dyDescent="0.3">
      <c r="A1811" s="359" t="s">
        <v>2644</v>
      </c>
      <c r="B1811" s="111">
        <v>2016</v>
      </c>
      <c r="C1811" s="111">
        <v>9</v>
      </c>
      <c r="D1811" s="112" t="s">
        <v>2298</v>
      </c>
      <c r="E1811" s="113">
        <v>42615</v>
      </c>
      <c r="F1811" s="113">
        <v>42618</v>
      </c>
      <c r="G1811" s="114">
        <f t="shared" ca="1" si="6435"/>
        <v>0</v>
      </c>
      <c r="H1811" s="115" t="s">
        <v>54</v>
      </c>
      <c r="I1811" s="115" t="s">
        <v>115</v>
      </c>
      <c r="J1811" s="115" t="s">
        <v>2647</v>
      </c>
      <c r="K1811" s="116" t="str">
        <f t="shared" ca="1" si="6436"/>
        <v>Completed</v>
      </c>
      <c r="L1811" s="111" t="s">
        <v>82</v>
      </c>
      <c r="M1811" s="111" t="s">
        <v>58</v>
      </c>
      <c r="N1811" s="111" t="s">
        <v>78</v>
      </c>
      <c r="O1811" s="111" t="s">
        <v>60</v>
      </c>
      <c r="P1811" s="111" t="s">
        <v>79</v>
      </c>
      <c r="Q1811" s="111" t="s">
        <v>79</v>
      </c>
      <c r="R1811" s="117">
        <v>0.5</v>
      </c>
      <c r="S1811" s="117">
        <v>4.25</v>
      </c>
      <c r="T1811" s="118">
        <v>500000</v>
      </c>
      <c r="U1811" s="118">
        <v>500178</v>
      </c>
      <c r="V1811" s="116">
        <f t="shared" si="6437"/>
        <v>0</v>
      </c>
      <c r="W1811" s="116">
        <f t="shared" si="6438"/>
        <v>500000</v>
      </c>
      <c r="X1811" s="118">
        <v>7224</v>
      </c>
      <c r="Y1811" s="119">
        <f t="shared" si="6439"/>
        <v>1.4442858342430094E-2</v>
      </c>
      <c r="Z1811" s="120">
        <f t="shared" si="6440"/>
        <v>0.13842746400885936</v>
      </c>
      <c r="AA1811" s="121">
        <f t="shared" si="6441"/>
        <v>250</v>
      </c>
      <c r="AB1811" s="122">
        <f t="shared" si="6442"/>
        <v>250</v>
      </c>
      <c r="AC1811" s="121">
        <f t="shared" si="6443"/>
        <v>0</v>
      </c>
      <c r="AD1811" s="123">
        <f t="shared" si="6444"/>
        <v>2125</v>
      </c>
      <c r="AE1811" s="293">
        <v>1000</v>
      </c>
      <c r="AF1811" s="124">
        <f t="shared" si="6445"/>
        <v>-1125</v>
      </c>
      <c r="AG1811" s="124">
        <v>0</v>
      </c>
      <c r="AH1811" s="124">
        <f t="shared" si="6446"/>
        <v>750</v>
      </c>
      <c r="AI1811" s="340">
        <f t="shared" si="6447"/>
        <v>0.75</v>
      </c>
      <c r="AK1811"/>
    </row>
    <row r="1812" spans="1:37" ht="15" hidden="1" customHeight="1" x14ac:dyDescent="0.3">
      <c r="A1812" s="361" t="s">
        <v>2646</v>
      </c>
      <c r="B1812" s="97">
        <v>2016</v>
      </c>
      <c r="C1812" s="97">
        <v>9</v>
      </c>
      <c r="D1812" s="98" t="s">
        <v>2298</v>
      </c>
      <c r="E1812" s="99">
        <v>42615</v>
      </c>
      <c r="F1812" s="99">
        <v>42618</v>
      </c>
      <c r="G1812" s="100">
        <f t="shared" ca="1" si="6435"/>
        <v>0</v>
      </c>
      <c r="H1812" s="96" t="s">
        <v>54</v>
      </c>
      <c r="I1812" s="96" t="s">
        <v>115</v>
      </c>
      <c r="J1812" s="96" t="s">
        <v>2647</v>
      </c>
      <c r="K1812" s="101" t="str">
        <f t="shared" ca="1" si="6436"/>
        <v>Completed</v>
      </c>
      <c r="L1812" s="97" t="s">
        <v>77</v>
      </c>
      <c r="M1812" s="97" t="s">
        <v>58</v>
      </c>
      <c r="N1812" s="97" t="s">
        <v>78</v>
      </c>
      <c r="O1812" s="97" t="s">
        <v>60</v>
      </c>
      <c r="P1812" s="97" t="s">
        <v>79</v>
      </c>
      <c r="Q1812" s="97" t="s">
        <v>79</v>
      </c>
      <c r="R1812" s="102">
        <v>1.25</v>
      </c>
      <c r="S1812" s="102">
        <v>4.25</v>
      </c>
      <c r="T1812" s="103">
        <v>100000</v>
      </c>
      <c r="U1812" s="103">
        <v>103698</v>
      </c>
      <c r="V1812" s="101">
        <f t="shared" si="6437"/>
        <v>0</v>
      </c>
      <c r="W1812" s="101">
        <f t="shared" si="6438"/>
        <v>100000</v>
      </c>
      <c r="X1812" s="103"/>
      <c r="Y1812" s="104">
        <f t="shared" si="6439"/>
        <v>0</v>
      </c>
      <c r="Z1812" s="105" t="e">
        <f t="shared" si="6440"/>
        <v>#DIV/0!</v>
      </c>
      <c r="AA1812" s="106">
        <f t="shared" si="6441"/>
        <v>125</v>
      </c>
      <c r="AB1812" s="107">
        <f t="shared" si="6442"/>
        <v>125</v>
      </c>
      <c r="AC1812" s="106">
        <f t="shared" si="6443"/>
        <v>0</v>
      </c>
      <c r="AD1812" s="108">
        <f t="shared" si="6444"/>
        <v>425</v>
      </c>
      <c r="AE1812" s="298">
        <v>642.77</v>
      </c>
      <c r="AF1812" s="109">
        <f t="shared" si="6445"/>
        <v>217.76999999999998</v>
      </c>
      <c r="AG1812" s="109">
        <v>0</v>
      </c>
      <c r="AH1812" s="109">
        <f t="shared" si="6446"/>
        <v>517.77</v>
      </c>
      <c r="AI1812" s="341">
        <f t="shared" si="6447"/>
        <v>0.80552919395740308</v>
      </c>
      <c r="AK1812"/>
    </row>
    <row r="1813" spans="1:37" ht="15.75" hidden="1" customHeight="1" thickBot="1" x14ac:dyDescent="0.3">
      <c r="A1813" s="360" t="s">
        <v>2645</v>
      </c>
      <c r="B1813" s="157">
        <v>2016</v>
      </c>
      <c r="C1813" s="157">
        <v>9</v>
      </c>
      <c r="D1813" s="342" t="s">
        <v>2298</v>
      </c>
      <c r="E1813" s="159">
        <v>42615</v>
      </c>
      <c r="F1813" s="159">
        <v>42618</v>
      </c>
      <c r="G1813" s="343">
        <f t="shared" ca="1" si="6435"/>
        <v>0</v>
      </c>
      <c r="H1813" s="156" t="s">
        <v>54</v>
      </c>
      <c r="I1813" s="156" t="s">
        <v>115</v>
      </c>
      <c r="J1813" s="156" t="s">
        <v>2647</v>
      </c>
      <c r="K1813" s="344" t="str">
        <f t="shared" ca="1" si="6436"/>
        <v>Completed</v>
      </c>
      <c r="L1813" s="157" t="s">
        <v>57</v>
      </c>
      <c r="M1813" s="157" t="s">
        <v>58</v>
      </c>
      <c r="N1813" s="157" t="s">
        <v>78</v>
      </c>
      <c r="O1813" s="157" t="s">
        <v>60</v>
      </c>
      <c r="P1813" s="157" t="s">
        <v>79</v>
      </c>
      <c r="Q1813" s="157" t="s">
        <v>79</v>
      </c>
      <c r="R1813" s="158">
        <v>2.5</v>
      </c>
      <c r="S1813" s="158">
        <v>4.25</v>
      </c>
      <c r="T1813" s="345">
        <v>200000</v>
      </c>
      <c r="U1813" s="345">
        <v>225398</v>
      </c>
      <c r="V1813" s="344">
        <f t="shared" si="6437"/>
        <v>0</v>
      </c>
      <c r="W1813" s="344">
        <f t="shared" si="6438"/>
        <v>200000</v>
      </c>
      <c r="X1813" s="345">
        <v>2646</v>
      </c>
      <c r="Y1813" s="346">
        <f t="shared" si="6439"/>
        <v>1.173923459835491E-2</v>
      </c>
      <c r="Z1813" s="347">
        <f t="shared" si="6440"/>
        <v>0.32123960695389264</v>
      </c>
      <c r="AA1813" s="348">
        <f t="shared" si="6441"/>
        <v>500</v>
      </c>
      <c r="AB1813" s="349">
        <f t="shared" si="6442"/>
        <v>500</v>
      </c>
      <c r="AC1813" s="348">
        <f t="shared" si="6443"/>
        <v>0</v>
      </c>
      <c r="AD1813" s="350">
        <f t="shared" si="6444"/>
        <v>850</v>
      </c>
      <c r="AE1813" s="351">
        <f>IF((SUMIF($J$7:$J$1048576,J1813,$U$7:$U$1048576))&gt;(SUMIF($J$7:$J$1048576,J1813,$T$7:$T$1048576)),AD1813,(IF(O1813="cpv",(U1813*S1813),(U1813*S1813/1000))))</f>
        <v>850</v>
      </c>
      <c r="AF1813" s="352">
        <f t="shared" si="6445"/>
        <v>0</v>
      </c>
      <c r="AG1813" s="352">
        <v>0</v>
      </c>
      <c r="AH1813" s="352">
        <f t="shared" si="6446"/>
        <v>350</v>
      </c>
      <c r="AI1813" s="353">
        <f t="shared" si="6447"/>
        <v>0.41176470588235292</v>
      </c>
      <c r="AK1813"/>
    </row>
    <row r="1814" spans="1:37" ht="15" hidden="1" customHeight="1" x14ac:dyDescent="0.3">
      <c r="A1814" s="359" t="s">
        <v>2648</v>
      </c>
      <c r="B1814" s="111">
        <v>2016</v>
      </c>
      <c r="C1814" s="111">
        <v>9</v>
      </c>
      <c r="D1814" s="112" t="s">
        <v>2298</v>
      </c>
      <c r="E1814" s="113">
        <v>42619</v>
      </c>
      <c r="F1814" s="113">
        <v>42621</v>
      </c>
      <c r="G1814" s="114">
        <f t="shared" ca="1" si="6435"/>
        <v>0</v>
      </c>
      <c r="H1814" s="115" t="s">
        <v>54</v>
      </c>
      <c r="I1814" s="115" t="s">
        <v>115</v>
      </c>
      <c r="J1814" s="115" t="s">
        <v>2651</v>
      </c>
      <c r="K1814" s="116" t="str">
        <f t="shared" ca="1" si="6436"/>
        <v>Completed</v>
      </c>
      <c r="L1814" s="111" t="s">
        <v>2135</v>
      </c>
      <c r="M1814" s="111" t="s">
        <v>58</v>
      </c>
      <c r="N1814" s="111" t="s">
        <v>108</v>
      </c>
      <c r="O1814" s="111" t="s">
        <v>109</v>
      </c>
      <c r="P1814" s="111" t="s">
        <v>100</v>
      </c>
      <c r="Q1814" s="111" t="s">
        <v>101</v>
      </c>
      <c r="R1814" s="117">
        <v>0.01</v>
      </c>
      <c r="S1814" s="117">
        <v>3.3000000000000002E-2</v>
      </c>
      <c r="T1814" s="118">
        <v>50000</v>
      </c>
      <c r="U1814" s="118">
        <v>23</v>
      </c>
      <c r="V1814" s="116">
        <f t="shared" si="6437"/>
        <v>49977</v>
      </c>
      <c r="W1814" s="116">
        <f t="shared" si="6438"/>
        <v>23</v>
      </c>
      <c r="X1814" s="118">
        <v>1</v>
      </c>
      <c r="Y1814" s="119">
        <f t="shared" si="6439"/>
        <v>4.3478260869565216E-2</v>
      </c>
      <c r="Z1814" s="120">
        <f t="shared" si="6440"/>
        <v>1600</v>
      </c>
      <c r="AA1814" s="121">
        <f t="shared" si="6441"/>
        <v>500</v>
      </c>
      <c r="AB1814" s="122">
        <f t="shared" si="6442"/>
        <v>0.23</v>
      </c>
      <c r="AC1814" s="121">
        <f t="shared" si="6443"/>
        <v>-499.77</v>
      </c>
      <c r="AD1814" s="123">
        <f t="shared" si="6444"/>
        <v>1650</v>
      </c>
      <c r="AE1814" s="293">
        <v>1600</v>
      </c>
      <c r="AF1814" s="124">
        <f t="shared" si="6445"/>
        <v>-50</v>
      </c>
      <c r="AG1814" s="124">
        <v>0</v>
      </c>
      <c r="AH1814" s="124">
        <f t="shared" si="6446"/>
        <v>1599.77</v>
      </c>
      <c r="AI1814" s="340">
        <f t="shared" si="6447"/>
        <v>0.99985625</v>
      </c>
      <c r="AK1814"/>
    </row>
    <row r="1815" spans="1:37" ht="15" hidden="1" customHeight="1" x14ac:dyDescent="0.3">
      <c r="A1815" s="361" t="s">
        <v>2649</v>
      </c>
      <c r="B1815" s="97">
        <v>2016</v>
      </c>
      <c r="C1815" s="97">
        <v>9</v>
      </c>
      <c r="D1815" s="98" t="s">
        <v>2298</v>
      </c>
      <c r="E1815" s="99">
        <v>42619</v>
      </c>
      <c r="F1815" s="99">
        <v>42621</v>
      </c>
      <c r="G1815" s="100">
        <f t="shared" ca="1" si="6435"/>
        <v>0</v>
      </c>
      <c r="H1815" s="96" t="s">
        <v>54</v>
      </c>
      <c r="I1815" s="96" t="s">
        <v>115</v>
      </c>
      <c r="J1815" s="96" t="s">
        <v>2651</v>
      </c>
      <c r="K1815" s="101" t="str">
        <f t="shared" ca="1" si="6436"/>
        <v>Completed</v>
      </c>
      <c r="L1815" s="97" t="s">
        <v>64</v>
      </c>
      <c r="M1815" s="97" t="s">
        <v>58</v>
      </c>
      <c r="N1815" s="97" t="s">
        <v>108</v>
      </c>
      <c r="O1815" s="97" t="s">
        <v>109</v>
      </c>
      <c r="P1815" s="97" t="s">
        <v>100</v>
      </c>
      <c r="Q1815" s="97" t="s">
        <v>101</v>
      </c>
      <c r="R1815" s="102">
        <v>6.0000000000000001E-3</v>
      </c>
      <c r="S1815" s="102">
        <v>3.3000000000000002E-2</v>
      </c>
      <c r="T1815" s="103">
        <v>30000</v>
      </c>
      <c r="U1815" s="103">
        <v>30003</v>
      </c>
      <c r="V1815" s="101">
        <f t="shared" si="6437"/>
        <v>0</v>
      </c>
      <c r="W1815" s="101">
        <f t="shared" si="6438"/>
        <v>30000</v>
      </c>
      <c r="X1815" s="103">
        <v>543</v>
      </c>
      <c r="Y1815" s="104">
        <f t="shared" si="6439"/>
        <v>1.8098190180981903E-2</v>
      </c>
      <c r="Z1815" s="105">
        <f t="shared" si="6440"/>
        <v>1.2161325966850829</v>
      </c>
      <c r="AA1815" s="106">
        <f t="shared" si="6441"/>
        <v>180</v>
      </c>
      <c r="AB1815" s="107">
        <f t="shared" si="6442"/>
        <v>180</v>
      </c>
      <c r="AC1815" s="106">
        <f t="shared" si="6443"/>
        <v>0</v>
      </c>
      <c r="AD1815" s="108">
        <f t="shared" si="6444"/>
        <v>990</v>
      </c>
      <c r="AE1815" s="298">
        <v>660.36</v>
      </c>
      <c r="AF1815" s="109">
        <f t="shared" si="6445"/>
        <v>-329.64</v>
      </c>
      <c r="AG1815" s="109">
        <v>0</v>
      </c>
      <c r="AH1815" s="109">
        <f t="shared" si="6446"/>
        <v>480.36</v>
      </c>
      <c r="AI1815" s="341">
        <f t="shared" si="6447"/>
        <v>0.72742140650554243</v>
      </c>
      <c r="AK1815"/>
    </row>
    <row r="1816" spans="1:37" ht="15.75" hidden="1" customHeight="1" thickBot="1" x14ac:dyDescent="0.3">
      <c r="A1816" s="360" t="s">
        <v>2650</v>
      </c>
      <c r="B1816" s="157">
        <v>2016</v>
      </c>
      <c r="C1816" s="157">
        <v>9</v>
      </c>
      <c r="D1816" s="342" t="s">
        <v>2298</v>
      </c>
      <c r="E1816" s="159">
        <v>42619</v>
      </c>
      <c r="F1816" s="159">
        <v>42621</v>
      </c>
      <c r="G1816" s="343">
        <f t="shared" ca="1" si="6435"/>
        <v>0</v>
      </c>
      <c r="H1816" s="156" t="s">
        <v>54</v>
      </c>
      <c r="I1816" s="156" t="s">
        <v>115</v>
      </c>
      <c r="J1816" s="156" t="s">
        <v>2651</v>
      </c>
      <c r="K1816" s="344" t="str">
        <f t="shared" ca="1" si="6436"/>
        <v>Completed</v>
      </c>
      <c r="L1816" s="157" t="s">
        <v>77</v>
      </c>
      <c r="M1816" s="157" t="s">
        <v>58</v>
      </c>
      <c r="N1816" s="157" t="s">
        <v>108</v>
      </c>
      <c r="O1816" s="157" t="s">
        <v>109</v>
      </c>
      <c r="P1816" s="157" t="s">
        <v>100</v>
      </c>
      <c r="Q1816" s="157" t="s">
        <v>101</v>
      </c>
      <c r="R1816" s="158">
        <v>1.4999999999999999E-2</v>
      </c>
      <c r="S1816" s="158">
        <v>3.3000000000000002E-2</v>
      </c>
      <c r="T1816" s="345">
        <v>30000</v>
      </c>
      <c r="U1816" s="345">
        <v>85020</v>
      </c>
      <c r="V1816" s="344">
        <f t="shared" si="6437"/>
        <v>0</v>
      </c>
      <c r="W1816" s="344">
        <f t="shared" si="6438"/>
        <v>30000</v>
      </c>
      <c r="X1816" s="345"/>
      <c r="Y1816" s="346">
        <f t="shared" si="6439"/>
        <v>0</v>
      </c>
      <c r="Z1816" s="347" t="e">
        <f t="shared" si="6440"/>
        <v>#DIV/0!</v>
      </c>
      <c r="AA1816" s="348">
        <f t="shared" si="6441"/>
        <v>450</v>
      </c>
      <c r="AB1816" s="349">
        <v>450</v>
      </c>
      <c r="AC1816" s="348">
        <f t="shared" si="6443"/>
        <v>0</v>
      </c>
      <c r="AD1816" s="350">
        <f t="shared" si="6444"/>
        <v>990</v>
      </c>
      <c r="AE1816" s="351">
        <v>700</v>
      </c>
      <c r="AF1816" s="352">
        <f t="shared" si="6445"/>
        <v>-290</v>
      </c>
      <c r="AG1816" s="352">
        <v>0</v>
      </c>
      <c r="AH1816" s="352">
        <f t="shared" si="6446"/>
        <v>250</v>
      </c>
      <c r="AI1816" s="353">
        <f t="shared" si="6447"/>
        <v>0.35714285714285715</v>
      </c>
      <c r="AK1816"/>
    </row>
    <row r="1817" spans="1:37" ht="15" hidden="1" customHeight="1" x14ac:dyDescent="0.3">
      <c r="A1817" s="359" t="s">
        <v>2652</v>
      </c>
      <c r="B1817" s="111">
        <v>2016</v>
      </c>
      <c r="C1817" s="111">
        <v>9</v>
      </c>
      <c r="D1817" s="112" t="s">
        <v>2298</v>
      </c>
      <c r="E1817" s="113">
        <v>42633</v>
      </c>
      <c r="F1817" s="113">
        <v>42635</v>
      </c>
      <c r="G1817" s="114">
        <f t="shared" ca="1" si="6435"/>
        <v>0</v>
      </c>
      <c r="H1817" s="115" t="s">
        <v>54</v>
      </c>
      <c r="I1817" s="115" t="s">
        <v>115</v>
      </c>
      <c r="J1817" s="115" t="s">
        <v>2654</v>
      </c>
      <c r="K1817" s="116" t="str">
        <f t="shared" ca="1" si="6436"/>
        <v>Completed</v>
      </c>
      <c r="L1817" s="111" t="s">
        <v>2592</v>
      </c>
      <c r="M1817" s="111" t="s">
        <v>58</v>
      </c>
      <c r="N1817" s="111" t="s">
        <v>108</v>
      </c>
      <c r="O1817" s="111" t="s">
        <v>109</v>
      </c>
      <c r="P1817" s="111" t="s">
        <v>100</v>
      </c>
      <c r="Q1817" s="111" t="s">
        <v>101</v>
      </c>
      <c r="R1817" s="117">
        <v>0.01</v>
      </c>
      <c r="S1817" s="117">
        <v>3.3000000000000002E-2</v>
      </c>
      <c r="T1817" s="118">
        <v>100000</v>
      </c>
      <c r="U1817" s="118">
        <v>110019</v>
      </c>
      <c r="V1817" s="116">
        <f t="shared" si="6437"/>
        <v>0</v>
      </c>
      <c r="W1817" s="116">
        <f t="shared" si="6438"/>
        <v>100000</v>
      </c>
      <c r="X1817" s="118">
        <v>8722</v>
      </c>
      <c r="Y1817" s="119">
        <f t="shared" si="6439"/>
        <v>7.9277215753642549E-2</v>
      </c>
      <c r="Z1817" s="120">
        <f t="shared" si="6440"/>
        <v>0.41922724145838108</v>
      </c>
      <c r="AA1817" s="121">
        <f t="shared" si="6441"/>
        <v>1000</v>
      </c>
      <c r="AB1817" s="122">
        <f t="shared" si="6442"/>
        <v>1000</v>
      </c>
      <c r="AC1817" s="121">
        <f t="shared" si="6443"/>
        <v>0</v>
      </c>
      <c r="AD1817" s="123">
        <f t="shared" si="6444"/>
        <v>3300</v>
      </c>
      <c r="AE1817" s="293">
        <v>3656.5</v>
      </c>
      <c r="AF1817" s="124">
        <f t="shared" si="6445"/>
        <v>356.5</v>
      </c>
      <c r="AG1817" s="124">
        <v>0</v>
      </c>
      <c r="AH1817" s="124">
        <f t="shared" si="6446"/>
        <v>2656.5</v>
      </c>
      <c r="AI1817" s="340">
        <f t="shared" si="6447"/>
        <v>0.72651442636400931</v>
      </c>
      <c r="AK1817"/>
    </row>
    <row r="1818" spans="1:37" ht="15.75" hidden="1" customHeight="1" thickBot="1" x14ac:dyDescent="0.3">
      <c r="A1818" s="360" t="s">
        <v>2653</v>
      </c>
      <c r="B1818" s="157">
        <v>2016</v>
      </c>
      <c r="C1818" s="157">
        <v>9</v>
      </c>
      <c r="D1818" s="342" t="s">
        <v>2298</v>
      </c>
      <c r="E1818" s="159">
        <v>42633</v>
      </c>
      <c r="F1818" s="159">
        <v>42635</v>
      </c>
      <c r="G1818" s="343">
        <f t="shared" ca="1" si="6435"/>
        <v>0</v>
      </c>
      <c r="H1818" s="156" t="s">
        <v>54</v>
      </c>
      <c r="I1818" s="156" t="s">
        <v>115</v>
      </c>
      <c r="J1818" s="156" t="s">
        <v>2654</v>
      </c>
      <c r="K1818" s="344" t="str">
        <f t="shared" ca="1" si="6436"/>
        <v>Completed</v>
      </c>
      <c r="L1818" s="157" t="s">
        <v>133</v>
      </c>
      <c r="M1818" s="157" t="s">
        <v>58</v>
      </c>
      <c r="N1818" s="157" t="s">
        <v>108</v>
      </c>
      <c r="O1818" s="157" t="s">
        <v>109</v>
      </c>
      <c r="P1818" s="157" t="s">
        <v>100</v>
      </c>
      <c r="Q1818" s="157" t="s">
        <v>101</v>
      </c>
      <c r="R1818" s="158">
        <v>5.0000000000000001E-3</v>
      </c>
      <c r="S1818" s="158">
        <v>3.3000000000000002E-2</v>
      </c>
      <c r="T1818" s="345">
        <v>60000</v>
      </c>
      <c r="U1818" s="345">
        <v>61066</v>
      </c>
      <c r="V1818" s="344">
        <f t="shared" si="6437"/>
        <v>0</v>
      </c>
      <c r="W1818" s="344">
        <f t="shared" si="6438"/>
        <v>60000</v>
      </c>
      <c r="X1818" s="345">
        <v>2581</v>
      </c>
      <c r="Y1818" s="346">
        <f t="shared" si="6439"/>
        <v>4.2265745259227723E-2</v>
      </c>
      <c r="Z1818" s="347">
        <f t="shared" si="6440"/>
        <v>0.77489345215032934</v>
      </c>
      <c r="AA1818" s="348">
        <f t="shared" si="6441"/>
        <v>300</v>
      </c>
      <c r="AB1818" s="349">
        <f t="shared" si="6442"/>
        <v>300</v>
      </c>
      <c r="AC1818" s="348">
        <f t="shared" si="6443"/>
        <v>0</v>
      </c>
      <c r="AD1818" s="350">
        <f t="shared" si="6444"/>
        <v>1980</v>
      </c>
      <c r="AE1818" s="351">
        <v>2000</v>
      </c>
      <c r="AF1818" s="352">
        <f t="shared" si="6445"/>
        <v>20</v>
      </c>
      <c r="AG1818" s="352">
        <v>0</v>
      </c>
      <c r="AH1818" s="352">
        <f t="shared" si="6446"/>
        <v>1700</v>
      </c>
      <c r="AI1818" s="353">
        <f t="shared" si="6447"/>
        <v>0.85</v>
      </c>
      <c r="AK1818"/>
    </row>
    <row r="1819" spans="1:37" ht="15" hidden="1" customHeight="1" x14ac:dyDescent="0.3">
      <c r="A1819" s="359" t="s">
        <v>2655</v>
      </c>
      <c r="B1819" s="111">
        <v>2016</v>
      </c>
      <c r="C1819" s="111">
        <v>9</v>
      </c>
      <c r="D1819" s="112" t="s">
        <v>2298</v>
      </c>
      <c r="E1819" s="113">
        <v>42614</v>
      </c>
      <c r="F1819" s="113">
        <v>42633</v>
      </c>
      <c r="G1819" s="114">
        <f t="shared" ca="1" si="6435"/>
        <v>0</v>
      </c>
      <c r="H1819" s="115" t="s">
        <v>54</v>
      </c>
      <c r="I1819" s="115" t="s">
        <v>284</v>
      </c>
      <c r="J1819" s="115" t="s">
        <v>2658</v>
      </c>
      <c r="K1819" s="116" t="str">
        <f t="shared" ca="1" si="6436"/>
        <v>Completed</v>
      </c>
      <c r="L1819" s="111" t="s">
        <v>82</v>
      </c>
      <c r="M1819" s="111" t="s">
        <v>58</v>
      </c>
      <c r="N1819" s="111" t="s">
        <v>78</v>
      </c>
      <c r="O1819" s="111" t="s">
        <v>60</v>
      </c>
      <c r="P1819" s="111" t="s">
        <v>79</v>
      </c>
      <c r="Q1819" s="111" t="s">
        <v>79</v>
      </c>
      <c r="R1819" s="117">
        <v>0.5</v>
      </c>
      <c r="S1819" s="117">
        <v>4.25</v>
      </c>
      <c r="T1819" s="118">
        <v>400000</v>
      </c>
      <c r="U1819" s="118">
        <v>400518</v>
      </c>
      <c r="V1819" s="116">
        <f t="shared" si="6437"/>
        <v>0</v>
      </c>
      <c r="W1819" s="116">
        <f t="shared" si="6438"/>
        <v>400000</v>
      </c>
      <c r="X1819" s="118">
        <v>9656</v>
      </c>
      <c r="Y1819" s="119">
        <f t="shared" si="6439"/>
        <v>2.4108779131025323E-2</v>
      </c>
      <c r="Z1819" s="120">
        <f t="shared" si="6440"/>
        <v>0.176056338028169</v>
      </c>
      <c r="AA1819" s="121">
        <f t="shared" si="6441"/>
        <v>200</v>
      </c>
      <c r="AB1819" s="122">
        <f t="shared" si="6442"/>
        <v>200</v>
      </c>
      <c r="AC1819" s="121">
        <f t="shared" si="6443"/>
        <v>0</v>
      </c>
      <c r="AD1819" s="123">
        <f t="shared" si="6444"/>
        <v>1700</v>
      </c>
      <c r="AE1819" s="293">
        <f>IF((SUMIF($J$7:$J$1048576,J1819,$U$7:$U$1048576))&gt;(SUMIF($J$7:$J$1048576,J1819,$T$7:$T$1048576)),AD1819,(IF(O1819="cpv",(U1819*S1819),(U1819*S1819/1000))))</f>
        <v>1700</v>
      </c>
      <c r="AF1819" s="124">
        <f t="shared" si="6445"/>
        <v>0</v>
      </c>
      <c r="AG1819" s="124">
        <v>0</v>
      </c>
      <c r="AH1819" s="124">
        <f t="shared" si="6446"/>
        <v>1500</v>
      </c>
      <c r="AI1819" s="340">
        <f t="shared" si="6447"/>
        <v>0.88235294117647056</v>
      </c>
      <c r="AK1819"/>
    </row>
    <row r="1820" spans="1:37" ht="15" hidden="1" customHeight="1" x14ac:dyDescent="0.3">
      <c r="A1820" s="361" t="s">
        <v>2656</v>
      </c>
      <c r="B1820" s="97">
        <v>2016</v>
      </c>
      <c r="C1820" s="97">
        <v>9</v>
      </c>
      <c r="D1820" s="98" t="s">
        <v>2298</v>
      </c>
      <c r="E1820" s="99">
        <v>42614</v>
      </c>
      <c r="F1820" s="99">
        <v>42633</v>
      </c>
      <c r="G1820" s="100">
        <f t="shared" ca="1" si="6435"/>
        <v>0</v>
      </c>
      <c r="H1820" s="96" t="s">
        <v>54</v>
      </c>
      <c r="I1820" s="96" t="s">
        <v>284</v>
      </c>
      <c r="J1820" s="96" t="s">
        <v>2658</v>
      </c>
      <c r="K1820" s="101" t="str">
        <f t="shared" ca="1" si="6436"/>
        <v>Completed</v>
      </c>
      <c r="L1820" s="97" t="s">
        <v>57</v>
      </c>
      <c r="M1820" s="97" t="s">
        <v>58</v>
      </c>
      <c r="N1820" s="97" t="s">
        <v>78</v>
      </c>
      <c r="O1820" s="97" t="s">
        <v>60</v>
      </c>
      <c r="P1820" s="97" t="s">
        <v>79</v>
      </c>
      <c r="Q1820" s="97" t="s">
        <v>79</v>
      </c>
      <c r="R1820" s="102">
        <v>2.5</v>
      </c>
      <c r="S1820" s="102">
        <v>4.25</v>
      </c>
      <c r="T1820" s="103">
        <v>200000</v>
      </c>
      <c r="U1820" s="103">
        <v>220074</v>
      </c>
      <c r="V1820" s="101">
        <f t="shared" si="6437"/>
        <v>0</v>
      </c>
      <c r="W1820" s="101">
        <f t="shared" si="6438"/>
        <v>200000</v>
      </c>
      <c r="X1820" s="103">
        <v>2475</v>
      </c>
      <c r="Y1820" s="104">
        <f t="shared" si="6439"/>
        <v>1.1246217181493498E-2</v>
      </c>
      <c r="Z1820" s="105">
        <f t="shared" si="6440"/>
        <v>0.19828282828282828</v>
      </c>
      <c r="AA1820" s="106">
        <f t="shared" si="6441"/>
        <v>500</v>
      </c>
      <c r="AB1820" s="107">
        <f t="shared" si="6442"/>
        <v>500</v>
      </c>
      <c r="AC1820" s="106">
        <f t="shared" si="6443"/>
        <v>0</v>
      </c>
      <c r="AD1820" s="108">
        <f t="shared" si="6444"/>
        <v>850</v>
      </c>
      <c r="AE1820" s="298">
        <v>490.75</v>
      </c>
      <c r="AF1820" s="109">
        <f t="shared" si="6445"/>
        <v>-359.25</v>
      </c>
      <c r="AG1820" s="109">
        <v>0</v>
      </c>
      <c r="AH1820" s="109">
        <f t="shared" si="6446"/>
        <v>-9.25</v>
      </c>
      <c r="AI1820" s="341">
        <f t="shared" si="6447"/>
        <v>-1.8848700967906265E-2</v>
      </c>
      <c r="AK1820"/>
    </row>
    <row r="1821" spans="1:37" ht="15.75" hidden="1" customHeight="1" thickBot="1" x14ac:dyDescent="0.3">
      <c r="A1821" s="360" t="s">
        <v>2657</v>
      </c>
      <c r="B1821" s="157">
        <v>2016</v>
      </c>
      <c r="C1821" s="157">
        <v>9</v>
      </c>
      <c r="D1821" s="342" t="s">
        <v>2298</v>
      </c>
      <c r="E1821" s="159">
        <v>42614</v>
      </c>
      <c r="F1821" s="159">
        <v>42633</v>
      </c>
      <c r="G1821" s="343">
        <f t="shared" ca="1" si="6435"/>
        <v>0</v>
      </c>
      <c r="H1821" s="156" t="s">
        <v>54</v>
      </c>
      <c r="I1821" s="156" t="s">
        <v>284</v>
      </c>
      <c r="J1821" s="156" t="s">
        <v>2658</v>
      </c>
      <c r="K1821" s="344" t="str">
        <f t="shared" ca="1" si="6436"/>
        <v>Completed</v>
      </c>
      <c r="L1821" s="157" t="s">
        <v>64</v>
      </c>
      <c r="M1821" s="157" t="s">
        <v>58</v>
      </c>
      <c r="N1821" s="157" t="s">
        <v>78</v>
      </c>
      <c r="O1821" s="157" t="s">
        <v>60</v>
      </c>
      <c r="P1821" s="157" t="s">
        <v>79</v>
      </c>
      <c r="Q1821" s="157" t="s">
        <v>79</v>
      </c>
      <c r="R1821" s="158">
        <v>2.5</v>
      </c>
      <c r="S1821" s="158">
        <v>4.25</v>
      </c>
      <c r="T1821" s="345">
        <v>200000</v>
      </c>
      <c r="U1821" s="345">
        <v>200148</v>
      </c>
      <c r="V1821" s="344">
        <f t="shared" si="6437"/>
        <v>0</v>
      </c>
      <c r="W1821" s="344">
        <f t="shared" si="6438"/>
        <v>200000</v>
      </c>
      <c r="X1821" s="345">
        <v>3574</v>
      </c>
      <c r="Y1821" s="346">
        <f t="shared" si="6439"/>
        <v>1.7856785978376002E-2</v>
      </c>
      <c r="Z1821" s="347">
        <f t="shared" si="6440"/>
        <v>0.2378287632904309</v>
      </c>
      <c r="AA1821" s="348">
        <f t="shared" si="6441"/>
        <v>500</v>
      </c>
      <c r="AB1821" s="349">
        <f t="shared" si="6442"/>
        <v>500</v>
      </c>
      <c r="AC1821" s="348">
        <f t="shared" si="6443"/>
        <v>0</v>
      </c>
      <c r="AD1821" s="350">
        <f t="shared" si="6444"/>
        <v>850</v>
      </c>
      <c r="AE1821" s="351">
        <f>IF((SUMIF($J$7:$J$1048576,J1821,$U$7:$U$1048576))&gt;(SUMIF($J$7:$J$1048576,J1821,$T$7:$T$1048576)),AD1821,(IF(O1821="cpv",(U1821*S1821),(U1821*S1821/1000))))</f>
        <v>850</v>
      </c>
      <c r="AF1821" s="352">
        <f t="shared" si="6445"/>
        <v>0</v>
      </c>
      <c r="AG1821" s="352">
        <v>0</v>
      </c>
      <c r="AH1821" s="352">
        <f t="shared" si="6446"/>
        <v>350</v>
      </c>
      <c r="AI1821" s="353">
        <f t="shared" si="6447"/>
        <v>0.41176470588235292</v>
      </c>
      <c r="AK1821"/>
    </row>
    <row r="1822" spans="1:37" ht="15" hidden="1" customHeight="1" x14ac:dyDescent="0.3">
      <c r="A1822" s="359" t="s">
        <v>2659</v>
      </c>
      <c r="B1822" s="111">
        <v>2016</v>
      </c>
      <c r="C1822" s="111">
        <v>9</v>
      </c>
      <c r="D1822" s="112" t="s">
        <v>2298</v>
      </c>
      <c r="E1822" s="113">
        <v>42633</v>
      </c>
      <c r="F1822" s="113">
        <v>42643</v>
      </c>
      <c r="G1822" s="114">
        <f t="shared" ca="1" si="6435"/>
        <v>0</v>
      </c>
      <c r="H1822" s="115" t="s">
        <v>54</v>
      </c>
      <c r="I1822" s="115" t="s">
        <v>284</v>
      </c>
      <c r="J1822" s="115" t="s">
        <v>2662</v>
      </c>
      <c r="K1822" s="116" t="str">
        <f t="shared" ca="1" si="6436"/>
        <v>Completed</v>
      </c>
      <c r="L1822" s="111" t="s">
        <v>77</v>
      </c>
      <c r="M1822" s="111" t="s">
        <v>58</v>
      </c>
      <c r="N1822" s="111" t="s">
        <v>108</v>
      </c>
      <c r="O1822" s="111" t="s">
        <v>109</v>
      </c>
      <c r="P1822" s="111" t="s">
        <v>100</v>
      </c>
      <c r="Q1822" s="111" t="s">
        <v>101</v>
      </c>
      <c r="R1822" s="117">
        <v>1.4999999999999999E-2</v>
      </c>
      <c r="S1822" s="117">
        <v>3.3000000000000002E-2</v>
      </c>
      <c r="T1822" s="118">
        <v>50000</v>
      </c>
      <c r="U1822" s="118">
        <v>54300</v>
      </c>
      <c r="V1822" s="116">
        <f t="shared" si="6437"/>
        <v>0</v>
      </c>
      <c r="W1822" s="116">
        <f t="shared" si="6438"/>
        <v>50000</v>
      </c>
      <c r="X1822" s="118"/>
      <c r="Y1822" s="119">
        <f t="shared" si="6439"/>
        <v>0</v>
      </c>
      <c r="Z1822" s="120" t="e">
        <f t="shared" si="6440"/>
        <v>#DIV/0!</v>
      </c>
      <c r="AA1822" s="121">
        <f t="shared" si="6441"/>
        <v>750</v>
      </c>
      <c r="AB1822" s="122">
        <f t="shared" si="6442"/>
        <v>750</v>
      </c>
      <c r="AC1822" s="121">
        <f t="shared" si="6443"/>
        <v>0</v>
      </c>
      <c r="AD1822" s="123">
        <f t="shared" si="6444"/>
        <v>1650</v>
      </c>
      <c r="AE1822" s="293">
        <f>IF((SUMIF($J$7:$J$1048576,J1822,$U$7:$U$1048576))&gt;(SUMIF($J$7:$J$1048576,J1822,$T$7:$T$1048576)),AD1822,(IF(O1822="cpv",(U1822*S1822),(U1822*S1822/1000))))</f>
        <v>1650</v>
      </c>
      <c r="AF1822" s="124">
        <f t="shared" si="6445"/>
        <v>0</v>
      </c>
      <c r="AG1822" s="124">
        <v>0</v>
      </c>
      <c r="AH1822" s="124">
        <f t="shared" si="6446"/>
        <v>900</v>
      </c>
      <c r="AI1822" s="340">
        <f t="shared" si="6447"/>
        <v>0.54545454545454541</v>
      </c>
      <c r="AK1822"/>
    </row>
    <row r="1823" spans="1:37" ht="15" hidden="1" customHeight="1" x14ac:dyDescent="0.3">
      <c r="A1823" s="361" t="s">
        <v>2660</v>
      </c>
      <c r="B1823" s="97">
        <v>2016</v>
      </c>
      <c r="C1823" s="97">
        <v>9</v>
      </c>
      <c r="D1823" s="98" t="s">
        <v>2298</v>
      </c>
      <c r="E1823" s="99">
        <v>42633</v>
      </c>
      <c r="F1823" s="99">
        <v>42643</v>
      </c>
      <c r="G1823" s="100">
        <f t="shared" ca="1" si="6435"/>
        <v>0</v>
      </c>
      <c r="H1823" s="96" t="s">
        <v>54</v>
      </c>
      <c r="I1823" s="96" t="s">
        <v>284</v>
      </c>
      <c r="J1823" s="96" t="s">
        <v>2662</v>
      </c>
      <c r="K1823" s="101" t="str">
        <f t="shared" ca="1" si="6436"/>
        <v>Completed</v>
      </c>
      <c r="L1823" s="97" t="s">
        <v>2592</v>
      </c>
      <c r="M1823" s="97" t="s">
        <v>58</v>
      </c>
      <c r="N1823" s="97" t="s">
        <v>108</v>
      </c>
      <c r="O1823" s="97" t="s">
        <v>109</v>
      </c>
      <c r="P1823" s="97" t="s">
        <v>100</v>
      </c>
      <c r="Q1823" s="97" t="s">
        <v>101</v>
      </c>
      <c r="R1823" s="102">
        <v>0.01</v>
      </c>
      <c r="S1823" s="102">
        <v>3.3000000000000002E-2</v>
      </c>
      <c r="T1823" s="103">
        <v>50000</v>
      </c>
      <c r="U1823" s="103">
        <v>59561</v>
      </c>
      <c r="V1823" s="101">
        <f t="shared" si="6437"/>
        <v>0</v>
      </c>
      <c r="W1823" s="101">
        <f t="shared" si="6438"/>
        <v>50000</v>
      </c>
      <c r="X1823" s="103">
        <v>6994</v>
      </c>
      <c r="Y1823" s="104">
        <f t="shared" si="6439"/>
        <v>0.117425832339954</v>
      </c>
      <c r="Z1823" s="105">
        <f t="shared" si="6440"/>
        <v>4.8613096940234489E-2</v>
      </c>
      <c r="AA1823" s="106">
        <f t="shared" si="6441"/>
        <v>500</v>
      </c>
      <c r="AB1823" s="107">
        <f t="shared" si="6442"/>
        <v>500</v>
      </c>
      <c r="AC1823" s="106">
        <f t="shared" si="6443"/>
        <v>0</v>
      </c>
      <c r="AD1823" s="108">
        <f t="shared" si="6444"/>
        <v>1650</v>
      </c>
      <c r="AE1823" s="298">
        <v>340</v>
      </c>
      <c r="AF1823" s="109">
        <f t="shared" si="6445"/>
        <v>-1310</v>
      </c>
      <c r="AG1823" s="109">
        <v>0</v>
      </c>
      <c r="AH1823" s="109">
        <f t="shared" si="6446"/>
        <v>-160</v>
      </c>
      <c r="AI1823" s="341">
        <f t="shared" si="6447"/>
        <v>-0.47058823529411764</v>
      </c>
      <c r="AK1823"/>
    </row>
    <row r="1824" spans="1:37" ht="15.75" hidden="1" customHeight="1" thickBot="1" x14ac:dyDescent="0.3">
      <c r="A1824" s="360" t="s">
        <v>2661</v>
      </c>
      <c r="B1824" s="157">
        <v>2016</v>
      </c>
      <c r="C1824" s="157">
        <v>9</v>
      </c>
      <c r="D1824" s="342" t="s">
        <v>2298</v>
      </c>
      <c r="E1824" s="159">
        <v>42633</v>
      </c>
      <c r="F1824" s="159">
        <v>42643</v>
      </c>
      <c r="G1824" s="343">
        <f t="shared" ca="1" si="6435"/>
        <v>0</v>
      </c>
      <c r="H1824" s="156" t="s">
        <v>54</v>
      </c>
      <c r="I1824" s="156" t="s">
        <v>284</v>
      </c>
      <c r="J1824" s="156" t="s">
        <v>2662</v>
      </c>
      <c r="K1824" s="344" t="str">
        <f t="shared" ca="1" si="6436"/>
        <v>Completed</v>
      </c>
      <c r="L1824" s="157" t="s">
        <v>92</v>
      </c>
      <c r="M1824" s="157" t="s">
        <v>58</v>
      </c>
      <c r="N1824" s="157" t="s">
        <v>108</v>
      </c>
      <c r="O1824" s="157" t="s">
        <v>109</v>
      </c>
      <c r="P1824" s="157" t="s">
        <v>100</v>
      </c>
      <c r="Q1824" s="157" t="s">
        <v>101</v>
      </c>
      <c r="R1824" s="158">
        <v>1.2E-2</v>
      </c>
      <c r="S1824" s="158">
        <v>3.3000000000000002E-2</v>
      </c>
      <c r="T1824" s="345">
        <v>70000</v>
      </c>
      <c r="U1824" s="345">
        <v>84897</v>
      </c>
      <c r="V1824" s="344">
        <f t="shared" si="6437"/>
        <v>0</v>
      </c>
      <c r="W1824" s="344">
        <f t="shared" si="6438"/>
        <v>70000</v>
      </c>
      <c r="X1824" s="345">
        <v>3592</v>
      </c>
      <c r="Y1824" s="346">
        <f t="shared" si="6439"/>
        <v>4.2310093407305321E-2</v>
      </c>
      <c r="Z1824" s="347">
        <f t="shared" si="6440"/>
        <v>0.64309576837416482</v>
      </c>
      <c r="AA1824" s="348">
        <f t="shared" si="6441"/>
        <v>840</v>
      </c>
      <c r="AB1824" s="349">
        <f t="shared" si="6442"/>
        <v>840</v>
      </c>
      <c r="AC1824" s="348">
        <f t="shared" si="6443"/>
        <v>0</v>
      </c>
      <c r="AD1824" s="350">
        <f t="shared" si="6444"/>
        <v>2310</v>
      </c>
      <c r="AE1824" s="351">
        <f>IF((SUMIF($J$7:$J$1048576,J1824,$U$7:$U$1048576))&gt;(SUMIF($J$7:$J$1048576,J1824,$T$7:$T$1048576)),AD1824,(IF(O1824="cpv",(U1824*S1824),(U1824*S1824/1000))))</f>
        <v>2310</v>
      </c>
      <c r="AF1824" s="352">
        <f t="shared" si="6445"/>
        <v>0</v>
      </c>
      <c r="AG1824" s="352">
        <v>0</v>
      </c>
      <c r="AH1824" s="352">
        <f t="shared" si="6446"/>
        <v>1470</v>
      </c>
      <c r="AI1824" s="353">
        <f t="shared" si="6447"/>
        <v>0.63636363636363635</v>
      </c>
      <c r="AK1824"/>
    </row>
    <row r="1825" spans="1:37" ht="15" hidden="1" customHeight="1" x14ac:dyDescent="0.3">
      <c r="A1825" s="359" t="s">
        <v>2663</v>
      </c>
      <c r="B1825" s="111">
        <v>2016</v>
      </c>
      <c r="C1825" s="111">
        <v>9</v>
      </c>
      <c r="D1825" s="112" t="s">
        <v>2298</v>
      </c>
      <c r="E1825" s="113">
        <v>42615</v>
      </c>
      <c r="F1825" s="113">
        <v>42643</v>
      </c>
      <c r="G1825" s="114">
        <f t="shared" ca="1" si="6435"/>
        <v>0</v>
      </c>
      <c r="H1825" s="115" t="s">
        <v>54</v>
      </c>
      <c r="I1825" s="115" t="s">
        <v>1292</v>
      </c>
      <c r="J1825" s="115" t="s">
        <v>2666</v>
      </c>
      <c r="K1825" s="116" t="str">
        <f t="shared" ca="1" si="6436"/>
        <v>Completed</v>
      </c>
      <c r="L1825" s="111" t="s">
        <v>82</v>
      </c>
      <c r="M1825" s="111" t="s">
        <v>58</v>
      </c>
      <c r="N1825" s="111" t="s">
        <v>59</v>
      </c>
      <c r="O1825" s="111" t="s">
        <v>60</v>
      </c>
      <c r="P1825" s="111" t="s">
        <v>61</v>
      </c>
      <c r="Q1825" s="111" t="s">
        <v>62</v>
      </c>
      <c r="R1825" s="117">
        <v>0.1</v>
      </c>
      <c r="S1825" s="117">
        <v>1</v>
      </c>
      <c r="T1825" s="118">
        <v>3500000</v>
      </c>
      <c r="U1825" s="118">
        <v>3500044</v>
      </c>
      <c r="V1825" s="116">
        <f t="shared" si="6437"/>
        <v>0</v>
      </c>
      <c r="W1825" s="116">
        <f t="shared" si="6438"/>
        <v>3500000</v>
      </c>
      <c r="X1825" s="118"/>
      <c r="Y1825" s="119">
        <f t="shared" si="6439"/>
        <v>0</v>
      </c>
      <c r="Z1825" s="120" t="e">
        <f t="shared" si="6440"/>
        <v>#DIV/0!</v>
      </c>
      <c r="AA1825" s="121">
        <f t="shared" si="6441"/>
        <v>350</v>
      </c>
      <c r="AB1825" s="122">
        <f t="shared" si="6442"/>
        <v>350</v>
      </c>
      <c r="AC1825" s="121">
        <f t="shared" si="6443"/>
        <v>0</v>
      </c>
      <c r="AD1825" s="123">
        <f t="shared" si="6444"/>
        <v>3500</v>
      </c>
      <c r="AE1825" s="293">
        <v>1500</v>
      </c>
      <c r="AF1825" s="124">
        <f t="shared" si="6445"/>
        <v>-2000</v>
      </c>
      <c r="AG1825" s="124">
        <v>0</v>
      </c>
      <c r="AH1825" s="124">
        <f t="shared" si="6446"/>
        <v>1150</v>
      </c>
      <c r="AI1825" s="340">
        <f t="shared" si="6447"/>
        <v>0.76666666666666672</v>
      </c>
      <c r="AK1825"/>
    </row>
    <row r="1826" spans="1:37" ht="15" hidden="1" customHeight="1" x14ac:dyDescent="0.3">
      <c r="A1826" s="361" t="s">
        <v>2664</v>
      </c>
      <c r="B1826" s="97">
        <v>2016</v>
      </c>
      <c r="C1826" s="97">
        <v>9</v>
      </c>
      <c r="D1826" s="98" t="s">
        <v>2298</v>
      </c>
      <c r="E1826" s="99">
        <v>42615</v>
      </c>
      <c r="F1826" s="99">
        <v>42643</v>
      </c>
      <c r="G1826" s="100">
        <f t="shared" ca="1" si="6435"/>
        <v>0</v>
      </c>
      <c r="H1826" s="96" t="s">
        <v>54</v>
      </c>
      <c r="I1826" s="96" t="s">
        <v>1292</v>
      </c>
      <c r="J1826" s="96" t="s">
        <v>2666</v>
      </c>
      <c r="K1826" s="101" t="str">
        <f t="shared" ca="1" si="6436"/>
        <v>Completed</v>
      </c>
      <c r="L1826" s="97" t="s">
        <v>64</v>
      </c>
      <c r="M1826" s="97" t="s">
        <v>58</v>
      </c>
      <c r="N1826" s="97" t="s">
        <v>59</v>
      </c>
      <c r="O1826" s="97" t="s">
        <v>60</v>
      </c>
      <c r="P1826" s="97" t="s">
        <v>61</v>
      </c>
      <c r="Q1826" s="97" t="s">
        <v>62</v>
      </c>
      <c r="R1826" s="102">
        <v>0.2</v>
      </c>
      <c r="S1826" s="102">
        <v>1</v>
      </c>
      <c r="T1826" s="103">
        <v>1000000</v>
      </c>
      <c r="U1826" s="103">
        <v>1000394</v>
      </c>
      <c r="V1826" s="101">
        <f t="shared" si="6437"/>
        <v>0</v>
      </c>
      <c r="W1826" s="101">
        <f t="shared" si="6438"/>
        <v>1000000</v>
      </c>
      <c r="X1826" s="103"/>
      <c r="Y1826" s="104">
        <f t="shared" si="6439"/>
        <v>0</v>
      </c>
      <c r="Z1826" s="105" t="e">
        <f t="shared" si="6440"/>
        <v>#DIV/0!</v>
      </c>
      <c r="AA1826" s="106">
        <f t="shared" si="6441"/>
        <v>200</v>
      </c>
      <c r="AB1826" s="107">
        <f t="shared" si="6442"/>
        <v>200</v>
      </c>
      <c r="AC1826" s="106">
        <f t="shared" si="6443"/>
        <v>0</v>
      </c>
      <c r="AD1826" s="108">
        <f t="shared" si="6444"/>
        <v>1000</v>
      </c>
      <c r="AE1826" s="298">
        <v>1000</v>
      </c>
      <c r="AF1826" s="109">
        <f t="shared" si="6445"/>
        <v>0</v>
      </c>
      <c r="AG1826" s="109">
        <v>0</v>
      </c>
      <c r="AH1826" s="109">
        <f t="shared" si="6446"/>
        <v>800</v>
      </c>
      <c r="AI1826" s="341">
        <f t="shared" si="6447"/>
        <v>0.8</v>
      </c>
      <c r="AK1826"/>
    </row>
    <row r="1827" spans="1:37" ht="15.75" hidden="1" customHeight="1" thickBot="1" x14ac:dyDescent="0.3">
      <c r="A1827" s="360" t="s">
        <v>2665</v>
      </c>
      <c r="B1827" s="157">
        <v>2016</v>
      </c>
      <c r="C1827" s="157">
        <v>9</v>
      </c>
      <c r="D1827" s="342" t="s">
        <v>2298</v>
      </c>
      <c r="E1827" s="159">
        <v>42615</v>
      </c>
      <c r="F1827" s="159">
        <v>42643</v>
      </c>
      <c r="G1827" s="343">
        <f t="shared" ca="1" si="6435"/>
        <v>0</v>
      </c>
      <c r="H1827" s="156" t="s">
        <v>54</v>
      </c>
      <c r="I1827" s="156" t="s">
        <v>1292</v>
      </c>
      <c r="J1827" s="156" t="s">
        <v>2666</v>
      </c>
      <c r="K1827" s="344" t="str">
        <f t="shared" ca="1" si="6436"/>
        <v>Completed</v>
      </c>
      <c r="L1827" s="157" t="s">
        <v>57</v>
      </c>
      <c r="M1827" s="157" t="s">
        <v>58</v>
      </c>
      <c r="N1827" s="157" t="s">
        <v>59</v>
      </c>
      <c r="O1827" s="157" t="s">
        <v>60</v>
      </c>
      <c r="P1827" s="157" t="s">
        <v>61</v>
      </c>
      <c r="Q1827" s="157" t="s">
        <v>62</v>
      </c>
      <c r="R1827" s="158">
        <v>0.5</v>
      </c>
      <c r="S1827" s="158">
        <v>1</v>
      </c>
      <c r="T1827" s="345">
        <v>1000000</v>
      </c>
      <c r="U1827" s="345">
        <v>850557</v>
      </c>
      <c r="V1827" s="344">
        <f t="shared" si="6437"/>
        <v>149443</v>
      </c>
      <c r="W1827" s="344">
        <f t="shared" si="6438"/>
        <v>850557</v>
      </c>
      <c r="X1827" s="345"/>
      <c r="Y1827" s="346">
        <f t="shared" si="6439"/>
        <v>0</v>
      </c>
      <c r="Z1827" s="347" t="e">
        <f t="shared" si="6440"/>
        <v>#DIV/0!</v>
      </c>
      <c r="AA1827" s="348">
        <f t="shared" si="6441"/>
        <v>500</v>
      </c>
      <c r="AB1827" s="349">
        <f t="shared" si="6442"/>
        <v>425.27850000000001</v>
      </c>
      <c r="AC1827" s="348">
        <f t="shared" si="6443"/>
        <v>-74.721499999999992</v>
      </c>
      <c r="AD1827" s="350">
        <f t="shared" si="6444"/>
        <v>1000</v>
      </c>
      <c r="AE1827" s="351">
        <v>500</v>
      </c>
      <c r="AF1827" s="352">
        <f t="shared" si="6445"/>
        <v>-500</v>
      </c>
      <c r="AG1827" s="352">
        <v>0</v>
      </c>
      <c r="AH1827" s="352">
        <f t="shared" si="6446"/>
        <v>74.721499999999992</v>
      </c>
      <c r="AI1827" s="353">
        <f t="shared" si="6447"/>
        <v>0.14944299999999999</v>
      </c>
      <c r="AK1827"/>
    </row>
    <row r="1828" spans="1:37" ht="15" hidden="1" customHeight="1" x14ac:dyDescent="0.3">
      <c r="A1828" s="359" t="s">
        <v>2667</v>
      </c>
      <c r="B1828" s="111">
        <v>2016</v>
      </c>
      <c r="C1828" s="111">
        <v>9</v>
      </c>
      <c r="D1828" s="112" t="s">
        <v>2298</v>
      </c>
      <c r="E1828" s="113">
        <v>42614</v>
      </c>
      <c r="F1828" s="113">
        <v>42643</v>
      </c>
      <c r="G1828" s="114">
        <f t="shared" ca="1" si="6435"/>
        <v>0</v>
      </c>
      <c r="H1828" s="115" t="s">
        <v>74</v>
      </c>
      <c r="I1828" s="115" t="s">
        <v>408</v>
      </c>
      <c r="J1828" s="115" t="s">
        <v>2670</v>
      </c>
      <c r="K1828" s="116" t="str">
        <f t="shared" ca="1" si="6436"/>
        <v>Completed</v>
      </c>
      <c r="L1828" s="111" t="s">
        <v>77</v>
      </c>
      <c r="M1828" s="111" t="s">
        <v>58</v>
      </c>
      <c r="N1828" s="111" t="s">
        <v>78</v>
      </c>
      <c r="O1828" s="111" t="s">
        <v>60</v>
      </c>
      <c r="P1828" s="111" t="s">
        <v>79</v>
      </c>
      <c r="Q1828" s="111" t="s">
        <v>79</v>
      </c>
      <c r="R1828" s="117">
        <v>1.25</v>
      </c>
      <c r="S1828" s="117">
        <v>4.5</v>
      </c>
      <c r="T1828" s="118">
        <v>150000</v>
      </c>
      <c r="U1828" s="118">
        <v>151250</v>
      </c>
      <c r="V1828" s="116">
        <f t="shared" si="6437"/>
        <v>0</v>
      </c>
      <c r="W1828" s="116">
        <f t="shared" si="6438"/>
        <v>150000</v>
      </c>
      <c r="X1828" s="118"/>
      <c r="Y1828" s="119">
        <f t="shared" si="6439"/>
        <v>0</v>
      </c>
      <c r="Z1828" s="120" t="e">
        <f t="shared" si="6440"/>
        <v>#DIV/0!</v>
      </c>
      <c r="AA1828" s="121">
        <f t="shared" si="6441"/>
        <v>187.5</v>
      </c>
      <c r="AB1828" s="122">
        <f t="shared" si="6442"/>
        <v>187.5</v>
      </c>
      <c r="AC1828" s="121">
        <f t="shared" si="6443"/>
        <v>0</v>
      </c>
      <c r="AD1828" s="123">
        <f t="shared" si="6444"/>
        <v>675</v>
      </c>
      <c r="AE1828" s="293">
        <f>IF((SUMIF($J$7:$J$1048576,J1828,$U$7:$U$1048576))&gt;(SUMIF($J$7:$J$1048576,J1828,$T$7:$T$1048576)),AD1828,(IF(O1828="cpv",(U1828*S1828),(U1828*S1828/1000))))</f>
        <v>675</v>
      </c>
      <c r="AF1828" s="124">
        <f t="shared" si="6445"/>
        <v>0</v>
      </c>
      <c r="AG1828" s="124">
        <v>0</v>
      </c>
      <c r="AH1828" s="124">
        <f t="shared" si="6446"/>
        <v>487.5</v>
      </c>
      <c r="AI1828" s="340">
        <f t="shared" si="6447"/>
        <v>0.72222222222222221</v>
      </c>
      <c r="AK1828"/>
    </row>
    <row r="1829" spans="1:37" ht="15" hidden="1" customHeight="1" x14ac:dyDescent="0.3">
      <c r="A1829" s="361" t="s">
        <v>2668</v>
      </c>
      <c r="B1829" s="97">
        <v>2016</v>
      </c>
      <c r="C1829" s="97">
        <v>9</v>
      </c>
      <c r="D1829" s="98" t="s">
        <v>2298</v>
      </c>
      <c r="E1829" s="99">
        <v>42614</v>
      </c>
      <c r="F1829" s="99">
        <v>42643</v>
      </c>
      <c r="G1829" s="100">
        <f t="shared" ca="1" si="6435"/>
        <v>0</v>
      </c>
      <c r="H1829" s="96" t="s">
        <v>74</v>
      </c>
      <c r="I1829" s="96" t="s">
        <v>408</v>
      </c>
      <c r="J1829" s="96" t="s">
        <v>2670</v>
      </c>
      <c r="K1829" s="101" t="str">
        <f t="shared" ca="1" si="6436"/>
        <v>Completed</v>
      </c>
      <c r="L1829" s="97" t="s">
        <v>64</v>
      </c>
      <c r="M1829" s="97" t="s">
        <v>58</v>
      </c>
      <c r="N1829" s="97" t="s">
        <v>78</v>
      </c>
      <c r="O1829" s="97" t="s">
        <v>60</v>
      </c>
      <c r="P1829" s="97" t="s">
        <v>79</v>
      </c>
      <c r="Q1829" s="97" t="s">
        <v>79</v>
      </c>
      <c r="R1829" s="102">
        <v>2.5</v>
      </c>
      <c r="S1829" s="102">
        <v>4.5</v>
      </c>
      <c r="T1829" s="103">
        <v>350000</v>
      </c>
      <c r="U1829" s="103">
        <v>350021</v>
      </c>
      <c r="V1829" s="101">
        <f t="shared" si="6437"/>
        <v>0</v>
      </c>
      <c r="W1829" s="101">
        <f t="shared" si="6438"/>
        <v>350000</v>
      </c>
      <c r="X1829" s="103">
        <v>6236</v>
      </c>
      <c r="Y1829" s="104">
        <f t="shared" si="6439"/>
        <v>1.7816073892709294E-2</v>
      </c>
      <c r="Z1829" s="105">
        <f t="shared" si="6440"/>
        <v>0.16412443874278376</v>
      </c>
      <c r="AA1829" s="106">
        <f t="shared" si="6441"/>
        <v>875</v>
      </c>
      <c r="AB1829" s="107">
        <f t="shared" si="6442"/>
        <v>875</v>
      </c>
      <c r="AC1829" s="106">
        <f t="shared" si="6443"/>
        <v>0</v>
      </c>
      <c r="AD1829" s="108">
        <f t="shared" si="6444"/>
        <v>1575</v>
      </c>
      <c r="AE1829" s="298">
        <v>1023.4799999999996</v>
      </c>
      <c r="AF1829" s="109">
        <f t="shared" si="6445"/>
        <v>-551.52000000000044</v>
      </c>
      <c r="AG1829" s="109">
        <v>0</v>
      </c>
      <c r="AH1829" s="109">
        <f t="shared" si="6446"/>
        <v>148.47999999999956</v>
      </c>
      <c r="AI1829" s="341">
        <f t="shared" si="6447"/>
        <v>0.14507367022315984</v>
      </c>
      <c r="AK1829"/>
    </row>
    <row r="1830" spans="1:37" ht="15.75" hidden="1" customHeight="1" thickBot="1" x14ac:dyDescent="0.3">
      <c r="A1830" s="360" t="s">
        <v>2669</v>
      </c>
      <c r="B1830" s="157">
        <v>2016</v>
      </c>
      <c r="C1830" s="157">
        <v>9</v>
      </c>
      <c r="D1830" s="342" t="s">
        <v>2298</v>
      </c>
      <c r="E1830" s="159">
        <v>42614</v>
      </c>
      <c r="F1830" s="159">
        <v>42643</v>
      </c>
      <c r="G1830" s="343">
        <f t="shared" ca="1" si="6435"/>
        <v>0</v>
      </c>
      <c r="H1830" s="156" t="s">
        <v>74</v>
      </c>
      <c r="I1830" s="156" t="s">
        <v>408</v>
      </c>
      <c r="J1830" s="156" t="s">
        <v>2670</v>
      </c>
      <c r="K1830" s="344" t="str">
        <f t="shared" ca="1" si="6436"/>
        <v>Completed</v>
      </c>
      <c r="L1830" s="157" t="s">
        <v>82</v>
      </c>
      <c r="M1830" s="157" t="s">
        <v>58</v>
      </c>
      <c r="N1830" s="157" t="s">
        <v>78</v>
      </c>
      <c r="O1830" s="157" t="s">
        <v>60</v>
      </c>
      <c r="P1830" s="157" t="s">
        <v>79</v>
      </c>
      <c r="Q1830" s="157" t="s">
        <v>79</v>
      </c>
      <c r="R1830" s="158">
        <v>0.5</v>
      </c>
      <c r="S1830" s="158">
        <v>4.5</v>
      </c>
      <c r="T1830" s="345">
        <v>1000000</v>
      </c>
      <c r="U1830" s="345">
        <v>1000076</v>
      </c>
      <c r="V1830" s="344">
        <f t="shared" si="6437"/>
        <v>0</v>
      </c>
      <c r="W1830" s="344">
        <f t="shared" si="6438"/>
        <v>1000000</v>
      </c>
      <c r="X1830" s="345">
        <v>23938</v>
      </c>
      <c r="Y1830" s="346">
        <f t="shared" si="6439"/>
        <v>2.3936180850255381E-2</v>
      </c>
      <c r="Z1830" s="347">
        <f t="shared" si="6440"/>
        <v>0.18798562954298606</v>
      </c>
      <c r="AA1830" s="348">
        <f t="shared" si="6441"/>
        <v>500</v>
      </c>
      <c r="AB1830" s="349">
        <f t="shared" si="6442"/>
        <v>500</v>
      </c>
      <c r="AC1830" s="348">
        <f t="shared" si="6443"/>
        <v>0</v>
      </c>
      <c r="AD1830" s="350">
        <f t="shared" si="6444"/>
        <v>4500</v>
      </c>
      <c r="AE1830" s="351">
        <f>IF((SUMIF($J$7:$J$1048576,J1830,$U$7:$U$1048576))&gt;(SUMIF($J$7:$J$1048576,J1830,$T$7:$T$1048576)),AD1830,(IF(O1830="cpv",(U1830*S1830),(U1830*S1830/1000))))</f>
        <v>4500</v>
      </c>
      <c r="AF1830" s="352">
        <f t="shared" si="6445"/>
        <v>0</v>
      </c>
      <c r="AG1830" s="352">
        <v>0</v>
      </c>
      <c r="AH1830" s="352">
        <f t="shared" si="6446"/>
        <v>4000</v>
      </c>
      <c r="AI1830" s="353">
        <f t="shared" si="6447"/>
        <v>0.88888888888888884</v>
      </c>
      <c r="AK1830"/>
    </row>
    <row r="1831" spans="1:37" ht="15" hidden="1" customHeight="1" x14ac:dyDescent="0.3">
      <c r="A1831" s="359" t="s">
        <v>2671</v>
      </c>
      <c r="B1831" s="111">
        <v>2016</v>
      </c>
      <c r="C1831" s="111">
        <v>9</v>
      </c>
      <c r="D1831" s="112" t="s">
        <v>2298</v>
      </c>
      <c r="E1831" s="113">
        <v>42614</v>
      </c>
      <c r="F1831" s="113">
        <v>42643</v>
      </c>
      <c r="G1831" s="114">
        <f t="shared" ca="1" si="6435"/>
        <v>0</v>
      </c>
      <c r="H1831" s="115" t="s">
        <v>74</v>
      </c>
      <c r="I1831" s="115" t="s">
        <v>408</v>
      </c>
      <c r="J1831" s="115" t="s">
        <v>2673</v>
      </c>
      <c r="K1831" s="116" t="str">
        <f t="shared" ca="1" si="6436"/>
        <v>Completed</v>
      </c>
      <c r="L1831" s="111" t="s">
        <v>82</v>
      </c>
      <c r="M1831" s="111" t="s">
        <v>58</v>
      </c>
      <c r="N1831" s="111" t="s">
        <v>78</v>
      </c>
      <c r="O1831" s="111" t="s">
        <v>60</v>
      </c>
      <c r="P1831" s="111" t="s">
        <v>79</v>
      </c>
      <c r="Q1831" s="111" t="s">
        <v>79</v>
      </c>
      <c r="R1831" s="117">
        <v>0.5</v>
      </c>
      <c r="S1831" s="117">
        <v>4.5</v>
      </c>
      <c r="T1831" s="118">
        <v>1200000</v>
      </c>
      <c r="U1831" s="118">
        <v>1124583</v>
      </c>
      <c r="V1831" s="116">
        <f t="shared" si="6437"/>
        <v>75417</v>
      </c>
      <c r="W1831" s="116">
        <f t="shared" si="6438"/>
        <v>1124583</v>
      </c>
      <c r="X1831" s="118">
        <v>31002</v>
      </c>
      <c r="Y1831" s="119">
        <f t="shared" si="6439"/>
        <v>2.7567551705832295E-2</v>
      </c>
      <c r="Z1831" s="120">
        <f t="shared" si="6440"/>
        <v>0.16127991742468228</v>
      </c>
      <c r="AA1831" s="121">
        <f t="shared" si="6441"/>
        <v>600</v>
      </c>
      <c r="AB1831" s="122">
        <f t="shared" si="6442"/>
        <v>562.29150000000004</v>
      </c>
      <c r="AC1831" s="121">
        <f t="shared" si="6443"/>
        <v>-37.708499999999958</v>
      </c>
      <c r="AD1831" s="123">
        <f t="shared" si="6444"/>
        <v>5400</v>
      </c>
      <c r="AE1831" s="293">
        <v>5000</v>
      </c>
      <c r="AF1831" s="124">
        <f t="shared" si="6445"/>
        <v>-400</v>
      </c>
      <c r="AG1831" s="124">
        <v>0</v>
      </c>
      <c r="AH1831" s="124">
        <f t="shared" si="6446"/>
        <v>4437.7084999999997</v>
      </c>
      <c r="AI1831" s="340">
        <f t="shared" si="6447"/>
        <v>0.88754169999999999</v>
      </c>
      <c r="AK1831"/>
    </row>
    <row r="1832" spans="1:37" ht="15.75" hidden="1" customHeight="1" thickBot="1" x14ac:dyDescent="0.3">
      <c r="A1832" s="360" t="s">
        <v>2672</v>
      </c>
      <c r="B1832" s="157">
        <v>2016</v>
      </c>
      <c r="C1832" s="157">
        <v>9</v>
      </c>
      <c r="D1832" s="342" t="s">
        <v>2298</v>
      </c>
      <c r="E1832" s="159">
        <v>42614</v>
      </c>
      <c r="F1832" s="159">
        <v>42643</v>
      </c>
      <c r="G1832" s="343">
        <f t="shared" ca="1" si="6435"/>
        <v>0</v>
      </c>
      <c r="H1832" s="156" t="s">
        <v>74</v>
      </c>
      <c r="I1832" s="156" t="s">
        <v>408</v>
      </c>
      <c r="J1832" s="156" t="s">
        <v>2673</v>
      </c>
      <c r="K1832" s="344" t="str">
        <f t="shared" ca="1" si="6436"/>
        <v>Completed</v>
      </c>
      <c r="L1832" s="157" t="s">
        <v>64</v>
      </c>
      <c r="M1832" s="157" t="s">
        <v>58</v>
      </c>
      <c r="N1832" s="157" t="s">
        <v>78</v>
      </c>
      <c r="O1832" s="157" t="s">
        <v>60</v>
      </c>
      <c r="P1832" s="157" t="s">
        <v>79</v>
      </c>
      <c r="Q1832" s="157" t="s">
        <v>79</v>
      </c>
      <c r="R1832" s="158">
        <v>2.5</v>
      </c>
      <c r="S1832" s="158">
        <v>4.5</v>
      </c>
      <c r="T1832" s="345">
        <v>350000</v>
      </c>
      <c r="U1832" s="345">
        <v>350012</v>
      </c>
      <c r="V1832" s="344">
        <f t="shared" si="6437"/>
        <v>0</v>
      </c>
      <c r="W1832" s="344">
        <f t="shared" si="6438"/>
        <v>350000</v>
      </c>
      <c r="X1832" s="345">
        <v>6129</v>
      </c>
      <c r="Y1832" s="346">
        <f t="shared" si="6439"/>
        <v>1.7510828200175993E-2</v>
      </c>
      <c r="Z1832" s="347">
        <f t="shared" si="6440"/>
        <v>0.19709577418828519</v>
      </c>
      <c r="AA1832" s="348">
        <f t="shared" si="6441"/>
        <v>875</v>
      </c>
      <c r="AB1832" s="349">
        <f t="shared" si="6442"/>
        <v>875</v>
      </c>
      <c r="AC1832" s="348">
        <f t="shared" si="6443"/>
        <v>0</v>
      </c>
      <c r="AD1832" s="350">
        <f t="shared" si="6444"/>
        <v>1575</v>
      </c>
      <c r="AE1832" s="351">
        <v>1208</v>
      </c>
      <c r="AF1832" s="352">
        <f t="shared" si="6445"/>
        <v>-367</v>
      </c>
      <c r="AG1832" s="352">
        <v>0</v>
      </c>
      <c r="AH1832" s="352">
        <f t="shared" si="6446"/>
        <v>333</v>
      </c>
      <c r="AI1832" s="353">
        <f t="shared" si="6447"/>
        <v>0.27566225165562913</v>
      </c>
      <c r="AK1832"/>
    </row>
    <row r="1833" spans="1:37" ht="15" hidden="1" customHeight="1" x14ac:dyDescent="0.3">
      <c r="A1833" s="359" t="s">
        <v>2674</v>
      </c>
      <c r="B1833" s="111">
        <v>2016</v>
      </c>
      <c r="C1833" s="111">
        <v>9</v>
      </c>
      <c r="D1833" s="112" t="s">
        <v>2298</v>
      </c>
      <c r="E1833" s="113">
        <v>42633</v>
      </c>
      <c r="F1833" s="113">
        <v>42643</v>
      </c>
      <c r="G1833" s="114">
        <f t="shared" ca="1" si="6435"/>
        <v>0</v>
      </c>
      <c r="H1833" s="115" t="s">
        <v>74</v>
      </c>
      <c r="I1833" s="115" t="s">
        <v>743</v>
      </c>
      <c r="J1833" s="115" t="s">
        <v>2678</v>
      </c>
      <c r="K1833" s="116" t="str">
        <f t="shared" ca="1" si="6436"/>
        <v>Completed</v>
      </c>
      <c r="L1833" s="111" t="s">
        <v>2120</v>
      </c>
      <c r="M1833" s="111" t="s">
        <v>58</v>
      </c>
      <c r="N1833" s="111" t="s">
        <v>59</v>
      </c>
      <c r="O1833" s="111" t="s">
        <v>60</v>
      </c>
      <c r="P1833" s="111" t="s">
        <v>61</v>
      </c>
      <c r="Q1833" s="111" t="s">
        <v>62</v>
      </c>
      <c r="R1833" s="117">
        <v>0.25</v>
      </c>
      <c r="S1833" s="117">
        <v>4.5</v>
      </c>
      <c r="T1833" s="118">
        <v>1500000</v>
      </c>
      <c r="U1833" s="118">
        <v>1500117</v>
      </c>
      <c r="V1833" s="116">
        <f t="shared" si="6437"/>
        <v>0</v>
      </c>
      <c r="W1833" s="116">
        <f t="shared" si="6438"/>
        <v>1500000</v>
      </c>
      <c r="X1833" s="118">
        <v>279</v>
      </c>
      <c r="Y1833" s="119">
        <f t="shared" si="6439"/>
        <v>1.8598549313153574E-4</v>
      </c>
      <c r="Z1833" s="120">
        <f t="shared" si="6440"/>
        <v>21.50537634408602</v>
      </c>
      <c r="AA1833" s="121">
        <f t="shared" si="6441"/>
        <v>375</v>
      </c>
      <c r="AB1833" s="122">
        <f t="shared" si="6442"/>
        <v>375</v>
      </c>
      <c r="AC1833" s="121">
        <f t="shared" si="6443"/>
        <v>0</v>
      </c>
      <c r="AD1833" s="123">
        <f t="shared" si="6444"/>
        <v>6750</v>
      </c>
      <c r="AE1833" s="293">
        <v>6000</v>
      </c>
      <c r="AF1833" s="124">
        <f t="shared" si="6445"/>
        <v>-750</v>
      </c>
      <c r="AG1833" s="124">
        <v>0</v>
      </c>
      <c r="AH1833" s="124">
        <f t="shared" si="6446"/>
        <v>5625</v>
      </c>
      <c r="AI1833" s="340">
        <f t="shared" si="6447"/>
        <v>0.9375</v>
      </c>
      <c r="AK1833"/>
    </row>
    <row r="1834" spans="1:37" ht="15" hidden="1" customHeight="1" x14ac:dyDescent="0.3">
      <c r="A1834" s="361" t="s">
        <v>2675</v>
      </c>
      <c r="B1834" s="97">
        <v>2016</v>
      </c>
      <c r="C1834" s="97">
        <v>9</v>
      </c>
      <c r="D1834" s="98" t="s">
        <v>2298</v>
      </c>
      <c r="E1834" s="99">
        <v>42633</v>
      </c>
      <c r="F1834" s="99">
        <v>42643</v>
      </c>
      <c r="G1834" s="100">
        <f t="shared" ca="1" si="6435"/>
        <v>0</v>
      </c>
      <c r="H1834" s="96" t="s">
        <v>74</v>
      </c>
      <c r="I1834" s="96" t="s">
        <v>743</v>
      </c>
      <c r="J1834" s="96" t="s">
        <v>2678</v>
      </c>
      <c r="K1834" s="101" t="str">
        <f t="shared" ca="1" si="6436"/>
        <v>Completed</v>
      </c>
      <c r="L1834" s="97" t="s">
        <v>64</v>
      </c>
      <c r="M1834" s="97" t="s">
        <v>58</v>
      </c>
      <c r="N1834" s="97" t="s">
        <v>59</v>
      </c>
      <c r="O1834" s="97" t="s">
        <v>60</v>
      </c>
      <c r="P1834" s="97" t="s">
        <v>61</v>
      </c>
      <c r="Q1834" s="97" t="s">
        <v>62</v>
      </c>
      <c r="R1834" s="102">
        <v>0.2</v>
      </c>
      <c r="S1834" s="102">
        <v>4.5</v>
      </c>
      <c r="T1834" s="103">
        <v>1000000</v>
      </c>
      <c r="U1834" s="103">
        <v>1000140</v>
      </c>
      <c r="V1834" s="101">
        <f t="shared" si="6437"/>
        <v>0</v>
      </c>
      <c r="W1834" s="101">
        <f t="shared" si="6438"/>
        <v>1000000</v>
      </c>
      <c r="X1834" s="103">
        <v>440</v>
      </c>
      <c r="Y1834" s="104">
        <f t="shared" si="6439"/>
        <v>4.3993840862279279E-4</v>
      </c>
      <c r="Z1834" s="105">
        <f t="shared" si="6440"/>
        <v>9.0909090909090917</v>
      </c>
      <c r="AA1834" s="106">
        <f t="shared" si="6441"/>
        <v>200</v>
      </c>
      <c r="AB1834" s="107">
        <f t="shared" si="6442"/>
        <v>200</v>
      </c>
      <c r="AC1834" s="106">
        <f t="shared" si="6443"/>
        <v>0</v>
      </c>
      <c r="AD1834" s="108">
        <f t="shared" si="6444"/>
        <v>4500</v>
      </c>
      <c r="AE1834" s="298">
        <v>4000</v>
      </c>
      <c r="AF1834" s="109">
        <f t="shared" si="6445"/>
        <v>-500</v>
      </c>
      <c r="AG1834" s="109">
        <v>0</v>
      </c>
      <c r="AH1834" s="109">
        <f t="shared" si="6446"/>
        <v>3800</v>
      </c>
      <c r="AI1834" s="341">
        <f t="shared" si="6447"/>
        <v>0.95</v>
      </c>
      <c r="AK1834"/>
    </row>
    <row r="1835" spans="1:37" ht="15" hidden="1" customHeight="1" x14ac:dyDescent="0.3">
      <c r="A1835" s="361" t="s">
        <v>2676</v>
      </c>
      <c r="B1835" s="97">
        <v>2016</v>
      </c>
      <c r="C1835" s="97">
        <v>9</v>
      </c>
      <c r="D1835" s="98" t="s">
        <v>2298</v>
      </c>
      <c r="E1835" s="99">
        <v>42633</v>
      </c>
      <c r="F1835" s="99">
        <v>42643</v>
      </c>
      <c r="G1835" s="100">
        <f t="shared" ca="1" si="6435"/>
        <v>0</v>
      </c>
      <c r="H1835" s="96" t="s">
        <v>74</v>
      </c>
      <c r="I1835" s="96" t="s">
        <v>743</v>
      </c>
      <c r="J1835" s="96" t="s">
        <v>2678</v>
      </c>
      <c r="K1835" s="101" t="str">
        <f t="shared" ca="1" si="6436"/>
        <v>Completed</v>
      </c>
      <c r="L1835" s="97" t="s">
        <v>1773</v>
      </c>
      <c r="M1835" s="97" t="s">
        <v>58</v>
      </c>
      <c r="N1835" s="97" t="s">
        <v>59</v>
      </c>
      <c r="O1835" s="97" t="s">
        <v>60</v>
      </c>
      <c r="P1835" s="97" t="s">
        <v>61</v>
      </c>
      <c r="Q1835" s="97" t="s">
        <v>62</v>
      </c>
      <c r="R1835" s="102">
        <v>0.35</v>
      </c>
      <c r="S1835" s="102">
        <v>4.5</v>
      </c>
      <c r="T1835" s="103">
        <v>1000000</v>
      </c>
      <c r="U1835" s="103">
        <v>1000407</v>
      </c>
      <c r="V1835" s="101">
        <f t="shared" si="6437"/>
        <v>0</v>
      </c>
      <c r="W1835" s="101">
        <f t="shared" si="6438"/>
        <v>1000000</v>
      </c>
      <c r="X1835" s="103">
        <v>614</v>
      </c>
      <c r="Y1835" s="104">
        <f t="shared" si="6439"/>
        <v>6.1375020366710752E-4</v>
      </c>
      <c r="Z1835" s="105">
        <f t="shared" si="6440"/>
        <v>6.5146579804560263</v>
      </c>
      <c r="AA1835" s="106">
        <f t="shared" si="6441"/>
        <v>350</v>
      </c>
      <c r="AB1835" s="107">
        <f t="shared" si="6442"/>
        <v>350</v>
      </c>
      <c r="AC1835" s="106">
        <f t="shared" si="6443"/>
        <v>0</v>
      </c>
      <c r="AD1835" s="108">
        <f t="shared" si="6444"/>
        <v>4500</v>
      </c>
      <c r="AE1835" s="298">
        <v>4000</v>
      </c>
      <c r="AF1835" s="109">
        <f t="shared" si="6445"/>
        <v>-500</v>
      </c>
      <c r="AG1835" s="109">
        <v>0</v>
      </c>
      <c r="AH1835" s="109">
        <f t="shared" si="6446"/>
        <v>3650</v>
      </c>
      <c r="AI1835" s="341">
        <f t="shared" si="6447"/>
        <v>0.91249999999999998</v>
      </c>
      <c r="AK1835"/>
    </row>
    <row r="1836" spans="1:37" ht="15" hidden="1" customHeight="1" x14ac:dyDescent="0.3">
      <c r="A1836" s="361" t="s">
        <v>2938</v>
      </c>
      <c r="B1836" s="97">
        <v>2016</v>
      </c>
      <c r="C1836" s="97">
        <v>9</v>
      </c>
      <c r="D1836" s="98" t="s">
        <v>2298</v>
      </c>
      <c r="E1836" s="99">
        <v>42633</v>
      </c>
      <c r="F1836" s="99">
        <v>42643</v>
      </c>
      <c r="G1836" s="100">
        <f t="shared" ca="1" si="6435"/>
        <v>0</v>
      </c>
      <c r="H1836" s="96" t="s">
        <v>74</v>
      </c>
      <c r="I1836" s="96" t="s">
        <v>743</v>
      </c>
      <c r="J1836" s="96" t="s">
        <v>2678</v>
      </c>
      <c r="K1836" s="101" t="str">
        <f t="shared" ca="1" si="6436"/>
        <v>Completed</v>
      </c>
      <c r="L1836" s="97" t="s">
        <v>2917</v>
      </c>
      <c r="M1836" s="97" t="s">
        <v>58</v>
      </c>
      <c r="N1836" s="97" t="s">
        <v>59</v>
      </c>
      <c r="O1836" s="97" t="s">
        <v>60</v>
      </c>
      <c r="P1836" s="97" t="s">
        <v>61</v>
      </c>
      <c r="Q1836" s="97" t="s">
        <v>62</v>
      </c>
      <c r="R1836" s="102">
        <v>0</v>
      </c>
      <c r="S1836" s="102">
        <v>4.5</v>
      </c>
      <c r="T1836" s="103">
        <v>0</v>
      </c>
      <c r="U1836" s="103">
        <v>0</v>
      </c>
      <c r="V1836" s="101">
        <f t="shared" si="6437"/>
        <v>0</v>
      </c>
      <c r="W1836" s="101">
        <f t="shared" si="6438"/>
        <v>0</v>
      </c>
      <c r="X1836" s="103">
        <v>0</v>
      </c>
      <c r="Y1836" s="104" t="e">
        <f t="shared" si="6439"/>
        <v>#DIV/0!</v>
      </c>
      <c r="Z1836" s="105" t="e">
        <f t="shared" si="6440"/>
        <v>#DIV/0!</v>
      </c>
      <c r="AA1836" s="106">
        <f t="shared" si="6441"/>
        <v>0</v>
      </c>
      <c r="AB1836" s="107">
        <v>43.837456600000003</v>
      </c>
      <c r="AC1836" s="106">
        <f t="shared" si="6443"/>
        <v>43.837456600000003</v>
      </c>
      <c r="AD1836" s="108">
        <f t="shared" si="6444"/>
        <v>0</v>
      </c>
      <c r="AE1836" s="298">
        <f>IF((SUMIF($J$7:$J$1048576,J1836,$U$7:$U$1048576))&gt;(SUMIF($J$7:$J$1048576,J1836,$T$7:$T$1048576)),AD1836,(IF(O1836="cpv",(U1836*S1836),(U1836*S1836/1000))))</f>
        <v>0</v>
      </c>
      <c r="AF1836" s="109">
        <f t="shared" si="6445"/>
        <v>0</v>
      </c>
      <c r="AG1836" s="109">
        <v>0</v>
      </c>
      <c r="AH1836" s="109">
        <f t="shared" si="6446"/>
        <v>-43.837456600000003</v>
      </c>
      <c r="AI1836" s="341" t="e">
        <f t="shared" si="6447"/>
        <v>#DIV/0!</v>
      </c>
      <c r="AK1836"/>
    </row>
    <row r="1837" spans="1:37" ht="15" hidden="1" customHeight="1" x14ac:dyDescent="0.3">
      <c r="A1837" s="361" t="s">
        <v>2890</v>
      </c>
      <c r="B1837" s="97">
        <v>2016</v>
      </c>
      <c r="C1837" s="97">
        <v>9</v>
      </c>
      <c r="D1837" s="98" t="s">
        <v>2298</v>
      </c>
      <c r="E1837" s="99">
        <v>42633</v>
      </c>
      <c r="F1837" s="99">
        <v>42643</v>
      </c>
      <c r="G1837" s="100">
        <f t="shared" ref="G1837:G1839" ca="1" si="6483">IF($N$1&gt;F1837,0,(F1837-$N$1))</f>
        <v>0</v>
      </c>
      <c r="H1837" s="96" t="s">
        <v>74</v>
      </c>
      <c r="I1837" s="96" t="s">
        <v>743</v>
      </c>
      <c r="J1837" s="96" t="s">
        <v>2678</v>
      </c>
      <c r="K1837" s="101" t="str">
        <f t="shared" ref="K1837:K1839" ca="1" si="6484">IF(F1837=0,$L$3,(IF(G1837=0,$L$1,$L$2)))</f>
        <v>Completed</v>
      </c>
      <c r="L1837" s="97" t="s">
        <v>175</v>
      </c>
      <c r="M1837" s="97" t="s">
        <v>58</v>
      </c>
      <c r="N1837" s="97" t="s">
        <v>59</v>
      </c>
      <c r="O1837" s="97" t="s">
        <v>60</v>
      </c>
      <c r="P1837" s="97" t="s">
        <v>61</v>
      </c>
      <c r="Q1837" s="97" t="s">
        <v>62</v>
      </c>
      <c r="R1837" s="102">
        <v>1</v>
      </c>
      <c r="S1837" s="102">
        <v>4.5</v>
      </c>
      <c r="T1837" s="103">
        <v>1000000</v>
      </c>
      <c r="U1837" s="103">
        <v>1000407</v>
      </c>
      <c r="V1837" s="101">
        <f t="shared" ref="V1837:V1839" si="6485">IF(U1837&gt;T1837,0,T1837-U1837)</f>
        <v>0</v>
      </c>
      <c r="W1837" s="101">
        <f t="shared" ref="W1837:W1839" si="6486">IF(U1837&gt;T1837,T1837,U1837)</f>
        <v>1000000</v>
      </c>
      <c r="X1837" s="103">
        <v>614</v>
      </c>
      <c r="Y1837" s="104">
        <f t="shared" ref="Y1837:Y1839" si="6487">X1837/U1837</f>
        <v>6.1375020366710752E-4</v>
      </c>
      <c r="Z1837" s="105">
        <f t="shared" ref="Z1837:Z1839" si="6488">AE1837/X1837</f>
        <v>6.5146579804560263</v>
      </c>
      <c r="AA1837" s="106">
        <f t="shared" ref="AA1837:AA1839" si="6489">IF(O1837="cpv",(T1837*R1837),(T1837/1000*R1837))</f>
        <v>1000</v>
      </c>
      <c r="AB1837" s="107">
        <v>185.5873503</v>
      </c>
      <c r="AC1837" s="106">
        <f t="shared" ref="AC1837:AC1839" si="6490">AB1837-AA1837</f>
        <v>-814.41264969999997</v>
      </c>
      <c r="AD1837" s="108">
        <f t="shared" ref="AD1837:AD1839" si="6491">IF(O1837="cpv",(T1837*S1837),(T1837/1000*S1837))</f>
        <v>4500</v>
      </c>
      <c r="AE1837" s="298">
        <v>4000</v>
      </c>
      <c r="AF1837" s="109">
        <f t="shared" ref="AF1837:AF1839" si="6492">AE1837-AD1837</f>
        <v>-500</v>
      </c>
      <c r="AG1837" s="109">
        <v>0</v>
      </c>
      <c r="AH1837" s="109">
        <f t="shared" ref="AH1837:AH1839" si="6493">AE1837-AB1837-AG1837</f>
        <v>3814.4126497000002</v>
      </c>
      <c r="AI1837" s="341">
        <f t="shared" ref="AI1837:AI1839" si="6494">AH1837/AE1837</f>
        <v>0.95360316242500009</v>
      </c>
      <c r="AK1837"/>
    </row>
    <row r="1838" spans="1:37" ht="15" hidden="1" customHeight="1" x14ac:dyDescent="0.3">
      <c r="A1838" s="361" t="s">
        <v>2944</v>
      </c>
      <c r="B1838" s="97">
        <v>2016</v>
      </c>
      <c r="C1838" s="97">
        <v>9</v>
      </c>
      <c r="D1838" s="98" t="s">
        <v>2298</v>
      </c>
      <c r="E1838" s="99">
        <v>42633</v>
      </c>
      <c r="F1838" s="99">
        <v>42643</v>
      </c>
      <c r="G1838" s="100">
        <f t="shared" ref="G1838" ca="1" si="6495">IF($N$1&gt;F1838,0,(F1838-$N$1))</f>
        <v>0</v>
      </c>
      <c r="H1838" s="96" t="s">
        <v>74</v>
      </c>
      <c r="I1838" s="96" t="s">
        <v>743</v>
      </c>
      <c r="J1838" s="96" t="s">
        <v>2678</v>
      </c>
      <c r="K1838" s="101" t="str">
        <f t="shared" ref="K1838" ca="1" si="6496">IF(F1838=0,$L$3,(IF(G1838=0,$L$1,$L$2)))</f>
        <v>Completed</v>
      </c>
      <c r="L1838" s="97" t="s">
        <v>2943</v>
      </c>
      <c r="M1838" s="97" t="s">
        <v>58</v>
      </c>
      <c r="N1838" s="97" t="s">
        <v>59</v>
      </c>
      <c r="O1838" s="97" t="s">
        <v>60</v>
      </c>
      <c r="P1838" s="97" t="s">
        <v>61</v>
      </c>
      <c r="Q1838" s="97" t="s">
        <v>62</v>
      </c>
      <c r="R1838" s="102">
        <v>0</v>
      </c>
      <c r="S1838" s="102">
        <v>0</v>
      </c>
      <c r="T1838" s="103">
        <v>0</v>
      </c>
      <c r="U1838" s="103">
        <v>0</v>
      </c>
      <c r="V1838" s="101">
        <f t="shared" ref="V1838" si="6497">IF(U1838&gt;T1838,0,T1838-U1838)</f>
        <v>0</v>
      </c>
      <c r="W1838" s="101">
        <f t="shared" ref="W1838" si="6498">IF(U1838&gt;T1838,T1838,U1838)</f>
        <v>0</v>
      </c>
      <c r="X1838" s="103">
        <v>0</v>
      </c>
      <c r="Y1838" s="104" t="e">
        <f t="shared" ref="Y1838" si="6499">X1838/U1838</f>
        <v>#DIV/0!</v>
      </c>
      <c r="Z1838" s="105" t="e">
        <f t="shared" ref="Z1838" si="6500">AE1838/X1838</f>
        <v>#DIV/0!</v>
      </c>
      <c r="AA1838" s="106">
        <f t="shared" ref="AA1838" si="6501">IF(O1838="cpv",(T1838*R1838),(T1838/1000*R1838))</f>
        <v>0</v>
      </c>
      <c r="AB1838" s="107">
        <v>348.39</v>
      </c>
      <c r="AC1838" s="106">
        <f t="shared" ref="AC1838" si="6502">AB1838-AA1838</f>
        <v>348.39</v>
      </c>
      <c r="AD1838" s="108">
        <f t="shared" ref="AD1838" si="6503">IF(O1838="cpv",(T1838*S1838),(T1838/1000*S1838))</f>
        <v>0</v>
      </c>
      <c r="AE1838" s="298">
        <f>IF((SUMIF($J$7:$J$1048576,J1838,$U$7:$U$1048576))&gt;(SUMIF($J$7:$J$1048576,J1838,$T$7:$T$1048576)),AD1838,(IF(O1838="cpv",(U1838*S1838),(U1838*S1838/1000))))</f>
        <v>0</v>
      </c>
      <c r="AF1838" s="109">
        <f t="shared" ref="AF1838" si="6504">AE1838-AD1838</f>
        <v>0</v>
      </c>
      <c r="AG1838" s="109">
        <v>0</v>
      </c>
      <c r="AH1838" s="109">
        <f t="shared" ref="AH1838" si="6505">AE1838-AB1838-AG1838</f>
        <v>-348.39</v>
      </c>
      <c r="AI1838" s="341" t="e">
        <f t="shared" ref="AI1838" si="6506">AH1838/AE1838</f>
        <v>#DIV/0!</v>
      </c>
      <c r="AK1838"/>
    </row>
    <row r="1839" spans="1:37" ht="15" hidden="1" customHeight="1" x14ac:dyDescent="0.3">
      <c r="A1839" s="361" t="s">
        <v>2891</v>
      </c>
      <c r="B1839" s="97">
        <v>2016</v>
      </c>
      <c r="C1839" s="97">
        <v>9</v>
      </c>
      <c r="D1839" s="98" t="s">
        <v>2298</v>
      </c>
      <c r="E1839" s="99">
        <v>42633</v>
      </c>
      <c r="F1839" s="99">
        <v>42643</v>
      </c>
      <c r="G1839" s="100">
        <f t="shared" ca="1" si="6483"/>
        <v>0</v>
      </c>
      <c r="H1839" s="96" t="s">
        <v>74</v>
      </c>
      <c r="I1839" s="96" t="s">
        <v>743</v>
      </c>
      <c r="J1839" s="96" t="s">
        <v>2678</v>
      </c>
      <c r="K1839" s="101" t="str">
        <f t="shared" ca="1" si="6484"/>
        <v>Completed</v>
      </c>
      <c r="L1839" s="97" t="s">
        <v>1372</v>
      </c>
      <c r="M1839" s="97" t="s">
        <v>58</v>
      </c>
      <c r="N1839" s="97" t="s">
        <v>59</v>
      </c>
      <c r="O1839" s="97" t="s">
        <v>60</v>
      </c>
      <c r="P1839" s="97" t="s">
        <v>61</v>
      </c>
      <c r="Q1839" s="97" t="s">
        <v>62</v>
      </c>
      <c r="R1839" s="102">
        <v>1.6713629999999999</v>
      </c>
      <c r="S1839" s="102">
        <v>4.5</v>
      </c>
      <c r="T1839" s="103">
        <v>17931</v>
      </c>
      <c r="U1839" s="103">
        <f>T1839</f>
        <v>17931</v>
      </c>
      <c r="V1839" s="101">
        <f t="shared" si="6485"/>
        <v>0</v>
      </c>
      <c r="W1839" s="101">
        <f t="shared" si="6486"/>
        <v>17931</v>
      </c>
      <c r="X1839" s="103">
        <v>1</v>
      </c>
      <c r="Y1839" s="104">
        <f t="shared" si="6487"/>
        <v>5.5769338017957727E-5</v>
      </c>
      <c r="Z1839" s="105">
        <f t="shared" si="6488"/>
        <v>80.68950000000001</v>
      </c>
      <c r="AA1839" s="106">
        <f t="shared" si="6489"/>
        <v>29.969209953</v>
      </c>
      <c r="AB1839" s="107">
        <f t="shared" ref="AB1839" si="6507">IF(O1839="cpv",(IF(V1839&gt;0,U1839*R1839,AA1839)),(IF(V1839&gt;0,U1839/1000*R1839,AA1839)))</f>
        <v>29.969209953</v>
      </c>
      <c r="AC1839" s="106">
        <f t="shared" si="6490"/>
        <v>0</v>
      </c>
      <c r="AD1839" s="108">
        <f t="shared" si="6491"/>
        <v>80.68950000000001</v>
      </c>
      <c r="AE1839" s="298">
        <f>IF((SUMIF($J$7:$J$1048576,J1839,$U$7:$U$1048576))&gt;(SUMIF($J$7:$J$1048576,J1839,$T$7:$T$1048576)),AD1839,(IF(O1839="cpv",(U1839*S1839),(U1839*S1839/1000))))</f>
        <v>80.68950000000001</v>
      </c>
      <c r="AF1839" s="109">
        <f t="shared" si="6492"/>
        <v>0</v>
      </c>
      <c r="AG1839" s="109">
        <v>0</v>
      </c>
      <c r="AH1839" s="109">
        <f t="shared" si="6493"/>
        <v>50.720290047000006</v>
      </c>
      <c r="AI1839" s="341">
        <f t="shared" si="6494"/>
        <v>0.62858599999999998</v>
      </c>
      <c r="AK1839"/>
    </row>
    <row r="1840" spans="1:37" ht="15.75" hidden="1" customHeight="1" thickBot="1" x14ac:dyDescent="0.3">
      <c r="A1840" s="360" t="s">
        <v>2677</v>
      </c>
      <c r="B1840" s="157">
        <v>2016</v>
      </c>
      <c r="C1840" s="157">
        <v>9</v>
      </c>
      <c r="D1840" s="342" t="s">
        <v>2298</v>
      </c>
      <c r="E1840" s="159">
        <v>42633</v>
      </c>
      <c r="F1840" s="159">
        <v>42643</v>
      </c>
      <c r="G1840" s="343">
        <f t="shared" ca="1" si="6435"/>
        <v>0</v>
      </c>
      <c r="H1840" s="156" t="s">
        <v>74</v>
      </c>
      <c r="I1840" s="156" t="s">
        <v>743</v>
      </c>
      <c r="J1840" s="156" t="s">
        <v>2678</v>
      </c>
      <c r="K1840" s="344" t="str">
        <f t="shared" ca="1" si="6436"/>
        <v>Completed</v>
      </c>
      <c r="L1840" s="157" t="s">
        <v>82</v>
      </c>
      <c r="M1840" s="157" t="s">
        <v>58</v>
      </c>
      <c r="N1840" s="157" t="s">
        <v>78</v>
      </c>
      <c r="O1840" s="157" t="s">
        <v>60</v>
      </c>
      <c r="P1840" s="157" t="s">
        <v>79</v>
      </c>
      <c r="Q1840" s="157" t="s">
        <v>79</v>
      </c>
      <c r="R1840" s="158">
        <v>0.5</v>
      </c>
      <c r="S1840" s="158">
        <v>4.5</v>
      </c>
      <c r="T1840" s="345">
        <v>1500000</v>
      </c>
      <c r="U1840" s="345">
        <v>1500018</v>
      </c>
      <c r="V1840" s="344">
        <f t="shared" si="6437"/>
        <v>0</v>
      </c>
      <c r="W1840" s="344">
        <f t="shared" si="6438"/>
        <v>1500000</v>
      </c>
      <c r="X1840" s="345"/>
      <c r="Y1840" s="346">
        <f t="shared" si="6439"/>
        <v>0</v>
      </c>
      <c r="Z1840" s="347" t="e">
        <f t="shared" si="6440"/>
        <v>#DIV/0!</v>
      </c>
      <c r="AA1840" s="348">
        <f t="shared" si="6441"/>
        <v>750</v>
      </c>
      <c r="AB1840" s="349">
        <f t="shared" si="6442"/>
        <v>750</v>
      </c>
      <c r="AC1840" s="348">
        <f t="shared" si="6443"/>
        <v>0</v>
      </c>
      <c r="AD1840" s="350">
        <f t="shared" si="6444"/>
        <v>6750</v>
      </c>
      <c r="AE1840" s="351">
        <v>1843.8705000000009</v>
      </c>
      <c r="AF1840" s="352">
        <f t="shared" si="6445"/>
        <v>-4906.1294999999991</v>
      </c>
      <c r="AG1840" s="352">
        <v>0</v>
      </c>
      <c r="AH1840" s="352">
        <f t="shared" si="6446"/>
        <v>1093.8705000000009</v>
      </c>
      <c r="AI1840" s="353">
        <f t="shared" si="6447"/>
        <v>0.593246922709594</v>
      </c>
      <c r="AK1840"/>
    </row>
    <row r="1841" spans="1:37" ht="15.75" hidden="1" customHeight="1" thickBot="1" x14ac:dyDescent="0.3">
      <c r="A1841" s="359" t="s">
        <v>2679</v>
      </c>
      <c r="B1841" s="111">
        <v>2016</v>
      </c>
      <c r="C1841" s="111">
        <v>9</v>
      </c>
      <c r="D1841" s="112" t="s">
        <v>2298</v>
      </c>
      <c r="E1841" s="143">
        <v>42633</v>
      </c>
      <c r="F1841" s="113">
        <v>42643</v>
      </c>
      <c r="G1841" s="114">
        <f t="shared" ca="1" si="6435"/>
        <v>0</v>
      </c>
      <c r="H1841" s="115" t="s">
        <v>74</v>
      </c>
      <c r="I1841" s="115" t="s">
        <v>743</v>
      </c>
      <c r="J1841" s="115" t="s">
        <v>2681</v>
      </c>
      <c r="K1841" s="116" t="str">
        <f t="shared" ca="1" si="6436"/>
        <v>Completed</v>
      </c>
      <c r="L1841" s="111" t="s">
        <v>82</v>
      </c>
      <c r="M1841" s="111" t="s">
        <v>58</v>
      </c>
      <c r="N1841" s="111" t="s">
        <v>306</v>
      </c>
      <c r="O1841" s="111" t="s">
        <v>60</v>
      </c>
      <c r="P1841" s="111" t="s">
        <v>79</v>
      </c>
      <c r="Q1841" s="111" t="s">
        <v>79</v>
      </c>
      <c r="R1841" s="117">
        <v>2.5</v>
      </c>
      <c r="S1841" s="117">
        <v>7.5</v>
      </c>
      <c r="T1841" s="118">
        <v>159595</v>
      </c>
      <c r="U1841" s="118">
        <v>159595</v>
      </c>
      <c r="V1841" s="116">
        <f t="shared" si="6437"/>
        <v>0</v>
      </c>
      <c r="W1841" s="116">
        <f t="shared" si="6438"/>
        <v>159595</v>
      </c>
      <c r="X1841" s="118">
        <v>1893</v>
      </c>
      <c r="Y1841" s="119">
        <f t="shared" si="6439"/>
        <v>1.1861273849431373E-2</v>
      </c>
      <c r="Z1841" s="120">
        <f t="shared" si="6440"/>
        <v>0.57267828843106172</v>
      </c>
      <c r="AA1841" s="121">
        <f t="shared" si="6441"/>
        <v>398.98750000000001</v>
      </c>
      <c r="AB1841" s="122">
        <f t="shared" si="6442"/>
        <v>398.98750000000001</v>
      </c>
      <c r="AC1841" s="121">
        <f t="shared" si="6443"/>
        <v>0</v>
      </c>
      <c r="AD1841" s="123">
        <f t="shared" si="6444"/>
        <v>1196.9625000000001</v>
      </c>
      <c r="AE1841" s="293">
        <v>1084.08</v>
      </c>
      <c r="AF1841" s="124">
        <f t="shared" si="6445"/>
        <v>-112.88250000000016</v>
      </c>
      <c r="AG1841" s="124">
        <v>0</v>
      </c>
      <c r="AH1841" s="124">
        <f t="shared" si="6446"/>
        <v>685.09249999999997</v>
      </c>
      <c r="AI1841" s="340">
        <f t="shared" si="6447"/>
        <v>0.6319575123607114</v>
      </c>
      <c r="AK1841"/>
    </row>
    <row r="1842" spans="1:37" ht="15.75" hidden="1" customHeight="1" thickBot="1" x14ac:dyDescent="0.3">
      <c r="A1842" s="360" t="s">
        <v>2680</v>
      </c>
      <c r="B1842" s="157">
        <v>2016</v>
      </c>
      <c r="C1842" s="157">
        <v>9</v>
      </c>
      <c r="D1842" s="342" t="s">
        <v>2298</v>
      </c>
      <c r="E1842" s="159">
        <v>42633</v>
      </c>
      <c r="F1842" s="159">
        <v>42643</v>
      </c>
      <c r="G1842" s="343">
        <f t="shared" ref="G1842:G1934" ca="1" si="6508">IF($N$1&gt;F1842,0,(F1842-$N$1))</f>
        <v>0</v>
      </c>
      <c r="H1842" s="156" t="s">
        <v>74</v>
      </c>
      <c r="I1842" s="156" t="s">
        <v>743</v>
      </c>
      <c r="J1842" s="156" t="s">
        <v>2681</v>
      </c>
      <c r="K1842" s="344" t="str">
        <f t="shared" ref="K1842:K1934" ca="1" si="6509">IF(F1842=0,$L$3,(IF(G1842=0,$L$1,$L$2)))</f>
        <v>Completed</v>
      </c>
      <c r="L1842" s="157" t="s">
        <v>2066</v>
      </c>
      <c r="M1842" s="157" t="s">
        <v>58</v>
      </c>
      <c r="N1842" s="157" t="s">
        <v>306</v>
      </c>
      <c r="O1842" s="157" t="s">
        <v>60</v>
      </c>
      <c r="P1842" s="157" t="s">
        <v>79</v>
      </c>
      <c r="Q1842" s="157" t="s">
        <v>79</v>
      </c>
      <c r="R1842" s="158">
        <v>2.25</v>
      </c>
      <c r="S1842" s="158">
        <v>7.5</v>
      </c>
      <c r="T1842" s="345">
        <v>266666</v>
      </c>
      <c r="U1842" s="345">
        <v>304312</v>
      </c>
      <c r="V1842" s="344">
        <f t="shared" ref="V1842:V1934" si="6510">IF(U1842&gt;T1842,0,T1842-U1842)</f>
        <v>0</v>
      </c>
      <c r="W1842" s="344">
        <f t="shared" ref="W1842:W1934" si="6511">IF(U1842&gt;T1842,T1842,U1842)</f>
        <v>266666</v>
      </c>
      <c r="X1842" s="345">
        <v>7079</v>
      </c>
      <c r="Y1842" s="346">
        <f t="shared" ref="Y1842:Y1934" si="6512">X1842/U1842</f>
        <v>2.3262309734745919E-2</v>
      </c>
      <c r="Z1842" s="347">
        <f t="shared" ref="Z1842:Z1934" si="6513">AE1842/X1842</f>
        <v>0.28252507416301736</v>
      </c>
      <c r="AA1842" s="348">
        <f t="shared" ref="AA1842:AA1934" si="6514">IF(O1842="cpv",(T1842*R1842),(T1842/1000*R1842))</f>
        <v>599.99850000000004</v>
      </c>
      <c r="AB1842" s="349">
        <f t="shared" ref="AB1842:AB1930" si="6515">IF(O1842="cpv",(IF(V1842&gt;0,U1842*R1842,AA1842)),(IF(V1842&gt;0,U1842/1000*R1842,AA1842)))</f>
        <v>599.99850000000004</v>
      </c>
      <c r="AC1842" s="348">
        <f t="shared" ref="AC1842:AC1934" si="6516">AB1842-AA1842</f>
        <v>0</v>
      </c>
      <c r="AD1842" s="350">
        <f t="shared" ref="AD1842:AD1934" si="6517">IF(O1842="cpv",(T1842*S1842),(T1842/1000*S1842))</f>
        <v>1999.9949999999999</v>
      </c>
      <c r="AE1842" s="351">
        <f>IF((SUMIF($J$7:$J$1048576,J1842,$U$7:$U$1048576))&gt;(SUMIF($J$7:$J$1048576,J1842,$T$7:$T$1048576)),AD1842,(IF(O1842="cpv",(U1842*S1842),(U1842*S1842/1000))))</f>
        <v>1999.9949999999999</v>
      </c>
      <c r="AF1842" s="352">
        <f t="shared" ref="AF1842:AF1934" si="6518">AE1842-AD1842</f>
        <v>0</v>
      </c>
      <c r="AG1842" s="352">
        <v>0</v>
      </c>
      <c r="AH1842" s="352">
        <f t="shared" ref="AH1842:AH1934" si="6519">AE1842-AB1842-AG1842</f>
        <v>1399.9964999999997</v>
      </c>
      <c r="AI1842" s="353">
        <f t="shared" ref="AI1842:AI1934" si="6520">AH1842/AE1842</f>
        <v>0.7</v>
      </c>
      <c r="AK1842"/>
    </row>
    <row r="1843" spans="1:37" ht="15" hidden="1" customHeight="1" x14ac:dyDescent="0.3">
      <c r="A1843" s="359" t="s">
        <v>2682</v>
      </c>
      <c r="B1843" s="111">
        <v>2016</v>
      </c>
      <c r="C1843" s="111">
        <v>9</v>
      </c>
      <c r="D1843" s="112" t="s">
        <v>2298</v>
      </c>
      <c r="E1843" s="113">
        <v>42614</v>
      </c>
      <c r="F1843" s="113">
        <v>42643</v>
      </c>
      <c r="G1843" s="114">
        <f t="shared" ca="1" si="6508"/>
        <v>0</v>
      </c>
      <c r="H1843" s="115" t="s">
        <v>74</v>
      </c>
      <c r="I1843" s="115" t="s">
        <v>743</v>
      </c>
      <c r="J1843" s="115" t="s">
        <v>2687</v>
      </c>
      <c r="K1843" s="116" t="str">
        <f t="shared" ca="1" si="6509"/>
        <v>Completed</v>
      </c>
      <c r="L1843" s="111" t="s">
        <v>1773</v>
      </c>
      <c r="M1843" s="111" t="s">
        <v>58</v>
      </c>
      <c r="N1843" s="111" t="s">
        <v>59</v>
      </c>
      <c r="O1843" s="111" t="s">
        <v>60</v>
      </c>
      <c r="P1843" s="111" t="s">
        <v>61</v>
      </c>
      <c r="Q1843" s="111" t="s">
        <v>62</v>
      </c>
      <c r="R1843" s="117">
        <v>0.35</v>
      </c>
      <c r="S1843" s="117">
        <v>1.75</v>
      </c>
      <c r="T1843" s="118">
        <v>2000000</v>
      </c>
      <c r="U1843" s="118">
        <v>2000166</v>
      </c>
      <c r="V1843" s="116">
        <f t="shared" si="6510"/>
        <v>0</v>
      </c>
      <c r="W1843" s="116">
        <f t="shared" si="6511"/>
        <v>2000000</v>
      </c>
      <c r="X1843" s="118">
        <v>2371</v>
      </c>
      <c r="Y1843" s="119">
        <f t="shared" si="6512"/>
        <v>1.1854016116662318E-3</v>
      </c>
      <c r="Z1843" s="120">
        <f t="shared" si="6513"/>
        <v>1.4761703922395613</v>
      </c>
      <c r="AA1843" s="121">
        <f t="shared" si="6514"/>
        <v>700</v>
      </c>
      <c r="AB1843" s="122">
        <f t="shared" si="6515"/>
        <v>700</v>
      </c>
      <c r="AC1843" s="121">
        <f t="shared" si="6516"/>
        <v>0</v>
      </c>
      <c r="AD1843" s="123">
        <f t="shared" si="6517"/>
        <v>3500</v>
      </c>
      <c r="AE1843" s="293">
        <v>3500</v>
      </c>
      <c r="AF1843" s="124">
        <f t="shared" si="6518"/>
        <v>0</v>
      </c>
      <c r="AG1843" s="124">
        <v>0</v>
      </c>
      <c r="AH1843" s="124">
        <f t="shared" si="6519"/>
        <v>2800</v>
      </c>
      <c r="AI1843" s="340">
        <f t="shared" si="6520"/>
        <v>0.8</v>
      </c>
      <c r="AK1843"/>
    </row>
    <row r="1844" spans="1:37" ht="15" hidden="1" customHeight="1" x14ac:dyDescent="0.3">
      <c r="A1844" s="361" t="s">
        <v>2683</v>
      </c>
      <c r="B1844" s="97">
        <v>2016</v>
      </c>
      <c r="C1844" s="97">
        <v>9</v>
      </c>
      <c r="D1844" s="98" t="s">
        <v>2298</v>
      </c>
      <c r="E1844" s="99">
        <v>42614</v>
      </c>
      <c r="F1844" s="99">
        <v>42643</v>
      </c>
      <c r="G1844" s="100">
        <f t="shared" ca="1" si="6508"/>
        <v>0</v>
      </c>
      <c r="H1844" s="96" t="s">
        <v>74</v>
      </c>
      <c r="I1844" s="96" t="s">
        <v>743</v>
      </c>
      <c r="J1844" s="96" t="s">
        <v>2687</v>
      </c>
      <c r="K1844" s="101" t="str">
        <f t="shared" ca="1" si="6509"/>
        <v>Completed</v>
      </c>
      <c r="L1844" s="97" t="s">
        <v>2120</v>
      </c>
      <c r="M1844" s="97" t="s">
        <v>58</v>
      </c>
      <c r="N1844" s="97" t="s">
        <v>59</v>
      </c>
      <c r="O1844" s="97" t="s">
        <v>60</v>
      </c>
      <c r="P1844" s="97" t="s">
        <v>61</v>
      </c>
      <c r="Q1844" s="97" t="s">
        <v>62</v>
      </c>
      <c r="R1844" s="102">
        <v>0.25</v>
      </c>
      <c r="S1844" s="102">
        <v>1.75</v>
      </c>
      <c r="T1844" s="103">
        <v>2000000</v>
      </c>
      <c r="U1844" s="103">
        <v>2000082</v>
      </c>
      <c r="V1844" s="101">
        <f t="shared" si="6510"/>
        <v>0</v>
      </c>
      <c r="W1844" s="101">
        <f t="shared" si="6511"/>
        <v>2000000</v>
      </c>
      <c r="X1844" s="103">
        <v>519</v>
      </c>
      <c r="Y1844" s="104">
        <f t="shared" si="6512"/>
        <v>2.5948936093620162E-4</v>
      </c>
      <c r="Z1844" s="105">
        <f t="shared" si="6513"/>
        <v>6.7437379576107901</v>
      </c>
      <c r="AA1844" s="106">
        <f t="shared" si="6514"/>
        <v>500</v>
      </c>
      <c r="AB1844" s="107">
        <f t="shared" si="6515"/>
        <v>500</v>
      </c>
      <c r="AC1844" s="106">
        <f t="shared" si="6516"/>
        <v>0</v>
      </c>
      <c r="AD1844" s="108">
        <f t="shared" si="6517"/>
        <v>3500</v>
      </c>
      <c r="AE1844" s="298">
        <v>3500</v>
      </c>
      <c r="AF1844" s="109">
        <f t="shared" si="6518"/>
        <v>0</v>
      </c>
      <c r="AG1844" s="109">
        <v>0</v>
      </c>
      <c r="AH1844" s="109">
        <f t="shared" si="6519"/>
        <v>3000</v>
      </c>
      <c r="AI1844" s="341">
        <f t="shared" si="6520"/>
        <v>0.8571428571428571</v>
      </c>
      <c r="AK1844"/>
    </row>
    <row r="1845" spans="1:37" ht="15" hidden="1" customHeight="1" x14ac:dyDescent="0.3">
      <c r="A1845" s="361" t="s">
        <v>2684</v>
      </c>
      <c r="B1845" s="97">
        <v>2016</v>
      </c>
      <c r="C1845" s="97">
        <v>9</v>
      </c>
      <c r="D1845" s="98" t="s">
        <v>2298</v>
      </c>
      <c r="E1845" s="99">
        <v>42614</v>
      </c>
      <c r="F1845" s="99">
        <v>42643</v>
      </c>
      <c r="G1845" s="100">
        <f t="shared" ca="1" si="6508"/>
        <v>0</v>
      </c>
      <c r="H1845" s="96" t="s">
        <v>74</v>
      </c>
      <c r="I1845" s="96" t="s">
        <v>743</v>
      </c>
      <c r="J1845" s="96" t="s">
        <v>2687</v>
      </c>
      <c r="K1845" s="101" t="str">
        <f t="shared" ca="1" si="6509"/>
        <v>Completed</v>
      </c>
      <c r="L1845" s="97" t="s">
        <v>64</v>
      </c>
      <c r="M1845" s="97" t="s">
        <v>58</v>
      </c>
      <c r="N1845" s="97" t="s">
        <v>59</v>
      </c>
      <c r="O1845" s="97" t="s">
        <v>60</v>
      </c>
      <c r="P1845" s="97" t="s">
        <v>61</v>
      </c>
      <c r="Q1845" s="97" t="s">
        <v>62</v>
      </c>
      <c r="R1845" s="102">
        <v>0.2</v>
      </c>
      <c r="S1845" s="102">
        <v>1.75</v>
      </c>
      <c r="T1845" s="103">
        <v>2000000</v>
      </c>
      <c r="U1845" s="103">
        <v>1570211</v>
      </c>
      <c r="V1845" s="101">
        <f t="shared" si="6510"/>
        <v>429789</v>
      </c>
      <c r="W1845" s="101">
        <f t="shared" si="6511"/>
        <v>1570211</v>
      </c>
      <c r="X1845" s="103">
        <v>656</v>
      </c>
      <c r="Y1845" s="104">
        <f t="shared" si="6512"/>
        <v>4.1777824763678255E-4</v>
      </c>
      <c r="Z1845" s="105">
        <f t="shared" si="6513"/>
        <v>4.1920731707317076</v>
      </c>
      <c r="AA1845" s="106">
        <f t="shared" si="6514"/>
        <v>400</v>
      </c>
      <c r="AB1845" s="107">
        <f t="shared" si="6515"/>
        <v>314.04220000000004</v>
      </c>
      <c r="AC1845" s="106">
        <f t="shared" si="6516"/>
        <v>-85.957799999999963</v>
      </c>
      <c r="AD1845" s="108">
        <f t="shared" si="6517"/>
        <v>3500</v>
      </c>
      <c r="AE1845" s="298">
        <v>2750</v>
      </c>
      <c r="AF1845" s="109">
        <f t="shared" si="6518"/>
        <v>-750</v>
      </c>
      <c r="AG1845" s="109">
        <v>0</v>
      </c>
      <c r="AH1845" s="109">
        <f t="shared" si="6519"/>
        <v>2435.9578000000001</v>
      </c>
      <c r="AI1845" s="341">
        <f t="shared" si="6520"/>
        <v>0.88580283636363644</v>
      </c>
      <c r="AK1845"/>
    </row>
    <row r="1846" spans="1:37" ht="15" hidden="1" customHeight="1" x14ac:dyDescent="0.3">
      <c r="A1846" s="361" t="s">
        <v>2685</v>
      </c>
      <c r="B1846" s="97">
        <v>2016</v>
      </c>
      <c r="C1846" s="97">
        <v>9</v>
      </c>
      <c r="D1846" s="98" t="s">
        <v>2298</v>
      </c>
      <c r="E1846" s="99">
        <v>42614</v>
      </c>
      <c r="F1846" s="99">
        <v>42643</v>
      </c>
      <c r="G1846" s="100">
        <f t="shared" ca="1" si="6508"/>
        <v>0</v>
      </c>
      <c r="H1846" s="96" t="s">
        <v>74</v>
      </c>
      <c r="I1846" s="96" t="s">
        <v>743</v>
      </c>
      <c r="J1846" s="96" t="s">
        <v>2687</v>
      </c>
      <c r="K1846" s="101" t="str">
        <f t="shared" ca="1" si="6509"/>
        <v>Completed</v>
      </c>
      <c r="L1846" s="97" t="s">
        <v>57</v>
      </c>
      <c r="M1846" s="97" t="s">
        <v>58</v>
      </c>
      <c r="N1846" s="97" t="s">
        <v>59</v>
      </c>
      <c r="O1846" s="97" t="s">
        <v>60</v>
      </c>
      <c r="P1846" s="97" t="s">
        <v>61</v>
      </c>
      <c r="Q1846" s="97" t="s">
        <v>62</v>
      </c>
      <c r="R1846" s="102">
        <v>0.5</v>
      </c>
      <c r="S1846" s="102">
        <v>1.75</v>
      </c>
      <c r="T1846" s="103">
        <v>1000000</v>
      </c>
      <c r="U1846" s="103">
        <v>2009181</v>
      </c>
      <c r="V1846" s="101">
        <f t="shared" si="6510"/>
        <v>0</v>
      </c>
      <c r="W1846" s="101">
        <f t="shared" si="6511"/>
        <v>1000000</v>
      </c>
      <c r="X1846" s="103"/>
      <c r="Y1846" s="104">
        <f t="shared" si="6512"/>
        <v>0</v>
      </c>
      <c r="Z1846" s="105" t="e">
        <f t="shared" si="6513"/>
        <v>#DIV/0!</v>
      </c>
      <c r="AA1846" s="106">
        <f t="shared" si="6514"/>
        <v>500</v>
      </c>
      <c r="AB1846" s="107">
        <f t="shared" si="6515"/>
        <v>500</v>
      </c>
      <c r="AC1846" s="106">
        <f t="shared" si="6516"/>
        <v>0</v>
      </c>
      <c r="AD1846" s="108">
        <f t="shared" si="6517"/>
        <v>1750</v>
      </c>
      <c r="AE1846" s="298">
        <v>3500</v>
      </c>
      <c r="AF1846" s="109">
        <f t="shared" si="6518"/>
        <v>1750</v>
      </c>
      <c r="AG1846" s="109">
        <v>0</v>
      </c>
      <c r="AH1846" s="109">
        <f t="shared" si="6519"/>
        <v>3000</v>
      </c>
      <c r="AI1846" s="341">
        <f t="shared" si="6520"/>
        <v>0.8571428571428571</v>
      </c>
      <c r="AK1846"/>
    </row>
    <row r="1847" spans="1:37" ht="15.75" hidden="1" customHeight="1" thickBot="1" x14ac:dyDescent="0.3">
      <c r="A1847" s="360" t="s">
        <v>2686</v>
      </c>
      <c r="B1847" s="157">
        <v>2016</v>
      </c>
      <c r="C1847" s="157">
        <v>9</v>
      </c>
      <c r="D1847" s="342" t="s">
        <v>2298</v>
      </c>
      <c r="E1847" s="159">
        <v>42614</v>
      </c>
      <c r="F1847" s="159">
        <v>42643</v>
      </c>
      <c r="G1847" s="343">
        <f t="shared" ca="1" si="6508"/>
        <v>0</v>
      </c>
      <c r="H1847" s="156" t="s">
        <v>74</v>
      </c>
      <c r="I1847" s="156" t="s">
        <v>743</v>
      </c>
      <c r="J1847" s="156" t="s">
        <v>2687</v>
      </c>
      <c r="K1847" s="344" t="str">
        <f t="shared" ca="1" si="6509"/>
        <v>Completed</v>
      </c>
      <c r="L1847" s="157" t="s">
        <v>82</v>
      </c>
      <c r="M1847" s="157" t="s">
        <v>58</v>
      </c>
      <c r="N1847" s="157" t="s">
        <v>78</v>
      </c>
      <c r="O1847" s="157" t="s">
        <v>60</v>
      </c>
      <c r="P1847" s="157" t="s">
        <v>79</v>
      </c>
      <c r="Q1847" s="157" t="s">
        <v>79</v>
      </c>
      <c r="R1847" s="158">
        <v>0.5</v>
      </c>
      <c r="S1847" s="158">
        <v>1.75</v>
      </c>
      <c r="T1847" s="345">
        <v>5000000</v>
      </c>
      <c r="U1847" s="345">
        <v>3724419</v>
      </c>
      <c r="V1847" s="344">
        <f t="shared" si="6510"/>
        <v>1275581</v>
      </c>
      <c r="W1847" s="344">
        <f t="shared" si="6511"/>
        <v>3724419</v>
      </c>
      <c r="X1847" s="345">
        <v>88673</v>
      </c>
      <c r="Y1847" s="346">
        <f t="shared" si="6512"/>
        <v>2.3808545708740074E-2</v>
      </c>
      <c r="Z1847" s="347">
        <f t="shared" si="6513"/>
        <v>7.0483687255421604E-2</v>
      </c>
      <c r="AA1847" s="348">
        <f t="shared" si="6514"/>
        <v>2500</v>
      </c>
      <c r="AB1847" s="349">
        <f t="shared" si="6515"/>
        <v>1862.2094999999999</v>
      </c>
      <c r="AC1847" s="348">
        <f t="shared" si="6516"/>
        <v>-637.79050000000007</v>
      </c>
      <c r="AD1847" s="350">
        <f t="shared" si="6517"/>
        <v>8750</v>
      </c>
      <c r="AE1847" s="351">
        <v>6250</v>
      </c>
      <c r="AF1847" s="352">
        <f t="shared" si="6518"/>
        <v>-2500</v>
      </c>
      <c r="AG1847" s="352">
        <v>0</v>
      </c>
      <c r="AH1847" s="352">
        <f t="shared" si="6519"/>
        <v>4387.7905000000001</v>
      </c>
      <c r="AI1847" s="353">
        <f t="shared" si="6520"/>
        <v>0.70204648000000003</v>
      </c>
      <c r="AK1847"/>
    </row>
    <row r="1848" spans="1:37" ht="15" hidden="1" customHeight="1" x14ac:dyDescent="0.3">
      <c r="A1848" s="359" t="s">
        <v>2688</v>
      </c>
      <c r="B1848" s="111">
        <v>2016</v>
      </c>
      <c r="C1848" s="111">
        <v>9</v>
      </c>
      <c r="D1848" s="112" t="s">
        <v>2298</v>
      </c>
      <c r="E1848" s="113">
        <v>42636</v>
      </c>
      <c r="F1848" s="113">
        <v>42643</v>
      </c>
      <c r="G1848" s="114">
        <f t="shared" ca="1" si="6508"/>
        <v>0</v>
      </c>
      <c r="H1848" s="115" t="s">
        <v>74</v>
      </c>
      <c r="I1848" s="115" t="s">
        <v>1336</v>
      </c>
      <c r="J1848" s="115" t="s">
        <v>2693</v>
      </c>
      <c r="K1848" s="116" t="str">
        <f t="shared" ca="1" si="6509"/>
        <v>Completed</v>
      </c>
      <c r="L1848" s="111" t="s">
        <v>92</v>
      </c>
      <c r="M1848" s="111" t="s">
        <v>58</v>
      </c>
      <c r="N1848" s="111" t="s">
        <v>108</v>
      </c>
      <c r="O1848" s="111" t="s">
        <v>109</v>
      </c>
      <c r="P1848" s="111" t="s">
        <v>100</v>
      </c>
      <c r="Q1848" s="111" t="s">
        <v>101</v>
      </c>
      <c r="R1848" s="117">
        <v>1.2E-2</v>
      </c>
      <c r="S1848" s="117">
        <v>3.3000000000000002E-2</v>
      </c>
      <c r="T1848" s="118">
        <v>250000</v>
      </c>
      <c r="U1848" s="118">
        <v>286223</v>
      </c>
      <c r="V1848" s="116">
        <f t="shared" si="6510"/>
        <v>0</v>
      </c>
      <c r="W1848" s="116">
        <f t="shared" si="6511"/>
        <v>250000</v>
      </c>
      <c r="X1848" s="118">
        <v>53243</v>
      </c>
      <c r="Y1848" s="119">
        <f t="shared" si="6512"/>
        <v>0.18601929264943767</v>
      </c>
      <c r="Z1848" s="120">
        <f t="shared" si="6513"/>
        <v>0.15025449354844769</v>
      </c>
      <c r="AA1848" s="121">
        <f t="shared" si="6514"/>
        <v>3000</v>
      </c>
      <c r="AB1848" s="122">
        <f t="shared" si="6515"/>
        <v>3000</v>
      </c>
      <c r="AC1848" s="121">
        <f t="shared" si="6516"/>
        <v>0</v>
      </c>
      <c r="AD1848" s="123">
        <f t="shared" si="6517"/>
        <v>8250</v>
      </c>
      <c r="AE1848" s="293">
        <v>8000</v>
      </c>
      <c r="AF1848" s="124">
        <f t="shared" si="6518"/>
        <v>-250</v>
      </c>
      <c r="AG1848" s="124">
        <v>0</v>
      </c>
      <c r="AH1848" s="124">
        <f t="shared" si="6519"/>
        <v>5000</v>
      </c>
      <c r="AI1848" s="340">
        <f t="shared" si="6520"/>
        <v>0.625</v>
      </c>
      <c r="AK1848"/>
    </row>
    <row r="1849" spans="1:37" ht="15" hidden="1" customHeight="1" x14ac:dyDescent="0.3">
      <c r="A1849" s="361" t="s">
        <v>2689</v>
      </c>
      <c r="B1849" s="97">
        <v>2016</v>
      </c>
      <c r="C1849" s="97">
        <v>9</v>
      </c>
      <c r="D1849" s="98" t="s">
        <v>2298</v>
      </c>
      <c r="E1849" s="99">
        <v>42636</v>
      </c>
      <c r="F1849" s="99">
        <v>42643</v>
      </c>
      <c r="G1849" s="100">
        <f t="shared" ca="1" si="6508"/>
        <v>0</v>
      </c>
      <c r="H1849" s="96" t="s">
        <v>74</v>
      </c>
      <c r="I1849" s="96" t="s">
        <v>1336</v>
      </c>
      <c r="J1849" s="96" t="s">
        <v>2693</v>
      </c>
      <c r="K1849" s="101" t="str">
        <f t="shared" ca="1" si="6509"/>
        <v>Completed</v>
      </c>
      <c r="L1849" s="97" t="s">
        <v>2592</v>
      </c>
      <c r="M1849" s="97" t="s">
        <v>58</v>
      </c>
      <c r="N1849" s="97" t="s">
        <v>108</v>
      </c>
      <c r="O1849" s="97" t="s">
        <v>109</v>
      </c>
      <c r="P1849" s="97" t="s">
        <v>100</v>
      </c>
      <c r="Q1849" s="97" t="s">
        <v>101</v>
      </c>
      <c r="R1849" s="102">
        <v>0.01</v>
      </c>
      <c r="S1849" s="102">
        <v>3.3000000000000002E-2</v>
      </c>
      <c r="T1849" s="103">
        <v>150000</v>
      </c>
      <c r="U1849" s="103">
        <v>163948</v>
      </c>
      <c r="V1849" s="101">
        <f t="shared" si="6510"/>
        <v>0</v>
      </c>
      <c r="W1849" s="101">
        <f t="shared" si="6511"/>
        <v>150000</v>
      </c>
      <c r="X1849" s="103">
        <v>20079</v>
      </c>
      <c r="Y1849" s="104">
        <f t="shared" si="6512"/>
        <v>0.12247175933832678</v>
      </c>
      <c r="Z1849" s="105">
        <f t="shared" si="6513"/>
        <v>0.24901638527815131</v>
      </c>
      <c r="AA1849" s="106">
        <f t="shared" si="6514"/>
        <v>1500</v>
      </c>
      <c r="AB1849" s="107">
        <f t="shared" si="6515"/>
        <v>1500</v>
      </c>
      <c r="AC1849" s="106">
        <f t="shared" si="6516"/>
        <v>0</v>
      </c>
      <c r="AD1849" s="108">
        <f t="shared" si="6517"/>
        <v>4950</v>
      </c>
      <c r="AE1849" s="298">
        <v>5000</v>
      </c>
      <c r="AF1849" s="109">
        <f t="shared" si="6518"/>
        <v>50</v>
      </c>
      <c r="AG1849" s="109">
        <v>0</v>
      </c>
      <c r="AH1849" s="109">
        <f t="shared" si="6519"/>
        <v>3500</v>
      </c>
      <c r="AI1849" s="341">
        <f t="shared" si="6520"/>
        <v>0.7</v>
      </c>
      <c r="AK1849"/>
    </row>
    <row r="1850" spans="1:37" ht="15" hidden="1" customHeight="1" x14ac:dyDescent="0.3">
      <c r="A1850" s="361" t="s">
        <v>2690</v>
      </c>
      <c r="B1850" s="97">
        <v>2016</v>
      </c>
      <c r="C1850" s="97">
        <v>9</v>
      </c>
      <c r="D1850" s="98" t="s">
        <v>2298</v>
      </c>
      <c r="E1850" s="99">
        <v>42636</v>
      </c>
      <c r="F1850" s="99">
        <v>42643</v>
      </c>
      <c r="G1850" s="100">
        <f t="shared" ca="1" si="6508"/>
        <v>0</v>
      </c>
      <c r="H1850" s="96" t="s">
        <v>74</v>
      </c>
      <c r="I1850" s="96" t="s">
        <v>1336</v>
      </c>
      <c r="J1850" s="96" t="s">
        <v>2693</v>
      </c>
      <c r="K1850" s="101" t="str">
        <f t="shared" ca="1" si="6509"/>
        <v>Completed</v>
      </c>
      <c r="L1850" s="97" t="s">
        <v>133</v>
      </c>
      <c r="M1850" s="97" t="s">
        <v>58</v>
      </c>
      <c r="N1850" s="97" t="s">
        <v>108</v>
      </c>
      <c r="O1850" s="97" t="s">
        <v>109</v>
      </c>
      <c r="P1850" s="97" t="s">
        <v>100</v>
      </c>
      <c r="Q1850" s="97" t="s">
        <v>101</v>
      </c>
      <c r="R1850" s="102">
        <v>5.0000000000000001E-3</v>
      </c>
      <c r="S1850" s="102">
        <v>3.3000000000000002E-2</v>
      </c>
      <c r="T1850" s="103">
        <v>100000</v>
      </c>
      <c r="U1850" s="103">
        <v>101127</v>
      </c>
      <c r="V1850" s="101">
        <f t="shared" si="6510"/>
        <v>0</v>
      </c>
      <c r="W1850" s="101">
        <f t="shared" si="6511"/>
        <v>100000</v>
      </c>
      <c r="X1850" s="103">
        <v>14436</v>
      </c>
      <c r="Y1850" s="104">
        <f t="shared" si="6512"/>
        <v>0.14275119404313388</v>
      </c>
      <c r="Z1850" s="105">
        <f t="shared" si="6513"/>
        <v>0.22859517871986701</v>
      </c>
      <c r="AA1850" s="106">
        <f t="shared" si="6514"/>
        <v>500</v>
      </c>
      <c r="AB1850" s="107">
        <f t="shared" si="6515"/>
        <v>500</v>
      </c>
      <c r="AC1850" s="106">
        <f t="shared" si="6516"/>
        <v>0</v>
      </c>
      <c r="AD1850" s="108">
        <f t="shared" si="6517"/>
        <v>3300</v>
      </c>
      <c r="AE1850" s="298">
        <f>IF((SUMIF($J$7:$J$1048576,J1850,$U$7:$U$1048576))&gt;(SUMIF($J$7:$J$1048576,J1850,$T$7:$T$1048576)),AD1850,(IF(O1850="cpv",(U1850*S1850),(U1850*S1850/1000))))</f>
        <v>3300</v>
      </c>
      <c r="AF1850" s="109">
        <f t="shared" si="6518"/>
        <v>0</v>
      </c>
      <c r="AG1850" s="109">
        <v>0</v>
      </c>
      <c r="AH1850" s="109">
        <f t="shared" si="6519"/>
        <v>2800</v>
      </c>
      <c r="AI1850" s="341">
        <f t="shared" si="6520"/>
        <v>0.84848484848484851</v>
      </c>
      <c r="AK1850"/>
    </row>
    <row r="1851" spans="1:37" ht="15" hidden="1" customHeight="1" x14ac:dyDescent="0.3">
      <c r="A1851" s="361" t="s">
        <v>2691</v>
      </c>
      <c r="B1851" s="97">
        <v>2016</v>
      </c>
      <c r="C1851" s="97">
        <v>9</v>
      </c>
      <c r="D1851" s="98" t="s">
        <v>2298</v>
      </c>
      <c r="E1851" s="99">
        <v>42636</v>
      </c>
      <c r="F1851" s="99">
        <v>42643</v>
      </c>
      <c r="G1851" s="100">
        <f t="shared" ca="1" si="6508"/>
        <v>0</v>
      </c>
      <c r="H1851" s="96" t="s">
        <v>74</v>
      </c>
      <c r="I1851" s="96" t="s">
        <v>1336</v>
      </c>
      <c r="J1851" s="96" t="s">
        <v>2693</v>
      </c>
      <c r="K1851" s="101" t="str">
        <f t="shared" ca="1" si="6509"/>
        <v>Completed</v>
      </c>
      <c r="L1851" s="97" t="s">
        <v>2135</v>
      </c>
      <c r="M1851" s="97" t="s">
        <v>58</v>
      </c>
      <c r="N1851" s="97" t="s">
        <v>108</v>
      </c>
      <c r="O1851" s="97" t="s">
        <v>109</v>
      </c>
      <c r="P1851" s="97" t="s">
        <v>100</v>
      </c>
      <c r="Q1851" s="97" t="s">
        <v>101</v>
      </c>
      <c r="R1851" s="102">
        <v>0.01</v>
      </c>
      <c r="S1851" s="102">
        <v>3.3000000000000002E-2</v>
      </c>
      <c r="T1851" s="103">
        <v>200000</v>
      </c>
      <c r="U1851" s="103">
        <v>200042</v>
      </c>
      <c r="V1851" s="101">
        <f t="shared" si="6510"/>
        <v>0</v>
      </c>
      <c r="W1851" s="101">
        <f t="shared" si="6511"/>
        <v>200000</v>
      </c>
      <c r="X1851" s="103">
        <v>19072</v>
      </c>
      <c r="Y1851" s="104">
        <f t="shared" si="6512"/>
        <v>9.5339978604493059E-2</v>
      </c>
      <c r="Z1851" s="105">
        <f t="shared" si="6513"/>
        <v>0.28313758389261745</v>
      </c>
      <c r="AA1851" s="106">
        <f t="shared" si="6514"/>
        <v>2000</v>
      </c>
      <c r="AB1851" s="107">
        <f t="shared" si="6515"/>
        <v>2000</v>
      </c>
      <c r="AC1851" s="106">
        <f t="shared" si="6516"/>
        <v>0</v>
      </c>
      <c r="AD1851" s="108">
        <f t="shared" si="6517"/>
        <v>6600</v>
      </c>
      <c r="AE1851" s="298">
        <v>5400</v>
      </c>
      <c r="AF1851" s="109">
        <f t="shared" si="6518"/>
        <v>-1200</v>
      </c>
      <c r="AG1851" s="109">
        <v>0</v>
      </c>
      <c r="AH1851" s="109">
        <f t="shared" si="6519"/>
        <v>3400</v>
      </c>
      <c r="AI1851" s="341">
        <f t="shared" si="6520"/>
        <v>0.62962962962962965</v>
      </c>
      <c r="AK1851"/>
    </row>
    <row r="1852" spans="1:37" ht="15.75" hidden="1" customHeight="1" thickBot="1" x14ac:dyDescent="0.3">
      <c r="A1852" s="360" t="s">
        <v>2692</v>
      </c>
      <c r="B1852" s="157">
        <v>2016</v>
      </c>
      <c r="C1852" s="157">
        <v>9</v>
      </c>
      <c r="D1852" s="342" t="s">
        <v>2298</v>
      </c>
      <c r="E1852" s="159">
        <v>42636</v>
      </c>
      <c r="F1852" s="159">
        <v>42643</v>
      </c>
      <c r="G1852" s="343">
        <f t="shared" ca="1" si="6508"/>
        <v>0</v>
      </c>
      <c r="H1852" s="156" t="s">
        <v>74</v>
      </c>
      <c r="I1852" s="156" t="s">
        <v>1336</v>
      </c>
      <c r="J1852" s="156" t="s">
        <v>2693</v>
      </c>
      <c r="K1852" s="344" t="str">
        <f t="shared" ca="1" si="6509"/>
        <v>Completed</v>
      </c>
      <c r="L1852" s="157" t="s">
        <v>77</v>
      </c>
      <c r="M1852" s="157" t="s">
        <v>58</v>
      </c>
      <c r="N1852" s="157" t="s">
        <v>108</v>
      </c>
      <c r="O1852" s="157" t="s">
        <v>109</v>
      </c>
      <c r="P1852" s="157" t="s">
        <v>100</v>
      </c>
      <c r="Q1852" s="157" t="s">
        <v>101</v>
      </c>
      <c r="R1852" s="158">
        <v>1.4999999999999999E-2</v>
      </c>
      <c r="S1852" s="158">
        <v>3.3000000000000002E-2</v>
      </c>
      <c r="T1852" s="345">
        <v>100000</v>
      </c>
      <c r="U1852" s="345">
        <v>81127</v>
      </c>
      <c r="V1852" s="344">
        <f t="shared" si="6510"/>
        <v>18873</v>
      </c>
      <c r="W1852" s="344">
        <f t="shared" si="6511"/>
        <v>81127</v>
      </c>
      <c r="X1852" s="345"/>
      <c r="Y1852" s="346">
        <f t="shared" si="6512"/>
        <v>0</v>
      </c>
      <c r="Z1852" s="347" t="e">
        <f t="shared" si="6513"/>
        <v>#DIV/0!</v>
      </c>
      <c r="AA1852" s="348">
        <f t="shared" si="6514"/>
        <v>1500</v>
      </c>
      <c r="AB1852" s="349">
        <f t="shared" si="6515"/>
        <v>1216.905</v>
      </c>
      <c r="AC1852" s="348">
        <f t="shared" si="6516"/>
        <v>-283.09500000000003</v>
      </c>
      <c r="AD1852" s="350">
        <f t="shared" si="6517"/>
        <v>3300</v>
      </c>
      <c r="AE1852" s="351">
        <f>IF((SUMIF($J$7:$J$1048576,J1852,$U$7:$U$1048576))&gt;(SUMIF($J$7:$J$1048576,J1852,$T$7:$T$1048576)),AD1852,(IF(O1852="cpv",(U1852*S1852),(U1852*S1852/1000))))</f>
        <v>3300</v>
      </c>
      <c r="AF1852" s="352">
        <f t="shared" si="6518"/>
        <v>0</v>
      </c>
      <c r="AG1852" s="352">
        <v>0</v>
      </c>
      <c r="AH1852" s="352">
        <f t="shared" si="6519"/>
        <v>2083.0950000000003</v>
      </c>
      <c r="AI1852" s="353">
        <f t="shared" si="6520"/>
        <v>0.63124090909090913</v>
      </c>
      <c r="AK1852"/>
    </row>
    <row r="1853" spans="1:37" ht="15.75" hidden="1" customHeight="1" thickBot="1" x14ac:dyDescent="0.3">
      <c r="A1853" s="362" t="s">
        <v>2694</v>
      </c>
      <c r="B1853" s="141">
        <v>2016</v>
      </c>
      <c r="C1853" s="141">
        <v>9</v>
      </c>
      <c r="D1853" s="142" t="s">
        <v>2298</v>
      </c>
      <c r="E1853" s="143">
        <v>42636</v>
      </c>
      <c r="F1853" s="143">
        <v>42643</v>
      </c>
      <c r="G1853" s="144">
        <f t="shared" ca="1" si="6508"/>
        <v>0</v>
      </c>
      <c r="H1853" s="145" t="s">
        <v>74</v>
      </c>
      <c r="I1853" s="145" t="s">
        <v>1336</v>
      </c>
      <c r="J1853" s="145" t="s">
        <v>2695</v>
      </c>
      <c r="K1853" s="146" t="str">
        <f t="shared" ca="1" si="6509"/>
        <v>Completed</v>
      </c>
      <c r="L1853" s="141" t="s">
        <v>817</v>
      </c>
      <c r="M1853" s="141" t="s">
        <v>58</v>
      </c>
      <c r="N1853" s="141" t="s">
        <v>108</v>
      </c>
      <c r="O1853" s="141" t="s">
        <v>109</v>
      </c>
      <c r="P1853" s="141" t="s">
        <v>100</v>
      </c>
      <c r="Q1853" s="141" t="s">
        <v>101</v>
      </c>
      <c r="R1853" s="147">
        <v>0.02</v>
      </c>
      <c r="S1853" s="147">
        <v>0.04</v>
      </c>
      <c r="T1853" s="148">
        <v>225000</v>
      </c>
      <c r="U1853" s="148">
        <v>228028</v>
      </c>
      <c r="V1853" s="146">
        <f t="shared" si="6510"/>
        <v>0</v>
      </c>
      <c r="W1853" s="146">
        <f t="shared" si="6511"/>
        <v>225000</v>
      </c>
      <c r="X1853" s="148">
        <v>4244</v>
      </c>
      <c r="Y1853" s="149">
        <f t="shared" si="6512"/>
        <v>1.8611749434280001E-2</v>
      </c>
      <c r="Z1853" s="150">
        <f t="shared" si="6513"/>
        <v>2.3562676720075402</v>
      </c>
      <c r="AA1853" s="151">
        <f t="shared" si="6514"/>
        <v>4500</v>
      </c>
      <c r="AB1853" s="152">
        <f t="shared" si="6515"/>
        <v>4500</v>
      </c>
      <c r="AC1853" s="151">
        <f t="shared" si="6516"/>
        <v>0</v>
      </c>
      <c r="AD1853" s="153">
        <f t="shared" si="6517"/>
        <v>9000</v>
      </c>
      <c r="AE1853" s="295">
        <v>10000</v>
      </c>
      <c r="AF1853" s="154">
        <f t="shared" si="6518"/>
        <v>1000</v>
      </c>
      <c r="AG1853" s="154">
        <v>0</v>
      </c>
      <c r="AH1853" s="154">
        <f t="shared" si="6519"/>
        <v>5500</v>
      </c>
      <c r="AI1853" s="354">
        <f t="shared" si="6520"/>
        <v>0.55000000000000004</v>
      </c>
      <c r="AK1853"/>
    </row>
    <row r="1854" spans="1:37" ht="15.75" hidden="1" customHeight="1" thickBot="1" x14ac:dyDescent="0.3">
      <c r="A1854" s="488" t="s">
        <v>2697</v>
      </c>
      <c r="B1854" s="141">
        <v>2016</v>
      </c>
      <c r="C1854" s="141">
        <v>9</v>
      </c>
      <c r="D1854" s="142" t="s">
        <v>2298</v>
      </c>
      <c r="E1854" s="143">
        <v>42636</v>
      </c>
      <c r="F1854" s="143">
        <v>42643</v>
      </c>
      <c r="G1854" s="144">
        <f t="shared" ca="1" si="6508"/>
        <v>0</v>
      </c>
      <c r="H1854" s="145" t="s">
        <v>74</v>
      </c>
      <c r="I1854" s="145" t="s">
        <v>1336</v>
      </c>
      <c r="J1854" s="145" t="s">
        <v>2696</v>
      </c>
      <c r="K1854" s="146" t="str">
        <f t="shared" ca="1" si="6509"/>
        <v>Completed</v>
      </c>
      <c r="L1854" s="141" t="s">
        <v>98</v>
      </c>
      <c r="M1854" s="141" t="s">
        <v>58</v>
      </c>
      <c r="N1854" s="141" t="s">
        <v>123</v>
      </c>
      <c r="O1854" s="141" t="s">
        <v>109</v>
      </c>
      <c r="P1854" s="141" t="s">
        <v>100</v>
      </c>
      <c r="Q1854" s="141" t="s">
        <v>101</v>
      </c>
      <c r="R1854" s="147">
        <v>4.2000000000000003E-2</v>
      </c>
      <c r="S1854" s="147">
        <v>6.5000000000000002E-2</v>
      </c>
      <c r="T1854" s="148">
        <v>155000</v>
      </c>
      <c r="U1854" s="148">
        <v>188114</v>
      </c>
      <c r="V1854" s="146">
        <f t="shared" si="6510"/>
        <v>0</v>
      </c>
      <c r="W1854" s="146">
        <f t="shared" si="6511"/>
        <v>155000</v>
      </c>
      <c r="X1854" s="148"/>
      <c r="Y1854" s="149">
        <f t="shared" si="6512"/>
        <v>0</v>
      </c>
      <c r="Z1854" s="150" t="e">
        <f t="shared" si="6513"/>
        <v>#DIV/0!</v>
      </c>
      <c r="AA1854" s="151">
        <f t="shared" si="6514"/>
        <v>6510</v>
      </c>
      <c r="AB1854" s="152">
        <f t="shared" si="6515"/>
        <v>6510</v>
      </c>
      <c r="AC1854" s="151">
        <f t="shared" si="6516"/>
        <v>0</v>
      </c>
      <c r="AD1854" s="153">
        <f t="shared" si="6517"/>
        <v>10075</v>
      </c>
      <c r="AE1854" s="295">
        <v>10000</v>
      </c>
      <c r="AF1854" s="154">
        <f t="shared" si="6518"/>
        <v>-75</v>
      </c>
      <c r="AG1854" s="154">
        <v>0</v>
      </c>
      <c r="AH1854" s="154">
        <f t="shared" si="6519"/>
        <v>3490</v>
      </c>
      <c r="AI1854" s="354">
        <f t="shared" si="6520"/>
        <v>0.34899999999999998</v>
      </c>
      <c r="AK1854"/>
    </row>
    <row r="1855" spans="1:37" ht="15" hidden="1" customHeight="1" x14ac:dyDescent="0.3">
      <c r="A1855" s="359" t="s">
        <v>2698</v>
      </c>
      <c r="B1855" s="111">
        <v>2016</v>
      </c>
      <c r="C1855" s="111">
        <v>9</v>
      </c>
      <c r="D1855" s="112" t="s">
        <v>2298</v>
      </c>
      <c r="E1855" s="113">
        <v>42640</v>
      </c>
      <c r="F1855" s="113">
        <v>42642</v>
      </c>
      <c r="G1855" s="114">
        <f t="shared" ca="1" si="6508"/>
        <v>0</v>
      </c>
      <c r="H1855" s="115" t="s">
        <v>54</v>
      </c>
      <c r="I1855" s="115" t="s">
        <v>115</v>
      </c>
      <c r="J1855" s="115" t="s">
        <v>2701</v>
      </c>
      <c r="K1855" s="116" t="str">
        <f t="shared" ca="1" si="6509"/>
        <v>Completed</v>
      </c>
      <c r="L1855" s="111" t="s">
        <v>77</v>
      </c>
      <c r="M1855" s="111" t="s">
        <v>58</v>
      </c>
      <c r="N1855" s="111" t="s">
        <v>108</v>
      </c>
      <c r="O1855" s="111" t="s">
        <v>109</v>
      </c>
      <c r="P1855" s="111" t="s">
        <v>100</v>
      </c>
      <c r="Q1855" s="111" t="s">
        <v>101</v>
      </c>
      <c r="R1855" s="117">
        <v>1.4999999999999999E-2</v>
      </c>
      <c r="S1855" s="117">
        <v>3.3000000000000002E-2</v>
      </c>
      <c r="T1855" s="118">
        <v>40000</v>
      </c>
      <c r="U1855" s="118">
        <v>36817</v>
      </c>
      <c r="V1855" s="116">
        <f t="shared" si="6510"/>
        <v>3183</v>
      </c>
      <c r="W1855" s="116">
        <f t="shared" si="6511"/>
        <v>36817</v>
      </c>
      <c r="X1855" s="118"/>
      <c r="Y1855" s="119">
        <f t="shared" si="6512"/>
        <v>0</v>
      </c>
      <c r="Z1855" s="120" t="e">
        <f t="shared" si="6513"/>
        <v>#DIV/0!</v>
      </c>
      <c r="AA1855" s="121">
        <f t="shared" si="6514"/>
        <v>600</v>
      </c>
      <c r="AB1855" s="122">
        <f t="shared" si="6515"/>
        <v>552.255</v>
      </c>
      <c r="AC1855" s="121">
        <f t="shared" si="6516"/>
        <v>-47.745000000000005</v>
      </c>
      <c r="AD1855" s="123">
        <f t="shared" si="6517"/>
        <v>1320</v>
      </c>
      <c r="AE1855" s="293">
        <v>1300</v>
      </c>
      <c r="AF1855" s="124">
        <f t="shared" si="6518"/>
        <v>-20</v>
      </c>
      <c r="AG1855" s="124">
        <v>0</v>
      </c>
      <c r="AH1855" s="124">
        <f t="shared" si="6519"/>
        <v>747.745</v>
      </c>
      <c r="AI1855" s="340">
        <f t="shared" si="6520"/>
        <v>0.57518846153846159</v>
      </c>
      <c r="AK1855"/>
    </row>
    <row r="1856" spans="1:37" ht="15" hidden="1" customHeight="1" x14ac:dyDescent="0.3">
      <c r="A1856" s="361" t="s">
        <v>2699</v>
      </c>
      <c r="B1856" s="97">
        <v>2016</v>
      </c>
      <c r="C1856" s="97">
        <v>9</v>
      </c>
      <c r="D1856" s="98" t="s">
        <v>2298</v>
      </c>
      <c r="E1856" s="99">
        <v>42640</v>
      </c>
      <c r="F1856" s="99">
        <v>42642</v>
      </c>
      <c r="G1856" s="100">
        <f t="shared" ca="1" si="6508"/>
        <v>0</v>
      </c>
      <c r="H1856" s="96" t="s">
        <v>54</v>
      </c>
      <c r="I1856" s="96" t="s">
        <v>115</v>
      </c>
      <c r="J1856" s="96" t="s">
        <v>2701</v>
      </c>
      <c r="K1856" s="101" t="str">
        <f t="shared" ca="1" si="6509"/>
        <v>Completed</v>
      </c>
      <c r="L1856" s="97" t="s">
        <v>2592</v>
      </c>
      <c r="M1856" s="97" t="s">
        <v>58</v>
      </c>
      <c r="N1856" s="97" t="s">
        <v>108</v>
      </c>
      <c r="O1856" s="97" t="s">
        <v>109</v>
      </c>
      <c r="P1856" s="97" t="s">
        <v>100</v>
      </c>
      <c r="Q1856" s="97" t="s">
        <v>101</v>
      </c>
      <c r="R1856" s="102">
        <v>0.01</v>
      </c>
      <c r="S1856" s="102">
        <v>3.3000000000000002E-2</v>
      </c>
      <c r="T1856" s="103">
        <v>80000</v>
      </c>
      <c r="U1856" s="103">
        <v>90058</v>
      </c>
      <c r="V1856" s="101">
        <f t="shared" si="6510"/>
        <v>0</v>
      </c>
      <c r="W1856" s="101">
        <f t="shared" si="6511"/>
        <v>80000</v>
      </c>
      <c r="X1856" s="103">
        <v>2048</v>
      </c>
      <c r="Y1856" s="104">
        <f t="shared" si="6512"/>
        <v>2.2740900308689957E-2</v>
      </c>
      <c r="Z1856" s="105">
        <f t="shared" si="6513"/>
        <v>1.1474609375</v>
      </c>
      <c r="AA1856" s="106">
        <f t="shared" si="6514"/>
        <v>800</v>
      </c>
      <c r="AB1856" s="107">
        <f t="shared" si="6515"/>
        <v>800</v>
      </c>
      <c r="AC1856" s="106">
        <f t="shared" si="6516"/>
        <v>0</v>
      </c>
      <c r="AD1856" s="108">
        <f t="shared" si="6517"/>
        <v>2640</v>
      </c>
      <c r="AE1856" s="298">
        <v>2350</v>
      </c>
      <c r="AF1856" s="109">
        <f t="shared" si="6518"/>
        <v>-290</v>
      </c>
      <c r="AG1856" s="109">
        <v>0</v>
      </c>
      <c r="AH1856" s="109">
        <f t="shared" si="6519"/>
        <v>1550</v>
      </c>
      <c r="AI1856" s="341">
        <f t="shared" si="6520"/>
        <v>0.65957446808510634</v>
      </c>
      <c r="AK1856"/>
    </row>
    <row r="1857" spans="1:37" ht="15.75" hidden="1" customHeight="1" thickBot="1" x14ac:dyDescent="0.3">
      <c r="A1857" s="360" t="s">
        <v>2700</v>
      </c>
      <c r="B1857" s="157">
        <v>2016</v>
      </c>
      <c r="C1857" s="157">
        <v>9</v>
      </c>
      <c r="D1857" s="342" t="s">
        <v>2298</v>
      </c>
      <c r="E1857" s="159">
        <v>42640</v>
      </c>
      <c r="F1857" s="159">
        <v>42642</v>
      </c>
      <c r="G1857" s="343">
        <f t="shared" ca="1" si="6508"/>
        <v>0</v>
      </c>
      <c r="H1857" s="156" t="s">
        <v>54</v>
      </c>
      <c r="I1857" s="156" t="s">
        <v>115</v>
      </c>
      <c r="J1857" s="156" t="s">
        <v>2701</v>
      </c>
      <c r="K1857" s="344" t="str">
        <f t="shared" ca="1" si="6509"/>
        <v>Completed</v>
      </c>
      <c r="L1857" s="157" t="s">
        <v>133</v>
      </c>
      <c r="M1857" s="157" t="s">
        <v>58</v>
      </c>
      <c r="N1857" s="157" t="s">
        <v>108</v>
      </c>
      <c r="O1857" s="157" t="s">
        <v>109</v>
      </c>
      <c r="P1857" s="157" t="s">
        <v>100</v>
      </c>
      <c r="Q1857" s="157" t="s">
        <v>101</v>
      </c>
      <c r="R1857" s="158">
        <v>5.0000000000000001E-3</v>
      </c>
      <c r="S1857" s="158">
        <v>3.3000000000000002E-2</v>
      </c>
      <c r="T1857" s="345">
        <v>80000</v>
      </c>
      <c r="U1857" s="345">
        <v>81114</v>
      </c>
      <c r="V1857" s="344">
        <f t="shared" si="6510"/>
        <v>0</v>
      </c>
      <c r="W1857" s="344">
        <f t="shared" si="6511"/>
        <v>80000</v>
      </c>
      <c r="X1857" s="345">
        <v>3791</v>
      </c>
      <c r="Y1857" s="346">
        <f t="shared" si="6512"/>
        <v>4.6736691569889292E-2</v>
      </c>
      <c r="Z1857" s="347">
        <f t="shared" si="6513"/>
        <v>0.61988921128989716</v>
      </c>
      <c r="AA1857" s="348">
        <f t="shared" si="6514"/>
        <v>400</v>
      </c>
      <c r="AB1857" s="349">
        <f t="shared" si="6515"/>
        <v>400</v>
      </c>
      <c r="AC1857" s="348">
        <f t="shared" si="6516"/>
        <v>0</v>
      </c>
      <c r="AD1857" s="350">
        <f t="shared" si="6517"/>
        <v>2640</v>
      </c>
      <c r="AE1857" s="351">
        <v>2350</v>
      </c>
      <c r="AF1857" s="352">
        <f t="shared" si="6518"/>
        <v>-290</v>
      </c>
      <c r="AG1857" s="352">
        <v>0</v>
      </c>
      <c r="AH1857" s="352">
        <f t="shared" si="6519"/>
        <v>1950</v>
      </c>
      <c r="AI1857" s="353">
        <f t="shared" si="6520"/>
        <v>0.82978723404255317</v>
      </c>
      <c r="AK1857"/>
    </row>
    <row r="1858" spans="1:37" ht="15.75" hidden="1" customHeight="1" thickBot="1" x14ac:dyDescent="0.3">
      <c r="A1858" s="362" t="s">
        <v>2702</v>
      </c>
      <c r="B1858" s="141">
        <v>2016</v>
      </c>
      <c r="C1858" s="141">
        <v>9</v>
      </c>
      <c r="D1858" s="142" t="s">
        <v>2298</v>
      </c>
      <c r="E1858" s="143">
        <v>42636</v>
      </c>
      <c r="F1858" s="143">
        <v>42643</v>
      </c>
      <c r="G1858" s="144">
        <f t="shared" ca="1" si="6508"/>
        <v>0</v>
      </c>
      <c r="H1858" s="145" t="s">
        <v>54</v>
      </c>
      <c r="I1858" s="145" t="s">
        <v>1292</v>
      </c>
      <c r="J1858" s="145" t="s">
        <v>2703</v>
      </c>
      <c r="K1858" s="146" t="str">
        <f t="shared" ca="1" si="6509"/>
        <v>Completed</v>
      </c>
      <c r="L1858" s="141" t="s">
        <v>817</v>
      </c>
      <c r="M1858" s="141" t="s">
        <v>58</v>
      </c>
      <c r="N1858" s="141" t="s">
        <v>587</v>
      </c>
      <c r="O1858" s="141" t="s">
        <v>109</v>
      </c>
      <c r="P1858" s="141" t="s">
        <v>100</v>
      </c>
      <c r="Q1858" s="141" t="s">
        <v>101</v>
      </c>
      <c r="R1858" s="147">
        <v>0.05</v>
      </c>
      <c r="S1858" s="147">
        <v>0.06</v>
      </c>
      <c r="T1858" s="148">
        <v>50000</v>
      </c>
      <c r="U1858" s="148">
        <v>51139</v>
      </c>
      <c r="V1858" s="146">
        <f t="shared" si="6510"/>
        <v>0</v>
      </c>
      <c r="W1858" s="146">
        <f t="shared" si="6511"/>
        <v>50000</v>
      </c>
      <c r="X1858" s="148">
        <v>4271</v>
      </c>
      <c r="Y1858" s="149">
        <f t="shared" si="6512"/>
        <v>8.3517471988110839E-2</v>
      </c>
      <c r="Z1858" s="150">
        <f t="shared" si="6513"/>
        <v>0.67022711308826977</v>
      </c>
      <c r="AA1858" s="151">
        <f t="shared" si="6514"/>
        <v>2500</v>
      </c>
      <c r="AB1858" s="152">
        <f t="shared" si="6515"/>
        <v>2500</v>
      </c>
      <c r="AC1858" s="151">
        <f t="shared" si="6516"/>
        <v>0</v>
      </c>
      <c r="AD1858" s="153">
        <f t="shared" si="6517"/>
        <v>3000</v>
      </c>
      <c r="AE1858" s="295">
        <v>2862.54</v>
      </c>
      <c r="AF1858" s="154">
        <f t="shared" si="6518"/>
        <v>-137.46000000000004</v>
      </c>
      <c r="AG1858" s="154">
        <v>0</v>
      </c>
      <c r="AH1858" s="154">
        <f t="shared" si="6519"/>
        <v>362.53999999999996</v>
      </c>
      <c r="AI1858" s="354">
        <f t="shared" si="6520"/>
        <v>0.12664975860599326</v>
      </c>
      <c r="AK1858"/>
    </row>
    <row r="1859" spans="1:37" ht="15.75" hidden="1" customHeight="1" thickBot="1" x14ac:dyDescent="0.3">
      <c r="A1859" s="362" t="s">
        <v>2704</v>
      </c>
      <c r="B1859" s="141">
        <v>2016</v>
      </c>
      <c r="C1859" s="141">
        <v>9</v>
      </c>
      <c r="D1859" s="142" t="s">
        <v>2298</v>
      </c>
      <c r="E1859" s="143">
        <v>42636</v>
      </c>
      <c r="F1859" s="143">
        <v>42643</v>
      </c>
      <c r="G1859" s="144">
        <f t="shared" ca="1" si="6508"/>
        <v>0</v>
      </c>
      <c r="H1859" s="145" t="s">
        <v>54</v>
      </c>
      <c r="I1859" s="145" t="s">
        <v>1292</v>
      </c>
      <c r="J1859" s="145" t="s">
        <v>2705</v>
      </c>
      <c r="K1859" s="146" t="str">
        <f t="shared" ca="1" si="6509"/>
        <v>Completed</v>
      </c>
      <c r="L1859" s="141" t="s">
        <v>92</v>
      </c>
      <c r="M1859" s="141" t="s">
        <v>58</v>
      </c>
      <c r="N1859" s="141" t="s">
        <v>108</v>
      </c>
      <c r="O1859" s="141" t="s">
        <v>109</v>
      </c>
      <c r="P1859" s="141" t="s">
        <v>100</v>
      </c>
      <c r="Q1859" s="141" t="s">
        <v>101</v>
      </c>
      <c r="R1859" s="147">
        <v>1.2E-2</v>
      </c>
      <c r="S1859" s="147">
        <v>3.3000000000000002E-2</v>
      </c>
      <c r="T1859" s="148">
        <v>40000</v>
      </c>
      <c r="U1859" s="148">
        <v>84728</v>
      </c>
      <c r="V1859" s="146">
        <f t="shared" si="6510"/>
        <v>0</v>
      </c>
      <c r="W1859" s="146">
        <f t="shared" si="6511"/>
        <v>40000</v>
      </c>
      <c r="X1859" s="148">
        <v>12274</v>
      </c>
      <c r="Y1859" s="149">
        <f t="shared" si="6512"/>
        <v>0.14486356340288925</v>
      </c>
      <c r="Z1859" s="150">
        <f t="shared" si="6513"/>
        <v>0.20005703112269838</v>
      </c>
      <c r="AA1859" s="151">
        <f t="shared" si="6514"/>
        <v>480</v>
      </c>
      <c r="AB1859" s="152">
        <f t="shared" si="6515"/>
        <v>480</v>
      </c>
      <c r="AC1859" s="151">
        <f t="shared" si="6516"/>
        <v>0</v>
      </c>
      <c r="AD1859" s="153">
        <f t="shared" si="6517"/>
        <v>1320</v>
      </c>
      <c r="AE1859" s="295">
        <v>2455.5</v>
      </c>
      <c r="AF1859" s="154">
        <f t="shared" si="6518"/>
        <v>1135.5</v>
      </c>
      <c r="AG1859" s="154">
        <v>0</v>
      </c>
      <c r="AH1859" s="154">
        <f t="shared" si="6519"/>
        <v>1975.5</v>
      </c>
      <c r="AI1859" s="354">
        <f t="shared" si="6520"/>
        <v>0.80452046426389734</v>
      </c>
      <c r="AK1859"/>
    </row>
    <row r="1860" spans="1:37" ht="15" hidden="1" customHeight="1" x14ac:dyDescent="0.3">
      <c r="A1860" s="359" t="s">
        <v>2706</v>
      </c>
      <c r="B1860" s="111">
        <v>2016</v>
      </c>
      <c r="C1860" s="111">
        <v>9</v>
      </c>
      <c r="D1860" s="112" t="s">
        <v>2298</v>
      </c>
      <c r="E1860" s="113">
        <v>42639</v>
      </c>
      <c r="F1860" s="113">
        <v>42643</v>
      </c>
      <c r="G1860" s="114">
        <f t="shared" ca="1" si="6508"/>
        <v>0</v>
      </c>
      <c r="H1860" s="115" t="s">
        <v>54</v>
      </c>
      <c r="I1860" s="115" t="s">
        <v>284</v>
      </c>
      <c r="J1860" s="115" t="s">
        <v>2708</v>
      </c>
      <c r="K1860" s="116" t="str">
        <f t="shared" ca="1" si="6509"/>
        <v>Completed</v>
      </c>
      <c r="L1860" s="111" t="s">
        <v>2120</v>
      </c>
      <c r="M1860" s="111" t="s">
        <v>58</v>
      </c>
      <c r="N1860" s="111" t="s">
        <v>59</v>
      </c>
      <c r="O1860" s="111" t="s">
        <v>60</v>
      </c>
      <c r="P1860" s="111" t="s">
        <v>61</v>
      </c>
      <c r="Q1860" s="111" t="s">
        <v>62</v>
      </c>
      <c r="R1860" s="117">
        <v>0.25</v>
      </c>
      <c r="S1860" s="117">
        <v>1</v>
      </c>
      <c r="T1860" s="118">
        <v>600000</v>
      </c>
      <c r="U1860" s="118">
        <v>608391</v>
      </c>
      <c r="V1860" s="116">
        <f t="shared" si="6510"/>
        <v>0</v>
      </c>
      <c r="W1860" s="116">
        <f t="shared" si="6511"/>
        <v>600000</v>
      </c>
      <c r="X1860" s="118">
        <v>143</v>
      </c>
      <c r="Y1860" s="119">
        <f t="shared" si="6512"/>
        <v>2.3504621205770631E-4</v>
      </c>
      <c r="Z1860" s="120">
        <f t="shared" si="6513"/>
        <v>5.5944055944055942</v>
      </c>
      <c r="AA1860" s="121">
        <f t="shared" si="6514"/>
        <v>150</v>
      </c>
      <c r="AB1860" s="122">
        <f t="shared" si="6515"/>
        <v>150</v>
      </c>
      <c r="AC1860" s="121">
        <f t="shared" si="6516"/>
        <v>0</v>
      </c>
      <c r="AD1860" s="123">
        <f t="shared" si="6517"/>
        <v>600</v>
      </c>
      <c r="AE1860" s="293">
        <v>800</v>
      </c>
      <c r="AF1860" s="124">
        <f t="shared" si="6518"/>
        <v>200</v>
      </c>
      <c r="AG1860" s="124">
        <v>0</v>
      </c>
      <c r="AH1860" s="124">
        <f t="shared" si="6519"/>
        <v>650</v>
      </c>
      <c r="AI1860" s="340">
        <f t="shared" si="6520"/>
        <v>0.8125</v>
      </c>
      <c r="AK1860"/>
    </row>
    <row r="1861" spans="1:37" ht="15.75" hidden="1" customHeight="1" thickBot="1" x14ac:dyDescent="0.3">
      <c r="A1861" s="360" t="s">
        <v>2707</v>
      </c>
      <c r="B1861" s="157">
        <v>2016</v>
      </c>
      <c r="C1861" s="157">
        <v>9</v>
      </c>
      <c r="D1861" s="342" t="s">
        <v>2298</v>
      </c>
      <c r="E1861" s="159">
        <v>42639</v>
      </c>
      <c r="F1861" s="159">
        <v>42643</v>
      </c>
      <c r="G1861" s="343">
        <f t="shared" ca="1" si="6508"/>
        <v>0</v>
      </c>
      <c r="H1861" s="156" t="s">
        <v>54</v>
      </c>
      <c r="I1861" s="156" t="s">
        <v>284</v>
      </c>
      <c r="J1861" s="156" t="s">
        <v>2708</v>
      </c>
      <c r="K1861" s="344" t="str">
        <f t="shared" ca="1" si="6509"/>
        <v>Completed</v>
      </c>
      <c r="L1861" s="157" t="s">
        <v>64</v>
      </c>
      <c r="M1861" s="157" t="s">
        <v>58</v>
      </c>
      <c r="N1861" s="157" t="s">
        <v>59</v>
      </c>
      <c r="O1861" s="157" t="s">
        <v>60</v>
      </c>
      <c r="P1861" s="157" t="s">
        <v>61</v>
      </c>
      <c r="Q1861" s="157" t="s">
        <v>62</v>
      </c>
      <c r="R1861" s="158">
        <v>0.2</v>
      </c>
      <c r="S1861" s="158">
        <v>1</v>
      </c>
      <c r="T1861" s="345">
        <v>700000</v>
      </c>
      <c r="U1861" s="345">
        <v>126508</v>
      </c>
      <c r="V1861" s="344">
        <f t="shared" si="6510"/>
        <v>573492</v>
      </c>
      <c r="W1861" s="344">
        <f t="shared" si="6511"/>
        <v>126508</v>
      </c>
      <c r="X1861" s="345">
        <v>87</v>
      </c>
      <c r="Y1861" s="346">
        <f t="shared" si="6512"/>
        <v>6.8770354443987731E-4</v>
      </c>
      <c r="Z1861" s="347">
        <f t="shared" si="6513"/>
        <v>2.103448275862069</v>
      </c>
      <c r="AA1861" s="348">
        <f t="shared" si="6514"/>
        <v>140</v>
      </c>
      <c r="AB1861" s="349">
        <f t="shared" si="6515"/>
        <v>25.301600000000001</v>
      </c>
      <c r="AC1861" s="348">
        <f t="shared" si="6516"/>
        <v>-114.69839999999999</v>
      </c>
      <c r="AD1861" s="350">
        <f t="shared" si="6517"/>
        <v>700</v>
      </c>
      <c r="AE1861" s="351">
        <v>183</v>
      </c>
      <c r="AF1861" s="352">
        <f t="shared" si="6518"/>
        <v>-517</v>
      </c>
      <c r="AG1861" s="352">
        <v>0</v>
      </c>
      <c r="AH1861" s="352">
        <f t="shared" si="6519"/>
        <v>157.69839999999999</v>
      </c>
      <c r="AI1861" s="353">
        <f t="shared" si="6520"/>
        <v>0.86173989071038248</v>
      </c>
      <c r="AK1861"/>
    </row>
    <row r="1862" spans="1:37" ht="15" hidden="1" customHeight="1" x14ac:dyDescent="0.3">
      <c r="A1862" s="359" t="s">
        <v>2709</v>
      </c>
      <c r="B1862" s="111">
        <v>2016</v>
      </c>
      <c r="C1862" s="111">
        <v>9</v>
      </c>
      <c r="D1862" s="112" t="s">
        <v>2298</v>
      </c>
      <c r="E1862" s="113">
        <v>42639</v>
      </c>
      <c r="F1862" s="113">
        <v>42643</v>
      </c>
      <c r="G1862" s="114">
        <f t="shared" ca="1" si="6508"/>
        <v>0</v>
      </c>
      <c r="H1862" s="115" t="s">
        <v>54</v>
      </c>
      <c r="I1862" s="115" t="s">
        <v>140</v>
      </c>
      <c r="J1862" s="115" t="s">
        <v>2712</v>
      </c>
      <c r="K1862" s="116" t="str">
        <f t="shared" ca="1" si="6509"/>
        <v>Completed</v>
      </c>
      <c r="L1862" s="111" t="s">
        <v>77</v>
      </c>
      <c r="M1862" s="111" t="s">
        <v>58</v>
      </c>
      <c r="N1862" s="111" t="s">
        <v>108</v>
      </c>
      <c r="O1862" s="111" t="s">
        <v>109</v>
      </c>
      <c r="P1862" s="111" t="s">
        <v>100</v>
      </c>
      <c r="Q1862" s="111" t="s">
        <v>101</v>
      </c>
      <c r="R1862" s="117">
        <v>1.4999999999999999E-2</v>
      </c>
      <c r="S1862" s="117">
        <v>3.3000000000000002E-2</v>
      </c>
      <c r="T1862" s="118">
        <v>40000</v>
      </c>
      <c r="U1862" s="118">
        <v>36706</v>
      </c>
      <c r="V1862" s="116">
        <f t="shared" si="6510"/>
        <v>3294</v>
      </c>
      <c r="W1862" s="116">
        <f t="shared" si="6511"/>
        <v>36706</v>
      </c>
      <c r="X1862" s="118"/>
      <c r="Y1862" s="119">
        <f t="shared" si="6512"/>
        <v>0</v>
      </c>
      <c r="Z1862" s="120" t="e">
        <f t="shared" si="6513"/>
        <v>#DIV/0!</v>
      </c>
      <c r="AA1862" s="121">
        <f t="shared" si="6514"/>
        <v>600</v>
      </c>
      <c r="AB1862" s="122">
        <f t="shared" si="6515"/>
        <v>550.59</v>
      </c>
      <c r="AC1862" s="121">
        <f t="shared" si="6516"/>
        <v>-49.409999999999968</v>
      </c>
      <c r="AD1862" s="123">
        <f t="shared" si="6517"/>
        <v>1320</v>
      </c>
      <c r="AE1862" s="293">
        <v>1750</v>
      </c>
      <c r="AF1862" s="124">
        <f t="shared" si="6518"/>
        <v>430</v>
      </c>
      <c r="AG1862" s="124">
        <v>0</v>
      </c>
      <c r="AH1862" s="124">
        <f t="shared" si="6519"/>
        <v>1199.4099999999999</v>
      </c>
      <c r="AI1862" s="340">
        <f t="shared" si="6520"/>
        <v>0.6853771428571428</v>
      </c>
      <c r="AK1862"/>
    </row>
    <row r="1863" spans="1:37" ht="15" hidden="1" customHeight="1" x14ac:dyDescent="0.3">
      <c r="A1863" s="361" t="s">
        <v>2710</v>
      </c>
      <c r="B1863" s="97">
        <v>2016</v>
      </c>
      <c r="C1863" s="97">
        <v>9</v>
      </c>
      <c r="D1863" s="98" t="s">
        <v>2298</v>
      </c>
      <c r="E1863" s="99">
        <v>42639</v>
      </c>
      <c r="F1863" s="99">
        <v>42643</v>
      </c>
      <c r="G1863" s="100">
        <f t="shared" ca="1" si="6508"/>
        <v>0</v>
      </c>
      <c r="H1863" s="96" t="s">
        <v>54</v>
      </c>
      <c r="I1863" s="96" t="s">
        <v>140</v>
      </c>
      <c r="J1863" s="96" t="s">
        <v>2712</v>
      </c>
      <c r="K1863" s="101" t="str">
        <f t="shared" ca="1" si="6509"/>
        <v>Completed</v>
      </c>
      <c r="L1863" s="97" t="s">
        <v>2120</v>
      </c>
      <c r="M1863" s="97" t="s">
        <v>58</v>
      </c>
      <c r="N1863" s="97" t="s">
        <v>108</v>
      </c>
      <c r="O1863" s="97" t="s">
        <v>109</v>
      </c>
      <c r="P1863" s="97" t="s">
        <v>100</v>
      </c>
      <c r="Q1863" s="97" t="s">
        <v>101</v>
      </c>
      <c r="R1863" s="102">
        <v>0.01</v>
      </c>
      <c r="S1863" s="102">
        <v>3.3000000000000002E-2</v>
      </c>
      <c r="T1863" s="103">
        <v>20000</v>
      </c>
      <c r="U1863" s="103">
        <v>20024</v>
      </c>
      <c r="V1863" s="101">
        <f t="shared" si="6510"/>
        <v>0</v>
      </c>
      <c r="W1863" s="101">
        <f t="shared" si="6511"/>
        <v>20000</v>
      </c>
      <c r="X1863" s="103"/>
      <c r="Y1863" s="104">
        <f t="shared" si="6512"/>
        <v>0</v>
      </c>
      <c r="Z1863" s="105" t="e">
        <f t="shared" si="6513"/>
        <v>#DIV/0!</v>
      </c>
      <c r="AA1863" s="106">
        <f t="shared" si="6514"/>
        <v>200</v>
      </c>
      <c r="AB1863" s="107">
        <f t="shared" si="6515"/>
        <v>200</v>
      </c>
      <c r="AC1863" s="106">
        <f t="shared" si="6516"/>
        <v>0</v>
      </c>
      <c r="AD1863" s="108">
        <f t="shared" si="6517"/>
        <v>660</v>
      </c>
      <c r="AE1863" s="298">
        <v>750</v>
      </c>
      <c r="AF1863" s="109">
        <f t="shared" si="6518"/>
        <v>90</v>
      </c>
      <c r="AG1863" s="109">
        <v>0</v>
      </c>
      <c r="AH1863" s="109">
        <f t="shared" si="6519"/>
        <v>550</v>
      </c>
      <c r="AI1863" s="341">
        <f t="shared" si="6520"/>
        <v>0.73333333333333328</v>
      </c>
      <c r="AK1863"/>
    </row>
    <row r="1864" spans="1:37" ht="15.75" hidden="1" customHeight="1" thickBot="1" x14ac:dyDescent="0.3">
      <c r="A1864" s="360" t="s">
        <v>2711</v>
      </c>
      <c r="B1864" s="157">
        <v>2016</v>
      </c>
      <c r="C1864" s="157">
        <v>9</v>
      </c>
      <c r="D1864" s="342" t="s">
        <v>2298</v>
      </c>
      <c r="E1864" s="159">
        <v>42639</v>
      </c>
      <c r="F1864" s="159">
        <v>42643</v>
      </c>
      <c r="G1864" s="343">
        <f t="shared" ca="1" si="6508"/>
        <v>0</v>
      </c>
      <c r="H1864" s="156" t="s">
        <v>54</v>
      </c>
      <c r="I1864" s="156" t="s">
        <v>140</v>
      </c>
      <c r="J1864" s="156" t="s">
        <v>2712</v>
      </c>
      <c r="K1864" s="344" t="str">
        <f t="shared" ca="1" si="6509"/>
        <v>Completed</v>
      </c>
      <c r="L1864" s="157" t="s">
        <v>92</v>
      </c>
      <c r="M1864" s="157" t="s">
        <v>58</v>
      </c>
      <c r="N1864" s="157" t="s">
        <v>108</v>
      </c>
      <c r="O1864" s="157" t="s">
        <v>109</v>
      </c>
      <c r="P1864" s="157" t="s">
        <v>100</v>
      </c>
      <c r="Q1864" s="157" t="s">
        <v>101</v>
      </c>
      <c r="R1864" s="158">
        <v>1.2E-2</v>
      </c>
      <c r="S1864" s="158">
        <v>3.3000000000000002E-2</v>
      </c>
      <c r="T1864" s="345">
        <v>20000</v>
      </c>
      <c r="U1864" s="345">
        <v>3518</v>
      </c>
      <c r="V1864" s="344">
        <f t="shared" si="6510"/>
        <v>16482</v>
      </c>
      <c r="W1864" s="344">
        <f t="shared" si="6511"/>
        <v>3518</v>
      </c>
      <c r="X1864" s="345">
        <v>169</v>
      </c>
      <c r="Y1864" s="346">
        <f t="shared" si="6512"/>
        <v>4.8038658328595794E-2</v>
      </c>
      <c r="Z1864" s="347">
        <f t="shared" si="6513"/>
        <v>3.3930769230769227</v>
      </c>
      <c r="AA1864" s="348">
        <f t="shared" si="6514"/>
        <v>240</v>
      </c>
      <c r="AB1864" s="349">
        <f t="shared" si="6515"/>
        <v>42.216000000000001</v>
      </c>
      <c r="AC1864" s="348">
        <f t="shared" si="6516"/>
        <v>-197.78399999999999</v>
      </c>
      <c r="AD1864" s="350">
        <f t="shared" si="6517"/>
        <v>660</v>
      </c>
      <c r="AE1864" s="351">
        <v>573.42999999999995</v>
      </c>
      <c r="AF1864" s="352">
        <f t="shared" si="6518"/>
        <v>-86.57000000000005</v>
      </c>
      <c r="AG1864" s="352">
        <v>0</v>
      </c>
      <c r="AH1864" s="352">
        <f t="shared" si="6519"/>
        <v>531.21399999999994</v>
      </c>
      <c r="AI1864" s="353">
        <f t="shared" si="6520"/>
        <v>0.92637985455940564</v>
      </c>
      <c r="AK1864"/>
    </row>
    <row r="1865" spans="1:37" ht="15.75" hidden="1" customHeight="1" thickBot="1" x14ac:dyDescent="0.3">
      <c r="A1865" s="362" t="s">
        <v>2713</v>
      </c>
      <c r="B1865" s="141">
        <v>2016</v>
      </c>
      <c r="C1865" s="141">
        <v>9</v>
      </c>
      <c r="D1865" s="142" t="s">
        <v>2298</v>
      </c>
      <c r="E1865" s="143">
        <v>42614</v>
      </c>
      <c r="F1865" s="143">
        <v>42633</v>
      </c>
      <c r="G1865" s="144">
        <f t="shared" ca="1" si="6508"/>
        <v>0</v>
      </c>
      <c r="H1865" s="145" t="s">
        <v>74</v>
      </c>
      <c r="I1865" s="145" t="s">
        <v>2122</v>
      </c>
      <c r="J1865" s="145" t="s">
        <v>2714</v>
      </c>
      <c r="K1865" s="146" t="str">
        <f t="shared" ca="1" si="6509"/>
        <v>Completed</v>
      </c>
      <c r="L1865" s="141" t="s">
        <v>175</v>
      </c>
      <c r="M1865" s="141" t="s">
        <v>58</v>
      </c>
      <c r="N1865" s="141" t="s">
        <v>59</v>
      </c>
      <c r="O1865" s="141" t="s">
        <v>60</v>
      </c>
      <c r="P1865" s="141" t="s">
        <v>61</v>
      </c>
      <c r="Q1865" s="141" t="s">
        <v>62</v>
      </c>
      <c r="R1865" s="147">
        <v>1</v>
      </c>
      <c r="S1865" s="147">
        <v>2.5</v>
      </c>
      <c r="T1865" s="148">
        <v>259334</v>
      </c>
      <c r="U1865" s="148">
        <v>259334</v>
      </c>
      <c r="V1865" s="146">
        <f t="shared" si="6510"/>
        <v>0</v>
      </c>
      <c r="W1865" s="146">
        <f t="shared" si="6511"/>
        <v>259334</v>
      </c>
      <c r="X1865" s="148"/>
      <c r="Y1865" s="149">
        <f t="shared" si="6512"/>
        <v>0</v>
      </c>
      <c r="Z1865" s="150" t="e">
        <f t="shared" si="6513"/>
        <v>#DIV/0!</v>
      </c>
      <c r="AA1865" s="151">
        <f t="shared" si="6514"/>
        <v>259.334</v>
      </c>
      <c r="AB1865" s="152">
        <v>193.98168155548601</v>
      </c>
      <c r="AC1865" s="151">
        <f t="shared" si="6516"/>
        <v>-65.352318444513998</v>
      </c>
      <c r="AD1865" s="153">
        <f t="shared" si="6517"/>
        <v>648.33500000000004</v>
      </c>
      <c r="AE1865" s="295">
        <f>IF((SUMIF($J$7:$J$1048576,J1865,$U$7:$U$1048576))&gt;(SUMIF($J$7:$J$1048576,J1865,$T$7:$T$1048576)),AD1865,(IF(O1865="cpv",(U1865*S1865),(U1865*S1865/1000))))</f>
        <v>648.33500000000004</v>
      </c>
      <c r="AF1865" s="154">
        <f t="shared" si="6518"/>
        <v>0</v>
      </c>
      <c r="AG1865" s="154">
        <v>0</v>
      </c>
      <c r="AH1865" s="154">
        <f t="shared" si="6519"/>
        <v>454.353318444514</v>
      </c>
      <c r="AI1865" s="354">
        <f t="shared" si="6520"/>
        <v>0.70080023204749697</v>
      </c>
      <c r="AK1865"/>
    </row>
    <row r="1866" spans="1:37" ht="15" hidden="1" customHeight="1" x14ac:dyDescent="0.3">
      <c r="A1866" s="359" t="s">
        <v>2895</v>
      </c>
      <c r="B1866" s="111">
        <v>2016</v>
      </c>
      <c r="C1866" s="111">
        <v>9</v>
      </c>
      <c r="D1866" s="112" t="s">
        <v>2298</v>
      </c>
      <c r="E1866" s="113">
        <v>42636</v>
      </c>
      <c r="F1866" s="113">
        <v>42643</v>
      </c>
      <c r="G1866" s="114">
        <f t="shared" ref="G1866:G1869" ca="1" si="6521">IF($N$1&gt;F1866,0,(F1866-$N$1))</f>
        <v>0</v>
      </c>
      <c r="H1866" s="115" t="s">
        <v>74</v>
      </c>
      <c r="I1866" s="115" t="s">
        <v>2122</v>
      </c>
      <c r="J1866" s="115" t="s">
        <v>2715</v>
      </c>
      <c r="K1866" s="116" t="str">
        <f t="shared" ref="K1866:K1869" ca="1" si="6522">IF(F1866=0,$L$3,(IF(G1866=0,$L$1,$L$2)))</f>
        <v>Completed</v>
      </c>
      <c r="L1866" s="111" t="s">
        <v>1372</v>
      </c>
      <c r="M1866" s="111" t="s">
        <v>58</v>
      </c>
      <c r="N1866" s="111" t="s">
        <v>173</v>
      </c>
      <c r="O1866" s="111" t="s">
        <v>60</v>
      </c>
      <c r="P1866" s="111" t="s">
        <v>61</v>
      </c>
      <c r="Q1866" s="111" t="s">
        <v>62</v>
      </c>
      <c r="R1866" s="117">
        <v>0.62686399999999998</v>
      </c>
      <c r="S1866" s="117">
        <v>2.5</v>
      </c>
      <c r="T1866" s="118">
        <v>841325</v>
      </c>
      <c r="U1866" s="118">
        <f>T1866</f>
        <v>841325</v>
      </c>
      <c r="V1866" s="116">
        <f t="shared" ref="V1866:V1869" si="6523">IF(U1866&gt;T1866,0,T1866-U1866)</f>
        <v>0</v>
      </c>
      <c r="W1866" s="116">
        <f t="shared" ref="W1866:W1869" si="6524">IF(U1866&gt;T1866,T1866,U1866)</f>
        <v>841325</v>
      </c>
      <c r="X1866" s="118">
        <v>213</v>
      </c>
      <c r="Y1866" s="119">
        <f t="shared" ref="Y1866:Y1869" si="6525">X1866/U1866</f>
        <v>2.5317207975514815E-4</v>
      </c>
      <c r="Z1866" s="120">
        <f t="shared" ref="Z1866:Z1869" si="6526">AE1866/X1866</f>
        <v>9.8751643192488263</v>
      </c>
      <c r="AA1866" s="121">
        <f t="shared" ref="AA1866:AA1869" si="6527">IF(O1866="cpv",(T1866*R1866),(T1866/1000*R1866))</f>
        <v>527.39635480000004</v>
      </c>
      <c r="AB1866" s="122">
        <f t="shared" ref="AB1866" si="6528">IF(O1866="cpv",(IF(V1866&gt;0,U1866*R1866,AA1866)),(IF(V1866&gt;0,U1866/1000*R1866,AA1866)))</f>
        <v>527.39635480000004</v>
      </c>
      <c r="AC1866" s="121">
        <f t="shared" ref="AC1866:AC1869" si="6529">AB1866-AA1866</f>
        <v>0</v>
      </c>
      <c r="AD1866" s="123">
        <f t="shared" ref="AD1866:AD1869" si="6530">IF(O1866="cpv",(T1866*S1866),(T1866/1000*S1866))</f>
        <v>2103.3125</v>
      </c>
      <c r="AE1866" s="293">
        <v>2103.41</v>
      </c>
      <c r="AF1866" s="124">
        <f t="shared" ref="AF1866:AF1869" si="6531">AE1866-AD1866</f>
        <v>9.7499999999854481E-2</v>
      </c>
      <c r="AG1866" s="124">
        <v>0</v>
      </c>
      <c r="AH1866" s="124">
        <f t="shared" ref="AH1866:AH1869" si="6532">AE1866-AB1866-AG1866</f>
        <v>1576.0136451999997</v>
      </c>
      <c r="AI1866" s="340">
        <f t="shared" ref="AI1866:AI1869" si="6533">AH1866/AE1866</f>
        <v>0.7492660228866459</v>
      </c>
      <c r="AK1866"/>
    </row>
    <row r="1867" spans="1:37" ht="15" hidden="1" customHeight="1" x14ac:dyDescent="0.3">
      <c r="A1867" s="363" t="s">
        <v>2922</v>
      </c>
      <c r="B1867" s="324">
        <v>2016</v>
      </c>
      <c r="C1867" s="324">
        <v>9</v>
      </c>
      <c r="D1867" s="325" t="s">
        <v>2298</v>
      </c>
      <c r="E1867" s="326">
        <v>42636</v>
      </c>
      <c r="F1867" s="326">
        <v>42643</v>
      </c>
      <c r="G1867" s="327">
        <f t="shared" ca="1" si="6521"/>
        <v>0</v>
      </c>
      <c r="H1867" s="328" t="s">
        <v>74</v>
      </c>
      <c r="I1867" s="328" t="s">
        <v>2122</v>
      </c>
      <c r="J1867" s="328" t="s">
        <v>2715</v>
      </c>
      <c r="K1867" s="329" t="str">
        <f t="shared" ca="1" si="6522"/>
        <v>Completed</v>
      </c>
      <c r="L1867" s="324" t="s">
        <v>2917</v>
      </c>
      <c r="M1867" s="324" t="s">
        <v>58</v>
      </c>
      <c r="N1867" s="324" t="s">
        <v>173</v>
      </c>
      <c r="O1867" s="324" t="s">
        <v>60</v>
      </c>
      <c r="P1867" s="324" t="s">
        <v>61</v>
      </c>
      <c r="Q1867" s="324" t="s">
        <v>62</v>
      </c>
      <c r="R1867" s="330">
        <v>0</v>
      </c>
      <c r="S1867" s="330">
        <v>2.5</v>
      </c>
      <c r="T1867" s="331">
        <v>0</v>
      </c>
      <c r="U1867" s="331">
        <v>0</v>
      </c>
      <c r="V1867" s="329">
        <f t="shared" si="6523"/>
        <v>0</v>
      </c>
      <c r="W1867" s="329">
        <f t="shared" si="6524"/>
        <v>0</v>
      </c>
      <c r="X1867" s="331">
        <v>0</v>
      </c>
      <c r="Y1867" s="332" t="e">
        <f t="shared" si="6525"/>
        <v>#DIV/0!</v>
      </c>
      <c r="Z1867" s="333" t="e">
        <f t="shared" si="6526"/>
        <v>#DIV/0!</v>
      </c>
      <c r="AA1867" s="334">
        <f t="shared" si="6527"/>
        <v>0</v>
      </c>
      <c r="AB1867" s="335">
        <v>48.232126559999998</v>
      </c>
      <c r="AC1867" s="334">
        <f t="shared" si="6529"/>
        <v>48.232126559999998</v>
      </c>
      <c r="AD1867" s="336">
        <f t="shared" si="6530"/>
        <v>0</v>
      </c>
      <c r="AE1867" s="337">
        <v>0</v>
      </c>
      <c r="AF1867" s="338">
        <f t="shared" si="6531"/>
        <v>0</v>
      </c>
      <c r="AG1867" s="338">
        <v>0</v>
      </c>
      <c r="AH1867" s="338">
        <f t="shared" si="6532"/>
        <v>-48.232126559999998</v>
      </c>
      <c r="AI1867" s="364" t="e">
        <f t="shared" si="6533"/>
        <v>#DIV/0!</v>
      </c>
      <c r="AK1867"/>
    </row>
    <row r="1868" spans="1:37" ht="15" hidden="1" customHeight="1" x14ac:dyDescent="0.3">
      <c r="A1868" s="422" t="s">
        <v>2945</v>
      </c>
      <c r="B1868" s="81">
        <v>2016</v>
      </c>
      <c r="C1868" s="81">
        <v>9</v>
      </c>
      <c r="D1868" s="82" t="s">
        <v>2298</v>
      </c>
      <c r="E1868" s="83">
        <v>42636</v>
      </c>
      <c r="F1868" s="83">
        <v>42643</v>
      </c>
      <c r="G1868" s="84">
        <f t="shared" ref="G1868" ca="1" si="6534">IF($N$1&gt;F1868,0,(F1868-$N$1))</f>
        <v>0</v>
      </c>
      <c r="H1868" s="80" t="s">
        <v>74</v>
      </c>
      <c r="I1868" s="80" t="s">
        <v>2122</v>
      </c>
      <c r="J1868" s="80" t="s">
        <v>2715</v>
      </c>
      <c r="K1868" s="85" t="str">
        <f t="shared" ref="K1868" ca="1" si="6535">IF(F1868=0,$L$3,(IF(G1868=0,$L$1,$L$2)))</f>
        <v>Completed</v>
      </c>
      <c r="L1868" s="81" t="s">
        <v>2943</v>
      </c>
      <c r="M1868" s="81" t="s">
        <v>58</v>
      </c>
      <c r="N1868" s="81" t="s">
        <v>173</v>
      </c>
      <c r="O1868" s="81" t="s">
        <v>60</v>
      </c>
      <c r="P1868" s="81" t="s">
        <v>61</v>
      </c>
      <c r="Q1868" s="81" t="s">
        <v>62</v>
      </c>
      <c r="R1868" s="86">
        <v>0</v>
      </c>
      <c r="S1868" s="86">
        <v>2.5</v>
      </c>
      <c r="T1868" s="87">
        <v>0</v>
      </c>
      <c r="U1868" s="87">
        <v>0</v>
      </c>
      <c r="V1868" s="85">
        <f t="shared" ref="V1868" si="6536">IF(U1868&gt;T1868,0,T1868-U1868)</f>
        <v>0</v>
      </c>
      <c r="W1868" s="85">
        <f t="shared" ref="W1868" si="6537">IF(U1868&gt;T1868,T1868,U1868)</f>
        <v>0</v>
      </c>
      <c r="X1868" s="87">
        <v>0</v>
      </c>
      <c r="Y1868" s="88" t="e">
        <f t="shared" ref="Y1868" si="6538">X1868/U1868</f>
        <v>#DIV/0!</v>
      </c>
      <c r="Z1868" s="89" t="e">
        <f t="shared" ref="Z1868" si="6539">AE1868/X1868</f>
        <v>#DIV/0!</v>
      </c>
      <c r="AA1868" s="90">
        <f t="shared" ref="AA1868" si="6540">IF(O1868="cpv",(T1868*R1868),(T1868/1000*R1868))</f>
        <v>0</v>
      </c>
      <c r="AB1868" s="57">
        <v>383.30410000000001</v>
      </c>
      <c r="AC1868" s="90">
        <f t="shared" ref="AC1868" si="6541">AB1868-AA1868</f>
        <v>383.30410000000001</v>
      </c>
      <c r="AD1868" s="92">
        <f t="shared" ref="AD1868" si="6542">IF(O1868="cpv",(T1868*S1868),(T1868/1000*S1868))</f>
        <v>0</v>
      </c>
      <c r="AE1868" s="424">
        <v>0</v>
      </c>
      <c r="AF1868" s="94">
        <f t="shared" ref="AF1868" si="6543">AE1868-AD1868</f>
        <v>0</v>
      </c>
      <c r="AG1868" s="94">
        <v>0</v>
      </c>
      <c r="AH1868" s="94">
        <f t="shared" ref="AH1868" si="6544">AE1868-AB1868-AG1868</f>
        <v>-383.30410000000001</v>
      </c>
      <c r="AI1868" s="425" t="e">
        <f t="shared" ref="AI1868" si="6545">AH1868/AE1868</f>
        <v>#DIV/0!</v>
      </c>
      <c r="AK1868"/>
    </row>
    <row r="1869" spans="1:37" ht="15" hidden="1" customHeight="1" x14ac:dyDescent="0.3">
      <c r="A1869" s="383" t="s">
        <v>2923</v>
      </c>
      <c r="B1869" s="47">
        <v>2016</v>
      </c>
      <c r="C1869" s="47">
        <v>9</v>
      </c>
      <c r="D1869" s="48" t="s">
        <v>2298</v>
      </c>
      <c r="E1869" s="49">
        <v>42636</v>
      </c>
      <c r="F1869" s="49">
        <v>42643</v>
      </c>
      <c r="G1869" s="50">
        <f t="shared" ca="1" si="6521"/>
        <v>0</v>
      </c>
      <c r="H1869" s="46" t="s">
        <v>74</v>
      </c>
      <c r="I1869" s="46" t="s">
        <v>2122</v>
      </c>
      <c r="J1869" s="46" t="s">
        <v>2715</v>
      </c>
      <c r="K1869" s="51" t="str">
        <f t="shared" ca="1" si="6522"/>
        <v>Completed</v>
      </c>
      <c r="L1869" s="47" t="s">
        <v>2914</v>
      </c>
      <c r="M1869" s="47" t="s">
        <v>58</v>
      </c>
      <c r="N1869" s="47" t="s">
        <v>173</v>
      </c>
      <c r="O1869" s="47" t="s">
        <v>60</v>
      </c>
      <c r="P1869" s="47" t="s">
        <v>61</v>
      </c>
      <c r="Q1869" s="47" t="s">
        <v>62</v>
      </c>
      <c r="R1869" s="52">
        <v>0.45</v>
      </c>
      <c r="S1869" s="52">
        <v>2.5</v>
      </c>
      <c r="T1869" s="53">
        <v>259334</v>
      </c>
      <c r="U1869" s="53">
        <f>T1869</f>
        <v>259334</v>
      </c>
      <c r="V1869" s="51">
        <f t="shared" si="6523"/>
        <v>0</v>
      </c>
      <c r="W1869" s="51">
        <f t="shared" si="6524"/>
        <v>259334</v>
      </c>
      <c r="X1869" s="53">
        <v>38</v>
      </c>
      <c r="Y1869" s="54">
        <f t="shared" si="6525"/>
        <v>1.4652918630029228E-4</v>
      </c>
      <c r="Z1869" s="55">
        <f t="shared" si="6526"/>
        <v>0</v>
      </c>
      <c r="AA1869" s="56">
        <f t="shared" si="6527"/>
        <v>116.7003</v>
      </c>
      <c r="AB1869" s="556">
        <f t="shared" ref="AB1869" si="6546">IF(O1869="cpv",(IF(V1869&gt;0,U1869*R1869,AA1869)),(IF(V1869&gt;0,U1869/1000*R1869,AA1869)))</f>
        <v>116.7003</v>
      </c>
      <c r="AC1869" s="56">
        <f t="shared" si="6529"/>
        <v>0</v>
      </c>
      <c r="AD1869" s="58">
        <f t="shared" si="6530"/>
        <v>648.33500000000004</v>
      </c>
      <c r="AE1869" s="296">
        <v>0</v>
      </c>
      <c r="AF1869" s="60">
        <f t="shared" si="6531"/>
        <v>-648.33500000000004</v>
      </c>
      <c r="AG1869" s="60">
        <v>0</v>
      </c>
      <c r="AH1869" s="60">
        <f t="shared" si="6532"/>
        <v>-116.7003</v>
      </c>
      <c r="AI1869" s="384" t="e">
        <f t="shared" si="6533"/>
        <v>#DIV/0!</v>
      </c>
      <c r="AK1869"/>
    </row>
    <row r="1870" spans="1:37" ht="15.75" hidden="1" customHeight="1" thickBot="1" x14ac:dyDescent="0.3">
      <c r="A1870" s="360" t="s">
        <v>2716</v>
      </c>
      <c r="B1870" s="157">
        <v>2016</v>
      </c>
      <c r="C1870" s="157">
        <v>9</v>
      </c>
      <c r="D1870" s="342" t="s">
        <v>2298</v>
      </c>
      <c r="E1870" s="159">
        <v>42636</v>
      </c>
      <c r="F1870" s="159">
        <v>42643</v>
      </c>
      <c r="G1870" s="343">
        <f t="shared" ca="1" si="6508"/>
        <v>0</v>
      </c>
      <c r="H1870" s="156" t="s">
        <v>74</v>
      </c>
      <c r="I1870" s="156" t="s">
        <v>2122</v>
      </c>
      <c r="J1870" s="156" t="s">
        <v>2715</v>
      </c>
      <c r="K1870" s="344" t="str">
        <f t="shared" ca="1" si="6509"/>
        <v>Completed</v>
      </c>
      <c r="L1870" s="157" t="s">
        <v>175</v>
      </c>
      <c r="M1870" s="157" t="s">
        <v>58</v>
      </c>
      <c r="N1870" s="157" t="s">
        <v>173</v>
      </c>
      <c r="O1870" s="157" t="s">
        <v>60</v>
      </c>
      <c r="P1870" s="157" t="s">
        <v>61</v>
      </c>
      <c r="Q1870" s="157" t="s">
        <v>62</v>
      </c>
      <c r="R1870" s="158">
        <v>1</v>
      </c>
      <c r="S1870" s="158">
        <v>2.5</v>
      </c>
      <c r="T1870" s="345">
        <v>841363</v>
      </c>
      <c r="U1870" s="345">
        <v>841363</v>
      </c>
      <c r="V1870" s="344">
        <f t="shared" si="6510"/>
        <v>0</v>
      </c>
      <c r="W1870" s="344">
        <f t="shared" si="6511"/>
        <v>841363</v>
      </c>
      <c r="X1870" s="345">
        <v>213</v>
      </c>
      <c r="Y1870" s="346">
        <f t="shared" si="6512"/>
        <v>2.5316064528627954E-4</v>
      </c>
      <c r="Z1870" s="347">
        <f t="shared" si="6513"/>
        <v>0</v>
      </c>
      <c r="AA1870" s="348">
        <f t="shared" si="6514"/>
        <v>841.36300000000006</v>
      </c>
      <c r="AB1870" s="349">
        <v>0</v>
      </c>
      <c r="AC1870" s="348">
        <f t="shared" si="6516"/>
        <v>-841.36300000000006</v>
      </c>
      <c r="AD1870" s="350">
        <f t="shared" si="6517"/>
        <v>2103.4075000000003</v>
      </c>
      <c r="AE1870" s="351">
        <v>0</v>
      </c>
      <c r="AF1870" s="352">
        <f t="shared" si="6518"/>
        <v>-2103.4075000000003</v>
      </c>
      <c r="AG1870" s="352">
        <v>0</v>
      </c>
      <c r="AH1870" s="352">
        <f t="shared" si="6519"/>
        <v>0</v>
      </c>
      <c r="AI1870" s="353" t="e">
        <f t="shared" si="6520"/>
        <v>#DIV/0!</v>
      </c>
      <c r="AK1870"/>
    </row>
    <row r="1871" spans="1:37" ht="15" hidden="1" customHeight="1" x14ac:dyDescent="0.3">
      <c r="A1871" s="359" t="s">
        <v>2717</v>
      </c>
      <c r="B1871" s="111">
        <v>2016</v>
      </c>
      <c r="C1871" s="111">
        <v>9</v>
      </c>
      <c r="D1871" s="112" t="s">
        <v>2298</v>
      </c>
      <c r="E1871" s="113">
        <v>42622</v>
      </c>
      <c r="F1871" s="113">
        <v>42643</v>
      </c>
      <c r="G1871" s="114">
        <f t="shared" ref="G1871" ca="1" si="6547">IF($N$1&gt;F1871,0,(F1871-$N$1))</f>
        <v>0</v>
      </c>
      <c r="H1871" s="115" t="s">
        <v>74</v>
      </c>
      <c r="I1871" s="115" t="s">
        <v>453</v>
      </c>
      <c r="J1871" s="115" t="s">
        <v>2718</v>
      </c>
      <c r="K1871" s="116" t="str">
        <f t="shared" ref="K1871" ca="1" si="6548">IF(F1871=0,$L$3,(IF(G1871=0,$L$1,$L$2)))</f>
        <v>Completed</v>
      </c>
      <c r="L1871" s="111" t="s">
        <v>305</v>
      </c>
      <c r="M1871" s="111" t="s">
        <v>58</v>
      </c>
      <c r="N1871" s="111" t="s">
        <v>306</v>
      </c>
      <c r="O1871" s="111" t="s">
        <v>60</v>
      </c>
      <c r="P1871" s="111" t="s">
        <v>79</v>
      </c>
      <c r="Q1871" s="111" t="s">
        <v>79</v>
      </c>
      <c r="R1871" s="117">
        <v>3</v>
      </c>
      <c r="S1871" s="117">
        <v>7.5</v>
      </c>
      <c r="T1871" s="118">
        <v>2500000</v>
      </c>
      <c r="U1871" s="118">
        <v>2560128</v>
      </c>
      <c r="V1871" s="116">
        <f t="shared" ref="V1871" si="6549">IF(U1871&gt;T1871,0,T1871-U1871)</f>
        <v>0</v>
      </c>
      <c r="W1871" s="116">
        <f t="shared" ref="W1871" si="6550">IF(U1871&gt;T1871,T1871,U1871)</f>
        <v>2500000</v>
      </c>
      <c r="X1871" s="118">
        <v>80856</v>
      </c>
      <c r="Y1871" s="119">
        <f t="shared" ref="Y1871" si="6551">X1871/U1871</f>
        <v>3.1582795860206993E-2</v>
      </c>
      <c r="Z1871" s="120">
        <f t="shared" ref="Z1871" si="6552">AE1871/X1871</f>
        <v>0.24305221628574256</v>
      </c>
      <c r="AA1871" s="121">
        <f t="shared" ref="AA1871" si="6553">IF(O1871="cpv",(T1871*R1871),(T1871/1000*R1871))</f>
        <v>7500</v>
      </c>
      <c r="AB1871" s="122">
        <f t="shared" ref="AB1871" si="6554">IF(O1871="cpv",(IF(V1871&gt;0,U1871*R1871,AA1871)),(IF(V1871&gt;0,U1871/1000*R1871,AA1871)))</f>
        <v>7500</v>
      </c>
      <c r="AC1871" s="121">
        <f t="shared" ref="AC1871" si="6555">AB1871-AA1871</f>
        <v>0</v>
      </c>
      <c r="AD1871" s="123">
        <f t="shared" ref="AD1871" si="6556">IF(O1871="cpv",(T1871*S1871),(T1871/1000*S1871))</f>
        <v>18750</v>
      </c>
      <c r="AE1871" s="293">
        <v>19652.23</v>
      </c>
      <c r="AF1871" s="124">
        <f t="shared" ref="AF1871" si="6557">AE1871-AD1871</f>
        <v>902.22999999999956</v>
      </c>
      <c r="AG1871" s="124">
        <v>0</v>
      </c>
      <c r="AH1871" s="124">
        <f t="shared" ref="AH1871" si="6558">AE1871-AB1871-AG1871</f>
        <v>12152.23</v>
      </c>
      <c r="AI1871" s="340">
        <f t="shared" ref="AI1871" si="6559">AH1871/AE1871</f>
        <v>0.61836392104102178</v>
      </c>
      <c r="AK1871"/>
    </row>
    <row r="1872" spans="1:37" ht="15.75" hidden="1" customHeight="1" thickBot="1" x14ac:dyDescent="0.3">
      <c r="A1872" s="360" t="s">
        <v>2888</v>
      </c>
      <c r="B1872" s="157">
        <v>2016</v>
      </c>
      <c r="C1872" s="157">
        <v>9</v>
      </c>
      <c r="D1872" s="342" t="s">
        <v>2298</v>
      </c>
      <c r="E1872" s="159">
        <v>42622</v>
      </c>
      <c r="F1872" s="159">
        <v>42643</v>
      </c>
      <c r="G1872" s="343">
        <f t="shared" ca="1" si="6508"/>
        <v>0</v>
      </c>
      <c r="H1872" s="156" t="s">
        <v>74</v>
      </c>
      <c r="I1872" s="156" t="s">
        <v>453</v>
      </c>
      <c r="J1872" s="156" t="s">
        <v>2718</v>
      </c>
      <c r="K1872" s="344" t="str">
        <f t="shared" ca="1" si="6509"/>
        <v>Completed</v>
      </c>
      <c r="L1872" s="157" t="s">
        <v>1377</v>
      </c>
      <c r="M1872" s="157" t="s">
        <v>58</v>
      </c>
      <c r="N1872" s="157" t="s">
        <v>306</v>
      </c>
      <c r="O1872" s="157" t="s">
        <v>60</v>
      </c>
      <c r="P1872" s="157" t="s">
        <v>79</v>
      </c>
      <c r="Q1872" s="157" t="s">
        <v>79</v>
      </c>
      <c r="R1872" s="158">
        <v>2</v>
      </c>
      <c r="S1872" s="158">
        <v>7.5</v>
      </c>
      <c r="T1872" s="345">
        <v>500000</v>
      </c>
      <c r="U1872" s="345">
        <v>560169</v>
      </c>
      <c r="V1872" s="344">
        <f t="shared" si="6510"/>
        <v>0</v>
      </c>
      <c r="W1872" s="344">
        <f t="shared" si="6511"/>
        <v>500000</v>
      </c>
      <c r="X1872" s="345">
        <v>57972</v>
      </c>
      <c r="Y1872" s="346">
        <f t="shared" si="6512"/>
        <v>0.10349019670849333</v>
      </c>
      <c r="Z1872" s="347">
        <f t="shared" si="6513"/>
        <v>6.4686400331194369E-2</v>
      </c>
      <c r="AA1872" s="348">
        <f t="shared" si="6514"/>
        <v>1000</v>
      </c>
      <c r="AB1872" s="349">
        <f t="shared" si="6515"/>
        <v>1000</v>
      </c>
      <c r="AC1872" s="348">
        <f t="shared" si="6516"/>
        <v>0</v>
      </c>
      <c r="AD1872" s="350">
        <f t="shared" si="6517"/>
        <v>3750</v>
      </c>
      <c r="AE1872" s="351">
        <f>IF((SUMIF($J$7:$J$1048576,J1872,$U$7:$U$1048576))&gt;(SUMIF($J$7:$J$1048576,J1872,$T$7:$T$1048576)),AD1872,(IF(O1872="cpv",(U1872*S1872),(U1872*S1872/1000))))</f>
        <v>3750</v>
      </c>
      <c r="AF1872" s="352">
        <f t="shared" si="6518"/>
        <v>0</v>
      </c>
      <c r="AG1872" s="352">
        <v>0</v>
      </c>
      <c r="AH1872" s="352">
        <f t="shared" si="6519"/>
        <v>2750</v>
      </c>
      <c r="AI1872" s="353">
        <f t="shared" si="6520"/>
        <v>0.73333333333333328</v>
      </c>
      <c r="AK1872"/>
    </row>
    <row r="1873" spans="1:37" ht="15" hidden="1" customHeight="1" x14ac:dyDescent="0.3">
      <c r="A1873" s="359" t="s">
        <v>2719</v>
      </c>
      <c r="B1873" s="111">
        <v>2016</v>
      </c>
      <c r="C1873" s="111">
        <v>9</v>
      </c>
      <c r="D1873" s="112" t="s">
        <v>2298</v>
      </c>
      <c r="E1873" s="113">
        <v>42622</v>
      </c>
      <c r="F1873" s="113">
        <v>42643</v>
      </c>
      <c r="G1873" s="114">
        <f t="shared" ca="1" si="6508"/>
        <v>0</v>
      </c>
      <c r="H1873" s="115" t="s">
        <v>74</v>
      </c>
      <c r="I1873" s="115" t="s">
        <v>75</v>
      </c>
      <c r="J1873" s="115" t="s">
        <v>2721</v>
      </c>
      <c r="K1873" s="116" t="str">
        <f t="shared" ca="1" si="6509"/>
        <v>Completed</v>
      </c>
      <c r="L1873" s="111" t="s">
        <v>2386</v>
      </c>
      <c r="M1873" s="111" t="s">
        <v>58</v>
      </c>
      <c r="N1873" s="111" t="s">
        <v>59</v>
      </c>
      <c r="O1873" s="111" t="s">
        <v>60</v>
      </c>
      <c r="P1873" s="111" t="s">
        <v>61</v>
      </c>
      <c r="Q1873" s="111" t="s">
        <v>62</v>
      </c>
      <c r="R1873" s="117">
        <v>0.3</v>
      </c>
      <c r="S1873" s="117">
        <v>2</v>
      </c>
      <c r="T1873" s="118">
        <v>4000000</v>
      </c>
      <c r="U1873" s="118">
        <v>4402167</v>
      </c>
      <c r="V1873" s="116">
        <f t="shared" si="6510"/>
        <v>0</v>
      </c>
      <c r="W1873" s="116">
        <f t="shared" si="6511"/>
        <v>4000000</v>
      </c>
      <c r="X1873" s="118">
        <v>1445</v>
      </c>
      <c r="Y1873" s="119">
        <f t="shared" si="6512"/>
        <v>3.2824742905028363E-4</v>
      </c>
      <c r="Z1873" s="120">
        <f t="shared" si="6513"/>
        <v>3.4602076124567476</v>
      </c>
      <c r="AA1873" s="121">
        <f t="shared" si="6514"/>
        <v>1200</v>
      </c>
      <c r="AB1873" s="122">
        <f t="shared" si="6515"/>
        <v>1200</v>
      </c>
      <c r="AC1873" s="121">
        <f t="shared" si="6516"/>
        <v>0</v>
      </c>
      <c r="AD1873" s="123">
        <f t="shared" si="6517"/>
        <v>8000</v>
      </c>
      <c r="AE1873" s="293">
        <v>5000</v>
      </c>
      <c r="AF1873" s="124">
        <f t="shared" si="6518"/>
        <v>-3000</v>
      </c>
      <c r="AG1873" s="124">
        <v>0</v>
      </c>
      <c r="AH1873" s="124">
        <f t="shared" si="6519"/>
        <v>3800</v>
      </c>
      <c r="AI1873" s="340">
        <f t="shared" si="6520"/>
        <v>0.76</v>
      </c>
      <c r="AK1873"/>
    </row>
    <row r="1874" spans="1:37" ht="15" hidden="1" customHeight="1" x14ac:dyDescent="0.3">
      <c r="A1874" s="361" t="s">
        <v>2896</v>
      </c>
      <c r="B1874" s="97">
        <v>2016</v>
      </c>
      <c r="C1874" s="97">
        <v>9</v>
      </c>
      <c r="D1874" s="98" t="s">
        <v>2298</v>
      </c>
      <c r="E1874" s="99">
        <v>42622</v>
      </c>
      <c r="F1874" s="99">
        <v>42643</v>
      </c>
      <c r="G1874" s="100">
        <f t="shared" ref="G1874" ca="1" si="6560">IF($N$1&gt;F1874,0,(F1874-$N$1))</f>
        <v>0</v>
      </c>
      <c r="H1874" s="96" t="s">
        <v>74</v>
      </c>
      <c r="I1874" s="96" t="s">
        <v>75</v>
      </c>
      <c r="J1874" s="96" t="s">
        <v>2721</v>
      </c>
      <c r="K1874" s="101" t="str">
        <f t="shared" ref="K1874" ca="1" si="6561">IF(F1874=0,$L$3,(IF(G1874=0,$L$1,$L$2)))</f>
        <v>Completed</v>
      </c>
      <c r="L1874" s="97" t="s">
        <v>175</v>
      </c>
      <c r="M1874" s="97" t="s">
        <v>58</v>
      </c>
      <c r="N1874" s="97" t="s">
        <v>59</v>
      </c>
      <c r="O1874" s="97" t="s">
        <v>60</v>
      </c>
      <c r="P1874" s="97" t="s">
        <v>61</v>
      </c>
      <c r="Q1874" s="97" t="s">
        <v>62</v>
      </c>
      <c r="R1874" s="102">
        <v>0.3</v>
      </c>
      <c r="S1874" s="102">
        <v>2</v>
      </c>
      <c r="T1874" s="103">
        <v>4000000</v>
      </c>
      <c r="U1874" s="103">
        <v>4402167</v>
      </c>
      <c r="V1874" s="101">
        <f t="shared" ref="V1874" si="6562">IF(U1874&gt;T1874,0,T1874-U1874)</f>
        <v>0</v>
      </c>
      <c r="W1874" s="101">
        <f t="shared" ref="W1874" si="6563">IF(U1874&gt;T1874,T1874,U1874)</f>
        <v>4000000</v>
      </c>
      <c r="X1874" s="103">
        <v>1445</v>
      </c>
      <c r="Y1874" s="104">
        <f t="shared" ref="Y1874" si="6564">X1874/U1874</f>
        <v>3.2824742905028363E-4</v>
      </c>
      <c r="Z1874" s="105">
        <f t="shared" ref="Z1874" si="6565">AE1874/X1874</f>
        <v>3.4602076124567477E-2</v>
      </c>
      <c r="AA1874" s="106">
        <f t="shared" ref="AA1874" si="6566">IF(O1874="cpv",(T1874*R1874),(T1874/1000*R1874))</f>
        <v>1200</v>
      </c>
      <c r="AB1874" s="107">
        <v>112.275338363814</v>
      </c>
      <c r="AC1874" s="106">
        <f t="shared" ref="AC1874" si="6567">AB1874-AA1874</f>
        <v>-1087.7246616361861</v>
      </c>
      <c r="AD1874" s="108">
        <f t="shared" ref="AD1874" si="6568">IF(O1874="cpv",(T1874*S1874),(T1874/1000*S1874))</f>
        <v>8000</v>
      </c>
      <c r="AE1874" s="298">
        <v>50</v>
      </c>
      <c r="AF1874" s="109">
        <f t="shared" ref="AF1874" si="6569">AE1874-AD1874</f>
        <v>-7950</v>
      </c>
      <c r="AG1874" s="109">
        <v>0</v>
      </c>
      <c r="AH1874" s="109">
        <f t="shared" ref="AH1874" si="6570">AE1874-AB1874-AG1874</f>
        <v>-62.275338363814001</v>
      </c>
      <c r="AI1874" s="341">
        <f t="shared" ref="AI1874" si="6571">AH1874/AE1874</f>
        <v>-1.2455067672762801</v>
      </c>
      <c r="AK1874"/>
    </row>
    <row r="1875" spans="1:37" ht="15" hidden="1" customHeight="1" x14ac:dyDescent="0.3">
      <c r="A1875" s="361" t="s">
        <v>2920</v>
      </c>
      <c r="B1875" s="97">
        <v>2016</v>
      </c>
      <c r="C1875" s="97">
        <v>9</v>
      </c>
      <c r="D1875" s="98" t="s">
        <v>2298</v>
      </c>
      <c r="E1875" s="99">
        <v>42622</v>
      </c>
      <c r="F1875" s="99">
        <v>42643</v>
      </c>
      <c r="G1875" s="100">
        <f t="shared" ref="G1875:G1876" ca="1" si="6572">IF($N$1&gt;F1875,0,(F1875-$N$1))</f>
        <v>0</v>
      </c>
      <c r="H1875" s="96" t="s">
        <v>74</v>
      </c>
      <c r="I1875" s="96" t="s">
        <v>75</v>
      </c>
      <c r="J1875" s="96" t="s">
        <v>2721</v>
      </c>
      <c r="K1875" s="101" t="str">
        <f t="shared" ref="K1875:K1876" ca="1" si="6573">IF(F1875=0,$L$3,(IF(G1875=0,$L$1,$L$2)))</f>
        <v>Completed</v>
      </c>
      <c r="L1875" s="97" t="s">
        <v>2914</v>
      </c>
      <c r="M1875" s="97" t="s">
        <v>58</v>
      </c>
      <c r="N1875" s="97" t="s">
        <v>59</v>
      </c>
      <c r="O1875" s="97" t="s">
        <v>60</v>
      </c>
      <c r="P1875" s="97" t="s">
        <v>61</v>
      </c>
      <c r="Q1875" s="97" t="s">
        <v>62</v>
      </c>
      <c r="R1875" s="102">
        <v>0.45</v>
      </c>
      <c r="S1875" s="102">
        <v>2</v>
      </c>
      <c r="T1875" s="103">
        <v>500144</v>
      </c>
      <c r="U1875" s="103">
        <f>T1875</f>
        <v>500144</v>
      </c>
      <c r="V1875" s="101">
        <f t="shared" ref="V1875:V1876" si="6574">IF(U1875&gt;T1875,0,T1875-U1875)</f>
        <v>0</v>
      </c>
      <c r="W1875" s="101">
        <f t="shared" ref="W1875:W1876" si="6575">IF(U1875&gt;T1875,T1875,U1875)</f>
        <v>500144</v>
      </c>
      <c r="X1875" s="103">
        <v>117</v>
      </c>
      <c r="Y1875" s="104">
        <f t="shared" ref="Y1875:Y1876" si="6576">X1875/U1875</f>
        <v>2.3393262740330784E-4</v>
      </c>
      <c r="Z1875" s="105">
        <f t="shared" ref="Z1875:Z1876" si="6577">AE1875/X1875</f>
        <v>8.5470085470085468</v>
      </c>
      <c r="AA1875" s="106">
        <f t="shared" ref="AA1875:AA1876" si="6578">IF(O1875="cpv",(T1875*R1875),(T1875/1000*R1875))</f>
        <v>225.06480000000002</v>
      </c>
      <c r="AB1875" s="556">
        <f t="shared" ref="AB1875:AB1878" si="6579">IF(O1875="cpv",(IF(V1875&gt;0,U1875*R1875,AA1875)),(IF(V1875&gt;0,U1875/1000*R1875,AA1875)))</f>
        <v>225.06480000000002</v>
      </c>
      <c r="AC1875" s="106">
        <f t="shared" ref="AC1875:AC1876" si="6580">AB1875-AA1875</f>
        <v>0</v>
      </c>
      <c r="AD1875" s="108">
        <f t="shared" ref="AD1875:AD1876" si="6581">IF(O1875="cpv",(T1875*S1875),(T1875/1000*S1875))</f>
        <v>1000.288</v>
      </c>
      <c r="AE1875" s="298">
        <v>1000</v>
      </c>
      <c r="AF1875" s="109">
        <f t="shared" ref="AF1875:AF1876" si="6582">AE1875-AD1875</f>
        <v>-0.28800000000001091</v>
      </c>
      <c r="AG1875" s="109">
        <v>0</v>
      </c>
      <c r="AH1875" s="109">
        <f t="shared" ref="AH1875:AH1876" si="6583">AE1875-AB1875-AG1875</f>
        <v>774.93520000000001</v>
      </c>
      <c r="AI1875" s="341">
        <f t="shared" ref="AI1875:AI1876" si="6584">AH1875/AE1875</f>
        <v>0.77493520000000005</v>
      </c>
      <c r="AK1875"/>
    </row>
    <row r="1876" spans="1:37" ht="15" hidden="1" customHeight="1" x14ac:dyDescent="0.3">
      <c r="A1876" s="361" t="s">
        <v>2921</v>
      </c>
      <c r="B1876" s="97">
        <v>2016</v>
      </c>
      <c r="C1876" s="97">
        <v>9</v>
      </c>
      <c r="D1876" s="98" t="s">
        <v>2298</v>
      </c>
      <c r="E1876" s="99">
        <v>42622</v>
      </c>
      <c r="F1876" s="99">
        <v>42643</v>
      </c>
      <c r="G1876" s="100">
        <f t="shared" ca="1" si="6572"/>
        <v>0</v>
      </c>
      <c r="H1876" s="96" t="s">
        <v>74</v>
      </c>
      <c r="I1876" s="96" t="s">
        <v>75</v>
      </c>
      <c r="J1876" s="96" t="s">
        <v>2721</v>
      </c>
      <c r="K1876" s="101" t="str">
        <f t="shared" ca="1" si="6573"/>
        <v>Completed</v>
      </c>
      <c r="L1876" s="97" t="s">
        <v>2917</v>
      </c>
      <c r="M1876" s="97" t="s">
        <v>58</v>
      </c>
      <c r="N1876" s="97" t="s">
        <v>59</v>
      </c>
      <c r="O1876" s="97" t="s">
        <v>60</v>
      </c>
      <c r="P1876" s="97" t="s">
        <v>61</v>
      </c>
      <c r="Q1876" s="97" t="s">
        <v>62</v>
      </c>
      <c r="R1876" s="102">
        <v>0</v>
      </c>
      <c r="S1876" s="102">
        <v>2</v>
      </c>
      <c r="T1876" s="103">
        <v>0</v>
      </c>
      <c r="U1876" s="103">
        <v>0</v>
      </c>
      <c r="V1876" s="101">
        <f t="shared" si="6574"/>
        <v>0</v>
      </c>
      <c r="W1876" s="101">
        <f t="shared" si="6575"/>
        <v>0</v>
      </c>
      <c r="X1876" s="103">
        <v>0</v>
      </c>
      <c r="Y1876" s="104" t="e">
        <f t="shared" si="6576"/>
        <v>#DIV/0!</v>
      </c>
      <c r="Z1876" s="105" t="e">
        <f t="shared" si="6577"/>
        <v>#DIV/0!</v>
      </c>
      <c r="AA1876" s="106">
        <f t="shared" si="6578"/>
        <v>0</v>
      </c>
      <c r="AB1876" s="107">
        <v>192.90129429999999</v>
      </c>
      <c r="AC1876" s="106">
        <f t="shared" si="6580"/>
        <v>192.90129429999999</v>
      </c>
      <c r="AD1876" s="108">
        <f t="shared" si="6581"/>
        <v>0</v>
      </c>
      <c r="AE1876" s="298">
        <f>IF((SUMIF($J$7:$J$1048576,J1876,$U$7:$U$1048576))&gt;(SUMIF($J$7:$J$1048576,J1876,$T$7:$T$1048576)),AD1876,(IF(O1876="cpv",(U1876*S1876),(U1876*S1876/1000))))</f>
        <v>0</v>
      </c>
      <c r="AF1876" s="109">
        <f t="shared" si="6582"/>
        <v>0</v>
      </c>
      <c r="AG1876" s="109">
        <v>0</v>
      </c>
      <c r="AH1876" s="109">
        <f t="shared" si="6583"/>
        <v>-192.90129429999999</v>
      </c>
      <c r="AI1876" s="341" t="e">
        <f t="shared" si="6584"/>
        <v>#DIV/0!</v>
      </c>
      <c r="AK1876"/>
    </row>
    <row r="1877" spans="1:37" ht="15" hidden="1" customHeight="1" x14ac:dyDescent="0.3">
      <c r="A1877" s="361" t="s">
        <v>2946</v>
      </c>
      <c r="B1877" s="97">
        <v>2016</v>
      </c>
      <c r="C1877" s="97">
        <v>9</v>
      </c>
      <c r="D1877" s="98" t="s">
        <v>2298</v>
      </c>
      <c r="E1877" s="99">
        <v>42622</v>
      </c>
      <c r="F1877" s="99">
        <v>42643</v>
      </c>
      <c r="G1877" s="100">
        <f t="shared" ref="G1877" ca="1" si="6585">IF($N$1&gt;F1877,0,(F1877-$N$1))</f>
        <v>0</v>
      </c>
      <c r="H1877" s="96" t="s">
        <v>74</v>
      </c>
      <c r="I1877" s="96" t="s">
        <v>75</v>
      </c>
      <c r="J1877" s="96" t="s">
        <v>2721</v>
      </c>
      <c r="K1877" s="101" t="str">
        <f t="shared" ref="K1877" ca="1" si="6586">IF(F1877=0,$L$3,(IF(G1877=0,$L$1,$L$2)))</f>
        <v>Completed</v>
      </c>
      <c r="L1877" s="97" t="s">
        <v>2943</v>
      </c>
      <c r="M1877" s="97" t="s">
        <v>58</v>
      </c>
      <c r="N1877" s="97" t="s">
        <v>59</v>
      </c>
      <c r="O1877" s="97" t="s">
        <v>60</v>
      </c>
      <c r="P1877" s="97" t="s">
        <v>61</v>
      </c>
      <c r="Q1877" s="97" t="s">
        <v>62</v>
      </c>
      <c r="R1877" s="102">
        <v>0</v>
      </c>
      <c r="S1877" s="102">
        <v>2</v>
      </c>
      <c r="T1877" s="103">
        <v>0</v>
      </c>
      <c r="U1877" s="103">
        <v>0</v>
      </c>
      <c r="V1877" s="101">
        <f t="shared" ref="V1877" si="6587">IF(U1877&gt;T1877,0,T1877-U1877)</f>
        <v>0</v>
      </c>
      <c r="W1877" s="101">
        <f t="shared" ref="W1877" si="6588">IF(U1877&gt;T1877,T1877,U1877)</f>
        <v>0</v>
      </c>
      <c r="X1877" s="103">
        <v>0</v>
      </c>
      <c r="Y1877" s="104" t="e">
        <f t="shared" ref="Y1877" si="6589">X1877/U1877</f>
        <v>#DIV/0!</v>
      </c>
      <c r="Z1877" s="105" t="e">
        <f t="shared" ref="Z1877" si="6590">AE1877/X1877</f>
        <v>#DIV/0!</v>
      </c>
      <c r="AA1877" s="106">
        <f t="shared" ref="AA1877" si="6591">IF(O1877="cpv",(T1877*R1877),(T1877/1000*R1877))</f>
        <v>0</v>
      </c>
      <c r="AB1877" s="107">
        <v>1533</v>
      </c>
      <c r="AC1877" s="106">
        <f t="shared" ref="AC1877" si="6592">AB1877-AA1877</f>
        <v>1533</v>
      </c>
      <c r="AD1877" s="108">
        <f t="shared" ref="AD1877" si="6593">IF(O1877="cpv",(T1877*S1877),(T1877/1000*S1877))</f>
        <v>0</v>
      </c>
      <c r="AE1877" s="298">
        <f>IF((SUMIF($J$7:$J$1048576,J1877,$U$7:$U$1048576))&gt;(SUMIF($J$7:$J$1048576,J1877,$T$7:$T$1048576)),AD1877,(IF(O1877="cpv",(U1877*S1877),(U1877*S1877/1000))))</f>
        <v>0</v>
      </c>
      <c r="AF1877" s="109">
        <f t="shared" ref="AF1877" si="6594">AE1877-AD1877</f>
        <v>0</v>
      </c>
      <c r="AG1877" s="109">
        <v>0</v>
      </c>
      <c r="AH1877" s="109">
        <f t="shared" ref="AH1877" si="6595">AE1877-AB1877-AG1877</f>
        <v>-1533</v>
      </c>
      <c r="AI1877" s="341" t="e">
        <f t="shared" ref="AI1877" si="6596">AH1877/AE1877</f>
        <v>#DIV/0!</v>
      </c>
      <c r="AK1877"/>
    </row>
    <row r="1878" spans="1:37" ht="15" hidden="1" customHeight="1" x14ac:dyDescent="0.3">
      <c r="A1878" s="361" t="s">
        <v>2897</v>
      </c>
      <c r="B1878" s="97">
        <v>2016</v>
      </c>
      <c r="C1878" s="97">
        <v>9</v>
      </c>
      <c r="D1878" s="98" t="s">
        <v>2298</v>
      </c>
      <c r="E1878" s="99">
        <v>42622</v>
      </c>
      <c r="F1878" s="99">
        <v>42643</v>
      </c>
      <c r="G1878" s="100">
        <f t="shared" ref="G1878" ca="1" si="6597">IF($N$1&gt;F1878,0,(F1878-$N$1))</f>
        <v>0</v>
      </c>
      <c r="H1878" s="96" t="s">
        <v>74</v>
      </c>
      <c r="I1878" s="96" t="s">
        <v>75</v>
      </c>
      <c r="J1878" s="96" t="s">
        <v>2721</v>
      </c>
      <c r="K1878" s="101" t="str">
        <f t="shared" ref="K1878" ca="1" si="6598">IF(F1878=0,$L$3,(IF(G1878=0,$L$1,$L$2)))</f>
        <v>Completed</v>
      </c>
      <c r="L1878" s="97" t="s">
        <v>1372</v>
      </c>
      <c r="M1878" s="97" t="s">
        <v>58</v>
      </c>
      <c r="N1878" s="97" t="s">
        <v>59</v>
      </c>
      <c r="O1878" s="97" t="s">
        <v>60</v>
      </c>
      <c r="P1878" s="97" t="s">
        <v>61</v>
      </c>
      <c r="Q1878" s="97" t="s">
        <v>62</v>
      </c>
      <c r="R1878" s="102">
        <v>0.56799200000000005</v>
      </c>
      <c r="S1878" s="102">
        <v>2</v>
      </c>
      <c r="T1878" s="103">
        <v>1002226</v>
      </c>
      <c r="U1878" s="103">
        <v>1002226</v>
      </c>
      <c r="V1878" s="101">
        <f t="shared" ref="V1878" si="6599">IF(U1878&gt;T1878,0,T1878-U1878)</f>
        <v>0</v>
      </c>
      <c r="W1878" s="101">
        <f t="shared" ref="W1878" si="6600">IF(U1878&gt;T1878,T1878,U1878)</f>
        <v>1002226</v>
      </c>
      <c r="X1878" s="103">
        <v>447</v>
      </c>
      <c r="Y1878" s="104">
        <f t="shared" ref="Y1878" si="6601">X1878/U1878</f>
        <v>4.4600718799951309E-4</v>
      </c>
      <c r="Z1878" s="105">
        <f t="shared" ref="Z1878" si="6602">AE1878/X1878</f>
        <v>4.4742729306487696</v>
      </c>
      <c r="AA1878" s="106">
        <f t="shared" ref="AA1878" si="6603">IF(O1878="cpv",(T1878*R1878),(T1878/1000*R1878))</f>
        <v>569.25635019200001</v>
      </c>
      <c r="AB1878" s="107">
        <f t="shared" si="6579"/>
        <v>569.25635019200001</v>
      </c>
      <c r="AC1878" s="106">
        <f t="shared" ref="AC1878" si="6604">AB1878-AA1878</f>
        <v>0</v>
      </c>
      <c r="AD1878" s="108">
        <f t="shared" ref="AD1878" si="6605">IF(O1878="cpv",(T1878*S1878),(T1878/1000*S1878))</f>
        <v>2004.452</v>
      </c>
      <c r="AE1878" s="298">
        <v>2000</v>
      </c>
      <c r="AF1878" s="109">
        <f t="shared" ref="AF1878" si="6606">AE1878-AD1878</f>
        <v>-4.4519999999999982</v>
      </c>
      <c r="AG1878" s="109">
        <v>0</v>
      </c>
      <c r="AH1878" s="109">
        <f t="shared" ref="AH1878" si="6607">AE1878-AB1878-AG1878</f>
        <v>1430.7436498080001</v>
      </c>
      <c r="AI1878" s="341">
        <f t="shared" ref="AI1878" si="6608">AH1878/AE1878</f>
        <v>0.71537182490400009</v>
      </c>
      <c r="AK1878"/>
    </row>
    <row r="1879" spans="1:37" ht="15.75" hidden="1" customHeight="1" thickBot="1" x14ac:dyDescent="0.3">
      <c r="A1879" s="360" t="s">
        <v>2720</v>
      </c>
      <c r="B1879" s="157">
        <v>2016</v>
      </c>
      <c r="C1879" s="157">
        <v>9</v>
      </c>
      <c r="D1879" s="342" t="s">
        <v>2298</v>
      </c>
      <c r="E1879" s="159">
        <v>42622</v>
      </c>
      <c r="F1879" s="159">
        <v>42643</v>
      </c>
      <c r="G1879" s="343">
        <f t="shared" ca="1" si="6508"/>
        <v>0</v>
      </c>
      <c r="H1879" s="156" t="s">
        <v>74</v>
      </c>
      <c r="I1879" s="156" t="s">
        <v>75</v>
      </c>
      <c r="J1879" s="156" t="s">
        <v>2721</v>
      </c>
      <c r="K1879" s="344" t="str">
        <f t="shared" ca="1" si="6509"/>
        <v>Completed</v>
      </c>
      <c r="L1879" s="157" t="s">
        <v>64</v>
      </c>
      <c r="M1879" s="157" t="s">
        <v>58</v>
      </c>
      <c r="N1879" s="157" t="s">
        <v>59</v>
      </c>
      <c r="O1879" s="157" t="s">
        <v>60</v>
      </c>
      <c r="P1879" s="157" t="s">
        <v>61</v>
      </c>
      <c r="Q1879" s="157" t="s">
        <v>62</v>
      </c>
      <c r="R1879" s="158">
        <v>0.2</v>
      </c>
      <c r="S1879" s="158">
        <v>2</v>
      </c>
      <c r="T1879" s="345">
        <v>1000000</v>
      </c>
      <c r="U1879" s="345">
        <v>1000498</v>
      </c>
      <c r="V1879" s="344">
        <f t="shared" si="6510"/>
        <v>0</v>
      </c>
      <c r="W1879" s="344">
        <f t="shared" si="6511"/>
        <v>1000000</v>
      </c>
      <c r="X1879" s="345">
        <v>312</v>
      </c>
      <c r="Y1879" s="346">
        <f t="shared" si="6512"/>
        <v>3.1184470133873332E-4</v>
      </c>
      <c r="Z1879" s="347">
        <f t="shared" si="6513"/>
        <v>6.25</v>
      </c>
      <c r="AA1879" s="348">
        <f t="shared" si="6514"/>
        <v>200</v>
      </c>
      <c r="AB1879" s="349">
        <f t="shared" si="6515"/>
        <v>200</v>
      </c>
      <c r="AC1879" s="348">
        <f t="shared" si="6516"/>
        <v>0</v>
      </c>
      <c r="AD1879" s="350">
        <f t="shared" si="6517"/>
        <v>2000</v>
      </c>
      <c r="AE1879" s="351">
        <v>1950</v>
      </c>
      <c r="AF1879" s="352">
        <f t="shared" si="6518"/>
        <v>-50</v>
      </c>
      <c r="AG1879" s="352">
        <v>0</v>
      </c>
      <c r="AH1879" s="352">
        <f t="shared" si="6519"/>
        <v>1750</v>
      </c>
      <c r="AI1879" s="353">
        <f t="shared" si="6520"/>
        <v>0.89743589743589747</v>
      </c>
      <c r="AK1879"/>
    </row>
    <row r="1880" spans="1:37" ht="15.75" hidden="1" customHeight="1" thickBot="1" x14ac:dyDescent="0.3">
      <c r="A1880" s="488" t="s">
        <v>2722</v>
      </c>
      <c r="B1880" s="141">
        <v>2016</v>
      </c>
      <c r="C1880" s="141">
        <v>9</v>
      </c>
      <c r="D1880" s="142" t="s">
        <v>2298</v>
      </c>
      <c r="E1880" s="143">
        <v>42639</v>
      </c>
      <c r="F1880" s="143">
        <v>42643</v>
      </c>
      <c r="G1880" s="144">
        <f t="shared" ca="1" si="6508"/>
        <v>0</v>
      </c>
      <c r="H1880" s="145" t="s">
        <v>74</v>
      </c>
      <c r="I1880" s="145" t="s">
        <v>151</v>
      </c>
      <c r="J1880" s="145" t="s">
        <v>2723</v>
      </c>
      <c r="K1880" s="146" t="str">
        <f t="shared" ca="1" si="6509"/>
        <v>Completed</v>
      </c>
      <c r="L1880" s="141" t="s">
        <v>98</v>
      </c>
      <c r="M1880" s="141" t="s">
        <v>58</v>
      </c>
      <c r="N1880" s="141" t="s">
        <v>123</v>
      </c>
      <c r="O1880" s="141" t="s">
        <v>109</v>
      </c>
      <c r="P1880" s="141" t="s">
        <v>100</v>
      </c>
      <c r="Q1880" s="141" t="s">
        <v>101</v>
      </c>
      <c r="R1880" s="147">
        <v>4.2000000000000003E-2</v>
      </c>
      <c r="S1880" s="147">
        <v>0.06</v>
      </c>
      <c r="T1880" s="148">
        <v>20000</v>
      </c>
      <c r="U1880" s="148">
        <v>21058</v>
      </c>
      <c r="V1880" s="146">
        <f t="shared" si="6510"/>
        <v>0</v>
      </c>
      <c r="W1880" s="146">
        <f t="shared" si="6511"/>
        <v>20000</v>
      </c>
      <c r="X1880" s="148"/>
      <c r="Y1880" s="149">
        <f t="shared" si="6512"/>
        <v>0</v>
      </c>
      <c r="Z1880" s="150" t="e">
        <f t="shared" si="6513"/>
        <v>#DIV/0!</v>
      </c>
      <c r="AA1880" s="151">
        <f t="shared" si="6514"/>
        <v>840</v>
      </c>
      <c r="AB1880" s="152">
        <f t="shared" si="6515"/>
        <v>840</v>
      </c>
      <c r="AC1880" s="151">
        <f t="shared" si="6516"/>
        <v>0</v>
      </c>
      <c r="AD1880" s="153">
        <f t="shared" si="6517"/>
        <v>1200</v>
      </c>
      <c r="AE1880" s="295">
        <f>IF((SUMIF($J$7:$J$1048576,J1880,$U$7:$U$1048576))&gt;(SUMIF($J$7:$J$1048576,J1880,$T$7:$T$1048576)),AD1880,(IF(O1880="cpv",(U1880*S1880),(U1880*S1880/1000))))</f>
        <v>1200</v>
      </c>
      <c r="AF1880" s="154">
        <f t="shared" si="6518"/>
        <v>0</v>
      </c>
      <c r="AG1880" s="154">
        <v>0</v>
      </c>
      <c r="AH1880" s="154">
        <f t="shared" si="6519"/>
        <v>360</v>
      </c>
      <c r="AI1880" s="354">
        <f t="shared" si="6520"/>
        <v>0.3</v>
      </c>
      <c r="AK1880"/>
    </row>
    <row r="1881" spans="1:37" ht="15.75" hidden="1" customHeight="1" thickBot="1" x14ac:dyDescent="0.3">
      <c r="A1881" s="362" t="s">
        <v>2724</v>
      </c>
      <c r="B1881" s="141">
        <v>2016</v>
      </c>
      <c r="C1881" s="141">
        <v>9</v>
      </c>
      <c r="D1881" s="142" t="s">
        <v>2298</v>
      </c>
      <c r="E1881" s="143">
        <v>42622</v>
      </c>
      <c r="F1881" s="143">
        <v>42643</v>
      </c>
      <c r="G1881" s="144">
        <f t="shared" ca="1" si="6508"/>
        <v>0</v>
      </c>
      <c r="H1881" s="145" t="s">
        <v>74</v>
      </c>
      <c r="I1881" s="145" t="s">
        <v>2725</v>
      </c>
      <c r="J1881" s="145" t="s">
        <v>2726</v>
      </c>
      <c r="K1881" s="146" t="str">
        <f t="shared" ca="1" si="6509"/>
        <v>Completed</v>
      </c>
      <c r="L1881" s="141" t="s">
        <v>82</v>
      </c>
      <c r="M1881" s="141" t="s">
        <v>58</v>
      </c>
      <c r="N1881" s="141" t="s">
        <v>78</v>
      </c>
      <c r="O1881" s="141" t="s">
        <v>60</v>
      </c>
      <c r="P1881" s="141" t="s">
        <v>79</v>
      </c>
      <c r="Q1881" s="141" t="s">
        <v>79</v>
      </c>
      <c r="R1881" s="147">
        <v>0.5</v>
      </c>
      <c r="S1881" s="147">
        <v>2.5</v>
      </c>
      <c r="T1881" s="148">
        <v>350000</v>
      </c>
      <c r="U1881" s="148">
        <v>350018</v>
      </c>
      <c r="V1881" s="146">
        <f t="shared" si="6510"/>
        <v>0</v>
      </c>
      <c r="W1881" s="146">
        <f t="shared" si="6511"/>
        <v>350000</v>
      </c>
      <c r="X1881" s="148">
        <v>2819</v>
      </c>
      <c r="Y1881" s="149">
        <f t="shared" si="6512"/>
        <v>8.0538715151792194E-3</v>
      </c>
      <c r="Z1881" s="150">
        <f t="shared" si="6513"/>
        <v>0.31039375665129476</v>
      </c>
      <c r="AA1881" s="151">
        <f t="shared" si="6514"/>
        <v>175</v>
      </c>
      <c r="AB1881" s="152">
        <f t="shared" si="6515"/>
        <v>175</v>
      </c>
      <c r="AC1881" s="151">
        <f t="shared" si="6516"/>
        <v>0</v>
      </c>
      <c r="AD1881" s="153">
        <f t="shared" si="6517"/>
        <v>875</v>
      </c>
      <c r="AE1881" s="295">
        <f>IF((SUMIF($J$7:$J$1048576,J1881,$U$7:$U$1048576))&gt;(SUMIF($J$7:$J$1048576,J1881,$T$7:$T$1048576)),AD1881,(IF(O1881="cpv",(U1881*S1881),(U1881*S1881/1000))))</f>
        <v>875</v>
      </c>
      <c r="AF1881" s="154">
        <f t="shared" si="6518"/>
        <v>0</v>
      </c>
      <c r="AG1881" s="154">
        <v>0</v>
      </c>
      <c r="AH1881" s="154">
        <f t="shared" si="6519"/>
        <v>700</v>
      </c>
      <c r="AI1881" s="354">
        <f t="shared" si="6520"/>
        <v>0.8</v>
      </c>
      <c r="AK1881"/>
    </row>
    <row r="1882" spans="1:37" ht="15" hidden="1" customHeight="1" x14ac:dyDescent="0.3">
      <c r="A1882" s="359" t="s">
        <v>2727</v>
      </c>
      <c r="B1882" s="111">
        <v>2016</v>
      </c>
      <c r="C1882" s="111">
        <v>9</v>
      </c>
      <c r="D1882" s="112" t="s">
        <v>2298</v>
      </c>
      <c r="E1882" s="113">
        <v>42614</v>
      </c>
      <c r="F1882" s="113">
        <v>42643</v>
      </c>
      <c r="G1882" s="114">
        <f t="shared" ref="G1882:G1883" ca="1" si="6609">IF($N$1&gt;F1882,0,(F1882-$N$1))</f>
        <v>0</v>
      </c>
      <c r="H1882" s="115" t="s">
        <v>74</v>
      </c>
      <c r="I1882" s="115" t="s">
        <v>1266</v>
      </c>
      <c r="J1882" s="115" t="s">
        <v>2728</v>
      </c>
      <c r="K1882" s="116" t="str">
        <f t="shared" ref="K1882:K1883" ca="1" si="6610">IF(F1882=0,$L$3,(IF(G1882=0,$L$1,$L$2)))</f>
        <v>Completed</v>
      </c>
      <c r="L1882" s="111" t="s">
        <v>175</v>
      </c>
      <c r="M1882" s="111" t="s">
        <v>58</v>
      </c>
      <c r="N1882" s="111" t="s">
        <v>286</v>
      </c>
      <c r="O1882" s="111" t="s">
        <v>60</v>
      </c>
      <c r="P1882" s="111" t="s">
        <v>61</v>
      </c>
      <c r="Q1882" s="111" t="s">
        <v>62</v>
      </c>
      <c r="R1882" s="117">
        <v>30</v>
      </c>
      <c r="S1882" s="117">
        <v>80</v>
      </c>
      <c r="T1882" s="118">
        <v>110976</v>
      </c>
      <c r="U1882" s="118">
        <v>110976</v>
      </c>
      <c r="V1882" s="116">
        <f t="shared" ref="V1882:V1883" si="6611">IF(U1882&gt;T1882,0,T1882-U1882)</f>
        <v>0</v>
      </c>
      <c r="W1882" s="116">
        <f t="shared" ref="W1882:W1883" si="6612">IF(U1882&gt;T1882,T1882,U1882)</f>
        <v>110976</v>
      </c>
      <c r="X1882" s="118">
        <v>50</v>
      </c>
      <c r="Y1882" s="119">
        <f t="shared" ref="Y1882:Y1883" si="6613">X1882/U1882</f>
        <v>4.5054786620530565E-4</v>
      </c>
      <c r="Z1882" s="120">
        <f t="shared" ref="Z1882:Z1883" si="6614">AE1882/X1882</f>
        <v>160</v>
      </c>
      <c r="AA1882" s="121">
        <f t="shared" ref="AA1882:AA1883" si="6615">IF(O1882="cpv",(T1882*R1882),(T1882/1000*R1882))</f>
        <v>3329.2799999999997</v>
      </c>
      <c r="AB1882" s="122">
        <v>2665.0620366778185</v>
      </c>
      <c r="AC1882" s="121">
        <f t="shared" ref="AC1882:AC1883" si="6616">AB1882-AA1882</f>
        <v>-664.21796332218128</v>
      </c>
      <c r="AD1882" s="123">
        <f t="shared" ref="AD1882:AD1883" si="6617">IF(O1882="cpv",(T1882*S1882),(T1882/1000*S1882))</f>
        <v>8878.08</v>
      </c>
      <c r="AE1882" s="293">
        <v>8000</v>
      </c>
      <c r="AF1882" s="124">
        <f t="shared" ref="AF1882:AF1883" si="6618">AE1882-AD1882</f>
        <v>-878.07999999999993</v>
      </c>
      <c r="AG1882" s="124">
        <v>0</v>
      </c>
      <c r="AH1882" s="124">
        <f t="shared" ref="AH1882:AH1883" si="6619">AE1882-AB1882-AG1882</f>
        <v>5334.9379633221815</v>
      </c>
      <c r="AI1882" s="340">
        <f t="shared" ref="AI1882:AI1883" si="6620">AH1882/AE1882</f>
        <v>0.66686724541527265</v>
      </c>
      <c r="AK1882"/>
    </row>
    <row r="1883" spans="1:37" ht="15" hidden="1" customHeight="1" x14ac:dyDescent="0.3">
      <c r="A1883" s="383" t="s">
        <v>2939</v>
      </c>
      <c r="B1883" s="47">
        <v>2016</v>
      </c>
      <c r="C1883" s="47">
        <v>9</v>
      </c>
      <c r="D1883" s="48" t="s">
        <v>2298</v>
      </c>
      <c r="E1883" s="49">
        <v>42614</v>
      </c>
      <c r="F1883" s="49">
        <v>42643</v>
      </c>
      <c r="G1883" s="50">
        <f t="shared" ca="1" si="6609"/>
        <v>0</v>
      </c>
      <c r="H1883" s="46" t="s">
        <v>74</v>
      </c>
      <c r="I1883" s="46" t="s">
        <v>1266</v>
      </c>
      <c r="J1883" s="46" t="s">
        <v>2728</v>
      </c>
      <c r="K1883" s="51" t="str">
        <f t="shared" ca="1" si="6610"/>
        <v>Completed</v>
      </c>
      <c r="L1883" s="47" t="s">
        <v>2917</v>
      </c>
      <c r="M1883" s="47" t="s">
        <v>58</v>
      </c>
      <c r="N1883" s="47" t="s">
        <v>286</v>
      </c>
      <c r="O1883" s="47" t="s">
        <v>60</v>
      </c>
      <c r="P1883" s="47" t="s">
        <v>61</v>
      </c>
      <c r="Q1883" s="47" t="s">
        <v>62</v>
      </c>
      <c r="R1883" s="52">
        <v>0</v>
      </c>
      <c r="S1883" s="52">
        <v>80</v>
      </c>
      <c r="T1883" s="53">
        <v>0</v>
      </c>
      <c r="U1883" s="53">
        <f>T1883</f>
        <v>0</v>
      </c>
      <c r="V1883" s="51">
        <f t="shared" si="6611"/>
        <v>0</v>
      </c>
      <c r="W1883" s="51">
        <f t="shared" si="6612"/>
        <v>0</v>
      </c>
      <c r="X1883" s="53">
        <v>0</v>
      </c>
      <c r="Y1883" s="54" t="e">
        <f t="shared" si="6613"/>
        <v>#DIV/0!</v>
      </c>
      <c r="Z1883" s="55" t="e">
        <f t="shared" si="6614"/>
        <v>#DIV/0!</v>
      </c>
      <c r="AA1883" s="56">
        <f t="shared" si="6615"/>
        <v>0</v>
      </c>
      <c r="AB1883" s="57">
        <v>40.903470050000003</v>
      </c>
      <c r="AC1883" s="56">
        <f t="shared" si="6616"/>
        <v>40.903470050000003</v>
      </c>
      <c r="AD1883" s="58">
        <f t="shared" si="6617"/>
        <v>0</v>
      </c>
      <c r="AE1883" s="296">
        <f>IF((SUMIF($J$7:$J$1048576,J1883,$U$7:$U$1048576))&gt;(SUMIF($J$7:$J$1048576,J1883,$T$7:$T$1048576)),AD1883,(IF(O1883="cpv",(U1883*S1883),(U1883*S1883/1000))))</f>
        <v>0</v>
      </c>
      <c r="AF1883" s="60">
        <f t="shared" si="6618"/>
        <v>0</v>
      </c>
      <c r="AG1883" s="60">
        <v>0</v>
      </c>
      <c r="AH1883" s="60">
        <f t="shared" si="6619"/>
        <v>-40.903470050000003</v>
      </c>
      <c r="AI1883" s="384" t="e">
        <f t="shared" si="6620"/>
        <v>#DIV/0!</v>
      </c>
      <c r="AK1883"/>
    </row>
    <row r="1884" spans="1:37" ht="15" hidden="1" customHeight="1" x14ac:dyDescent="0.3">
      <c r="A1884" s="383" t="s">
        <v>2947</v>
      </c>
      <c r="B1884" s="47">
        <v>2016</v>
      </c>
      <c r="C1884" s="47">
        <v>9</v>
      </c>
      <c r="D1884" s="48" t="s">
        <v>2298</v>
      </c>
      <c r="E1884" s="49">
        <v>42614</v>
      </c>
      <c r="F1884" s="49">
        <v>42643</v>
      </c>
      <c r="G1884" s="50">
        <f t="shared" ref="G1884" ca="1" si="6621">IF($N$1&gt;F1884,0,(F1884-$N$1))</f>
        <v>0</v>
      </c>
      <c r="H1884" s="46" t="s">
        <v>74</v>
      </c>
      <c r="I1884" s="46" t="s">
        <v>1266</v>
      </c>
      <c r="J1884" s="46" t="s">
        <v>2728</v>
      </c>
      <c r="K1884" s="51" t="str">
        <f t="shared" ref="K1884" ca="1" si="6622">IF(F1884=0,$L$3,(IF(G1884=0,$L$1,$L$2)))</f>
        <v>Completed</v>
      </c>
      <c r="L1884" s="47" t="s">
        <v>2943</v>
      </c>
      <c r="M1884" s="47" t="s">
        <v>58</v>
      </c>
      <c r="N1884" s="47" t="s">
        <v>286</v>
      </c>
      <c r="O1884" s="47" t="s">
        <v>60</v>
      </c>
      <c r="P1884" s="47" t="s">
        <v>61</v>
      </c>
      <c r="Q1884" s="47" t="s">
        <v>62</v>
      </c>
      <c r="R1884" s="52">
        <v>0</v>
      </c>
      <c r="S1884" s="52">
        <v>80</v>
      </c>
      <c r="T1884" s="53">
        <v>0</v>
      </c>
      <c r="U1884" s="53">
        <f>T1884</f>
        <v>0</v>
      </c>
      <c r="V1884" s="51">
        <f t="shared" ref="V1884" si="6623">IF(U1884&gt;T1884,0,T1884-U1884)</f>
        <v>0</v>
      </c>
      <c r="W1884" s="51">
        <f t="shared" ref="W1884" si="6624">IF(U1884&gt;T1884,T1884,U1884)</f>
        <v>0</v>
      </c>
      <c r="X1884" s="53">
        <v>0</v>
      </c>
      <c r="Y1884" s="54" t="e">
        <f t="shared" ref="Y1884" si="6625">X1884/U1884</f>
        <v>#DIV/0!</v>
      </c>
      <c r="Z1884" s="55" t="e">
        <f t="shared" ref="Z1884" si="6626">AE1884/X1884</f>
        <v>#DIV/0!</v>
      </c>
      <c r="AA1884" s="56">
        <f t="shared" ref="AA1884" si="6627">IF(O1884="cpv",(T1884*R1884),(T1884/1000*R1884))</f>
        <v>0</v>
      </c>
      <c r="AB1884" s="57">
        <v>38.65</v>
      </c>
      <c r="AC1884" s="56">
        <f t="shared" ref="AC1884" si="6628">AB1884-AA1884</f>
        <v>38.65</v>
      </c>
      <c r="AD1884" s="58">
        <f t="shared" ref="AD1884" si="6629">IF(O1884="cpv",(T1884*S1884),(T1884/1000*S1884))</f>
        <v>0</v>
      </c>
      <c r="AE1884" s="296">
        <f>IF((SUMIF($J$7:$J$1048576,J1884,$U$7:$U$1048576))&gt;(SUMIF($J$7:$J$1048576,J1884,$T$7:$T$1048576)),AD1884,(IF(O1884="cpv",(U1884*S1884),(U1884*S1884/1000))))</f>
        <v>0</v>
      </c>
      <c r="AF1884" s="60">
        <f t="shared" ref="AF1884" si="6630">AE1884-AD1884</f>
        <v>0</v>
      </c>
      <c r="AG1884" s="60">
        <v>0</v>
      </c>
      <c r="AH1884" s="60">
        <f t="shared" ref="AH1884" si="6631">AE1884-AB1884-AG1884</f>
        <v>-38.65</v>
      </c>
      <c r="AI1884" s="384" t="e">
        <f t="shared" ref="AI1884" si="6632">AH1884/AE1884</f>
        <v>#DIV/0!</v>
      </c>
      <c r="AK1884"/>
    </row>
    <row r="1885" spans="1:37" ht="15.75" hidden="1" customHeight="1" thickBot="1" x14ac:dyDescent="0.3">
      <c r="A1885" s="360" t="s">
        <v>2898</v>
      </c>
      <c r="B1885" s="157">
        <v>2016</v>
      </c>
      <c r="C1885" s="157">
        <v>9</v>
      </c>
      <c r="D1885" s="342" t="s">
        <v>2298</v>
      </c>
      <c r="E1885" s="159">
        <v>42614</v>
      </c>
      <c r="F1885" s="159">
        <v>42643</v>
      </c>
      <c r="G1885" s="343">
        <f t="shared" ca="1" si="6508"/>
        <v>0</v>
      </c>
      <c r="H1885" s="156" t="s">
        <v>74</v>
      </c>
      <c r="I1885" s="156" t="s">
        <v>1266</v>
      </c>
      <c r="J1885" s="156" t="s">
        <v>2728</v>
      </c>
      <c r="K1885" s="344" t="str">
        <f t="shared" ca="1" si="6509"/>
        <v>Completed</v>
      </c>
      <c r="L1885" s="157" t="s">
        <v>1372</v>
      </c>
      <c r="M1885" s="157" t="s">
        <v>58</v>
      </c>
      <c r="N1885" s="157" t="s">
        <v>286</v>
      </c>
      <c r="O1885" s="157" t="s">
        <v>60</v>
      </c>
      <c r="P1885" s="157" t="s">
        <v>61</v>
      </c>
      <c r="Q1885" s="157" t="s">
        <v>62</v>
      </c>
      <c r="R1885" s="158">
        <v>10.56578</v>
      </c>
      <c r="S1885" s="158">
        <v>80</v>
      </c>
      <c r="T1885" s="345">
        <v>2762</v>
      </c>
      <c r="U1885" s="345">
        <f>T1885</f>
        <v>2762</v>
      </c>
      <c r="V1885" s="344">
        <f t="shared" si="6510"/>
        <v>0</v>
      </c>
      <c r="W1885" s="344">
        <f t="shared" si="6511"/>
        <v>2762</v>
      </c>
      <c r="X1885" s="345">
        <v>0</v>
      </c>
      <c r="Y1885" s="346">
        <f t="shared" si="6512"/>
        <v>0</v>
      </c>
      <c r="Z1885" s="347" t="e">
        <f t="shared" si="6513"/>
        <v>#DIV/0!</v>
      </c>
      <c r="AA1885" s="348">
        <f t="shared" si="6514"/>
        <v>29.18268436</v>
      </c>
      <c r="AB1885" s="349">
        <f t="shared" si="6515"/>
        <v>29.18268436</v>
      </c>
      <c r="AC1885" s="348">
        <f t="shared" si="6516"/>
        <v>0</v>
      </c>
      <c r="AD1885" s="350">
        <f t="shared" si="6517"/>
        <v>220.96</v>
      </c>
      <c r="AE1885" s="351">
        <v>332.56</v>
      </c>
      <c r="AF1885" s="352">
        <f t="shared" si="6518"/>
        <v>111.6</v>
      </c>
      <c r="AG1885" s="352">
        <v>0</v>
      </c>
      <c r="AH1885" s="352">
        <f t="shared" si="6519"/>
        <v>303.37731564000001</v>
      </c>
      <c r="AI1885" s="353">
        <f t="shared" si="6520"/>
        <v>0.91224836312244406</v>
      </c>
      <c r="AK1885"/>
    </row>
    <row r="1886" spans="1:37" ht="15" hidden="1" customHeight="1" thickBot="1" x14ac:dyDescent="0.3">
      <c r="A1886" s="359" t="s">
        <v>2729</v>
      </c>
      <c r="B1886" s="111">
        <v>2016</v>
      </c>
      <c r="C1886" s="111">
        <v>9</v>
      </c>
      <c r="D1886" s="112" t="s">
        <v>2298</v>
      </c>
      <c r="E1886" s="113">
        <v>42614</v>
      </c>
      <c r="F1886" s="113">
        <v>42643</v>
      </c>
      <c r="G1886" s="114">
        <f t="shared" ref="G1886" ca="1" si="6633">IF($N$1&gt;F1886,0,(F1886-$N$1))</f>
        <v>0</v>
      </c>
      <c r="H1886" s="115" t="s">
        <v>74</v>
      </c>
      <c r="I1886" s="115" t="s">
        <v>1266</v>
      </c>
      <c r="J1886" s="115" t="s">
        <v>2730</v>
      </c>
      <c r="K1886" s="116" t="str">
        <f t="shared" ref="K1886" ca="1" si="6634">IF(F1886=0,$L$3,(IF(G1886=0,$L$1,$L$2)))</f>
        <v>Completed</v>
      </c>
      <c r="L1886" s="111" t="s">
        <v>2349</v>
      </c>
      <c r="M1886" s="111" t="s">
        <v>58</v>
      </c>
      <c r="N1886" s="111" t="s">
        <v>286</v>
      </c>
      <c r="O1886" s="111" t="s">
        <v>60</v>
      </c>
      <c r="P1886" s="111" t="s">
        <v>61</v>
      </c>
      <c r="Q1886" s="111" t="s">
        <v>62</v>
      </c>
      <c r="R1886" s="117">
        <v>30</v>
      </c>
      <c r="S1886" s="117">
        <v>60</v>
      </c>
      <c r="T1886" s="118">
        <v>980000</v>
      </c>
      <c r="U1886" s="118">
        <v>980000</v>
      </c>
      <c r="V1886" s="116">
        <f t="shared" ref="V1886" si="6635">IF(U1886&gt;T1886,0,T1886-U1886)</f>
        <v>0</v>
      </c>
      <c r="W1886" s="116">
        <f t="shared" ref="W1886" si="6636">IF(U1886&gt;T1886,T1886,U1886)</f>
        <v>980000</v>
      </c>
      <c r="X1886" s="118"/>
      <c r="Y1886" s="119">
        <f t="shared" ref="Y1886" si="6637">X1886/U1886</f>
        <v>0</v>
      </c>
      <c r="Z1886" s="120" t="e">
        <f t="shared" ref="Z1886" si="6638">AE1886/X1886</f>
        <v>#DIV/0!</v>
      </c>
      <c r="AA1886" s="121">
        <f t="shared" ref="AA1886" si="6639">IF(O1886="cpv",(T1886*R1886),(T1886/1000*R1886))</f>
        <v>29400</v>
      </c>
      <c r="AB1886" s="122">
        <v>27930</v>
      </c>
      <c r="AC1886" s="121">
        <f t="shared" ref="AC1886" si="6640">AB1886-AA1886</f>
        <v>-1470</v>
      </c>
      <c r="AD1886" s="123">
        <f t="shared" ref="AD1886" si="6641">IF(O1886="cpv",(T1886*S1886),(T1886/1000*S1886))</f>
        <v>58800</v>
      </c>
      <c r="AE1886" s="293">
        <v>51851.88</v>
      </c>
      <c r="AF1886" s="124">
        <f t="shared" ref="AF1886" si="6642">AE1886-AD1886</f>
        <v>-6948.1200000000026</v>
      </c>
      <c r="AG1886" s="124">
        <v>0</v>
      </c>
      <c r="AH1886" s="124">
        <f t="shared" ref="AH1886" si="6643">AE1886-AB1886-AG1886</f>
        <v>23921.879999999997</v>
      </c>
      <c r="AI1886" s="340">
        <f t="shared" ref="AI1886" si="6644">AH1886/AE1886</f>
        <v>0.46135029240984121</v>
      </c>
      <c r="AK1886"/>
    </row>
    <row r="1887" spans="1:37" ht="15" hidden="1" customHeight="1" x14ac:dyDescent="0.3">
      <c r="A1887" s="359" t="s">
        <v>2732</v>
      </c>
      <c r="B1887" s="111">
        <v>2016</v>
      </c>
      <c r="C1887" s="111">
        <v>9</v>
      </c>
      <c r="D1887" s="112" t="s">
        <v>2298</v>
      </c>
      <c r="E1887" s="113">
        <v>42618</v>
      </c>
      <c r="F1887" s="113">
        <v>42643</v>
      </c>
      <c r="G1887" s="114">
        <f t="shared" ca="1" si="6508"/>
        <v>0</v>
      </c>
      <c r="H1887" s="115" t="s">
        <v>74</v>
      </c>
      <c r="I1887" s="115" t="s">
        <v>465</v>
      </c>
      <c r="J1887" s="115" t="s">
        <v>2734</v>
      </c>
      <c r="K1887" s="116" t="str">
        <f t="shared" ca="1" si="6509"/>
        <v>Completed</v>
      </c>
      <c r="L1887" s="111" t="s">
        <v>64</v>
      </c>
      <c r="M1887" s="111" t="s">
        <v>58</v>
      </c>
      <c r="N1887" s="111" t="s">
        <v>59</v>
      </c>
      <c r="O1887" s="111" t="s">
        <v>60</v>
      </c>
      <c r="P1887" s="111" t="s">
        <v>61</v>
      </c>
      <c r="Q1887" s="111" t="s">
        <v>62</v>
      </c>
      <c r="R1887" s="117">
        <v>0.2</v>
      </c>
      <c r="S1887" s="117">
        <v>1.2</v>
      </c>
      <c r="T1887" s="118">
        <v>1500000</v>
      </c>
      <c r="U1887" s="118">
        <v>1500533</v>
      </c>
      <c r="V1887" s="116">
        <f t="shared" si="6510"/>
        <v>0</v>
      </c>
      <c r="W1887" s="116">
        <f t="shared" si="6511"/>
        <v>1500000</v>
      </c>
      <c r="X1887" s="118">
        <v>226</v>
      </c>
      <c r="Y1887" s="119">
        <f t="shared" si="6512"/>
        <v>1.5061314879446171E-4</v>
      </c>
      <c r="Z1887" s="120">
        <f t="shared" si="6513"/>
        <v>6.6371681415929205</v>
      </c>
      <c r="AA1887" s="121">
        <f t="shared" si="6514"/>
        <v>300</v>
      </c>
      <c r="AB1887" s="122">
        <f t="shared" si="6515"/>
        <v>300</v>
      </c>
      <c r="AC1887" s="121">
        <f t="shared" si="6516"/>
        <v>0</v>
      </c>
      <c r="AD1887" s="123">
        <f t="shared" si="6517"/>
        <v>1800</v>
      </c>
      <c r="AE1887" s="293">
        <v>1500</v>
      </c>
      <c r="AF1887" s="124">
        <f t="shared" si="6518"/>
        <v>-300</v>
      </c>
      <c r="AG1887" s="124">
        <v>0</v>
      </c>
      <c r="AH1887" s="124">
        <f t="shared" si="6519"/>
        <v>1200</v>
      </c>
      <c r="AI1887" s="340">
        <f t="shared" si="6520"/>
        <v>0.8</v>
      </c>
      <c r="AK1887"/>
    </row>
    <row r="1888" spans="1:37" ht="15" hidden="1" customHeight="1" x14ac:dyDescent="0.3">
      <c r="A1888" s="361" t="s">
        <v>2731</v>
      </c>
      <c r="B1888" s="97">
        <v>2016</v>
      </c>
      <c r="C1888" s="97">
        <v>9</v>
      </c>
      <c r="D1888" s="98" t="s">
        <v>2298</v>
      </c>
      <c r="E1888" s="99">
        <v>42618</v>
      </c>
      <c r="F1888" s="99">
        <v>42643</v>
      </c>
      <c r="G1888" s="100">
        <f t="shared" ca="1" si="6508"/>
        <v>0</v>
      </c>
      <c r="H1888" s="96" t="s">
        <v>74</v>
      </c>
      <c r="I1888" s="96" t="s">
        <v>465</v>
      </c>
      <c r="J1888" s="96" t="s">
        <v>2734</v>
      </c>
      <c r="K1888" s="101" t="str">
        <f t="shared" ca="1" si="6509"/>
        <v>Completed</v>
      </c>
      <c r="L1888" s="97" t="s">
        <v>82</v>
      </c>
      <c r="M1888" s="97" t="s">
        <v>58</v>
      </c>
      <c r="N1888" s="97" t="s">
        <v>59</v>
      </c>
      <c r="O1888" s="97" t="s">
        <v>60</v>
      </c>
      <c r="P1888" s="97" t="s">
        <v>61</v>
      </c>
      <c r="Q1888" s="97" t="s">
        <v>62</v>
      </c>
      <c r="R1888" s="102">
        <v>0.1</v>
      </c>
      <c r="S1888" s="102">
        <v>1.2</v>
      </c>
      <c r="T1888" s="103">
        <v>2500000</v>
      </c>
      <c r="U1888" s="103">
        <v>2500752</v>
      </c>
      <c r="V1888" s="101">
        <f t="shared" si="6510"/>
        <v>0</v>
      </c>
      <c r="W1888" s="101">
        <f t="shared" si="6511"/>
        <v>2500000</v>
      </c>
      <c r="X1888" s="103"/>
      <c r="Y1888" s="104">
        <f t="shared" si="6512"/>
        <v>0</v>
      </c>
      <c r="Z1888" s="105" t="e">
        <f t="shared" si="6513"/>
        <v>#DIV/0!</v>
      </c>
      <c r="AA1888" s="106">
        <f t="shared" si="6514"/>
        <v>250</v>
      </c>
      <c r="AB1888" s="107">
        <f t="shared" si="6515"/>
        <v>250</v>
      </c>
      <c r="AC1888" s="106">
        <f t="shared" si="6516"/>
        <v>0</v>
      </c>
      <c r="AD1888" s="108">
        <f t="shared" si="6517"/>
        <v>3000</v>
      </c>
      <c r="AE1888" s="298">
        <v>3139</v>
      </c>
      <c r="AF1888" s="109">
        <f t="shared" si="6518"/>
        <v>139</v>
      </c>
      <c r="AG1888" s="109">
        <v>0</v>
      </c>
      <c r="AH1888" s="109">
        <f t="shared" si="6519"/>
        <v>2889</v>
      </c>
      <c r="AI1888" s="341">
        <f t="shared" si="6520"/>
        <v>0.92035680152914945</v>
      </c>
      <c r="AK1888"/>
    </row>
    <row r="1889" spans="1:37" ht="15.75" hidden="1" customHeight="1" thickBot="1" x14ac:dyDescent="0.3">
      <c r="A1889" s="360" t="s">
        <v>2733</v>
      </c>
      <c r="B1889" s="157">
        <v>2016</v>
      </c>
      <c r="C1889" s="157">
        <v>9</v>
      </c>
      <c r="D1889" s="342" t="s">
        <v>2298</v>
      </c>
      <c r="E1889" s="159">
        <v>42618</v>
      </c>
      <c r="F1889" s="159">
        <v>42643</v>
      </c>
      <c r="G1889" s="343">
        <f t="shared" ca="1" si="6508"/>
        <v>0</v>
      </c>
      <c r="H1889" s="156" t="s">
        <v>74</v>
      </c>
      <c r="I1889" s="156" t="s">
        <v>465</v>
      </c>
      <c r="J1889" s="156" t="s">
        <v>2734</v>
      </c>
      <c r="K1889" s="344" t="str">
        <f t="shared" ca="1" si="6509"/>
        <v>Completed</v>
      </c>
      <c r="L1889" s="157" t="s">
        <v>57</v>
      </c>
      <c r="M1889" s="157" t="s">
        <v>58</v>
      </c>
      <c r="N1889" s="157" t="s">
        <v>59</v>
      </c>
      <c r="O1889" s="157" t="s">
        <v>60</v>
      </c>
      <c r="P1889" s="157" t="s">
        <v>61</v>
      </c>
      <c r="Q1889" s="157" t="s">
        <v>62</v>
      </c>
      <c r="R1889" s="158">
        <v>0.5</v>
      </c>
      <c r="S1889" s="158">
        <v>1.2</v>
      </c>
      <c r="T1889" s="345">
        <v>1200000</v>
      </c>
      <c r="U1889" s="345">
        <v>1332303</v>
      </c>
      <c r="V1889" s="344">
        <f t="shared" si="6510"/>
        <v>0</v>
      </c>
      <c r="W1889" s="344">
        <f t="shared" si="6511"/>
        <v>1200000</v>
      </c>
      <c r="X1889" s="345"/>
      <c r="Y1889" s="346">
        <f t="shared" si="6512"/>
        <v>0</v>
      </c>
      <c r="Z1889" s="347" t="e">
        <f t="shared" si="6513"/>
        <v>#DIV/0!</v>
      </c>
      <c r="AA1889" s="348">
        <f t="shared" si="6514"/>
        <v>600</v>
      </c>
      <c r="AB1889" s="349">
        <f t="shared" si="6515"/>
        <v>600</v>
      </c>
      <c r="AC1889" s="348">
        <f t="shared" si="6516"/>
        <v>0</v>
      </c>
      <c r="AD1889" s="350">
        <f t="shared" si="6517"/>
        <v>1440</v>
      </c>
      <c r="AE1889" s="351">
        <v>1000</v>
      </c>
      <c r="AF1889" s="352">
        <f t="shared" si="6518"/>
        <v>-440</v>
      </c>
      <c r="AG1889" s="352">
        <v>0</v>
      </c>
      <c r="AH1889" s="352">
        <f t="shared" si="6519"/>
        <v>400</v>
      </c>
      <c r="AI1889" s="353">
        <f t="shared" si="6520"/>
        <v>0.4</v>
      </c>
      <c r="AK1889"/>
    </row>
    <row r="1890" spans="1:37" ht="15.75" customHeight="1" thickBot="1" x14ac:dyDescent="0.3">
      <c r="A1890" s="362" t="s">
        <v>2735</v>
      </c>
      <c r="B1890" s="141">
        <v>2016</v>
      </c>
      <c r="C1890" s="141">
        <v>9</v>
      </c>
      <c r="D1890" s="142" t="s">
        <v>2298</v>
      </c>
      <c r="E1890" s="143">
        <v>42640</v>
      </c>
      <c r="F1890" s="143">
        <v>42643</v>
      </c>
      <c r="G1890" s="144">
        <f t="shared" ca="1" si="6508"/>
        <v>0</v>
      </c>
      <c r="H1890" s="145" t="s">
        <v>84</v>
      </c>
      <c r="I1890" s="96" t="s">
        <v>3407</v>
      </c>
      <c r="J1890" s="145" t="s">
        <v>2736</v>
      </c>
      <c r="K1890" s="146" t="str">
        <f t="shared" ca="1" si="6509"/>
        <v>Completed</v>
      </c>
      <c r="L1890" s="141" t="s">
        <v>305</v>
      </c>
      <c r="M1890" s="141" t="s">
        <v>58</v>
      </c>
      <c r="N1890" s="111" t="s">
        <v>3787</v>
      </c>
      <c r="O1890" s="141" t="s">
        <v>60</v>
      </c>
      <c r="P1890" s="141" t="s">
        <v>79</v>
      </c>
      <c r="Q1890" s="141" t="s">
        <v>79</v>
      </c>
      <c r="R1890" s="147">
        <v>4</v>
      </c>
      <c r="S1890" s="147">
        <v>10</v>
      </c>
      <c r="T1890" s="148">
        <v>200000</v>
      </c>
      <c r="U1890" s="148">
        <v>202635</v>
      </c>
      <c r="V1890" s="146">
        <f t="shared" si="6510"/>
        <v>0</v>
      </c>
      <c r="W1890" s="146">
        <f t="shared" si="6511"/>
        <v>200000</v>
      </c>
      <c r="X1890" s="148"/>
      <c r="Y1890" s="149">
        <f t="shared" si="6512"/>
        <v>0</v>
      </c>
      <c r="Z1890" s="150" t="e">
        <f t="shared" si="6513"/>
        <v>#DIV/0!</v>
      </c>
      <c r="AA1890" s="151">
        <f t="shared" si="6514"/>
        <v>800</v>
      </c>
      <c r="AB1890" s="152">
        <f t="shared" si="6515"/>
        <v>800</v>
      </c>
      <c r="AC1890" s="151">
        <f t="shared" si="6516"/>
        <v>0</v>
      </c>
      <c r="AD1890" s="153">
        <f t="shared" si="6517"/>
        <v>2000</v>
      </c>
      <c r="AE1890" s="295">
        <f>IF((SUMIF($J$7:$J$1048576,J1890,$U$7:$U$1048576))&gt;(SUMIF($J$7:$J$1048576,J1890,$T$7:$T$1048576)),AD1890,(IF(O1890="cpv",(U1890*S1890),(U1890*S1890/1000))))</f>
        <v>2000</v>
      </c>
      <c r="AF1890" s="154">
        <f t="shared" si="6518"/>
        <v>0</v>
      </c>
      <c r="AG1890" s="154">
        <v>0</v>
      </c>
      <c r="AH1890" s="154">
        <f t="shared" si="6519"/>
        <v>1200</v>
      </c>
      <c r="AI1890" s="354">
        <f t="shared" si="6520"/>
        <v>0.6</v>
      </c>
      <c r="AK1890"/>
    </row>
    <row r="1891" spans="1:37" ht="15" customHeight="1" x14ac:dyDescent="0.25">
      <c r="A1891" s="359" t="s">
        <v>2737</v>
      </c>
      <c r="B1891" s="111">
        <v>2016</v>
      </c>
      <c r="C1891" s="111">
        <v>9</v>
      </c>
      <c r="D1891" s="112" t="s">
        <v>2298</v>
      </c>
      <c r="E1891" s="113">
        <v>42637</v>
      </c>
      <c r="F1891" s="113">
        <v>42643</v>
      </c>
      <c r="G1891" s="114">
        <f t="shared" ca="1" si="6508"/>
        <v>0</v>
      </c>
      <c r="H1891" s="115" t="s">
        <v>84</v>
      </c>
      <c r="I1891" s="96" t="s">
        <v>3407</v>
      </c>
      <c r="J1891" s="115" t="s">
        <v>2739</v>
      </c>
      <c r="K1891" s="116" t="str">
        <f t="shared" ca="1" si="6509"/>
        <v>Completed</v>
      </c>
      <c r="L1891" s="111" t="s">
        <v>82</v>
      </c>
      <c r="M1891" s="111" t="s">
        <v>58</v>
      </c>
      <c r="N1891" s="111" t="s">
        <v>78</v>
      </c>
      <c r="O1891" s="111" t="s">
        <v>60</v>
      </c>
      <c r="P1891" s="111" t="s">
        <v>79</v>
      </c>
      <c r="Q1891" s="111" t="s">
        <v>79</v>
      </c>
      <c r="R1891" s="117">
        <v>0.5</v>
      </c>
      <c r="S1891" s="117">
        <v>4.5</v>
      </c>
      <c r="T1891" s="118">
        <v>200000</v>
      </c>
      <c r="U1891" s="118">
        <v>200055</v>
      </c>
      <c r="V1891" s="116">
        <f t="shared" si="6510"/>
        <v>0</v>
      </c>
      <c r="W1891" s="116">
        <f t="shared" si="6511"/>
        <v>200000</v>
      </c>
      <c r="X1891" s="118">
        <v>5521</v>
      </c>
      <c r="Y1891" s="119">
        <f t="shared" si="6512"/>
        <v>2.7597410712054186E-2</v>
      </c>
      <c r="Z1891" s="120">
        <f t="shared" si="6513"/>
        <v>0.16305877558413329</v>
      </c>
      <c r="AA1891" s="121">
        <f t="shared" si="6514"/>
        <v>100</v>
      </c>
      <c r="AB1891" s="122">
        <f t="shared" si="6515"/>
        <v>100</v>
      </c>
      <c r="AC1891" s="121">
        <f t="shared" si="6516"/>
        <v>0</v>
      </c>
      <c r="AD1891" s="123">
        <f t="shared" si="6517"/>
        <v>900</v>
      </c>
      <c r="AE1891" s="293">
        <f>IF((SUMIF($J$7:$J$1048576,J1891,$U$7:$U$1048576))&gt;(SUMIF($J$7:$J$1048576,J1891,$T$7:$T$1048576)),AD1891,(IF(O1891="cpv",(U1891*S1891),(U1891*S1891/1000))))</f>
        <v>900.24749999999995</v>
      </c>
      <c r="AF1891" s="124">
        <f t="shared" si="6518"/>
        <v>0.24749999999994543</v>
      </c>
      <c r="AG1891" s="124">
        <v>0</v>
      </c>
      <c r="AH1891" s="124">
        <f t="shared" si="6519"/>
        <v>800.24749999999995</v>
      </c>
      <c r="AI1891" s="340">
        <f t="shared" si="6520"/>
        <v>0.88891943604397683</v>
      </c>
      <c r="AK1891"/>
    </row>
    <row r="1892" spans="1:37" ht="15.75" customHeight="1" thickBot="1" x14ac:dyDescent="0.3">
      <c r="A1892" s="360" t="s">
        <v>2738</v>
      </c>
      <c r="B1892" s="157">
        <v>2016</v>
      </c>
      <c r="C1892" s="157">
        <v>9</v>
      </c>
      <c r="D1892" s="342" t="s">
        <v>2298</v>
      </c>
      <c r="E1892" s="159">
        <v>42637</v>
      </c>
      <c r="F1892" s="159">
        <v>42643</v>
      </c>
      <c r="G1892" s="343">
        <f t="shared" ca="1" si="6508"/>
        <v>0</v>
      </c>
      <c r="H1892" s="156" t="s">
        <v>84</v>
      </c>
      <c r="I1892" s="96" t="s">
        <v>3407</v>
      </c>
      <c r="J1892" s="156" t="s">
        <v>2739</v>
      </c>
      <c r="K1892" s="344" t="str">
        <f t="shared" ca="1" si="6509"/>
        <v>Completed</v>
      </c>
      <c r="L1892" s="157" t="s">
        <v>77</v>
      </c>
      <c r="M1892" s="157" t="s">
        <v>58</v>
      </c>
      <c r="N1892" s="157" t="s">
        <v>78</v>
      </c>
      <c r="O1892" s="157" t="s">
        <v>60</v>
      </c>
      <c r="P1892" s="157" t="s">
        <v>79</v>
      </c>
      <c r="Q1892" s="157" t="s">
        <v>79</v>
      </c>
      <c r="R1892" s="158">
        <v>1.25</v>
      </c>
      <c r="S1892" s="158">
        <v>4.5</v>
      </c>
      <c r="T1892" s="345">
        <v>200000</v>
      </c>
      <c r="U1892" s="345">
        <v>181818</v>
      </c>
      <c r="V1892" s="344">
        <f t="shared" si="6510"/>
        <v>18182</v>
      </c>
      <c r="W1892" s="344">
        <f t="shared" si="6511"/>
        <v>181818</v>
      </c>
      <c r="X1892" s="345"/>
      <c r="Y1892" s="346">
        <f t="shared" si="6512"/>
        <v>0</v>
      </c>
      <c r="Z1892" s="347" t="e">
        <f t="shared" si="6513"/>
        <v>#DIV/0!</v>
      </c>
      <c r="AA1892" s="348">
        <f t="shared" si="6514"/>
        <v>250</v>
      </c>
      <c r="AB1892" s="349">
        <f t="shared" si="6515"/>
        <v>227.27250000000001</v>
      </c>
      <c r="AC1892" s="348">
        <f t="shared" si="6516"/>
        <v>-22.727499999999992</v>
      </c>
      <c r="AD1892" s="350">
        <f t="shared" si="6517"/>
        <v>900</v>
      </c>
      <c r="AE1892" s="351">
        <f>IF((SUMIF($J$7:$J$1048576,J1892,$U$7:$U$1048576))&gt;(SUMIF($J$7:$J$1048576,J1892,$T$7:$T$1048576)),AD1892,(IF(O1892="cpv",(U1892*S1892),(U1892*S1892/1000))))</f>
        <v>818.18100000000004</v>
      </c>
      <c r="AF1892" s="352">
        <f t="shared" si="6518"/>
        <v>-81.81899999999996</v>
      </c>
      <c r="AG1892" s="352">
        <v>0</v>
      </c>
      <c r="AH1892" s="352">
        <f t="shared" si="6519"/>
        <v>590.9085</v>
      </c>
      <c r="AI1892" s="353">
        <f t="shared" si="6520"/>
        <v>0.72222222222222221</v>
      </c>
      <c r="AK1892"/>
    </row>
    <row r="1893" spans="1:37" ht="15.75" customHeight="1" thickBot="1" x14ac:dyDescent="0.3">
      <c r="A1893" s="362" t="s">
        <v>2740</v>
      </c>
      <c r="B1893" s="141">
        <v>2016</v>
      </c>
      <c r="C1893" s="141">
        <v>9</v>
      </c>
      <c r="D1893" s="142" t="s">
        <v>2298</v>
      </c>
      <c r="E1893" s="143">
        <v>42635</v>
      </c>
      <c r="F1893" s="143">
        <v>42643</v>
      </c>
      <c r="G1893" s="144">
        <f t="shared" ca="1" si="6508"/>
        <v>0</v>
      </c>
      <c r="H1893" s="145" t="s">
        <v>84</v>
      </c>
      <c r="I1893" s="96" t="s">
        <v>3407</v>
      </c>
      <c r="J1893" s="145" t="s">
        <v>2741</v>
      </c>
      <c r="K1893" s="146" t="str">
        <f t="shared" ca="1" si="6509"/>
        <v>Completed</v>
      </c>
      <c r="L1893" s="141" t="s">
        <v>68</v>
      </c>
      <c r="M1893" s="141" t="s">
        <v>58</v>
      </c>
      <c r="N1893" s="141" t="s">
        <v>86</v>
      </c>
      <c r="O1893" s="141" t="s">
        <v>60</v>
      </c>
      <c r="P1893" s="141" t="s">
        <v>61</v>
      </c>
      <c r="Q1893" s="141" t="s">
        <v>62</v>
      </c>
      <c r="R1893" s="147">
        <v>1</v>
      </c>
      <c r="S1893" s="147">
        <v>3.5</v>
      </c>
      <c r="T1893" s="148">
        <v>360000</v>
      </c>
      <c r="U1893" s="148">
        <v>361236</v>
      </c>
      <c r="V1893" s="146">
        <f t="shared" si="6510"/>
        <v>0</v>
      </c>
      <c r="W1893" s="146">
        <f t="shared" si="6511"/>
        <v>360000</v>
      </c>
      <c r="X1893" s="148">
        <v>1710</v>
      </c>
      <c r="Y1893" s="149">
        <f t="shared" si="6512"/>
        <v>4.7337474670298644E-3</v>
      </c>
      <c r="Z1893" s="150">
        <f t="shared" si="6513"/>
        <v>0.73937426900584791</v>
      </c>
      <c r="AA1893" s="151">
        <f t="shared" si="6514"/>
        <v>360</v>
      </c>
      <c r="AB1893" s="152">
        <f t="shared" si="6515"/>
        <v>360</v>
      </c>
      <c r="AC1893" s="151">
        <f t="shared" si="6516"/>
        <v>0</v>
      </c>
      <c r="AD1893" s="153">
        <f t="shared" si="6517"/>
        <v>1260</v>
      </c>
      <c r="AE1893" s="295">
        <v>1264.33</v>
      </c>
      <c r="AF1893" s="154">
        <f t="shared" si="6518"/>
        <v>4.3299999999999272</v>
      </c>
      <c r="AG1893" s="154">
        <v>0</v>
      </c>
      <c r="AH1893" s="154">
        <f t="shared" si="6519"/>
        <v>904.32999999999993</v>
      </c>
      <c r="AI1893" s="354">
        <f t="shared" si="6520"/>
        <v>0.71526421108413152</v>
      </c>
      <c r="AK1893"/>
    </row>
    <row r="1894" spans="1:37" ht="15" customHeight="1" x14ac:dyDescent="0.25">
      <c r="A1894" s="359" t="s">
        <v>2742</v>
      </c>
      <c r="B1894" s="111">
        <v>2016</v>
      </c>
      <c r="C1894" s="111">
        <v>9</v>
      </c>
      <c r="D1894" s="112" t="s">
        <v>2298</v>
      </c>
      <c r="E1894" s="113">
        <v>42635</v>
      </c>
      <c r="F1894" s="113">
        <v>42643</v>
      </c>
      <c r="G1894" s="114">
        <f t="shared" ca="1" si="6508"/>
        <v>0</v>
      </c>
      <c r="H1894" s="115" t="s">
        <v>84</v>
      </c>
      <c r="I1894" s="96" t="s">
        <v>3407</v>
      </c>
      <c r="J1894" s="115" t="s">
        <v>2744</v>
      </c>
      <c r="K1894" s="116" t="str">
        <f t="shared" ca="1" si="6509"/>
        <v>Completed</v>
      </c>
      <c r="L1894" s="111" t="s">
        <v>64</v>
      </c>
      <c r="M1894" s="111" t="s">
        <v>58</v>
      </c>
      <c r="N1894" s="111" t="s">
        <v>59</v>
      </c>
      <c r="O1894" s="111" t="s">
        <v>60</v>
      </c>
      <c r="P1894" s="111" t="s">
        <v>61</v>
      </c>
      <c r="Q1894" s="111" t="s">
        <v>62</v>
      </c>
      <c r="R1894" s="117">
        <v>0.2</v>
      </c>
      <c r="S1894" s="117">
        <v>3</v>
      </c>
      <c r="T1894" s="118">
        <v>150000</v>
      </c>
      <c r="U1894" s="118">
        <v>150127</v>
      </c>
      <c r="V1894" s="116">
        <f t="shared" si="6510"/>
        <v>0</v>
      </c>
      <c r="W1894" s="116">
        <f t="shared" si="6511"/>
        <v>150000</v>
      </c>
      <c r="X1894" s="118">
        <v>59</v>
      </c>
      <c r="Y1894" s="119">
        <f t="shared" si="6512"/>
        <v>3.9300059283140274E-4</v>
      </c>
      <c r="Z1894" s="120">
        <f t="shared" si="6513"/>
        <v>8.4006779661016946</v>
      </c>
      <c r="AA1894" s="121">
        <f t="shared" si="6514"/>
        <v>30</v>
      </c>
      <c r="AB1894" s="122">
        <f t="shared" si="6515"/>
        <v>30</v>
      </c>
      <c r="AC1894" s="121">
        <f t="shared" si="6516"/>
        <v>0</v>
      </c>
      <c r="AD1894" s="123">
        <f t="shared" si="6517"/>
        <v>450</v>
      </c>
      <c r="AE1894" s="293">
        <v>495.64</v>
      </c>
      <c r="AF1894" s="124">
        <f t="shared" si="6518"/>
        <v>45.639999999999986</v>
      </c>
      <c r="AG1894" s="124">
        <v>0</v>
      </c>
      <c r="AH1894" s="124">
        <f t="shared" si="6519"/>
        <v>465.64</v>
      </c>
      <c r="AI1894" s="340">
        <f t="shared" si="6520"/>
        <v>0.93947219756274714</v>
      </c>
      <c r="AK1894"/>
    </row>
    <row r="1895" spans="1:37" ht="15.75" customHeight="1" thickBot="1" x14ac:dyDescent="0.3">
      <c r="A1895" s="360" t="s">
        <v>2743</v>
      </c>
      <c r="B1895" s="157">
        <v>2016</v>
      </c>
      <c r="C1895" s="157">
        <v>9</v>
      </c>
      <c r="D1895" s="342" t="s">
        <v>2298</v>
      </c>
      <c r="E1895" s="159">
        <v>42635</v>
      </c>
      <c r="F1895" s="159">
        <v>42643</v>
      </c>
      <c r="G1895" s="343">
        <f t="shared" ca="1" si="6508"/>
        <v>0</v>
      </c>
      <c r="H1895" s="156" t="s">
        <v>84</v>
      </c>
      <c r="I1895" s="96" t="s">
        <v>3407</v>
      </c>
      <c r="J1895" s="156" t="s">
        <v>2744</v>
      </c>
      <c r="K1895" s="344" t="str">
        <f t="shared" ca="1" si="6509"/>
        <v>Completed</v>
      </c>
      <c r="L1895" s="157" t="s">
        <v>57</v>
      </c>
      <c r="M1895" s="157" t="s">
        <v>58</v>
      </c>
      <c r="N1895" s="157" t="s">
        <v>59</v>
      </c>
      <c r="O1895" s="157" t="s">
        <v>60</v>
      </c>
      <c r="P1895" s="157" t="s">
        <v>61</v>
      </c>
      <c r="Q1895" s="157" t="s">
        <v>62</v>
      </c>
      <c r="R1895" s="158">
        <v>0.5</v>
      </c>
      <c r="S1895" s="158">
        <v>3</v>
      </c>
      <c r="T1895" s="345">
        <v>150000</v>
      </c>
      <c r="U1895" s="345">
        <v>165087</v>
      </c>
      <c r="V1895" s="344">
        <f t="shared" si="6510"/>
        <v>0</v>
      </c>
      <c r="W1895" s="344">
        <f t="shared" si="6511"/>
        <v>150000</v>
      </c>
      <c r="X1895" s="345"/>
      <c r="Y1895" s="346">
        <f t="shared" si="6512"/>
        <v>0</v>
      </c>
      <c r="Z1895" s="347" t="e">
        <f t="shared" si="6513"/>
        <v>#DIV/0!</v>
      </c>
      <c r="AA1895" s="348">
        <f t="shared" si="6514"/>
        <v>75</v>
      </c>
      <c r="AB1895" s="349">
        <f t="shared" si="6515"/>
        <v>75</v>
      </c>
      <c r="AC1895" s="348">
        <f t="shared" si="6516"/>
        <v>0</v>
      </c>
      <c r="AD1895" s="350">
        <f t="shared" si="6517"/>
        <v>450</v>
      </c>
      <c r="AE1895" s="351">
        <f>IF((SUMIF($J$7:$J$1048576,J1895,$U$7:$U$1048576))&gt;(SUMIF($J$7:$J$1048576,J1895,$T$7:$T$1048576)),AD1895,(IF(O1895="cpv",(U1895*S1895),(U1895*S1895/1000))))</f>
        <v>450</v>
      </c>
      <c r="AF1895" s="352">
        <f t="shared" si="6518"/>
        <v>0</v>
      </c>
      <c r="AG1895" s="352">
        <v>0</v>
      </c>
      <c r="AH1895" s="352">
        <f t="shared" si="6519"/>
        <v>375</v>
      </c>
      <c r="AI1895" s="353">
        <f t="shared" si="6520"/>
        <v>0.83333333333333337</v>
      </c>
      <c r="AK1895"/>
    </row>
    <row r="1896" spans="1:37" ht="15" hidden="1" customHeight="1" x14ac:dyDescent="0.3">
      <c r="A1896" s="485" t="s">
        <v>2745</v>
      </c>
      <c r="B1896" s="272">
        <v>2016</v>
      </c>
      <c r="C1896" s="272">
        <v>9</v>
      </c>
      <c r="D1896" s="273" t="s">
        <v>2298</v>
      </c>
      <c r="E1896" s="274">
        <v>42640</v>
      </c>
      <c r="F1896" s="274">
        <v>42643</v>
      </c>
      <c r="G1896" s="275">
        <f t="shared" ref="G1896:G1900" ca="1" si="6645">IF($N$1&gt;F1896,0,(F1896-$N$1))</f>
        <v>0</v>
      </c>
      <c r="H1896" s="276" t="s">
        <v>84</v>
      </c>
      <c r="I1896" s="276" t="s">
        <v>2746</v>
      </c>
      <c r="J1896" s="276" t="s">
        <v>2747</v>
      </c>
      <c r="K1896" s="277" t="str">
        <f t="shared" ref="K1896:K1900" ca="1" si="6646">IF(F1896=0,$L$3,(IF(G1896=0,$L$1,$L$2)))</f>
        <v>Completed</v>
      </c>
      <c r="L1896" s="272" t="s">
        <v>175</v>
      </c>
      <c r="M1896" s="272" t="s">
        <v>58</v>
      </c>
      <c r="N1896" s="272" t="s">
        <v>59</v>
      </c>
      <c r="O1896" s="272" t="s">
        <v>60</v>
      </c>
      <c r="P1896" s="272" t="s">
        <v>61</v>
      </c>
      <c r="Q1896" s="272" t="s">
        <v>62</v>
      </c>
      <c r="R1896" s="278">
        <v>1</v>
      </c>
      <c r="S1896" s="278">
        <v>2</v>
      </c>
      <c r="T1896" s="279">
        <v>1250000</v>
      </c>
      <c r="U1896" s="279">
        <v>75684</v>
      </c>
      <c r="V1896" s="277">
        <f t="shared" ref="V1896:V1900" si="6647">IF(U1896&gt;T1896,0,T1896-U1896)</f>
        <v>1174316</v>
      </c>
      <c r="W1896" s="277">
        <f t="shared" ref="W1896:W1900" si="6648">IF(U1896&gt;T1896,T1896,U1896)</f>
        <v>75684</v>
      </c>
      <c r="X1896" s="279">
        <v>11</v>
      </c>
      <c r="Y1896" s="280">
        <f t="shared" ref="Y1896:Y1900" si="6649">X1896/U1896</f>
        <v>1.4534115533005655E-4</v>
      </c>
      <c r="Z1896" s="281">
        <f t="shared" ref="Z1896:Z1900" si="6650">AE1896/X1896</f>
        <v>13.636363636363637</v>
      </c>
      <c r="AA1896" s="282">
        <f t="shared" ref="AA1896:AA1900" si="6651">IF(O1896="cpv",(T1896*R1896),(T1896/1000*R1896))</f>
        <v>1250</v>
      </c>
      <c r="AB1896" s="283">
        <v>86.091014602783503</v>
      </c>
      <c r="AC1896" s="282">
        <f t="shared" ref="AC1896:AC1900" si="6652">AB1896-AA1896</f>
        <v>-1163.9089853972164</v>
      </c>
      <c r="AD1896" s="284">
        <f t="shared" ref="AD1896:AD1900" si="6653">IF(O1896="cpv",(T1896*S1896),(T1896/1000*S1896))</f>
        <v>2500</v>
      </c>
      <c r="AE1896" s="297">
        <v>150</v>
      </c>
      <c r="AF1896" s="285">
        <f t="shared" ref="AF1896:AF1900" si="6654">AE1896-AD1896</f>
        <v>-2350</v>
      </c>
      <c r="AG1896" s="285">
        <v>0</v>
      </c>
      <c r="AH1896" s="285">
        <f t="shared" ref="AH1896:AH1900" si="6655">AE1896-AB1896-AG1896</f>
        <v>63.908985397216497</v>
      </c>
      <c r="AI1896" s="486">
        <f t="shared" ref="AI1896:AI1900" si="6656">AH1896/AE1896</f>
        <v>0.42605990264811</v>
      </c>
      <c r="AK1896"/>
    </row>
    <row r="1897" spans="1:37" ht="15" hidden="1" customHeight="1" x14ac:dyDescent="0.3">
      <c r="A1897" s="505" t="s">
        <v>2899</v>
      </c>
      <c r="B1897" s="506">
        <v>2016</v>
      </c>
      <c r="C1897" s="506">
        <v>9</v>
      </c>
      <c r="D1897" s="507" t="s">
        <v>2298</v>
      </c>
      <c r="E1897" s="508">
        <v>42640</v>
      </c>
      <c r="F1897" s="508">
        <v>42643</v>
      </c>
      <c r="G1897" s="509">
        <f t="shared" ref="G1897" ca="1" si="6657">IF($N$1&gt;F1897,0,(F1897-$N$1))</f>
        <v>0</v>
      </c>
      <c r="H1897" s="510" t="s">
        <v>84</v>
      </c>
      <c r="I1897" s="510" t="s">
        <v>2746</v>
      </c>
      <c r="J1897" s="510" t="s">
        <v>2747</v>
      </c>
      <c r="K1897" s="511" t="str">
        <f t="shared" ref="K1897" ca="1" si="6658">IF(F1897=0,$L$3,(IF(G1897=0,$L$1,$L$2)))</f>
        <v>Completed</v>
      </c>
      <c r="L1897" s="506" t="s">
        <v>1372</v>
      </c>
      <c r="M1897" s="506" t="s">
        <v>58</v>
      </c>
      <c r="N1897" s="506" t="s">
        <v>59</v>
      </c>
      <c r="O1897" s="506" t="s">
        <v>60</v>
      </c>
      <c r="P1897" s="506" t="s">
        <v>61</v>
      </c>
      <c r="Q1897" s="506" t="s">
        <v>62</v>
      </c>
      <c r="R1897" s="512">
        <v>0.60672899999999996</v>
      </c>
      <c r="S1897" s="512">
        <v>2</v>
      </c>
      <c r="T1897" s="513">
        <v>75663</v>
      </c>
      <c r="U1897" s="513">
        <v>75663</v>
      </c>
      <c r="V1897" s="511">
        <f t="shared" ref="V1897" si="6659">IF(U1897&gt;T1897,0,T1897-U1897)</f>
        <v>0</v>
      </c>
      <c r="W1897" s="511">
        <f t="shared" ref="W1897" si="6660">IF(U1897&gt;T1897,T1897,U1897)</f>
        <v>75663</v>
      </c>
      <c r="X1897" s="513">
        <v>11</v>
      </c>
      <c r="Y1897" s="514">
        <f t="shared" ref="Y1897" si="6661">X1897/U1897</f>
        <v>1.4538149425743097E-4</v>
      </c>
      <c r="Z1897" s="515">
        <f t="shared" ref="Z1897" si="6662">AE1897/X1897</f>
        <v>13.636363636363637</v>
      </c>
      <c r="AA1897" s="516">
        <f t="shared" ref="AA1897" si="6663">IF(O1897="cpv",(T1897*R1897),(T1897/1000*R1897))</f>
        <v>45.906936326999997</v>
      </c>
      <c r="AB1897" s="517">
        <f t="shared" ref="AB1897" si="6664">IF(O1897="cpv",(IF(V1897&gt;0,U1897*R1897,AA1897)),(IF(V1897&gt;0,U1897/1000*R1897,AA1897)))</f>
        <v>45.906936326999997</v>
      </c>
      <c r="AC1897" s="516">
        <f t="shared" ref="AC1897" si="6665">AB1897-AA1897</f>
        <v>0</v>
      </c>
      <c r="AD1897" s="518">
        <f t="shared" ref="AD1897" si="6666">IF(O1897="cpv",(T1897*S1897),(T1897/1000*S1897))</f>
        <v>151.32599999999999</v>
      </c>
      <c r="AE1897" s="519">
        <v>150</v>
      </c>
      <c r="AF1897" s="520">
        <f t="shared" ref="AF1897" si="6667">AE1897-AD1897</f>
        <v>-1.3259999999999934</v>
      </c>
      <c r="AG1897" s="520">
        <v>0</v>
      </c>
      <c r="AH1897" s="520">
        <f t="shared" ref="AH1897" si="6668">AE1897-AB1897-AG1897</f>
        <v>104.093063673</v>
      </c>
      <c r="AI1897" s="521">
        <f t="shared" ref="AI1897" si="6669">AH1897/AE1897</f>
        <v>0.69395375782000002</v>
      </c>
      <c r="AK1897"/>
    </row>
    <row r="1898" spans="1:37" ht="15" hidden="1" customHeight="1" x14ac:dyDescent="0.3">
      <c r="A1898" s="505" t="s">
        <v>2948</v>
      </c>
      <c r="B1898" s="506">
        <v>2016</v>
      </c>
      <c r="C1898" s="506">
        <v>9</v>
      </c>
      <c r="D1898" s="507" t="s">
        <v>2298</v>
      </c>
      <c r="E1898" s="508">
        <v>42640</v>
      </c>
      <c r="F1898" s="508">
        <v>42643</v>
      </c>
      <c r="G1898" s="509">
        <f t="shared" ref="G1898" ca="1" si="6670">IF($N$1&gt;F1898,0,(F1898-$N$1))</f>
        <v>0</v>
      </c>
      <c r="H1898" s="510" t="s">
        <v>84</v>
      </c>
      <c r="I1898" s="510" t="s">
        <v>2746</v>
      </c>
      <c r="J1898" s="510" t="s">
        <v>2747</v>
      </c>
      <c r="K1898" s="511" t="str">
        <f t="shared" ref="K1898" ca="1" si="6671">IF(F1898=0,$L$3,(IF(G1898=0,$L$1,$L$2)))</f>
        <v>Completed</v>
      </c>
      <c r="L1898" s="506" t="s">
        <v>2943</v>
      </c>
      <c r="M1898" s="506" t="s">
        <v>58</v>
      </c>
      <c r="N1898" s="506" t="s">
        <v>59</v>
      </c>
      <c r="O1898" s="506" t="s">
        <v>60</v>
      </c>
      <c r="P1898" s="506" t="s">
        <v>61</v>
      </c>
      <c r="Q1898" s="506" t="s">
        <v>62</v>
      </c>
      <c r="R1898" s="512">
        <v>0</v>
      </c>
      <c r="S1898" s="512">
        <v>2</v>
      </c>
      <c r="T1898" s="513">
        <v>0</v>
      </c>
      <c r="U1898" s="513">
        <v>0</v>
      </c>
      <c r="V1898" s="511">
        <f t="shared" ref="V1898" si="6672">IF(U1898&gt;T1898,0,T1898-U1898)</f>
        <v>0</v>
      </c>
      <c r="W1898" s="511">
        <f t="shared" ref="W1898" si="6673">IF(U1898&gt;T1898,T1898,U1898)</f>
        <v>0</v>
      </c>
      <c r="X1898" s="513">
        <v>0</v>
      </c>
      <c r="Y1898" s="514" t="e">
        <f t="shared" ref="Y1898" si="6674">X1898/U1898</f>
        <v>#DIV/0!</v>
      </c>
      <c r="Z1898" s="515" t="e">
        <f t="shared" ref="Z1898" si="6675">AE1898/X1898</f>
        <v>#DIV/0!</v>
      </c>
      <c r="AA1898" s="516">
        <f t="shared" ref="AA1898" si="6676">IF(O1898="cpv",(T1898*R1898),(T1898/1000*R1898))</f>
        <v>0</v>
      </c>
      <c r="AB1898" s="517">
        <v>26.36</v>
      </c>
      <c r="AC1898" s="516">
        <f t="shared" ref="AC1898" si="6677">AB1898-AA1898</f>
        <v>26.36</v>
      </c>
      <c r="AD1898" s="518">
        <f t="shared" ref="AD1898" si="6678">IF(O1898="cpv",(T1898*S1898),(T1898/1000*S1898))</f>
        <v>0</v>
      </c>
      <c r="AE1898" s="519">
        <v>0</v>
      </c>
      <c r="AF1898" s="520">
        <f t="shared" ref="AF1898" si="6679">AE1898-AD1898</f>
        <v>0</v>
      </c>
      <c r="AG1898" s="520">
        <v>0</v>
      </c>
      <c r="AH1898" s="520">
        <f t="shared" ref="AH1898" si="6680">AE1898-AB1898-AG1898</f>
        <v>-26.36</v>
      </c>
      <c r="AI1898" s="521" t="e">
        <f t="shared" ref="AI1898" si="6681">AH1898/AE1898</f>
        <v>#DIV/0!</v>
      </c>
      <c r="AK1898"/>
    </row>
    <row r="1899" spans="1:37" ht="15" hidden="1" customHeight="1" x14ac:dyDescent="0.3">
      <c r="A1899" s="505" t="s">
        <v>2885</v>
      </c>
      <c r="B1899" s="506">
        <v>2016</v>
      </c>
      <c r="C1899" s="506">
        <v>9</v>
      </c>
      <c r="D1899" s="507" t="s">
        <v>2298</v>
      </c>
      <c r="E1899" s="508">
        <v>42640</v>
      </c>
      <c r="F1899" s="508">
        <v>42643</v>
      </c>
      <c r="G1899" s="509">
        <f t="shared" ca="1" si="6645"/>
        <v>0</v>
      </c>
      <c r="H1899" s="510" t="s">
        <v>84</v>
      </c>
      <c r="I1899" s="510" t="s">
        <v>2746</v>
      </c>
      <c r="J1899" s="510" t="s">
        <v>2747</v>
      </c>
      <c r="K1899" s="511" t="str">
        <f t="shared" ca="1" si="6646"/>
        <v>Completed</v>
      </c>
      <c r="L1899" s="506" t="s">
        <v>82</v>
      </c>
      <c r="M1899" s="506" t="s">
        <v>58</v>
      </c>
      <c r="N1899" s="506" t="s">
        <v>59</v>
      </c>
      <c r="O1899" s="506" t="s">
        <v>60</v>
      </c>
      <c r="P1899" s="506" t="s">
        <v>61</v>
      </c>
      <c r="Q1899" s="506" t="s">
        <v>62</v>
      </c>
      <c r="R1899" s="512">
        <v>0.1</v>
      </c>
      <c r="S1899" s="512">
        <v>2</v>
      </c>
      <c r="T1899" s="513">
        <v>750000</v>
      </c>
      <c r="U1899" s="513">
        <v>750357</v>
      </c>
      <c r="V1899" s="511">
        <f t="shared" si="6647"/>
        <v>0</v>
      </c>
      <c r="W1899" s="511">
        <f t="shared" si="6648"/>
        <v>750000</v>
      </c>
      <c r="X1899" s="513">
        <v>67</v>
      </c>
      <c r="Y1899" s="514">
        <f t="shared" si="6649"/>
        <v>8.9290830897825974E-5</v>
      </c>
      <c r="Z1899" s="515">
        <f t="shared" si="6650"/>
        <v>22.388059701492537</v>
      </c>
      <c r="AA1899" s="516">
        <f t="shared" si="6651"/>
        <v>75</v>
      </c>
      <c r="AB1899" s="517">
        <f t="shared" ref="AB1899:AB1900" si="6682">IF(O1899="cpv",(IF(V1899&gt;0,U1899*R1899,AA1899)),(IF(V1899&gt;0,U1899/1000*R1899,AA1899)))</f>
        <v>75</v>
      </c>
      <c r="AC1899" s="516">
        <f t="shared" si="6652"/>
        <v>0</v>
      </c>
      <c r="AD1899" s="518">
        <f t="shared" si="6653"/>
        <v>1500</v>
      </c>
      <c r="AE1899" s="519">
        <v>1500</v>
      </c>
      <c r="AF1899" s="520">
        <f t="shared" si="6654"/>
        <v>0</v>
      </c>
      <c r="AG1899" s="520">
        <v>0</v>
      </c>
      <c r="AH1899" s="520">
        <f t="shared" si="6655"/>
        <v>1425</v>
      </c>
      <c r="AI1899" s="521">
        <f t="shared" si="6656"/>
        <v>0.95</v>
      </c>
      <c r="AK1899"/>
    </row>
    <row r="1900" spans="1:37" ht="15" hidden="1" customHeight="1" x14ac:dyDescent="0.3">
      <c r="A1900" s="489" t="s">
        <v>2886</v>
      </c>
      <c r="B1900" s="490">
        <v>2016</v>
      </c>
      <c r="C1900" s="490">
        <v>9</v>
      </c>
      <c r="D1900" s="491" t="s">
        <v>2298</v>
      </c>
      <c r="E1900" s="492">
        <v>42640</v>
      </c>
      <c r="F1900" s="492">
        <v>42643</v>
      </c>
      <c r="G1900" s="493">
        <f t="shared" ca="1" si="6645"/>
        <v>0</v>
      </c>
      <c r="H1900" s="355" t="s">
        <v>84</v>
      </c>
      <c r="I1900" s="355" t="s">
        <v>2746</v>
      </c>
      <c r="J1900" s="355" t="s">
        <v>2747</v>
      </c>
      <c r="K1900" s="494" t="str">
        <f t="shared" ca="1" si="6646"/>
        <v>Completed</v>
      </c>
      <c r="L1900" s="490" t="s">
        <v>64</v>
      </c>
      <c r="M1900" s="490" t="s">
        <v>58</v>
      </c>
      <c r="N1900" s="490" t="s">
        <v>59</v>
      </c>
      <c r="O1900" s="490" t="s">
        <v>60</v>
      </c>
      <c r="P1900" s="490" t="s">
        <v>61</v>
      </c>
      <c r="Q1900" s="490" t="s">
        <v>62</v>
      </c>
      <c r="R1900" s="495">
        <v>0.2</v>
      </c>
      <c r="S1900" s="495">
        <v>2</v>
      </c>
      <c r="T1900" s="496">
        <v>500000</v>
      </c>
      <c r="U1900" s="496">
        <v>502903</v>
      </c>
      <c r="V1900" s="494">
        <f t="shared" si="6647"/>
        <v>0</v>
      </c>
      <c r="W1900" s="494">
        <f t="shared" si="6648"/>
        <v>500000</v>
      </c>
      <c r="X1900" s="496">
        <v>97</v>
      </c>
      <c r="Y1900" s="497">
        <f t="shared" si="6649"/>
        <v>1.928801379192409E-4</v>
      </c>
      <c r="Z1900" s="498">
        <f t="shared" si="6650"/>
        <v>7.2164948453608249</v>
      </c>
      <c r="AA1900" s="499">
        <f t="shared" si="6651"/>
        <v>100</v>
      </c>
      <c r="AB1900" s="500">
        <f t="shared" si="6682"/>
        <v>100</v>
      </c>
      <c r="AC1900" s="499">
        <f t="shared" si="6652"/>
        <v>0</v>
      </c>
      <c r="AD1900" s="501">
        <f t="shared" si="6653"/>
        <v>1000</v>
      </c>
      <c r="AE1900" s="502">
        <v>700</v>
      </c>
      <c r="AF1900" s="503">
        <f t="shared" si="6654"/>
        <v>-300</v>
      </c>
      <c r="AG1900" s="503">
        <v>0</v>
      </c>
      <c r="AH1900" s="503">
        <f t="shared" si="6655"/>
        <v>600</v>
      </c>
      <c r="AI1900" s="504">
        <f t="shared" si="6656"/>
        <v>0.8571428571428571</v>
      </c>
      <c r="AK1900"/>
    </row>
    <row r="1901" spans="1:37" ht="15.75" hidden="1" customHeight="1" thickBot="1" x14ac:dyDescent="0.3">
      <c r="A1901" s="360" t="s">
        <v>2887</v>
      </c>
      <c r="B1901" s="157">
        <v>2016</v>
      </c>
      <c r="C1901" s="157">
        <v>9</v>
      </c>
      <c r="D1901" s="342" t="s">
        <v>2298</v>
      </c>
      <c r="E1901" s="159">
        <v>42640</v>
      </c>
      <c r="F1901" s="159">
        <v>42643</v>
      </c>
      <c r="G1901" s="343">
        <f t="shared" ca="1" si="6508"/>
        <v>0</v>
      </c>
      <c r="H1901" s="156" t="s">
        <v>84</v>
      </c>
      <c r="I1901" s="156" t="s">
        <v>2746</v>
      </c>
      <c r="J1901" s="156" t="s">
        <v>2747</v>
      </c>
      <c r="K1901" s="344" t="str">
        <f t="shared" ca="1" si="6509"/>
        <v>Completed</v>
      </c>
      <c r="L1901" s="157" t="s">
        <v>666</v>
      </c>
      <c r="M1901" s="157" t="s">
        <v>58</v>
      </c>
      <c r="N1901" s="157" t="s">
        <v>59</v>
      </c>
      <c r="O1901" s="157" t="s">
        <v>42</v>
      </c>
      <c r="P1901" s="157" t="s">
        <v>61</v>
      </c>
      <c r="Q1901" s="157" t="s">
        <v>62</v>
      </c>
      <c r="R1901" s="158">
        <v>0.2</v>
      </c>
      <c r="S1901" s="158">
        <v>2</v>
      </c>
      <c r="T1901" s="345">
        <v>1000</v>
      </c>
      <c r="U1901" s="345"/>
      <c r="V1901" s="344">
        <f t="shared" si="6510"/>
        <v>1000</v>
      </c>
      <c r="W1901" s="344">
        <f t="shared" si="6511"/>
        <v>0</v>
      </c>
      <c r="X1901" s="345"/>
      <c r="Y1901" s="346" t="e">
        <f t="shared" si="6512"/>
        <v>#DIV/0!</v>
      </c>
      <c r="Z1901" s="347" t="e">
        <f t="shared" si="6513"/>
        <v>#DIV/0!</v>
      </c>
      <c r="AA1901" s="348">
        <f t="shared" si="6514"/>
        <v>0.2</v>
      </c>
      <c r="AB1901" s="349">
        <f t="shared" si="6515"/>
        <v>0</v>
      </c>
      <c r="AC1901" s="348">
        <f t="shared" si="6516"/>
        <v>-0.2</v>
      </c>
      <c r="AD1901" s="350">
        <f t="shared" si="6517"/>
        <v>2</v>
      </c>
      <c r="AE1901" s="351">
        <f>IF((SUMIF($J$7:$J$1048576,J1901,$U$7:$U$1048576))&gt;(SUMIF($J$7:$J$1048576,J1901,$T$7:$T$1048576)),AD1901,(IF(O1901="cpv",(U1901*S1901),(U1901*S1901/1000))))</f>
        <v>0</v>
      </c>
      <c r="AF1901" s="352">
        <f t="shared" si="6518"/>
        <v>-2</v>
      </c>
      <c r="AG1901" s="352">
        <v>0</v>
      </c>
      <c r="AH1901" s="352">
        <f t="shared" si="6519"/>
        <v>0</v>
      </c>
      <c r="AI1901" s="353" t="e">
        <f t="shared" si="6520"/>
        <v>#DIV/0!</v>
      </c>
      <c r="AK1901"/>
    </row>
    <row r="1902" spans="1:37" ht="15" hidden="1" customHeight="1" x14ac:dyDescent="0.3">
      <c r="A1902" s="359" t="s">
        <v>2748</v>
      </c>
      <c r="B1902" s="111">
        <v>2016</v>
      </c>
      <c r="C1902" s="111">
        <v>9</v>
      </c>
      <c r="D1902" s="112" t="s">
        <v>2298</v>
      </c>
      <c r="E1902" s="113">
        <v>42619</v>
      </c>
      <c r="F1902" s="113">
        <v>42622</v>
      </c>
      <c r="G1902" s="114">
        <f t="shared" ca="1" si="6508"/>
        <v>0</v>
      </c>
      <c r="H1902" s="115" t="s">
        <v>84</v>
      </c>
      <c r="I1902" s="115" t="s">
        <v>832</v>
      </c>
      <c r="J1902" s="115" t="s">
        <v>2752</v>
      </c>
      <c r="K1902" s="116" t="str">
        <f t="shared" ca="1" si="6509"/>
        <v>Completed</v>
      </c>
      <c r="L1902" s="111" t="s">
        <v>64</v>
      </c>
      <c r="M1902" s="111" t="s">
        <v>58</v>
      </c>
      <c r="N1902" s="111" t="s">
        <v>78</v>
      </c>
      <c r="O1902" s="111" t="s">
        <v>60</v>
      </c>
      <c r="P1902" s="111" t="s">
        <v>79</v>
      </c>
      <c r="Q1902" s="111" t="s">
        <v>79</v>
      </c>
      <c r="R1902" s="117">
        <v>2.5</v>
      </c>
      <c r="S1902" s="117">
        <v>4.25</v>
      </c>
      <c r="T1902" s="118">
        <v>500000</v>
      </c>
      <c r="U1902" s="118">
        <v>500285</v>
      </c>
      <c r="V1902" s="116">
        <f t="shared" si="6510"/>
        <v>0</v>
      </c>
      <c r="W1902" s="116">
        <f t="shared" si="6511"/>
        <v>500000</v>
      </c>
      <c r="X1902" s="118">
        <v>9834</v>
      </c>
      <c r="Y1902" s="119">
        <f t="shared" si="6512"/>
        <v>1.96567956264929E-2</v>
      </c>
      <c r="Z1902" s="120">
        <f t="shared" si="6513"/>
        <v>0.20337604230221679</v>
      </c>
      <c r="AA1902" s="121">
        <f t="shared" si="6514"/>
        <v>1250</v>
      </c>
      <c r="AB1902" s="122">
        <f t="shared" si="6515"/>
        <v>1250</v>
      </c>
      <c r="AC1902" s="121">
        <f t="shared" si="6516"/>
        <v>0</v>
      </c>
      <c r="AD1902" s="123">
        <f t="shared" si="6517"/>
        <v>2125</v>
      </c>
      <c r="AE1902" s="293">
        <v>2000</v>
      </c>
      <c r="AF1902" s="124">
        <f t="shared" si="6518"/>
        <v>-125</v>
      </c>
      <c r="AG1902" s="124">
        <v>0</v>
      </c>
      <c r="AH1902" s="124">
        <f t="shared" si="6519"/>
        <v>750</v>
      </c>
      <c r="AI1902" s="340">
        <f t="shared" si="6520"/>
        <v>0.375</v>
      </c>
      <c r="AK1902"/>
    </row>
    <row r="1903" spans="1:37" ht="15" hidden="1" customHeight="1" x14ac:dyDescent="0.3">
      <c r="A1903" s="361" t="s">
        <v>2749</v>
      </c>
      <c r="B1903" s="97">
        <v>2016</v>
      </c>
      <c r="C1903" s="97">
        <v>9</v>
      </c>
      <c r="D1903" s="98" t="s">
        <v>2298</v>
      </c>
      <c r="E1903" s="99">
        <v>42619</v>
      </c>
      <c r="F1903" s="99">
        <v>42622</v>
      </c>
      <c r="G1903" s="100">
        <f t="shared" ca="1" si="6508"/>
        <v>0</v>
      </c>
      <c r="H1903" s="96" t="s">
        <v>84</v>
      </c>
      <c r="I1903" s="96" t="s">
        <v>832</v>
      </c>
      <c r="J1903" s="96" t="s">
        <v>2752</v>
      </c>
      <c r="K1903" s="101" t="str">
        <f t="shared" ca="1" si="6509"/>
        <v>Completed</v>
      </c>
      <c r="L1903" s="97" t="s">
        <v>82</v>
      </c>
      <c r="M1903" s="97" t="s">
        <v>58</v>
      </c>
      <c r="N1903" s="97" t="s">
        <v>78</v>
      </c>
      <c r="O1903" s="97" t="s">
        <v>60</v>
      </c>
      <c r="P1903" s="97" t="s">
        <v>79</v>
      </c>
      <c r="Q1903" s="97" t="s">
        <v>79</v>
      </c>
      <c r="R1903" s="102">
        <v>0.5</v>
      </c>
      <c r="S1903" s="102">
        <v>4.25</v>
      </c>
      <c r="T1903" s="103">
        <v>500000</v>
      </c>
      <c r="U1903" s="103">
        <v>500056</v>
      </c>
      <c r="V1903" s="101">
        <f t="shared" si="6510"/>
        <v>0</v>
      </c>
      <c r="W1903" s="101">
        <f t="shared" si="6511"/>
        <v>500000</v>
      </c>
      <c r="X1903" s="103">
        <v>11657</v>
      </c>
      <c r="Y1903" s="104">
        <f t="shared" si="6512"/>
        <v>2.3311389124418064E-2</v>
      </c>
      <c r="Z1903" s="105">
        <f t="shared" si="6513"/>
        <v>0.1715707300334563</v>
      </c>
      <c r="AA1903" s="106">
        <f t="shared" si="6514"/>
        <v>250</v>
      </c>
      <c r="AB1903" s="107">
        <f t="shared" si="6515"/>
        <v>250</v>
      </c>
      <c r="AC1903" s="106">
        <f t="shared" si="6516"/>
        <v>0</v>
      </c>
      <c r="AD1903" s="108">
        <f t="shared" si="6517"/>
        <v>2125</v>
      </c>
      <c r="AE1903" s="298">
        <v>2000</v>
      </c>
      <c r="AF1903" s="109">
        <f t="shared" si="6518"/>
        <v>-125</v>
      </c>
      <c r="AG1903" s="109">
        <v>0</v>
      </c>
      <c r="AH1903" s="109">
        <f t="shared" si="6519"/>
        <v>1750</v>
      </c>
      <c r="AI1903" s="341">
        <f t="shared" si="6520"/>
        <v>0.875</v>
      </c>
      <c r="AK1903"/>
    </row>
    <row r="1904" spans="1:37" ht="15" hidden="1" customHeight="1" x14ac:dyDescent="0.3">
      <c r="A1904" s="361" t="s">
        <v>2750</v>
      </c>
      <c r="B1904" s="97">
        <v>2016</v>
      </c>
      <c r="C1904" s="97">
        <v>9</v>
      </c>
      <c r="D1904" s="98" t="s">
        <v>2298</v>
      </c>
      <c r="E1904" s="99">
        <v>42619</v>
      </c>
      <c r="F1904" s="99">
        <v>42622</v>
      </c>
      <c r="G1904" s="100">
        <f t="shared" ca="1" si="6508"/>
        <v>0</v>
      </c>
      <c r="H1904" s="96" t="s">
        <v>84</v>
      </c>
      <c r="I1904" s="96" t="s">
        <v>832</v>
      </c>
      <c r="J1904" s="96" t="s">
        <v>2752</v>
      </c>
      <c r="K1904" s="101" t="str">
        <f t="shared" ca="1" si="6509"/>
        <v>Completed</v>
      </c>
      <c r="L1904" s="97" t="s">
        <v>77</v>
      </c>
      <c r="M1904" s="97" t="s">
        <v>58</v>
      </c>
      <c r="N1904" s="97" t="s">
        <v>78</v>
      </c>
      <c r="O1904" s="97" t="s">
        <v>60</v>
      </c>
      <c r="P1904" s="97" t="s">
        <v>79</v>
      </c>
      <c r="Q1904" s="97" t="s">
        <v>79</v>
      </c>
      <c r="R1904" s="102">
        <v>1.25</v>
      </c>
      <c r="S1904" s="102">
        <v>4.25</v>
      </c>
      <c r="T1904" s="103">
        <v>250000</v>
      </c>
      <c r="U1904" s="103">
        <v>252205</v>
      </c>
      <c r="V1904" s="101">
        <f t="shared" si="6510"/>
        <v>0</v>
      </c>
      <c r="W1904" s="101">
        <f t="shared" si="6511"/>
        <v>250000</v>
      </c>
      <c r="X1904" s="103"/>
      <c r="Y1904" s="104">
        <f t="shared" si="6512"/>
        <v>0</v>
      </c>
      <c r="Z1904" s="105" t="e">
        <f t="shared" si="6513"/>
        <v>#DIV/0!</v>
      </c>
      <c r="AA1904" s="106">
        <f t="shared" si="6514"/>
        <v>312.5</v>
      </c>
      <c r="AB1904" s="107">
        <f t="shared" si="6515"/>
        <v>312.5</v>
      </c>
      <c r="AC1904" s="106">
        <f t="shared" si="6516"/>
        <v>0</v>
      </c>
      <c r="AD1904" s="108">
        <f t="shared" si="6517"/>
        <v>1062.5</v>
      </c>
      <c r="AE1904" s="298">
        <v>1000</v>
      </c>
      <c r="AF1904" s="109">
        <f t="shared" si="6518"/>
        <v>-62.5</v>
      </c>
      <c r="AG1904" s="109">
        <v>0</v>
      </c>
      <c r="AH1904" s="109">
        <f t="shared" si="6519"/>
        <v>687.5</v>
      </c>
      <c r="AI1904" s="341">
        <f t="shared" si="6520"/>
        <v>0.6875</v>
      </c>
      <c r="AK1904"/>
    </row>
    <row r="1905" spans="1:37" ht="15.75" hidden="1" customHeight="1" thickBot="1" x14ac:dyDescent="0.3">
      <c r="A1905" s="360" t="s">
        <v>2751</v>
      </c>
      <c r="B1905" s="157">
        <v>2016</v>
      </c>
      <c r="C1905" s="157">
        <v>9</v>
      </c>
      <c r="D1905" s="342" t="s">
        <v>2298</v>
      </c>
      <c r="E1905" s="159">
        <v>42619</v>
      </c>
      <c r="F1905" s="159">
        <v>42622</v>
      </c>
      <c r="G1905" s="343">
        <f t="shared" ca="1" si="6508"/>
        <v>0</v>
      </c>
      <c r="H1905" s="156" t="s">
        <v>84</v>
      </c>
      <c r="I1905" s="156" t="s">
        <v>832</v>
      </c>
      <c r="J1905" s="156" t="s">
        <v>2752</v>
      </c>
      <c r="K1905" s="344" t="str">
        <f t="shared" ca="1" si="6509"/>
        <v>Completed</v>
      </c>
      <c r="L1905" s="157" t="s">
        <v>2135</v>
      </c>
      <c r="M1905" s="157" t="s">
        <v>58</v>
      </c>
      <c r="N1905" s="157" t="s">
        <v>78</v>
      </c>
      <c r="O1905" s="157" t="s">
        <v>60</v>
      </c>
      <c r="P1905" s="157" t="s">
        <v>79</v>
      </c>
      <c r="Q1905" s="157" t="s">
        <v>79</v>
      </c>
      <c r="R1905" s="158">
        <v>2.5</v>
      </c>
      <c r="S1905" s="158">
        <v>4.25</v>
      </c>
      <c r="T1905" s="345">
        <v>250000</v>
      </c>
      <c r="U1905" s="345">
        <v>220163</v>
      </c>
      <c r="V1905" s="344">
        <f t="shared" si="6510"/>
        <v>29837</v>
      </c>
      <c r="W1905" s="344">
        <f t="shared" si="6511"/>
        <v>220163</v>
      </c>
      <c r="X1905" s="345">
        <v>2518</v>
      </c>
      <c r="Y1905" s="346">
        <f t="shared" si="6512"/>
        <v>1.1436980782420298E-2</v>
      </c>
      <c r="Z1905" s="347">
        <f t="shared" si="6513"/>
        <v>0.39714058776806987</v>
      </c>
      <c r="AA1905" s="348">
        <f t="shared" si="6514"/>
        <v>625</v>
      </c>
      <c r="AB1905" s="349">
        <f t="shared" si="6515"/>
        <v>550.40750000000003</v>
      </c>
      <c r="AC1905" s="348">
        <f t="shared" si="6516"/>
        <v>-74.592499999999973</v>
      </c>
      <c r="AD1905" s="350">
        <f t="shared" si="6517"/>
        <v>1062.5</v>
      </c>
      <c r="AE1905" s="351">
        <v>1000</v>
      </c>
      <c r="AF1905" s="352">
        <f t="shared" si="6518"/>
        <v>-62.5</v>
      </c>
      <c r="AG1905" s="352">
        <v>0</v>
      </c>
      <c r="AH1905" s="352">
        <f t="shared" si="6519"/>
        <v>449.59249999999997</v>
      </c>
      <c r="AI1905" s="353">
        <f t="shared" si="6520"/>
        <v>0.44959249999999995</v>
      </c>
      <c r="AK1905"/>
    </row>
    <row r="1906" spans="1:37" ht="15.75" hidden="1" customHeight="1" thickBot="1" x14ac:dyDescent="0.3">
      <c r="A1906" s="488" t="s">
        <v>2753</v>
      </c>
      <c r="B1906" s="141">
        <v>2016</v>
      </c>
      <c r="C1906" s="141">
        <v>9</v>
      </c>
      <c r="D1906" s="142" t="s">
        <v>2298</v>
      </c>
      <c r="E1906" s="143">
        <v>42619</v>
      </c>
      <c r="F1906" s="143">
        <v>42622</v>
      </c>
      <c r="G1906" s="144">
        <f t="shared" ca="1" si="6508"/>
        <v>0</v>
      </c>
      <c r="H1906" s="145" t="s">
        <v>84</v>
      </c>
      <c r="I1906" s="145" t="s">
        <v>832</v>
      </c>
      <c r="J1906" s="145" t="s">
        <v>2754</v>
      </c>
      <c r="K1906" s="146" t="str">
        <f t="shared" ca="1" si="6509"/>
        <v>Completed</v>
      </c>
      <c r="L1906" s="141" t="s">
        <v>98</v>
      </c>
      <c r="M1906" s="141" t="s">
        <v>58</v>
      </c>
      <c r="N1906" s="141" t="s">
        <v>123</v>
      </c>
      <c r="O1906" s="141" t="s">
        <v>109</v>
      </c>
      <c r="P1906" s="141" t="s">
        <v>100</v>
      </c>
      <c r="Q1906" s="141" t="s">
        <v>101</v>
      </c>
      <c r="R1906" s="147">
        <v>4.2000000000000003E-2</v>
      </c>
      <c r="S1906" s="147">
        <v>0.06</v>
      </c>
      <c r="T1906" s="148">
        <v>67000</v>
      </c>
      <c r="U1906" s="148">
        <v>67975</v>
      </c>
      <c r="V1906" s="146">
        <f t="shared" si="6510"/>
        <v>0</v>
      </c>
      <c r="W1906" s="146">
        <f t="shared" si="6511"/>
        <v>67000</v>
      </c>
      <c r="X1906" s="148"/>
      <c r="Y1906" s="149">
        <f t="shared" si="6512"/>
        <v>0</v>
      </c>
      <c r="Z1906" s="150" t="e">
        <f t="shared" si="6513"/>
        <v>#DIV/0!</v>
      </c>
      <c r="AA1906" s="151">
        <f t="shared" si="6514"/>
        <v>2814</v>
      </c>
      <c r="AB1906" s="152">
        <f t="shared" si="6515"/>
        <v>2814</v>
      </c>
      <c r="AC1906" s="151">
        <f t="shared" si="6516"/>
        <v>0</v>
      </c>
      <c r="AD1906" s="153">
        <f t="shared" si="6517"/>
        <v>4020</v>
      </c>
      <c r="AE1906" s="295">
        <v>4000</v>
      </c>
      <c r="AF1906" s="154">
        <f t="shared" si="6518"/>
        <v>-20</v>
      </c>
      <c r="AG1906" s="154">
        <v>0</v>
      </c>
      <c r="AH1906" s="154">
        <f t="shared" si="6519"/>
        <v>1186</v>
      </c>
      <c r="AI1906" s="354">
        <f t="shared" si="6520"/>
        <v>0.29649999999999999</v>
      </c>
      <c r="AK1906"/>
    </row>
    <row r="1907" spans="1:37" ht="15.75" hidden="1" customHeight="1" thickBot="1" x14ac:dyDescent="0.3">
      <c r="A1907" s="362" t="s">
        <v>2755</v>
      </c>
      <c r="B1907" s="141">
        <v>2016</v>
      </c>
      <c r="C1907" s="141">
        <v>9</v>
      </c>
      <c r="D1907" s="142" t="s">
        <v>2298</v>
      </c>
      <c r="E1907" s="143">
        <v>42619</v>
      </c>
      <c r="F1907" s="143">
        <v>42622</v>
      </c>
      <c r="G1907" s="144">
        <f t="shared" ca="1" si="6508"/>
        <v>0</v>
      </c>
      <c r="H1907" s="145" t="s">
        <v>84</v>
      </c>
      <c r="I1907" s="145" t="s">
        <v>832</v>
      </c>
      <c r="J1907" s="145" t="s">
        <v>2756</v>
      </c>
      <c r="K1907" s="146" t="str">
        <f t="shared" ca="1" si="6509"/>
        <v>Completed</v>
      </c>
      <c r="L1907" s="141" t="s">
        <v>817</v>
      </c>
      <c r="M1907" s="141" t="s">
        <v>58</v>
      </c>
      <c r="N1907" s="141" t="s">
        <v>587</v>
      </c>
      <c r="O1907" s="141" t="s">
        <v>109</v>
      </c>
      <c r="P1907" s="141" t="s">
        <v>100</v>
      </c>
      <c r="Q1907" s="141" t="s">
        <v>101</v>
      </c>
      <c r="R1907" s="147">
        <v>3.7999999999999999E-2</v>
      </c>
      <c r="S1907" s="147">
        <v>6.5000000000000002E-2</v>
      </c>
      <c r="T1907" s="148">
        <v>77000</v>
      </c>
      <c r="U1907" s="148">
        <v>93311</v>
      </c>
      <c r="V1907" s="146">
        <f t="shared" si="6510"/>
        <v>0</v>
      </c>
      <c r="W1907" s="146">
        <f t="shared" si="6511"/>
        <v>77000</v>
      </c>
      <c r="X1907" s="148">
        <v>793</v>
      </c>
      <c r="Y1907" s="149">
        <f t="shared" si="6512"/>
        <v>8.4984621320101598E-3</v>
      </c>
      <c r="Z1907" s="150">
        <f t="shared" si="6513"/>
        <v>6.3051702395964693</v>
      </c>
      <c r="AA1907" s="151">
        <f t="shared" si="6514"/>
        <v>2926</v>
      </c>
      <c r="AB1907" s="152">
        <f t="shared" si="6515"/>
        <v>2926</v>
      </c>
      <c r="AC1907" s="151">
        <f t="shared" si="6516"/>
        <v>0</v>
      </c>
      <c r="AD1907" s="153">
        <f t="shared" si="6517"/>
        <v>5005</v>
      </c>
      <c r="AE1907" s="295">
        <v>5000</v>
      </c>
      <c r="AF1907" s="154">
        <f t="shared" si="6518"/>
        <v>-5</v>
      </c>
      <c r="AG1907" s="154">
        <v>0</v>
      </c>
      <c r="AH1907" s="154">
        <f t="shared" si="6519"/>
        <v>2074</v>
      </c>
      <c r="AI1907" s="354">
        <f t="shared" si="6520"/>
        <v>0.4148</v>
      </c>
      <c r="AK1907"/>
    </row>
    <row r="1908" spans="1:37" ht="15.75" hidden="1" customHeight="1" thickBot="1" x14ac:dyDescent="0.3">
      <c r="A1908" s="488" t="s">
        <v>2757</v>
      </c>
      <c r="B1908" s="141">
        <v>2016</v>
      </c>
      <c r="C1908" s="141">
        <v>9</v>
      </c>
      <c r="D1908" s="142" t="s">
        <v>2298</v>
      </c>
      <c r="E1908" s="143">
        <v>42619</v>
      </c>
      <c r="F1908" s="143">
        <v>42622</v>
      </c>
      <c r="G1908" s="144">
        <f t="shared" ca="1" si="6508"/>
        <v>0</v>
      </c>
      <c r="H1908" s="145" t="s">
        <v>84</v>
      </c>
      <c r="I1908" s="145" t="s">
        <v>1276</v>
      </c>
      <c r="J1908" s="145" t="s">
        <v>2758</v>
      </c>
      <c r="K1908" s="146" t="str">
        <f t="shared" ca="1" si="6509"/>
        <v>Completed</v>
      </c>
      <c r="L1908" s="141" t="s">
        <v>98</v>
      </c>
      <c r="M1908" s="141" t="s">
        <v>58</v>
      </c>
      <c r="N1908" s="141" t="s">
        <v>123</v>
      </c>
      <c r="O1908" s="141" t="s">
        <v>109</v>
      </c>
      <c r="P1908" s="141" t="s">
        <v>100</v>
      </c>
      <c r="Q1908" s="141" t="s">
        <v>101</v>
      </c>
      <c r="R1908" s="147">
        <v>4.2000000000000003E-2</v>
      </c>
      <c r="S1908" s="147">
        <v>0.06</v>
      </c>
      <c r="T1908" s="148">
        <v>43000</v>
      </c>
      <c r="U1908" s="148">
        <v>45080</v>
      </c>
      <c r="V1908" s="146">
        <f t="shared" si="6510"/>
        <v>0</v>
      </c>
      <c r="W1908" s="146">
        <f t="shared" si="6511"/>
        <v>43000</v>
      </c>
      <c r="X1908" s="148"/>
      <c r="Y1908" s="149">
        <f t="shared" si="6512"/>
        <v>0</v>
      </c>
      <c r="Z1908" s="150" t="e">
        <f t="shared" si="6513"/>
        <v>#DIV/0!</v>
      </c>
      <c r="AA1908" s="151">
        <f t="shared" si="6514"/>
        <v>1806</v>
      </c>
      <c r="AB1908" s="152">
        <f t="shared" si="6515"/>
        <v>1806</v>
      </c>
      <c r="AC1908" s="151">
        <f t="shared" si="6516"/>
        <v>0</v>
      </c>
      <c r="AD1908" s="153">
        <f t="shared" si="6517"/>
        <v>2580</v>
      </c>
      <c r="AE1908" s="295">
        <v>2750</v>
      </c>
      <c r="AF1908" s="154">
        <f t="shared" si="6518"/>
        <v>170</v>
      </c>
      <c r="AG1908" s="154">
        <v>0</v>
      </c>
      <c r="AH1908" s="154">
        <f t="shared" si="6519"/>
        <v>944</v>
      </c>
      <c r="AI1908" s="354">
        <f t="shared" si="6520"/>
        <v>0.34327272727272728</v>
      </c>
      <c r="AK1908"/>
    </row>
    <row r="1909" spans="1:37" ht="15" hidden="1" customHeight="1" x14ac:dyDescent="0.3">
      <c r="A1909" s="359" t="s">
        <v>2759</v>
      </c>
      <c r="B1909" s="111">
        <v>2016</v>
      </c>
      <c r="C1909" s="111">
        <v>9</v>
      </c>
      <c r="D1909" s="112" t="s">
        <v>2298</v>
      </c>
      <c r="E1909" s="113">
        <v>42639</v>
      </c>
      <c r="F1909" s="113">
        <v>42643</v>
      </c>
      <c r="G1909" s="114">
        <f t="shared" ca="1" si="6508"/>
        <v>0</v>
      </c>
      <c r="H1909" s="115" t="s">
        <v>84</v>
      </c>
      <c r="I1909" s="115" t="s">
        <v>477</v>
      </c>
      <c r="J1909" s="115" t="s">
        <v>2763</v>
      </c>
      <c r="K1909" s="116" t="str">
        <f t="shared" ca="1" si="6509"/>
        <v>Completed</v>
      </c>
      <c r="L1909" s="111" t="s">
        <v>92</v>
      </c>
      <c r="M1909" s="111" t="s">
        <v>58</v>
      </c>
      <c r="N1909" s="111" t="s">
        <v>108</v>
      </c>
      <c r="O1909" s="111" t="s">
        <v>109</v>
      </c>
      <c r="P1909" s="111" t="s">
        <v>100</v>
      </c>
      <c r="Q1909" s="111" t="s">
        <v>101</v>
      </c>
      <c r="R1909" s="117">
        <v>1.2E-2</v>
      </c>
      <c r="S1909" s="117">
        <v>3.3000000000000002E-2</v>
      </c>
      <c r="T1909" s="118">
        <v>40000</v>
      </c>
      <c r="U1909" s="118">
        <v>55261</v>
      </c>
      <c r="V1909" s="116">
        <f t="shared" si="6510"/>
        <v>0</v>
      </c>
      <c r="W1909" s="116">
        <f t="shared" si="6511"/>
        <v>40000</v>
      </c>
      <c r="X1909" s="118">
        <v>4728</v>
      </c>
      <c r="Y1909" s="119">
        <f t="shared" si="6512"/>
        <v>8.55576265358933E-2</v>
      </c>
      <c r="Z1909" s="120">
        <f t="shared" si="6513"/>
        <v>0.2033248730964467</v>
      </c>
      <c r="AA1909" s="121">
        <f t="shared" si="6514"/>
        <v>480</v>
      </c>
      <c r="AB1909" s="122">
        <f t="shared" si="6515"/>
        <v>480</v>
      </c>
      <c r="AC1909" s="121">
        <f t="shared" si="6516"/>
        <v>0</v>
      </c>
      <c r="AD1909" s="123">
        <f t="shared" si="6517"/>
        <v>1320</v>
      </c>
      <c r="AE1909" s="293">
        <v>961.32</v>
      </c>
      <c r="AF1909" s="124">
        <f t="shared" si="6518"/>
        <v>-358.67999999999995</v>
      </c>
      <c r="AG1909" s="124">
        <v>0</v>
      </c>
      <c r="AH1909" s="124">
        <f t="shared" si="6519"/>
        <v>481.32000000000005</v>
      </c>
      <c r="AI1909" s="340">
        <f t="shared" si="6520"/>
        <v>0.50068655598551992</v>
      </c>
      <c r="AK1909"/>
    </row>
    <row r="1910" spans="1:37" ht="15" hidden="1" customHeight="1" x14ac:dyDescent="0.3">
      <c r="A1910" s="361" t="s">
        <v>2760</v>
      </c>
      <c r="B1910" s="97">
        <v>2016</v>
      </c>
      <c r="C1910" s="97">
        <v>9</v>
      </c>
      <c r="D1910" s="98" t="s">
        <v>2298</v>
      </c>
      <c r="E1910" s="99">
        <v>42639</v>
      </c>
      <c r="F1910" s="99">
        <v>42643</v>
      </c>
      <c r="G1910" s="100">
        <f t="shared" ca="1" si="6508"/>
        <v>0</v>
      </c>
      <c r="H1910" s="96" t="s">
        <v>84</v>
      </c>
      <c r="I1910" s="96" t="s">
        <v>477</v>
      </c>
      <c r="J1910" s="96" t="s">
        <v>2763</v>
      </c>
      <c r="K1910" s="101" t="str">
        <f t="shared" ca="1" si="6509"/>
        <v>Completed</v>
      </c>
      <c r="L1910" s="97" t="s">
        <v>2592</v>
      </c>
      <c r="M1910" s="97" t="s">
        <v>58</v>
      </c>
      <c r="N1910" s="97" t="s">
        <v>108</v>
      </c>
      <c r="O1910" s="97" t="s">
        <v>109</v>
      </c>
      <c r="P1910" s="97" t="s">
        <v>100</v>
      </c>
      <c r="Q1910" s="97" t="s">
        <v>101</v>
      </c>
      <c r="R1910" s="102">
        <v>0.01</v>
      </c>
      <c r="S1910" s="102">
        <v>3.3000000000000002E-2</v>
      </c>
      <c r="T1910" s="103">
        <v>35000</v>
      </c>
      <c r="U1910" s="103">
        <v>35681</v>
      </c>
      <c r="V1910" s="101">
        <f t="shared" si="6510"/>
        <v>0</v>
      </c>
      <c r="W1910" s="101">
        <f t="shared" si="6511"/>
        <v>35000</v>
      </c>
      <c r="X1910" s="103">
        <v>985</v>
      </c>
      <c r="Y1910" s="104">
        <f t="shared" si="6512"/>
        <v>2.7605728538998345E-2</v>
      </c>
      <c r="Z1910" s="105">
        <f t="shared" si="6513"/>
        <v>1.116751269035533</v>
      </c>
      <c r="AA1910" s="106">
        <f t="shared" si="6514"/>
        <v>350</v>
      </c>
      <c r="AB1910" s="107">
        <f t="shared" si="6515"/>
        <v>350</v>
      </c>
      <c r="AC1910" s="106">
        <f t="shared" si="6516"/>
        <v>0</v>
      </c>
      <c r="AD1910" s="108">
        <f t="shared" si="6517"/>
        <v>1155</v>
      </c>
      <c r="AE1910" s="298">
        <v>1100</v>
      </c>
      <c r="AF1910" s="109">
        <f t="shared" si="6518"/>
        <v>-55</v>
      </c>
      <c r="AG1910" s="109">
        <v>0</v>
      </c>
      <c r="AH1910" s="109">
        <f t="shared" si="6519"/>
        <v>750</v>
      </c>
      <c r="AI1910" s="341">
        <f t="shared" si="6520"/>
        <v>0.68181818181818177</v>
      </c>
      <c r="AK1910"/>
    </row>
    <row r="1911" spans="1:37" ht="15" hidden="1" customHeight="1" x14ac:dyDescent="0.3">
      <c r="A1911" s="361" t="s">
        <v>2761</v>
      </c>
      <c r="B1911" s="97">
        <v>2016</v>
      </c>
      <c r="C1911" s="97">
        <v>9</v>
      </c>
      <c r="D1911" s="98" t="s">
        <v>2298</v>
      </c>
      <c r="E1911" s="99">
        <v>42639</v>
      </c>
      <c r="F1911" s="99">
        <v>42643</v>
      </c>
      <c r="G1911" s="100">
        <f t="shared" ref="G1911" ca="1" si="6683">IF($N$1&gt;F1911,0,(F1911-$N$1))</f>
        <v>0</v>
      </c>
      <c r="H1911" s="96" t="s">
        <v>84</v>
      </c>
      <c r="I1911" s="96" t="s">
        <v>477</v>
      </c>
      <c r="J1911" s="96" t="s">
        <v>2763</v>
      </c>
      <c r="K1911" s="101" t="str">
        <f t="shared" ref="K1911" ca="1" si="6684">IF(F1911=0,$L$3,(IF(G1911=0,$L$1,$L$2)))</f>
        <v>Completed</v>
      </c>
      <c r="L1911" s="97" t="s">
        <v>72</v>
      </c>
      <c r="M1911" s="97" t="s">
        <v>58</v>
      </c>
      <c r="N1911" s="97" t="s">
        <v>108</v>
      </c>
      <c r="O1911" s="97" t="s">
        <v>109</v>
      </c>
      <c r="P1911" s="97" t="s">
        <v>100</v>
      </c>
      <c r="Q1911" s="97" t="s">
        <v>101</v>
      </c>
      <c r="R1911" s="102">
        <v>0.02</v>
      </c>
      <c r="S1911" s="102">
        <v>3.3000000000000002E-2</v>
      </c>
      <c r="T1911" s="103">
        <v>20000</v>
      </c>
      <c r="U1911" s="103">
        <v>29547</v>
      </c>
      <c r="V1911" s="101">
        <f t="shared" ref="V1911" si="6685">IF(U1911&gt;T1911,0,T1911-U1911)</f>
        <v>0</v>
      </c>
      <c r="W1911" s="101">
        <f t="shared" ref="W1911" si="6686">IF(U1911&gt;T1911,T1911,U1911)</f>
        <v>20000</v>
      </c>
      <c r="X1911" s="103"/>
      <c r="Y1911" s="104">
        <f t="shared" ref="Y1911" si="6687">X1911/U1911</f>
        <v>0</v>
      </c>
      <c r="Z1911" s="105" t="e">
        <f t="shared" ref="Z1911" si="6688">AE1911/X1911</f>
        <v>#DIV/0!</v>
      </c>
      <c r="AA1911" s="106">
        <f t="shared" ref="AA1911" si="6689">IF(O1911="cpv",(T1911*R1911),(T1911/1000*R1911))</f>
        <v>400</v>
      </c>
      <c r="AB1911" s="107">
        <f t="shared" ref="AB1911" si="6690">IF(O1911="cpv",(IF(V1911&gt;0,U1911*R1911,AA1911)),(IF(V1911&gt;0,U1911/1000*R1911,AA1911)))</f>
        <v>400</v>
      </c>
      <c r="AC1911" s="106">
        <f t="shared" ref="AC1911" si="6691">AB1911-AA1911</f>
        <v>0</v>
      </c>
      <c r="AD1911" s="108">
        <f t="shared" ref="AD1911" si="6692">IF(O1911="cpv",(T1911*S1911),(T1911/1000*S1911))</f>
        <v>660</v>
      </c>
      <c r="AE1911" s="298">
        <v>600</v>
      </c>
      <c r="AF1911" s="109">
        <f t="shared" ref="AF1911" si="6693">AE1911-AD1911</f>
        <v>-60</v>
      </c>
      <c r="AG1911" s="109">
        <v>0</v>
      </c>
      <c r="AH1911" s="109">
        <f t="shared" ref="AH1911" si="6694">AE1911-AB1911-AG1911</f>
        <v>200</v>
      </c>
      <c r="AI1911" s="341">
        <f t="shared" ref="AI1911" si="6695">AH1911/AE1911</f>
        <v>0.33333333333333331</v>
      </c>
      <c r="AK1911"/>
    </row>
    <row r="1912" spans="1:37" ht="15" hidden="1" customHeight="1" x14ac:dyDescent="0.3">
      <c r="A1912" s="361" t="s">
        <v>2880</v>
      </c>
      <c r="B1912" s="97">
        <v>2016</v>
      </c>
      <c r="C1912" s="97">
        <v>9</v>
      </c>
      <c r="D1912" s="98" t="s">
        <v>2298</v>
      </c>
      <c r="E1912" s="99">
        <v>42639</v>
      </c>
      <c r="F1912" s="99">
        <v>42643</v>
      </c>
      <c r="G1912" s="100">
        <f t="shared" ca="1" si="6508"/>
        <v>0</v>
      </c>
      <c r="H1912" s="96" t="s">
        <v>84</v>
      </c>
      <c r="I1912" s="96" t="s">
        <v>477</v>
      </c>
      <c r="J1912" s="96" t="s">
        <v>2763</v>
      </c>
      <c r="K1912" s="101" t="str">
        <f t="shared" ca="1" si="6509"/>
        <v>Completed</v>
      </c>
      <c r="L1912" s="97" t="s">
        <v>2135</v>
      </c>
      <c r="M1912" s="97" t="s">
        <v>58</v>
      </c>
      <c r="N1912" s="97" t="s">
        <v>108</v>
      </c>
      <c r="O1912" s="97" t="s">
        <v>109</v>
      </c>
      <c r="P1912" s="97" t="s">
        <v>100</v>
      </c>
      <c r="Q1912" s="97" t="s">
        <v>101</v>
      </c>
      <c r="R1912" s="102">
        <v>0.01</v>
      </c>
      <c r="S1912" s="102">
        <v>3.3000000000000002E-2</v>
      </c>
      <c r="T1912" s="103">
        <v>30000</v>
      </c>
      <c r="U1912" s="103">
        <v>30000</v>
      </c>
      <c r="V1912" s="101">
        <f t="shared" si="6510"/>
        <v>0</v>
      </c>
      <c r="W1912" s="101">
        <f t="shared" si="6511"/>
        <v>30000</v>
      </c>
      <c r="X1912" s="103">
        <v>1575</v>
      </c>
      <c r="Y1912" s="104">
        <f t="shared" si="6512"/>
        <v>5.2499999999999998E-2</v>
      </c>
      <c r="Z1912" s="105">
        <f t="shared" si="6513"/>
        <v>0.63492063492063489</v>
      </c>
      <c r="AA1912" s="106">
        <f t="shared" si="6514"/>
        <v>300</v>
      </c>
      <c r="AB1912" s="107">
        <f t="shared" si="6515"/>
        <v>300</v>
      </c>
      <c r="AC1912" s="106">
        <f t="shared" si="6516"/>
        <v>0</v>
      </c>
      <c r="AD1912" s="108">
        <f t="shared" si="6517"/>
        <v>990</v>
      </c>
      <c r="AE1912" s="298">
        <v>1000</v>
      </c>
      <c r="AF1912" s="109">
        <f t="shared" si="6518"/>
        <v>10</v>
      </c>
      <c r="AG1912" s="109">
        <v>0</v>
      </c>
      <c r="AH1912" s="109">
        <f t="shared" si="6519"/>
        <v>700</v>
      </c>
      <c r="AI1912" s="341">
        <f t="shared" si="6520"/>
        <v>0.7</v>
      </c>
      <c r="AK1912"/>
    </row>
    <row r="1913" spans="1:37" ht="15.75" hidden="1" customHeight="1" thickBot="1" x14ac:dyDescent="0.3">
      <c r="A1913" s="360" t="s">
        <v>2762</v>
      </c>
      <c r="B1913" s="157">
        <v>2016</v>
      </c>
      <c r="C1913" s="157">
        <v>9</v>
      </c>
      <c r="D1913" s="342" t="s">
        <v>2298</v>
      </c>
      <c r="E1913" s="159">
        <v>42639</v>
      </c>
      <c r="F1913" s="159">
        <v>42643</v>
      </c>
      <c r="G1913" s="343">
        <f t="shared" ca="1" si="6508"/>
        <v>0</v>
      </c>
      <c r="H1913" s="156" t="s">
        <v>84</v>
      </c>
      <c r="I1913" s="156" t="s">
        <v>477</v>
      </c>
      <c r="J1913" s="156" t="s">
        <v>2763</v>
      </c>
      <c r="K1913" s="344" t="str">
        <f t="shared" ca="1" si="6509"/>
        <v>Completed</v>
      </c>
      <c r="L1913" s="157" t="s">
        <v>1773</v>
      </c>
      <c r="M1913" s="157" t="s">
        <v>58</v>
      </c>
      <c r="N1913" s="157" t="s">
        <v>108</v>
      </c>
      <c r="O1913" s="157" t="s">
        <v>109</v>
      </c>
      <c r="P1913" s="157" t="s">
        <v>100</v>
      </c>
      <c r="Q1913" s="157" t="s">
        <v>101</v>
      </c>
      <c r="R1913" s="158">
        <v>0.01</v>
      </c>
      <c r="S1913" s="158">
        <v>3.3000000000000002E-2</v>
      </c>
      <c r="T1913" s="345">
        <v>30000</v>
      </c>
      <c r="U1913" s="345">
        <v>30014</v>
      </c>
      <c r="V1913" s="344">
        <f t="shared" si="6510"/>
        <v>0</v>
      </c>
      <c r="W1913" s="344">
        <f t="shared" si="6511"/>
        <v>30000</v>
      </c>
      <c r="X1913" s="345">
        <v>769</v>
      </c>
      <c r="Y1913" s="346">
        <f t="shared" si="6512"/>
        <v>2.5621376690877589E-2</v>
      </c>
      <c r="Z1913" s="347">
        <f t="shared" si="6513"/>
        <v>1.3003901170351104</v>
      </c>
      <c r="AA1913" s="348">
        <f t="shared" si="6514"/>
        <v>300</v>
      </c>
      <c r="AB1913" s="349">
        <f t="shared" si="6515"/>
        <v>300</v>
      </c>
      <c r="AC1913" s="348">
        <f t="shared" si="6516"/>
        <v>0</v>
      </c>
      <c r="AD1913" s="350">
        <f t="shared" si="6517"/>
        <v>990</v>
      </c>
      <c r="AE1913" s="351">
        <v>1000</v>
      </c>
      <c r="AF1913" s="352">
        <f t="shared" si="6518"/>
        <v>10</v>
      </c>
      <c r="AG1913" s="352">
        <v>0</v>
      </c>
      <c r="AH1913" s="352">
        <f t="shared" si="6519"/>
        <v>700</v>
      </c>
      <c r="AI1913" s="353">
        <f t="shared" si="6520"/>
        <v>0.7</v>
      </c>
      <c r="AK1913"/>
    </row>
    <row r="1914" spans="1:37" ht="15" hidden="1" customHeight="1" x14ac:dyDescent="0.3">
      <c r="A1914" s="359" t="s">
        <v>2764</v>
      </c>
      <c r="B1914" s="111">
        <v>2016</v>
      </c>
      <c r="C1914" s="111">
        <v>9</v>
      </c>
      <c r="D1914" s="112" t="s">
        <v>2298</v>
      </c>
      <c r="E1914" s="113">
        <v>42618</v>
      </c>
      <c r="F1914" s="113">
        <v>42643</v>
      </c>
      <c r="G1914" s="114">
        <f t="shared" ca="1" si="6508"/>
        <v>0</v>
      </c>
      <c r="H1914" s="115" t="s">
        <v>84</v>
      </c>
      <c r="I1914" s="115" t="s">
        <v>1596</v>
      </c>
      <c r="J1914" s="115" t="s">
        <v>2766</v>
      </c>
      <c r="K1914" s="116" t="str">
        <f t="shared" ca="1" si="6509"/>
        <v>Completed</v>
      </c>
      <c r="L1914" s="111" t="s">
        <v>64</v>
      </c>
      <c r="M1914" s="111" t="s">
        <v>58</v>
      </c>
      <c r="N1914" s="111" t="s">
        <v>286</v>
      </c>
      <c r="O1914" s="111" t="s">
        <v>60</v>
      </c>
      <c r="P1914" s="111" t="s">
        <v>61</v>
      </c>
      <c r="Q1914" s="111" t="s">
        <v>62</v>
      </c>
      <c r="R1914" s="117">
        <v>0.2</v>
      </c>
      <c r="S1914" s="117">
        <v>2.5</v>
      </c>
      <c r="T1914" s="118">
        <v>2100000</v>
      </c>
      <c r="U1914" s="118">
        <v>2100363</v>
      </c>
      <c r="V1914" s="116">
        <f t="shared" si="6510"/>
        <v>0</v>
      </c>
      <c r="W1914" s="116">
        <f t="shared" si="6511"/>
        <v>2100000</v>
      </c>
      <c r="X1914" s="118">
        <v>586</v>
      </c>
      <c r="Y1914" s="119">
        <f t="shared" si="6512"/>
        <v>2.7899939200985734E-4</v>
      </c>
      <c r="Z1914" s="120">
        <f t="shared" si="6513"/>
        <v>5.1194539249146755</v>
      </c>
      <c r="AA1914" s="121">
        <f t="shared" si="6514"/>
        <v>420</v>
      </c>
      <c r="AB1914" s="122">
        <f t="shared" si="6515"/>
        <v>420</v>
      </c>
      <c r="AC1914" s="121">
        <f t="shared" si="6516"/>
        <v>0</v>
      </c>
      <c r="AD1914" s="123">
        <f t="shared" si="6517"/>
        <v>5250</v>
      </c>
      <c r="AE1914" s="293">
        <v>3000</v>
      </c>
      <c r="AF1914" s="124">
        <f t="shared" si="6518"/>
        <v>-2250</v>
      </c>
      <c r="AG1914" s="124">
        <v>0</v>
      </c>
      <c r="AH1914" s="124">
        <f t="shared" si="6519"/>
        <v>2580</v>
      </c>
      <c r="AI1914" s="340">
        <f t="shared" si="6520"/>
        <v>0.86</v>
      </c>
      <c r="AK1914"/>
    </row>
    <row r="1915" spans="1:37" ht="15" hidden="1" customHeight="1" x14ac:dyDescent="0.3">
      <c r="A1915" s="383" t="s">
        <v>2900</v>
      </c>
      <c r="B1915" s="47">
        <v>2016</v>
      </c>
      <c r="C1915" s="47">
        <v>9</v>
      </c>
      <c r="D1915" s="48" t="s">
        <v>2298</v>
      </c>
      <c r="E1915" s="49">
        <v>42618</v>
      </c>
      <c r="F1915" s="49">
        <v>42643</v>
      </c>
      <c r="G1915" s="50">
        <f t="shared" ref="G1915" ca="1" si="6696">IF($N$1&gt;F1915,0,(F1915-$N$1))</f>
        <v>0</v>
      </c>
      <c r="H1915" s="46" t="s">
        <v>84</v>
      </c>
      <c r="I1915" s="46" t="s">
        <v>1596</v>
      </c>
      <c r="J1915" s="46" t="s">
        <v>2766</v>
      </c>
      <c r="K1915" s="51" t="str">
        <f t="shared" ref="K1915" ca="1" si="6697">IF(F1915=0,$L$3,(IF(G1915=0,$L$1,$L$2)))</f>
        <v>Completed</v>
      </c>
      <c r="L1915" s="47" t="s">
        <v>1372</v>
      </c>
      <c r="M1915" s="47" t="s">
        <v>58</v>
      </c>
      <c r="N1915" s="47" t="s">
        <v>286</v>
      </c>
      <c r="O1915" s="47" t="s">
        <v>60</v>
      </c>
      <c r="P1915" s="47" t="s">
        <v>61</v>
      </c>
      <c r="Q1915" s="47" t="s">
        <v>62</v>
      </c>
      <c r="R1915" s="52">
        <v>0.80835299999999999</v>
      </c>
      <c r="S1915" s="52">
        <v>2.5</v>
      </c>
      <c r="T1915" s="53">
        <v>814475</v>
      </c>
      <c r="U1915" s="53">
        <v>814475</v>
      </c>
      <c r="V1915" s="51">
        <f t="shared" ref="V1915" si="6698">IF(U1915&gt;T1915,0,T1915-U1915)</f>
        <v>0</v>
      </c>
      <c r="W1915" s="51">
        <f t="shared" ref="W1915" si="6699">IF(U1915&gt;T1915,T1915,U1915)</f>
        <v>814475</v>
      </c>
      <c r="X1915" s="53">
        <v>428</v>
      </c>
      <c r="Y1915" s="54">
        <f t="shared" ref="Y1915" si="6700">X1915/U1915</f>
        <v>5.2549188127321283E-4</v>
      </c>
      <c r="Z1915" s="55">
        <f t="shared" ref="Z1915" si="6701">AE1915/X1915</f>
        <v>3.5046728971962615</v>
      </c>
      <c r="AA1915" s="56">
        <f t="shared" ref="AA1915" si="6702">IF(O1915="cpv",(T1915*R1915),(T1915/1000*R1915))</f>
        <v>658.38330967499996</v>
      </c>
      <c r="AB1915" s="57">
        <f t="shared" ref="AB1915" si="6703">IF(O1915="cpv",(IF(V1915&gt;0,U1915*R1915,AA1915)),(IF(V1915&gt;0,U1915/1000*R1915,AA1915)))</f>
        <v>658.38330967499996</v>
      </c>
      <c r="AC1915" s="56">
        <f t="shared" ref="AC1915" si="6704">AB1915-AA1915</f>
        <v>0</v>
      </c>
      <c r="AD1915" s="58">
        <f t="shared" ref="AD1915" si="6705">IF(O1915="cpv",(T1915*S1915),(T1915/1000*S1915))</f>
        <v>2036.1875</v>
      </c>
      <c r="AE1915" s="296">
        <v>1500</v>
      </c>
      <c r="AF1915" s="60">
        <f t="shared" ref="AF1915" si="6706">AE1915-AD1915</f>
        <v>-536.1875</v>
      </c>
      <c r="AG1915" s="60">
        <v>0</v>
      </c>
      <c r="AH1915" s="60">
        <f t="shared" ref="AH1915" si="6707">AE1915-AB1915-AG1915</f>
        <v>841.61669032500004</v>
      </c>
      <c r="AI1915" s="384">
        <f t="shared" ref="AI1915" si="6708">AH1915/AE1915</f>
        <v>0.56107779354999998</v>
      </c>
      <c r="AK1915"/>
    </row>
    <row r="1916" spans="1:37" ht="15" hidden="1" customHeight="1" x14ac:dyDescent="0.3">
      <c r="A1916" s="383" t="s">
        <v>2940</v>
      </c>
      <c r="B1916" s="47">
        <v>2016</v>
      </c>
      <c r="C1916" s="47">
        <v>9</v>
      </c>
      <c r="D1916" s="48" t="s">
        <v>2298</v>
      </c>
      <c r="E1916" s="49">
        <v>42618</v>
      </c>
      <c r="F1916" s="49">
        <v>42643</v>
      </c>
      <c r="G1916" s="50">
        <f t="shared" ref="G1916" ca="1" si="6709">IF($N$1&gt;F1916,0,(F1916-$N$1))</f>
        <v>0</v>
      </c>
      <c r="H1916" s="46" t="s">
        <v>84</v>
      </c>
      <c r="I1916" s="46" t="s">
        <v>1596</v>
      </c>
      <c r="J1916" s="46" t="s">
        <v>2766</v>
      </c>
      <c r="K1916" s="51" t="str">
        <f t="shared" ref="K1916" ca="1" si="6710">IF(F1916=0,$L$3,(IF(G1916=0,$L$1,$L$2)))</f>
        <v>Completed</v>
      </c>
      <c r="L1916" s="47" t="s">
        <v>2917</v>
      </c>
      <c r="M1916" s="47" t="s">
        <v>58</v>
      </c>
      <c r="N1916" s="47" t="s">
        <v>286</v>
      </c>
      <c r="O1916" s="47" t="s">
        <v>60</v>
      </c>
      <c r="P1916" s="47" t="s">
        <v>61</v>
      </c>
      <c r="Q1916" s="47" t="s">
        <v>62</v>
      </c>
      <c r="R1916" s="52">
        <v>0</v>
      </c>
      <c r="S1916" s="52">
        <v>2.5</v>
      </c>
      <c r="T1916" s="53">
        <v>0</v>
      </c>
      <c r="U1916" s="53">
        <v>0</v>
      </c>
      <c r="V1916" s="51">
        <f t="shared" ref="V1916" si="6711">IF(U1916&gt;T1916,0,T1916-U1916)</f>
        <v>0</v>
      </c>
      <c r="W1916" s="51">
        <f t="shared" ref="W1916" si="6712">IF(U1916&gt;T1916,T1916,U1916)</f>
        <v>0</v>
      </c>
      <c r="X1916" s="53">
        <v>0</v>
      </c>
      <c r="Y1916" s="54" t="e">
        <f t="shared" ref="Y1916" si="6713">X1916/U1916</f>
        <v>#DIV/0!</v>
      </c>
      <c r="Z1916" s="55" t="e">
        <f t="shared" ref="Z1916" si="6714">AE1916/X1916</f>
        <v>#DIV/0!</v>
      </c>
      <c r="AA1916" s="56">
        <f t="shared" ref="AA1916" si="6715">IF(O1916="cpv",(T1916*R1916),(T1916/1000*R1916))</f>
        <v>0</v>
      </c>
      <c r="AB1916" s="57">
        <v>35.69003051</v>
      </c>
      <c r="AC1916" s="56">
        <f t="shared" ref="AC1916" si="6716">AB1916-AA1916</f>
        <v>35.69003051</v>
      </c>
      <c r="AD1916" s="58">
        <f t="shared" ref="AD1916" si="6717">IF(O1916="cpv",(T1916*S1916),(T1916/1000*S1916))</f>
        <v>0</v>
      </c>
      <c r="AE1916" s="296">
        <f>IF((SUMIF($J$7:$J$1048576,J1916,$U$7:$U$1048576))&gt;(SUMIF($J$7:$J$1048576,J1916,$T$7:$T$1048576)),AD1916,(IF(O1916="cpv",(U1916*S1916),(U1916*S1916/1000))))</f>
        <v>0</v>
      </c>
      <c r="AF1916" s="60">
        <f t="shared" ref="AF1916" si="6718">AE1916-AD1916</f>
        <v>0</v>
      </c>
      <c r="AG1916" s="60">
        <v>0</v>
      </c>
      <c r="AH1916" s="60">
        <f t="shared" ref="AH1916" si="6719">AE1916-AB1916-AG1916</f>
        <v>-35.69003051</v>
      </c>
      <c r="AI1916" s="384" t="e">
        <f t="shared" ref="AI1916" si="6720">AH1916/AE1916</f>
        <v>#DIV/0!</v>
      </c>
      <c r="AK1916"/>
    </row>
    <row r="1917" spans="1:37" ht="15" hidden="1" customHeight="1" x14ac:dyDescent="0.3">
      <c r="A1917" s="383" t="s">
        <v>2949</v>
      </c>
      <c r="B1917" s="47">
        <v>2016</v>
      </c>
      <c r="C1917" s="47">
        <v>9</v>
      </c>
      <c r="D1917" s="48" t="s">
        <v>2298</v>
      </c>
      <c r="E1917" s="49">
        <v>42618</v>
      </c>
      <c r="F1917" s="49">
        <v>42643</v>
      </c>
      <c r="G1917" s="50">
        <f t="shared" ref="G1917" ca="1" si="6721">IF($N$1&gt;F1917,0,(F1917-$N$1))</f>
        <v>0</v>
      </c>
      <c r="H1917" s="46" t="s">
        <v>84</v>
      </c>
      <c r="I1917" s="46" t="s">
        <v>1596</v>
      </c>
      <c r="J1917" s="46" t="s">
        <v>2766</v>
      </c>
      <c r="K1917" s="51" t="str">
        <f t="shared" ref="K1917" ca="1" si="6722">IF(F1917=0,$L$3,(IF(G1917=0,$L$1,$L$2)))</f>
        <v>Completed</v>
      </c>
      <c r="L1917" s="47" t="s">
        <v>2943</v>
      </c>
      <c r="M1917" s="47" t="s">
        <v>58</v>
      </c>
      <c r="N1917" s="47" t="s">
        <v>286</v>
      </c>
      <c r="O1917" s="47" t="s">
        <v>60</v>
      </c>
      <c r="P1917" s="47" t="s">
        <v>61</v>
      </c>
      <c r="Q1917" s="47" t="s">
        <v>62</v>
      </c>
      <c r="R1917" s="52">
        <v>0</v>
      </c>
      <c r="S1917" s="52">
        <v>2.5</v>
      </c>
      <c r="T1917" s="53">
        <v>0</v>
      </c>
      <c r="U1917" s="53">
        <v>0</v>
      </c>
      <c r="V1917" s="51">
        <f t="shared" ref="V1917" si="6723">IF(U1917&gt;T1917,0,T1917-U1917)</f>
        <v>0</v>
      </c>
      <c r="W1917" s="51">
        <f t="shared" ref="W1917" si="6724">IF(U1917&gt;T1917,T1917,U1917)</f>
        <v>0</v>
      </c>
      <c r="X1917" s="53">
        <v>0</v>
      </c>
      <c r="Y1917" s="54" t="e">
        <f t="shared" ref="Y1917" si="6725">X1917/U1917</f>
        <v>#DIV/0!</v>
      </c>
      <c r="Z1917" s="55" t="e">
        <f t="shared" ref="Z1917" si="6726">AE1917/X1917</f>
        <v>#DIV/0!</v>
      </c>
      <c r="AA1917" s="56">
        <f t="shared" ref="AA1917" si="6727">IF(O1917="cpv",(T1917*R1917),(T1917/1000*R1917))</f>
        <v>0</v>
      </c>
      <c r="AB1917" s="57">
        <v>283.63</v>
      </c>
      <c r="AC1917" s="56">
        <f t="shared" ref="AC1917" si="6728">AB1917-AA1917</f>
        <v>283.63</v>
      </c>
      <c r="AD1917" s="58">
        <f t="shared" ref="AD1917" si="6729">IF(O1917="cpv",(T1917*S1917),(T1917/1000*S1917))</f>
        <v>0</v>
      </c>
      <c r="AE1917" s="296">
        <f>IF((SUMIF($J$7:$J$1048576,J1917,$U$7:$U$1048576))&gt;(SUMIF($J$7:$J$1048576,J1917,$T$7:$T$1048576)),AD1917,(IF(O1917="cpv",(U1917*S1917),(U1917*S1917/1000))))</f>
        <v>0</v>
      </c>
      <c r="AF1917" s="60">
        <f t="shared" ref="AF1917" si="6730">AE1917-AD1917</f>
        <v>0</v>
      </c>
      <c r="AG1917" s="60">
        <v>0</v>
      </c>
      <c r="AH1917" s="60">
        <f t="shared" ref="AH1917" si="6731">AE1917-AB1917-AG1917</f>
        <v>-283.63</v>
      </c>
      <c r="AI1917" s="384" t="e">
        <f t="shared" ref="AI1917" si="6732">AH1917/AE1917</f>
        <v>#DIV/0!</v>
      </c>
      <c r="AK1917"/>
    </row>
    <row r="1918" spans="1:37" ht="15.75" hidden="1" customHeight="1" thickBot="1" x14ac:dyDescent="0.3">
      <c r="A1918" s="360" t="s">
        <v>2765</v>
      </c>
      <c r="B1918" s="157">
        <v>2016</v>
      </c>
      <c r="C1918" s="157">
        <v>9</v>
      </c>
      <c r="D1918" s="342" t="s">
        <v>2298</v>
      </c>
      <c r="E1918" s="159">
        <v>42618</v>
      </c>
      <c r="F1918" s="159">
        <v>42643</v>
      </c>
      <c r="G1918" s="343">
        <f t="shared" ca="1" si="6508"/>
        <v>0</v>
      </c>
      <c r="H1918" s="156" t="s">
        <v>84</v>
      </c>
      <c r="I1918" s="156" t="s">
        <v>1596</v>
      </c>
      <c r="J1918" s="156" t="s">
        <v>2766</v>
      </c>
      <c r="K1918" s="344" t="str">
        <f t="shared" ca="1" si="6509"/>
        <v>Completed</v>
      </c>
      <c r="L1918" s="157" t="s">
        <v>175</v>
      </c>
      <c r="M1918" s="157" t="s">
        <v>58</v>
      </c>
      <c r="N1918" s="157" t="s">
        <v>286</v>
      </c>
      <c r="O1918" s="157" t="s">
        <v>60</v>
      </c>
      <c r="P1918" s="157" t="s">
        <v>61</v>
      </c>
      <c r="Q1918" s="157" t="s">
        <v>62</v>
      </c>
      <c r="R1918" s="158">
        <v>1</v>
      </c>
      <c r="S1918" s="158">
        <v>2.5</v>
      </c>
      <c r="T1918" s="345">
        <v>2000000</v>
      </c>
      <c r="U1918" s="345">
        <v>814476</v>
      </c>
      <c r="V1918" s="344">
        <f t="shared" si="6510"/>
        <v>1185524</v>
      </c>
      <c r="W1918" s="344">
        <f t="shared" si="6511"/>
        <v>814476</v>
      </c>
      <c r="X1918" s="345">
        <v>428</v>
      </c>
      <c r="Y1918" s="346">
        <f t="shared" si="6512"/>
        <v>5.254912360830767E-4</v>
      </c>
      <c r="Z1918" s="347">
        <f t="shared" si="6513"/>
        <v>3.5046728971962615</v>
      </c>
      <c r="AA1918" s="348">
        <f t="shared" si="6514"/>
        <v>2000</v>
      </c>
      <c r="AB1918" s="349">
        <v>116.70867601006201</v>
      </c>
      <c r="AC1918" s="348">
        <f t="shared" si="6516"/>
        <v>-1883.2913239899381</v>
      </c>
      <c r="AD1918" s="350">
        <f t="shared" si="6517"/>
        <v>5000</v>
      </c>
      <c r="AE1918" s="351">
        <v>1500</v>
      </c>
      <c r="AF1918" s="352">
        <f t="shared" si="6518"/>
        <v>-3500</v>
      </c>
      <c r="AG1918" s="352">
        <v>0</v>
      </c>
      <c r="AH1918" s="352">
        <f t="shared" si="6519"/>
        <v>1383.2913239899381</v>
      </c>
      <c r="AI1918" s="353">
        <f t="shared" si="6520"/>
        <v>0.92219421599329199</v>
      </c>
      <c r="AK1918"/>
    </row>
    <row r="1919" spans="1:37" ht="15" hidden="1" customHeight="1" x14ac:dyDescent="0.3">
      <c r="A1919" s="485" t="s">
        <v>2767</v>
      </c>
      <c r="B1919" s="272">
        <v>2016</v>
      </c>
      <c r="C1919" s="272">
        <v>9</v>
      </c>
      <c r="D1919" s="273" t="s">
        <v>2298</v>
      </c>
      <c r="E1919" s="274">
        <v>42622</v>
      </c>
      <c r="F1919" s="274">
        <v>42631</v>
      </c>
      <c r="G1919" s="275">
        <f t="shared" ca="1" si="6508"/>
        <v>0</v>
      </c>
      <c r="H1919" s="276" t="s">
        <v>84</v>
      </c>
      <c r="I1919" s="276" t="s">
        <v>170</v>
      </c>
      <c r="J1919" s="276" t="s">
        <v>2769</v>
      </c>
      <c r="K1919" s="277" t="str">
        <f t="shared" ca="1" si="6509"/>
        <v>Completed</v>
      </c>
      <c r="L1919" s="272" t="s">
        <v>64</v>
      </c>
      <c r="M1919" s="272" t="s">
        <v>58</v>
      </c>
      <c r="N1919" s="272" t="s">
        <v>59</v>
      </c>
      <c r="O1919" s="272" t="s">
        <v>60</v>
      </c>
      <c r="P1919" s="272" t="s">
        <v>61</v>
      </c>
      <c r="Q1919" s="272" t="s">
        <v>62</v>
      </c>
      <c r="R1919" s="278">
        <v>0.2</v>
      </c>
      <c r="S1919" s="278">
        <v>2</v>
      </c>
      <c r="T1919" s="279">
        <v>1000000</v>
      </c>
      <c r="U1919" s="279">
        <v>1100085</v>
      </c>
      <c r="V1919" s="277">
        <f t="shared" si="6510"/>
        <v>0</v>
      </c>
      <c r="W1919" s="277">
        <f t="shared" si="6511"/>
        <v>1000000</v>
      </c>
      <c r="X1919" s="279">
        <v>112</v>
      </c>
      <c r="Y1919" s="280">
        <f t="shared" si="6512"/>
        <v>1.0181031465750374E-4</v>
      </c>
      <c r="Z1919" s="281">
        <f t="shared" si="6513"/>
        <v>8.9285714285714288</v>
      </c>
      <c r="AA1919" s="282">
        <f t="shared" si="6514"/>
        <v>200</v>
      </c>
      <c r="AB1919" s="283">
        <f t="shared" si="6515"/>
        <v>200</v>
      </c>
      <c r="AC1919" s="282">
        <f t="shared" si="6516"/>
        <v>0</v>
      </c>
      <c r="AD1919" s="284">
        <f t="shared" si="6517"/>
        <v>2000</v>
      </c>
      <c r="AE1919" s="297">
        <v>1000</v>
      </c>
      <c r="AF1919" s="285">
        <f t="shared" si="6518"/>
        <v>-1000</v>
      </c>
      <c r="AG1919" s="285">
        <v>0</v>
      </c>
      <c r="AH1919" s="285">
        <f t="shared" si="6519"/>
        <v>800</v>
      </c>
      <c r="AI1919" s="486">
        <f t="shared" si="6520"/>
        <v>0.8</v>
      </c>
      <c r="AK1919"/>
    </row>
    <row r="1920" spans="1:37" ht="15" hidden="1" customHeight="1" x14ac:dyDescent="0.3">
      <c r="A1920" s="539" t="s">
        <v>2910</v>
      </c>
      <c r="B1920" s="540">
        <v>2016</v>
      </c>
      <c r="C1920" s="540">
        <v>9</v>
      </c>
      <c r="D1920" s="541" t="s">
        <v>2298</v>
      </c>
      <c r="E1920" s="542">
        <v>42622</v>
      </c>
      <c r="F1920" s="542">
        <v>42631</v>
      </c>
      <c r="G1920" s="543">
        <f t="shared" ref="G1920" ca="1" si="6733">IF($N$1&gt;F1920,0,(F1920-$N$1))</f>
        <v>0</v>
      </c>
      <c r="H1920" s="544" t="s">
        <v>84</v>
      </c>
      <c r="I1920" s="544" t="s">
        <v>170</v>
      </c>
      <c r="J1920" s="544" t="s">
        <v>2769</v>
      </c>
      <c r="K1920" s="545" t="str">
        <f t="shared" ref="K1920" ca="1" si="6734">IF(F1920=0,$L$3,(IF(G1920=0,$L$1,$L$2)))</f>
        <v>Completed</v>
      </c>
      <c r="L1920" s="540" t="s">
        <v>1372</v>
      </c>
      <c r="M1920" s="540" t="s">
        <v>58</v>
      </c>
      <c r="N1920" s="540" t="s">
        <v>59</v>
      </c>
      <c r="O1920" s="540" t="s">
        <v>60</v>
      </c>
      <c r="P1920" s="540" t="s">
        <v>61</v>
      </c>
      <c r="Q1920" s="540" t="s">
        <v>62</v>
      </c>
      <c r="R1920" s="546">
        <v>0.49963000000000002</v>
      </c>
      <c r="S1920" s="546">
        <v>2</v>
      </c>
      <c r="T1920" s="547">
        <v>269678</v>
      </c>
      <c r="U1920" s="547">
        <f>T1920</f>
        <v>269678</v>
      </c>
      <c r="V1920" s="545">
        <f t="shared" ref="V1920" si="6735">IF(U1920&gt;T1920,0,T1920-U1920)</f>
        <v>0</v>
      </c>
      <c r="W1920" s="545">
        <f t="shared" ref="W1920" si="6736">IF(U1920&gt;T1920,T1920,U1920)</f>
        <v>269678</v>
      </c>
      <c r="X1920" s="547">
        <v>53</v>
      </c>
      <c r="Y1920" s="548">
        <f t="shared" ref="Y1920" si="6737">X1920/U1920</f>
        <v>1.9653067732629283E-4</v>
      </c>
      <c r="Z1920" s="549">
        <f t="shared" ref="Z1920" si="6738">AE1920/X1920</f>
        <v>9.433962264150944</v>
      </c>
      <c r="AA1920" s="550">
        <f t="shared" ref="AA1920" si="6739">IF(O1920="cpv",(T1920*R1920),(T1920/1000*R1920))</f>
        <v>134.73921914000002</v>
      </c>
      <c r="AB1920" s="551">
        <f t="shared" ref="AB1920" si="6740">IF(O1920="cpv",(IF(V1920&gt;0,U1920*R1920,AA1920)),(IF(V1920&gt;0,U1920/1000*R1920,AA1920)))</f>
        <v>134.73921914000002</v>
      </c>
      <c r="AC1920" s="550">
        <f t="shared" ref="AC1920" si="6741">AB1920-AA1920</f>
        <v>0</v>
      </c>
      <c r="AD1920" s="552">
        <f t="shared" ref="AD1920" si="6742">IF(O1920="cpv",(T1920*S1920),(T1920/1000*S1920))</f>
        <v>539.35599999999999</v>
      </c>
      <c r="AE1920" s="553">
        <v>500</v>
      </c>
      <c r="AF1920" s="554">
        <f t="shared" ref="AF1920" si="6743">AE1920-AD1920</f>
        <v>-39.355999999999995</v>
      </c>
      <c r="AG1920" s="554">
        <v>0</v>
      </c>
      <c r="AH1920" s="554">
        <f t="shared" ref="AH1920" si="6744">AE1920-AB1920-AG1920</f>
        <v>365.26078085999995</v>
      </c>
      <c r="AI1920" s="555">
        <f t="shared" ref="AI1920" si="6745">AH1920/AE1920</f>
        <v>0.73052156171999993</v>
      </c>
      <c r="AK1920"/>
    </row>
    <row r="1921" spans="1:37" ht="15" hidden="1" customHeight="1" x14ac:dyDescent="0.3">
      <c r="A1921" s="539" t="s">
        <v>2928</v>
      </c>
      <c r="B1921" s="540">
        <v>2016</v>
      </c>
      <c r="C1921" s="540">
        <v>9</v>
      </c>
      <c r="D1921" s="541" t="s">
        <v>2298</v>
      </c>
      <c r="E1921" s="542">
        <v>42622</v>
      </c>
      <c r="F1921" s="542">
        <v>42631</v>
      </c>
      <c r="G1921" s="543">
        <f t="shared" ref="G1921:G1923" ca="1" si="6746">IF($N$1&gt;F1921,0,(F1921-$N$1))</f>
        <v>0</v>
      </c>
      <c r="H1921" s="544" t="s">
        <v>84</v>
      </c>
      <c r="I1921" s="544" t="s">
        <v>170</v>
      </c>
      <c r="J1921" s="544" t="s">
        <v>2769</v>
      </c>
      <c r="K1921" s="545" t="str">
        <f t="shared" ref="K1921:K1923" ca="1" si="6747">IF(F1921=0,$L$3,(IF(G1921=0,$L$1,$L$2)))</f>
        <v>Completed</v>
      </c>
      <c r="L1921" s="540" t="s">
        <v>2917</v>
      </c>
      <c r="M1921" s="540" t="s">
        <v>58</v>
      </c>
      <c r="N1921" s="540" t="s">
        <v>59</v>
      </c>
      <c r="O1921" s="540" t="s">
        <v>60</v>
      </c>
      <c r="P1921" s="540" t="s">
        <v>61</v>
      </c>
      <c r="Q1921" s="540" t="s">
        <v>62</v>
      </c>
      <c r="R1921" s="546">
        <v>0</v>
      </c>
      <c r="S1921" s="546">
        <v>2</v>
      </c>
      <c r="T1921" s="547">
        <v>0</v>
      </c>
      <c r="U1921" s="547">
        <v>0</v>
      </c>
      <c r="V1921" s="545">
        <f t="shared" ref="V1921:V1923" si="6748">IF(U1921&gt;T1921,0,T1921-U1921)</f>
        <v>0</v>
      </c>
      <c r="W1921" s="545">
        <f t="shared" ref="W1921:W1923" si="6749">IF(U1921&gt;T1921,T1921,U1921)</f>
        <v>0</v>
      </c>
      <c r="X1921" s="547">
        <v>0</v>
      </c>
      <c r="Y1921" s="548" t="e">
        <f t="shared" ref="Y1921:Y1923" si="6750">X1921/U1921</f>
        <v>#DIV/0!</v>
      </c>
      <c r="Z1921" s="549" t="e">
        <f t="shared" ref="Z1921:Z1923" si="6751">AE1921/X1921</f>
        <v>#DIV/0!</v>
      </c>
      <c r="AA1921" s="550">
        <f t="shared" ref="AA1921:AA1923" si="6752">IF(O1921="cpv",(T1921*R1921),(T1921/1000*R1921))</f>
        <v>0</v>
      </c>
      <c r="AB1921" s="551">
        <v>180.93192066661913</v>
      </c>
      <c r="AC1921" s="550">
        <f t="shared" ref="AC1921:AC1923" si="6753">AB1921-AA1921</f>
        <v>180.93192066661913</v>
      </c>
      <c r="AD1921" s="552">
        <f t="shared" ref="AD1921:AD1923" si="6754">IF(O1921="cpv",(T1921*S1921),(T1921/1000*S1921))</f>
        <v>0</v>
      </c>
      <c r="AE1921" s="553">
        <f>IF((SUMIF($J$7:$J$1048576,J1921,$U$7:$U$1048576))&gt;(SUMIF($J$7:$J$1048576,J1921,$T$7:$T$1048576)),AD1921,(IF(O1921="cpv",(U1921*S1921),(U1921*S1921/1000))))</f>
        <v>0</v>
      </c>
      <c r="AF1921" s="554">
        <f t="shared" ref="AF1921:AF1923" si="6755">AE1921-AD1921</f>
        <v>0</v>
      </c>
      <c r="AG1921" s="554">
        <v>0</v>
      </c>
      <c r="AH1921" s="554">
        <f t="shared" ref="AH1921:AH1923" si="6756">AE1921-AB1921-AG1921</f>
        <v>-180.93192066661913</v>
      </c>
      <c r="AI1921" s="555" t="e">
        <f t="shared" ref="AI1921:AI1923" si="6757">AH1921/AE1921</f>
        <v>#DIV/0!</v>
      </c>
      <c r="AK1921"/>
    </row>
    <row r="1922" spans="1:37" ht="15" hidden="1" customHeight="1" x14ac:dyDescent="0.3">
      <c r="A1922" s="539" t="s">
        <v>2959</v>
      </c>
      <c r="B1922" s="540">
        <v>2016</v>
      </c>
      <c r="C1922" s="540">
        <v>9</v>
      </c>
      <c r="D1922" s="541" t="s">
        <v>2298</v>
      </c>
      <c r="E1922" s="542">
        <v>42622</v>
      </c>
      <c r="F1922" s="542">
        <v>42631</v>
      </c>
      <c r="G1922" s="543">
        <f t="shared" ref="G1922" ca="1" si="6758">IF($N$1&gt;F1922,0,(F1922-$N$1))</f>
        <v>0</v>
      </c>
      <c r="H1922" s="544" t="s">
        <v>84</v>
      </c>
      <c r="I1922" s="544" t="s">
        <v>170</v>
      </c>
      <c r="J1922" s="544" t="s">
        <v>2769</v>
      </c>
      <c r="K1922" s="545" t="str">
        <f t="shared" ref="K1922" ca="1" si="6759">IF(F1922=0,$L$3,(IF(G1922=0,$L$1,$L$2)))</f>
        <v>Completed</v>
      </c>
      <c r="L1922" s="540" t="s">
        <v>2943</v>
      </c>
      <c r="M1922" s="540" t="s">
        <v>58</v>
      </c>
      <c r="N1922" s="540" t="s">
        <v>59</v>
      </c>
      <c r="O1922" s="540" t="s">
        <v>60</v>
      </c>
      <c r="P1922" s="540" t="s">
        <v>61</v>
      </c>
      <c r="Q1922" s="540" t="s">
        <v>62</v>
      </c>
      <c r="R1922" s="546">
        <v>0</v>
      </c>
      <c r="S1922" s="546">
        <v>2</v>
      </c>
      <c r="T1922" s="547">
        <v>0</v>
      </c>
      <c r="U1922" s="547">
        <v>0</v>
      </c>
      <c r="V1922" s="545">
        <f t="shared" ref="V1922" si="6760">IF(U1922&gt;T1922,0,T1922-U1922)</f>
        <v>0</v>
      </c>
      <c r="W1922" s="545">
        <f t="shared" ref="W1922" si="6761">IF(U1922&gt;T1922,T1922,U1922)</f>
        <v>0</v>
      </c>
      <c r="X1922" s="547">
        <v>0</v>
      </c>
      <c r="Y1922" s="548" t="e">
        <f t="shared" ref="Y1922" si="6762">X1922/U1922</f>
        <v>#DIV/0!</v>
      </c>
      <c r="Z1922" s="549" t="e">
        <f t="shared" ref="Z1922" si="6763">AE1922/X1922</f>
        <v>#DIV/0!</v>
      </c>
      <c r="AA1922" s="550">
        <f t="shared" ref="AA1922" si="6764">IF(O1922="cpv",(T1922*R1922),(T1922/1000*R1922))</f>
        <v>0</v>
      </c>
      <c r="AB1922" s="551">
        <v>511.52</v>
      </c>
      <c r="AC1922" s="550">
        <f t="shared" ref="AC1922" si="6765">AB1922-AA1922</f>
        <v>511.52</v>
      </c>
      <c r="AD1922" s="552">
        <f t="shared" ref="AD1922" si="6766">IF(O1922="cpv",(T1922*S1922),(T1922/1000*S1922))</f>
        <v>0</v>
      </c>
      <c r="AE1922" s="553">
        <f>IF((SUMIF($J$7:$J$1048576,J1922,$U$7:$U$1048576))&gt;(SUMIF($J$7:$J$1048576,J1922,$T$7:$T$1048576)),AD1922,(IF(O1922="cpv",(U1922*S1922),(U1922*S1922/1000))))</f>
        <v>0</v>
      </c>
      <c r="AF1922" s="554">
        <f t="shared" ref="AF1922" si="6767">AE1922-AD1922</f>
        <v>0</v>
      </c>
      <c r="AG1922" s="554">
        <v>0</v>
      </c>
      <c r="AH1922" s="554">
        <f t="shared" ref="AH1922" si="6768">AE1922-AB1922-AG1922</f>
        <v>-511.52</v>
      </c>
      <c r="AI1922" s="555" t="e">
        <f t="shared" ref="AI1922" si="6769">AH1922/AE1922</f>
        <v>#DIV/0!</v>
      </c>
      <c r="AK1922"/>
    </row>
    <row r="1923" spans="1:37" ht="15" hidden="1" customHeight="1" x14ac:dyDescent="0.3">
      <c r="A1923" s="539" t="s">
        <v>2929</v>
      </c>
      <c r="B1923" s="540">
        <v>2016</v>
      </c>
      <c r="C1923" s="540">
        <v>9</v>
      </c>
      <c r="D1923" s="541" t="s">
        <v>2298</v>
      </c>
      <c r="E1923" s="542">
        <v>42622</v>
      </c>
      <c r="F1923" s="542">
        <v>42631</v>
      </c>
      <c r="G1923" s="543">
        <f t="shared" ca="1" si="6746"/>
        <v>0</v>
      </c>
      <c r="H1923" s="544" t="s">
        <v>84</v>
      </c>
      <c r="I1923" s="544" t="s">
        <v>170</v>
      </c>
      <c r="J1923" s="544" t="s">
        <v>2769</v>
      </c>
      <c r="K1923" s="545" t="str">
        <f t="shared" ca="1" si="6747"/>
        <v>Completed</v>
      </c>
      <c r="L1923" s="540" t="s">
        <v>2914</v>
      </c>
      <c r="M1923" s="540" t="s">
        <v>58</v>
      </c>
      <c r="N1923" s="540" t="s">
        <v>59</v>
      </c>
      <c r="O1923" s="540" t="s">
        <v>60</v>
      </c>
      <c r="P1923" s="540" t="s">
        <v>61</v>
      </c>
      <c r="Q1923" s="540" t="s">
        <v>62</v>
      </c>
      <c r="R1923" s="546">
        <v>0.45</v>
      </c>
      <c r="S1923" s="546">
        <v>2</v>
      </c>
      <c r="T1923" s="547">
        <v>1198969</v>
      </c>
      <c r="U1923" s="547">
        <f t="shared" ref="U1923" si="6770">T1923</f>
        <v>1198969</v>
      </c>
      <c r="V1923" s="545">
        <f t="shared" si="6748"/>
        <v>0</v>
      </c>
      <c r="W1923" s="545">
        <f t="shared" si="6749"/>
        <v>1198969</v>
      </c>
      <c r="X1923" s="547">
        <v>60</v>
      </c>
      <c r="Y1923" s="548">
        <f t="shared" si="6750"/>
        <v>5.0042995273439096E-5</v>
      </c>
      <c r="Z1923" s="549">
        <f t="shared" si="6751"/>
        <v>16.666666666666668</v>
      </c>
      <c r="AA1923" s="550">
        <f t="shared" si="6752"/>
        <v>539.53605000000005</v>
      </c>
      <c r="AB1923" s="557">
        <f t="shared" ref="AB1923" si="6771">IF(O1923="cpv",(IF(V1923&gt;0,U1923*R1923,AA1923)),(IF(V1923&gt;0,U1923/1000*R1923,AA1923)))</f>
        <v>539.53605000000005</v>
      </c>
      <c r="AC1923" s="550">
        <f t="shared" si="6753"/>
        <v>0</v>
      </c>
      <c r="AD1923" s="552">
        <f t="shared" si="6754"/>
        <v>2397.9380000000001</v>
      </c>
      <c r="AE1923" s="553">
        <v>1000</v>
      </c>
      <c r="AF1923" s="554">
        <f t="shared" si="6755"/>
        <v>-1397.9380000000001</v>
      </c>
      <c r="AG1923" s="554">
        <v>0</v>
      </c>
      <c r="AH1923" s="554">
        <f t="shared" si="6756"/>
        <v>460.46394999999995</v>
      </c>
      <c r="AI1923" s="555">
        <f t="shared" si="6757"/>
        <v>0.46046394999999996</v>
      </c>
      <c r="AK1923"/>
    </row>
    <row r="1924" spans="1:37" ht="15.75" hidden="1" customHeight="1" thickBot="1" x14ac:dyDescent="0.3">
      <c r="A1924" s="360" t="s">
        <v>2768</v>
      </c>
      <c r="B1924" s="157">
        <v>2016</v>
      </c>
      <c r="C1924" s="157">
        <v>9</v>
      </c>
      <c r="D1924" s="342" t="s">
        <v>2298</v>
      </c>
      <c r="E1924" s="159">
        <v>42622</v>
      </c>
      <c r="F1924" s="159">
        <v>42631</v>
      </c>
      <c r="G1924" s="343">
        <f t="shared" ca="1" si="6508"/>
        <v>0</v>
      </c>
      <c r="H1924" s="156" t="s">
        <v>84</v>
      </c>
      <c r="I1924" s="156" t="s">
        <v>170</v>
      </c>
      <c r="J1924" s="156" t="s">
        <v>2769</v>
      </c>
      <c r="K1924" s="344" t="str">
        <f t="shared" ca="1" si="6509"/>
        <v>Completed</v>
      </c>
      <c r="L1924" s="157" t="s">
        <v>175</v>
      </c>
      <c r="M1924" s="157" t="s">
        <v>58</v>
      </c>
      <c r="N1924" s="157" t="s">
        <v>59</v>
      </c>
      <c r="O1924" s="157" t="s">
        <v>60</v>
      </c>
      <c r="P1924" s="157" t="s">
        <v>61</v>
      </c>
      <c r="Q1924" s="157" t="s">
        <v>62</v>
      </c>
      <c r="R1924" s="158">
        <v>1</v>
      </c>
      <c r="S1924" s="158">
        <v>2</v>
      </c>
      <c r="T1924" s="345">
        <v>1000000</v>
      </c>
      <c r="U1924" s="345">
        <v>1468890</v>
      </c>
      <c r="V1924" s="344">
        <f t="shared" si="6510"/>
        <v>0</v>
      </c>
      <c r="W1924" s="344">
        <f t="shared" si="6511"/>
        <v>1000000</v>
      </c>
      <c r="X1924" s="345">
        <v>113</v>
      </c>
      <c r="Y1924" s="346">
        <f t="shared" si="6512"/>
        <v>7.692883742145429E-5</v>
      </c>
      <c r="Z1924" s="347">
        <f t="shared" si="6513"/>
        <v>10.52575221238938</v>
      </c>
      <c r="AA1924" s="348">
        <f t="shared" si="6514"/>
        <v>1000</v>
      </c>
      <c r="AB1924" s="349">
        <v>90.667078204173194</v>
      </c>
      <c r="AC1924" s="348">
        <f t="shared" si="6516"/>
        <v>-909.33292179582679</v>
      </c>
      <c r="AD1924" s="350">
        <f t="shared" si="6517"/>
        <v>2000</v>
      </c>
      <c r="AE1924" s="351">
        <v>1189.4099999999999</v>
      </c>
      <c r="AF1924" s="352">
        <f t="shared" si="6518"/>
        <v>-810.59000000000015</v>
      </c>
      <c r="AG1924" s="352">
        <v>0</v>
      </c>
      <c r="AH1924" s="352">
        <f t="shared" si="6519"/>
        <v>1098.7429217958268</v>
      </c>
      <c r="AI1924" s="353">
        <f t="shared" si="6520"/>
        <v>0.92377138395996916</v>
      </c>
      <c r="AK1924"/>
    </row>
    <row r="1925" spans="1:37" ht="15" hidden="1" customHeight="1" x14ac:dyDescent="0.3">
      <c r="A1925" s="359" t="s">
        <v>2770</v>
      </c>
      <c r="B1925" s="111">
        <v>2016</v>
      </c>
      <c r="C1925" s="111">
        <v>9</v>
      </c>
      <c r="D1925" s="112" t="s">
        <v>2298</v>
      </c>
      <c r="E1925" s="113">
        <v>42622</v>
      </c>
      <c r="F1925" s="113">
        <v>42643</v>
      </c>
      <c r="G1925" s="114">
        <f t="shared" ca="1" si="6508"/>
        <v>0</v>
      </c>
      <c r="H1925" s="115" t="s">
        <v>84</v>
      </c>
      <c r="I1925" s="115" t="s">
        <v>170</v>
      </c>
      <c r="J1925" s="115" t="s">
        <v>2773</v>
      </c>
      <c r="K1925" s="116" t="str">
        <f t="shared" ca="1" si="6509"/>
        <v>Completed</v>
      </c>
      <c r="L1925" s="111" t="s">
        <v>1377</v>
      </c>
      <c r="M1925" s="111" t="s">
        <v>58</v>
      </c>
      <c r="N1925" s="111" t="s">
        <v>286</v>
      </c>
      <c r="O1925" s="111" t="s">
        <v>42</v>
      </c>
      <c r="P1925" s="111" t="s">
        <v>61</v>
      </c>
      <c r="Q1925" s="111" t="s">
        <v>62</v>
      </c>
      <c r="R1925" s="117">
        <v>0.2</v>
      </c>
      <c r="S1925" s="117">
        <v>2.5</v>
      </c>
      <c r="T1925" s="118">
        <v>3500</v>
      </c>
      <c r="U1925" s="118">
        <v>3500</v>
      </c>
      <c r="V1925" s="116">
        <f t="shared" si="6510"/>
        <v>0</v>
      </c>
      <c r="W1925" s="116">
        <f t="shared" si="6511"/>
        <v>3500</v>
      </c>
      <c r="X1925" s="118"/>
      <c r="Y1925" s="119">
        <f t="shared" si="6512"/>
        <v>0</v>
      </c>
      <c r="Z1925" s="120" t="e">
        <f t="shared" si="6513"/>
        <v>#DIV/0!</v>
      </c>
      <c r="AA1925" s="121">
        <f t="shared" si="6514"/>
        <v>0.70000000000000007</v>
      </c>
      <c r="AB1925" s="122">
        <v>700</v>
      </c>
      <c r="AC1925" s="121">
        <f t="shared" si="6516"/>
        <v>699.3</v>
      </c>
      <c r="AD1925" s="123">
        <f t="shared" si="6517"/>
        <v>8.75</v>
      </c>
      <c r="AE1925" s="293">
        <f>IF((SUMIF($J$7:$J$1048576,J1925,$U$7:$U$1048576))&gt;(SUMIF($J$7:$J$1048576,J1925,$T$7:$T$1048576)),AD1925,(IF(O1925="cpv",(U1925*S1925),(U1925*S1925/1000))))</f>
        <v>8.75</v>
      </c>
      <c r="AF1925" s="124">
        <f t="shared" si="6518"/>
        <v>0</v>
      </c>
      <c r="AG1925" s="124">
        <v>0</v>
      </c>
      <c r="AH1925" s="124">
        <f t="shared" si="6519"/>
        <v>-691.25</v>
      </c>
      <c r="AI1925" s="340">
        <f t="shared" si="6520"/>
        <v>-79</v>
      </c>
      <c r="AK1925"/>
    </row>
    <row r="1926" spans="1:37" ht="15" hidden="1" customHeight="1" x14ac:dyDescent="0.3">
      <c r="A1926" s="361" t="s">
        <v>2901</v>
      </c>
      <c r="B1926" s="97">
        <v>2016</v>
      </c>
      <c r="C1926" s="97">
        <v>9</v>
      </c>
      <c r="D1926" s="98" t="s">
        <v>2298</v>
      </c>
      <c r="E1926" s="99">
        <v>42622</v>
      </c>
      <c r="F1926" s="99">
        <v>42643</v>
      </c>
      <c r="G1926" s="100">
        <f t="shared" ca="1" si="6508"/>
        <v>0</v>
      </c>
      <c r="H1926" s="96" t="s">
        <v>84</v>
      </c>
      <c r="I1926" s="96" t="s">
        <v>170</v>
      </c>
      <c r="J1926" s="96" t="s">
        <v>2773</v>
      </c>
      <c r="K1926" s="101" t="str">
        <f t="shared" ca="1" si="6509"/>
        <v>Completed</v>
      </c>
      <c r="L1926" s="97" t="s">
        <v>1372</v>
      </c>
      <c r="M1926" s="97" t="s">
        <v>58</v>
      </c>
      <c r="N1926" s="97" t="s">
        <v>286</v>
      </c>
      <c r="O1926" s="97" t="s">
        <v>60</v>
      </c>
      <c r="P1926" s="97" t="s">
        <v>61</v>
      </c>
      <c r="Q1926" s="97" t="s">
        <v>62</v>
      </c>
      <c r="R1926" s="102">
        <v>0.93557900000000005</v>
      </c>
      <c r="S1926" s="102">
        <v>2.5</v>
      </c>
      <c r="T1926" s="103">
        <v>660056</v>
      </c>
      <c r="U1926" s="103">
        <v>660056</v>
      </c>
      <c r="V1926" s="101">
        <f t="shared" si="6510"/>
        <v>0</v>
      </c>
      <c r="W1926" s="101">
        <f t="shared" si="6511"/>
        <v>660056</v>
      </c>
      <c r="X1926" s="103">
        <v>123</v>
      </c>
      <c r="Y1926" s="104">
        <f t="shared" si="6512"/>
        <v>1.863478250330275E-4</v>
      </c>
      <c r="Z1926" s="105">
        <f t="shared" si="6513"/>
        <v>13.415772357723577</v>
      </c>
      <c r="AA1926" s="106">
        <f t="shared" si="6514"/>
        <v>617.53453242400008</v>
      </c>
      <c r="AB1926" s="107">
        <f t="shared" si="6515"/>
        <v>617.53453242400008</v>
      </c>
      <c r="AC1926" s="106">
        <f t="shared" si="6516"/>
        <v>0</v>
      </c>
      <c r="AD1926" s="108">
        <f t="shared" si="6517"/>
        <v>1650.14</v>
      </c>
      <c r="AE1926" s="298">
        <f>IF((SUMIF($J$7:$J$1048576,J1926,$U$7:$U$1048576))&gt;(SUMIF($J$7:$J$1048576,J1926,$T$7:$T$1048576)),AD1926,(IF(O1926="cpv",(U1926*S1926),(U1926*S1926/1000))))</f>
        <v>1650.14</v>
      </c>
      <c r="AF1926" s="109">
        <f t="shared" si="6518"/>
        <v>0</v>
      </c>
      <c r="AG1926" s="109">
        <v>0</v>
      </c>
      <c r="AH1926" s="109">
        <f t="shared" si="6519"/>
        <v>1032.6054675760001</v>
      </c>
      <c r="AI1926" s="341">
        <f t="shared" si="6520"/>
        <v>0.6257684</v>
      </c>
      <c r="AK1926"/>
    </row>
    <row r="1927" spans="1:37" ht="15" hidden="1" customHeight="1" x14ac:dyDescent="0.3">
      <c r="A1927" s="361" t="s">
        <v>2771</v>
      </c>
      <c r="B1927" s="97">
        <v>2016</v>
      </c>
      <c r="C1927" s="97">
        <v>9</v>
      </c>
      <c r="D1927" s="98" t="s">
        <v>2298</v>
      </c>
      <c r="E1927" s="99">
        <v>42622</v>
      </c>
      <c r="F1927" s="99">
        <v>42643</v>
      </c>
      <c r="G1927" s="100">
        <f t="shared" ref="G1927" ca="1" si="6772">IF($N$1&gt;F1927,0,(F1927-$N$1))</f>
        <v>0</v>
      </c>
      <c r="H1927" s="96" t="s">
        <v>84</v>
      </c>
      <c r="I1927" s="96" t="s">
        <v>170</v>
      </c>
      <c r="J1927" s="96" t="s">
        <v>2773</v>
      </c>
      <c r="K1927" s="101" t="str">
        <f t="shared" ref="K1927" ca="1" si="6773">IF(F1927=0,$L$3,(IF(G1927=0,$L$1,$L$2)))</f>
        <v>Completed</v>
      </c>
      <c r="L1927" s="97" t="s">
        <v>2386</v>
      </c>
      <c r="M1927" s="97" t="s">
        <v>58</v>
      </c>
      <c r="N1927" s="97" t="s">
        <v>286</v>
      </c>
      <c r="O1927" s="97" t="s">
        <v>60</v>
      </c>
      <c r="P1927" s="97" t="s">
        <v>61</v>
      </c>
      <c r="Q1927" s="97" t="s">
        <v>62</v>
      </c>
      <c r="R1927" s="102">
        <v>0.3</v>
      </c>
      <c r="S1927" s="102">
        <v>2.5</v>
      </c>
      <c r="T1927" s="103">
        <v>4000000</v>
      </c>
      <c r="U1927" s="103">
        <v>4405782</v>
      </c>
      <c r="V1927" s="101">
        <f t="shared" ref="V1927" si="6774">IF(U1927&gt;T1927,0,T1927-U1927)</f>
        <v>0</v>
      </c>
      <c r="W1927" s="101">
        <f t="shared" ref="W1927" si="6775">IF(U1927&gt;T1927,T1927,U1927)</f>
        <v>4000000</v>
      </c>
      <c r="X1927" s="103">
        <v>402</v>
      </c>
      <c r="Y1927" s="104">
        <f t="shared" ref="Y1927" si="6776">X1927/U1927</f>
        <v>9.1243733802534938E-5</v>
      </c>
      <c r="Z1927" s="105">
        <f t="shared" ref="Z1927" si="6777">AE1927/X1927</f>
        <v>21.640074626865676</v>
      </c>
      <c r="AA1927" s="106">
        <f t="shared" ref="AA1927" si="6778">IF(O1927="cpv",(T1927*R1927),(T1927/1000*R1927))</f>
        <v>1200</v>
      </c>
      <c r="AB1927" s="107">
        <f t="shared" ref="AB1927" si="6779">IF(O1927="cpv",(IF(V1927&gt;0,U1927*R1927,AA1927)),(IF(V1927&gt;0,U1927/1000*R1927,AA1927)))</f>
        <v>1200</v>
      </c>
      <c r="AC1927" s="106">
        <f t="shared" ref="AC1927" si="6780">AB1927-AA1927</f>
        <v>0</v>
      </c>
      <c r="AD1927" s="108">
        <f t="shared" ref="AD1927" si="6781">IF(O1927="cpv",(T1927*S1927),(T1927/1000*S1927))</f>
        <v>10000</v>
      </c>
      <c r="AE1927" s="298">
        <v>8699.3100000000013</v>
      </c>
      <c r="AF1927" s="109">
        <f t="shared" ref="AF1927" si="6782">AE1927-AD1927</f>
        <v>-1300.6899999999987</v>
      </c>
      <c r="AG1927" s="109">
        <v>0</v>
      </c>
      <c r="AH1927" s="109">
        <f t="shared" ref="AH1927" si="6783">AE1927-AB1927-AG1927</f>
        <v>7499.3100000000013</v>
      </c>
      <c r="AI1927" s="341">
        <f t="shared" ref="AI1927" si="6784">AH1927/AE1927</f>
        <v>0.86205802529166109</v>
      </c>
      <c r="AK1927"/>
    </row>
    <row r="1928" spans="1:37" ht="15" hidden="1" customHeight="1" thickBot="1" x14ac:dyDescent="0.3">
      <c r="A1928" s="363" t="s">
        <v>2772</v>
      </c>
      <c r="B1928" s="324">
        <v>2016</v>
      </c>
      <c r="C1928" s="324">
        <v>9</v>
      </c>
      <c r="D1928" s="325" t="s">
        <v>2298</v>
      </c>
      <c r="E1928" s="326">
        <v>42622</v>
      </c>
      <c r="F1928" s="326">
        <v>42643</v>
      </c>
      <c r="G1928" s="327">
        <f t="shared" ca="1" si="6508"/>
        <v>0</v>
      </c>
      <c r="H1928" s="328" t="s">
        <v>84</v>
      </c>
      <c r="I1928" s="328" t="s">
        <v>170</v>
      </c>
      <c r="J1928" s="328" t="s">
        <v>2773</v>
      </c>
      <c r="K1928" s="329" t="str">
        <f t="shared" ca="1" si="6509"/>
        <v>Completed</v>
      </c>
      <c r="L1928" s="324" t="s">
        <v>175</v>
      </c>
      <c r="M1928" s="324" t="s">
        <v>58</v>
      </c>
      <c r="N1928" s="324" t="s">
        <v>286</v>
      </c>
      <c r="O1928" s="324" t="s">
        <v>60</v>
      </c>
      <c r="P1928" s="324" t="s">
        <v>61</v>
      </c>
      <c r="Q1928" s="324" t="s">
        <v>62</v>
      </c>
      <c r="R1928" s="330">
        <v>1.2</v>
      </c>
      <c r="S1928" s="330">
        <v>2.5</v>
      </c>
      <c r="T1928" s="331">
        <v>2000000</v>
      </c>
      <c r="U1928" s="331">
        <v>660056</v>
      </c>
      <c r="V1928" s="329">
        <f t="shared" si="6510"/>
        <v>1339944</v>
      </c>
      <c r="W1928" s="329">
        <f t="shared" si="6511"/>
        <v>660056</v>
      </c>
      <c r="X1928" s="331">
        <v>123</v>
      </c>
      <c r="Y1928" s="332">
        <f t="shared" si="6512"/>
        <v>1.863478250330275E-4</v>
      </c>
      <c r="Z1928" s="333">
        <f t="shared" si="6513"/>
        <v>13.415772357723577</v>
      </c>
      <c r="AA1928" s="334">
        <f t="shared" si="6514"/>
        <v>2400</v>
      </c>
      <c r="AB1928" s="335">
        <v>115.206479563838</v>
      </c>
      <c r="AC1928" s="334">
        <f t="shared" si="6516"/>
        <v>-2284.793520436162</v>
      </c>
      <c r="AD1928" s="336">
        <f t="shared" si="6517"/>
        <v>5000</v>
      </c>
      <c r="AE1928" s="337">
        <f>IF((SUMIF($J$7:$J$1048576,J1928,$U$7:$U$1048576))&gt;(SUMIF($J$7:$J$1048576,J1928,$T$7:$T$1048576)),AD1928,(IF(O1928="cpv",(U1928*S1928),(U1928*S1928/1000))))</f>
        <v>1650.14</v>
      </c>
      <c r="AF1928" s="338">
        <f t="shared" si="6518"/>
        <v>-3349.8599999999997</v>
      </c>
      <c r="AG1928" s="338">
        <v>0</v>
      </c>
      <c r="AH1928" s="338">
        <f t="shared" si="6519"/>
        <v>1534.9335204361621</v>
      </c>
      <c r="AI1928" s="364">
        <f t="shared" si="6520"/>
        <v>0.93018381497094915</v>
      </c>
      <c r="AK1928"/>
    </row>
    <row r="1929" spans="1:37" ht="15" hidden="1" customHeight="1" x14ac:dyDescent="0.3">
      <c r="A1929" s="359" t="s">
        <v>2774</v>
      </c>
      <c r="B1929" s="111">
        <v>2016</v>
      </c>
      <c r="C1929" s="111">
        <v>9</v>
      </c>
      <c r="D1929" s="112" t="s">
        <v>2298</v>
      </c>
      <c r="E1929" s="113">
        <v>42622</v>
      </c>
      <c r="F1929" s="113">
        <v>42643</v>
      </c>
      <c r="G1929" s="114">
        <f t="shared" ca="1" si="6508"/>
        <v>0</v>
      </c>
      <c r="H1929" s="115" t="s">
        <v>84</v>
      </c>
      <c r="I1929" s="115" t="s">
        <v>170</v>
      </c>
      <c r="J1929" s="115" t="s">
        <v>2777</v>
      </c>
      <c r="K1929" s="116" t="str">
        <f t="shared" ca="1" si="6509"/>
        <v>Completed</v>
      </c>
      <c r="L1929" s="111" t="s">
        <v>64</v>
      </c>
      <c r="M1929" s="111" t="s">
        <v>58</v>
      </c>
      <c r="N1929" s="111" t="s">
        <v>59</v>
      </c>
      <c r="O1929" s="111" t="s">
        <v>60</v>
      </c>
      <c r="P1929" s="111" t="s">
        <v>61</v>
      </c>
      <c r="Q1929" s="111" t="s">
        <v>62</v>
      </c>
      <c r="R1929" s="117">
        <v>0.2</v>
      </c>
      <c r="S1929" s="117">
        <v>2</v>
      </c>
      <c r="T1929" s="118">
        <v>2500000</v>
      </c>
      <c r="U1929" s="118">
        <v>2503530</v>
      </c>
      <c r="V1929" s="116">
        <f t="shared" si="6510"/>
        <v>0</v>
      </c>
      <c r="W1929" s="116">
        <f t="shared" si="6511"/>
        <v>2500000</v>
      </c>
      <c r="X1929" s="118">
        <v>291</v>
      </c>
      <c r="Y1929" s="119">
        <f t="shared" si="6512"/>
        <v>1.1623587494457826E-4</v>
      </c>
      <c r="Z1929" s="120">
        <f t="shared" si="6513"/>
        <v>8.5910652920962196</v>
      </c>
      <c r="AA1929" s="121">
        <f t="shared" si="6514"/>
        <v>500</v>
      </c>
      <c r="AB1929" s="122">
        <f t="shared" si="6515"/>
        <v>500</v>
      </c>
      <c r="AC1929" s="121">
        <f t="shared" si="6516"/>
        <v>0</v>
      </c>
      <c r="AD1929" s="123">
        <f t="shared" si="6517"/>
        <v>5000</v>
      </c>
      <c r="AE1929" s="293">
        <v>2500</v>
      </c>
      <c r="AF1929" s="124">
        <f t="shared" si="6518"/>
        <v>-2500</v>
      </c>
      <c r="AG1929" s="124">
        <v>0</v>
      </c>
      <c r="AH1929" s="124">
        <f t="shared" si="6519"/>
        <v>2000</v>
      </c>
      <c r="AI1929" s="340">
        <f t="shared" si="6520"/>
        <v>0.8</v>
      </c>
      <c r="AK1929"/>
    </row>
    <row r="1930" spans="1:37" ht="15" hidden="1" customHeight="1" x14ac:dyDescent="0.3">
      <c r="A1930" s="361" t="s">
        <v>2902</v>
      </c>
      <c r="B1930" s="97">
        <v>2016</v>
      </c>
      <c r="C1930" s="97">
        <v>9</v>
      </c>
      <c r="D1930" s="98" t="s">
        <v>2298</v>
      </c>
      <c r="E1930" s="99">
        <v>42622</v>
      </c>
      <c r="F1930" s="99">
        <v>42643</v>
      </c>
      <c r="G1930" s="100">
        <f t="shared" ca="1" si="6508"/>
        <v>0</v>
      </c>
      <c r="H1930" s="96" t="s">
        <v>84</v>
      </c>
      <c r="I1930" s="96" t="s">
        <v>170</v>
      </c>
      <c r="J1930" s="96" t="s">
        <v>2777</v>
      </c>
      <c r="K1930" s="101" t="str">
        <f t="shared" ca="1" si="6509"/>
        <v>Completed</v>
      </c>
      <c r="L1930" s="97" t="s">
        <v>1372</v>
      </c>
      <c r="M1930" s="97" t="s">
        <v>58</v>
      </c>
      <c r="N1930" s="97" t="s">
        <v>59</v>
      </c>
      <c r="O1930" s="97" t="s">
        <v>60</v>
      </c>
      <c r="P1930" s="97" t="s">
        <v>61</v>
      </c>
      <c r="Q1930" s="97" t="s">
        <v>62</v>
      </c>
      <c r="R1930" s="102">
        <v>0.69877</v>
      </c>
      <c r="S1930" s="102">
        <v>2</v>
      </c>
      <c r="T1930" s="103">
        <v>1997587</v>
      </c>
      <c r="U1930" s="103">
        <f>T1930</f>
        <v>1997587</v>
      </c>
      <c r="V1930" s="101">
        <f t="shared" si="6510"/>
        <v>0</v>
      </c>
      <c r="W1930" s="101">
        <f t="shared" si="6511"/>
        <v>1997587</v>
      </c>
      <c r="X1930" s="103">
        <v>283</v>
      </c>
      <c r="Y1930" s="104">
        <f t="shared" si="6512"/>
        <v>1.4167092597218545E-4</v>
      </c>
      <c r="Z1930" s="105">
        <f t="shared" si="6513"/>
        <v>8.8339222614840995</v>
      </c>
      <c r="AA1930" s="106">
        <f t="shared" si="6514"/>
        <v>1395.85386799</v>
      </c>
      <c r="AB1930" s="107">
        <f t="shared" si="6515"/>
        <v>1395.85386799</v>
      </c>
      <c r="AC1930" s="106">
        <f t="shared" si="6516"/>
        <v>0</v>
      </c>
      <c r="AD1930" s="108">
        <f t="shared" si="6517"/>
        <v>3995.174</v>
      </c>
      <c r="AE1930" s="298">
        <v>2500</v>
      </c>
      <c r="AF1930" s="109">
        <f t="shared" si="6518"/>
        <v>-1495.174</v>
      </c>
      <c r="AG1930" s="109">
        <v>0</v>
      </c>
      <c r="AH1930" s="109">
        <f t="shared" si="6519"/>
        <v>1104.14613201</v>
      </c>
      <c r="AI1930" s="341">
        <f t="shared" si="6520"/>
        <v>0.44165845280400001</v>
      </c>
      <c r="AK1930"/>
    </row>
    <row r="1931" spans="1:37" ht="15" hidden="1" customHeight="1" x14ac:dyDescent="0.3">
      <c r="A1931" s="361" t="s">
        <v>2958</v>
      </c>
      <c r="B1931" s="97">
        <v>2016</v>
      </c>
      <c r="C1931" s="97">
        <v>9</v>
      </c>
      <c r="D1931" s="98" t="s">
        <v>2298</v>
      </c>
      <c r="E1931" s="99">
        <v>42622</v>
      </c>
      <c r="F1931" s="99">
        <v>42643</v>
      </c>
      <c r="G1931" s="100">
        <f t="shared" ca="1" si="6508"/>
        <v>0</v>
      </c>
      <c r="H1931" s="96" t="s">
        <v>84</v>
      </c>
      <c r="I1931" s="96" t="s">
        <v>170</v>
      </c>
      <c r="J1931" s="96" t="s">
        <v>2777</v>
      </c>
      <c r="K1931" s="101" t="str">
        <f t="shared" ca="1" si="6509"/>
        <v>Completed</v>
      </c>
      <c r="L1931" s="97" t="s">
        <v>2943</v>
      </c>
      <c r="M1931" s="97" t="s">
        <v>58</v>
      </c>
      <c r="N1931" s="97" t="s">
        <v>59</v>
      </c>
      <c r="O1931" s="97" t="s">
        <v>60</v>
      </c>
      <c r="P1931" s="97" t="s">
        <v>61</v>
      </c>
      <c r="Q1931" s="97" t="s">
        <v>62</v>
      </c>
      <c r="R1931" s="102">
        <v>0</v>
      </c>
      <c r="S1931" s="102">
        <v>0</v>
      </c>
      <c r="T1931" s="103">
        <v>0</v>
      </c>
      <c r="U1931" s="103">
        <v>0</v>
      </c>
      <c r="V1931" s="101">
        <v>0</v>
      </c>
      <c r="W1931" s="101">
        <f t="shared" si="6511"/>
        <v>0</v>
      </c>
      <c r="X1931" s="103">
        <v>0</v>
      </c>
      <c r="Y1931" s="104" t="e">
        <f t="shared" si="6512"/>
        <v>#DIV/0!</v>
      </c>
      <c r="Z1931" s="105" t="e">
        <f t="shared" si="6513"/>
        <v>#DIV/0!</v>
      </c>
      <c r="AA1931" s="106">
        <f t="shared" si="6514"/>
        <v>0</v>
      </c>
      <c r="AB1931" s="107">
        <v>926.36</v>
      </c>
      <c r="AC1931" s="106">
        <f t="shared" si="6516"/>
        <v>926.36</v>
      </c>
      <c r="AD1931" s="108">
        <f t="shared" si="6517"/>
        <v>0</v>
      </c>
      <c r="AE1931" s="298">
        <v>0</v>
      </c>
      <c r="AF1931" s="109">
        <f t="shared" si="6518"/>
        <v>0</v>
      </c>
      <c r="AG1931" s="109">
        <v>0</v>
      </c>
      <c r="AH1931" s="109">
        <f t="shared" si="6519"/>
        <v>-926.36</v>
      </c>
      <c r="AI1931" s="341" t="e">
        <f t="shared" si="6520"/>
        <v>#DIV/0!</v>
      </c>
      <c r="AK1931"/>
    </row>
    <row r="1932" spans="1:37" ht="15" hidden="1" customHeight="1" x14ac:dyDescent="0.3">
      <c r="A1932" s="361" t="s">
        <v>2775</v>
      </c>
      <c r="B1932" s="97">
        <v>2016</v>
      </c>
      <c r="C1932" s="97">
        <v>9</v>
      </c>
      <c r="D1932" s="98" t="s">
        <v>2298</v>
      </c>
      <c r="E1932" s="99">
        <v>42622</v>
      </c>
      <c r="F1932" s="99">
        <v>42643</v>
      </c>
      <c r="G1932" s="100">
        <f t="shared" ref="G1932" ca="1" si="6785">IF($N$1&gt;F1932,0,(F1932-$N$1))</f>
        <v>0</v>
      </c>
      <c r="H1932" s="96" t="s">
        <v>84</v>
      </c>
      <c r="I1932" s="96" t="s">
        <v>170</v>
      </c>
      <c r="J1932" s="96" t="s">
        <v>2777</v>
      </c>
      <c r="K1932" s="101" t="str">
        <f t="shared" ref="K1932" ca="1" si="6786">IF(F1932=0,$L$3,(IF(G1932=0,$L$1,$L$2)))</f>
        <v>Completed</v>
      </c>
      <c r="L1932" s="97" t="s">
        <v>175</v>
      </c>
      <c r="M1932" s="97" t="s">
        <v>58</v>
      </c>
      <c r="N1932" s="97" t="s">
        <v>59</v>
      </c>
      <c r="O1932" s="97" t="s">
        <v>60</v>
      </c>
      <c r="P1932" s="97" t="s">
        <v>61</v>
      </c>
      <c r="Q1932" s="97" t="s">
        <v>62</v>
      </c>
      <c r="R1932" s="102">
        <v>1.3</v>
      </c>
      <c r="S1932" s="102">
        <v>2</v>
      </c>
      <c r="T1932" s="103">
        <v>2000000</v>
      </c>
      <c r="U1932" s="103">
        <v>2000070</v>
      </c>
      <c r="V1932" s="101">
        <f t="shared" ref="V1932" si="6787">IF(U1932&gt;T1932,0,T1932-U1932)</f>
        <v>0</v>
      </c>
      <c r="W1932" s="101">
        <f t="shared" ref="W1932" si="6788">IF(U1932&gt;T1932,T1932,U1932)</f>
        <v>2000000</v>
      </c>
      <c r="X1932" s="103">
        <v>285</v>
      </c>
      <c r="Y1932" s="104">
        <f t="shared" ref="Y1932" si="6789">X1932/U1932</f>
        <v>1.4249501267455639E-4</v>
      </c>
      <c r="Z1932" s="105">
        <f t="shared" ref="Z1932" si="6790">AE1932/X1932</f>
        <v>8.4115087719298245</v>
      </c>
      <c r="AA1932" s="106">
        <f t="shared" ref="AA1932" si="6791">IF(O1932="cpv",(T1932*R1932),(T1932/1000*R1932))</f>
        <v>2600</v>
      </c>
      <c r="AB1932" s="107">
        <v>165.77235765418999</v>
      </c>
      <c r="AC1932" s="106">
        <f t="shared" ref="AC1932" si="6792">AB1932-AA1932</f>
        <v>-2434.2276423458102</v>
      </c>
      <c r="AD1932" s="108">
        <f t="shared" ref="AD1932" si="6793">IF(O1932="cpv",(T1932*S1932),(T1932/1000*S1932))</f>
        <v>4000</v>
      </c>
      <c r="AE1932" s="298">
        <v>2397.2799999999997</v>
      </c>
      <c r="AF1932" s="109">
        <f t="shared" ref="AF1932" si="6794">AE1932-AD1932</f>
        <v>-1602.7200000000003</v>
      </c>
      <c r="AG1932" s="109">
        <v>0</v>
      </c>
      <c r="AH1932" s="109">
        <f t="shared" ref="AH1932" si="6795">AE1932-AB1932-AG1932</f>
        <v>2231.5076423458099</v>
      </c>
      <c r="AI1932" s="341">
        <f t="shared" ref="AI1932" si="6796">AH1932/AE1932</f>
        <v>0.93084981410006762</v>
      </c>
      <c r="AK1932"/>
    </row>
    <row r="1933" spans="1:37" ht="15.75" hidden="1" customHeight="1" thickBot="1" x14ac:dyDescent="0.3">
      <c r="A1933" s="360" t="s">
        <v>2776</v>
      </c>
      <c r="B1933" s="157">
        <v>2016</v>
      </c>
      <c r="C1933" s="157">
        <v>9</v>
      </c>
      <c r="D1933" s="342" t="s">
        <v>2298</v>
      </c>
      <c r="E1933" s="159">
        <v>42622</v>
      </c>
      <c r="F1933" s="159">
        <v>42643</v>
      </c>
      <c r="G1933" s="343">
        <f t="shared" ca="1" si="6508"/>
        <v>0</v>
      </c>
      <c r="H1933" s="156" t="s">
        <v>84</v>
      </c>
      <c r="I1933" s="156" t="s">
        <v>170</v>
      </c>
      <c r="J1933" s="156" t="s">
        <v>2777</v>
      </c>
      <c r="K1933" s="344" t="str">
        <f t="shared" ca="1" si="6509"/>
        <v>Completed</v>
      </c>
      <c r="L1933" s="157" t="s">
        <v>1377</v>
      </c>
      <c r="M1933" s="157" t="s">
        <v>58</v>
      </c>
      <c r="N1933" s="157" t="s">
        <v>59</v>
      </c>
      <c r="O1933" s="157" t="s">
        <v>42</v>
      </c>
      <c r="P1933" s="157" t="s">
        <v>61</v>
      </c>
      <c r="Q1933" s="157" t="s">
        <v>62</v>
      </c>
      <c r="R1933" s="158">
        <v>0.2</v>
      </c>
      <c r="S1933" s="158">
        <v>2</v>
      </c>
      <c r="T1933" s="345">
        <v>3500</v>
      </c>
      <c r="U1933" s="345">
        <v>3500</v>
      </c>
      <c r="V1933" s="344">
        <f t="shared" si="6510"/>
        <v>0</v>
      </c>
      <c r="W1933" s="344">
        <f t="shared" si="6511"/>
        <v>3500</v>
      </c>
      <c r="X1933" s="345"/>
      <c r="Y1933" s="346">
        <f t="shared" si="6512"/>
        <v>0</v>
      </c>
      <c r="Z1933" s="347" t="e">
        <f t="shared" si="6513"/>
        <v>#DIV/0!</v>
      </c>
      <c r="AA1933" s="348">
        <f t="shared" si="6514"/>
        <v>0.70000000000000007</v>
      </c>
      <c r="AB1933" s="349">
        <v>700</v>
      </c>
      <c r="AC1933" s="348">
        <f t="shared" si="6516"/>
        <v>699.3</v>
      </c>
      <c r="AD1933" s="350">
        <f t="shared" si="6517"/>
        <v>7</v>
      </c>
      <c r="AE1933" s="351">
        <f>IF((SUMIF($J$7:$J$1048576,J1933,$U$7:$U$1048576))&gt;(SUMIF($J$7:$J$1048576,J1933,$T$7:$T$1048576)),AD1933,(IF(O1933="cpv",(U1933*S1933),(U1933*S1933/1000))))</f>
        <v>7</v>
      </c>
      <c r="AF1933" s="352">
        <f t="shared" si="6518"/>
        <v>0</v>
      </c>
      <c r="AG1933" s="352">
        <v>0</v>
      </c>
      <c r="AH1933" s="352">
        <f t="shared" si="6519"/>
        <v>-693</v>
      </c>
      <c r="AI1933" s="353">
        <f t="shared" si="6520"/>
        <v>-99</v>
      </c>
      <c r="AK1933"/>
    </row>
    <row r="1934" spans="1:37" ht="15" hidden="1" customHeight="1" x14ac:dyDescent="0.3">
      <c r="A1934" s="359" t="s">
        <v>2778</v>
      </c>
      <c r="B1934" s="111">
        <v>2016</v>
      </c>
      <c r="C1934" s="111">
        <v>9</v>
      </c>
      <c r="D1934" s="112" t="s">
        <v>2298</v>
      </c>
      <c r="E1934" s="113">
        <v>42622</v>
      </c>
      <c r="F1934" s="113">
        <v>42643</v>
      </c>
      <c r="G1934" s="114">
        <f t="shared" ca="1" si="6508"/>
        <v>0</v>
      </c>
      <c r="H1934" s="115" t="s">
        <v>84</v>
      </c>
      <c r="I1934" s="115" t="s">
        <v>170</v>
      </c>
      <c r="J1934" s="115" t="s">
        <v>2782</v>
      </c>
      <c r="K1934" s="116" t="str">
        <f t="shared" ca="1" si="6509"/>
        <v>Completed</v>
      </c>
      <c r="L1934" s="111" t="s">
        <v>82</v>
      </c>
      <c r="M1934" s="111" t="s">
        <v>58</v>
      </c>
      <c r="N1934" s="111" t="s">
        <v>78</v>
      </c>
      <c r="O1934" s="111" t="s">
        <v>60</v>
      </c>
      <c r="P1934" s="111" t="s">
        <v>79</v>
      </c>
      <c r="Q1934" s="111" t="s">
        <v>79</v>
      </c>
      <c r="R1934" s="117">
        <v>0.5</v>
      </c>
      <c r="S1934" s="117">
        <v>2</v>
      </c>
      <c r="T1934" s="118">
        <v>2000000</v>
      </c>
      <c r="U1934" s="118">
        <v>621485</v>
      </c>
      <c r="V1934" s="116">
        <f t="shared" si="6510"/>
        <v>1378515</v>
      </c>
      <c r="W1934" s="116">
        <f t="shared" si="6511"/>
        <v>621485</v>
      </c>
      <c r="X1934" s="118"/>
      <c r="Y1934" s="119">
        <f t="shared" si="6512"/>
        <v>0</v>
      </c>
      <c r="Z1934" s="120" t="e">
        <f t="shared" si="6513"/>
        <v>#DIV/0!</v>
      </c>
      <c r="AA1934" s="121">
        <f t="shared" si="6514"/>
        <v>1000</v>
      </c>
      <c r="AB1934" s="122">
        <v>592</v>
      </c>
      <c r="AC1934" s="121">
        <f t="shared" si="6516"/>
        <v>-408</v>
      </c>
      <c r="AD1934" s="123">
        <f t="shared" si="6517"/>
        <v>4000</v>
      </c>
      <c r="AE1934" s="293">
        <v>800</v>
      </c>
      <c r="AF1934" s="124">
        <f t="shared" si="6518"/>
        <v>-3200</v>
      </c>
      <c r="AG1934" s="124">
        <v>0</v>
      </c>
      <c r="AH1934" s="124">
        <f t="shared" si="6519"/>
        <v>208</v>
      </c>
      <c r="AI1934" s="340">
        <f t="shared" si="6520"/>
        <v>0.26</v>
      </c>
      <c r="AK1934"/>
    </row>
    <row r="1935" spans="1:37" ht="15" hidden="1" customHeight="1" x14ac:dyDescent="0.3">
      <c r="A1935" s="361" t="s">
        <v>2779</v>
      </c>
      <c r="B1935" s="97">
        <v>2016</v>
      </c>
      <c r="C1935" s="97">
        <v>9</v>
      </c>
      <c r="D1935" s="98" t="s">
        <v>2298</v>
      </c>
      <c r="E1935" s="99">
        <v>42622</v>
      </c>
      <c r="F1935" s="99">
        <v>42643</v>
      </c>
      <c r="G1935" s="100">
        <f t="shared" ref="G1935:G2011" ca="1" si="6797">IF($N$1&gt;F1935,0,(F1935-$N$1))</f>
        <v>0</v>
      </c>
      <c r="H1935" s="96" t="s">
        <v>84</v>
      </c>
      <c r="I1935" s="96" t="s">
        <v>170</v>
      </c>
      <c r="J1935" s="96" t="s">
        <v>2782</v>
      </c>
      <c r="K1935" s="101" t="str">
        <f t="shared" ref="K1935:K2011" ca="1" si="6798">IF(F1935=0,$L$3,(IF(G1935=0,$L$1,$L$2)))</f>
        <v>Completed</v>
      </c>
      <c r="L1935" s="97" t="s">
        <v>64</v>
      </c>
      <c r="M1935" s="97" t="s">
        <v>58</v>
      </c>
      <c r="N1935" s="97" t="s">
        <v>59</v>
      </c>
      <c r="O1935" s="97" t="s">
        <v>60</v>
      </c>
      <c r="P1935" s="97" t="s">
        <v>61</v>
      </c>
      <c r="Q1935" s="97" t="s">
        <v>62</v>
      </c>
      <c r="R1935" s="102">
        <v>0.2</v>
      </c>
      <c r="S1935" s="102">
        <v>2</v>
      </c>
      <c r="T1935" s="103">
        <v>1500000</v>
      </c>
      <c r="U1935" s="103">
        <v>1140900</v>
      </c>
      <c r="V1935" s="101">
        <f t="shared" ref="V1935:V2011" si="6799">IF(U1935&gt;T1935,0,T1935-U1935)</f>
        <v>359100</v>
      </c>
      <c r="W1935" s="101">
        <f t="shared" ref="W1935:W2011" si="6800">IF(U1935&gt;T1935,T1935,U1935)</f>
        <v>1140900</v>
      </c>
      <c r="X1935" s="103">
        <v>162</v>
      </c>
      <c r="Y1935" s="104">
        <f t="shared" ref="Y1935:Y2011" si="6801">X1935/U1935</f>
        <v>1.4199316329213779E-4</v>
      </c>
      <c r="Z1935" s="105">
        <f t="shared" ref="Z1935:Z2011" si="6802">AE1935/X1935</f>
        <v>11.531296296296295</v>
      </c>
      <c r="AA1935" s="106">
        <f t="shared" ref="AA1935:AA2011" si="6803">IF(O1935="cpv",(T1935*R1935),(T1935/1000*R1935))</f>
        <v>300</v>
      </c>
      <c r="AB1935" s="107">
        <f t="shared" ref="AB1935:AB2011" si="6804">IF(O1935="cpv",(IF(V1935&gt;0,U1935*R1935,AA1935)),(IF(V1935&gt;0,U1935/1000*R1935,AA1935)))</f>
        <v>228.18000000000004</v>
      </c>
      <c r="AC1935" s="106">
        <f t="shared" ref="AC1935:AC2011" si="6805">AB1935-AA1935</f>
        <v>-71.819999999999965</v>
      </c>
      <c r="AD1935" s="108">
        <f t="shared" ref="AD1935:AD2011" si="6806">IF(O1935="cpv",(T1935*S1935),(T1935/1000*S1935))</f>
        <v>3000</v>
      </c>
      <c r="AE1935" s="298">
        <v>1868.07</v>
      </c>
      <c r="AF1935" s="109">
        <f t="shared" ref="AF1935:AF2011" si="6807">AE1935-AD1935</f>
        <v>-1131.93</v>
      </c>
      <c r="AG1935" s="109">
        <v>0</v>
      </c>
      <c r="AH1935" s="109">
        <f t="shared" ref="AH1935:AH2011" si="6808">AE1935-AB1935-AG1935</f>
        <v>1639.8899999999999</v>
      </c>
      <c r="AI1935" s="341">
        <f t="shared" ref="AI1935:AI2011" si="6809">AH1935/AE1935</f>
        <v>0.87785254299892401</v>
      </c>
      <c r="AK1935"/>
    </row>
    <row r="1936" spans="1:37" ht="15" hidden="1" customHeight="1" x14ac:dyDescent="0.3">
      <c r="A1936" s="361" t="s">
        <v>2780</v>
      </c>
      <c r="B1936" s="97">
        <v>2016</v>
      </c>
      <c r="C1936" s="97">
        <v>9</v>
      </c>
      <c r="D1936" s="98" t="s">
        <v>2298</v>
      </c>
      <c r="E1936" s="99">
        <v>42622</v>
      </c>
      <c r="F1936" s="99">
        <v>42643</v>
      </c>
      <c r="G1936" s="100">
        <f t="shared" ca="1" si="6797"/>
        <v>0</v>
      </c>
      <c r="H1936" s="96" t="s">
        <v>84</v>
      </c>
      <c r="I1936" s="96" t="s">
        <v>170</v>
      </c>
      <c r="J1936" s="96" t="s">
        <v>2782</v>
      </c>
      <c r="K1936" s="101" t="str">
        <f t="shared" ca="1" si="6798"/>
        <v>Completed</v>
      </c>
      <c r="L1936" s="97" t="s">
        <v>1377</v>
      </c>
      <c r="M1936" s="97" t="s">
        <v>58</v>
      </c>
      <c r="N1936" s="97" t="s">
        <v>59</v>
      </c>
      <c r="O1936" s="97" t="s">
        <v>42</v>
      </c>
      <c r="P1936" s="97" t="s">
        <v>61</v>
      </c>
      <c r="Q1936" s="97" t="s">
        <v>62</v>
      </c>
      <c r="R1936" s="102">
        <v>0.2</v>
      </c>
      <c r="S1936" s="102">
        <v>2</v>
      </c>
      <c r="T1936" s="103">
        <v>3000</v>
      </c>
      <c r="U1936" s="103">
        <v>37</v>
      </c>
      <c r="V1936" s="101">
        <f t="shared" si="6799"/>
        <v>2963</v>
      </c>
      <c r="W1936" s="101">
        <f t="shared" si="6800"/>
        <v>37</v>
      </c>
      <c r="X1936" s="103"/>
      <c r="Y1936" s="104">
        <f t="shared" si="6801"/>
        <v>0</v>
      </c>
      <c r="Z1936" s="105" t="e">
        <f t="shared" si="6802"/>
        <v>#DIV/0!</v>
      </c>
      <c r="AA1936" s="106">
        <f t="shared" si="6803"/>
        <v>0.60000000000000009</v>
      </c>
      <c r="AB1936" s="107">
        <v>7.4</v>
      </c>
      <c r="AC1936" s="106">
        <f t="shared" si="6805"/>
        <v>6.8000000000000007</v>
      </c>
      <c r="AD1936" s="108">
        <f t="shared" si="6806"/>
        <v>6</v>
      </c>
      <c r="AE1936" s="298">
        <f>IF((SUMIF($J$7:$J$1048576,J1936,$U$7:$U$1048576))&gt;(SUMIF($J$7:$J$1048576,J1936,$T$7:$T$1048576)),AD1936,(IF(O1936="cpv",(U1936*S1936),(U1936*S1936/1000))))</f>
        <v>7.3999999999999996E-2</v>
      </c>
      <c r="AF1936" s="109">
        <f t="shared" si="6807"/>
        <v>-5.9260000000000002</v>
      </c>
      <c r="AG1936" s="109">
        <v>0</v>
      </c>
      <c r="AH1936" s="109">
        <f t="shared" si="6808"/>
        <v>-7.3260000000000005</v>
      </c>
      <c r="AI1936" s="341">
        <f t="shared" si="6809"/>
        <v>-99.000000000000014</v>
      </c>
      <c r="AK1936"/>
    </row>
    <row r="1937" spans="1:37" ht="15.75" hidden="1" customHeight="1" thickBot="1" x14ac:dyDescent="0.3">
      <c r="A1937" s="360" t="s">
        <v>2781</v>
      </c>
      <c r="B1937" s="157">
        <v>2016</v>
      </c>
      <c r="C1937" s="157">
        <v>9</v>
      </c>
      <c r="D1937" s="342" t="s">
        <v>2298</v>
      </c>
      <c r="E1937" s="159">
        <v>42622</v>
      </c>
      <c r="F1937" s="159">
        <v>42643</v>
      </c>
      <c r="G1937" s="343">
        <f t="shared" ca="1" si="6797"/>
        <v>0</v>
      </c>
      <c r="H1937" s="156" t="s">
        <v>84</v>
      </c>
      <c r="I1937" s="156" t="s">
        <v>170</v>
      </c>
      <c r="J1937" s="156" t="s">
        <v>2782</v>
      </c>
      <c r="K1937" s="344" t="str">
        <f t="shared" ca="1" si="6798"/>
        <v>Completed</v>
      </c>
      <c r="L1937" s="157" t="s">
        <v>2386</v>
      </c>
      <c r="M1937" s="157" t="s">
        <v>58</v>
      </c>
      <c r="N1937" s="157" t="s">
        <v>59</v>
      </c>
      <c r="O1937" s="157" t="s">
        <v>60</v>
      </c>
      <c r="P1937" s="157" t="s">
        <v>61</v>
      </c>
      <c r="Q1937" s="157" t="s">
        <v>62</v>
      </c>
      <c r="R1937" s="158">
        <v>0.3</v>
      </c>
      <c r="S1937" s="158">
        <v>2</v>
      </c>
      <c r="T1937" s="345">
        <v>2000000</v>
      </c>
      <c r="U1937" s="345">
        <v>0</v>
      </c>
      <c r="V1937" s="344">
        <f t="shared" si="6799"/>
        <v>2000000</v>
      </c>
      <c r="W1937" s="344">
        <f t="shared" si="6800"/>
        <v>0</v>
      </c>
      <c r="X1937" s="345">
        <v>0</v>
      </c>
      <c r="Y1937" s="346" t="e">
        <f t="shared" si="6801"/>
        <v>#DIV/0!</v>
      </c>
      <c r="Z1937" s="347" t="e">
        <f t="shared" si="6802"/>
        <v>#DIV/0!</v>
      </c>
      <c r="AA1937" s="348">
        <f t="shared" si="6803"/>
        <v>600</v>
      </c>
      <c r="AB1937" s="349">
        <f t="shared" si="6804"/>
        <v>0</v>
      </c>
      <c r="AC1937" s="348">
        <f t="shared" si="6805"/>
        <v>-600</v>
      </c>
      <c r="AD1937" s="350">
        <f t="shared" si="6806"/>
        <v>4000</v>
      </c>
      <c r="AE1937" s="351">
        <f>IF((SUMIF($J$7:$J$1048576,J1937,$U$7:$U$1048576))&gt;(SUMIF($J$7:$J$1048576,J1937,$T$7:$T$1048576)),AD1937,(IF(O1937="cpv",(U1937*S1937),(U1937*S1937/1000))))</f>
        <v>0</v>
      </c>
      <c r="AF1937" s="352">
        <f t="shared" si="6807"/>
        <v>-4000</v>
      </c>
      <c r="AG1937" s="352">
        <v>0</v>
      </c>
      <c r="AH1937" s="352">
        <f t="shared" si="6808"/>
        <v>0</v>
      </c>
      <c r="AI1937" s="353" t="e">
        <f t="shared" si="6809"/>
        <v>#DIV/0!</v>
      </c>
      <c r="AK1937"/>
    </row>
    <row r="1938" spans="1:37" ht="15" hidden="1" customHeight="1" x14ac:dyDescent="0.3">
      <c r="A1938" s="359" t="s">
        <v>2783</v>
      </c>
      <c r="B1938" s="111">
        <v>2016</v>
      </c>
      <c r="C1938" s="111">
        <v>9</v>
      </c>
      <c r="D1938" s="112" t="s">
        <v>2298</v>
      </c>
      <c r="E1938" s="113">
        <v>42622</v>
      </c>
      <c r="F1938" s="113">
        <v>42643</v>
      </c>
      <c r="G1938" s="114">
        <f t="shared" ca="1" si="6797"/>
        <v>0</v>
      </c>
      <c r="H1938" s="115" t="s">
        <v>84</v>
      </c>
      <c r="I1938" s="115" t="s">
        <v>170</v>
      </c>
      <c r="J1938" s="115" t="s">
        <v>2786</v>
      </c>
      <c r="K1938" s="116" t="str">
        <f t="shared" ca="1" si="6798"/>
        <v>Completed</v>
      </c>
      <c r="L1938" s="111" t="s">
        <v>57</v>
      </c>
      <c r="M1938" s="111" t="s">
        <v>58</v>
      </c>
      <c r="N1938" s="111" t="s">
        <v>59</v>
      </c>
      <c r="O1938" s="111" t="s">
        <v>60</v>
      </c>
      <c r="P1938" s="111" t="s">
        <v>61</v>
      </c>
      <c r="Q1938" s="111" t="s">
        <v>62</v>
      </c>
      <c r="R1938" s="117">
        <v>0.5</v>
      </c>
      <c r="S1938" s="117">
        <v>2</v>
      </c>
      <c r="T1938" s="118">
        <v>1000000</v>
      </c>
      <c r="U1938" s="118">
        <v>1100117</v>
      </c>
      <c r="V1938" s="116">
        <f t="shared" si="6799"/>
        <v>0</v>
      </c>
      <c r="W1938" s="116">
        <f t="shared" si="6800"/>
        <v>1000000</v>
      </c>
      <c r="X1938" s="118"/>
      <c r="Y1938" s="119">
        <f t="shared" si="6801"/>
        <v>0</v>
      </c>
      <c r="Z1938" s="120" t="e">
        <f t="shared" si="6802"/>
        <v>#DIV/0!</v>
      </c>
      <c r="AA1938" s="121">
        <f t="shared" si="6803"/>
        <v>500</v>
      </c>
      <c r="AB1938" s="122">
        <f t="shared" si="6804"/>
        <v>500</v>
      </c>
      <c r="AC1938" s="121">
        <f t="shared" si="6805"/>
        <v>0</v>
      </c>
      <c r="AD1938" s="123">
        <f t="shared" si="6806"/>
        <v>2000</v>
      </c>
      <c r="AE1938" s="293">
        <v>1000</v>
      </c>
      <c r="AF1938" s="124">
        <f t="shared" si="6807"/>
        <v>-1000</v>
      </c>
      <c r="AG1938" s="124">
        <v>0</v>
      </c>
      <c r="AH1938" s="124">
        <f t="shared" si="6808"/>
        <v>500</v>
      </c>
      <c r="AI1938" s="340">
        <f t="shared" si="6809"/>
        <v>0.5</v>
      </c>
      <c r="AK1938"/>
    </row>
    <row r="1939" spans="1:37" ht="15" hidden="1" customHeight="1" x14ac:dyDescent="0.3">
      <c r="A1939" s="361" t="s">
        <v>2784</v>
      </c>
      <c r="B1939" s="97">
        <v>2016</v>
      </c>
      <c r="C1939" s="97">
        <v>9</v>
      </c>
      <c r="D1939" s="98" t="s">
        <v>2298</v>
      </c>
      <c r="E1939" s="99">
        <v>42622</v>
      </c>
      <c r="F1939" s="99">
        <v>42643</v>
      </c>
      <c r="G1939" s="100">
        <f t="shared" ca="1" si="6797"/>
        <v>0</v>
      </c>
      <c r="H1939" s="96" t="s">
        <v>84</v>
      </c>
      <c r="I1939" s="96" t="s">
        <v>170</v>
      </c>
      <c r="J1939" s="96" t="s">
        <v>2786</v>
      </c>
      <c r="K1939" s="101" t="str">
        <f t="shared" ca="1" si="6798"/>
        <v>Completed</v>
      </c>
      <c r="L1939" s="97" t="s">
        <v>175</v>
      </c>
      <c r="M1939" s="97" t="s">
        <v>58</v>
      </c>
      <c r="N1939" s="97" t="s">
        <v>59</v>
      </c>
      <c r="O1939" s="97" t="s">
        <v>60</v>
      </c>
      <c r="P1939" s="97" t="s">
        <v>61</v>
      </c>
      <c r="Q1939" s="97" t="s">
        <v>62</v>
      </c>
      <c r="R1939" s="102">
        <v>1.2</v>
      </c>
      <c r="S1939" s="102">
        <v>2</v>
      </c>
      <c r="T1939" s="103">
        <v>2500000</v>
      </c>
      <c r="U1939" s="103">
        <v>2296016</v>
      </c>
      <c r="V1939" s="101">
        <f t="shared" si="6799"/>
        <v>203984</v>
      </c>
      <c r="W1939" s="101">
        <f t="shared" si="6800"/>
        <v>2296016</v>
      </c>
      <c r="X1939" s="103">
        <v>388</v>
      </c>
      <c r="Y1939" s="104">
        <f t="shared" si="6801"/>
        <v>1.6898836941902845E-4</v>
      </c>
      <c r="Z1939" s="105">
        <f t="shared" si="6802"/>
        <v>5.1546391752577323</v>
      </c>
      <c r="AA1939" s="106">
        <f t="shared" si="6803"/>
        <v>3000</v>
      </c>
      <c r="AB1939" s="107">
        <v>149.45157866819599</v>
      </c>
      <c r="AC1939" s="106">
        <f t="shared" si="6805"/>
        <v>-2850.5484213318041</v>
      </c>
      <c r="AD1939" s="108">
        <f t="shared" si="6806"/>
        <v>5000</v>
      </c>
      <c r="AE1939" s="298">
        <v>2000</v>
      </c>
      <c r="AF1939" s="109">
        <f t="shared" si="6807"/>
        <v>-3000</v>
      </c>
      <c r="AG1939" s="109">
        <v>0</v>
      </c>
      <c r="AH1939" s="109">
        <f t="shared" si="6808"/>
        <v>1850.5484213318041</v>
      </c>
      <c r="AI1939" s="341">
        <f t="shared" si="6809"/>
        <v>0.9252742106659021</v>
      </c>
      <c r="AK1939"/>
    </row>
    <row r="1940" spans="1:37" ht="15" hidden="1" customHeight="1" x14ac:dyDescent="0.3">
      <c r="A1940" s="361" t="s">
        <v>2934</v>
      </c>
      <c r="B1940" s="97">
        <v>2016</v>
      </c>
      <c r="C1940" s="97">
        <v>9</v>
      </c>
      <c r="D1940" s="98" t="s">
        <v>2298</v>
      </c>
      <c r="E1940" s="99">
        <v>42622</v>
      </c>
      <c r="F1940" s="99">
        <v>42643</v>
      </c>
      <c r="G1940" s="100">
        <f t="shared" ref="G1940:G1941" ca="1" si="6810">IF($N$1&gt;F1940,0,(F1940-$N$1))</f>
        <v>0</v>
      </c>
      <c r="H1940" s="96" t="s">
        <v>84</v>
      </c>
      <c r="I1940" s="96" t="s">
        <v>170</v>
      </c>
      <c r="J1940" s="96" t="s">
        <v>2786</v>
      </c>
      <c r="K1940" s="101" t="str">
        <f t="shared" ref="K1940:K1941" ca="1" si="6811">IF(F1940=0,$L$3,(IF(G1940=0,$L$1,$L$2)))</f>
        <v>Completed</v>
      </c>
      <c r="L1940" s="97" t="s">
        <v>2914</v>
      </c>
      <c r="M1940" s="97" t="s">
        <v>58</v>
      </c>
      <c r="N1940" s="97" t="s">
        <v>59</v>
      </c>
      <c r="O1940" s="97" t="s">
        <v>60</v>
      </c>
      <c r="P1940" s="97" t="s">
        <v>61</v>
      </c>
      <c r="Q1940" s="97" t="s">
        <v>62</v>
      </c>
      <c r="R1940" s="102">
        <v>0.45</v>
      </c>
      <c r="S1940" s="102">
        <v>2</v>
      </c>
      <c r="T1940" s="103">
        <v>452650</v>
      </c>
      <c r="U1940" s="103">
        <f>T1940</f>
        <v>452650</v>
      </c>
      <c r="V1940" s="101">
        <f t="shared" ref="V1940:V1941" si="6812">IF(U1940&gt;T1940,0,T1940-U1940)</f>
        <v>0</v>
      </c>
      <c r="W1940" s="101">
        <f t="shared" ref="W1940:W1941" si="6813">IF(U1940&gt;T1940,T1940,U1940)</f>
        <v>452650</v>
      </c>
      <c r="X1940" s="103">
        <v>30</v>
      </c>
      <c r="Y1940" s="104">
        <f t="shared" ref="Y1940:Y1941" si="6814">X1940/U1940</f>
        <v>6.6276372473213297E-5</v>
      </c>
      <c r="Z1940" s="105">
        <f t="shared" ref="Z1940:Z1941" si="6815">AE1940/X1940</f>
        <v>33.333333333333336</v>
      </c>
      <c r="AA1940" s="106">
        <f t="shared" ref="AA1940:AA1941" si="6816">IF(O1940="cpv",(T1940*R1940),(T1940/1000*R1940))</f>
        <v>203.6925</v>
      </c>
      <c r="AB1940" s="556">
        <f t="shared" si="6804"/>
        <v>203.6925</v>
      </c>
      <c r="AC1940" s="106">
        <f t="shared" ref="AC1940:AC1941" si="6817">AB1940-AA1940</f>
        <v>0</v>
      </c>
      <c r="AD1940" s="108">
        <f t="shared" ref="AD1940:AD1941" si="6818">IF(O1940="cpv",(T1940*S1940),(T1940/1000*S1940))</f>
        <v>905.3</v>
      </c>
      <c r="AE1940" s="298">
        <v>1000</v>
      </c>
      <c r="AF1940" s="109">
        <f t="shared" ref="AF1940:AF1941" si="6819">AE1940-AD1940</f>
        <v>94.700000000000045</v>
      </c>
      <c r="AG1940" s="109">
        <v>0</v>
      </c>
      <c r="AH1940" s="109">
        <f t="shared" ref="AH1940:AH1941" si="6820">AE1940-AB1940-AG1940</f>
        <v>796.3075</v>
      </c>
      <c r="AI1940" s="341">
        <f t="shared" ref="AI1940:AI1941" si="6821">AH1940/AE1940</f>
        <v>0.79630750000000006</v>
      </c>
      <c r="AK1940"/>
    </row>
    <row r="1941" spans="1:37" ht="15" hidden="1" customHeight="1" x14ac:dyDescent="0.3">
      <c r="A1941" s="361" t="s">
        <v>2935</v>
      </c>
      <c r="B1941" s="97">
        <v>2016</v>
      </c>
      <c r="C1941" s="97">
        <v>9</v>
      </c>
      <c r="D1941" s="98" t="s">
        <v>2298</v>
      </c>
      <c r="E1941" s="99">
        <v>42622</v>
      </c>
      <c r="F1941" s="99">
        <v>42643</v>
      </c>
      <c r="G1941" s="100">
        <f t="shared" ca="1" si="6810"/>
        <v>0</v>
      </c>
      <c r="H1941" s="96" t="s">
        <v>84</v>
      </c>
      <c r="I1941" s="96" t="s">
        <v>170</v>
      </c>
      <c r="J1941" s="96" t="s">
        <v>2786</v>
      </c>
      <c r="K1941" s="101" t="str">
        <f t="shared" ca="1" si="6811"/>
        <v>Completed</v>
      </c>
      <c r="L1941" s="97" t="s">
        <v>2917</v>
      </c>
      <c r="M1941" s="97" t="s">
        <v>58</v>
      </c>
      <c r="N1941" s="97" t="s">
        <v>59</v>
      </c>
      <c r="O1941" s="97" t="s">
        <v>60</v>
      </c>
      <c r="P1941" s="97" t="s">
        <v>61</v>
      </c>
      <c r="Q1941" s="97" t="s">
        <v>62</v>
      </c>
      <c r="R1941" s="102">
        <v>0</v>
      </c>
      <c r="S1941" s="102">
        <v>2</v>
      </c>
      <c r="T1941" s="103">
        <v>0</v>
      </c>
      <c r="U1941" s="103">
        <v>0</v>
      </c>
      <c r="V1941" s="101">
        <f t="shared" si="6812"/>
        <v>0</v>
      </c>
      <c r="W1941" s="101">
        <f t="shared" si="6813"/>
        <v>0</v>
      </c>
      <c r="X1941" s="103">
        <v>0</v>
      </c>
      <c r="Y1941" s="104" t="e">
        <f t="shared" si="6814"/>
        <v>#DIV/0!</v>
      </c>
      <c r="Z1941" s="105" t="e">
        <f t="shared" si="6815"/>
        <v>#DIV/0!</v>
      </c>
      <c r="AA1941" s="106">
        <f t="shared" si="6816"/>
        <v>0</v>
      </c>
      <c r="AB1941" s="107">
        <v>100.61055340092851</v>
      </c>
      <c r="AC1941" s="106">
        <f t="shared" si="6817"/>
        <v>100.61055340092851</v>
      </c>
      <c r="AD1941" s="108">
        <f t="shared" si="6818"/>
        <v>0</v>
      </c>
      <c r="AE1941" s="298">
        <f>IF((SUMIF($J$7:$J$1048576,J1941,$U$7:$U$1048576))&gt;(SUMIF($J$7:$J$1048576,J1941,$T$7:$T$1048576)),AD1941,(IF(O1941="cpv",(U1941*S1941),(U1941*S1941/1000))))</f>
        <v>0</v>
      </c>
      <c r="AF1941" s="109">
        <f t="shared" si="6819"/>
        <v>0</v>
      </c>
      <c r="AG1941" s="109">
        <v>0</v>
      </c>
      <c r="AH1941" s="109">
        <f t="shared" si="6820"/>
        <v>-100.61055340092851</v>
      </c>
      <c r="AI1941" s="341" t="e">
        <f t="shared" si="6821"/>
        <v>#DIV/0!</v>
      </c>
      <c r="AK1941"/>
    </row>
    <row r="1942" spans="1:37" ht="15" hidden="1" customHeight="1" x14ac:dyDescent="0.3">
      <c r="A1942" s="361" t="s">
        <v>2957</v>
      </c>
      <c r="B1942" s="97">
        <v>2016</v>
      </c>
      <c r="C1942" s="97">
        <v>9</v>
      </c>
      <c r="D1942" s="98" t="s">
        <v>2298</v>
      </c>
      <c r="E1942" s="99">
        <v>42622</v>
      </c>
      <c r="F1942" s="99">
        <v>42643</v>
      </c>
      <c r="G1942" s="100">
        <f t="shared" ref="G1942" ca="1" si="6822">IF($N$1&gt;F1942,0,(F1942-$N$1))</f>
        <v>0</v>
      </c>
      <c r="H1942" s="96" t="s">
        <v>84</v>
      </c>
      <c r="I1942" s="96" t="s">
        <v>170</v>
      </c>
      <c r="J1942" s="96" t="s">
        <v>2786</v>
      </c>
      <c r="K1942" s="101" t="str">
        <f t="shared" ref="K1942" ca="1" si="6823">IF(F1942=0,$L$3,(IF(G1942=0,$L$1,$L$2)))</f>
        <v>Completed</v>
      </c>
      <c r="L1942" s="97" t="s">
        <v>2943</v>
      </c>
      <c r="M1942" s="97" t="s">
        <v>58</v>
      </c>
      <c r="N1942" s="97" t="s">
        <v>59</v>
      </c>
      <c r="O1942" s="97" t="s">
        <v>60</v>
      </c>
      <c r="P1942" s="97" t="s">
        <v>61</v>
      </c>
      <c r="Q1942" s="97" t="s">
        <v>62</v>
      </c>
      <c r="R1942" s="102">
        <v>0</v>
      </c>
      <c r="S1942" s="102">
        <v>2</v>
      </c>
      <c r="T1942" s="103">
        <v>0</v>
      </c>
      <c r="U1942" s="103">
        <v>0</v>
      </c>
      <c r="V1942" s="101">
        <f t="shared" ref="V1942" si="6824">IF(U1942&gt;T1942,0,T1942-U1942)</f>
        <v>0</v>
      </c>
      <c r="W1942" s="101">
        <f t="shared" ref="W1942" si="6825">IF(U1942&gt;T1942,T1942,U1942)</f>
        <v>0</v>
      </c>
      <c r="X1942" s="103">
        <v>0</v>
      </c>
      <c r="Y1942" s="104" t="e">
        <f t="shared" ref="Y1942" si="6826">X1942/U1942</f>
        <v>#DIV/0!</v>
      </c>
      <c r="Z1942" s="105" t="e">
        <f t="shared" ref="Z1942" si="6827">AE1942/X1942</f>
        <v>#DIV/0!</v>
      </c>
      <c r="AA1942" s="106">
        <f t="shared" ref="AA1942" si="6828">IF(O1942="cpv",(T1942*R1942),(T1942/1000*R1942))</f>
        <v>0</v>
      </c>
      <c r="AB1942" s="107">
        <v>1407.12</v>
      </c>
      <c r="AC1942" s="106">
        <f t="shared" ref="AC1942" si="6829">AB1942-AA1942</f>
        <v>1407.12</v>
      </c>
      <c r="AD1942" s="108">
        <f t="shared" ref="AD1942" si="6830">IF(O1942="cpv",(T1942*S1942),(T1942/1000*S1942))</f>
        <v>0</v>
      </c>
      <c r="AE1942" s="298">
        <f>IF((SUMIF($J$7:$J$1048576,J1942,$U$7:$U$1048576))&gt;(SUMIF($J$7:$J$1048576,J1942,$T$7:$T$1048576)),AD1942,(IF(O1942="cpv",(U1942*S1942),(U1942*S1942/1000))))</f>
        <v>0</v>
      </c>
      <c r="AF1942" s="109">
        <f t="shared" ref="AF1942" si="6831">AE1942-AD1942</f>
        <v>0</v>
      </c>
      <c r="AG1942" s="109">
        <v>0</v>
      </c>
      <c r="AH1942" s="109">
        <f t="shared" ref="AH1942" si="6832">AE1942-AB1942-AG1942</f>
        <v>-1407.12</v>
      </c>
      <c r="AI1942" s="341" t="e">
        <f t="shared" ref="AI1942" si="6833">AH1942/AE1942</f>
        <v>#DIV/0!</v>
      </c>
      <c r="AK1942"/>
    </row>
    <row r="1943" spans="1:37" ht="15" hidden="1" customHeight="1" x14ac:dyDescent="0.3">
      <c r="A1943" s="361" t="s">
        <v>2904</v>
      </c>
      <c r="B1943" s="97">
        <v>2016</v>
      </c>
      <c r="C1943" s="97">
        <v>9</v>
      </c>
      <c r="D1943" s="98" t="s">
        <v>2298</v>
      </c>
      <c r="E1943" s="99">
        <v>42622</v>
      </c>
      <c r="F1943" s="99">
        <v>42643</v>
      </c>
      <c r="G1943" s="100">
        <f t="shared" ref="G1943" ca="1" si="6834">IF($N$1&gt;F1943,0,(F1943-$N$1))</f>
        <v>0</v>
      </c>
      <c r="H1943" s="96" t="s">
        <v>84</v>
      </c>
      <c r="I1943" s="96" t="s">
        <v>170</v>
      </c>
      <c r="J1943" s="96" t="s">
        <v>2786</v>
      </c>
      <c r="K1943" s="101" t="str">
        <f t="shared" ref="K1943" ca="1" si="6835">IF(F1943=0,$L$3,(IF(G1943=0,$L$1,$L$2)))</f>
        <v>Completed</v>
      </c>
      <c r="L1943" s="97" t="s">
        <v>1372</v>
      </c>
      <c r="M1943" s="97" t="s">
        <v>58</v>
      </c>
      <c r="N1943" s="97" t="s">
        <v>59</v>
      </c>
      <c r="O1943" s="97" t="s">
        <v>60</v>
      </c>
      <c r="P1943" s="97" t="s">
        <v>61</v>
      </c>
      <c r="Q1943" s="97" t="s">
        <v>62</v>
      </c>
      <c r="R1943" s="102">
        <v>0.58871300000000004</v>
      </c>
      <c r="S1943" s="102">
        <v>2</v>
      </c>
      <c r="T1943" s="103">
        <v>1841465</v>
      </c>
      <c r="U1943" s="103">
        <f>T1943</f>
        <v>1841465</v>
      </c>
      <c r="V1943" s="101">
        <f t="shared" ref="V1943" si="6836">IF(U1943&gt;T1943,0,T1943-U1943)</f>
        <v>0</v>
      </c>
      <c r="W1943" s="101">
        <f t="shared" ref="W1943" si="6837">IF(U1943&gt;T1943,T1943,U1943)</f>
        <v>1841465</v>
      </c>
      <c r="X1943" s="103">
        <v>357</v>
      </c>
      <c r="Y1943" s="104">
        <f t="shared" ref="Y1943" si="6838">X1943/U1943</f>
        <v>1.9386738276318041E-4</v>
      </c>
      <c r="Z1943" s="105">
        <f t="shared" ref="Z1943" si="6839">AE1943/X1943</f>
        <v>9.8039215686274517</v>
      </c>
      <c r="AA1943" s="106">
        <f t="shared" ref="AA1943" si="6840">IF(O1943="cpv",(T1943*R1943),(T1943/1000*R1943))</f>
        <v>1084.0943845450001</v>
      </c>
      <c r="AB1943" s="107">
        <f t="shared" ref="AB1943" si="6841">IF(O1943="cpv",(IF(V1943&gt;0,U1943*R1943,AA1943)),(IF(V1943&gt;0,U1943/1000*R1943,AA1943)))</f>
        <v>1084.0943845450001</v>
      </c>
      <c r="AC1943" s="106">
        <f t="shared" ref="AC1943" si="6842">AB1943-AA1943</f>
        <v>0</v>
      </c>
      <c r="AD1943" s="108">
        <f t="shared" ref="AD1943" si="6843">IF(O1943="cpv",(T1943*S1943),(T1943/1000*S1943))</f>
        <v>3682.93</v>
      </c>
      <c r="AE1943" s="298">
        <v>3500</v>
      </c>
      <c r="AF1943" s="109">
        <f t="shared" ref="AF1943" si="6844">AE1943-AD1943</f>
        <v>-182.92999999999984</v>
      </c>
      <c r="AG1943" s="109">
        <v>0</v>
      </c>
      <c r="AH1943" s="109">
        <f t="shared" ref="AH1943" si="6845">AE1943-AB1943-AG1943</f>
        <v>2415.9056154549999</v>
      </c>
      <c r="AI1943" s="341">
        <f t="shared" ref="AI1943" si="6846">AH1943/AE1943</f>
        <v>0.69025874727285708</v>
      </c>
      <c r="AK1943"/>
    </row>
    <row r="1944" spans="1:37" ht="15.75" hidden="1" customHeight="1" thickBot="1" x14ac:dyDescent="0.3">
      <c r="A1944" s="360" t="s">
        <v>2785</v>
      </c>
      <c r="B1944" s="157">
        <v>2016</v>
      </c>
      <c r="C1944" s="157">
        <v>9</v>
      </c>
      <c r="D1944" s="342" t="s">
        <v>2298</v>
      </c>
      <c r="E1944" s="159">
        <v>42622</v>
      </c>
      <c r="F1944" s="159">
        <v>42643</v>
      </c>
      <c r="G1944" s="343">
        <f t="shared" ca="1" si="6797"/>
        <v>0</v>
      </c>
      <c r="H1944" s="156" t="s">
        <v>84</v>
      </c>
      <c r="I1944" s="156" t="s">
        <v>170</v>
      </c>
      <c r="J1944" s="156" t="s">
        <v>2786</v>
      </c>
      <c r="K1944" s="344" t="str">
        <f t="shared" ca="1" si="6798"/>
        <v>Completed</v>
      </c>
      <c r="L1944" s="157" t="s">
        <v>82</v>
      </c>
      <c r="M1944" s="157" t="s">
        <v>58</v>
      </c>
      <c r="N1944" s="157" t="s">
        <v>78</v>
      </c>
      <c r="O1944" s="157" t="s">
        <v>60</v>
      </c>
      <c r="P1944" s="157" t="s">
        <v>79</v>
      </c>
      <c r="Q1944" s="157" t="s">
        <v>79</v>
      </c>
      <c r="R1944" s="158">
        <v>0.5</v>
      </c>
      <c r="S1944" s="158">
        <v>2</v>
      </c>
      <c r="T1944" s="345">
        <v>2500000</v>
      </c>
      <c r="U1944" s="345">
        <v>1309515</v>
      </c>
      <c r="V1944" s="344">
        <f t="shared" si="6799"/>
        <v>1190485</v>
      </c>
      <c r="W1944" s="344">
        <f t="shared" si="6800"/>
        <v>1309515</v>
      </c>
      <c r="X1944" s="345"/>
      <c r="Y1944" s="346">
        <f t="shared" si="6801"/>
        <v>0</v>
      </c>
      <c r="Z1944" s="347" t="e">
        <f t="shared" si="6802"/>
        <v>#DIV/0!</v>
      </c>
      <c r="AA1944" s="348">
        <f t="shared" si="6803"/>
        <v>1250</v>
      </c>
      <c r="AB1944" s="349">
        <f t="shared" si="6804"/>
        <v>654.75750000000005</v>
      </c>
      <c r="AC1944" s="348">
        <f t="shared" si="6805"/>
        <v>-595.24249999999995</v>
      </c>
      <c r="AD1944" s="350">
        <f t="shared" si="6806"/>
        <v>5000</v>
      </c>
      <c r="AE1944" s="351">
        <v>800</v>
      </c>
      <c r="AF1944" s="352">
        <f t="shared" si="6807"/>
        <v>-4200</v>
      </c>
      <c r="AG1944" s="352">
        <v>0</v>
      </c>
      <c r="AH1944" s="352">
        <f t="shared" si="6808"/>
        <v>145.24249999999995</v>
      </c>
      <c r="AI1944" s="353">
        <f t="shared" si="6809"/>
        <v>0.18155312499999993</v>
      </c>
      <c r="AK1944"/>
    </row>
    <row r="1945" spans="1:37" ht="15" hidden="1" customHeight="1" x14ac:dyDescent="0.3">
      <c r="A1945" s="359" t="s">
        <v>2787</v>
      </c>
      <c r="B1945" s="111">
        <v>2016</v>
      </c>
      <c r="C1945" s="111">
        <v>9</v>
      </c>
      <c r="D1945" s="112" t="s">
        <v>2298</v>
      </c>
      <c r="E1945" s="113">
        <v>42622</v>
      </c>
      <c r="F1945" s="113">
        <v>42643</v>
      </c>
      <c r="G1945" s="114">
        <f t="shared" ca="1" si="6797"/>
        <v>0</v>
      </c>
      <c r="H1945" s="115" t="s">
        <v>84</v>
      </c>
      <c r="I1945" s="115" t="s">
        <v>170</v>
      </c>
      <c r="J1945" s="115" t="s">
        <v>2790</v>
      </c>
      <c r="K1945" s="116" t="str">
        <f t="shared" ca="1" si="6798"/>
        <v>Completed</v>
      </c>
      <c r="L1945" s="111" t="s">
        <v>82</v>
      </c>
      <c r="M1945" s="111" t="s">
        <v>58</v>
      </c>
      <c r="N1945" s="111" t="s">
        <v>78</v>
      </c>
      <c r="O1945" s="111" t="s">
        <v>60</v>
      </c>
      <c r="P1945" s="111" t="s">
        <v>79</v>
      </c>
      <c r="Q1945" s="111" t="s">
        <v>79</v>
      </c>
      <c r="R1945" s="117">
        <v>0.5</v>
      </c>
      <c r="S1945" s="117">
        <v>2</v>
      </c>
      <c r="T1945" s="118">
        <v>3500000</v>
      </c>
      <c r="U1945" s="118">
        <v>1060754</v>
      </c>
      <c r="V1945" s="116">
        <f t="shared" si="6799"/>
        <v>2439246</v>
      </c>
      <c r="W1945" s="116">
        <f t="shared" si="6800"/>
        <v>1060754</v>
      </c>
      <c r="X1945" s="118"/>
      <c r="Y1945" s="119">
        <f t="shared" si="6801"/>
        <v>0</v>
      </c>
      <c r="Z1945" s="120" t="e">
        <f t="shared" si="6802"/>
        <v>#DIV/0!</v>
      </c>
      <c r="AA1945" s="121">
        <f t="shared" si="6803"/>
        <v>1750</v>
      </c>
      <c r="AB1945" s="122">
        <f t="shared" si="6804"/>
        <v>530.37699999999995</v>
      </c>
      <c r="AC1945" s="121">
        <f t="shared" si="6805"/>
        <v>-1219.623</v>
      </c>
      <c r="AD1945" s="123">
        <f t="shared" si="6806"/>
        <v>7000</v>
      </c>
      <c r="AE1945" s="293">
        <v>1000</v>
      </c>
      <c r="AF1945" s="124">
        <f t="shared" si="6807"/>
        <v>-6000</v>
      </c>
      <c r="AG1945" s="124">
        <v>0</v>
      </c>
      <c r="AH1945" s="124">
        <f t="shared" si="6808"/>
        <v>469.62300000000005</v>
      </c>
      <c r="AI1945" s="340">
        <f t="shared" si="6809"/>
        <v>0.46962300000000007</v>
      </c>
      <c r="AK1945"/>
    </row>
    <row r="1946" spans="1:37" ht="15" hidden="1" customHeight="1" x14ac:dyDescent="0.3">
      <c r="A1946" s="361" t="s">
        <v>2788</v>
      </c>
      <c r="B1946" s="97">
        <v>2016</v>
      </c>
      <c r="C1946" s="97">
        <v>9</v>
      </c>
      <c r="D1946" s="98" t="s">
        <v>2298</v>
      </c>
      <c r="E1946" s="99">
        <v>42622</v>
      </c>
      <c r="F1946" s="99">
        <v>42643</v>
      </c>
      <c r="G1946" s="100">
        <f t="shared" ca="1" si="6797"/>
        <v>0</v>
      </c>
      <c r="H1946" s="96" t="s">
        <v>84</v>
      </c>
      <c r="I1946" s="96" t="s">
        <v>170</v>
      </c>
      <c r="J1946" s="96" t="s">
        <v>2790</v>
      </c>
      <c r="K1946" s="101" t="str">
        <f t="shared" ca="1" si="6798"/>
        <v>Completed</v>
      </c>
      <c r="L1946" s="97" t="s">
        <v>1773</v>
      </c>
      <c r="M1946" s="97" t="s">
        <v>58</v>
      </c>
      <c r="N1946" s="97" t="s">
        <v>59</v>
      </c>
      <c r="O1946" s="97" t="s">
        <v>60</v>
      </c>
      <c r="P1946" s="97" t="s">
        <v>61</v>
      </c>
      <c r="Q1946" s="97" t="s">
        <v>62</v>
      </c>
      <c r="R1946" s="102">
        <v>0.35</v>
      </c>
      <c r="S1946" s="102">
        <v>2</v>
      </c>
      <c r="T1946" s="103">
        <v>1000000</v>
      </c>
      <c r="U1946" s="103">
        <v>1000154</v>
      </c>
      <c r="V1946" s="101">
        <f t="shared" si="6799"/>
        <v>0</v>
      </c>
      <c r="W1946" s="101">
        <f t="shared" si="6800"/>
        <v>1000000</v>
      </c>
      <c r="X1946" s="103">
        <v>500</v>
      </c>
      <c r="Y1946" s="104">
        <f t="shared" si="6801"/>
        <v>4.9992301185617413E-4</v>
      </c>
      <c r="Z1946" s="105">
        <f t="shared" si="6802"/>
        <v>2</v>
      </c>
      <c r="AA1946" s="106">
        <f t="shared" si="6803"/>
        <v>350</v>
      </c>
      <c r="AB1946" s="107">
        <f t="shared" si="6804"/>
        <v>350</v>
      </c>
      <c r="AC1946" s="106">
        <f t="shared" si="6805"/>
        <v>0</v>
      </c>
      <c r="AD1946" s="108">
        <f t="shared" si="6806"/>
        <v>2000</v>
      </c>
      <c r="AE1946" s="298">
        <v>1000</v>
      </c>
      <c r="AF1946" s="109">
        <f t="shared" si="6807"/>
        <v>-1000</v>
      </c>
      <c r="AG1946" s="109">
        <v>0</v>
      </c>
      <c r="AH1946" s="109">
        <f t="shared" si="6808"/>
        <v>650</v>
      </c>
      <c r="AI1946" s="341">
        <f t="shared" si="6809"/>
        <v>0.65</v>
      </c>
      <c r="AK1946"/>
    </row>
    <row r="1947" spans="1:37" ht="15" hidden="1" customHeight="1" x14ac:dyDescent="0.3">
      <c r="A1947" s="361" t="s">
        <v>2903</v>
      </c>
      <c r="B1947" s="97">
        <v>2016</v>
      </c>
      <c r="C1947" s="97">
        <v>9</v>
      </c>
      <c r="D1947" s="98" t="s">
        <v>2298</v>
      </c>
      <c r="E1947" s="99">
        <v>42622</v>
      </c>
      <c r="F1947" s="99">
        <v>42643</v>
      </c>
      <c r="G1947" s="100">
        <f t="shared" ref="G1947:G1949" ca="1" si="6847">IF($N$1&gt;F1947,0,(F1947-$N$1))</f>
        <v>0</v>
      </c>
      <c r="H1947" s="96" t="s">
        <v>84</v>
      </c>
      <c r="I1947" s="96" t="s">
        <v>170</v>
      </c>
      <c r="J1947" s="96" t="s">
        <v>2790</v>
      </c>
      <c r="K1947" s="101" t="str">
        <f t="shared" ref="K1947:K1949" ca="1" si="6848">IF(F1947=0,$L$3,(IF(G1947=0,$L$1,$L$2)))</f>
        <v>Completed</v>
      </c>
      <c r="L1947" s="97" t="s">
        <v>1372</v>
      </c>
      <c r="M1947" s="97" t="s">
        <v>58</v>
      </c>
      <c r="N1947" s="97" t="s">
        <v>59</v>
      </c>
      <c r="O1947" s="97" t="s">
        <v>60</v>
      </c>
      <c r="P1947" s="97" t="s">
        <v>61</v>
      </c>
      <c r="Q1947" s="97" t="s">
        <v>62</v>
      </c>
      <c r="R1947" s="102">
        <v>0.65109700000000004</v>
      </c>
      <c r="S1947" s="102">
        <v>2</v>
      </c>
      <c r="T1947" s="103">
        <v>1278418</v>
      </c>
      <c r="U1947" s="103">
        <f>T1947</f>
        <v>1278418</v>
      </c>
      <c r="V1947" s="101">
        <f t="shared" ref="V1947:V1949" si="6849">IF(U1947&gt;T1947,0,T1947-U1947)</f>
        <v>0</v>
      </c>
      <c r="W1947" s="101">
        <f t="shared" ref="W1947:W1949" si="6850">IF(U1947&gt;T1947,T1947,U1947)</f>
        <v>1278418</v>
      </c>
      <c r="X1947" s="103">
        <v>329</v>
      </c>
      <c r="Y1947" s="104">
        <f t="shared" ref="Y1947:Y1949" si="6851">X1947/U1947</f>
        <v>2.5734931767231064E-4</v>
      </c>
      <c r="Z1947" s="105">
        <f t="shared" ref="Z1947:Z1949" si="6852">AE1947/X1947</f>
        <v>3.0395136778115504</v>
      </c>
      <c r="AA1947" s="106">
        <f t="shared" ref="AA1947:AA1949" si="6853">IF(O1947="cpv",(T1947*R1947),(T1947/1000*R1947))</f>
        <v>832.37412454599996</v>
      </c>
      <c r="AB1947" s="107">
        <f t="shared" ref="AB1947:AB1948" si="6854">IF(O1947="cpv",(IF(V1947&gt;0,U1947*R1947,AA1947)),(IF(V1947&gt;0,U1947/1000*R1947,AA1947)))</f>
        <v>832.37412454599996</v>
      </c>
      <c r="AC1947" s="106">
        <f t="shared" ref="AC1947:AC1949" si="6855">AB1947-AA1947</f>
        <v>0</v>
      </c>
      <c r="AD1947" s="108">
        <f t="shared" ref="AD1947:AD1949" si="6856">IF(O1947="cpv",(T1947*S1947),(T1947/1000*S1947))</f>
        <v>2556.8359999999998</v>
      </c>
      <c r="AE1947" s="298">
        <v>1000</v>
      </c>
      <c r="AF1947" s="109">
        <f t="shared" ref="AF1947:AF1949" si="6857">AE1947-AD1947</f>
        <v>-1556.8359999999998</v>
      </c>
      <c r="AG1947" s="109">
        <v>0</v>
      </c>
      <c r="AH1947" s="109">
        <f t="shared" ref="AH1947:AH1949" si="6858">AE1947-AB1947-AG1947</f>
        <v>167.62587545400004</v>
      </c>
      <c r="AI1947" s="341">
        <f t="shared" ref="AI1947:AI1949" si="6859">AH1947/AE1947</f>
        <v>0.16762587545400004</v>
      </c>
      <c r="AK1947"/>
    </row>
    <row r="1948" spans="1:37" ht="15" hidden="1" customHeight="1" x14ac:dyDescent="0.3">
      <c r="A1948" s="361" t="s">
        <v>2936</v>
      </c>
      <c r="B1948" s="97">
        <v>2016</v>
      </c>
      <c r="C1948" s="97">
        <v>9</v>
      </c>
      <c r="D1948" s="98" t="s">
        <v>2298</v>
      </c>
      <c r="E1948" s="99">
        <v>42622</v>
      </c>
      <c r="F1948" s="99">
        <v>42643</v>
      </c>
      <c r="G1948" s="100">
        <f t="shared" ca="1" si="6847"/>
        <v>0</v>
      </c>
      <c r="H1948" s="96" t="s">
        <v>84</v>
      </c>
      <c r="I1948" s="96" t="s">
        <v>170</v>
      </c>
      <c r="J1948" s="96" t="s">
        <v>2790</v>
      </c>
      <c r="K1948" s="101" t="str">
        <f t="shared" ca="1" si="6848"/>
        <v>Completed</v>
      </c>
      <c r="L1948" s="97" t="s">
        <v>2914</v>
      </c>
      <c r="M1948" s="97" t="s">
        <v>58</v>
      </c>
      <c r="N1948" s="97" t="s">
        <v>59</v>
      </c>
      <c r="O1948" s="97" t="s">
        <v>60</v>
      </c>
      <c r="P1948" s="97" t="s">
        <v>61</v>
      </c>
      <c r="Q1948" s="97" t="s">
        <v>62</v>
      </c>
      <c r="R1948" s="102">
        <v>0.45</v>
      </c>
      <c r="S1948" s="102">
        <v>2</v>
      </c>
      <c r="T1948" s="103">
        <v>462216</v>
      </c>
      <c r="U1948" s="103">
        <f>T1948</f>
        <v>462216</v>
      </c>
      <c r="V1948" s="101">
        <f t="shared" si="6849"/>
        <v>0</v>
      </c>
      <c r="W1948" s="101">
        <f t="shared" si="6850"/>
        <v>462216</v>
      </c>
      <c r="X1948" s="103">
        <v>32</v>
      </c>
      <c r="Y1948" s="104">
        <f t="shared" si="6851"/>
        <v>6.923170119597764E-5</v>
      </c>
      <c r="Z1948" s="105">
        <f t="shared" si="6852"/>
        <v>28.125</v>
      </c>
      <c r="AA1948" s="106">
        <f t="shared" si="6853"/>
        <v>207.99720000000002</v>
      </c>
      <c r="AB1948" s="556">
        <f t="shared" si="6854"/>
        <v>207.99720000000002</v>
      </c>
      <c r="AC1948" s="106">
        <f t="shared" si="6855"/>
        <v>0</v>
      </c>
      <c r="AD1948" s="108">
        <f t="shared" si="6856"/>
        <v>924.43200000000002</v>
      </c>
      <c r="AE1948" s="298">
        <v>900</v>
      </c>
      <c r="AF1948" s="109">
        <f t="shared" si="6857"/>
        <v>-24.432000000000016</v>
      </c>
      <c r="AG1948" s="109">
        <v>0</v>
      </c>
      <c r="AH1948" s="109">
        <f t="shared" si="6858"/>
        <v>692.00279999999998</v>
      </c>
      <c r="AI1948" s="341">
        <f t="shared" si="6859"/>
        <v>0.76889200000000002</v>
      </c>
      <c r="AK1948"/>
    </row>
    <row r="1949" spans="1:37" ht="15" hidden="1" customHeight="1" x14ac:dyDescent="0.3">
      <c r="A1949" s="361" t="s">
        <v>2937</v>
      </c>
      <c r="B1949" s="97">
        <v>2016</v>
      </c>
      <c r="C1949" s="97">
        <v>9</v>
      </c>
      <c r="D1949" s="98" t="s">
        <v>2298</v>
      </c>
      <c r="E1949" s="99">
        <v>42622</v>
      </c>
      <c r="F1949" s="99">
        <v>42643</v>
      </c>
      <c r="G1949" s="100">
        <f t="shared" ca="1" si="6847"/>
        <v>0</v>
      </c>
      <c r="H1949" s="96" t="s">
        <v>84</v>
      </c>
      <c r="I1949" s="96" t="s">
        <v>170</v>
      </c>
      <c r="J1949" s="96" t="s">
        <v>2790</v>
      </c>
      <c r="K1949" s="101" t="str">
        <f t="shared" ca="1" si="6848"/>
        <v>Completed</v>
      </c>
      <c r="L1949" s="97" t="s">
        <v>2917</v>
      </c>
      <c r="M1949" s="97" t="s">
        <v>58</v>
      </c>
      <c r="N1949" s="97" t="s">
        <v>59</v>
      </c>
      <c r="O1949" s="97" t="s">
        <v>60</v>
      </c>
      <c r="P1949" s="97" t="s">
        <v>61</v>
      </c>
      <c r="Q1949" s="97" t="s">
        <v>62</v>
      </c>
      <c r="R1949" s="102">
        <v>0</v>
      </c>
      <c r="S1949" s="102">
        <v>2</v>
      </c>
      <c r="T1949" s="103">
        <v>0</v>
      </c>
      <c r="U1949" s="103">
        <v>1000154</v>
      </c>
      <c r="V1949" s="101">
        <f t="shared" si="6849"/>
        <v>0</v>
      </c>
      <c r="W1949" s="101">
        <f t="shared" si="6850"/>
        <v>0</v>
      </c>
      <c r="X1949" s="103">
        <v>500</v>
      </c>
      <c r="Y1949" s="104">
        <f t="shared" si="6851"/>
        <v>4.9992301185617413E-4</v>
      </c>
      <c r="Z1949" s="105">
        <f t="shared" si="6852"/>
        <v>2</v>
      </c>
      <c r="AA1949" s="106">
        <f t="shared" si="6853"/>
        <v>0</v>
      </c>
      <c r="AB1949" s="107">
        <v>133.87937451287186</v>
      </c>
      <c r="AC1949" s="106">
        <f t="shared" si="6855"/>
        <v>133.87937451287186</v>
      </c>
      <c r="AD1949" s="108">
        <f t="shared" si="6856"/>
        <v>0</v>
      </c>
      <c r="AE1949" s="298">
        <v>1000</v>
      </c>
      <c r="AF1949" s="109">
        <f t="shared" si="6857"/>
        <v>1000</v>
      </c>
      <c r="AG1949" s="109">
        <v>0</v>
      </c>
      <c r="AH1949" s="109">
        <f t="shared" si="6858"/>
        <v>866.12062548712811</v>
      </c>
      <c r="AI1949" s="341">
        <f t="shared" si="6859"/>
        <v>0.86612062548712809</v>
      </c>
      <c r="AK1949"/>
    </row>
    <row r="1950" spans="1:37" ht="15.75" hidden="1" customHeight="1" thickBot="1" x14ac:dyDescent="0.3">
      <c r="A1950" s="360" t="s">
        <v>2789</v>
      </c>
      <c r="B1950" s="157">
        <v>2016</v>
      </c>
      <c r="C1950" s="157">
        <v>9</v>
      </c>
      <c r="D1950" s="342" t="s">
        <v>2298</v>
      </c>
      <c r="E1950" s="159">
        <v>42622</v>
      </c>
      <c r="F1950" s="159">
        <v>42643</v>
      </c>
      <c r="G1950" s="343">
        <f t="shared" ca="1" si="6797"/>
        <v>0</v>
      </c>
      <c r="H1950" s="156" t="s">
        <v>84</v>
      </c>
      <c r="I1950" s="156" t="s">
        <v>170</v>
      </c>
      <c r="J1950" s="156" t="s">
        <v>2790</v>
      </c>
      <c r="K1950" s="344" t="str">
        <f t="shared" ca="1" si="6798"/>
        <v>Completed</v>
      </c>
      <c r="L1950" s="157" t="s">
        <v>175</v>
      </c>
      <c r="M1950" s="157" t="s">
        <v>58</v>
      </c>
      <c r="N1950" s="157" t="s">
        <v>59</v>
      </c>
      <c r="O1950" s="157" t="s">
        <v>60</v>
      </c>
      <c r="P1950" s="157" t="s">
        <v>61</v>
      </c>
      <c r="Q1950" s="157" t="s">
        <v>62</v>
      </c>
      <c r="R1950" s="158">
        <v>1.3</v>
      </c>
      <c r="S1950" s="158">
        <v>2</v>
      </c>
      <c r="T1950" s="345">
        <v>2500000</v>
      </c>
      <c r="U1950" s="345">
        <v>1744686</v>
      </c>
      <c r="V1950" s="344">
        <f t="shared" si="6799"/>
        <v>755314</v>
      </c>
      <c r="W1950" s="344">
        <f t="shared" si="6800"/>
        <v>1744686</v>
      </c>
      <c r="X1950" s="345">
        <v>364</v>
      </c>
      <c r="Y1950" s="346">
        <f t="shared" si="6801"/>
        <v>2.0863353061811694E-4</v>
      </c>
      <c r="Z1950" s="347">
        <f t="shared" si="6802"/>
        <v>7.11043956043956</v>
      </c>
      <c r="AA1950" s="348">
        <f t="shared" si="6803"/>
        <v>3250</v>
      </c>
      <c r="AB1950" s="349">
        <v>138.26982319453401</v>
      </c>
      <c r="AC1950" s="348">
        <f t="shared" si="6805"/>
        <v>-3111.7301768054658</v>
      </c>
      <c r="AD1950" s="350">
        <f t="shared" si="6806"/>
        <v>5000</v>
      </c>
      <c r="AE1950" s="351">
        <v>2588.1999999999998</v>
      </c>
      <c r="AF1950" s="352">
        <f t="shared" si="6807"/>
        <v>-2411.8000000000002</v>
      </c>
      <c r="AG1950" s="352">
        <v>0</v>
      </c>
      <c r="AH1950" s="352">
        <f t="shared" si="6808"/>
        <v>2449.9301768054656</v>
      </c>
      <c r="AI1950" s="353">
        <f t="shared" si="6809"/>
        <v>0.94657683981356378</v>
      </c>
      <c r="AK1950"/>
    </row>
    <row r="1951" spans="1:37" ht="15" hidden="1" customHeight="1" x14ac:dyDescent="0.3">
      <c r="A1951" s="359" t="s">
        <v>2791</v>
      </c>
      <c r="B1951" s="111">
        <v>2016</v>
      </c>
      <c r="C1951" s="111">
        <v>9</v>
      </c>
      <c r="D1951" s="112" t="s">
        <v>2298</v>
      </c>
      <c r="E1951" s="113">
        <v>42637</v>
      </c>
      <c r="F1951" s="113">
        <v>42643</v>
      </c>
      <c r="G1951" s="114">
        <f t="shared" ca="1" si="6797"/>
        <v>0</v>
      </c>
      <c r="H1951" s="115" t="s">
        <v>84</v>
      </c>
      <c r="I1951" s="115" t="s">
        <v>170</v>
      </c>
      <c r="J1951" s="115" t="s">
        <v>2793</v>
      </c>
      <c r="K1951" s="116" t="str">
        <f t="shared" ca="1" si="6798"/>
        <v>Completed</v>
      </c>
      <c r="L1951" s="111" t="s">
        <v>82</v>
      </c>
      <c r="M1951" s="111" t="s">
        <v>58</v>
      </c>
      <c r="N1951" s="111" t="s">
        <v>78</v>
      </c>
      <c r="O1951" s="111" t="s">
        <v>60</v>
      </c>
      <c r="P1951" s="111" t="s">
        <v>79</v>
      </c>
      <c r="Q1951" s="111" t="s">
        <v>79</v>
      </c>
      <c r="R1951" s="117">
        <v>0.5</v>
      </c>
      <c r="S1951" s="117">
        <v>2</v>
      </c>
      <c r="T1951" s="118">
        <v>500000</v>
      </c>
      <c r="U1951" s="118">
        <v>500051</v>
      </c>
      <c r="V1951" s="116">
        <f t="shared" si="6799"/>
        <v>0</v>
      </c>
      <c r="W1951" s="116">
        <f t="shared" si="6800"/>
        <v>500000</v>
      </c>
      <c r="X1951" s="118"/>
      <c r="Y1951" s="119">
        <f t="shared" si="6801"/>
        <v>0</v>
      </c>
      <c r="Z1951" s="120" t="e">
        <f t="shared" si="6802"/>
        <v>#DIV/0!</v>
      </c>
      <c r="AA1951" s="121">
        <f t="shared" si="6803"/>
        <v>250</v>
      </c>
      <c r="AB1951" s="122">
        <f t="shared" si="6804"/>
        <v>250</v>
      </c>
      <c r="AC1951" s="121">
        <f t="shared" si="6805"/>
        <v>0</v>
      </c>
      <c r="AD1951" s="123">
        <f t="shared" si="6806"/>
        <v>1000</v>
      </c>
      <c r="AE1951" s="293">
        <v>500</v>
      </c>
      <c r="AF1951" s="124">
        <f t="shared" si="6807"/>
        <v>-500</v>
      </c>
      <c r="AG1951" s="124">
        <v>0</v>
      </c>
      <c r="AH1951" s="124">
        <f t="shared" si="6808"/>
        <v>250</v>
      </c>
      <c r="AI1951" s="340">
        <f t="shared" si="6809"/>
        <v>0.5</v>
      </c>
      <c r="AK1951"/>
    </row>
    <row r="1952" spans="1:37" ht="15" hidden="1" customHeight="1" x14ac:dyDescent="0.3">
      <c r="A1952" s="383" t="s">
        <v>2905</v>
      </c>
      <c r="B1952" s="47">
        <v>2016</v>
      </c>
      <c r="C1952" s="47">
        <v>9</v>
      </c>
      <c r="D1952" s="48" t="s">
        <v>2298</v>
      </c>
      <c r="E1952" s="49">
        <v>42637</v>
      </c>
      <c r="F1952" s="49">
        <v>42643</v>
      </c>
      <c r="G1952" s="50">
        <f t="shared" ref="G1952" ca="1" si="6860">IF($N$1&gt;F1952,0,(F1952-$N$1))</f>
        <v>0</v>
      </c>
      <c r="H1952" s="46" t="s">
        <v>84</v>
      </c>
      <c r="I1952" s="46" t="s">
        <v>170</v>
      </c>
      <c r="J1952" s="46" t="s">
        <v>2793</v>
      </c>
      <c r="K1952" s="51" t="str">
        <f t="shared" ref="K1952" ca="1" si="6861">IF(F1952=0,$L$3,(IF(G1952=0,$L$1,$L$2)))</f>
        <v>Completed</v>
      </c>
      <c r="L1952" s="47" t="s">
        <v>1372</v>
      </c>
      <c r="M1952" s="47" t="s">
        <v>58</v>
      </c>
      <c r="N1952" s="47" t="s">
        <v>59</v>
      </c>
      <c r="O1952" s="47" t="s">
        <v>60</v>
      </c>
      <c r="P1952" s="47" t="s">
        <v>61</v>
      </c>
      <c r="Q1952" s="47" t="s">
        <v>62</v>
      </c>
      <c r="R1952" s="52">
        <v>0.85185699999999998</v>
      </c>
      <c r="S1952" s="52">
        <v>2</v>
      </c>
      <c r="T1952" s="53">
        <v>446986</v>
      </c>
      <c r="U1952" s="53">
        <v>446986</v>
      </c>
      <c r="V1952" s="51">
        <f t="shared" ref="V1952" si="6862">IF(U1952&gt;T1952,0,T1952-U1952)</f>
        <v>0</v>
      </c>
      <c r="W1952" s="51">
        <f t="shared" ref="W1952" si="6863">IF(U1952&gt;T1952,T1952,U1952)</f>
        <v>446986</v>
      </c>
      <c r="X1952" s="53">
        <v>122</v>
      </c>
      <c r="Y1952" s="54">
        <f t="shared" ref="Y1952" si="6864">X1952/U1952</f>
        <v>2.7293919720080721E-4</v>
      </c>
      <c r="Z1952" s="55">
        <f t="shared" ref="Z1952" si="6865">AE1952/X1952</f>
        <v>4.0983606557377046</v>
      </c>
      <c r="AA1952" s="56">
        <f t="shared" ref="AA1952" si="6866">IF(O1952="cpv",(T1952*R1952),(T1952/1000*R1952))</f>
        <v>380.76815300199996</v>
      </c>
      <c r="AB1952" s="57">
        <f t="shared" ref="AB1952" si="6867">IF(O1952="cpv",(IF(V1952&gt;0,U1952*R1952,AA1952)),(IF(V1952&gt;0,U1952/1000*R1952,AA1952)))</f>
        <v>380.76815300199996</v>
      </c>
      <c r="AC1952" s="56">
        <f t="shared" ref="AC1952" si="6868">AB1952-AA1952</f>
        <v>0</v>
      </c>
      <c r="AD1952" s="58">
        <f t="shared" ref="AD1952" si="6869">IF(O1952="cpv",(T1952*S1952),(T1952/1000*S1952))</f>
        <v>893.97199999999998</v>
      </c>
      <c r="AE1952" s="296">
        <v>500</v>
      </c>
      <c r="AF1952" s="60">
        <f t="shared" ref="AF1952" si="6870">AE1952-AD1952</f>
        <v>-393.97199999999998</v>
      </c>
      <c r="AG1952" s="60">
        <v>0</v>
      </c>
      <c r="AH1952" s="60">
        <f t="shared" ref="AH1952" si="6871">AE1952-AB1952-AG1952</f>
        <v>119.23184699800004</v>
      </c>
      <c r="AI1952" s="384">
        <f t="shared" ref="AI1952" si="6872">AH1952/AE1952</f>
        <v>0.23846369399600006</v>
      </c>
      <c r="AK1952"/>
    </row>
    <row r="1953" spans="1:37" ht="15.75" hidden="1" customHeight="1" thickBot="1" x14ac:dyDescent="0.3">
      <c r="A1953" s="360" t="s">
        <v>2792</v>
      </c>
      <c r="B1953" s="157">
        <v>2016</v>
      </c>
      <c r="C1953" s="157">
        <v>9</v>
      </c>
      <c r="D1953" s="342" t="s">
        <v>2298</v>
      </c>
      <c r="E1953" s="159">
        <v>42637</v>
      </c>
      <c r="F1953" s="159">
        <v>42643</v>
      </c>
      <c r="G1953" s="343">
        <f t="shared" ca="1" si="6797"/>
        <v>0</v>
      </c>
      <c r="H1953" s="156" t="s">
        <v>84</v>
      </c>
      <c r="I1953" s="156" t="s">
        <v>170</v>
      </c>
      <c r="J1953" s="156" t="s">
        <v>2793</v>
      </c>
      <c r="K1953" s="344" t="str">
        <f t="shared" ca="1" si="6798"/>
        <v>Completed</v>
      </c>
      <c r="L1953" s="157" t="s">
        <v>175</v>
      </c>
      <c r="M1953" s="157" t="s">
        <v>58</v>
      </c>
      <c r="N1953" s="157" t="s">
        <v>59</v>
      </c>
      <c r="O1953" s="157" t="s">
        <v>60</v>
      </c>
      <c r="P1953" s="157" t="s">
        <v>61</v>
      </c>
      <c r="Q1953" s="157" t="s">
        <v>62</v>
      </c>
      <c r="R1953" s="158">
        <v>1</v>
      </c>
      <c r="S1953" s="158">
        <v>2</v>
      </c>
      <c r="T1953" s="345">
        <v>1000000</v>
      </c>
      <c r="U1953" s="345">
        <v>1100309</v>
      </c>
      <c r="V1953" s="344">
        <f t="shared" si="6799"/>
        <v>0</v>
      </c>
      <c r="W1953" s="344">
        <f t="shared" si="6800"/>
        <v>1000000</v>
      </c>
      <c r="X1953" s="345">
        <v>243</v>
      </c>
      <c r="Y1953" s="346">
        <f t="shared" si="6801"/>
        <v>2.2084705296421278E-4</v>
      </c>
      <c r="Z1953" s="347">
        <f t="shared" si="6802"/>
        <v>4.1152263374485596</v>
      </c>
      <c r="AA1953" s="348">
        <f t="shared" si="6803"/>
        <v>1000</v>
      </c>
      <c r="AB1953" s="349">
        <v>138.67920000000001</v>
      </c>
      <c r="AC1953" s="348">
        <f t="shared" si="6805"/>
        <v>-861.32079999999996</v>
      </c>
      <c r="AD1953" s="350">
        <f t="shared" si="6806"/>
        <v>2000</v>
      </c>
      <c r="AE1953" s="351">
        <v>1000</v>
      </c>
      <c r="AF1953" s="352">
        <f t="shared" si="6807"/>
        <v>-1000</v>
      </c>
      <c r="AG1953" s="352">
        <v>0</v>
      </c>
      <c r="AH1953" s="352">
        <f t="shared" si="6808"/>
        <v>861.32079999999996</v>
      </c>
      <c r="AI1953" s="353">
        <f t="shared" si="6809"/>
        <v>0.8613208</v>
      </c>
      <c r="AK1953"/>
    </row>
    <row r="1954" spans="1:37" ht="15" hidden="1" customHeight="1" x14ac:dyDescent="0.3">
      <c r="A1954" s="359" t="s">
        <v>2794</v>
      </c>
      <c r="B1954" s="111">
        <v>2016</v>
      </c>
      <c r="C1954" s="111">
        <v>9</v>
      </c>
      <c r="D1954" s="112" t="s">
        <v>2298</v>
      </c>
      <c r="E1954" s="113">
        <v>42637</v>
      </c>
      <c r="F1954" s="113">
        <v>42643</v>
      </c>
      <c r="G1954" s="114">
        <f t="shared" ca="1" si="6797"/>
        <v>0</v>
      </c>
      <c r="H1954" s="115" t="s">
        <v>84</v>
      </c>
      <c r="I1954" s="115" t="s">
        <v>170</v>
      </c>
      <c r="J1954" s="115" t="s">
        <v>2796</v>
      </c>
      <c r="K1954" s="116" t="str">
        <f t="shared" ca="1" si="6798"/>
        <v>Completed</v>
      </c>
      <c r="L1954" s="111" t="s">
        <v>82</v>
      </c>
      <c r="M1954" s="111" t="s">
        <v>58</v>
      </c>
      <c r="N1954" s="111" t="s">
        <v>78</v>
      </c>
      <c r="O1954" s="111" t="s">
        <v>60</v>
      </c>
      <c r="P1954" s="111" t="s">
        <v>79</v>
      </c>
      <c r="Q1954" s="111" t="s">
        <v>79</v>
      </c>
      <c r="R1954" s="117">
        <v>0.5</v>
      </c>
      <c r="S1954" s="117">
        <v>2.5</v>
      </c>
      <c r="T1954" s="118">
        <v>500000</v>
      </c>
      <c r="U1954" s="118">
        <v>426198</v>
      </c>
      <c r="V1954" s="116">
        <f t="shared" si="6799"/>
        <v>73802</v>
      </c>
      <c r="W1954" s="116">
        <f t="shared" si="6800"/>
        <v>426198</v>
      </c>
      <c r="X1954" s="118"/>
      <c r="Y1954" s="119">
        <f t="shared" si="6801"/>
        <v>0</v>
      </c>
      <c r="Z1954" s="120" t="e">
        <f t="shared" si="6802"/>
        <v>#DIV/0!</v>
      </c>
      <c r="AA1954" s="121">
        <f t="shared" si="6803"/>
        <v>250</v>
      </c>
      <c r="AB1954" s="122">
        <f t="shared" si="6804"/>
        <v>213.09899999999999</v>
      </c>
      <c r="AC1954" s="121">
        <f t="shared" si="6805"/>
        <v>-36.90100000000001</v>
      </c>
      <c r="AD1954" s="123">
        <f t="shared" si="6806"/>
        <v>1250</v>
      </c>
      <c r="AE1954" s="293">
        <v>1000</v>
      </c>
      <c r="AF1954" s="124">
        <f t="shared" si="6807"/>
        <v>-250</v>
      </c>
      <c r="AG1954" s="124">
        <v>0</v>
      </c>
      <c r="AH1954" s="124">
        <f t="shared" si="6808"/>
        <v>786.90100000000007</v>
      </c>
      <c r="AI1954" s="340">
        <f t="shared" si="6809"/>
        <v>0.78690100000000007</v>
      </c>
      <c r="AK1954"/>
    </row>
    <row r="1955" spans="1:37" ht="15" hidden="1" customHeight="1" x14ac:dyDescent="0.3">
      <c r="A1955" s="361" t="s">
        <v>2906</v>
      </c>
      <c r="B1955" s="97">
        <v>2016</v>
      </c>
      <c r="C1955" s="97">
        <v>9</v>
      </c>
      <c r="D1955" s="98" t="s">
        <v>2298</v>
      </c>
      <c r="E1955" s="99">
        <v>42637</v>
      </c>
      <c r="F1955" s="99">
        <v>42643</v>
      </c>
      <c r="G1955" s="100">
        <f t="shared" ref="G1955" ca="1" si="6873">IF($N$1&gt;F1955,0,(F1955-$N$1))</f>
        <v>0</v>
      </c>
      <c r="H1955" s="96" t="s">
        <v>84</v>
      </c>
      <c r="I1955" s="96" t="s">
        <v>170</v>
      </c>
      <c r="J1955" s="96" t="s">
        <v>2796</v>
      </c>
      <c r="K1955" s="101" t="str">
        <f t="shared" ref="K1955" ca="1" si="6874">IF(F1955=0,$L$3,(IF(G1955=0,$L$1,$L$2)))</f>
        <v>Completed</v>
      </c>
      <c r="L1955" s="97" t="s">
        <v>1372</v>
      </c>
      <c r="M1955" s="97" t="s">
        <v>58</v>
      </c>
      <c r="N1955" s="97" t="s">
        <v>78</v>
      </c>
      <c r="O1955" s="97" t="s">
        <v>60</v>
      </c>
      <c r="P1955" s="97" t="s">
        <v>61</v>
      </c>
      <c r="Q1955" s="97" t="s">
        <v>62</v>
      </c>
      <c r="R1955" s="102">
        <v>0.80843600000000004</v>
      </c>
      <c r="S1955" s="102">
        <v>2.5</v>
      </c>
      <c r="T1955" s="103">
        <v>1099479</v>
      </c>
      <c r="U1955" s="103">
        <f>T1955</f>
        <v>1099479</v>
      </c>
      <c r="V1955" s="101">
        <f t="shared" ref="V1955" si="6875">IF(U1955&gt;T1955,0,T1955-U1955)</f>
        <v>0</v>
      </c>
      <c r="W1955" s="101">
        <f t="shared" ref="W1955" si="6876">IF(U1955&gt;T1955,T1955,U1955)</f>
        <v>1099479</v>
      </c>
      <c r="X1955" s="103"/>
      <c r="Y1955" s="104">
        <f t="shared" ref="Y1955" si="6877">X1955/U1955</f>
        <v>0</v>
      </c>
      <c r="Z1955" s="105" t="e">
        <f t="shared" ref="Z1955" si="6878">AE1955/X1955</f>
        <v>#DIV/0!</v>
      </c>
      <c r="AA1955" s="106">
        <f t="shared" ref="AA1955" si="6879">IF(O1955="cpv",(T1955*R1955),(T1955/1000*R1955))</f>
        <v>888.85840484400012</v>
      </c>
      <c r="AB1955" s="107">
        <f t="shared" ref="AB1955" si="6880">IF(O1955="cpv",(IF(V1955&gt;0,U1955*R1955,AA1955)),(IF(V1955&gt;0,U1955/1000*R1955,AA1955)))</f>
        <v>888.85840484400012</v>
      </c>
      <c r="AC1955" s="106">
        <f t="shared" ref="AC1955" si="6881">AB1955-AA1955</f>
        <v>0</v>
      </c>
      <c r="AD1955" s="108">
        <f t="shared" ref="AD1955" si="6882">IF(O1955="cpv",(T1955*S1955),(T1955/1000*S1955))</f>
        <v>2748.6975000000002</v>
      </c>
      <c r="AE1955" s="298">
        <v>750</v>
      </c>
      <c r="AF1955" s="109">
        <f t="shared" ref="AF1955" si="6883">AE1955-AD1955</f>
        <v>-1998.6975000000002</v>
      </c>
      <c r="AG1955" s="109">
        <v>0</v>
      </c>
      <c r="AH1955" s="109">
        <f t="shared" ref="AH1955" si="6884">AE1955-AB1955-AG1955</f>
        <v>-138.85840484400012</v>
      </c>
      <c r="AI1955" s="341">
        <f t="shared" ref="AI1955" si="6885">AH1955/AE1955</f>
        <v>-0.18514453979200016</v>
      </c>
      <c r="AK1955"/>
    </row>
    <row r="1956" spans="1:37" ht="15" hidden="1" customHeight="1" x14ac:dyDescent="0.3">
      <c r="A1956" s="361" t="s">
        <v>2930</v>
      </c>
      <c r="B1956" s="97">
        <v>2016</v>
      </c>
      <c r="C1956" s="97">
        <v>9</v>
      </c>
      <c r="D1956" s="98" t="s">
        <v>2298</v>
      </c>
      <c r="E1956" s="99">
        <v>42637</v>
      </c>
      <c r="F1956" s="99">
        <v>42643</v>
      </c>
      <c r="G1956" s="100">
        <f t="shared" ref="G1956:G1958" ca="1" si="6886">IF($N$1&gt;F1956,0,(F1956-$N$1))</f>
        <v>0</v>
      </c>
      <c r="H1956" s="96" t="s">
        <v>84</v>
      </c>
      <c r="I1956" s="96" t="s">
        <v>170</v>
      </c>
      <c r="J1956" s="96" t="s">
        <v>2796</v>
      </c>
      <c r="K1956" s="101" t="str">
        <f t="shared" ref="K1956:K1958" ca="1" si="6887">IF(F1956=0,$L$3,(IF(G1956=0,$L$1,$L$2)))</f>
        <v>Completed</v>
      </c>
      <c r="L1956" s="97" t="s">
        <v>2917</v>
      </c>
      <c r="M1956" s="97" t="s">
        <v>58</v>
      </c>
      <c r="N1956" s="97" t="s">
        <v>78</v>
      </c>
      <c r="O1956" s="97" t="s">
        <v>60</v>
      </c>
      <c r="P1956" s="97" t="s">
        <v>61</v>
      </c>
      <c r="Q1956" s="97" t="s">
        <v>62</v>
      </c>
      <c r="R1956" s="102">
        <v>0</v>
      </c>
      <c r="S1956" s="102">
        <v>2.5</v>
      </c>
      <c r="T1956" s="103">
        <v>0</v>
      </c>
      <c r="U1956" s="103">
        <f t="shared" ref="U1956:U1958" si="6888">T1956</f>
        <v>0</v>
      </c>
      <c r="V1956" s="101">
        <f t="shared" ref="V1956:V1958" si="6889">IF(U1956&gt;T1956,0,T1956-U1956)</f>
        <v>0</v>
      </c>
      <c r="W1956" s="101">
        <f t="shared" ref="W1956:W1958" si="6890">IF(U1956&gt;T1956,T1956,U1956)</f>
        <v>0</v>
      </c>
      <c r="X1956" s="103"/>
      <c r="Y1956" s="104" t="e">
        <f t="shared" ref="Y1956:Y1958" si="6891">X1956/U1956</f>
        <v>#DIV/0!</v>
      </c>
      <c r="Z1956" s="105" t="e">
        <f t="shared" ref="Z1956:Z1958" si="6892">AE1956/X1956</f>
        <v>#DIV/0!</v>
      </c>
      <c r="AA1956" s="106">
        <f t="shared" ref="AA1956:AA1958" si="6893">IF(O1956="cpv",(T1956*R1956),(T1956/1000*R1956))</f>
        <v>0</v>
      </c>
      <c r="AB1956" s="107">
        <v>103.11024374226584</v>
      </c>
      <c r="AC1956" s="106">
        <f t="shared" ref="AC1956:AC1958" si="6894">AB1956-AA1956</f>
        <v>103.11024374226584</v>
      </c>
      <c r="AD1956" s="108">
        <f t="shared" ref="AD1956:AD1958" si="6895">IF(O1956="cpv",(T1956*S1956),(T1956/1000*S1956))</f>
        <v>0</v>
      </c>
      <c r="AE1956" s="298">
        <f>IF((SUMIF($J$7:$J$1048576,J1956,$U$7:$U$1048576))&gt;(SUMIF($J$7:$J$1048576,J1956,$T$7:$T$1048576)),AD1956,(IF(O1956="cpv",(U1956*S1956),(U1956*S1956/1000))))</f>
        <v>0</v>
      </c>
      <c r="AF1956" s="109">
        <f t="shared" ref="AF1956:AF1958" si="6896">AE1956-AD1956</f>
        <v>0</v>
      </c>
      <c r="AG1956" s="109">
        <v>0</v>
      </c>
      <c r="AH1956" s="109">
        <f t="shared" ref="AH1956:AH1958" si="6897">AE1956-AB1956-AG1956</f>
        <v>-103.11024374226584</v>
      </c>
      <c r="AI1956" s="341" t="e">
        <f t="shared" ref="AI1956:AI1958" si="6898">AH1956/AE1956</f>
        <v>#DIV/0!</v>
      </c>
      <c r="AK1956"/>
    </row>
    <row r="1957" spans="1:37" ht="15" hidden="1" customHeight="1" x14ac:dyDescent="0.3">
      <c r="A1957" s="361" t="s">
        <v>2956</v>
      </c>
      <c r="B1957" s="97">
        <v>2016</v>
      </c>
      <c r="C1957" s="97">
        <v>9</v>
      </c>
      <c r="D1957" s="98" t="s">
        <v>2298</v>
      </c>
      <c r="E1957" s="99">
        <v>42637</v>
      </c>
      <c r="F1957" s="99">
        <v>42643</v>
      </c>
      <c r="G1957" s="100">
        <f t="shared" ref="G1957" ca="1" si="6899">IF($N$1&gt;F1957,0,(F1957-$N$1))</f>
        <v>0</v>
      </c>
      <c r="H1957" s="96" t="s">
        <v>84</v>
      </c>
      <c r="I1957" s="96" t="s">
        <v>170</v>
      </c>
      <c r="J1957" s="96" t="s">
        <v>2796</v>
      </c>
      <c r="K1957" s="101" t="str">
        <f t="shared" ref="K1957" ca="1" si="6900">IF(F1957=0,$L$3,(IF(G1957=0,$L$1,$L$2)))</f>
        <v>Completed</v>
      </c>
      <c r="L1957" s="97" t="s">
        <v>2943</v>
      </c>
      <c r="M1957" s="97" t="s">
        <v>58</v>
      </c>
      <c r="N1957" s="97" t="s">
        <v>78</v>
      </c>
      <c r="O1957" s="97" t="s">
        <v>60</v>
      </c>
      <c r="P1957" s="97" t="s">
        <v>61</v>
      </c>
      <c r="Q1957" s="97" t="s">
        <v>62</v>
      </c>
      <c r="R1957" s="102">
        <v>0</v>
      </c>
      <c r="S1957" s="102">
        <v>2.5</v>
      </c>
      <c r="T1957" s="103">
        <v>0</v>
      </c>
      <c r="U1957" s="103">
        <f t="shared" ref="U1957" si="6901">T1957</f>
        <v>0</v>
      </c>
      <c r="V1957" s="101">
        <f t="shared" ref="V1957" si="6902">IF(U1957&gt;T1957,0,T1957-U1957)</f>
        <v>0</v>
      </c>
      <c r="W1957" s="101">
        <f t="shared" ref="W1957" si="6903">IF(U1957&gt;T1957,T1957,U1957)</f>
        <v>0</v>
      </c>
      <c r="X1957" s="103"/>
      <c r="Y1957" s="104" t="e">
        <f t="shared" ref="Y1957" si="6904">X1957/U1957</f>
        <v>#DIV/0!</v>
      </c>
      <c r="Z1957" s="105" t="e">
        <f t="shared" ref="Z1957" si="6905">AE1957/X1957</f>
        <v>#DIV/0!</v>
      </c>
      <c r="AA1957" s="106">
        <f t="shared" ref="AA1957" si="6906">IF(O1957="cpv",(T1957*R1957),(T1957/1000*R1957))</f>
        <v>0</v>
      </c>
      <c r="AB1957" s="107">
        <v>819.42</v>
      </c>
      <c r="AC1957" s="106">
        <f t="shared" ref="AC1957" si="6907">AB1957-AA1957</f>
        <v>819.42</v>
      </c>
      <c r="AD1957" s="108">
        <f t="shared" ref="AD1957" si="6908">IF(O1957="cpv",(T1957*S1957),(T1957/1000*S1957))</f>
        <v>0</v>
      </c>
      <c r="AE1957" s="298">
        <f>IF((SUMIF($J$7:$J$1048576,J1957,$U$7:$U$1048576))&gt;(SUMIF($J$7:$J$1048576,J1957,$T$7:$T$1048576)),AD1957,(IF(O1957="cpv",(U1957*S1957),(U1957*S1957/1000))))</f>
        <v>0</v>
      </c>
      <c r="AF1957" s="109">
        <f t="shared" ref="AF1957" si="6909">AE1957-AD1957</f>
        <v>0</v>
      </c>
      <c r="AG1957" s="109">
        <v>0</v>
      </c>
      <c r="AH1957" s="109">
        <f t="shared" ref="AH1957" si="6910">AE1957-AB1957-AG1957</f>
        <v>-819.42</v>
      </c>
      <c r="AI1957" s="341" t="e">
        <f t="shared" ref="AI1957" si="6911">AH1957/AE1957</f>
        <v>#DIV/0!</v>
      </c>
      <c r="AK1957"/>
    </row>
    <row r="1958" spans="1:37" ht="15" hidden="1" customHeight="1" x14ac:dyDescent="0.3">
      <c r="A1958" s="361" t="s">
        <v>2931</v>
      </c>
      <c r="B1958" s="97">
        <v>2016</v>
      </c>
      <c r="C1958" s="97">
        <v>9</v>
      </c>
      <c r="D1958" s="98" t="s">
        <v>2298</v>
      </c>
      <c r="E1958" s="99">
        <v>42637</v>
      </c>
      <c r="F1958" s="99">
        <v>42643</v>
      </c>
      <c r="G1958" s="100">
        <f t="shared" ca="1" si="6886"/>
        <v>0</v>
      </c>
      <c r="H1958" s="96" t="s">
        <v>84</v>
      </c>
      <c r="I1958" s="96" t="s">
        <v>170</v>
      </c>
      <c r="J1958" s="96" t="s">
        <v>2796</v>
      </c>
      <c r="K1958" s="101" t="str">
        <f t="shared" ca="1" si="6887"/>
        <v>Completed</v>
      </c>
      <c r="L1958" s="97" t="s">
        <v>2914</v>
      </c>
      <c r="M1958" s="97" t="s">
        <v>58</v>
      </c>
      <c r="N1958" s="97" t="s">
        <v>78</v>
      </c>
      <c r="O1958" s="97" t="s">
        <v>60</v>
      </c>
      <c r="P1958" s="97" t="s">
        <v>61</v>
      </c>
      <c r="Q1958" s="97" t="s">
        <v>62</v>
      </c>
      <c r="R1958" s="102">
        <v>0.45</v>
      </c>
      <c r="S1958" s="102">
        <v>2.5</v>
      </c>
      <c r="T1958" s="103">
        <v>800778</v>
      </c>
      <c r="U1958" s="103">
        <f t="shared" si="6888"/>
        <v>800778</v>
      </c>
      <c r="V1958" s="101">
        <f t="shared" si="6889"/>
        <v>0</v>
      </c>
      <c r="W1958" s="101">
        <f t="shared" si="6890"/>
        <v>800778</v>
      </c>
      <c r="X1958" s="103">
        <v>31</v>
      </c>
      <c r="Y1958" s="104">
        <f t="shared" si="6891"/>
        <v>3.8712352237449079E-5</v>
      </c>
      <c r="Z1958" s="105">
        <f t="shared" si="6892"/>
        <v>22.580645161290324</v>
      </c>
      <c r="AA1958" s="106">
        <f t="shared" si="6893"/>
        <v>360.3501</v>
      </c>
      <c r="AB1958" s="556">
        <f t="shared" ref="AB1958" si="6912">IF(O1958="cpv",(IF(V1958&gt;0,U1958*R1958,AA1958)),(IF(V1958&gt;0,U1958/1000*R1958,AA1958)))</f>
        <v>360.3501</v>
      </c>
      <c r="AC1958" s="106">
        <f t="shared" si="6894"/>
        <v>0</v>
      </c>
      <c r="AD1958" s="108">
        <f t="shared" si="6895"/>
        <v>2001.9450000000002</v>
      </c>
      <c r="AE1958" s="298">
        <v>700</v>
      </c>
      <c r="AF1958" s="109">
        <f t="shared" si="6896"/>
        <v>-1301.9450000000002</v>
      </c>
      <c r="AG1958" s="109">
        <v>0</v>
      </c>
      <c r="AH1958" s="109">
        <f t="shared" si="6897"/>
        <v>339.6499</v>
      </c>
      <c r="AI1958" s="341">
        <f t="shared" si="6898"/>
        <v>0.48521414285714287</v>
      </c>
      <c r="AK1958"/>
    </row>
    <row r="1959" spans="1:37" ht="15.75" hidden="1" customHeight="1" thickBot="1" x14ac:dyDescent="0.3">
      <c r="A1959" s="360" t="s">
        <v>2795</v>
      </c>
      <c r="B1959" s="157">
        <v>2016</v>
      </c>
      <c r="C1959" s="157">
        <v>9</v>
      </c>
      <c r="D1959" s="342" t="s">
        <v>2298</v>
      </c>
      <c r="E1959" s="159">
        <v>42637</v>
      </c>
      <c r="F1959" s="159">
        <v>42643</v>
      </c>
      <c r="G1959" s="343">
        <f t="shared" ca="1" si="6797"/>
        <v>0</v>
      </c>
      <c r="H1959" s="156" t="s">
        <v>84</v>
      </c>
      <c r="I1959" s="156" t="s">
        <v>170</v>
      </c>
      <c r="J1959" s="156" t="s">
        <v>2796</v>
      </c>
      <c r="K1959" s="344" t="str">
        <f t="shared" ca="1" si="6798"/>
        <v>Completed</v>
      </c>
      <c r="L1959" s="157" t="s">
        <v>175</v>
      </c>
      <c r="M1959" s="157" t="s">
        <v>58</v>
      </c>
      <c r="N1959" s="157" t="s">
        <v>59</v>
      </c>
      <c r="O1959" s="157" t="s">
        <v>60</v>
      </c>
      <c r="P1959" s="157" t="s">
        <v>61</v>
      </c>
      <c r="Q1959" s="157" t="s">
        <v>62</v>
      </c>
      <c r="R1959" s="158">
        <v>1.3</v>
      </c>
      <c r="S1959" s="158">
        <v>2.5</v>
      </c>
      <c r="T1959" s="345">
        <v>1000000</v>
      </c>
      <c r="U1959" s="345">
        <v>1252752</v>
      </c>
      <c r="V1959" s="344">
        <f t="shared" si="6799"/>
        <v>0</v>
      </c>
      <c r="W1959" s="344">
        <f t="shared" si="6800"/>
        <v>1000000</v>
      </c>
      <c r="X1959" s="345">
        <v>153</v>
      </c>
      <c r="Y1959" s="346">
        <f t="shared" si="6801"/>
        <v>1.221311161347178E-4</v>
      </c>
      <c r="Z1959" s="347">
        <f t="shared" si="6802"/>
        <v>0.32679738562091504</v>
      </c>
      <c r="AA1959" s="348">
        <f t="shared" si="6803"/>
        <v>1300</v>
      </c>
      <c r="AB1959" s="349">
        <v>116.5078</v>
      </c>
      <c r="AC1959" s="348">
        <f t="shared" si="6805"/>
        <v>-1183.4921999999999</v>
      </c>
      <c r="AD1959" s="350">
        <f t="shared" si="6806"/>
        <v>2500</v>
      </c>
      <c r="AE1959" s="351">
        <v>50</v>
      </c>
      <c r="AF1959" s="352">
        <f t="shared" si="6807"/>
        <v>-2450</v>
      </c>
      <c r="AG1959" s="352">
        <v>0</v>
      </c>
      <c r="AH1959" s="352">
        <f t="shared" si="6808"/>
        <v>-66.507800000000003</v>
      </c>
      <c r="AI1959" s="353">
        <f t="shared" si="6809"/>
        <v>-1.3301560000000001</v>
      </c>
      <c r="AK1959"/>
    </row>
    <row r="1960" spans="1:37" ht="15" hidden="1" customHeight="1" x14ac:dyDescent="0.3">
      <c r="A1960" s="359" t="s">
        <v>2797</v>
      </c>
      <c r="B1960" s="111">
        <v>2016</v>
      </c>
      <c r="C1960" s="111">
        <v>9</v>
      </c>
      <c r="D1960" s="112" t="s">
        <v>2298</v>
      </c>
      <c r="E1960" s="113">
        <v>42622</v>
      </c>
      <c r="F1960" s="113">
        <v>42631</v>
      </c>
      <c r="G1960" s="114">
        <f t="shared" ca="1" si="6797"/>
        <v>0</v>
      </c>
      <c r="H1960" s="115" t="s">
        <v>84</v>
      </c>
      <c r="I1960" s="115" t="s">
        <v>170</v>
      </c>
      <c r="J1960" s="115" t="s">
        <v>2800</v>
      </c>
      <c r="K1960" s="116" t="str">
        <f t="shared" ca="1" si="6798"/>
        <v>Completed</v>
      </c>
      <c r="L1960" s="111" t="s">
        <v>82</v>
      </c>
      <c r="M1960" s="111" t="s">
        <v>58</v>
      </c>
      <c r="N1960" s="111" t="s">
        <v>78</v>
      </c>
      <c r="O1960" s="111" t="s">
        <v>60</v>
      </c>
      <c r="P1960" s="111" t="s">
        <v>61</v>
      </c>
      <c r="Q1960" s="111" t="s">
        <v>62</v>
      </c>
      <c r="R1960" s="117">
        <v>0.2</v>
      </c>
      <c r="S1960" s="117">
        <v>2</v>
      </c>
      <c r="T1960" s="118">
        <v>1300000</v>
      </c>
      <c r="U1960" s="118">
        <v>1303504</v>
      </c>
      <c r="V1960" s="116">
        <f t="shared" si="6799"/>
        <v>0</v>
      </c>
      <c r="W1960" s="116">
        <f t="shared" si="6800"/>
        <v>1300000</v>
      </c>
      <c r="X1960" s="118"/>
      <c r="Y1960" s="119">
        <f t="shared" si="6801"/>
        <v>0</v>
      </c>
      <c r="Z1960" s="120" t="e">
        <f t="shared" si="6802"/>
        <v>#DIV/0!</v>
      </c>
      <c r="AA1960" s="121">
        <f t="shared" si="6803"/>
        <v>260</v>
      </c>
      <c r="AB1960" s="122">
        <f t="shared" si="6804"/>
        <v>260</v>
      </c>
      <c r="AC1960" s="121">
        <f t="shared" si="6805"/>
        <v>0</v>
      </c>
      <c r="AD1960" s="123">
        <f t="shared" si="6806"/>
        <v>2600</v>
      </c>
      <c r="AE1960" s="293">
        <v>1500</v>
      </c>
      <c r="AF1960" s="124">
        <f t="shared" si="6807"/>
        <v>-1100</v>
      </c>
      <c r="AG1960" s="124">
        <v>0</v>
      </c>
      <c r="AH1960" s="124">
        <f t="shared" si="6808"/>
        <v>1240</v>
      </c>
      <c r="AI1960" s="340">
        <f t="shared" si="6809"/>
        <v>0.82666666666666666</v>
      </c>
      <c r="AK1960"/>
    </row>
    <row r="1961" spans="1:37" ht="15" hidden="1" customHeight="1" x14ac:dyDescent="0.3">
      <c r="A1961" s="361" t="s">
        <v>2798</v>
      </c>
      <c r="B1961" s="97">
        <v>2016</v>
      </c>
      <c r="C1961" s="97">
        <v>9</v>
      </c>
      <c r="D1961" s="98" t="s">
        <v>2298</v>
      </c>
      <c r="E1961" s="99">
        <v>42622</v>
      </c>
      <c r="F1961" s="99">
        <v>42631</v>
      </c>
      <c r="G1961" s="100">
        <f t="shared" ca="1" si="6797"/>
        <v>0</v>
      </c>
      <c r="H1961" s="96" t="s">
        <v>84</v>
      </c>
      <c r="I1961" s="96" t="s">
        <v>170</v>
      </c>
      <c r="J1961" s="96" t="s">
        <v>2800</v>
      </c>
      <c r="K1961" s="101" t="str">
        <f t="shared" ca="1" si="6798"/>
        <v>Completed</v>
      </c>
      <c r="L1961" s="97" t="s">
        <v>64</v>
      </c>
      <c r="M1961" s="97" t="s">
        <v>58</v>
      </c>
      <c r="N1961" s="97" t="s">
        <v>59</v>
      </c>
      <c r="O1961" s="97" t="s">
        <v>60</v>
      </c>
      <c r="P1961" s="97" t="s">
        <v>61</v>
      </c>
      <c r="Q1961" s="97" t="s">
        <v>62</v>
      </c>
      <c r="R1961" s="102">
        <v>0.2</v>
      </c>
      <c r="S1961" s="102">
        <v>2</v>
      </c>
      <c r="T1961" s="103">
        <v>2000000</v>
      </c>
      <c r="U1961" s="103">
        <v>2100126</v>
      </c>
      <c r="V1961" s="101">
        <f t="shared" si="6799"/>
        <v>0</v>
      </c>
      <c r="W1961" s="101">
        <f t="shared" si="6800"/>
        <v>2000000</v>
      </c>
      <c r="X1961" s="103">
        <v>223</v>
      </c>
      <c r="Y1961" s="104">
        <f t="shared" si="6801"/>
        <v>1.0618410514416754E-4</v>
      </c>
      <c r="Z1961" s="105">
        <f t="shared" si="6802"/>
        <v>6.7264573991031389</v>
      </c>
      <c r="AA1961" s="106">
        <f t="shared" si="6803"/>
        <v>400</v>
      </c>
      <c r="AB1961" s="107">
        <f t="shared" si="6804"/>
        <v>400</v>
      </c>
      <c r="AC1961" s="106">
        <f t="shared" si="6805"/>
        <v>0</v>
      </c>
      <c r="AD1961" s="108">
        <f t="shared" si="6806"/>
        <v>4000</v>
      </c>
      <c r="AE1961" s="298">
        <v>1500</v>
      </c>
      <c r="AF1961" s="109">
        <f t="shared" si="6807"/>
        <v>-2500</v>
      </c>
      <c r="AG1961" s="109">
        <v>0</v>
      </c>
      <c r="AH1961" s="109">
        <f t="shared" si="6808"/>
        <v>1100</v>
      </c>
      <c r="AI1961" s="341">
        <f t="shared" si="6809"/>
        <v>0.73333333333333328</v>
      </c>
      <c r="AK1961"/>
    </row>
    <row r="1962" spans="1:37" ht="15" hidden="1" customHeight="1" x14ac:dyDescent="0.3">
      <c r="A1962" s="361" t="s">
        <v>2909</v>
      </c>
      <c r="B1962" s="97">
        <v>2016</v>
      </c>
      <c r="C1962" s="97">
        <v>9</v>
      </c>
      <c r="D1962" s="98" t="s">
        <v>2298</v>
      </c>
      <c r="E1962" s="99">
        <v>42622</v>
      </c>
      <c r="F1962" s="99">
        <v>42631</v>
      </c>
      <c r="G1962" s="100">
        <f t="shared" ref="G1962" ca="1" si="6913">IF($N$1&gt;F1962,0,(F1962-$N$1))</f>
        <v>0</v>
      </c>
      <c r="H1962" s="96" t="s">
        <v>84</v>
      </c>
      <c r="I1962" s="96" t="s">
        <v>170</v>
      </c>
      <c r="J1962" s="96" t="s">
        <v>2800</v>
      </c>
      <c r="K1962" s="101" t="str">
        <f t="shared" ref="K1962" ca="1" si="6914">IF(F1962=0,$L$3,(IF(G1962=0,$L$1,$L$2)))</f>
        <v>Completed</v>
      </c>
      <c r="L1962" s="97" t="s">
        <v>1372</v>
      </c>
      <c r="M1962" s="97" t="s">
        <v>58</v>
      </c>
      <c r="N1962" s="97" t="s">
        <v>59</v>
      </c>
      <c r="O1962" s="97" t="s">
        <v>60</v>
      </c>
      <c r="P1962" s="97" t="s">
        <v>61</v>
      </c>
      <c r="Q1962" s="97" t="s">
        <v>62</v>
      </c>
      <c r="R1962" s="102">
        <v>0.56430199999999997</v>
      </c>
      <c r="S1962" s="102">
        <v>2</v>
      </c>
      <c r="T1962" s="103">
        <v>623465</v>
      </c>
      <c r="U1962" s="103">
        <f>T1962</f>
        <v>623465</v>
      </c>
      <c r="V1962" s="101">
        <f t="shared" ref="V1962" si="6915">IF(U1962&gt;T1962,0,T1962-U1962)</f>
        <v>0</v>
      </c>
      <c r="W1962" s="101">
        <f t="shared" ref="W1962" si="6916">IF(U1962&gt;T1962,T1962,U1962)</f>
        <v>623465</v>
      </c>
      <c r="X1962" s="103">
        <v>195</v>
      </c>
      <c r="Y1962" s="104">
        <f t="shared" ref="Y1962" si="6917">X1962/U1962</f>
        <v>3.1276815859751549E-4</v>
      </c>
      <c r="Z1962" s="105">
        <f t="shared" ref="Z1962" si="6918">AE1962/X1962</f>
        <v>8.9743589743589745</v>
      </c>
      <c r="AA1962" s="106">
        <f t="shared" ref="AA1962" si="6919">IF(O1962="cpv",(T1962*R1962),(T1962/1000*R1962))</f>
        <v>351.82254642999999</v>
      </c>
      <c r="AB1962" s="107">
        <f t="shared" ref="AB1962" si="6920">IF(O1962="cpv",(IF(V1962&gt;0,U1962*R1962,AA1962)),(IF(V1962&gt;0,U1962/1000*R1962,AA1962)))</f>
        <v>351.82254642999999</v>
      </c>
      <c r="AC1962" s="106">
        <f t="shared" ref="AC1962" si="6921">AB1962-AA1962</f>
        <v>0</v>
      </c>
      <c r="AD1962" s="108">
        <f t="shared" ref="AD1962" si="6922">IF(O1962="cpv",(T1962*S1962),(T1962/1000*S1962))</f>
        <v>1246.93</v>
      </c>
      <c r="AE1962" s="298">
        <v>1750</v>
      </c>
      <c r="AF1962" s="109">
        <f t="shared" ref="AF1962" si="6923">AE1962-AD1962</f>
        <v>503.06999999999994</v>
      </c>
      <c r="AG1962" s="109">
        <v>0</v>
      </c>
      <c r="AH1962" s="109">
        <f t="shared" ref="AH1962" si="6924">AE1962-AB1962-AG1962</f>
        <v>1398.1774535700001</v>
      </c>
      <c r="AI1962" s="341">
        <f t="shared" ref="AI1962" si="6925">AH1962/AE1962</f>
        <v>0.79895854489714291</v>
      </c>
      <c r="AK1962"/>
    </row>
    <row r="1963" spans="1:37" ht="15" hidden="1" customHeight="1" x14ac:dyDescent="0.3">
      <c r="A1963" s="361" t="s">
        <v>2926</v>
      </c>
      <c r="B1963" s="97">
        <v>2016</v>
      </c>
      <c r="C1963" s="97">
        <v>9</v>
      </c>
      <c r="D1963" s="98" t="s">
        <v>2298</v>
      </c>
      <c r="E1963" s="99">
        <v>42622</v>
      </c>
      <c r="F1963" s="99">
        <v>42631</v>
      </c>
      <c r="G1963" s="100">
        <f t="shared" ref="G1963:G1965" ca="1" si="6926">IF($N$1&gt;F1963,0,(F1963-$N$1))</f>
        <v>0</v>
      </c>
      <c r="H1963" s="96" t="s">
        <v>84</v>
      </c>
      <c r="I1963" s="96" t="s">
        <v>170</v>
      </c>
      <c r="J1963" s="96" t="s">
        <v>2800</v>
      </c>
      <c r="K1963" s="101" t="str">
        <f t="shared" ref="K1963:K1965" ca="1" si="6927">IF(F1963=0,$L$3,(IF(G1963=0,$L$1,$L$2)))</f>
        <v>Completed</v>
      </c>
      <c r="L1963" s="97" t="s">
        <v>2917</v>
      </c>
      <c r="M1963" s="97" t="s">
        <v>58</v>
      </c>
      <c r="N1963" s="97" t="s">
        <v>59</v>
      </c>
      <c r="O1963" s="97" t="s">
        <v>60</v>
      </c>
      <c r="P1963" s="97" t="s">
        <v>61</v>
      </c>
      <c r="Q1963" s="97" t="s">
        <v>62</v>
      </c>
      <c r="R1963" s="102">
        <v>0</v>
      </c>
      <c r="S1963" s="102">
        <v>2</v>
      </c>
      <c r="T1963" s="103">
        <v>0</v>
      </c>
      <c r="U1963" s="103">
        <v>0</v>
      </c>
      <c r="V1963" s="101">
        <f t="shared" ref="V1963:V1965" si="6928">IF(U1963&gt;T1963,0,T1963-U1963)</f>
        <v>0</v>
      </c>
      <c r="W1963" s="101">
        <f t="shared" ref="W1963:W1965" si="6929">IF(U1963&gt;T1963,T1963,U1963)</f>
        <v>0</v>
      </c>
      <c r="X1963" s="103">
        <v>0</v>
      </c>
      <c r="Y1963" s="104" t="e">
        <f t="shared" ref="Y1963:Y1965" si="6930">X1963/U1963</f>
        <v>#DIV/0!</v>
      </c>
      <c r="Z1963" s="105" t="e">
        <f t="shared" ref="Z1963:Z1965" si="6931">AE1963/X1963</f>
        <v>#DIV/0!</v>
      </c>
      <c r="AA1963" s="106">
        <f t="shared" ref="AA1963:AA1965" si="6932">IF(O1963="cpv",(T1963*R1963),(T1963/1000*R1963))</f>
        <v>0</v>
      </c>
      <c r="AB1963" s="107">
        <v>86.719075908439194</v>
      </c>
      <c r="AC1963" s="106">
        <f t="shared" ref="AC1963:AC1965" si="6933">AB1963-AA1963</f>
        <v>86.719075908439194</v>
      </c>
      <c r="AD1963" s="108">
        <f t="shared" ref="AD1963:AD1965" si="6934">IF(O1963="cpv",(T1963*S1963),(T1963/1000*S1963))</f>
        <v>0</v>
      </c>
      <c r="AE1963" s="298">
        <f>IF((SUMIF($J$7:$J$1048576,J1963,$U$7:$U$1048576))&gt;(SUMIF($J$7:$J$1048576,J1963,$T$7:$T$1048576)),AD1963,(IF(O1963="cpv",(U1963*S1963),(U1963*S1963/1000))))</f>
        <v>0</v>
      </c>
      <c r="AF1963" s="109">
        <f t="shared" ref="AF1963:AF1965" si="6935">AE1963-AD1963</f>
        <v>0</v>
      </c>
      <c r="AG1963" s="109">
        <v>0</v>
      </c>
      <c r="AH1963" s="109">
        <f t="shared" ref="AH1963:AH1965" si="6936">AE1963-AB1963-AG1963</f>
        <v>-86.719075908439194</v>
      </c>
      <c r="AI1963" s="341" t="e">
        <f t="shared" ref="AI1963:AI1965" si="6937">AH1963/AE1963</f>
        <v>#DIV/0!</v>
      </c>
      <c r="AK1963"/>
    </row>
    <row r="1964" spans="1:37" ht="15" hidden="1" customHeight="1" x14ac:dyDescent="0.3">
      <c r="A1964" s="361" t="s">
        <v>2955</v>
      </c>
      <c r="B1964" s="97">
        <v>2016</v>
      </c>
      <c r="C1964" s="97">
        <v>9</v>
      </c>
      <c r="D1964" s="98" t="s">
        <v>2298</v>
      </c>
      <c r="E1964" s="99">
        <v>42622</v>
      </c>
      <c r="F1964" s="99">
        <v>42631</v>
      </c>
      <c r="G1964" s="100">
        <f t="shared" ref="G1964" ca="1" si="6938">IF($N$1&gt;F1964,0,(F1964-$N$1))</f>
        <v>0</v>
      </c>
      <c r="H1964" s="96" t="s">
        <v>84</v>
      </c>
      <c r="I1964" s="96" t="s">
        <v>170</v>
      </c>
      <c r="J1964" s="96" t="s">
        <v>2800</v>
      </c>
      <c r="K1964" s="101" t="str">
        <f t="shared" ref="K1964" ca="1" si="6939">IF(F1964=0,$L$3,(IF(G1964=0,$L$1,$L$2)))</f>
        <v>Completed</v>
      </c>
      <c r="L1964" s="97" t="s">
        <v>2943</v>
      </c>
      <c r="M1964" s="97" t="s">
        <v>58</v>
      </c>
      <c r="N1964" s="97" t="s">
        <v>59</v>
      </c>
      <c r="O1964" s="97" t="s">
        <v>60</v>
      </c>
      <c r="P1964" s="97" t="s">
        <v>61</v>
      </c>
      <c r="Q1964" s="97" t="s">
        <v>62</v>
      </c>
      <c r="R1964" s="102">
        <v>0</v>
      </c>
      <c r="S1964" s="102">
        <v>2</v>
      </c>
      <c r="T1964" s="103">
        <v>0</v>
      </c>
      <c r="U1964" s="103">
        <v>0</v>
      </c>
      <c r="V1964" s="101">
        <f t="shared" ref="V1964" si="6940">IF(U1964&gt;T1964,0,T1964-U1964)</f>
        <v>0</v>
      </c>
      <c r="W1964" s="101">
        <f t="shared" ref="W1964" si="6941">IF(U1964&gt;T1964,T1964,U1964)</f>
        <v>0</v>
      </c>
      <c r="X1964" s="103">
        <v>0</v>
      </c>
      <c r="Y1964" s="104" t="e">
        <f t="shared" ref="Y1964" si="6942">X1964/U1964</f>
        <v>#DIV/0!</v>
      </c>
      <c r="Z1964" s="105" t="e">
        <f t="shared" ref="Z1964" si="6943">AE1964/X1964</f>
        <v>#DIV/0!</v>
      </c>
      <c r="AA1964" s="106">
        <f t="shared" ref="AA1964" si="6944">IF(O1964="cpv",(T1964*R1964),(T1964/1000*R1964))</f>
        <v>0</v>
      </c>
      <c r="AB1964" s="107">
        <v>689.16</v>
      </c>
      <c r="AC1964" s="106">
        <f t="shared" ref="AC1964" si="6945">AB1964-AA1964</f>
        <v>689.16</v>
      </c>
      <c r="AD1964" s="108">
        <f t="shared" ref="AD1964" si="6946">IF(O1964="cpv",(T1964*S1964),(T1964/1000*S1964))</f>
        <v>0</v>
      </c>
      <c r="AE1964" s="298">
        <f>IF((SUMIF($J$7:$J$1048576,J1964,$U$7:$U$1048576))&gt;(SUMIF($J$7:$J$1048576,J1964,$T$7:$T$1048576)),AD1964,(IF(O1964="cpv",(U1964*S1964),(U1964*S1964/1000))))</f>
        <v>0</v>
      </c>
      <c r="AF1964" s="109">
        <f t="shared" ref="AF1964" si="6947">AE1964-AD1964</f>
        <v>0</v>
      </c>
      <c r="AG1964" s="109">
        <v>0</v>
      </c>
      <c r="AH1964" s="109">
        <f t="shared" ref="AH1964" si="6948">AE1964-AB1964-AG1964</f>
        <v>-689.16</v>
      </c>
      <c r="AI1964" s="341" t="e">
        <f t="shared" ref="AI1964" si="6949">AH1964/AE1964</f>
        <v>#DIV/0!</v>
      </c>
      <c r="AK1964"/>
    </row>
    <row r="1965" spans="1:37" ht="15" hidden="1" customHeight="1" x14ac:dyDescent="0.3">
      <c r="A1965" s="361" t="s">
        <v>2927</v>
      </c>
      <c r="B1965" s="97">
        <v>2016</v>
      </c>
      <c r="C1965" s="97">
        <v>9</v>
      </c>
      <c r="D1965" s="98" t="s">
        <v>2298</v>
      </c>
      <c r="E1965" s="99">
        <v>42622</v>
      </c>
      <c r="F1965" s="99">
        <v>42631</v>
      </c>
      <c r="G1965" s="100">
        <f t="shared" ca="1" si="6926"/>
        <v>0</v>
      </c>
      <c r="H1965" s="96" t="s">
        <v>84</v>
      </c>
      <c r="I1965" s="96" t="s">
        <v>170</v>
      </c>
      <c r="J1965" s="96" t="s">
        <v>2800</v>
      </c>
      <c r="K1965" s="101" t="str">
        <f t="shared" ca="1" si="6927"/>
        <v>Completed</v>
      </c>
      <c r="L1965" s="97" t="s">
        <v>2914</v>
      </c>
      <c r="M1965" s="97" t="s">
        <v>58</v>
      </c>
      <c r="N1965" s="97" t="s">
        <v>59</v>
      </c>
      <c r="O1965" s="97" t="s">
        <v>60</v>
      </c>
      <c r="P1965" s="97" t="s">
        <v>61</v>
      </c>
      <c r="Q1965" s="97" t="s">
        <v>62</v>
      </c>
      <c r="R1965" s="102">
        <v>0.45</v>
      </c>
      <c r="S1965" s="102">
        <v>2</v>
      </c>
      <c r="T1965" s="103">
        <v>1354789</v>
      </c>
      <c r="U1965" s="103">
        <f t="shared" ref="U1965" si="6950">T1965</f>
        <v>1354789</v>
      </c>
      <c r="V1965" s="101">
        <f t="shared" si="6928"/>
        <v>0</v>
      </c>
      <c r="W1965" s="101">
        <f t="shared" si="6929"/>
        <v>1354789</v>
      </c>
      <c r="X1965" s="103">
        <v>93</v>
      </c>
      <c r="Y1965" s="104">
        <f t="shared" si="6930"/>
        <v>6.8645375774382576E-5</v>
      </c>
      <c r="Z1965" s="105">
        <f t="shared" si="6931"/>
        <v>18.817204301075268</v>
      </c>
      <c r="AA1965" s="106">
        <f t="shared" si="6932"/>
        <v>609.65504999999996</v>
      </c>
      <c r="AB1965" s="556">
        <f t="shared" ref="AB1965" si="6951">IF(O1965="cpv",(IF(V1965&gt;0,U1965*R1965,AA1965)),(IF(V1965&gt;0,U1965/1000*R1965,AA1965)))</f>
        <v>609.65504999999996</v>
      </c>
      <c r="AC1965" s="106">
        <f t="shared" si="6933"/>
        <v>0</v>
      </c>
      <c r="AD1965" s="108">
        <f t="shared" si="6934"/>
        <v>2709.578</v>
      </c>
      <c r="AE1965" s="298">
        <v>1750</v>
      </c>
      <c r="AF1965" s="109">
        <f t="shared" si="6935"/>
        <v>-959.57799999999997</v>
      </c>
      <c r="AG1965" s="109">
        <v>0</v>
      </c>
      <c r="AH1965" s="109">
        <f t="shared" si="6936"/>
        <v>1140.3449500000002</v>
      </c>
      <c r="AI1965" s="341">
        <f t="shared" si="6937"/>
        <v>0.65162568571428581</v>
      </c>
      <c r="AK1965"/>
    </row>
    <row r="1966" spans="1:37" ht="15.75" hidden="1" customHeight="1" thickBot="1" x14ac:dyDescent="0.3">
      <c r="A1966" s="360" t="s">
        <v>2799</v>
      </c>
      <c r="B1966" s="157">
        <v>2016</v>
      </c>
      <c r="C1966" s="157">
        <v>9</v>
      </c>
      <c r="D1966" s="342" t="s">
        <v>2298</v>
      </c>
      <c r="E1966" s="159">
        <v>42622</v>
      </c>
      <c r="F1966" s="159">
        <v>42631</v>
      </c>
      <c r="G1966" s="343">
        <f t="shared" ca="1" si="6797"/>
        <v>0</v>
      </c>
      <c r="H1966" s="156" t="s">
        <v>84</v>
      </c>
      <c r="I1966" s="156" t="s">
        <v>170</v>
      </c>
      <c r="J1966" s="156" t="s">
        <v>2800</v>
      </c>
      <c r="K1966" s="344" t="str">
        <f t="shared" ca="1" si="6798"/>
        <v>Completed</v>
      </c>
      <c r="L1966" s="157" t="s">
        <v>175</v>
      </c>
      <c r="M1966" s="157" t="s">
        <v>58</v>
      </c>
      <c r="N1966" s="157" t="s">
        <v>59</v>
      </c>
      <c r="O1966" s="157" t="s">
        <v>60</v>
      </c>
      <c r="P1966" s="157" t="s">
        <v>61</v>
      </c>
      <c r="Q1966" s="157" t="s">
        <v>62</v>
      </c>
      <c r="R1966" s="158">
        <v>1</v>
      </c>
      <c r="S1966" s="158">
        <v>2</v>
      </c>
      <c r="T1966" s="345">
        <v>1300000</v>
      </c>
      <c r="U1966" s="345">
        <v>1979001</v>
      </c>
      <c r="V1966" s="344">
        <f t="shared" si="6799"/>
        <v>0</v>
      </c>
      <c r="W1966" s="344">
        <f t="shared" si="6800"/>
        <v>1300000</v>
      </c>
      <c r="X1966" s="345"/>
      <c r="Y1966" s="346">
        <f t="shared" si="6801"/>
        <v>0</v>
      </c>
      <c r="Z1966" s="347" t="e">
        <f t="shared" si="6802"/>
        <v>#DIV/0!</v>
      </c>
      <c r="AA1966" s="348">
        <f t="shared" si="6803"/>
        <v>1300</v>
      </c>
      <c r="AB1966" s="349">
        <v>111.881846495696</v>
      </c>
      <c r="AC1966" s="348">
        <f t="shared" si="6805"/>
        <v>-1188.118153504304</v>
      </c>
      <c r="AD1966" s="350">
        <f t="shared" si="6806"/>
        <v>2600</v>
      </c>
      <c r="AE1966" s="351">
        <v>500</v>
      </c>
      <c r="AF1966" s="352">
        <f t="shared" si="6807"/>
        <v>-2100</v>
      </c>
      <c r="AG1966" s="352">
        <v>0</v>
      </c>
      <c r="AH1966" s="352">
        <f t="shared" si="6808"/>
        <v>388.11815350430402</v>
      </c>
      <c r="AI1966" s="353">
        <f t="shared" si="6809"/>
        <v>0.77623630700860802</v>
      </c>
      <c r="AK1966"/>
    </row>
    <row r="1967" spans="1:37" ht="15.75" hidden="1" customHeight="1" thickBot="1" x14ac:dyDescent="0.3">
      <c r="A1967" s="362" t="s">
        <v>2801</v>
      </c>
      <c r="B1967" s="141">
        <v>2016</v>
      </c>
      <c r="C1967" s="141">
        <v>9</v>
      </c>
      <c r="D1967" s="142" t="s">
        <v>2298</v>
      </c>
      <c r="E1967" s="143">
        <v>42622</v>
      </c>
      <c r="F1967" s="143">
        <v>42631</v>
      </c>
      <c r="G1967" s="144">
        <f t="shared" ca="1" si="6797"/>
        <v>0</v>
      </c>
      <c r="H1967" s="145" t="s">
        <v>84</v>
      </c>
      <c r="I1967" s="145" t="s">
        <v>170</v>
      </c>
      <c r="J1967" s="145" t="s">
        <v>2802</v>
      </c>
      <c r="K1967" s="146" t="str">
        <f t="shared" ca="1" si="6798"/>
        <v>Completed</v>
      </c>
      <c r="L1967" s="141" t="s">
        <v>2066</v>
      </c>
      <c r="M1967" s="141" t="s">
        <v>58</v>
      </c>
      <c r="N1967" s="141" t="s">
        <v>306</v>
      </c>
      <c r="O1967" s="141" t="s">
        <v>60</v>
      </c>
      <c r="P1967" s="141" t="s">
        <v>79</v>
      </c>
      <c r="Q1967" s="141" t="s">
        <v>79</v>
      </c>
      <c r="R1967" s="147">
        <v>2.25</v>
      </c>
      <c r="S1967" s="147">
        <v>7</v>
      </c>
      <c r="T1967" s="148">
        <v>1100000</v>
      </c>
      <c r="U1967" s="148">
        <v>1120182</v>
      </c>
      <c r="V1967" s="146">
        <f t="shared" si="6799"/>
        <v>0</v>
      </c>
      <c r="W1967" s="146">
        <f t="shared" si="6800"/>
        <v>1100000</v>
      </c>
      <c r="X1967" s="148">
        <v>28820</v>
      </c>
      <c r="Y1967" s="149">
        <f t="shared" si="6801"/>
        <v>2.5727962063307571E-2</v>
      </c>
      <c r="Z1967" s="150">
        <f t="shared" si="6802"/>
        <v>0.24288688410825815</v>
      </c>
      <c r="AA1967" s="151">
        <f t="shared" si="6803"/>
        <v>2475</v>
      </c>
      <c r="AB1967" s="152">
        <f t="shared" si="6804"/>
        <v>2475</v>
      </c>
      <c r="AC1967" s="151">
        <f t="shared" si="6805"/>
        <v>0</v>
      </c>
      <c r="AD1967" s="153">
        <f t="shared" si="6806"/>
        <v>7700</v>
      </c>
      <c r="AE1967" s="295">
        <v>7000</v>
      </c>
      <c r="AF1967" s="154">
        <f t="shared" si="6807"/>
        <v>-700</v>
      </c>
      <c r="AG1967" s="154">
        <v>0</v>
      </c>
      <c r="AH1967" s="154">
        <f t="shared" si="6808"/>
        <v>4525</v>
      </c>
      <c r="AI1967" s="354">
        <f t="shared" si="6809"/>
        <v>0.64642857142857146</v>
      </c>
      <c r="AK1967"/>
    </row>
    <row r="1968" spans="1:37" ht="15" hidden="1" customHeight="1" x14ac:dyDescent="0.3">
      <c r="A1968" s="359" t="s">
        <v>2803</v>
      </c>
      <c r="B1968" s="111">
        <v>2016</v>
      </c>
      <c r="C1968" s="111">
        <v>9</v>
      </c>
      <c r="D1968" s="112" t="s">
        <v>2298</v>
      </c>
      <c r="E1968" s="113">
        <v>42622</v>
      </c>
      <c r="F1968" s="113">
        <v>42643</v>
      </c>
      <c r="G1968" s="114">
        <f t="shared" ca="1" si="6797"/>
        <v>0</v>
      </c>
      <c r="H1968" s="115" t="s">
        <v>84</v>
      </c>
      <c r="I1968" s="115" t="s">
        <v>170</v>
      </c>
      <c r="J1968" s="115" t="s">
        <v>2805</v>
      </c>
      <c r="K1968" s="116" t="str">
        <f t="shared" ca="1" si="6798"/>
        <v>Completed</v>
      </c>
      <c r="L1968" s="111" t="s">
        <v>2386</v>
      </c>
      <c r="M1968" s="111" t="s">
        <v>58</v>
      </c>
      <c r="N1968" s="111" t="s">
        <v>59</v>
      </c>
      <c r="O1968" s="111" t="s">
        <v>60</v>
      </c>
      <c r="P1968" s="111" t="s">
        <v>61</v>
      </c>
      <c r="Q1968" s="111" t="s">
        <v>62</v>
      </c>
      <c r="R1968" s="117">
        <v>0.3</v>
      </c>
      <c r="S1968" s="117">
        <v>1.5</v>
      </c>
      <c r="T1968" s="118">
        <v>650000</v>
      </c>
      <c r="U1968" s="118">
        <v>651416</v>
      </c>
      <c r="V1968" s="116">
        <f t="shared" si="6799"/>
        <v>0</v>
      </c>
      <c r="W1968" s="116">
        <f t="shared" si="6800"/>
        <v>650000</v>
      </c>
      <c r="X1968" s="118">
        <v>51</v>
      </c>
      <c r="Y1968" s="119">
        <f t="shared" si="6801"/>
        <v>7.8290984562859989E-5</v>
      </c>
      <c r="Z1968" s="120">
        <f t="shared" si="6802"/>
        <v>15.686274509803921</v>
      </c>
      <c r="AA1968" s="121">
        <f t="shared" si="6803"/>
        <v>195</v>
      </c>
      <c r="AB1968" s="122">
        <f t="shared" si="6804"/>
        <v>195</v>
      </c>
      <c r="AC1968" s="121">
        <f t="shared" si="6805"/>
        <v>0</v>
      </c>
      <c r="AD1968" s="123">
        <f t="shared" si="6806"/>
        <v>975</v>
      </c>
      <c r="AE1968" s="293">
        <v>800</v>
      </c>
      <c r="AF1968" s="124">
        <f t="shared" si="6807"/>
        <v>-175</v>
      </c>
      <c r="AG1968" s="124">
        <v>0</v>
      </c>
      <c r="AH1968" s="124">
        <f t="shared" si="6808"/>
        <v>605</v>
      </c>
      <c r="AI1968" s="340">
        <f t="shared" si="6809"/>
        <v>0.75624999999999998</v>
      </c>
      <c r="AK1968"/>
    </row>
    <row r="1969" spans="1:37" ht="15" hidden="1" customHeight="1" x14ac:dyDescent="0.3">
      <c r="A1969" s="361" t="s">
        <v>2907</v>
      </c>
      <c r="B1969" s="97">
        <v>2016</v>
      </c>
      <c r="C1969" s="97">
        <v>9</v>
      </c>
      <c r="D1969" s="98" t="s">
        <v>2298</v>
      </c>
      <c r="E1969" s="99">
        <v>42622</v>
      </c>
      <c r="F1969" s="99">
        <v>42643</v>
      </c>
      <c r="G1969" s="100">
        <f t="shared" ref="G1969" ca="1" si="6952">IF($N$1&gt;F1969,0,(F1969-$N$1))</f>
        <v>0</v>
      </c>
      <c r="H1969" s="96" t="s">
        <v>84</v>
      </c>
      <c r="I1969" s="96" t="s">
        <v>170</v>
      </c>
      <c r="J1969" s="96" t="s">
        <v>2805</v>
      </c>
      <c r="K1969" s="101" t="str">
        <f t="shared" ref="K1969" ca="1" si="6953">IF(F1969=0,$L$3,(IF(G1969=0,$L$1,$L$2)))</f>
        <v>Completed</v>
      </c>
      <c r="L1969" s="97" t="s">
        <v>1372</v>
      </c>
      <c r="M1969" s="97" t="s">
        <v>58</v>
      </c>
      <c r="N1969" s="97" t="s">
        <v>59</v>
      </c>
      <c r="O1969" s="97" t="s">
        <v>60</v>
      </c>
      <c r="P1969" s="97" t="s">
        <v>61</v>
      </c>
      <c r="Q1969" s="97" t="s">
        <v>62</v>
      </c>
      <c r="R1969" s="102">
        <v>0.49597799999999997</v>
      </c>
      <c r="S1969" s="102">
        <v>1.5</v>
      </c>
      <c r="T1969" s="103">
        <v>409479</v>
      </c>
      <c r="U1969" s="103">
        <v>409479</v>
      </c>
      <c r="V1969" s="101">
        <f t="shared" ref="V1969" si="6954">IF(U1969&gt;T1969,0,T1969-U1969)</f>
        <v>0</v>
      </c>
      <c r="W1969" s="101">
        <f t="shared" ref="W1969" si="6955">IF(U1969&gt;T1969,T1969,U1969)</f>
        <v>409479</v>
      </c>
      <c r="X1969" s="103">
        <v>85</v>
      </c>
      <c r="Y1969" s="104">
        <f t="shared" ref="Y1969" si="6956">X1969/U1969</f>
        <v>2.0758085274214305E-4</v>
      </c>
      <c r="Z1969" s="105">
        <f t="shared" ref="Z1969" si="6957">AE1969/X1969</f>
        <v>3.4590588235294115</v>
      </c>
      <c r="AA1969" s="106">
        <f t="shared" ref="AA1969" si="6958">IF(O1969="cpv",(T1969*R1969),(T1969/1000*R1969))</f>
        <v>203.09257546199999</v>
      </c>
      <c r="AB1969" s="107">
        <f t="shared" ref="AB1969" si="6959">IF(O1969="cpv",(IF(V1969&gt;0,U1969*R1969,AA1969)),(IF(V1969&gt;0,U1969/1000*R1969,AA1969)))</f>
        <v>203.09257546199999</v>
      </c>
      <c r="AC1969" s="106">
        <f t="shared" ref="AC1969" si="6960">AB1969-AA1969</f>
        <v>0</v>
      </c>
      <c r="AD1969" s="108">
        <f t="shared" ref="AD1969" si="6961">IF(O1969="cpv",(T1969*S1969),(T1969/1000*S1969))</f>
        <v>614.21849999999995</v>
      </c>
      <c r="AE1969" s="298">
        <v>294.02</v>
      </c>
      <c r="AF1969" s="109">
        <f t="shared" ref="AF1969" si="6962">AE1969-AD1969</f>
        <v>-320.19849999999997</v>
      </c>
      <c r="AG1969" s="109">
        <v>0</v>
      </c>
      <c r="AH1969" s="109">
        <f t="shared" ref="AH1969" si="6963">AE1969-AB1969-AG1969</f>
        <v>90.927424537999997</v>
      </c>
      <c r="AI1969" s="341">
        <f t="shared" ref="AI1969" si="6964">AH1969/AE1969</f>
        <v>0.30925591639344263</v>
      </c>
      <c r="AK1969"/>
    </row>
    <row r="1970" spans="1:37" ht="15.75" hidden="1" customHeight="1" thickBot="1" x14ac:dyDescent="0.3">
      <c r="A1970" s="360" t="s">
        <v>2804</v>
      </c>
      <c r="B1970" s="157">
        <v>2016</v>
      </c>
      <c r="C1970" s="157">
        <v>9</v>
      </c>
      <c r="D1970" s="342" t="s">
        <v>2298</v>
      </c>
      <c r="E1970" s="159">
        <v>42622</v>
      </c>
      <c r="F1970" s="159">
        <v>42643</v>
      </c>
      <c r="G1970" s="343">
        <f t="shared" ca="1" si="6797"/>
        <v>0</v>
      </c>
      <c r="H1970" s="156" t="s">
        <v>84</v>
      </c>
      <c r="I1970" s="156" t="s">
        <v>170</v>
      </c>
      <c r="J1970" s="156" t="s">
        <v>2805</v>
      </c>
      <c r="K1970" s="344" t="str">
        <f t="shared" ca="1" si="6798"/>
        <v>Completed</v>
      </c>
      <c r="L1970" s="157" t="s">
        <v>175</v>
      </c>
      <c r="M1970" s="157" t="s">
        <v>58</v>
      </c>
      <c r="N1970" s="157" t="s">
        <v>59</v>
      </c>
      <c r="O1970" s="157" t="s">
        <v>60</v>
      </c>
      <c r="P1970" s="157" t="s">
        <v>61</v>
      </c>
      <c r="Q1970" s="157" t="s">
        <v>62</v>
      </c>
      <c r="R1970" s="158">
        <v>1</v>
      </c>
      <c r="S1970" s="158">
        <v>1.5</v>
      </c>
      <c r="T1970" s="345">
        <v>1000000</v>
      </c>
      <c r="U1970" s="345">
        <v>410435</v>
      </c>
      <c r="V1970" s="344">
        <f t="shared" si="6799"/>
        <v>589565</v>
      </c>
      <c r="W1970" s="344">
        <f t="shared" si="6800"/>
        <v>410435</v>
      </c>
      <c r="X1970" s="345"/>
      <c r="Y1970" s="346">
        <f t="shared" si="6801"/>
        <v>0</v>
      </c>
      <c r="Z1970" s="347" t="e">
        <f t="shared" si="6802"/>
        <v>#DIV/0!</v>
      </c>
      <c r="AA1970" s="348">
        <f t="shared" si="6803"/>
        <v>1000</v>
      </c>
      <c r="AB1970" s="349">
        <v>104.49112</v>
      </c>
      <c r="AC1970" s="348">
        <f t="shared" si="6805"/>
        <v>-895.50887999999998</v>
      </c>
      <c r="AD1970" s="350">
        <f t="shared" si="6806"/>
        <v>1500</v>
      </c>
      <c r="AE1970" s="351">
        <v>200</v>
      </c>
      <c r="AF1970" s="352">
        <f t="shared" si="6807"/>
        <v>-1300</v>
      </c>
      <c r="AG1970" s="352">
        <v>0</v>
      </c>
      <c r="AH1970" s="352">
        <f t="shared" si="6808"/>
        <v>95.508880000000005</v>
      </c>
      <c r="AI1970" s="353">
        <f t="shared" si="6809"/>
        <v>0.47754440000000004</v>
      </c>
      <c r="AK1970"/>
    </row>
    <row r="1971" spans="1:37" ht="15" hidden="1" customHeight="1" x14ac:dyDescent="0.3">
      <c r="A1971" s="359" t="s">
        <v>2806</v>
      </c>
      <c r="B1971" s="111">
        <v>2016</v>
      </c>
      <c r="C1971" s="111">
        <v>9</v>
      </c>
      <c r="D1971" s="112" t="s">
        <v>2298</v>
      </c>
      <c r="E1971" s="113">
        <v>42622</v>
      </c>
      <c r="F1971" s="113">
        <v>42643</v>
      </c>
      <c r="G1971" s="114">
        <f t="shared" ca="1" si="6797"/>
        <v>0</v>
      </c>
      <c r="H1971" s="115" t="s">
        <v>84</v>
      </c>
      <c r="I1971" s="115" t="s">
        <v>170</v>
      </c>
      <c r="J1971" s="115" t="s">
        <v>2809</v>
      </c>
      <c r="K1971" s="116" t="str">
        <f t="shared" ca="1" si="6798"/>
        <v>Completed</v>
      </c>
      <c r="L1971" s="111" t="s">
        <v>2386</v>
      </c>
      <c r="M1971" s="111" t="s">
        <v>58</v>
      </c>
      <c r="N1971" s="111" t="s">
        <v>59</v>
      </c>
      <c r="O1971" s="111" t="s">
        <v>60</v>
      </c>
      <c r="P1971" s="111" t="s">
        <v>61</v>
      </c>
      <c r="Q1971" s="111" t="s">
        <v>62</v>
      </c>
      <c r="R1971" s="117">
        <v>0.3</v>
      </c>
      <c r="S1971" s="117">
        <v>1.5</v>
      </c>
      <c r="T1971" s="118">
        <v>1300000</v>
      </c>
      <c r="U1971" s="118">
        <v>1434205</v>
      </c>
      <c r="V1971" s="116">
        <f t="shared" si="6799"/>
        <v>0</v>
      </c>
      <c r="W1971" s="116">
        <f t="shared" si="6800"/>
        <v>1300000</v>
      </c>
      <c r="X1971" s="118">
        <v>145</v>
      </c>
      <c r="Y1971" s="119">
        <f t="shared" si="6801"/>
        <v>1.0110130699586182E-4</v>
      </c>
      <c r="Z1971" s="120">
        <f t="shared" si="6802"/>
        <v>6.8965517241379306</v>
      </c>
      <c r="AA1971" s="121">
        <f t="shared" si="6803"/>
        <v>390</v>
      </c>
      <c r="AB1971" s="122">
        <f t="shared" si="6804"/>
        <v>390</v>
      </c>
      <c r="AC1971" s="121">
        <f t="shared" si="6805"/>
        <v>0</v>
      </c>
      <c r="AD1971" s="123">
        <f t="shared" si="6806"/>
        <v>1950</v>
      </c>
      <c r="AE1971" s="293">
        <v>1000</v>
      </c>
      <c r="AF1971" s="124">
        <f t="shared" si="6807"/>
        <v>-950</v>
      </c>
      <c r="AG1971" s="124">
        <v>0</v>
      </c>
      <c r="AH1971" s="124">
        <f t="shared" si="6808"/>
        <v>610</v>
      </c>
      <c r="AI1971" s="340">
        <f t="shared" si="6809"/>
        <v>0.61</v>
      </c>
      <c r="AK1971"/>
    </row>
    <row r="1972" spans="1:37" ht="15" hidden="1" customHeight="1" x14ac:dyDescent="0.3">
      <c r="A1972" s="361" t="s">
        <v>2807</v>
      </c>
      <c r="B1972" s="97">
        <v>2016</v>
      </c>
      <c r="C1972" s="97">
        <v>9</v>
      </c>
      <c r="D1972" s="98" t="s">
        <v>2298</v>
      </c>
      <c r="E1972" s="99">
        <v>42622</v>
      </c>
      <c r="F1972" s="99">
        <v>42643</v>
      </c>
      <c r="G1972" s="100">
        <f t="shared" ca="1" si="6797"/>
        <v>0</v>
      </c>
      <c r="H1972" s="96" t="s">
        <v>84</v>
      </c>
      <c r="I1972" s="96" t="s">
        <v>170</v>
      </c>
      <c r="J1972" s="96" t="s">
        <v>2809</v>
      </c>
      <c r="K1972" s="101" t="str">
        <f t="shared" ca="1" si="6798"/>
        <v>Completed</v>
      </c>
      <c r="L1972" s="97" t="s">
        <v>82</v>
      </c>
      <c r="M1972" s="97" t="s">
        <v>58</v>
      </c>
      <c r="N1972" s="97" t="s">
        <v>78</v>
      </c>
      <c r="O1972" s="97" t="s">
        <v>60</v>
      </c>
      <c r="P1972" s="97" t="s">
        <v>79</v>
      </c>
      <c r="Q1972" s="97" t="s">
        <v>79</v>
      </c>
      <c r="R1972" s="102">
        <v>0.5</v>
      </c>
      <c r="S1972" s="102">
        <v>1.5</v>
      </c>
      <c r="T1972" s="103">
        <v>1250000</v>
      </c>
      <c r="U1972" s="103">
        <v>1139007</v>
      </c>
      <c r="V1972" s="101">
        <f t="shared" si="6799"/>
        <v>110993</v>
      </c>
      <c r="W1972" s="101">
        <f t="shared" si="6800"/>
        <v>1139007</v>
      </c>
      <c r="X1972" s="103"/>
      <c r="Y1972" s="104">
        <f t="shared" si="6801"/>
        <v>0</v>
      </c>
      <c r="Z1972" s="105" t="e">
        <f t="shared" si="6802"/>
        <v>#DIV/0!</v>
      </c>
      <c r="AA1972" s="106">
        <f t="shared" si="6803"/>
        <v>625</v>
      </c>
      <c r="AB1972" s="107">
        <f t="shared" si="6804"/>
        <v>569.50350000000003</v>
      </c>
      <c r="AC1972" s="106">
        <f t="shared" si="6805"/>
        <v>-55.496499999999969</v>
      </c>
      <c r="AD1972" s="108">
        <f t="shared" si="6806"/>
        <v>1875</v>
      </c>
      <c r="AE1972" s="298">
        <v>700</v>
      </c>
      <c r="AF1972" s="109">
        <f t="shared" si="6807"/>
        <v>-1175</v>
      </c>
      <c r="AG1972" s="109">
        <v>0</v>
      </c>
      <c r="AH1972" s="109">
        <f t="shared" si="6808"/>
        <v>130.49649999999997</v>
      </c>
      <c r="AI1972" s="341">
        <f t="shared" si="6809"/>
        <v>0.18642357142857138</v>
      </c>
      <c r="AK1972"/>
    </row>
    <row r="1973" spans="1:37" ht="15" hidden="1" customHeight="1" x14ac:dyDescent="0.3">
      <c r="A1973" s="361" t="s">
        <v>2954</v>
      </c>
      <c r="B1973" s="97">
        <v>2016</v>
      </c>
      <c r="C1973" s="97">
        <v>9</v>
      </c>
      <c r="D1973" s="98" t="s">
        <v>2298</v>
      </c>
      <c r="E1973" s="99">
        <v>42622</v>
      </c>
      <c r="F1973" s="99">
        <v>42643</v>
      </c>
      <c r="G1973" s="100">
        <f t="shared" ca="1" si="6797"/>
        <v>0</v>
      </c>
      <c r="H1973" s="96" t="s">
        <v>84</v>
      </c>
      <c r="I1973" s="96" t="s">
        <v>170</v>
      </c>
      <c r="J1973" s="96" t="s">
        <v>2809</v>
      </c>
      <c r="K1973" s="101" t="str">
        <f t="shared" ca="1" si="6798"/>
        <v>Completed</v>
      </c>
      <c r="L1973" s="97" t="s">
        <v>2943</v>
      </c>
      <c r="M1973" s="97" t="s">
        <v>58</v>
      </c>
      <c r="N1973" s="97" t="s">
        <v>78</v>
      </c>
      <c r="O1973" s="97" t="s">
        <v>60</v>
      </c>
      <c r="P1973" s="97" t="s">
        <v>61</v>
      </c>
      <c r="Q1973" s="97" t="s">
        <v>62</v>
      </c>
      <c r="R1973" s="102">
        <v>0</v>
      </c>
      <c r="S1973" s="102">
        <v>0</v>
      </c>
      <c r="T1973" s="103">
        <v>0</v>
      </c>
      <c r="U1973" s="103">
        <v>0</v>
      </c>
      <c r="V1973" s="101">
        <f t="shared" si="6799"/>
        <v>0</v>
      </c>
      <c r="W1973" s="101">
        <f t="shared" si="6800"/>
        <v>0</v>
      </c>
      <c r="X1973" s="103"/>
      <c r="Y1973" s="104" t="e">
        <f t="shared" si="6801"/>
        <v>#DIV/0!</v>
      </c>
      <c r="Z1973" s="105" t="e">
        <f t="shared" si="6802"/>
        <v>#DIV/0!</v>
      </c>
      <c r="AA1973" s="106">
        <f t="shared" si="6803"/>
        <v>0</v>
      </c>
      <c r="AB1973" s="107">
        <v>254.49</v>
      </c>
      <c r="AC1973" s="106">
        <f t="shared" si="6805"/>
        <v>254.49</v>
      </c>
      <c r="AD1973" s="108">
        <f t="shared" si="6806"/>
        <v>0</v>
      </c>
      <c r="AE1973" s="298">
        <v>0</v>
      </c>
      <c r="AF1973" s="109">
        <f t="shared" si="6807"/>
        <v>0</v>
      </c>
      <c r="AG1973" s="109">
        <v>0</v>
      </c>
      <c r="AH1973" s="109">
        <f t="shared" si="6808"/>
        <v>-254.49</v>
      </c>
      <c r="AI1973" s="341" t="e">
        <f t="shared" si="6809"/>
        <v>#DIV/0!</v>
      </c>
      <c r="AK1973"/>
    </row>
    <row r="1974" spans="1:37" ht="15" hidden="1" customHeight="1" x14ac:dyDescent="0.3">
      <c r="A1974" s="361" t="s">
        <v>2908</v>
      </c>
      <c r="B1974" s="97">
        <v>2016</v>
      </c>
      <c r="C1974" s="97">
        <v>9</v>
      </c>
      <c r="D1974" s="98" t="s">
        <v>2298</v>
      </c>
      <c r="E1974" s="99">
        <v>42622</v>
      </c>
      <c r="F1974" s="99">
        <v>42643</v>
      </c>
      <c r="G1974" s="100">
        <f t="shared" ref="G1974" ca="1" si="6965">IF($N$1&gt;F1974,0,(F1974-$N$1))</f>
        <v>0</v>
      </c>
      <c r="H1974" s="96" t="s">
        <v>84</v>
      </c>
      <c r="I1974" s="96" t="s">
        <v>170</v>
      </c>
      <c r="J1974" s="96" t="s">
        <v>2809</v>
      </c>
      <c r="K1974" s="101" t="str">
        <f t="shared" ref="K1974" ca="1" si="6966">IF(F1974=0,$L$3,(IF(G1974=0,$L$1,$L$2)))</f>
        <v>Completed</v>
      </c>
      <c r="L1974" s="97" t="s">
        <v>1372</v>
      </c>
      <c r="M1974" s="97" t="s">
        <v>58</v>
      </c>
      <c r="N1974" s="97" t="s">
        <v>78</v>
      </c>
      <c r="O1974" s="97" t="s">
        <v>60</v>
      </c>
      <c r="P1974" s="97" t="s">
        <v>61</v>
      </c>
      <c r="Q1974" s="97" t="s">
        <v>62</v>
      </c>
      <c r="R1974" s="102">
        <v>0.52567699999999995</v>
      </c>
      <c r="S1974" s="102">
        <v>1.5</v>
      </c>
      <c r="T1974" s="103">
        <v>319398</v>
      </c>
      <c r="U1974" s="103">
        <f>T1974</f>
        <v>319398</v>
      </c>
      <c r="V1974" s="101">
        <f t="shared" ref="V1974" si="6967">IF(U1974&gt;T1974,0,T1974-U1974)</f>
        <v>0</v>
      </c>
      <c r="W1974" s="101">
        <f t="shared" ref="W1974" si="6968">IF(U1974&gt;T1974,T1974,U1974)</f>
        <v>319398</v>
      </c>
      <c r="X1974" s="103"/>
      <c r="Y1974" s="104">
        <f t="shared" ref="Y1974" si="6969">X1974/U1974</f>
        <v>0</v>
      </c>
      <c r="Z1974" s="105" t="e">
        <f t="shared" ref="Z1974" si="6970">AE1974/X1974</f>
        <v>#DIV/0!</v>
      </c>
      <c r="AA1974" s="106">
        <f t="shared" ref="AA1974" si="6971">IF(O1974="cpv",(T1974*R1974),(T1974/1000*R1974))</f>
        <v>167.900182446</v>
      </c>
      <c r="AB1974" s="107">
        <f t="shared" ref="AB1974" si="6972">IF(O1974="cpv",(IF(V1974&gt;0,U1974*R1974,AA1974)),(IF(V1974&gt;0,U1974/1000*R1974,AA1974)))</f>
        <v>167.900182446</v>
      </c>
      <c r="AC1974" s="106">
        <f t="shared" ref="AC1974" si="6973">AB1974-AA1974</f>
        <v>0</v>
      </c>
      <c r="AD1974" s="108">
        <f t="shared" ref="AD1974" si="6974">IF(O1974="cpv",(T1974*S1974),(T1974/1000*S1974))</f>
        <v>479.09700000000004</v>
      </c>
      <c r="AE1974" s="298">
        <v>373.53</v>
      </c>
      <c r="AF1974" s="109">
        <f t="shared" ref="AF1974" si="6975">AE1974-AD1974</f>
        <v>-105.56700000000006</v>
      </c>
      <c r="AG1974" s="109">
        <v>0</v>
      </c>
      <c r="AH1974" s="109">
        <f t="shared" ref="AH1974" si="6976">AE1974-AB1974-AG1974</f>
        <v>205.62981755399997</v>
      </c>
      <c r="AI1974" s="341">
        <f t="shared" ref="AI1974" si="6977">AH1974/AE1974</f>
        <v>0.55050415643723394</v>
      </c>
      <c r="AK1974"/>
    </row>
    <row r="1975" spans="1:37" ht="15.75" hidden="1" customHeight="1" thickBot="1" x14ac:dyDescent="0.3">
      <c r="A1975" s="360" t="s">
        <v>2808</v>
      </c>
      <c r="B1975" s="157">
        <v>2016</v>
      </c>
      <c r="C1975" s="157">
        <v>9</v>
      </c>
      <c r="D1975" s="342" t="s">
        <v>2298</v>
      </c>
      <c r="E1975" s="159">
        <v>42622</v>
      </c>
      <c r="F1975" s="159">
        <v>42643</v>
      </c>
      <c r="G1975" s="343">
        <f t="shared" ca="1" si="6797"/>
        <v>0</v>
      </c>
      <c r="H1975" s="156" t="s">
        <v>84</v>
      </c>
      <c r="I1975" s="156" t="s">
        <v>170</v>
      </c>
      <c r="J1975" s="156" t="s">
        <v>2809</v>
      </c>
      <c r="K1975" s="344" t="str">
        <f t="shared" ca="1" si="6798"/>
        <v>Completed</v>
      </c>
      <c r="L1975" s="157" t="s">
        <v>175</v>
      </c>
      <c r="M1975" s="157" t="s">
        <v>58</v>
      </c>
      <c r="N1975" s="157" t="s">
        <v>59</v>
      </c>
      <c r="O1975" s="157" t="s">
        <v>60</v>
      </c>
      <c r="P1975" s="157" t="s">
        <v>61</v>
      </c>
      <c r="Q1975" s="157" t="s">
        <v>62</v>
      </c>
      <c r="R1975" s="158">
        <v>1</v>
      </c>
      <c r="S1975" s="158">
        <v>1.5</v>
      </c>
      <c r="T1975" s="345">
        <v>1000000</v>
      </c>
      <c r="U1975" s="345">
        <v>320367</v>
      </c>
      <c r="V1975" s="344">
        <f t="shared" si="6799"/>
        <v>679633</v>
      </c>
      <c r="W1975" s="344">
        <f t="shared" si="6800"/>
        <v>320367</v>
      </c>
      <c r="X1975" s="345">
        <v>90</v>
      </c>
      <c r="Y1975" s="346">
        <f t="shared" si="6801"/>
        <v>2.8092781091685476E-4</v>
      </c>
      <c r="Z1975" s="347">
        <f t="shared" si="6802"/>
        <v>3.3333333333333335</v>
      </c>
      <c r="AA1975" s="348">
        <f t="shared" si="6803"/>
        <v>1000</v>
      </c>
      <c r="AB1975" s="349">
        <v>102.73757999999999</v>
      </c>
      <c r="AC1975" s="348">
        <f t="shared" si="6805"/>
        <v>-897.26242000000002</v>
      </c>
      <c r="AD1975" s="350">
        <f t="shared" si="6806"/>
        <v>1500</v>
      </c>
      <c r="AE1975" s="351">
        <v>300</v>
      </c>
      <c r="AF1975" s="352">
        <f t="shared" si="6807"/>
        <v>-1200</v>
      </c>
      <c r="AG1975" s="352">
        <v>0</v>
      </c>
      <c r="AH1975" s="352">
        <f t="shared" si="6808"/>
        <v>197.26242000000002</v>
      </c>
      <c r="AI1975" s="353">
        <f t="shared" si="6809"/>
        <v>0.65754140000000005</v>
      </c>
      <c r="AJ1975" s="466"/>
      <c r="AK1975"/>
    </row>
    <row r="1976" spans="1:37" ht="15.75" hidden="1" customHeight="1" thickBot="1" x14ac:dyDescent="0.3">
      <c r="A1976" s="362" t="s">
        <v>2811</v>
      </c>
      <c r="B1976" s="141">
        <v>2016</v>
      </c>
      <c r="C1976" s="141">
        <v>9</v>
      </c>
      <c r="D1976" s="142" t="s">
        <v>2298</v>
      </c>
      <c r="E1976" s="143">
        <v>42621</v>
      </c>
      <c r="F1976" s="143">
        <v>42643</v>
      </c>
      <c r="G1976" s="144">
        <f t="shared" ca="1" si="6797"/>
        <v>0</v>
      </c>
      <c r="H1976" s="145" t="s">
        <v>84</v>
      </c>
      <c r="I1976" s="145" t="s">
        <v>170</v>
      </c>
      <c r="J1976" s="145" t="s">
        <v>2817</v>
      </c>
      <c r="K1976" s="146" t="str">
        <f t="shared" ca="1" si="6798"/>
        <v>Completed</v>
      </c>
      <c r="L1976" s="141" t="s">
        <v>57</v>
      </c>
      <c r="M1976" s="141" t="s">
        <v>58</v>
      </c>
      <c r="N1976" s="141" t="s">
        <v>108</v>
      </c>
      <c r="O1976" s="141" t="s">
        <v>109</v>
      </c>
      <c r="P1976" s="141" t="s">
        <v>100</v>
      </c>
      <c r="Q1976" s="141" t="s">
        <v>101</v>
      </c>
      <c r="R1976" s="147">
        <v>1.4999999999999999E-2</v>
      </c>
      <c r="S1976" s="147">
        <v>3.3000000000000002E-2</v>
      </c>
      <c r="T1976" s="148">
        <v>205000</v>
      </c>
      <c r="U1976" s="148">
        <v>205000</v>
      </c>
      <c r="V1976" s="146">
        <f t="shared" si="6799"/>
        <v>0</v>
      </c>
      <c r="W1976" s="146">
        <f t="shared" si="6800"/>
        <v>205000</v>
      </c>
      <c r="X1976" s="148"/>
      <c r="Y1976" s="149">
        <f t="shared" si="6801"/>
        <v>0</v>
      </c>
      <c r="Z1976" s="150" t="e">
        <f t="shared" si="6802"/>
        <v>#DIV/0!</v>
      </c>
      <c r="AA1976" s="151">
        <f t="shared" si="6803"/>
        <v>3075</v>
      </c>
      <c r="AB1976" s="152">
        <f t="shared" si="6804"/>
        <v>3075</v>
      </c>
      <c r="AC1976" s="151">
        <f t="shared" si="6805"/>
        <v>0</v>
      </c>
      <c r="AD1976" s="153">
        <f t="shared" si="6806"/>
        <v>6765</v>
      </c>
      <c r="AE1976" s="295">
        <v>6779.36</v>
      </c>
      <c r="AF1976" s="154">
        <f t="shared" si="6807"/>
        <v>14.359999999999673</v>
      </c>
      <c r="AG1976" s="154">
        <v>0</v>
      </c>
      <c r="AH1976" s="154">
        <f t="shared" si="6808"/>
        <v>3704.3599999999997</v>
      </c>
      <c r="AI1976" s="354">
        <f t="shared" si="6809"/>
        <v>0.54641736093082527</v>
      </c>
      <c r="AK1976"/>
    </row>
    <row r="1977" spans="1:37" ht="15.75" hidden="1" customHeight="1" thickBot="1" x14ac:dyDescent="0.3">
      <c r="A1977" s="362" t="s">
        <v>2810</v>
      </c>
      <c r="B1977" s="141">
        <v>2016</v>
      </c>
      <c r="C1977" s="141">
        <v>9</v>
      </c>
      <c r="D1977" s="142" t="s">
        <v>2298</v>
      </c>
      <c r="E1977" s="143">
        <v>42621</v>
      </c>
      <c r="F1977" s="143">
        <v>42643</v>
      </c>
      <c r="G1977" s="144">
        <f t="shared" ca="1" si="6797"/>
        <v>0</v>
      </c>
      <c r="H1977" s="145" t="s">
        <v>84</v>
      </c>
      <c r="I1977" s="145" t="s">
        <v>170</v>
      </c>
      <c r="J1977" s="145" t="s">
        <v>2816</v>
      </c>
      <c r="K1977" s="146" t="str">
        <f t="shared" ca="1" si="6798"/>
        <v>Completed</v>
      </c>
      <c r="L1977" s="141" t="s">
        <v>57</v>
      </c>
      <c r="M1977" s="141" t="s">
        <v>58</v>
      </c>
      <c r="N1977" s="141" t="s">
        <v>108</v>
      </c>
      <c r="O1977" s="141" t="s">
        <v>109</v>
      </c>
      <c r="P1977" s="141" t="s">
        <v>100</v>
      </c>
      <c r="Q1977" s="141" t="s">
        <v>101</v>
      </c>
      <c r="R1977" s="147">
        <v>1.4999999999999999E-2</v>
      </c>
      <c r="S1977" s="147">
        <v>3.3000000000000002E-2</v>
      </c>
      <c r="T1977" s="148">
        <v>205000</v>
      </c>
      <c r="U1977" s="148">
        <v>205000</v>
      </c>
      <c r="V1977" s="146">
        <f t="shared" si="6799"/>
        <v>0</v>
      </c>
      <c r="W1977" s="146">
        <f t="shared" si="6800"/>
        <v>205000</v>
      </c>
      <c r="X1977" s="148"/>
      <c r="Y1977" s="149">
        <f t="shared" si="6801"/>
        <v>0</v>
      </c>
      <c r="Z1977" s="150" t="e">
        <f t="shared" si="6802"/>
        <v>#DIV/0!</v>
      </c>
      <c r="AA1977" s="151">
        <f t="shared" si="6803"/>
        <v>3075</v>
      </c>
      <c r="AB1977" s="152">
        <f t="shared" si="6804"/>
        <v>3075</v>
      </c>
      <c r="AC1977" s="151">
        <f t="shared" si="6805"/>
        <v>0</v>
      </c>
      <c r="AD1977" s="153">
        <f t="shared" si="6806"/>
        <v>6765</v>
      </c>
      <c r="AE1977" s="295">
        <v>6783.12</v>
      </c>
      <c r="AF1977" s="154">
        <f t="shared" si="6807"/>
        <v>18.119999999999891</v>
      </c>
      <c r="AG1977" s="154">
        <v>0</v>
      </c>
      <c r="AH1977" s="154">
        <f t="shared" si="6808"/>
        <v>3708.12</v>
      </c>
      <c r="AI1977" s="354">
        <f t="shared" si="6809"/>
        <v>0.54666878958355447</v>
      </c>
      <c r="AK1977"/>
    </row>
    <row r="1978" spans="1:37" ht="15.75" hidden="1" customHeight="1" thickBot="1" x14ac:dyDescent="0.3">
      <c r="A1978" s="362" t="s">
        <v>2812</v>
      </c>
      <c r="B1978" s="141">
        <v>2016</v>
      </c>
      <c r="C1978" s="141">
        <v>9</v>
      </c>
      <c r="D1978" s="142" t="s">
        <v>2298</v>
      </c>
      <c r="E1978" s="143">
        <v>42621</v>
      </c>
      <c r="F1978" s="143">
        <v>42643</v>
      </c>
      <c r="G1978" s="144">
        <f t="shared" ca="1" si="6797"/>
        <v>0</v>
      </c>
      <c r="H1978" s="145" t="s">
        <v>84</v>
      </c>
      <c r="I1978" s="145" t="s">
        <v>170</v>
      </c>
      <c r="J1978" s="145" t="s">
        <v>2815</v>
      </c>
      <c r="K1978" s="146" t="str">
        <f t="shared" ca="1" si="6798"/>
        <v>Completed</v>
      </c>
      <c r="L1978" s="141" t="s">
        <v>57</v>
      </c>
      <c r="M1978" s="141" t="s">
        <v>58</v>
      </c>
      <c r="N1978" s="141" t="s">
        <v>108</v>
      </c>
      <c r="O1978" s="141" t="s">
        <v>109</v>
      </c>
      <c r="P1978" s="141" t="s">
        <v>100</v>
      </c>
      <c r="Q1978" s="141" t="s">
        <v>101</v>
      </c>
      <c r="R1978" s="147">
        <v>1.4999999999999999E-2</v>
      </c>
      <c r="S1978" s="147">
        <v>3.3000000000000002E-2</v>
      </c>
      <c r="T1978" s="148">
        <v>205000</v>
      </c>
      <c r="U1978" s="148">
        <v>205000</v>
      </c>
      <c r="V1978" s="146">
        <f t="shared" si="6799"/>
        <v>0</v>
      </c>
      <c r="W1978" s="146">
        <f t="shared" si="6800"/>
        <v>205000</v>
      </c>
      <c r="X1978" s="148"/>
      <c r="Y1978" s="149">
        <f t="shared" si="6801"/>
        <v>0</v>
      </c>
      <c r="Z1978" s="150" t="e">
        <f t="shared" si="6802"/>
        <v>#DIV/0!</v>
      </c>
      <c r="AA1978" s="151">
        <f t="shared" si="6803"/>
        <v>3075</v>
      </c>
      <c r="AB1978" s="152">
        <f t="shared" si="6804"/>
        <v>3075</v>
      </c>
      <c r="AC1978" s="151">
        <f t="shared" si="6805"/>
        <v>0</v>
      </c>
      <c r="AD1978" s="153">
        <f t="shared" si="6806"/>
        <v>6765</v>
      </c>
      <c r="AE1978" s="295">
        <v>6786.09</v>
      </c>
      <c r="AF1978" s="154">
        <f t="shared" si="6807"/>
        <v>21.090000000000146</v>
      </c>
      <c r="AG1978" s="154">
        <v>0</v>
      </c>
      <c r="AH1978" s="154">
        <f t="shared" si="6808"/>
        <v>3711.09</v>
      </c>
      <c r="AI1978" s="354">
        <f t="shared" si="6809"/>
        <v>0.54686719451112498</v>
      </c>
      <c r="AK1978"/>
    </row>
    <row r="1979" spans="1:37" ht="15.75" hidden="1" customHeight="1" thickBot="1" x14ac:dyDescent="0.3">
      <c r="A1979" s="362" t="s">
        <v>2813</v>
      </c>
      <c r="B1979" s="141">
        <v>2016</v>
      </c>
      <c r="C1979" s="141">
        <v>9</v>
      </c>
      <c r="D1979" s="142" t="s">
        <v>2298</v>
      </c>
      <c r="E1979" s="143">
        <v>42621</v>
      </c>
      <c r="F1979" s="143">
        <v>42643</v>
      </c>
      <c r="G1979" s="144">
        <f t="shared" ca="1" si="6797"/>
        <v>0</v>
      </c>
      <c r="H1979" s="145" t="s">
        <v>84</v>
      </c>
      <c r="I1979" s="145" t="s">
        <v>170</v>
      </c>
      <c r="J1979" s="145" t="s">
        <v>2814</v>
      </c>
      <c r="K1979" s="146" t="str">
        <f t="shared" ca="1" si="6798"/>
        <v>Completed</v>
      </c>
      <c r="L1979" s="141" t="s">
        <v>57</v>
      </c>
      <c r="M1979" s="141" t="s">
        <v>58</v>
      </c>
      <c r="N1979" s="141" t="s">
        <v>108</v>
      </c>
      <c r="O1979" s="141" t="s">
        <v>109</v>
      </c>
      <c r="P1979" s="141" t="s">
        <v>100</v>
      </c>
      <c r="Q1979" s="141" t="s">
        <v>101</v>
      </c>
      <c r="R1979" s="147">
        <v>1.4999999999999999E-2</v>
      </c>
      <c r="S1979" s="147">
        <v>3.3000000000000002E-2</v>
      </c>
      <c r="T1979" s="148">
        <v>61000</v>
      </c>
      <c r="U1979" s="148">
        <v>61000</v>
      </c>
      <c r="V1979" s="146">
        <f t="shared" si="6799"/>
        <v>0</v>
      </c>
      <c r="W1979" s="146">
        <f t="shared" si="6800"/>
        <v>61000</v>
      </c>
      <c r="X1979" s="148"/>
      <c r="Y1979" s="149">
        <f t="shared" si="6801"/>
        <v>0</v>
      </c>
      <c r="Z1979" s="150" t="e">
        <f t="shared" si="6802"/>
        <v>#DIV/0!</v>
      </c>
      <c r="AA1979" s="151">
        <f t="shared" si="6803"/>
        <v>915</v>
      </c>
      <c r="AB1979" s="152">
        <f t="shared" si="6804"/>
        <v>915</v>
      </c>
      <c r="AC1979" s="151">
        <f t="shared" si="6805"/>
        <v>0</v>
      </c>
      <c r="AD1979" s="153">
        <f t="shared" si="6806"/>
        <v>2013</v>
      </c>
      <c r="AE1979" s="295">
        <v>2027.26</v>
      </c>
      <c r="AF1979" s="154">
        <f t="shared" si="6807"/>
        <v>14.259999999999991</v>
      </c>
      <c r="AG1979" s="154">
        <v>0</v>
      </c>
      <c r="AH1979" s="154">
        <f t="shared" si="6808"/>
        <v>1112.26</v>
      </c>
      <c r="AI1979" s="354">
        <f t="shared" si="6809"/>
        <v>0.5486518749445064</v>
      </c>
      <c r="AK1979"/>
    </row>
    <row r="1980" spans="1:37" ht="15" hidden="1" customHeight="1" x14ac:dyDescent="0.3">
      <c r="A1980" s="359" t="s">
        <v>2818</v>
      </c>
      <c r="B1980" s="111">
        <v>2016</v>
      </c>
      <c r="C1980" s="111">
        <v>9</v>
      </c>
      <c r="D1980" s="112" t="s">
        <v>2298</v>
      </c>
      <c r="E1980" s="113">
        <v>42621</v>
      </c>
      <c r="F1980" s="113">
        <v>42643</v>
      </c>
      <c r="G1980" s="114">
        <f t="shared" ca="1" si="6797"/>
        <v>0</v>
      </c>
      <c r="H1980" s="115" t="s">
        <v>84</v>
      </c>
      <c r="I1980" s="115" t="s">
        <v>170</v>
      </c>
      <c r="J1980" s="115" t="s">
        <v>2820</v>
      </c>
      <c r="K1980" s="116" t="str">
        <f t="shared" ca="1" si="6798"/>
        <v>Completed</v>
      </c>
      <c r="L1980" s="111" t="s">
        <v>82</v>
      </c>
      <c r="M1980" s="111" t="s">
        <v>58</v>
      </c>
      <c r="N1980" s="111" t="s">
        <v>78</v>
      </c>
      <c r="O1980" s="111" t="s">
        <v>60</v>
      </c>
      <c r="P1980" s="111" t="s">
        <v>61</v>
      </c>
      <c r="Q1980" s="111" t="s">
        <v>62</v>
      </c>
      <c r="R1980" s="117">
        <v>0.5</v>
      </c>
      <c r="S1980" s="117">
        <v>4.5</v>
      </c>
      <c r="T1980" s="118">
        <v>1250000</v>
      </c>
      <c r="U1980" s="118">
        <v>881554</v>
      </c>
      <c r="V1980" s="116">
        <f t="shared" si="6799"/>
        <v>368446</v>
      </c>
      <c r="W1980" s="116">
        <f t="shared" si="6800"/>
        <v>881554</v>
      </c>
      <c r="X1980" s="118"/>
      <c r="Y1980" s="119">
        <f t="shared" si="6801"/>
        <v>0</v>
      </c>
      <c r="Z1980" s="120" t="e">
        <f t="shared" si="6802"/>
        <v>#DIV/0!</v>
      </c>
      <c r="AA1980" s="121">
        <f t="shared" si="6803"/>
        <v>625</v>
      </c>
      <c r="AB1980" s="122">
        <f t="shared" si="6804"/>
        <v>440.77699999999999</v>
      </c>
      <c r="AC1980" s="121">
        <f t="shared" si="6805"/>
        <v>-184.22300000000001</v>
      </c>
      <c r="AD1980" s="123">
        <f t="shared" si="6806"/>
        <v>5625</v>
      </c>
      <c r="AE1980" s="293">
        <v>3284.07</v>
      </c>
      <c r="AF1980" s="124">
        <f t="shared" si="6807"/>
        <v>-2340.9299999999998</v>
      </c>
      <c r="AG1980" s="124">
        <v>0</v>
      </c>
      <c r="AH1980" s="124">
        <f t="shared" si="6808"/>
        <v>2843.2930000000001</v>
      </c>
      <c r="AI1980" s="340">
        <f t="shared" si="6809"/>
        <v>0.8657833115615684</v>
      </c>
      <c r="AK1980"/>
    </row>
    <row r="1981" spans="1:37" ht="15.75" hidden="1" customHeight="1" thickBot="1" x14ac:dyDescent="0.3">
      <c r="A1981" s="360" t="s">
        <v>2819</v>
      </c>
      <c r="B1981" s="157">
        <v>2016</v>
      </c>
      <c r="C1981" s="157">
        <v>9</v>
      </c>
      <c r="D1981" s="342" t="s">
        <v>2298</v>
      </c>
      <c r="E1981" s="159">
        <v>42621</v>
      </c>
      <c r="F1981" s="159">
        <v>42643</v>
      </c>
      <c r="G1981" s="343">
        <f t="shared" ca="1" si="6797"/>
        <v>0</v>
      </c>
      <c r="H1981" s="156" t="s">
        <v>84</v>
      </c>
      <c r="I1981" s="156" t="s">
        <v>170</v>
      </c>
      <c r="J1981" s="156" t="s">
        <v>2820</v>
      </c>
      <c r="K1981" s="344" t="str">
        <f t="shared" ca="1" si="6798"/>
        <v>Completed</v>
      </c>
      <c r="L1981" s="157" t="s">
        <v>57</v>
      </c>
      <c r="M1981" s="157" t="s">
        <v>58</v>
      </c>
      <c r="N1981" s="157" t="s">
        <v>78</v>
      </c>
      <c r="O1981" s="157" t="s">
        <v>60</v>
      </c>
      <c r="P1981" s="157" t="s">
        <v>61</v>
      </c>
      <c r="Q1981" s="157" t="s">
        <v>62</v>
      </c>
      <c r="R1981" s="158">
        <v>2.5</v>
      </c>
      <c r="S1981" s="158">
        <v>4.5</v>
      </c>
      <c r="T1981" s="345">
        <v>695378</v>
      </c>
      <c r="U1981" s="345">
        <v>695378</v>
      </c>
      <c r="V1981" s="344">
        <f t="shared" si="6799"/>
        <v>0</v>
      </c>
      <c r="W1981" s="344">
        <f t="shared" si="6800"/>
        <v>695378</v>
      </c>
      <c r="X1981" s="345"/>
      <c r="Y1981" s="346">
        <f t="shared" si="6801"/>
        <v>0</v>
      </c>
      <c r="Z1981" s="347" t="e">
        <f t="shared" si="6802"/>
        <v>#DIV/0!</v>
      </c>
      <c r="AA1981" s="348">
        <f t="shared" si="6803"/>
        <v>1738.4450000000002</v>
      </c>
      <c r="AB1981" s="349">
        <f t="shared" si="6804"/>
        <v>1738.4450000000002</v>
      </c>
      <c r="AC1981" s="348">
        <f t="shared" si="6805"/>
        <v>0</v>
      </c>
      <c r="AD1981" s="350">
        <f t="shared" si="6806"/>
        <v>3129.201</v>
      </c>
      <c r="AE1981" s="351">
        <v>3000</v>
      </c>
      <c r="AF1981" s="352">
        <f t="shared" si="6807"/>
        <v>-129.20100000000002</v>
      </c>
      <c r="AG1981" s="352">
        <v>0</v>
      </c>
      <c r="AH1981" s="352">
        <f t="shared" si="6808"/>
        <v>1261.5549999999998</v>
      </c>
      <c r="AI1981" s="353">
        <f t="shared" si="6809"/>
        <v>0.42051833333333327</v>
      </c>
      <c r="AK1981"/>
    </row>
    <row r="1982" spans="1:37" ht="15" hidden="1" customHeight="1" x14ac:dyDescent="0.3">
      <c r="A1982" s="359" t="s">
        <v>2821</v>
      </c>
      <c r="B1982" s="111">
        <v>2016</v>
      </c>
      <c r="C1982" s="111">
        <v>9</v>
      </c>
      <c r="D1982" s="112" t="s">
        <v>2298</v>
      </c>
      <c r="E1982" s="113">
        <v>42637</v>
      </c>
      <c r="F1982" s="113">
        <v>42639</v>
      </c>
      <c r="G1982" s="114">
        <f t="shared" ca="1" si="6797"/>
        <v>0</v>
      </c>
      <c r="H1982" s="115" t="s">
        <v>84</v>
      </c>
      <c r="I1982" s="115" t="s">
        <v>170</v>
      </c>
      <c r="J1982" s="115" t="s">
        <v>2823</v>
      </c>
      <c r="K1982" s="116" t="str">
        <f t="shared" ca="1" si="6798"/>
        <v>Completed</v>
      </c>
      <c r="L1982" s="111" t="s">
        <v>1773</v>
      </c>
      <c r="M1982" s="111" t="s">
        <v>58</v>
      </c>
      <c r="N1982" s="111" t="s">
        <v>59</v>
      </c>
      <c r="O1982" s="111" t="s">
        <v>60</v>
      </c>
      <c r="P1982" s="111" t="s">
        <v>61</v>
      </c>
      <c r="Q1982" s="111" t="s">
        <v>62</v>
      </c>
      <c r="R1982" s="117">
        <v>0.35</v>
      </c>
      <c r="S1982" s="117">
        <v>2</v>
      </c>
      <c r="T1982" s="118">
        <v>2000000</v>
      </c>
      <c r="U1982" s="118">
        <v>2000004</v>
      </c>
      <c r="V1982" s="116">
        <f t="shared" si="6799"/>
        <v>0</v>
      </c>
      <c r="W1982" s="116">
        <f t="shared" si="6800"/>
        <v>2000000</v>
      </c>
      <c r="X1982" s="118">
        <v>541</v>
      </c>
      <c r="Y1982" s="119">
        <f t="shared" si="6801"/>
        <v>2.7049945900108199E-4</v>
      </c>
      <c r="Z1982" s="120">
        <f t="shared" si="6802"/>
        <v>3.6968576709796674</v>
      </c>
      <c r="AA1982" s="121">
        <f t="shared" si="6803"/>
        <v>700</v>
      </c>
      <c r="AB1982" s="122">
        <f t="shared" si="6804"/>
        <v>700</v>
      </c>
      <c r="AC1982" s="121">
        <f t="shared" si="6805"/>
        <v>0</v>
      </c>
      <c r="AD1982" s="123">
        <f t="shared" si="6806"/>
        <v>4000</v>
      </c>
      <c r="AE1982" s="293">
        <v>2000</v>
      </c>
      <c r="AF1982" s="124">
        <f t="shared" si="6807"/>
        <v>-2000</v>
      </c>
      <c r="AG1982" s="124">
        <v>0</v>
      </c>
      <c r="AH1982" s="124">
        <f t="shared" si="6808"/>
        <v>1300</v>
      </c>
      <c r="AI1982" s="125">
        <f t="shared" si="6809"/>
        <v>0.65</v>
      </c>
      <c r="AK1982"/>
    </row>
    <row r="1983" spans="1:37" ht="15.75" hidden="1" customHeight="1" thickBot="1" x14ac:dyDescent="0.3">
      <c r="A1983" s="360" t="s">
        <v>2822</v>
      </c>
      <c r="B1983" s="157">
        <v>2016</v>
      </c>
      <c r="C1983" s="157">
        <v>9</v>
      </c>
      <c r="D1983" s="342" t="s">
        <v>2298</v>
      </c>
      <c r="E1983" s="159">
        <v>42637</v>
      </c>
      <c r="F1983" s="159">
        <v>42639</v>
      </c>
      <c r="G1983" s="343">
        <f t="shared" ca="1" si="6797"/>
        <v>0</v>
      </c>
      <c r="H1983" s="156" t="s">
        <v>84</v>
      </c>
      <c r="I1983" s="156" t="s">
        <v>170</v>
      </c>
      <c r="J1983" s="156" t="s">
        <v>2823</v>
      </c>
      <c r="K1983" s="344" t="str">
        <f t="shared" ca="1" si="6798"/>
        <v>Completed</v>
      </c>
      <c r="L1983" s="157" t="s">
        <v>2120</v>
      </c>
      <c r="M1983" s="157" t="s">
        <v>58</v>
      </c>
      <c r="N1983" s="157" t="s">
        <v>59</v>
      </c>
      <c r="O1983" s="157" t="s">
        <v>60</v>
      </c>
      <c r="P1983" s="157" t="s">
        <v>61</v>
      </c>
      <c r="Q1983" s="157" t="s">
        <v>62</v>
      </c>
      <c r="R1983" s="158">
        <v>0.35</v>
      </c>
      <c r="S1983" s="158">
        <v>2</v>
      </c>
      <c r="T1983" s="345">
        <v>2000000</v>
      </c>
      <c r="U1983" s="345">
        <v>2001883</v>
      </c>
      <c r="V1983" s="344">
        <f t="shared" si="6799"/>
        <v>0</v>
      </c>
      <c r="W1983" s="344">
        <f t="shared" si="6800"/>
        <v>2000000</v>
      </c>
      <c r="X1983" s="345">
        <v>362</v>
      </c>
      <c r="Y1983" s="346">
        <f t="shared" si="6801"/>
        <v>1.8082974879151279E-4</v>
      </c>
      <c r="Z1983" s="347">
        <f t="shared" si="6802"/>
        <v>5.5248618784530388</v>
      </c>
      <c r="AA1983" s="348">
        <f t="shared" si="6803"/>
        <v>700</v>
      </c>
      <c r="AB1983" s="349">
        <f t="shared" si="6804"/>
        <v>700</v>
      </c>
      <c r="AC1983" s="348">
        <f t="shared" si="6805"/>
        <v>0</v>
      </c>
      <c r="AD1983" s="350">
        <f t="shared" si="6806"/>
        <v>4000</v>
      </c>
      <c r="AE1983" s="351">
        <v>2000</v>
      </c>
      <c r="AF1983" s="352">
        <f t="shared" si="6807"/>
        <v>-2000</v>
      </c>
      <c r="AG1983" s="352">
        <v>0</v>
      </c>
      <c r="AH1983" s="352">
        <f t="shared" si="6808"/>
        <v>1300</v>
      </c>
      <c r="AI1983" s="487">
        <f t="shared" si="6809"/>
        <v>0.65</v>
      </c>
      <c r="AK1983"/>
    </row>
    <row r="1984" spans="1:37" ht="15" hidden="1" customHeight="1" x14ac:dyDescent="0.3">
      <c r="A1984" s="359" t="s">
        <v>2824</v>
      </c>
      <c r="B1984" s="111">
        <v>2016</v>
      </c>
      <c r="C1984" s="111">
        <v>9</v>
      </c>
      <c r="D1984" s="112" t="s">
        <v>2298</v>
      </c>
      <c r="E1984" s="113">
        <v>42637</v>
      </c>
      <c r="F1984" s="113">
        <v>42639</v>
      </c>
      <c r="G1984" s="114">
        <f t="shared" ca="1" si="6797"/>
        <v>0</v>
      </c>
      <c r="H1984" s="115" t="s">
        <v>84</v>
      </c>
      <c r="I1984" s="115" t="s">
        <v>170</v>
      </c>
      <c r="J1984" s="115" t="s">
        <v>2826</v>
      </c>
      <c r="K1984" s="116" t="str">
        <f t="shared" ca="1" si="6798"/>
        <v>Completed</v>
      </c>
      <c r="L1984" s="111" t="s">
        <v>77</v>
      </c>
      <c r="M1984" s="111" t="s">
        <v>58</v>
      </c>
      <c r="N1984" s="111" t="s">
        <v>78</v>
      </c>
      <c r="O1984" s="111" t="s">
        <v>60</v>
      </c>
      <c r="P1984" s="111" t="s">
        <v>79</v>
      </c>
      <c r="Q1984" s="111" t="s">
        <v>79</v>
      </c>
      <c r="R1984" s="117">
        <v>1.25</v>
      </c>
      <c r="S1984" s="117">
        <v>4</v>
      </c>
      <c r="T1984" s="118">
        <v>250000</v>
      </c>
      <c r="U1984" s="118">
        <v>94412</v>
      </c>
      <c r="V1984" s="116">
        <f t="shared" si="6799"/>
        <v>155588</v>
      </c>
      <c r="W1984" s="116">
        <f t="shared" si="6800"/>
        <v>94412</v>
      </c>
      <c r="X1984" s="118"/>
      <c r="Y1984" s="119">
        <f t="shared" si="6801"/>
        <v>0</v>
      </c>
      <c r="Z1984" s="120" t="e">
        <f t="shared" si="6802"/>
        <v>#DIV/0!</v>
      </c>
      <c r="AA1984" s="121">
        <f t="shared" si="6803"/>
        <v>312.5</v>
      </c>
      <c r="AB1984" s="122">
        <f t="shared" si="6804"/>
        <v>118.01500000000001</v>
      </c>
      <c r="AC1984" s="121">
        <f t="shared" si="6805"/>
        <v>-194.48499999999999</v>
      </c>
      <c r="AD1984" s="123">
        <f t="shared" si="6806"/>
        <v>1000</v>
      </c>
      <c r="AE1984" s="293">
        <v>172.73</v>
      </c>
      <c r="AF1984" s="124">
        <f t="shared" si="6807"/>
        <v>-827.27</v>
      </c>
      <c r="AG1984" s="124">
        <v>0</v>
      </c>
      <c r="AH1984" s="124">
        <f t="shared" si="6808"/>
        <v>54.714999999999975</v>
      </c>
      <c r="AI1984" s="340">
        <f t="shared" si="6809"/>
        <v>0.31676605106235151</v>
      </c>
      <c r="AK1984"/>
    </row>
    <row r="1985" spans="1:37" ht="15.75" hidden="1" customHeight="1" thickBot="1" x14ac:dyDescent="0.3">
      <c r="A1985" s="360" t="s">
        <v>2825</v>
      </c>
      <c r="B1985" s="157">
        <v>2016</v>
      </c>
      <c r="C1985" s="157">
        <v>9</v>
      </c>
      <c r="D1985" s="342" t="s">
        <v>2298</v>
      </c>
      <c r="E1985" s="159">
        <v>42637</v>
      </c>
      <c r="F1985" s="159">
        <v>42639</v>
      </c>
      <c r="G1985" s="343">
        <f t="shared" ca="1" si="6797"/>
        <v>0</v>
      </c>
      <c r="H1985" s="156" t="s">
        <v>84</v>
      </c>
      <c r="I1985" s="156" t="s">
        <v>170</v>
      </c>
      <c r="J1985" s="156" t="s">
        <v>2826</v>
      </c>
      <c r="K1985" s="344" t="str">
        <f t="shared" ca="1" si="6798"/>
        <v>Completed</v>
      </c>
      <c r="L1985" s="157" t="s">
        <v>82</v>
      </c>
      <c r="M1985" s="157" t="s">
        <v>58</v>
      </c>
      <c r="N1985" s="157" t="s">
        <v>78</v>
      </c>
      <c r="O1985" s="157" t="s">
        <v>60</v>
      </c>
      <c r="P1985" s="157" t="s">
        <v>79</v>
      </c>
      <c r="Q1985" s="157" t="s">
        <v>79</v>
      </c>
      <c r="R1985" s="158">
        <v>0.5</v>
      </c>
      <c r="S1985" s="158">
        <v>4</v>
      </c>
      <c r="T1985" s="345">
        <v>1000000</v>
      </c>
      <c r="U1985" s="345">
        <v>870210</v>
      </c>
      <c r="V1985" s="344">
        <f t="shared" si="6799"/>
        <v>129790</v>
      </c>
      <c r="W1985" s="344">
        <f t="shared" si="6800"/>
        <v>870210</v>
      </c>
      <c r="X1985" s="345"/>
      <c r="Y1985" s="346">
        <f t="shared" si="6801"/>
        <v>0</v>
      </c>
      <c r="Z1985" s="347" t="e">
        <f t="shared" si="6802"/>
        <v>#DIV/0!</v>
      </c>
      <c r="AA1985" s="348">
        <f t="shared" si="6803"/>
        <v>500</v>
      </c>
      <c r="AB1985" s="349">
        <f t="shared" si="6804"/>
        <v>435.10500000000002</v>
      </c>
      <c r="AC1985" s="348">
        <f t="shared" si="6805"/>
        <v>-64.894999999999982</v>
      </c>
      <c r="AD1985" s="350">
        <f t="shared" si="6806"/>
        <v>4000</v>
      </c>
      <c r="AE1985" s="351">
        <v>3000</v>
      </c>
      <c r="AF1985" s="352">
        <f t="shared" si="6807"/>
        <v>-1000</v>
      </c>
      <c r="AG1985" s="352">
        <v>0</v>
      </c>
      <c r="AH1985" s="352">
        <f t="shared" si="6808"/>
        <v>2564.895</v>
      </c>
      <c r="AI1985" s="353">
        <f t="shared" si="6809"/>
        <v>0.85496499999999997</v>
      </c>
      <c r="AK1985"/>
    </row>
    <row r="1986" spans="1:37" ht="15" hidden="1" customHeight="1" x14ac:dyDescent="0.3">
      <c r="A1986" s="359" t="s">
        <v>2827</v>
      </c>
      <c r="B1986" s="111">
        <v>2016</v>
      </c>
      <c r="C1986" s="111">
        <v>9</v>
      </c>
      <c r="D1986" s="112" t="s">
        <v>2298</v>
      </c>
      <c r="E1986" s="113">
        <v>42622</v>
      </c>
      <c r="F1986" s="113">
        <v>42643</v>
      </c>
      <c r="G1986" s="114">
        <f t="shared" ca="1" si="6797"/>
        <v>0</v>
      </c>
      <c r="H1986" s="115" t="s">
        <v>84</v>
      </c>
      <c r="I1986" s="115" t="s">
        <v>170</v>
      </c>
      <c r="J1986" s="115" t="s">
        <v>2830</v>
      </c>
      <c r="K1986" s="116" t="str">
        <f t="shared" ca="1" si="6798"/>
        <v>Completed</v>
      </c>
      <c r="L1986" s="111" t="s">
        <v>175</v>
      </c>
      <c r="M1986" s="111" t="s">
        <v>58</v>
      </c>
      <c r="N1986" s="111" t="s">
        <v>59</v>
      </c>
      <c r="O1986" s="111" t="s">
        <v>60</v>
      </c>
      <c r="P1986" s="111" t="s">
        <v>61</v>
      </c>
      <c r="Q1986" s="111" t="s">
        <v>62</v>
      </c>
      <c r="R1986" s="117">
        <v>1.2</v>
      </c>
      <c r="S1986" s="117">
        <v>2.5</v>
      </c>
      <c r="T1986" s="118">
        <v>1000000</v>
      </c>
      <c r="U1986" s="118">
        <v>100937</v>
      </c>
      <c r="V1986" s="116">
        <f t="shared" si="6799"/>
        <v>899063</v>
      </c>
      <c r="W1986" s="116">
        <f t="shared" si="6800"/>
        <v>100937</v>
      </c>
      <c r="X1986" s="118">
        <v>89</v>
      </c>
      <c r="Y1986" s="119">
        <f t="shared" si="6801"/>
        <v>8.8173811387300995E-4</v>
      </c>
      <c r="Z1986" s="120">
        <f t="shared" si="6802"/>
        <v>2.808988764044944</v>
      </c>
      <c r="AA1986" s="121">
        <f t="shared" si="6803"/>
        <v>1200</v>
      </c>
      <c r="AB1986" s="122">
        <v>96.775679999999994</v>
      </c>
      <c r="AC1986" s="121">
        <f t="shared" si="6805"/>
        <v>-1103.22432</v>
      </c>
      <c r="AD1986" s="123">
        <f t="shared" si="6806"/>
        <v>2500</v>
      </c>
      <c r="AE1986" s="293">
        <v>250</v>
      </c>
      <c r="AF1986" s="124">
        <f t="shared" si="6807"/>
        <v>-2250</v>
      </c>
      <c r="AG1986" s="124">
        <v>0</v>
      </c>
      <c r="AH1986" s="124">
        <f t="shared" si="6808"/>
        <v>153.22432000000001</v>
      </c>
      <c r="AI1986" s="340">
        <f t="shared" si="6809"/>
        <v>0.61289727999999999</v>
      </c>
      <c r="AK1986"/>
    </row>
    <row r="1987" spans="1:37" ht="15" hidden="1" customHeight="1" x14ac:dyDescent="0.3">
      <c r="A1987" s="361" t="s">
        <v>2911</v>
      </c>
      <c r="B1987" s="97">
        <v>2016</v>
      </c>
      <c r="C1987" s="97">
        <v>9</v>
      </c>
      <c r="D1987" s="98" t="s">
        <v>2298</v>
      </c>
      <c r="E1987" s="99">
        <v>42622</v>
      </c>
      <c r="F1987" s="99">
        <v>42643</v>
      </c>
      <c r="G1987" s="100">
        <f t="shared" ref="G1987" ca="1" si="6978">IF($N$1&gt;F1987,0,(F1987-$N$1))</f>
        <v>0</v>
      </c>
      <c r="H1987" s="96" t="s">
        <v>84</v>
      </c>
      <c r="I1987" s="96" t="s">
        <v>170</v>
      </c>
      <c r="J1987" s="96" t="s">
        <v>2830</v>
      </c>
      <c r="K1987" s="101" t="str">
        <f t="shared" ref="K1987" ca="1" si="6979">IF(F1987=0,$L$3,(IF(G1987=0,$L$1,$L$2)))</f>
        <v>Completed</v>
      </c>
      <c r="L1987" s="97" t="s">
        <v>1372</v>
      </c>
      <c r="M1987" s="97" t="s">
        <v>58</v>
      </c>
      <c r="N1987" s="97" t="s">
        <v>59</v>
      </c>
      <c r="O1987" s="97" t="s">
        <v>60</v>
      </c>
      <c r="P1987" s="97" t="s">
        <v>61</v>
      </c>
      <c r="Q1987" s="97" t="s">
        <v>62</v>
      </c>
      <c r="R1987" s="102">
        <v>0.59691099999999997</v>
      </c>
      <c r="S1987" s="102">
        <v>2.5</v>
      </c>
      <c r="T1987" s="103">
        <v>100929</v>
      </c>
      <c r="U1987" s="103">
        <f>T1987</f>
        <v>100929</v>
      </c>
      <c r="V1987" s="101">
        <f t="shared" ref="V1987" si="6980">IF(U1987&gt;T1987,0,T1987-U1987)</f>
        <v>0</v>
      </c>
      <c r="W1987" s="101">
        <f t="shared" ref="W1987" si="6981">IF(U1987&gt;T1987,T1987,U1987)</f>
        <v>100929</v>
      </c>
      <c r="X1987" s="103">
        <v>89</v>
      </c>
      <c r="Y1987" s="104">
        <f t="shared" ref="Y1987" si="6982">X1987/U1987</f>
        <v>8.8180800364612744E-4</v>
      </c>
      <c r="Z1987" s="105">
        <f t="shared" ref="Z1987" si="6983">AE1987/X1987</f>
        <v>2.808988764044944</v>
      </c>
      <c r="AA1987" s="106">
        <f t="shared" ref="AA1987" si="6984">IF(O1987="cpv",(T1987*R1987),(T1987/1000*R1987))</f>
        <v>60.245630319</v>
      </c>
      <c r="AB1987" s="107">
        <f t="shared" ref="AB1987" si="6985">IF(O1987="cpv",(IF(V1987&gt;0,U1987*R1987,AA1987)),(IF(V1987&gt;0,U1987/1000*R1987,AA1987)))</f>
        <v>60.245630319</v>
      </c>
      <c r="AC1987" s="106">
        <f t="shared" ref="AC1987" si="6986">AB1987-AA1987</f>
        <v>0</v>
      </c>
      <c r="AD1987" s="108">
        <f t="shared" ref="AD1987" si="6987">IF(O1987="cpv",(T1987*S1987),(T1987/1000*S1987))</f>
        <v>252.32249999999999</v>
      </c>
      <c r="AE1987" s="298">
        <v>250</v>
      </c>
      <c r="AF1987" s="109">
        <f t="shared" ref="AF1987" si="6988">AE1987-AD1987</f>
        <v>-2.3224999999999909</v>
      </c>
      <c r="AG1987" s="109">
        <v>0</v>
      </c>
      <c r="AH1987" s="109">
        <f t="shared" ref="AH1987" si="6989">AE1987-AB1987-AG1987</f>
        <v>189.75436968100001</v>
      </c>
      <c r="AI1987" s="341">
        <f t="shared" ref="AI1987" si="6990">AH1987/AE1987</f>
        <v>0.75901747872400005</v>
      </c>
      <c r="AK1987"/>
    </row>
    <row r="1988" spans="1:37" ht="15" hidden="1" customHeight="1" x14ac:dyDescent="0.3">
      <c r="A1988" s="361" t="s">
        <v>2828</v>
      </c>
      <c r="B1988" s="97">
        <v>2016</v>
      </c>
      <c r="C1988" s="97">
        <v>9</v>
      </c>
      <c r="D1988" s="98" t="s">
        <v>2298</v>
      </c>
      <c r="E1988" s="99">
        <v>42622</v>
      </c>
      <c r="F1988" s="99">
        <v>42643</v>
      </c>
      <c r="G1988" s="100">
        <f t="shared" ca="1" si="6797"/>
        <v>0</v>
      </c>
      <c r="H1988" s="96" t="s">
        <v>84</v>
      </c>
      <c r="I1988" s="96" t="s">
        <v>170</v>
      </c>
      <c r="J1988" s="96" t="s">
        <v>2830</v>
      </c>
      <c r="K1988" s="101" t="str">
        <f t="shared" ca="1" si="6798"/>
        <v>Completed</v>
      </c>
      <c r="L1988" s="97" t="s">
        <v>2386</v>
      </c>
      <c r="M1988" s="97" t="s">
        <v>58</v>
      </c>
      <c r="N1988" s="97" t="s">
        <v>59</v>
      </c>
      <c r="O1988" s="97" t="s">
        <v>60</v>
      </c>
      <c r="P1988" s="97" t="s">
        <v>61</v>
      </c>
      <c r="Q1988" s="97" t="s">
        <v>62</v>
      </c>
      <c r="R1988" s="102">
        <v>0.3</v>
      </c>
      <c r="S1988" s="102">
        <v>2.5</v>
      </c>
      <c r="T1988" s="103">
        <v>1800000</v>
      </c>
      <c r="U1988" s="103">
        <v>1629079</v>
      </c>
      <c r="V1988" s="101">
        <f t="shared" si="6799"/>
        <v>170921</v>
      </c>
      <c r="W1988" s="101">
        <f t="shared" si="6800"/>
        <v>1629079</v>
      </c>
      <c r="X1988" s="103">
        <v>218</v>
      </c>
      <c r="Y1988" s="104">
        <f t="shared" si="6801"/>
        <v>1.3381794253071826E-4</v>
      </c>
      <c r="Z1988" s="105">
        <f t="shared" si="6802"/>
        <v>16.055045871559631</v>
      </c>
      <c r="AA1988" s="106">
        <f t="shared" si="6803"/>
        <v>540</v>
      </c>
      <c r="AB1988" s="107">
        <f t="shared" si="6804"/>
        <v>488.72369999999995</v>
      </c>
      <c r="AC1988" s="106">
        <f t="shared" si="6805"/>
        <v>-51.276300000000049</v>
      </c>
      <c r="AD1988" s="108">
        <f t="shared" si="6806"/>
        <v>4500</v>
      </c>
      <c r="AE1988" s="298">
        <v>3500</v>
      </c>
      <c r="AF1988" s="109">
        <f t="shared" si="6807"/>
        <v>-1000</v>
      </c>
      <c r="AG1988" s="109">
        <v>0</v>
      </c>
      <c r="AH1988" s="109">
        <f t="shared" si="6808"/>
        <v>3011.2763</v>
      </c>
      <c r="AI1988" s="341">
        <f t="shared" si="6809"/>
        <v>0.86036465714285715</v>
      </c>
      <c r="AK1988"/>
    </row>
    <row r="1989" spans="1:37" ht="15.75" hidden="1" customHeight="1" thickBot="1" x14ac:dyDescent="0.3">
      <c r="A1989" s="360" t="s">
        <v>2829</v>
      </c>
      <c r="B1989" s="157">
        <v>2016</v>
      </c>
      <c r="C1989" s="157">
        <v>9</v>
      </c>
      <c r="D1989" s="342" t="s">
        <v>2298</v>
      </c>
      <c r="E1989" s="159">
        <v>42622</v>
      </c>
      <c r="F1989" s="159">
        <v>42643</v>
      </c>
      <c r="G1989" s="343">
        <f t="shared" ca="1" si="6797"/>
        <v>0</v>
      </c>
      <c r="H1989" s="156" t="s">
        <v>84</v>
      </c>
      <c r="I1989" s="156" t="s">
        <v>170</v>
      </c>
      <c r="J1989" s="156" t="s">
        <v>2830</v>
      </c>
      <c r="K1989" s="344" t="str">
        <f t="shared" ca="1" si="6798"/>
        <v>Completed</v>
      </c>
      <c r="L1989" s="157" t="s">
        <v>82</v>
      </c>
      <c r="M1989" s="157" t="s">
        <v>58</v>
      </c>
      <c r="N1989" s="157" t="s">
        <v>78</v>
      </c>
      <c r="O1989" s="157" t="s">
        <v>60</v>
      </c>
      <c r="P1989" s="157" t="s">
        <v>79</v>
      </c>
      <c r="Q1989" s="157" t="s">
        <v>79</v>
      </c>
      <c r="R1989" s="158">
        <v>0.5</v>
      </c>
      <c r="S1989" s="158">
        <v>2.5</v>
      </c>
      <c r="T1989" s="345">
        <v>1250000</v>
      </c>
      <c r="U1989" s="345">
        <v>641924</v>
      </c>
      <c r="V1989" s="344">
        <f t="shared" si="6799"/>
        <v>608076</v>
      </c>
      <c r="W1989" s="344">
        <f t="shared" si="6800"/>
        <v>641924</v>
      </c>
      <c r="X1989" s="345"/>
      <c r="Y1989" s="346">
        <f t="shared" si="6801"/>
        <v>0</v>
      </c>
      <c r="Z1989" s="347" t="e">
        <f t="shared" si="6802"/>
        <v>#DIV/0!</v>
      </c>
      <c r="AA1989" s="348">
        <f t="shared" si="6803"/>
        <v>625</v>
      </c>
      <c r="AB1989" s="349">
        <f t="shared" si="6804"/>
        <v>320.96199999999999</v>
      </c>
      <c r="AC1989" s="348">
        <f t="shared" si="6805"/>
        <v>-304.03800000000001</v>
      </c>
      <c r="AD1989" s="350">
        <f t="shared" si="6806"/>
        <v>3125</v>
      </c>
      <c r="AE1989" s="351">
        <v>1000</v>
      </c>
      <c r="AF1989" s="352">
        <f t="shared" si="6807"/>
        <v>-2125</v>
      </c>
      <c r="AG1989" s="352">
        <v>0</v>
      </c>
      <c r="AH1989" s="352">
        <f t="shared" si="6808"/>
        <v>679.03800000000001</v>
      </c>
      <c r="AI1989" s="353">
        <f t="shared" si="6809"/>
        <v>0.67903800000000003</v>
      </c>
      <c r="AK1989"/>
    </row>
    <row r="1990" spans="1:37" ht="15" hidden="1" customHeight="1" x14ac:dyDescent="0.3">
      <c r="A1990" s="359" t="s">
        <v>2831</v>
      </c>
      <c r="B1990" s="111">
        <v>2016</v>
      </c>
      <c r="C1990" s="111">
        <v>9</v>
      </c>
      <c r="D1990" s="112" t="s">
        <v>2298</v>
      </c>
      <c r="E1990" s="113">
        <v>42622</v>
      </c>
      <c r="F1990" s="113">
        <v>42643</v>
      </c>
      <c r="G1990" s="114">
        <f t="shared" ca="1" si="6797"/>
        <v>0</v>
      </c>
      <c r="H1990" s="115" t="s">
        <v>84</v>
      </c>
      <c r="I1990" s="115" t="s">
        <v>170</v>
      </c>
      <c r="J1990" s="115" t="s">
        <v>2833</v>
      </c>
      <c r="K1990" s="116" t="str">
        <f t="shared" ca="1" si="6798"/>
        <v>Completed</v>
      </c>
      <c r="L1990" s="111" t="s">
        <v>175</v>
      </c>
      <c r="M1990" s="111" t="s">
        <v>58</v>
      </c>
      <c r="N1990" s="111" t="s">
        <v>59</v>
      </c>
      <c r="O1990" s="111" t="s">
        <v>60</v>
      </c>
      <c r="P1990" s="111" t="s">
        <v>61</v>
      </c>
      <c r="Q1990" s="111" t="s">
        <v>62</v>
      </c>
      <c r="R1990" s="117">
        <v>1</v>
      </c>
      <c r="S1990" s="117">
        <v>2</v>
      </c>
      <c r="T1990" s="118">
        <v>2000000</v>
      </c>
      <c r="U1990" s="118">
        <v>2122720</v>
      </c>
      <c r="V1990" s="116">
        <f t="shared" si="6799"/>
        <v>0</v>
      </c>
      <c r="W1990" s="116">
        <f t="shared" si="6800"/>
        <v>2000000</v>
      </c>
      <c r="X1990" s="118">
        <v>997</v>
      </c>
      <c r="Y1990" s="119">
        <f t="shared" si="6801"/>
        <v>4.6968041003994876E-4</v>
      </c>
      <c r="Z1990" s="120">
        <f t="shared" si="6802"/>
        <v>6.5195586760280838E-2</v>
      </c>
      <c r="AA1990" s="121">
        <f t="shared" si="6803"/>
        <v>2000</v>
      </c>
      <c r="AB1990" s="122">
        <v>1043.3620000000001</v>
      </c>
      <c r="AC1990" s="121">
        <f t="shared" si="6805"/>
        <v>-956.63799999999992</v>
      </c>
      <c r="AD1990" s="123">
        <f t="shared" si="6806"/>
        <v>4000</v>
      </c>
      <c r="AE1990" s="293">
        <v>65</v>
      </c>
      <c r="AF1990" s="124">
        <f t="shared" si="6807"/>
        <v>-3935</v>
      </c>
      <c r="AG1990" s="124">
        <v>0</v>
      </c>
      <c r="AH1990" s="124">
        <f t="shared" si="6808"/>
        <v>-978.36200000000008</v>
      </c>
      <c r="AI1990" s="340">
        <f t="shared" si="6809"/>
        <v>-15.051723076923079</v>
      </c>
      <c r="AK1990"/>
    </row>
    <row r="1991" spans="1:37" ht="15" hidden="1" customHeight="1" x14ac:dyDescent="0.3">
      <c r="A1991" s="361" t="s">
        <v>2933</v>
      </c>
      <c r="B1991" s="97">
        <v>2016</v>
      </c>
      <c r="C1991" s="97">
        <v>9</v>
      </c>
      <c r="D1991" s="98" t="s">
        <v>2298</v>
      </c>
      <c r="E1991" s="99">
        <v>42622</v>
      </c>
      <c r="F1991" s="99">
        <v>42643</v>
      </c>
      <c r="G1991" s="100">
        <f t="shared" ca="1" si="6797"/>
        <v>0</v>
      </c>
      <c r="H1991" s="96" t="s">
        <v>84</v>
      </c>
      <c r="I1991" s="96" t="s">
        <v>170</v>
      </c>
      <c r="J1991" s="96" t="s">
        <v>2833</v>
      </c>
      <c r="K1991" s="101" t="str">
        <f t="shared" ca="1" si="6798"/>
        <v>Completed</v>
      </c>
      <c r="L1991" s="97" t="s">
        <v>2917</v>
      </c>
      <c r="M1991" s="97" t="s">
        <v>58</v>
      </c>
      <c r="N1991" s="97" t="s">
        <v>59</v>
      </c>
      <c r="O1991" s="97" t="s">
        <v>60</v>
      </c>
      <c r="P1991" s="97" t="s">
        <v>61</v>
      </c>
      <c r="Q1991" s="97" t="s">
        <v>62</v>
      </c>
      <c r="R1991" s="102">
        <v>0</v>
      </c>
      <c r="S1991" s="102">
        <v>2</v>
      </c>
      <c r="T1991" s="103">
        <v>0</v>
      </c>
      <c r="U1991" s="103">
        <v>0</v>
      </c>
      <c r="V1991" s="101">
        <f t="shared" si="6799"/>
        <v>0</v>
      </c>
      <c r="W1991" s="101">
        <f t="shared" si="6800"/>
        <v>0</v>
      </c>
      <c r="X1991" s="103">
        <v>0</v>
      </c>
      <c r="Y1991" s="104" t="e">
        <f t="shared" si="6801"/>
        <v>#DIV/0!</v>
      </c>
      <c r="Z1991" s="105" t="e">
        <f t="shared" si="6802"/>
        <v>#DIV/0!</v>
      </c>
      <c r="AA1991" s="106">
        <f t="shared" si="6803"/>
        <v>0</v>
      </c>
      <c r="AB1991" s="107">
        <v>93.016788173609839</v>
      </c>
      <c r="AC1991" s="106">
        <f t="shared" si="6805"/>
        <v>93.016788173609839</v>
      </c>
      <c r="AD1991" s="108">
        <f t="shared" si="6806"/>
        <v>0</v>
      </c>
      <c r="AE1991" s="298">
        <f>IF((SUMIF($J$7:$J$1048576,J1991,$U$7:$U$1048576))&gt;(SUMIF($J$7:$J$1048576,J1991,$T$7:$T$1048576)),AD1991,(IF(O1991="cpv",(U1991*S1991),(U1991*S1991/1000))))</f>
        <v>0</v>
      </c>
      <c r="AF1991" s="109">
        <f t="shared" si="6807"/>
        <v>0</v>
      </c>
      <c r="AG1991" s="109">
        <v>0</v>
      </c>
      <c r="AH1991" s="109">
        <f t="shared" si="6808"/>
        <v>-93.016788173609839</v>
      </c>
      <c r="AI1991" s="341" t="e">
        <f t="shared" si="6809"/>
        <v>#DIV/0!</v>
      </c>
      <c r="AK1991"/>
    </row>
    <row r="1992" spans="1:37" ht="15" hidden="1" customHeight="1" x14ac:dyDescent="0.3">
      <c r="A1992" s="361" t="s">
        <v>2953</v>
      </c>
      <c r="B1992" s="97">
        <v>2016</v>
      </c>
      <c r="C1992" s="97">
        <v>9</v>
      </c>
      <c r="D1992" s="98" t="s">
        <v>2298</v>
      </c>
      <c r="E1992" s="99">
        <v>42622</v>
      </c>
      <c r="F1992" s="99">
        <v>42643</v>
      </c>
      <c r="G1992" s="100">
        <f t="shared" ref="G1992" ca="1" si="6991">IF($N$1&gt;F1992,0,(F1992-$N$1))</f>
        <v>0</v>
      </c>
      <c r="H1992" s="96" t="s">
        <v>84</v>
      </c>
      <c r="I1992" s="96" t="s">
        <v>170</v>
      </c>
      <c r="J1992" s="96" t="s">
        <v>2833</v>
      </c>
      <c r="K1992" s="101" t="str">
        <f t="shared" ref="K1992" ca="1" si="6992">IF(F1992=0,$L$3,(IF(G1992=0,$L$1,$L$2)))</f>
        <v>Completed</v>
      </c>
      <c r="L1992" s="97" t="s">
        <v>2943</v>
      </c>
      <c r="M1992" s="97" t="s">
        <v>58</v>
      </c>
      <c r="N1992" s="97" t="s">
        <v>59</v>
      </c>
      <c r="O1992" s="97" t="s">
        <v>60</v>
      </c>
      <c r="P1992" s="97" t="s">
        <v>61</v>
      </c>
      <c r="Q1992" s="97" t="s">
        <v>62</v>
      </c>
      <c r="R1992" s="102">
        <v>0</v>
      </c>
      <c r="S1992" s="102">
        <v>0</v>
      </c>
      <c r="T1992" s="103">
        <v>0</v>
      </c>
      <c r="U1992" s="103">
        <v>0</v>
      </c>
      <c r="V1992" s="101">
        <f t="shared" ref="V1992" si="6993">IF(U1992&gt;T1992,0,T1992-U1992)</f>
        <v>0</v>
      </c>
      <c r="W1992" s="101">
        <f t="shared" ref="W1992" si="6994">IF(U1992&gt;T1992,T1992,U1992)</f>
        <v>0</v>
      </c>
      <c r="X1992" s="103">
        <v>0</v>
      </c>
      <c r="Y1992" s="104" t="e">
        <f t="shared" ref="Y1992" si="6995">X1992/U1992</f>
        <v>#DIV/0!</v>
      </c>
      <c r="Z1992" s="105" t="e">
        <f t="shared" ref="Z1992" si="6996">AE1992/X1992</f>
        <v>#DIV/0!</v>
      </c>
      <c r="AA1992" s="106">
        <f t="shared" ref="AA1992" si="6997">IF(O1992="cpv",(T1992*R1992),(T1992/1000*R1992))</f>
        <v>0</v>
      </c>
      <c r="AB1992" s="107">
        <v>774.36</v>
      </c>
      <c r="AC1992" s="106">
        <f t="shared" ref="AC1992" si="6998">AB1992-AA1992</f>
        <v>774.36</v>
      </c>
      <c r="AD1992" s="108">
        <f t="shared" ref="AD1992" si="6999">IF(O1992="cpv",(T1992*S1992),(T1992/1000*S1992))</f>
        <v>0</v>
      </c>
      <c r="AE1992" s="298">
        <f>IF((SUMIF($J$7:$J$1048576,J1992,$U$7:$U$1048576))&gt;(SUMIF($J$7:$J$1048576,J1992,$T$7:$T$1048576)),AD1992,(IF(O1992="cpv",(U1992*S1992),(U1992*S1992/1000))))</f>
        <v>0</v>
      </c>
      <c r="AF1992" s="109">
        <f t="shared" ref="AF1992" si="7000">AE1992-AD1992</f>
        <v>0</v>
      </c>
      <c r="AG1992" s="109">
        <v>0</v>
      </c>
      <c r="AH1992" s="109">
        <f t="shared" ref="AH1992" si="7001">AE1992-AB1992-AG1992</f>
        <v>-774.36</v>
      </c>
      <c r="AI1992" s="341" t="e">
        <f t="shared" ref="AI1992" si="7002">AH1992/AE1992</f>
        <v>#DIV/0!</v>
      </c>
      <c r="AK1992"/>
    </row>
    <row r="1993" spans="1:37" ht="15" hidden="1" customHeight="1" x14ac:dyDescent="0.3">
      <c r="A1993" s="361" t="s">
        <v>2932</v>
      </c>
      <c r="B1993" s="97">
        <v>2016</v>
      </c>
      <c r="C1993" s="97">
        <v>9</v>
      </c>
      <c r="D1993" s="98" t="s">
        <v>2298</v>
      </c>
      <c r="E1993" s="99">
        <v>42622</v>
      </c>
      <c r="F1993" s="99">
        <v>42643</v>
      </c>
      <c r="G1993" s="100">
        <f t="shared" ca="1" si="6797"/>
        <v>0</v>
      </c>
      <c r="H1993" s="96" t="s">
        <v>84</v>
      </c>
      <c r="I1993" s="96" t="s">
        <v>170</v>
      </c>
      <c r="J1993" s="96" t="s">
        <v>2833</v>
      </c>
      <c r="K1993" s="101" t="str">
        <f t="shared" ca="1" si="6798"/>
        <v>Completed</v>
      </c>
      <c r="L1993" s="97" t="s">
        <v>2914</v>
      </c>
      <c r="M1993" s="97" t="s">
        <v>58</v>
      </c>
      <c r="N1993" s="97" t="s">
        <v>59</v>
      </c>
      <c r="O1993" s="97" t="s">
        <v>60</v>
      </c>
      <c r="P1993" s="97" t="s">
        <v>61</v>
      </c>
      <c r="Q1993" s="97" t="s">
        <v>62</v>
      </c>
      <c r="R1993" s="102">
        <v>0.45</v>
      </c>
      <c r="S1993" s="102">
        <v>2</v>
      </c>
      <c r="T1993" s="103">
        <v>550209</v>
      </c>
      <c r="U1993" s="103">
        <v>550209</v>
      </c>
      <c r="V1993" s="101">
        <f t="shared" si="6799"/>
        <v>0</v>
      </c>
      <c r="W1993" s="101">
        <f t="shared" si="6800"/>
        <v>550209</v>
      </c>
      <c r="X1993" s="103">
        <v>26</v>
      </c>
      <c r="Y1993" s="104">
        <f t="shared" si="6801"/>
        <v>4.7254770459952489E-5</v>
      </c>
      <c r="Z1993" s="105">
        <f t="shared" si="6802"/>
        <v>62.884615384615387</v>
      </c>
      <c r="AA1993" s="106">
        <f t="shared" si="6803"/>
        <v>247.59404999999998</v>
      </c>
      <c r="AB1993" s="556">
        <f t="shared" ref="AB1993" si="7003">IF(O1993="cpv",(IF(V1993&gt;0,U1993*R1993,AA1993)),(IF(V1993&gt;0,U1993/1000*R1993,AA1993)))</f>
        <v>247.59404999999998</v>
      </c>
      <c r="AC1993" s="106">
        <f t="shared" si="6805"/>
        <v>0</v>
      </c>
      <c r="AD1993" s="108">
        <f t="shared" si="6806"/>
        <v>1100.4179999999999</v>
      </c>
      <c r="AE1993" s="298">
        <v>1635</v>
      </c>
      <c r="AF1993" s="109">
        <f t="shared" si="6807"/>
        <v>534.58200000000011</v>
      </c>
      <c r="AG1993" s="109">
        <v>0</v>
      </c>
      <c r="AH1993" s="109">
        <f t="shared" si="6808"/>
        <v>1387.4059500000001</v>
      </c>
      <c r="AI1993" s="341">
        <f t="shared" si="6809"/>
        <v>0.84856633027522943</v>
      </c>
      <c r="AK1993"/>
    </row>
    <row r="1994" spans="1:37" ht="15" hidden="1" customHeight="1" x14ac:dyDescent="0.3">
      <c r="A1994" s="361" t="s">
        <v>2912</v>
      </c>
      <c r="B1994" s="97">
        <v>2016</v>
      </c>
      <c r="C1994" s="97">
        <v>9</v>
      </c>
      <c r="D1994" s="98" t="s">
        <v>2298</v>
      </c>
      <c r="E1994" s="99">
        <v>42622</v>
      </c>
      <c r="F1994" s="99">
        <v>42643</v>
      </c>
      <c r="G1994" s="100">
        <f t="shared" ref="G1994" ca="1" si="7004">IF($N$1&gt;F1994,0,(F1994-$N$1))</f>
        <v>0</v>
      </c>
      <c r="H1994" s="96" t="s">
        <v>84</v>
      </c>
      <c r="I1994" s="96" t="s">
        <v>170</v>
      </c>
      <c r="J1994" s="96" t="s">
        <v>2833</v>
      </c>
      <c r="K1994" s="101" t="str">
        <f t="shared" ref="K1994" ca="1" si="7005">IF(F1994=0,$L$3,(IF(G1994=0,$L$1,$L$2)))</f>
        <v>Completed</v>
      </c>
      <c r="L1994" s="97" t="s">
        <v>1372</v>
      </c>
      <c r="M1994" s="97" t="s">
        <v>58</v>
      </c>
      <c r="N1994" s="97" t="s">
        <v>59</v>
      </c>
      <c r="O1994" s="97" t="s">
        <v>60</v>
      </c>
      <c r="P1994" s="97" t="s">
        <v>61</v>
      </c>
      <c r="Q1994" s="97" t="s">
        <v>62</v>
      </c>
      <c r="R1994" s="102">
        <v>0.52742</v>
      </c>
      <c r="S1994" s="102">
        <v>2</v>
      </c>
      <c r="T1994" s="103">
        <v>190668</v>
      </c>
      <c r="U1994" s="103">
        <v>190668</v>
      </c>
      <c r="V1994" s="101">
        <f t="shared" ref="V1994" si="7006">IF(U1994&gt;T1994,0,T1994-U1994)</f>
        <v>0</v>
      </c>
      <c r="W1994" s="101">
        <f t="shared" ref="W1994" si="7007">IF(U1994&gt;T1994,T1994,U1994)</f>
        <v>190668</v>
      </c>
      <c r="X1994" s="103">
        <v>64</v>
      </c>
      <c r="Y1994" s="104">
        <f t="shared" ref="Y1994" si="7008">X1994/U1994</f>
        <v>3.3566198837770364E-4</v>
      </c>
      <c r="Z1994" s="105">
        <f t="shared" ref="Z1994" si="7009">AE1994/X1994</f>
        <v>4.6875</v>
      </c>
      <c r="AA1994" s="106">
        <f t="shared" ref="AA1994" si="7010">IF(O1994="cpv",(T1994*R1994),(T1994/1000*R1994))</f>
        <v>100.56211656000001</v>
      </c>
      <c r="AB1994" s="107">
        <f t="shared" ref="AB1994" si="7011">IF(O1994="cpv",(IF(V1994&gt;0,U1994*R1994,AA1994)),(IF(V1994&gt;0,U1994/1000*R1994,AA1994)))</f>
        <v>100.56211656000001</v>
      </c>
      <c r="AC1994" s="106">
        <f t="shared" ref="AC1994" si="7012">AB1994-AA1994</f>
        <v>0</v>
      </c>
      <c r="AD1994" s="108">
        <f t="shared" ref="AD1994" si="7013">IF(O1994="cpv",(T1994*S1994),(T1994/1000*S1994))</f>
        <v>381.33600000000001</v>
      </c>
      <c r="AE1994" s="298">
        <v>300</v>
      </c>
      <c r="AF1994" s="109">
        <f t="shared" ref="AF1994" si="7014">AE1994-AD1994</f>
        <v>-81.336000000000013</v>
      </c>
      <c r="AG1994" s="109">
        <v>0</v>
      </c>
      <c r="AH1994" s="109">
        <f t="shared" ref="AH1994" si="7015">AE1994-AB1994-AG1994</f>
        <v>199.43788344000001</v>
      </c>
      <c r="AI1994" s="341">
        <f t="shared" ref="AI1994" si="7016">AH1994/AE1994</f>
        <v>0.66479294480000006</v>
      </c>
      <c r="AK1994"/>
    </row>
    <row r="1995" spans="1:37" ht="15.75" hidden="1" customHeight="1" thickBot="1" x14ac:dyDescent="0.3">
      <c r="A1995" s="360" t="s">
        <v>2832</v>
      </c>
      <c r="B1995" s="157">
        <v>2016</v>
      </c>
      <c r="C1995" s="157">
        <v>9</v>
      </c>
      <c r="D1995" s="342" t="s">
        <v>2298</v>
      </c>
      <c r="E1995" s="159">
        <v>42622</v>
      </c>
      <c r="F1995" s="159">
        <v>42643</v>
      </c>
      <c r="G1995" s="343">
        <f t="shared" ca="1" si="6797"/>
        <v>0</v>
      </c>
      <c r="H1995" s="156" t="s">
        <v>84</v>
      </c>
      <c r="I1995" s="156" t="s">
        <v>170</v>
      </c>
      <c r="J1995" s="156" t="s">
        <v>2833</v>
      </c>
      <c r="K1995" s="344" t="str">
        <f t="shared" ca="1" si="6798"/>
        <v>Completed</v>
      </c>
      <c r="L1995" s="157" t="s">
        <v>82</v>
      </c>
      <c r="M1995" s="157" t="s">
        <v>58</v>
      </c>
      <c r="N1995" s="157" t="s">
        <v>78</v>
      </c>
      <c r="O1995" s="157" t="s">
        <v>60</v>
      </c>
      <c r="P1995" s="157" t="s">
        <v>79</v>
      </c>
      <c r="Q1995" s="157" t="s">
        <v>79</v>
      </c>
      <c r="R1995" s="158">
        <v>0.5</v>
      </c>
      <c r="S1995" s="158">
        <v>2</v>
      </c>
      <c r="T1995" s="345">
        <v>1250000</v>
      </c>
      <c r="U1995" s="345">
        <v>1069837</v>
      </c>
      <c r="V1995" s="344">
        <f t="shared" si="6799"/>
        <v>180163</v>
      </c>
      <c r="W1995" s="344">
        <f t="shared" si="6800"/>
        <v>1069837</v>
      </c>
      <c r="X1995" s="345"/>
      <c r="Y1995" s="346">
        <f t="shared" si="6801"/>
        <v>0</v>
      </c>
      <c r="Z1995" s="347" t="e">
        <f t="shared" si="6802"/>
        <v>#DIV/0!</v>
      </c>
      <c r="AA1995" s="348">
        <f t="shared" si="6803"/>
        <v>625</v>
      </c>
      <c r="AB1995" s="349">
        <f t="shared" si="6804"/>
        <v>534.91849999999999</v>
      </c>
      <c r="AC1995" s="348">
        <f t="shared" si="6805"/>
        <v>-90.081500000000005</v>
      </c>
      <c r="AD1995" s="350">
        <f t="shared" si="6806"/>
        <v>2500</v>
      </c>
      <c r="AE1995" s="351">
        <v>2000</v>
      </c>
      <c r="AF1995" s="352">
        <f t="shared" si="6807"/>
        <v>-500</v>
      </c>
      <c r="AG1995" s="352">
        <v>0</v>
      </c>
      <c r="AH1995" s="352">
        <f t="shared" si="6808"/>
        <v>1465.0815</v>
      </c>
      <c r="AI1995" s="353">
        <f t="shared" si="6809"/>
        <v>0.73254074999999996</v>
      </c>
      <c r="AK1995"/>
    </row>
    <row r="1996" spans="1:37" ht="15.75" hidden="1" customHeight="1" thickBot="1" x14ac:dyDescent="0.3">
      <c r="A1996" s="362" t="s">
        <v>2834</v>
      </c>
      <c r="B1996" s="141">
        <v>2016</v>
      </c>
      <c r="C1996" s="141">
        <v>9</v>
      </c>
      <c r="D1996" s="142" t="s">
        <v>2298</v>
      </c>
      <c r="E1996" s="143">
        <v>42632</v>
      </c>
      <c r="F1996" s="143">
        <v>42643</v>
      </c>
      <c r="G1996" s="144">
        <f t="shared" ca="1" si="6797"/>
        <v>0</v>
      </c>
      <c r="H1996" s="145" t="s">
        <v>95</v>
      </c>
      <c r="I1996" s="145" t="s">
        <v>624</v>
      </c>
      <c r="J1996" s="145" t="s">
        <v>2835</v>
      </c>
      <c r="K1996" s="146" t="str">
        <f t="shared" ca="1" si="6798"/>
        <v>Completed</v>
      </c>
      <c r="L1996" s="141" t="s">
        <v>77</v>
      </c>
      <c r="M1996" s="141" t="s">
        <v>58</v>
      </c>
      <c r="N1996" s="141" t="s">
        <v>78</v>
      </c>
      <c r="O1996" s="141" t="s">
        <v>60</v>
      </c>
      <c r="P1996" s="141" t="s">
        <v>79</v>
      </c>
      <c r="Q1996" s="141" t="s">
        <v>79</v>
      </c>
      <c r="R1996" s="147">
        <v>1.25</v>
      </c>
      <c r="S1996" s="147">
        <v>4.25</v>
      </c>
      <c r="T1996" s="148">
        <v>800000</v>
      </c>
      <c r="U1996" s="148">
        <v>590018</v>
      </c>
      <c r="V1996" s="146">
        <f t="shared" si="6799"/>
        <v>209982</v>
      </c>
      <c r="W1996" s="146">
        <f t="shared" si="6800"/>
        <v>590018</v>
      </c>
      <c r="X1996" s="148"/>
      <c r="Y1996" s="149">
        <f t="shared" si="6801"/>
        <v>0</v>
      </c>
      <c r="Z1996" s="150" t="e">
        <f t="shared" si="6802"/>
        <v>#DIV/0!</v>
      </c>
      <c r="AA1996" s="151">
        <f t="shared" si="6803"/>
        <v>1000</v>
      </c>
      <c r="AB1996" s="152">
        <f t="shared" si="6804"/>
        <v>737.52250000000004</v>
      </c>
      <c r="AC1996" s="151">
        <f t="shared" si="6805"/>
        <v>-262.47749999999996</v>
      </c>
      <c r="AD1996" s="153">
        <f t="shared" si="6806"/>
        <v>3400</v>
      </c>
      <c r="AE1996" s="295">
        <f>IF((SUMIF($J$7:$J$1048576,J1996,$U$7:$U$1048576))&gt;(SUMIF($J$7:$J$1048576,J1996,$T$7:$T$1048576)),AD1996,(IF(O1996="cpv",(U1996*S1996),(U1996*S1996/1000))))</f>
        <v>2507.5765000000001</v>
      </c>
      <c r="AF1996" s="154">
        <f t="shared" si="6807"/>
        <v>-892.42349999999988</v>
      </c>
      <c r="AG1996" s="154">
        <v>0</v>
      </c>
      <c r="AH1996" s="154">
        <f t="shared" si="6808"/>
        <v>1770.0540000000001</v>
      </c>
      <c r="AI1996" s="354">
        <f t="shared" si="6809"/>
        <v>0.70588235294117652</v>
      </c>
      <c r="AK1996"/>
    </row>
    <row r="1997" spans="1:37" ht="15.75" hidden="1" customHeight="1" thickBot="1" x14ac:dyDescent="0.3">
      <c r="A1997" s="362" t="s">
        <v>2836</v>
      </c>
      <c r="B1997" s="141">
        <v>2016</v>
      </c>
      <c r="C1997" s="141">
        <v>9</v>
      </c>
      <c r="D1997" s="142" t="s">
        <v>2298</v>
      </c>
      <c r="E1997" s="143">
        <v>42632</v>
      </c>
      <c r="F1997" s="143">
        <v>42643</v>
      </c>
      <c r="G1997" s="144">
        <f t="shared" ca="1" si="6797"/>
        <v>0</v>
      </c>
      <c r="H1997" s="145" t="s">
        <v>95</v>
      </c>
      <c r="I1997" s="145" t="s">
        <v>624</v>
      </c>
      <c r="J1997" s="145" t="s">
        <v>2837</v>
      </c>
      <c r="K1997" s="146" t="str">
        <f t="shared" ca="1" si="6798"/>
        <v>Completed</v>
      </c>
      <c r="L1997" s="141" t="s">
        <v>2135</v>
      </c>
      <c r="M1997" s="141" t="s">
        <v>58</v>
      </c>
      <c r="N1997" s="141" t="s">
        <v>108</v>
      </c>
      <c r="O1997" s="141" t="s">
        <v>109</v>
      </c>
      <c r="P1997" s="141" t="s">
        <v>100</v>
      </c>
      <c r="Q1997" s="141" t="s">
        <v>101</v>
      </c>
      <c r="R1997" s="147">
        <v>0.01</v>
      </c>
      <c r="S1997" s="147">
        <v>3.3000000000000002E-2</v>
      </c>
      <c r="T1997" s="148">
        <v>70000</v>
      </c>
      <c r="U1997" s="148">
        <v>70010</v>
      </c>
      <c r="V1997" s="146">
        <f t="shared" si="6799"/>
        <v>0</v>
      </c>
      <c r="W1997" s="146">
        <f t="shared" si="6800"/>
        <v>70000</v>
      </c>
      <c r="X1997" s="148">
        <v>2162</v>
      </c>
      <c r="Y1997" s="149">
        <f t="shared" si="6801"/>
        <v>3.0881302671046992E-2</v>
      </c>
      <c r="Z1997" s="150">
        <f t="shared" si="6802"/>
        <v>1.0684551341350601</v>
      </c>
      <c r="AA1997" s="151">
        <f t="shared" si="6803"/>
        <v>700</v>
      </c>
      <c r="AB1997" s="152">
        <f t="shared" si="6804"/>
        <v>700</v>
      </c>
      <c r="AC1997" s="151">
        <f t="shared" si="6805"/>
        <v>0</v>
      </c>
      <c r="AD1997" s="153">
        <f t="shared" si="6806"/>
        <v>2310</v>
      </c>
      <c r="AE1997" s="295">
        <f>IF((SUMIF($J$7:$J$1048576,J1997,$U$7:$U$1048576))&gt;(SUMIF($J$7:$J$1048576,J1997,$T$7:$T$1048576)),AD1997,(IF(O1997="cpv",(U1997*S1997),(U1997*S1997/1000))))</f>
        <v>2310</v>
      </c>
      <c r="AF1997" s="154">
        <f t="shared" si="6807"/>
        <v>0</v>
      </c>
      <c r="AG1997" s="154">
        <v>0</v>
      </c>
      <c r="AH1997" s="154">
        <f t="shared" si="6808"/>
        <v>1610</v>
      </c>
      <c r="AI1997" s="354">
        <f t="shared" si="6809"/>
        <v>0.69696969696969702</v>
      </c>
      <c r="AK1997"/>
    </row>
    <row r="1998" spans="1:37" ht="15.75" hidden="1" customHeight="1" thickBot="1" x14ac:dyDescent="0.3">
      <c r="A1998" s="362" t="s">
        <v>2838</v>
      </c>
      <c r="B1998" s="141">
        <v>2016</v>
      </c>
      <c r="C1998" s="141">
        <v>9</v>
      </c>
      <c r="D1998" s="142" t="s">
        <v>2298</v>
      </c>
      <c r="E1998" s="143">
        <v>42632</v>
      </c>
      <c r="F1998" s="143">
        <v>42643</v>
      </c>
      <c r="G1998" s="144">
        <f t="shared" ca="1" si="6797"/>
        <v>0</v>
      </c>
      <c r="H1998" s="145" t="s">
        <v>95</v>
      </c>
      <c r="I1998" s="145" t="s">
        <v>624</v>
      </c>
      <c r="J1998" s="145" t="s">
        <v>2839</v>
      </c>
      <c r="K1998" s="146" t="str">
        <f t="shared" ca="1" si="6798"/>
        <v>Completed</v>
      </c>
      <c r="L1998" s="141" t="s">
        <v>305</v>
      </c>
      <c r="M1998" s="141" t="s">
        <v>58</v>
      </c>
      <c r="N1998" s="141" t="s">
        <v>306</v>
      </c>
      <c r="O1998" s="141" t="s">
        <v>60</v>
      </c>
      <c r="P1998" s="141" t="s">
        <v>79</v>
      </c>
      <c r="Q1998" s="141" t="s">
        <v>79</v>
      </c>
      <c r="R1998" s="147">
        <v>3</v>
      </c>
      <c r="S1998" s="147">
        <v>7.5</v>
      </c>
      <c r="T1998" s="148">
        <v>335000</v>
      </c>
      <c r="U1998" s="148">
        <v>335017</v>
      </c>
      <c r="V1998" s="146">
        <f t="shared" si="6799"/>
        <v>0</v>
      </c>
      <c r="W1998" s="146">
        <f t="shared" si="6800"/>
        <v>335000</v>
      </c>
      <c r="X1998" s="148">
        <v>15375</v>
      </c>
      <c r="Y1998" s="149">
        <f t="shared" si="6801"/>
        <v>4.5893193479733863E-2</v>
      </c>
      <c r="Z1998" s="150">
        <f t="shared" si="6802"/>
        <v>0.16341463414634147</v>
      </c>
      <c r="AA1998" s="151">
        <f t="shared" si="6803"/>
        <v>1005</v>
      </c>
      <c r="AB1998" s="152">
        <f t="shared" si="6804"/>
        <v>1005</v>
      </c>
      <c r="AC1998" s="151">
        <f t="shared" si="6805"/>
        <v>0</v>
      </c>
      <c r="AD1998" s="153">
        <f t="shared" si="6806"/>
        <v>2512.5</v>
      </c>
      <c r="AE1998" s="295">
        <f>IF((SUMIF($J$7:$J$1048576,J1998,$U$7:$U$1048576))&gt;(SUMIF($J$7:$J$1048576,J1998,$T$7:$T$1048576)),AD1998,(IF(O1998="cpv",(U1998*S1998),(U1998*S1998/1000))))</f>
        <v>2512.5</v>
      </c>
      <c r="AF1998" s="154">
        <f t="shared" si="6807"/>
        <v>0</v>
      </c>
      <c r="AG1998" s="154">
        <v>0</v>
      </c>
      <c r="AH1998" s="154">
        <f t="shared" si="6808"/>
        <v>1507.5</v>
      </c>
      <c r="AI1998" s="354">
        <f t="shared" si="6809"/>
        <v>0.6</v>
      </c>
      <c r="AK1998"/>
    </row>
    <row r="1999" spans="1:37" ht="15.75" hidden="1" customHeight="1" thickBot="1" x14ac:dyDescent="0.3">
      <c r="A1999" s="362" t="s">
        <v>2840</v>
      </c>
      <c r="B1999" s="141">
        <v>2016</v>
      </c>
      <c r="C1999" s="141">
        <v>9</v>
      </c>
      <c r="D1999" s="142" t="s">
        <v>2298</v>
      </c>
      <c r="E1999" s="143">
        <v>42614</v>
      </c>
      <c r="F1999" s="143">
        <v>42643</v>
      </c>
      <c r="G1999" s="144">
        <f t="shared" ca="1" si="6797"/>
        <v>0</v>
      </c>
      <c r="H1999" s="145" t="s">
        <v>95</v>
      </c>
      <c r="I1999" s="145" t="s">
        <v>624</v>
      </c>
      <c r="J1999" s="145" t="s">
        <v>2841</v>
      </c>
      <c r="K1999" s="146" t="str">
        <f t="shared" ca="1" si="6798"/>
        <v>Completed</v>
      </c>
      <c r="L1999" s="141" t="s">
        <v>2135</v>
      </c>
      <c r="M1999" s="141" t="s">
        <v>58</v>
      </c>
      <c r="N1999" s="141" t="s">
        <v>587</v>
      </c>
      <c r="O1999" s="141" t="s">
        <v>109</v>
      </c>
      <c r="P1999" s="141" t="s">
        <v>100</v>
      </c>
      <c r="Q1999" s="141" t="s">
        <v>101</v>
      </c>
      <c r="R1999" s="147">
        <v>0.01</v>
      </c>
      <c r="S1999" s="147">
        <v>0.06</v>
      </c>
      <c r="T1999" s="148">
        <v>120000</v>
      </c>
      <c r="U1999" s="148">
        <v>120349</v>
      </c>
      <c r="V1999" s="146">
        <f t="shared" si="6799"/>
        <v>0</v>
      </c>
      <c r="W1999" s="146">
        <f t="shared" si="6800"/>
        <v>120000</v>
      </c>
      <c r="X1999" s="148">
        <v>5852</v>
      </c>
      <c r="Y1999" s="149">
        <f t="shared" si="6801"/>
        <v>4.8625248236379197E-2</v>
      </c>
      <c r="Z1999" s="150">
        <f t="shared" si="6802"/>
        <v>1.0252904989747096</v>
      </c>
      <c r="AA1999" s="151">
        <f t="shared" si="6803"/>
        <v>1200</v>
      </c>
      <c r="AB1999" s="152">
        <f t="shared" si="6804"/>
        <v>1200</v>
      </c>
      <c r="AC1999" s="151">
        <f t="shared" si="6805"/>
        <v>0</v>
      </c>
      <c r="AD1999" s="153">
        <f t="shared" si="6806"/>
        <v>7200</v>
      </c>
      <c r="AE1999" s="295">
        <v>6000</v>
      </c>
      <c r="AF1999" s="154">
        <f t="shared" si="6807"/>
        <v>-1200</v>
      </c>
      <c r="AG1999" s="154">
        <v>0</v>
      </c>
      <c r="AH1999" s="154">
        <f t="shared" si="6808"/>
        <v>4800</v>
      </c>
      <c r="AI1999" s="354">
        <f t="shared" si="6809"/>
        <v>0.8</v>
      </c>
      <c r="AK1999"/>
    </row>
    <row r="2000" spans="1:37" ht="15" hidden="1" customHeight="1" x14ac:dyDescent="0.3">
      <c r="A2000" s="359" t="s">
        <v>2842</v>
      </c>
      <c r="B2000" s="111">
        <v>2016</v>
      </c>
      <c r="C2000" s="111">
        <v>9</v>
      </c>
      <c r="D2000" s="112" t="s">
        <v>2298</v>
      </c>
      <c r="E2000" s="113">
        <v>42614</v>
      </c>
      <c r="F2000" s="113">
        <v>42643</v>
      </c>
      <c r="G2000" s="114">
        <f t="shared" ca="1" si="6797"/>
        <v>0</v>
      </c>
      <c r="H2000" s="115" t="s">
        <v>95</v>
      </c>
      <c r="I2000" s="115" t="s">
        <v>624</v>
      </c>
      <c r="J2000" s="115" t="s">
        <v>2844</v>
      </c>
      <c r="K2000" s="116" t="str">
        <f t="shared" ca="1" si="6798"/>
        <v>Completed</v>
      </c>
      <c r="L2000" s="111" t="s">
        <v>64</v>
      </c>
      <c r="M2000" s="111" t="s">
        <v>58</v>
      </c>
      <c r="N2000" s="111" t="s">
        <v>173</v>
      </c>
      <c r="O2000" s="111" t="s">
        <v>60</v>
      </c>
      <c r="P2000" s="111" t="s">
        <v>61</v>
      </c>
      <c r="Q2000" s="111" t="s">
        <v>62</v>
      </c>
      <c r="R2000" s="117">
        <v>0.2</v>
      </c>
      <c r="S2000" s="117">
        <v>1.4</v>
      </c>
      <c r="T2000" s="118">
        <v>2500000</v>
      </c>
      <c r="U2000" s="118">
        <v>2505337</v>
      </c>
      <c r="V2000" s="116">
        <f t="shared" si="6799"/>
        <v>0</v>
      </c>
      <c r="W2000" s="116">
        <f t="shared" si="6800"/>
        <v>2500000</v>
      </c>
      <c r="X2000" s="118">
        <v>531</v>
      </c>
      <c r="Y2000" s="119">
        <f t="shared" si="6801"/>
        <v>2.119475344035553E-4</v>
      </c>
      <c r="Z2000" s="120">
        <f t="shared" si="6802"/>
        <v>5.6497175141242941</v>
      </c>
      <c r="AA2000" s="121">
        <f t="shared" si="6803"/>
        <v>500</v>
      </c>
      <c r="AB2000" s="122">
        <f t="shared" si="6804"/>
        <v>500</v>
      </c>
      <c r="AC2000" s="121">
        <f t="shared" si="6805"/>
        <v>0</v>
      </c>
      <c r="AD2000" s="123">
        <f t="shared" si="6806"/>
        <v>3500</v>
      </c>
      <c r="AE2000" s="293">
        <v>3000</v>
      </c>
      <c r="AF2000" s="124">
        <f t="shared" si="6807"/>
        <v>-500</v>
      </c>
      <c r="AG2000" s="124">
        <v>0</v>
      </c>
      <c r="AH2000" s="124">
        <f t="shared" si="6808"/>
        <v>2500</v>
      </c>
      <c r="AI2000" s="340">
        <f t="shared" si="6809"/>
        <v>0.83333333333333337</v>
      </c>
      <c r="AK2000"/>
    </row>
    <row r="2001" spans="1:37" ht="15" hidden="1" customHeight="1" x14ac:dyDescent="0.3">
      <c r="A2001" s="383" t="s">
        <v>2913</v>
      </c>
      <c r="B2001" s="47">
        <v>2016</v>
      </c>
      <c r="C2001" s="47">
        <v>9</v>
      </c>
      <c r="D2001" s="48" t="s">
        <v>2298</v>
      </c>
      <c r="E2001" s="49">
        <v>42614</v>
      </c>
      <c r="F2001" s="49">
        <v>42643</v>
      </c>
      <c r="G2001" s="50">
        <v>0</v>
      </c>
      <c r="H2001" s="46" t="s">
        <v>95</v>
      </c>
      <c r="I2001" s="46" t="s">
        <v>624</v>
      </c>
      <c r="J2001" s="46" t="s">
        <v>2844</v>
      </c>
      <c r="K2001" s="51" t="s">
        <v>3</v>
      </c>
      <c r="L2001" s="47" t="s">
        <v>2914</v>
      </c>
      <c r="M2001" s="47" t="s">
        <v>58</v>
      </c>
      <c r="N2001" s="47" t="s">
        <v>173</v>
      </c>
      <c r="O2001" s="47" t="s">
        <v>60</v>
      </c>
      <c r="P2001" s="47" t="s">
        <v>61</v>
      </c>
      <c r="Q2001" s="47" t="s">
        <v>62</v>
      </c>
      <c r="R2001" s="52">
        <v>0.45</v>
      </c>
      <c r="S2001" s="52">
        <v>1.4</v>
      </c>
      <c r="T2001" s="53">
        <v>933451</v>
      </c>
      <c r="U2001" s="53">
        <v>933451</v>
      </c>
      <c r="V2001" s="51">
        <v>0</v>
      </c>
      <c r="W2001" s="51">
        <v>933451</v>
      </c>
      <c r="X2001" s="53">
        <v>257</v>
      </c>
      <c r="Y2001" s="54">
        <v>2.119475344035553E-4</v>
      </c>
      <c r="Z2001" s="55">
        <v>6.605408286252354</v>
      </c>
      <c r="AA2001" s="106">
        <f t="shared" si="6803"/>
        <v>420.05295000000001</v>
      </c>
      <c r="AB2001" s="556">
        <f t="shared" si="6804"/>
        <v>420.05295000000001</v>
      </c>
      <c r="AC2001" s="56">
        <v>0</v>
      </c>
      <c r="AD2001" s="58">
        <v>3500</v>
      </c>
      <c r="AE2001" s="296">
        <v>600</v>
      </c>
      <c r="AF2001" s="60">
        <v>7.4717999999998028</v>
      </c>
      <c r="AG2001" s="60">
        <v>0</v>
      </c>
      <c r="AH2001" s="60">
        <f t="shared" si="6808"/>
        <v>179.94704999999999</v>
      </c>
      <c r="AI2001" s="384">
        <v>0.85744717890533007</v>
      </c>
      <c r="AJ2001" s="567"/>
      <c r="AK2001"/>
    </row>
    <row r="2002" spans="1:37" ht="15" hidden="1" customHeight="1" x14ac:dyDescent="0.3">
      <c r="A2002" s="383" t="s">
        <v>2952</v>
      </c>
      <c r="B2002" s="47">
        <v>2016</v>
      </c>
      <c r="C2002" s="47">
        <v>9</v>
      </c>
      <c r="D2002" s="48" t="s">
        <v>2298</v>
      </c>
      <c r="E2002" s="49">
        <v>42614</v>
      </c>
      <c r="F2002" s="49">
        <v>42643</v>
      </c>
      <c r="G2002" s="50">
        <v>0</v>
      </c>
      <c r="H2002" s="46" t="s">
        <v>95</v>
      </c>
      <c r="I2002" s="46" t="s">
        <v>624</v>
      </c>
      <c r="J2002" s="46" t="s">
        <v>2844</v>
      </c>
      <c r="K2002" s="51" t="s">
        <v>3</v>
      </c>
      <c r="L2002" s="47" t="s">
        <v>2943</v>
      </c>
      <c r="M2002" s="47" t="s">
        <v>58</v>
      </c>
      <c r="N2002" s="47" t="s">
        <v>173</v>
      </c>
      <c r="O2002" s="47" t="s">
        <v>60</v>
      </c>
      <c r="P2002" s="47" t="s">
        <v>61</v>
      </c>
      <c r="Q2002" s="47" t="s">
        <v>62</v>
      </c>
      <c r="R2002" s="52">
        <v>0</v>
      </c>
      <c r="S2002" s="52">
        <v>0</v>
      </c>
      <c r="T2002" s="53">
        <v>0</v>
      </c>
      <c r="U2002" s="53">
        <v>0</v>
      </c>
      <c r="V2002" s="51">
        <v>0</v>
      </c>
      <c r="W2002" s="51">
        <v>0</v>
      </c>
      <c r="X2002" s="53">
        <v>0</v>
      </c>
      <c r="Y2002" s="54">
        <v>2.119475344035553E-4</v>
      </c>
      <c r="Z2002" s="55">
        <v>6.605408286252354</v>
      </c>
      <c r="AA2002" s="106">
        <f t="shared" ref="AA2002" si="7017">IF(O2002="cpv",(T2002*R2002),(T2002/1000*R2002))</f>
        <v>0</v>
      </c>
      <c r="AB2002" s="556">
        <v>325.06</v>
      </c>
      <c r="AC2002" s="56">
        <v>0</v>
      </c>
      <c r="AD2002" s="58">
        <v>3500</v>
      </c>
      <c r="AE2002" s="296">
        <v>0</v>
      </c>
      <c r="AF2002" s="60">
        <v>7.4717999999998028</v>
      </c>
      <c r="AG2002" s="60">
        <v>0</v>
      </c>
      <c r="AH2002" s="60">
        <f t="shared" si="6808"/>
        <v>-325.06</v>
      </c>
      <c r="AI2002" s="384">
        <v>0.85744717890533007</v>
      </c>
      <c r="AJ2002" s="567"/>
      <c r="AK2002"/>
    </row>
    <row r="2003" spans="1:37" ht="15.75" hidden="1" customHeight="1" thickBot="1" x14ac:dyDescent="0.3">
      <c r="A2003" s="360" t="s">
        <v>2843</v>
      </c>
      <c r="B2003" s="157">
        <v>2016</v>
      </c>
      <c r="C2003" s="157">
        <v>9</v>
      </c>
      <c r="D2003" s="342" t="s">
        <v>2298</v>
      </c>
      <c r="E2003" s="159">
        <v>42614</v>
      </c>
      <c r="F2003" s="159">
        <v>42643</v>
      </c>
      <c r="G2003" s="343">
        <f t="shared" ca="1" si="6797"/>
        <v>0</v>
      </c>
      <c r="H2003" s="156" t="s">
        <v>95</v>
      </c>
      <c r="I2003" s="156" t="s">
        <v>624</v>
      </c>
      <c r="J2003" s="156" t="s">
        <v>2844</v>
      </c>
      <c r="K2003" s="344" t="str">
        <f t="shared" ca="1" si="6798"/>
        <v>Completed</v>
      </c>
      <c r="L2003" s="157" t="s">
        <v>175</v>
      </c>
      <c r="M2003" s="157" t="s">
        <v>58</v>
      </c>
      <c r="N2003" s="157" t="s">
        <v>173</v>
      </c>
      <c r="O2003" s="157" t="s">
        <v>60</v>
      </c>
      <c r="P2003" s="157" t="s">
        <v>61</v>
      </c>
      <c r="Q2003" s="157" t="s">
        <v>62</v>
      </c>
      <c r="R2003" s="158">
        <v>0.45</v>
      </c>
      <c r="S2003" s="158">
        <v>1.4</v>
      </c>
      <c r="T2003" s="345">
        <v>2000000</v>
      </c>
      <c r="U2003" s="345">
        <v>933451</v>
      </c>
      <c r="V2003" s="344">
        <f t="shared" si="6799"/>
        <v>1066549</v>
      </c>
      <c r="W2003" s="344">
        <f t="shared" si="6800"/>
        <v>933451</v>
      </c>
      <c r="X2003" s="345">
        <v>257</v>
      </c>
      <c r="Y2003" s="346">
        <f t="shared" si="6801"/>
        <v>2.7532243256475164E-4</v>
      </c>
      <c r="Z2003" s="347">
        <f t="shared" si="6802"/>
        <v>2.3696498054474708</v>
      </c>
      <c r="AA2003" s="348">
        <f t="shared" si="6803"/>
        <v>900</v>
      </c>
      <c r="AB2003" s="349">
        <v>50</v>
      </c>
      <c r="AC2003" s="348">
        <f t="shared" si="6805"/>
        <v>-850</v>
      </c>
      <c r="AD2003" s="350">
        <f t="shared" si="6806"/>
        <v>2800</v>
      </c>
      <c r="AE2003" s="351">
        <v>609</v>
      </c>
      <c r="AF2003" s="352">
        <f t="shared" si="6807"/>
        <v>-2191</v>
      </c>
      <c r="AG2003" s="352">
        <v>0</v>
      </c>
      <c r="AH2003" s="352">
        <f t="shared" si="6808"/>
        <v>559</v>
      </c>
      <c r="AI2003" s="353">
        <f t="shared" si="6809"/>
        <v>0.91789819376026272</v>
      </c>
      <c r="AK2003"/>
    </row>
    <row r="2004" spans="1:37" ht="15" hidden="1" customHeight="1" x14ac:dyDescent="0.3">
      <c r="A2004" s="359" t="s">
        <v>2846</v>
      </c>
      <c r="B2004" s="111">
        <v>2016</v>
      </c>
      <c r="C2004" s="111">
        <v>9</v>
      </c>
      <c r="D2004" s="112" t="s">
        <v>2298</v>
      </c>
      <c r="E2004" s="113">
        <v>42636</v>
      </c>
      <c r="F2004" s="113">
        <v>42643</v>
      </c>
      <c r="G2004" s="114">
        <f t="shared" ca="1" si="6797"/>
        <v>0</v>
      </c>
      <c r="H2004" s="115" t="s">
        <v>95</v>
      </c>
      <c r="I2004" s="115" t="s">
        <v>353</v>
      </c>
      <c r="J2004" s="115" t="s">
        <v>2845</v>
      </c>
      <c r="K2004" s="116" t="str">
        <f t="shared" ca="1" si="6798"/>
        <v>Completed</v>
      </c>
      <c r="L2004" s="111" t="s">
        <v>57</v>
      </c>
      <c r="M2004" s="111" t="s">
        <v>58</v>
      </c>
      <c r="N2004" s="111" t="s">
        <v>59</v>
      </c>
      <c r="O2004" s="111" t="s">
        <v>60</v>
      </c>
      <c r="P2004" s="111" t="s">
        <v>61</v>
      </c>
      <c r="Q2004" s="111" t="s">
        <v>62</v>
      </c>
      <c r="R2004" s="117">
        <v>0.5</v>
      </c>
      <c r="S2004" s="117">
        <v>4.5</v>
      </c>
      <c r="T2004" s="118">
        <v>600000</v>
      </c>
      <c r="U2004" s="118">
        <v>4068083</v>
      </c>
      <c r="V2004" s="116">
        <f t="shared" si="6799"/>
        <v>0</v>
      </c>
      <c r="W2004" s="116">
        <f t="shared" si="6800"/>
        <v>600000</v>
      </c>
      <c r="X2004" s="118"/>
      <c r="Y2004" s="119">
        <f t="shared" si="6801"/>
        <v>0</v>
      </c>
      <c r="Z2004" s="120" t="e">
        <f t="shared" si="6802"/>
        <v>#DIV/0!</v>
      </c>
      <c r="AA2004" s="121">
        <f t="shared" si="6803"/>
        <v>300</v>
      </c>
      <c r="AB2004" s="122">
        <f t="shared" si="6804"/>
        <v>300</v>
      </c>
      <c r="AC2004" s="121">
        <f t="shared" si="6805"/>
        <v>0</v>
      </c>
      <c r="AD2004" s="123">
        <f t="shared" si="6806"/>
        <v>2700</v>
      </c>
      <c r="AE2004" s="293">
        <v>4000</v>
      </c>
      <c r="AF2004" s="124">
        <f t="shared" si="6807"/>
        <v>1300</v>
      </c>
      <c r="AG2004" s="124">
        <v>0</v>
      </c>
      <c r="AH2004" s="124">
        <f t="shared" si="6808"/>
        <v>3700</v>
      </c>
      <c r="AI2004" s="340">
        <f t="shared" si="6809"/>
        <v>0.92500000000000004</v>
      </c>
      <c r="AK2004"/>
    </row>
    <row r="2005" spans="1:37" ht="15.75" hidden="1" customHeight="1" thickBot="1" x14ac:dyDescent="0.3">
      <c r="A2005" s="360" t="s">
        <v>2847</v>
      </c>
      <c r="B2005" s="157">
        <v>2016</v>
      </c>
      <c r="C2005" s="157">
        <v>9</v>
      </c>
      <c r="D2005" s="342" t="s">
        <v>2298</v>
      </c>
      <c r="E2005" s="159">
        <v>42636</v>
      </c>
      <c r="F2005" s="159">
        <v>42643</v>
      </c>
      <c r="G2005" s="343">
        <f t="shared" ca="1" si="6797"/>
        <v>0</v>
      </c>
      <c r="H2005" s="156" t="s">
        <v>95</v>
      </c>
      <c r="I2005" s="156" t="s">
        <v>353</v>
      </c>
      <c r="J2005" s="156" t="s">
        <v>2845</v>
      </c>
      <c r="K2005" s="344" t="str">
        <f t="shared" ca="1" si="6798"/>
        <v>Completed</v>
      </c>
      <c r="L2005" s="157" t="s">
        <v>82</v>
      </c>
      <c r="M2005" s="157" t="s">
        <v>58</v>
      </c>
      <c r="N2005" s="157" t="s">
        <v>78</v>
      </c>
      <c r="O2005" s="157" t="s">
        <v>60</v>
      </c>
      <c r="P2005" s="157" t="s">
        <v>79</v>
      </c>
      <c r="Q2005" s="157" t="s">
        <v>79</v>
      </c>
      <c r="R2005" s="158">
        <v>0.5</v>
      </c>
      <c r="S2005" s="158">
        <v>4.5</v>
      </c>
      <c r="T2005" s="345">
        <v>800000</v>
      </c>
      <c r="U2005" s="345">
        <v>398594</v>
      </c>
      <c r="V2005" s="344">
        <f t="shared" si="6799"/>
        <v>401406</v>
      </c>
      <c r="W2005" s="344">
        <f t="shared" si="6800"/>
        <v>398594</v>
      </c>
      <c r="X2005" s="345"/>
      <c r="Y2005" s="346">
        <f t="shared" si="6801"/>
        <v>0</v>
      </c>
      <c r="Z2005" s="347" t="e">
        <f t="shared" si="6802"/>
        <v>#DIV/0!</v>
      </c>
      <c r="AA2005" s="348">
        <f t="shared" si="6803"/>
        <v>400</v>
      </c>
      <c r="AB2005" s="349">
        <f t="shared" si="6804"/>
        <v>199.297</v>
      </c>
      <c r="AC2005" s="348">
        <f t="shared" si="6805"/>
        <v>-200.703</v>
      </c>
      <c r="AD2005" s="350">
        <f t="shared" si="6806"/>
        <v>3600</v>
      </c>
      <c r="AE2005" s="351">
        <v>4500</v>
      </c>
      <c r="AF2005" s="352">
        <f t="shared" si="6807"/>
        <v>900</v>
      </c>
      <c r="AG2005" s="352">
        <v>0</v>
      </c>
      <c r="AH2005" s="352">
        <f t="shared" si="6808"/>
        <v>4300.7030000000004</v>
      </c>
      <c r="AI2005" s="353">
        <f t="shared" si="6809"/>
        <v>0.95571177777777783</v>
      </c>
      <c r="AK2005"/>
    </row>
    <row r="2006" spans="1:37" ht="15" hidden="1" customHeight="1" x14ac:dyDescent="0.3">
      <c r="A2006" s="408" t="s">
        <v>2849</v>
      </c>
      <c r="B2006" s="357">
        <v>2016</v>
      </c>
      <c r="C2006" s="357">
        <v>9</v>
      </c>
      <c r="D2006" s="409" t="s">
        <v>2298</v>
      </c>
      <c r="E2006" s="410">
        <v>42622</v>
      </c>
      <c r="F2006" s="410">
        <v>42643</v>
      </c>
      <c r="G2006" s="411">
        <f t="shared" ca="1" si="6797"/>
        <v>0</v>
      </c>
      <c r="H2006" s="412" t="s">
        <v>95</v>
      </c>
      <c r="I2006" s="412" t="s">
        <v>2941</v>
      </c>
      <c r="J2006" s="412" t="s">
        <v>2848</v>
      </c>
      <c r="K2006" s="413" t="str">
        <f t="shared" ca="1" si="6798"/>
        <v>Completed</v>
      </c>
      <c r="L2006" s="357" t="s">
        <v>175</v>
      </c>
      <c r="M2006" s="357" t="s">
        <v>58</v>
      </c>
      <c r="N2006" s="357" t="s">
        <v>59</v>
      </c>
      <c r="O2006" s="357" t="s">
        <v>60</v>
      </c>
      <c r="P2006" s="357" t="s">
        <v>61</v>
      </c>
      <c r="Q2006" s="357" t="s">
        <v>62</v>
      </c>
      <c r="R2006" s="407">
        <v>1</v>
      </c>
      <c r="S2006" s="407">
        <v>2</v>
      </c>
      <c r="T2006" s="414">
        <v>1750000</v>
      </c>
      <c r="U2006" s="414">
        <v>1750289</v>
      </c>
      <c r="V2006" s="413">
        <f t="shared" si="6799"/>
        <v>0</v>
      </c>
      <c r="W2006" s="413">
        <f t="shared" si="6800"/>
        <v>1750000</v>
      </c>
      <c r="X2006" s="414">
        <v>354</v>
      </c>
      <c r="Y2006" s="415">
        <f t="shared" si="6801"/>
        <v>2.0225231376075608E-4</v>
      </c>
      <c r="Z2006" s="416">
        <f t="shared" si="6802"/>
        <v>2.5590112994350283</v>
      </c>
      <c r="AA2006" s="417">
        <f t="shared" si="6803"/>
        <v>1750</v>
      </c>
      <c r="AB2006" s="358">
        <v>157.52379999999999</v>
      </c>
      <c r="AC2006" s="417">
        <f t="shared" si="6805"/>
        <v>-1592.4762000000001</v>
      </c>
      <c r="AD2006" s="418">
        <f t="shared" si="6806"/>
        <v>3500</v>
      </c>
      <c r="AE2006" s="419">
        <v>905.89</v>
      </c>
      <c r="AF2006" s="420">
        <f t="shared" si="6807"/>
        <v>-2594.11</v>
      </c>
      <c r="AG2006" s="420">
        <v>0</v>
      </c>
      <c r="AH2006" s="420">
        <f t="shared" si="6808"/>
        <v>748.36619999999994</v>
      </c>
      <c r="AI2006" s="421">
        <f t="shared" si="6809"/>
        <v>0.8261115587985296</v>
      </c>
      <c r="AK2006"/>
    </row>
    <row r="2007" spans="1:37" ht="15" hidden="1" customHeight="1" x14ac:dyDescent="0.3">
      <c r="A2007" s="383" t="s">
        <v>2893</v>
      </c>
      <c r="B2007" s="47">
        <v>2016</v>
      </c>
      <c r="C2007" s="47">
        <v>9</v>
      </c>
      <c r="D2007" s="48" t="s">
        <v>2298</v>
      </c>
      <c r="E2007" s="49">
        <v>42622</v>
      </c>
      <c r="F2007" s="49">
        <v>42643</v>
      </c>
      <c r="G2007" s="50">
        <f t="shared" ca="1" si="6797"/>
        <v>0</v>
      </c>
      <c r="H2007" s="46" t="s">
        <v>95</v>
      </c>
      <c r="I2007" s="46" t="s">
        <v>2941</v>
      </c>
      <c r="J2007" s="46" t="s">
        <v>2848</v>
      </c>
      <c r="K2007" s="51" t="str">
        <f t="shared" ca="1" si="6798"/>
        <v>Completed</v>
      </c>
      <c r="L2007" s="47" t="s">
        <v>1372</v>
      </c>
      <c r="M2007" s="47" t="s">
        <v>58</v>
      </c>
      <c r="N2007" s="47" t="s">
        <v>59</v>
      </c>
      <c r="O2007" s="47" t="s">
        <v>60</v>
      </c>
      <c r="P2007" s="47" t="s">
        <v>61</v>
      </c>
      <c r="Q2007" s="47" t="s">
        <v>62</v>
      </c>
      <c r="R2007" s="52">
        <v>0.64383199999999996</v>
      </c>
      <c r="S2007" s="52">
        <v>2</v>
      </c>
      <c r="T2007" s="53">
        <v>706006</v>
      </c>
      <c r="U2007" s="53">
        <v>706006</v>
      </c>
      <c r="V2007" s="51">
        <f t="shared" si="6799"/>
        <v>0</v>
      </c>
      <c r="W2007" s="51">
        <f t="shared" si="6800"/>
        <v>706006</v>
      </c>
      <c r="X2007" s="53">
        <v>181</v>
      </c>
      <c r="Y2007" s="54">
        <f t="shared" si="6801"/>
        <v>2.5637175888023613E-4</v>
      </c>
      <c r="Z2007" s="55">
        <f t="shared" si="6802"/>
        <v>7.8011712707182319</v>
      </c>
      <c r="AA2007" s="56">
        <f t="shared" si="6803"/>
        <v>454.54925499199993</v>
      </c>
      <c r="AB2007" s="57">
        <f t="shared" ref="AB2007" si="7018">IF(O2007="cpv",(IF(V2007&gt;0,U2007*R2007,AA2007)),(IF(V2007&gt;0,U2007/1000*R2007,AA2007)))</f>
        <v>454.54925499199993</v>
      </c>
      <c r="AC2007" s="56">
        <f t="shared" si="6805"/>
        <v>0</v>
      </c>
      <c r="AD2007" s="58">
        <f t="shared" si="6806"/>
        <v>1412.0119999999999</v>
      </c>
      <c r="AE2007" s="296">
        <f>IF((SUMIF($J$7:$J$1048576,J2007,$U$7:$U$1048576))&gt;(SUMIF($J$7:$J$1048576,J2007,$T$7:$T$1048576)),AD2007,(IF(O2007="cpv",(U2007*S2007),(U2007*S2007/1000))))</f>
        <v>1412.0119999999999</v>
      </c>
      <c r="AF2007" s="60">
        <f t="shared" si="6807"/>
        <v>0</v>
      </c>
      <c r="AG2007" s="60">
        <v>0</v>
      </c>
      <c r="AH2007" s="60">
        <f t="shared" si="6808"/>
        <v>957.46274500799996</v>
      </c>
      <c r="AI2007" s="384">
        <f t="shared" si="6809"/>
        <v>0.67808400000000002</v>
      </c>
      <c r="AK2007"/>
    </row>
    <row r="2008" spans="1:37" ht="15" hidden="1" customHeight="1" x14ac:dyDescent="0.3">
      <c r="A2008" s="383" t="s">
        <v>2915</v>
      </c>
      <c r="B2008" s="47">
        <v>2016</v>
      </c>
      <c r="C2008" s="47">
        <v>9</v>
      </c>
      <c r="D2008" s="48" t="s">
        <v>2298</v>
      </c>
      <c r="E2008" s="49">
        <v>42622</v>
      </c>
      <c r="F2008" s="49">
        <v>42643</v>
      </c>
      <c r="G2008" s="50">
        <f t="shared" ca="1" si="6797"/>
        <v>0</v>
      </c>
      <c r="H2008" s="46" t="s">
        <v>95</v>
      </c>
      <c r="I2008" s="46" t="s">
        <v>2941</v>
      </c>
      <c r="J2008" s="46" t="s">
        <v>2848</v>
      </c>
      <c r="K2008" s="51" t="str">
        <f t="shared" ca="1" si="6798"/>
        <v>Completed</v>
      </c>
      <c r="L2008" s="47" t="s">
        <v>2917</v>
      </c>
      <c r="M2008" s="47" t="s">
        <v>58</v>
      </c>
      <c r="N2008" s="47" t="s">
        <v>59</v>
      </c>
      <c r="O2008" s="47" t="s">
        <v>60</v>
      </c>
      <c r="P2008" s="47" t="s">
        <v>61</v>
      </c>
      <c r="Q2008" s="47" t="s">
        <v>62</v>
      </c>
      <c r="R2008" s="52">
        <v>0</v>
      </c>
      <c r="S2008" s="52">
        <v>2</v>
      </c>
      <c r="T2008" s="53">
        <v>0</v>
      </c>
      <c r="U2008" s="53">
        <v>0</v>
      </c>
      <c r="V2008" s="51">
        <f t="shared" si="6799"/>
        <v>0</v>
      </c>
      <c r="W2008" s="51">
        <f t="shared" si="6800"/>
        <v>0</v>
      </c>
      <c r="X2008" s="53">
        <v>0</v>
      </c>
      <c r="Y2008" s="54" t="e">
        <f t="shared" si="6801"/>
        <v>#DIV/0!</v>
      </c>
      <c r="Z2008" s="55" t="e">
        <f t="shared" si="6802"/>
        <v>#DIV/0!</v>
      </c>
      <c r="AA2008" s="56">
        <f t="shared" si="6803"/>
        <v>0</v>
      </c>
      <c r="AB2008" s="57">
        <v>76.697005000000004</v>
      </c>
      <c r="AC2008" s="56">
        <f t="shared" si="6805"/>
        <v>76.697005000000004</v>
      </c>
      <c r="AD2008" s="58">
        <f t="shared" si="6806"/>
        <v>0</v>
      </c>
      <c r="AE2008" s="296">
        <f>IF((SUMIF($J$7:$J$1048576,J2008,$U$7:$U$1048576))&gt;(SUMIF($J$7:$J$1048576,J2008,$T$7:$T$1048576)),AD2008,(IF(O2008="cpv",(U2008*S2008),(U2008*S2008/1000))))</f>
        <v>0</v>
      </c>
      <c r="AF2008" s="60">
        <f t="shared" si="6807"/>
        <v>0</v>
      </c>
      <c r="AG2008" s="60">
        <v>0</v>
      </c>
      <c r="AH2008" s="60">
        <f t="shared" si="6808"/>
        <v>-76.697005000000004</v>
      </c>
      <c r="AI2008" s="384" t="e">
        <f t="shared" si="6809"/>
        <v>#DIV/0!</v>
      </c>
      <c r="AK2008"/>
    </row>
    <row r="2009" spans="1:37" ht="15" hidden="1" customHeight="1" x14ac:dyDescent="0.3">
      <c r="A2009" s="383" t="s">
        <v>2916</v>
      </c>
      <c r="B2009" s="47">
        <v>2016</v>
      </c>
      <c r="C2009" s="47">
        <v>9</v>
      </c>
      <c r="D2009" s="48" t="s">
        <v>2298</v>
      </c>
      <c r="E2009" s="49">
        <v>42622</v>
      </c>
      <c r="F2009" s="49">
        <v>42643</v>
      </c>
      <c r="G2009" s="50">
        <f t="shared" ref="G2009" ca="1" si="7019">IF($N$1&gt;F2009,0,(F2009-$N$1))</f>
        <v>0</v>
      </c>
      <c r="H2009" s="46" t="s">
        <v>95</v>
      </c>
      <c r="I2009" s="46" t="s">
        <v>2941</v>
      </c>
      <c r="J2009" s="46" t="s">
        <v>2848</v>
      </c>
      <c r="K2009" s="51" t="str">
        <f t="shared" ref="K2009" ca="1" si="7020">IF(F2009=0,$L$3,(IF(G2009=0,$L$1,$L$2)))</f>
        <v>Completed</v>
      </c>
      <c r="L2009" s="47" t="s">
        <v>2914</v>
      </c>
      <c r="M2009" s="47" t="s">
        <v>58</v>
      </c>
      <c r="N2009" s="47" t="s">
        <v>59</v>
      </c>
      <c r="O2009" s="47" t="s">
        <v>60</v>
      </c>
      <c r="P2009" s="47" t="s">
        <v>61</v>
      </c>
      <c r="Q2009" s="47" t="s">
        <v>62</v>
      </c>
      <c r="R2009" s="52">
        <v>0.45</v>
      </c>
      <c r="S2009" s="52">
        <v>2</v>
      </c>
      <c r="T2009" s="53">
        <v>1000287</v>
      </c>
      <c r="U2009" s="53">
        <v>1000287</v>
      </c>
      <c r="V2009" s="51">
        <f t="shared" ref="V2009" si="7021">IF(U2009&gt;T2009,0,T2009-U2009)</f>
        <v>0</v>
      </c>
      <c r="W2009" s="51">
        <f t="shared" ref="W2009" si="7022">IF(U2009&gt;T2009,T2009,U2009)</f>
        <v>1000287</v>
      </c>
      <c r="X2009" s="53">
        <v>118</v>
      </c>
      <c r="Y2009" s="54">
        <f t="shared" ref="Y2009" si="7023">X2009/U2009</f>
        <v>1.1796614371675329E-4</v>
      </c>
      <c r="Z2009" s="55">
        <f t="shared" ref="Z2009" si="7024">AE2009/X2009</f>
        <v>8.4745762711864412</v>
      </c>
      <c r="AA2009" s="56">
        <f t="shared" ref="AA2009" si="7025">IF(O2009="cpv",(T2009*R2009),(T2009/1000*R2009))</f>
        <v>450.12915000000004</v>
      </c>
      <c r="AB2009" s="558">
        <f t="shared" ref="AB2009" si="7026">IF(O2009="cpv",(IF(V2009&gt;0,U2009*R2009,AA2009)),(IF(V2009&gt;0,U2009/1000*R2009,AA2009)))</f>
        <v>450.12915000000004</v>
      </c>
      <c r="AC2009" s="56">
        <f t="shared" ref="AC2009" si="7027">AB2009-AA2009</f>
        <v>0</v>
      </c>
      <c r="AD2009" s="58">
        <f t="shared" ref="AD2009" si="7028">IF(O2009="cpv",(T2009*S2009),(T2009/1000*S2009))</f>
        <v>2000.5740000000001</v>
      </c>
      <c r="AE2009" s="296">
        <v>1000</v>
      </c>
      <c r="AF2009" s="60">
        <f t="shared" ref="AF2009" si="7029">AE2009-AD2009</f>
        <v>-1000.5740000000001</v>
      </c>
      <c r="AG2009" s="60">
        <v>0</v>
      </c>
      <c r="AH2009" s="60">
        <f t="shared" si="6808"/>
        <v>549.87085000000002</v>
      </c>
      <c r="AI2009" s="384">
        <f t="shared" ref="AI2009" si="7030">AH2009/AE2009</f>
        <v>0.54987085000000002</v>
      </c>
      <c r="AK2009"/>
    </row>
    <row r="2010" spans="1:37" ht="15.75" hidden="1" customHeight="1" thickBot="1" x14ac:dyDescent="0.3">
      <c r="A2010" s="360" t="s">
        <v>2850</v>
      </c>
      <c r="B2010" s="157">
        <v>2016</v>
      </c>
      <c r="C2010" s="157">
        <v>9</v>
      </c>
      <c r="D2010" s="342" t="s">
        <v>2298</v>
      </c>
      <c r="E2010" s="159">
        <v>42622</v>
      </c>
      <c r="F2010" s="159">
        <v>42643</v>
      </c>
      <c r="G2010" s="343">
        <f t="shared" ca="1" si="6797"/>
        <v>0</v>
      </c>
      <c r="H2010" s="156" t="s">
        <v>95</v>
      </c>
      <c r="I2010" s="156" t="s">
        <v>2941</v>
      </c>
      <c r="J2010" s="156" t="s">
        <v>2848</v>
      </c>
      <c r="K2010" s="344" t="str">
        <f t="shared" ca="1" si="6798"/>
        <v>Completed</v>
      </c>
      <c r="L2010" s="157" t="s">
        <v>64</v>
      </c>
      <c r="M2010" s="157" t="s">
        <v>58</v>
      </c>
      <c r="N2010" s="157" t="s">
        <v>59</v>
      </c>
      <c r="O2010" s="157" t="s">
        <v>60</v>
      </c>
      <c r="P2010" s="157" t="s">
        <v>61</v>
      </c>
      <c r="Q2010" s="157" t="s">
        <v>62</v>
      </c>
      <c r="R2010" s="158">
        <v>0.2</v>
      </c>
      <c r="S2010" s="158">
        <v>2</v>
      </c>
      <c r="T2010" s="345">
        <v>750000</v>
      </c>
      <c r="U2010" s="345">
        <v>750411</v>
      </c>
      <c r="V2010" s="344">
        <f t="shared" si="6799"/>
        <v>0</v>
      </c>
      <c r="W2010" s="344">
        <f t="shared" si="6800"/>
        <v>750000</v>
      </c>
      <c r="X2010" s="345">
        <v>143</v>
      </c>
      <c r="Y2010" s="346">
        <f t="shared" si="6801"/>
        <v>1.9056223855993583E-4</v>
      </c>
      <c r="Z2010" s="347">
        <f t="shared" si="6802"/>
        <v>6.9930069930069934</v>
      </c>
      <c r="AA2010" s="348">
        <f t="shared" si="6803"/>
        <v>150</v>
      </c>
      <c r="AB2010" s="349">
        <f t="shared" si="6804"/>
        <v>150</v>
      </c>
      <c r="AC2010" s="348">
        <f t="shared" si="6805"/>
        <v>0</v>
      </c>
      <c r="AD2010" s="350">
        <f t="shared" si="6806"/>
        <v>1500</v>
      </c>
      <c r="AE2010" s="351">
        <v>1000</v>
      </c>
      <c r="AF2010" s="352">
        <f t="shared" si="6807"/>
        <v>-500</v>
      </c>
      <c r="AG2010" s="352">
        <v>0</v>
      </c>
      <c r="AH2010" s="352">
        <f t="shared" si="6808"/>
        <v>850</v>
      </c>
      <c r="AI2010" s="353">
        <f t="shared" si="6809"/>
        <v>0.85</v>
      </c>
      <c r="AK2010"/>
    </row>
    <row r="2011" spans="1:37" ht="15" hidden="1" customHeight="1" x14ac:dyDescent="0.3">
      <c r="A2011" s="359" t="s">
        <v>2852</v>
      </c>
      <c r="B2011" s="111">
        <v>2016</v>
      </c>
      <c r="C2011" s="111">
        <v>9</v>
      </c>
      <c r="D2011" s="112" t="s">
        <v>2298</v>
      </c>
      <c r="E2011" s="113">
        <v>42622</v>
      </c>
      <c r="F2011" s="113">
        <v>42643</v>
      </c>
      <c r="G2011" s="114">
        <f t="shared" ca="1" si="6797"/>
        <v>0</v>
      </c>
      <c r="H2011" s="115" t="s">
        <v>95</v>
      </c>
      <c r="I2011" s="115" t="s">
        <v>1745</v>
      </c>
      <c r="J2011" s="115" t="s">
        <v>2854</v>
      </c>
      <c r="K2011" s="116" t="str">
        <f t="shared" ca="1" si="6798"/>
        <v>Completed</v>
      </c>
      <c r="L2011" s="111" t="s">
        <v>89</v>
      </c>
      <c r="M2011" s="111" t="s">
        <v>58</v>
      </c>
      <c r="N2011" s="111" t="s">
        <v>59</v>
      </c>
      <c r="O2011" s="111" t="s">
        <v>60</v>
      </c>
      <c r="P2011" s="111" t="s">
        <v>61</v>
      </c>
      <c r="Q2011" s="111" t="s">
        <v>62</v>
      </c>
      <c r="R2011" s="117">
        <v>0.1</v>
      </c>
      <c r="S2011" s="117">
        <v>2</v>
      </c>
      <c r="T2011" s="118">
        <v>300000</v>
      </c>
      <c r="U2011" s="118">
        <v>328272</v>
      </c>
      <c r="V2011" s="116">
        <f t="shared" si="6799"/>
        <v>0</v>
      </c>
      <c r="W2011" s="116">
        <f t="shared" si="6800"/>
        <v>300000</v>
      </c>
      <c r="X2011" s="118"/>
      <c r="Y2011" s="119">
        <f t="shared" si="6801"/>
        <v>0</v>
      </c>
      <c r="Z2011" s="120" t="e">
        <f t="shared" si="6802"/>
        <v>#DIV/0!</v>
      </c>
      <c r="AA2011" s="121">
        <f t="shared" si="6803"/>
        <v>30</v>
      </c>
      <c r="AB2011" s="122">
        <f t="shared" si="6804"/>
        <v>30</v>
      </c>
      <c r="AC2011" s="121">
        <f t="shared" si="6805"/>
        <v>0</v>
      </c>
      <c r="AD2011" s="123">
        <f t="shared" si="6806"/>
        <v>600</v>
      </c>
      <c r="AE2011" s="293">
        <v>600</v>
      </c>
      <c r="AF2011" s="124">
        <f t="shared" si="6807"/>
        <v>0</v>
      </c>
      <c r="AG2011" s="124">
        <v>0</v>
      </c>
      <c r="AH2011" s="124">
        <f t="shared" si="6808"/>
        <v>570</v>
      </c>
      <c r="AI2011" s="340">
        <f t="shared" si="6809"/>
        <v>0.95</v>
      </c>
      <c r="AK2011"/>
    </row>
    <row r="2012" spans="1:37" ht="15" hidden="1" customHeight="1" x14ac:dyDescent="0.3">
      <c r="A2012" s="361" t="s">
        <v>2851</v>
      </c>
      <c r="B2012" s="97">
        <v>2016</v>
      </c>
      <c r="C2012" s="97">
        <v>9</v>
      </c>
      <c r="D2012" s="98" t="s">
        <v>2298</v>
      </c>
      <c r="E2012" s="99">
        <v>42622</v>
      </c>
      <c r="F2012" s="99">
        <v>42643</v>
      </c>
      <c r="G2012" s="100">
        <f t="shared" ref="G2012:G2026" ca="1" si="7031">IF($N$1&gt;F2012,0,(F2012-$N$1))</f>
        <v>0</v>
      </c>
      <c r="H2012" s="96" t="s">
        <v>95</v>
      </c>
      <c r="I2012" s="96" t="s">
        <v>1745</v>
      </c>
      <c r="J2012" s="96" t="s">
        <v>2854</v>
      </c>
      <c r="K2012" s="101" t="str">
        <f t="shared" ref="K2012:K2026" ca="1" si="7032">IF(F2012=0,$L$3,(IF(G2012=0,$L$1,$L$2)))</f>
        <v>Completed</v>
      </c>
      <c r="L2012" s="97" t="s">
        <v>175</v>
      </c>
      <c r="M2012" s="97" t="s">
        <v>58</v>
      </c>
      <c r="N2012" s="97" t="s">
        <v>59</v>
      </c>
      <c r="O2012" s="97" t="s">
        <v>60</v>
      </c>
      <c r="P2012" s="97" t="s">
        <v>61</v>
      </c>
      <c r="Q2012" s="97" t="s">
        <v>62</v>
      </c>
      <c r="R2012" s="102">
        <v>1</v>
      </c>
      <c r="S2012" s="102">
        <v>2</v>
      </c>
      <c r="T2012" s="103">
        <v>1000000</v>
      </c>
      <c r="U2012" s="103">
        <v>404440</v>
      </c>
      <c r="V2012" s="101">
        <f t="shared" ref="V2012:V2026" si="7033">IF(U2012&gt;T2012,0,T2012-U2012)</f>
        <v>595560</v>
      </c>
      <c r="W2012" s="101">
        <f t="shared" ref="W2012:W2026" si="7034">IF(U2012&gt;T2012,T2012,U2012)</f>
        <v>404440</v>
      </c>
      <c r="X2012" s="103">
        <v>129</v>
      </c>
      <c r="Y2012" s="104">
        <f t="shared" ref="Y2012:Y2026" si="7035">X2012/U2012</f>
        <v>3.1895954900603302E-4</v>
      </c>
      <c r="Z2012" s="105">
        <f t="shared" ref="Z2012:Z2026" si="7036">AE2012/X2012</f>
        <v>6.2015503875968996</v>
      </c>
      <c r="AA2012" s="106">
        <f t="shared" ref="AA2012:AA2026" si="7037">IF(O2012="cpv",(T2012*R2012),(T2012/1000*R2012))</f>
        <v>1000</v>
      </c>
      <c r="AB2012" s="107">
        <v>270.73134703129602</v>
      </c>
      <c r="AC2012" s="106">
        <f t="shared" ref="AC2012:AC2026" si="7038">AB2012-AA2012</f>
        <v>-729.26865296870392</v>
      </c>
      <c r="AD2012" s="108">
        <f t="shared" ref="AD2012:AD2026" si="7039">IF(O2012="cpv",(T2012*S2012),(T2012/1000*S2012))</f>
        <v>2000</v>
      </c>
      <c r="AE2012" s="298">
        <v>800</v>
      </c>
      <c r="AF2012" s="109">
        <f t="shared" ref="AF2012:AF2026" si="7040">AE2012-AD2012</f>
        <v>-1200</v>
      </c>
      <c r="AG2012" s="109">
        <v>0</v>
      </c>
      <c r="AH2012" s="109">
        <f t="shared" ref="AH2012:AH2026" si="7041">AE2012-AB2012-AG2012</f>
        <v>529.26865296870392</v>
      </c>
      <c r="AI2012" s="341">
        <f t="shared" ref="AI2012:AI2026" si="7042">AH2012/AE2012</f>
        <v>0.66158581621087986</v>
      </c>
      <c r="AK2012"/>
    </row>
    <row r="2013" spans="1:37" ht="15" hidden="1" customHeight="1" x14ac:dyDescent="0.3">
      <c r="A2013" s="361" t="s">
        <v>2918</v>
      </c>
      <c r="B2013" s="97">
        <v>2016</v>
      </c>
      <c r="C2013" s="97">
        <v>9</v>
      </c>
      <c r="D2013" s="98" t="s">
        <v>2298</v>
      </c>
      <c r="E2013" s="99">
        <v>42622</v>
      </c>
      <c r="F2013" s="99">
        <v>42643</v>
      </c>
      <c r="G2013" s="100">
        <f t="shared" ref="G2013:G2014" ca="1" si="7043">IF($N$1&gt;F2013,0,(F2013-$N$1))</f>
        <v>0</v>
      </c>
      <c r="H2013" s="96" t="s">
        <v>95</v>
      </c>
      <c r="I2013" s="96" t="s">
        <v>1745</v>
      </c>
      <c r="J2013" s="96" t="s">
        <v>2854</v>
      </c>
      <c r="K2013" s="101" t="str">
        <f t="shared" ref="K2013:K2014" ca="1" si="7044">IF(F2013=0,$L$3,(IF(G2013=0,$L$1,$L$2)))</f>
        <v>Completed</v>
      </c>
      <c r="L2013" s="97" t="s">
        <v>2914</v>
      </c>
      <c r="M2013" s="97" t="s">
        <v>58</v>
      </c>
      <c r="N2013" s="97" t="s">
        <v>59</v>
      </c>
      <c r="O2013" s="97" t="s">
        <v>60</v>
      </c>
      <c r="P2013" s="97" t="s">
        <v>61</v>
      </c>
      <c r="Q2013" s="97" t="s">
        <v>62</v>
      </c>
      <c r="R2013" s="102">
        <v>0.45</v>
      </c>
      <c r="S2013" s="102">
        <v>2</v>
      </c>
      <c r="T2013" s="103">
        <v>1429247</v>
      </c>
      <c r="U2013" s="103">
        <f>T2013</f>
        <v>1429247</v>
      </c>
      <c r="V2013" s="101">
        <f t="shared" ref="V2013:V2014" si="7045">IF(U2013&gt;T2013,0,T2013-U2013)</f>
        <v>0</v>
      </c>
      <c r="W2013" s="101">
        <f t="shared" ref="W2013:W2014" si="7046">IF(U2013&gt;T2013,T2013,U2013)</f>
        <v>1429247</v>
      </c>
      <c r="X2013" s="103">
        <v>71</v>
      </c>
      <c r="Y2013" s="104">
        <f t="shared" ref="Y2013:Y2014" si="7047">X2013/U2013</f>
        <v>4.967650797937655E-5</v>
      </c>
      <c r="Z2013" s="105">
        <f t="shared" ref="Z2013:Z2014" si="7048">AE2013/X2013</f>
        <v>29.143492957746481</v>
      </c>
      <c r="AA2013" s="106">
        <f t="shared" ref="AA2013:AA2014" si="7049">IF(O2013="cpv",(T2013*R2013),(T2013/1000*R2013))</f>
        <v>643.16115000000002</v>
      </c>
      <c r="AB2013" s="556">
        <f t="shared" ref="AB2013:AB2016" si="7050">IF(O2013="cpv",(IF(V2013&gt;0,U2013*R2013,AA2013)),(IF(V2013&gt;0,U2013/1000*R2013,AA2013)))</f>
        <v>643.16115000000002</v>
      </c>
      <c r="AC2013" s="106">
        <f t="shared" ref="AC2013:AC2014" si="7051">AB2013-AA2013</f>
        <v>0</v>
      </c>
      <c r="AD2013" s="108">
        <f t="shared" ref="AD2013:AD2014" si="7052">IF(O2013="cpv",(T2013*S2013),(T2013/1000*S2013))</f>
        <v>2858.4940000000001</v>
      </c>
      <c r="AE2013" s="298">
        <v>2069.1880000000001</v>
      </c>
      <c r="AF2013" s="109">
        <f t="shared" ref="AF2013:AF2014" si="7053">AE2013-AD2013</f>
        <v>-789.30600000000004</v>
      </c>
      <c r="AG2013" s="109">
        <v>0</v>
      </c>
      <c r="AH2013" s="109">
        <f t="shared" si="7041"/>
        <v>1426.0268500000002</v>
      </c>
      <c r="AI2013" s="341">
        <f t="shared" ref="AI2013:AI2014" si="7054">AH2013/AE2013</f>
        <v>0.68917220184922789</v>
      </c>
      <c r="AK2013"/>
    </row>
    <row r="2014" spans="1:37" ht="15" hidden="1" customHeight="1" x14ac:dyDescent="0.3">
      <c r="A2014" s="361" t="s">
        <v>2919</v>
      </c>
      <c r="B2014" s="97">
        <v>2016</v>
      </c>
      <c r="C2014" s="97">
        <v>9</v>
      </c>
      <c r="D2014" s="98" t="s">
        <v>2298</v>
      </c>
      <c r="E2014" s="99">
        <v>42622</v>
      </c>
      <c r="F2014" s="99">
        <v>42643</v>
      </c>
      <c r="G2014" s="100">
        <f t="shared" ca="1" si="7043"/>
        <v>0</v>
      </c>
      <c r="H2014" s="96" t="s">
        <v>95</v>
      </c>
      <c r="I2014" s="96" t="s">
        <v>1745</v>
      </c>
      <c r="J2014" s="96" t="s">
        <v>2854</v>
      </c>
      <c r="K2014" s="101" t="str">
        <f t="shared" ca="1" si="7044"/>
        <v>Completed</v>
      </c>
      <c r="L2014" s="97" t="s">
        <v>2917</v>
      </c>
      <c r="M2014" s="97" t="s">
        <v>58</v>
      </c>
      <c r="N2014" s="97" t="s">
        <v>59</v>
      </c>
      <c r="O2014" s="97" t="s">
        <v>60</v>
      </c>
      <c r="P2014" s="97" t="s">
        <v>61</v>
      </c>
      <c r="Q2014" s="97" t="s">
        <v>62</v>
      </c>
      <c r="R2014" s="102">
        <v>0</v>
      </c>
      <c r="S2014" s="102">
        <v>2</v>
      </c>
      <c r="T2014" s="103">
        <v>0</v>
      </c>
      <c r="U2014" s="103">
        <v>0</v>
      </c>
      <c r="V2014" s="101">
        <f t="shared" si="7045"/>
        <v>0</v>
      </c>
      <c r="W2014" s="101">
        <f t="shared" si="7046"/>
        <v>0</v>
      </c>
      <c r="X2014" s="103">
        <v>129</v>
      </c>
      <c r="Y2014" s="104" t="e">
        <f t="shared" si="7047"/>
        <v>#DIV/0!</v>
      </c>
      <c r="Z2014" s="105">
        <f t="shared" si="7048"/>
        <v>0</v>
      </c>
      <c r="AA2014" s="106">
        <f t="shared" si="7049"/>
        <v>0</v>
      </c>
      <c r="AB2014" s="107">
        <v>63.470663055150794</v>
      </c>
      <c r="AC2014" s="106">
        <f t="shared" si="7051"/>
        <v>63.470663055150794</v>
      </c>
      <c r="AD2014" s="108">
        <f t="shared" si="7052"/>
        <v>0</v>
      </c>
      <c r="AE2014" s="298">
        <f>IF((SUMIF($J$7:$J$1048576,J2014,$U$7:$U$1048576))&gt;(SUMIF($J$7:$J$1048576,J2014,$T$7:$T$1048576)),AD2014,(IF(O2014="cpv",(U2014*S2014),(U2014*S2014/1000))))</f>
        <v>0</v>
      </c>
      <c r="AF2014" s="109">
        <f t="shared" si="7053"/>
        <v>0</v>
      </c>
      <c r="AG2014" s="109">
        <v>0</v>
      </c>
      <c r="AH2014" s="109">
        <f t="shared" si="7041"/>
        <v>-63.470663055150794</v>
      </c>
      <c r="AI2014" s="341" t="e">
        <f t="shared" si="7054"/>
        <v>#DIV/0!</v>
      </c>
      <c r="AK2014"/>
    </row>
    <row r="2015" spans="1:37" ht="15" hidden="1" customHeight="1" x14ac:dyDescent="0.3">
      <c r="A2015" s="361" t="s">
        <v>2951</v>
      </c>
      <c r="B2015" s="97">
        <v>2016</v>
      </c>
      <c r="C2015" s="97">
        <v>9</v>
      </c>
      <c r="D2015" s="98" t="s">
        <v>2298</v>
      </c>
      <c r="E2015" s="99">
        <v>42622</v>
      </c>
      <c r="F2015" s="99">
        <v>42643</v>
      </c>
      <c r="G2015" s="100">
        <f t="shared" ref="G2015" ca="1" si="7055">IF($N$1&gt;F2015,0,(F2015-$N$1))</f>
        <v>0</v>
      </c>
      <c r="H2015" s="96" t="s">
        <v>95</v>
      </c>
      <c r="I2015" s="96" t="s">
        <v>1745</v>
      </c>
      <c r="J2015" s="96" t="s">
        <v>2854</v>
      </c>
      <c r="K2015" s="101" t="str">
        <f t="shared" ref="K2015" ca="1" si="7056">IF(F2015=0,$L$3,(IF(G2015=0,$L$1,$L$2)))</f>
        <v>Completed</v>
      </c>
      <c r="L2015" s="97" t="s">
        <v>2943</v>
      </c>
      <c r="M2015" s="97" t="s">
        <v>58</v>
      </c>
      <c r="N2015" s="97" t="s">
        <v>59</v>
      </c>
      <c r="O2015" s="97" t="s">
        <v>60</v>
      </c>
      <c r="P2015" s="97" t="s">
        <v>61</v>
      </c>
      <c r="Q2015" s="97" t="s">
        <v>62</v>
      </c>
      <c r="R2015" s="102">
        <v>0</v>
      </c>
      <c r="S2015" s="102">
        <v>2</v>
      </c>
      <c r="T2015" s="103">
        <v>0</v>
      </c>
      <c r="U2015" s="103">
        <v>0</v>
      </c>
      <c r="V2015" s="101">
        <f t="shared" ref="V2015" si="7057">IF(U2015&gt;T2015,0,T2015-U2015)</f>
        <v>0</v>
      </c>
      <c r="W2015" s="101">
        <f t="shared" ref="W2015" si="7058">IF(U2015&gt;T2015,T2015,U2015)</f>
        <v>0</v>
      </c>
      <c r="X2015" s="103">
        <v>129</v>
      </c>
      <c r="Y2015" s="104" t="e">
        <f t="shared" ref="Y2015" si="7059">X2015/U2015</f>
        <v>#DIV/0!</v>
      </c>
      <c r="Z2015" s="105">
        <f t="shared" ref="Z2015" si="7060">AE2015/X2015</f>
        <v>0</v>
      </c>
      <c r="AA2015" s="106">
        <f t="shared" ref="AA2015" si="7061">IF(O2015="cpv",(T2015*R2015),(T2015/1000*R2015))</f>
        <v>0</v>
      </c>
      <c r="AB2015" s="107">
        <v>750.36</v>
      </c>
      <c r="AC2015" s="106">
        <f t="shared" ref="AC2015" si="7062">AB2015-AA2015</f>
        <v>750.36</v>
      </c>
      <c r="AD2015" s="108">
        <f t="shared" ref="AD2015" si="7063">IF(O2015="cpv",(T2015*S2015),(T2015/1000*S2015))</f>
        <v>0</v>
      </c>
      <c r="AE2015" s="298">
        <f>IF((SUMIF($J$7:$J$1048576,J2015,$U$7:$U$1048576))&gt;(SUMIF($J$7:$J$1048576,J2015,$T$7:$T$1048576)),AD2015,(IF(O2015="cpv",(U2015*S2015),(U2015*S2015/1000))))</f>
        <v>0</v>
      </c>
      <c r="AF2015" s="109">
        <f t="shared" ref="AF2015" si="7064">AE2015-AD2015</f>
        <v>0</v>
      </c>
      <c r="AG2015" s="109">
        <v>0</v>
      </c>
      <c r="AH2015" s="109">
        <f t="shared" si="7041"/>
        <v>-750.36</v>
      </c>
      <c r="AI2015" s="341" t="e">
        <f t="shared" ref="AI2015" si="7065">AH2015/AE2015</f>
        <v>#DIV/0!</v>
      </c>
      <c r="AK2015"/>
    </row>
    <row r="2016" spans="1:37" ht="15" hidden="1" customHeight="1" x14ac:dyDescent="0.3">
      <c r="A2016" s="361" t="s">
        <v>2892</v>
      </c>
      <c r="B2016" s="97">
        <v>2016</v>
      </c>
      <c r="C2016" s="97">
        <v>9</v>
      </c>
      <c r="D2016" s="98" t="s">
        <v>2298</v>
      </c>
      <c r="E2016" s="99">
        <v>42622</v>
      </c>
      <c r="F2016" s="99">
        <v>42643</v>
      </c>
      <c r="G2016" s="100">
        <f t="shared" ref="G2016" ca="1" si="7066">IF($N$1&gt;F2016,0,(F2016-$N$1))</f>
        <v>0</v>
      </c>
      <c r="H2016" s="96" t="s">
        <v>95</v>
      </c>
      <c r="I2016" s="96" t="s">
        <v>1745</v>
      </c>
      <c r="J2016" s="96" t="s">
        <v>2854</v>
      </c>
      <c r="K2016" s="101" t="str">
        <f t="shared" ref="K2016" ca="1" si="7067">IF(F2016=0,$L$3,(IF(G2016=0,$L$1,$L$2)))</f>
        <v>Completed</v>
      </c>
      <c r="L2016" s="97" t="s">
        <v>1372</v>
      </c>
      <c r="M2016" s="97" t="s">
        <v>58</v>
      </c>
      <c r="N2016" s="97" t="s">
        <v>59</v>
      </c>
      <c r="O2016" s="97" t="s">
        <v>60</v>
      </c>
      <c r="P2016" s="97" t="s">
        <v>61</v>
      </c>
      <c r="Q2016" s="97" t="s">
        <v>62</v>
      </c>
      <c r="R2016" s="102">
        <v>0.54029300000000002</v>
      </c>
      <c r="S2016" s="102">
        <v>2</v>
      </c>
      <c r="T2016" s="103">
        <v>265406</v>
      </c>
      <c r="U2016" s="103">
        <f>T2016</f>
        <v>265406</v>
      </c>
      <c r="V2016" s="101">
        <f t="shared" ref="V2016" si="7068">IF(U2016&gt;T2016,0,T2016-U2016)</f>
        <v>0</v>
      </c>
      <c r="W2016" s="101">
        <f t="shared" ref="W2016" si="7069">IF(U2016&gt;T2016,T2016,U2016)</f>
        <v>265406</v>
      </c>
      <c r="X2016" s="103">
        <v>81</v>
      </c>
      <c r="Y2016" s="104">
        <f t="shared" ref="Y2016" si="7070">X2016/U2016</f>
        <v>3.0519279895706953E-4</v>
      </c>
      <c r="Z2016" s="105">
        <f t="shared" ref="Z2016" si="7071">AE2016/X2016</f>
        <v>6.5532345679012352</v>
      </c>
      <c r="AA2016" s="106">
        <f t="shared" ref="AA2016" si="7072">IF(O2016="cpv",(T2016*R2016),(T2016/1000*R2016))</f>
        <v>143.397003958</v>
      </c>
      <c r="AB2016" s="107">
        <f t="shared" si="7050"/>
        <v>143.397003958</v>
      </c>
      <c r="AC2016" s="106">
        <f t="shared" ref="AC2016" si="7073">AB2016-AA2016</f>
        <v>0</v>
      </c>
      <c r="AD2016" s="108">
        <f t="shared" ref="AD2016" si="7074">IF(O2016="cpv",(T2016*S2016),(T2016/1000*S2016))</f>
        <v>530.81200000000001</v>
      </c>
      <c r="AE2016" s="298">
        <f>IF((SUMIF($J$7:$J$1048576,J2016,$U$7:$U$1048576))&gt;(SUMIF($J$7:$J$1048576,J2016,$T$7:$T$1048576)),AD2016,(IF(O2016="cpv",(U2016*S2016),(U2016*S2016/1000))))</f>
        <v>530.81200000000001</v>
      </c>
      <c r="AF2016" s="109">
        <f t="shared" ref="AF2016" si="7075">AE2016-AD2016</f>
        <v>0</v>
      </c>
      <c r="AG2016" s="109">
        <v>0</v>
      </c>
      <c r="AH2016" s="109">
        <f t="shared" si="7041"/>
        <v>387.41499604199998</v>
      </c>
      <c r="AI2016" s="341">
        <f t="shared" ref="AI2016" si="7076">AH2016/AE2016</f>
        <v>0.72985349999999993</v>
      </c>
      <c r="AK2016"/>
    </row>
    <row r="2017" spans="1:37" ht="15.75" hidden="1" customHeight="1" thickBot="1" x14ac:dyDescent="0.3">
      <c r="A2017" s="360" t="s">
        <v>2853</v>
      </c>
      <c r="B2017" s="157">
        <v>2016</v>
      </c>
      <c r="C2017" s="157">
        <v>9</v>
      </c>
      <c r="D2017" s="342" t="s">
        <v>2298</v>
      </c>
      <c r="E2017" s="159">
        <v>42622</v>
      </c>
      <c r="F2017" s="159">
        <v>42643</v>
      </c>
      <c r="G2017" s="343">
        <f t="shared" ca="1" si="7031"/>
        <v>0</v>
      </c>
      <c r="H2017" s="156" t="s">
        <v>95</v>
      </c>
      <c r="I2017" s="156" t="s">
        <v>1745</v>
      </c>
      <c r="J2017" s="156" t="s">
        <v>2854</v>
      </c>
      <c r="K2017" s="344" t="str">
        <f t="shared" ca="1" si="7032"/>
        <v>Completed</v>
      </c>
      <c r="L2017" s="157" t="s">
        <v>2386</v>
      </c>
      <c r="M2017" s="157" t="s">
        <v>58</v>
      </c>
      <c r="N2017" s="157" t="s">
        <v>59</v>
      </c>
      <c r="O2017" s="157" t="s">
        <v>60</v>
      </c>
      <c r="P2017" s="157" t="s">
        <v>61</v>
      </c>
      <c r="Q2017" s="157" t="s">
        <v>62</v>
      </c>
      <c r="R2017" s="158">
        <v>0.3</v>
      </c>
      <c r="S2017" s="158">
        <v>2</v>
      </c>
      <c r="T2017" s="345">
        <v>3000000</v>
      </c>
      <c r="U2017" s="345">
        <v>3307586</v>
      </c>
      <c r="V2017" s="344">
        <f t="shared" si="7033"/>
        <v>0</v>
      </c>
      <c r="W2017" s="344">
        <f t="shared" si="7034"/>
        <v>3000000</v>
      </c>
      <c r="X2017" s="345">
        <v>890</v>
      </c>
      <c r="Y2017" s="346">
        <f t="shared" si="7035"/>
        <v>2.6907841549698178E-4</v>
      </c>
      <c r="Z2017" s="347">
        <f t="shared" si="7036"/>
        <v>5.617977528089888</v>
      </c>
      <c r="AA2017" s="348">
        <f t="shared" si="7037"/>
        <v>900</v>
      </c>
      <c r="AB2017" s="349">
        <f t="shared" ref="AB2017:AB2026" si="7077">IF(O2017="cpv",(IF(V2017&gt;0,U2017*R2017,AA2017)),(IF(V2017&gt;0,U2017/1000*R2017,AA2017)))</f>
        <v>900</v>
      </c>
      <c r="AC2017" s="348">
        <f t="shared" si="7038"/>
        <v>0</v>
      </c>
      <c r="AD2017" s="350">
        <f t="shared" si="7039"/>
        <v>6000</v>
      </c>
      <c r="AE2017" s="351">
        <v>5000</v>
      </c>
      <c r="AF2017" s="352">
        <f t="shared" si="7040"/>
        <v>-1000</v>
      </c>
      <c r="AG2017" s="352">
        <v>0</v>
      </c>
      <c r="AH2017" s="352">
        <f t="shared" si="7041"/>
        <v>4100</v>
      </c>
      <c r="AI2017" s="353">
        <f t="shared" si="7042"/>
        <v>0.82</v>
      </c>
      <c r="AK2017"/>
    </row>
    <row r="2018" spans="1:37" ht="15" hidden="1" customHeight="1" thickBot="1" x14ac:dyDescent="0.3">
      <c r="A2018" s="359" t="s">
        <v>2855</v>
      </c>
      <c r="B2018" s="111">
        <v>2016</v>
      </c>
      <c r="C2018" s="111">
        <v>9</v>
      </c>
      <c r="D2018" s="112" t="s">
        <v>2298</v>
      </c>
      <c r="E2018" s="113">
        <v>42619</v>
      </c>
      <c r="F2018" s="113">
        <v>42643</v>
      </c>
      <c r="G2018" s="114">
        <f t="shared" ca="1" si="7031"/>
        <v>0</v>
      </c>
      <c r="H2018" s="115" t="s">
        <v>95</v>
      </c>
      <c r="I2018" s="115" t="s">
        <v>1615</v>
      </c>
      <c r="J2018" s="115" t="s">
        <v>2858</v>
      </c>
      <c r="K2018" s="116" t="str">
        <f t="shared" ca="1" si="7032"/>
        <v>Completed</v>
      </c>
      <c r="L2018" s="111" t="s">
        <v>175</v>
      </c>
      <c r="M2018" s="111" t="s">
        <v>58</v>
      </c>
      <c r="N2018" s="111" t="s">
        <v>286</v>
      </c>
      <c r="O2018" s="111" t="s">
        <v>60</v>
      </c>
      <c r="P2018" s="111" t="s">
        <v>61</v>
      </c>
      <c r="Q2018" s="111" t="s">
        <v>62</v>
      </c>
      <c r="R2018" s="117">
        <v>1</v>
      </c>
      <c r="S2018" s="117">
        <v>2.25</v>
      </c>
      <c r="T2018" s="118">
        <v>1000000</v>
      </c>
      <c r="U2018" s="118">
        <v>1044013</v>
      </c>
      <c r="V2018" s="116">
        <f t="shared" si="7033"/>
        <v>0</v>
      </c>
      <c r="W2018" s="116">
        <f t="shared" si="7034"/>
        <v>1000000</v>
      </c>
      <c r="X2018" s="118"/>
      <c r="Y2018" s="119">
        <f t="shared" si="7035"/>
        <v>0</v>
      </c>
      <c r="Z2018" s="120" t="e">
        <f t="shared" si="7036"/>
        <v>#DIV/0!</v>
      </c>
      <c r="AA2018" s="121">
        <f t="shared" si="7037"/>
        <v>1000</v>
      </c>
      <c r="AB2018" s="122">
        <v>137.0925</v>
      </c>
      <c r="AC2018" s="121">
        <f t="shared" si="7038"/>
        <v>-862.90750000000003</v>
      </c>
      <c r="AD2018" s="123">
        <f t="shared" si="7039"/>
        <v>2250</v>
      </c>
      <c r="AE2018" s="293">
        <v>1000</v>
      </c>
      <c r="AF2018" s="124">
        <f t="shared" si="7040"/>
        <v>-1250</v>
      </c>
      <c r="AG2018" s="124">
        <v>0</v>
      </c>
      <c r="AH2018" s="124">
        <f t="shared" si="7041"/>
        <v>862.90750000000003</v>
      </c>
      <c r="AI2018" s="340">
        <f t="shared" si="7042"/>
        <v>0.86290750000000005</v>
      </c>
      <c r="AK2018"/>
    </row>
    <row r="2019" spans="1:37" ht="15" hidden="1" customHeight="1" thickBot="1" x14ac:dyDescent="0.3">
      <c r="A2019" s="361" t="s">
        <v>2894</v>
      </c>
      <c r="B2019" s="97">
        <v>2016</v>
      </c>
      <c r="C2019" s="97">
        <v>9</v>
      </c>
      <c r="D2019" s="98" t="s">
        <v>2298</v>
      </c>
      <c r="E2019" s="113">
        <v>42619</v>
      </c>
      <c r="F2019" s="99">
        <v>42643</v>
      </c>
      <c r="G2019" s="100">
        <f t="shared" ref="G2019" ca="1" si="7078">IF($N$1&gt;F2019,0,(F2019-$N$1))</f>
        <v>0</v>
      </c>
      <c r="H2019" s="96" t="s">
        <v>95</v>
      </c>
      <c r="I2019" s="96" t="s">
        <v>1615</v>
      </c>
      <c r="J2019" s="96" t="s">
        <v>2858</v>
      </c>
      <c r="K2019" s="101" t="str">
        <f t="shared" ref="K2019" ca="1" si="7079">IF(F2019=0,$L$3,(IF(G2019=0,$L$1,$L$2)))</f>
        <v>Completed</v>
      </c>
      <c r="L2019" s="97" t="s">
        <v>1372</v>
      </c>
      <c r="M2019" s="97" t="s">
        <v>58</v>
      </c>
      <c r="N2019" s="97" t="s">
        <v>286</v>
      </c>
      <c r="O2019" s="97" t="s">
        <v>60</v>
      </c>
      <c r="P2019" s="97" t="s">
        <v>61</v>
      </c>
      <c r="Q2019" s="97" t="s">
        <v>62</v>
      </c>
      <c r="R2019" s="102">
        <v>0.89846181225014299</v>
      </c>
      <c r="S2019" s="102">
        <v>2.25</v>
      </c>
      <c r="T2019" s="103">
        <v>1041474</v>
      </c>
      <c r="U2019" s="103">
        <f>T2019</f>
        <v>1041474</v>
      </c>
      <c r="V2019" s="101">
        <f t="shared" ref="V2019" si="7080">IF(U2019&gt;T2019,0,T2019-U2019)</f>
        <v>0</v>
      </c>
      <c r="W2019" s="101">
        <f t="shared" ref="W2019" si="7081">IF(U2019&gt;T2019,T2019,U2019)</f>
        <v>1041474</v>
      </c>
      <c r="X2019" s="103">
        <v>0</v>
      </c>
      <c r="Y2019" s="104">
        <f t="shared" ref="Y2019" si="7082">X2019/U2019</f>
        <v>0</v>
      </c>
      <c r="Z2019" s="105" t="e">
        <f t="shared" ref="Z2019" si="7083">AE2019/X2019</f>
        <v>#DIV/0!</v>
      </c>
      <c r="AA2019" s="106">
        <f t="shared" ref="AA2019" si="7084">IF(O2019="cpv",(T2019*R2019),(T2019/1000*R2019))</f>
        <v>935.72461745140538</v>
      </c>
      <c r="AB2019" s="107">
        <f t="shared" ref="AB2019" si="7085">IF(O2019="cpv",(IF(V2019&gt;0,U2019*R2019,AA2019)),(IF(V2019&gt;0,U2019/1000*R2019,AA2019)))</f>
        <v>935.72461745140538</v>
      </c>
      <c r="AC2019" s="106">
        <f t="shared" ref="AC2019" si="7086">AB2019-AA2019</f>
        <v>0</v>
      </c>
      <c r="AD2019" s="108">
        <f t="shared" ref="AD2019" si="7087">IF(O2019="cpv",(T2019*S2019),(T2019/1000*S2019))</f>
        <v>2343.3164999999999</v>
      </c>
      <c r="AE2019" s="298">
        <v>1000</v>
      </c>
      <c r="AF2019" s="109">
        <f t="shared" ref="AF2019" si="7088">AE2019-AD2019</f>
        <v>-1343.3164999999999</v>
      </c>
      <c r="AG2019" s="109">
        <v>0</v>
      </c>
      <c r="AH2019" s="109">
        <f t="shared" si="7041"/>
        <v>64.275382548594621</v>
      </c>
      <c r="AI2019" s="341">
        <f t="shared" ref="AI2019" si="7089">AH2019/AE2019</f>
        <v>6.427538254859462E-2</v>
      </c>
      <c r="AK2019"/>
    </row>
    <row r="2020" spans="1:37" ht="15" hidden="1" customHeight="1" thickBot="1" x14ac:dyDescent="0.3">
      <c r="A2020" s="361" t="s">
        <v>2950</v>
      </c>
      <c r="B2020" s="97">
        <v>2016</v>
      </c>
      <c r="C2020" s="97">
        <v>9</v>
      </c>
      <c r="D2020" s="98" t="s">
        <v>2298</v>
      </c>
      <c r="E2020" s="113">
        <v>42619</v>
      </c>
      <c r="F2020" s="99">
        <v>42643</v>
      </c>
      <c r="G2020" s="100">
        <f t="shared" ref="G2020" ca="1" si="7090">IF($N$1&gt;F2020,0,(F2020-$N$1))</f>
        <v>0</v>
      </c>
      <c r="H2020" s="96" t="s">
        <v>95</v>
      </c>
      <c r="I2020" s="96" t="s">
        <v>1615</v>
      </c>
      <c r="J2020" s="96" t="s">
        <v>2858</v>
      </c>
      <c r="K2020" s="101" t="str">
        <f t="shared" ref="K2020" ca="1" si="7091">IF(F2020=0,$L$3,(IF(G2020=0,$L$1,$L$2)))</f>
        <v>Completed</v>
      </c>
      <c r="L2020" s="97" t="s">
        <v>2943</v>
      </c>
      <c r="M2020" s="97" t="s">
        <v>58</v>
      </c>
      <c r="N2020" s="97" t="s">
        <v>286</v>
      </c>
      <c r="O2020" s="97" t="s">
        <v>60</v>
      </c>
      <c r="P2020" s="97" t="s">
        <v>61</v>
      </c>
      <c r="Q2020" s="97" t="s">
        <v>62</v>
      </c>
      <c r="R2020" s="102">
        <v>0</v>
      </c>
      <c r="S2020" s="102">
        <v>2.25</v>
      </c>
      <c r="T2020" s="103">
        <v>0</v>
      </c>
      <c r="U2020" s="103">
        <f>T2020</f>
        <v>0</v>
      </c>
      <c r="V2020" s="101">
        <f t="shared" ref="V2020" si="7092">IF(U2020&gt;T2020,0,T2020-U2020)</f>
        <v>0</v>
      </c>
      <c r="W2020" s="101">
        <f t="shared" ref="W2020" si="7093">IF(U2020&gt;T2020,T2020,U2020)</f>
        <v>0</v>
      </c>
      <c r="X2020" s="103">
        <v>0</v>
      </c>
      <c r="Y2020" s="104" t="e">
        <f t="shared" ref="Y2020" si="7094">X2020/U2020</f>
        <v>#DIV/0!</v>
      </c>
      <c r="Z2020" s="105" t="e">
        <f t="shared" ref="Z2020" si="7095">AE2020/X2020</f>
        <v>#DIV/0!</v>
      </c>
      <c r="AA2020" s="106">
        <f t="shared" ref="AA2020" si="7096">IF(O2020="cpv",(T2020*R2020),(T2020/1000*R2020))</f>
        <v>0</v>
      </c>
      <c r="AB2020" s="107">
        <v>363.56</v>
      </c>
      <c r="AC2020" s="106">
        <f t="shared" ref="AC2020" si="7097">AB2020-AA2020</f>
        <v>363.56</v>
      </c>
      <c r="AD2020" s="108">
        <f t="shared" ref="AD2020" si="7098">IF(O2020="cpv",(T2020*S2020),(T2020/1000*S2020))</f>
        <v>0</v>
      </c>
      <c r="AE2020" s="298">
        <v>0</v>
      </c>
      <c r="AF2020" s="109">
        <f t="shared" ref="AF2020" si="7099">AE2020-AD2020</f>
        <v>0</v>
      </c>
      <c r="AG2020" s="109">
        <v>0</v>
      </c>
      <c r="AH2020" s="109">
        <f t="shared" si="7041"/>
        <v>-363.56</v>
      </c>
      <c r="AI2020" s="341" t="e">
        <f t="shared" ref="AI2020" si="7100">AH2020/AE2020</f>
        <v>#DIV/0!</v>
      </c>
      <c r="AK2020"/>
    </row>
    <row r="2021" spans="1:37" ht="15" hidden="1" customHeight="1" thickBot="1" x14ac:dyDescent="0.3">
      <c r="A2021" s="361" t="s">
        <v>2856</v>
      </c>
      <c r="B2021" s="97">
        <v>2016</v>
      </c>
      <c r="C2021" s="97">
        <v>9</v>
      </c>
      <c r="D2021" s="98" t="s">
        <v>2298</v>
      </c>
      <c r="E2021" s="113">
        <v>42619</v>
      </c>
      <c r="F2021" s="99">
        <v>42643</v>
      </c>
      <c r="G2021" s="100">
        <f t="shared" ca="1" si="7031"/>
        <v>0</v>
      </c>
      <c r="H2021" s="96" t="s">
        <v>95</v>
      </c>
      <c r="I2021" s="96" t="s">
        <v>1615</v>
      </c>
      <c r="J2021" s="96" t="s">
        <v>2858</v>
      </c>
      <c r="K2021" s="101" t="str">
        <f t="shared" ca="1" si="7032"/>
        <v>Completed</v>
      </c>
      <c r="L2021" s="97" t="s">
        <v>64</v>
      </c>
      <c r="M2021" s="97" t="s">
        <v>58</v>
      </c>
      <c r="N2021" s="97" t="s">
        <v>286</v>
      </c>
      <c r="O2021" s="97" t="s">
        <v>60</v>
      </c>
      <c r="P2021" s="97" t="s">
        <v>61</v>
      </c>
      <c r="Q2021" s="97" t="s">
        <v>62</v>
      </c>
      <c r="R2021" s="102">
        <v>0.2</v>
      </c>
      <c r="S2021" s="102">
        <v>2.25</v>
      </c>
      <c r="T2021" s="103">
        <v>1500000</v>
      </c>
      <c r="U2021" s="103">
        <v>1487875</v>
      </c>
      <c r="V2021" s="101">
        <f t="shared" si="7033"/>
        <v>12125</v>
      </c>
      <c r="W2021" s="101">
        <f t="shared" si="7034"/>
        <v>1487875</v>
      </c>
      <c r="X2021" s="103">
        <v>403</v>
      </c>
      <c r="Y2021" s="104">
        <f t="shared" si="7035"/>
        <v>2.7085608670083172E-4</v>
      </c>
      <c r="Z2021" s="105">
        <f t="shared" si="7036"/>
        <v>7.4441687344913152</v>
      </c>
      <c r="AA2021" s="106">
        <f t="shared" si="7037"/>
        <v>300</v>
      </c>
      <c r="AB2021" s="107">
        <f t="shared" si="7077"/>
        <v>297.57499999999999</v>
      </c>
      <c r="AC2021" s="106">
        <f t="shared" si="7038"/>
        <v>-2.4250000000000114</v>
      </c>
      <c r="AD2021" s="108">
        <f t="shared" si="7039"/>
        <v>3375</v>
      </c>
      <c r="AE2021" s="298">
        <v>3000</v>
      </c>
      <c r="AF2021" s="109">
        <f t="shared" si="7040"/>
        <v>-375</v>
      </c>
      <c r="AG2021" s="109">
        <v>0</v>
      </c>
      <c r="AH2021" s="109">
        <f t="shared" si="7041"/>
        <v>2702.4250000000002</v>
      </c>
      <c r="AI2021" s="341">
        <f t="shared" si="7042"/>
        <v>0.90080833333333343</v>
      </c>
      <c r="AK2021"/>
    </row>
    <row r="2022" spans="1:37" ht="15.75" hidden="1" customHeight="1" thickBot="1" x14ac:dyDescent="0.3">
      <c r="A2022" s="360" t="s">
        <v>2857</v>
      </c>
      <c r="B2022" s="157">
        <v>2016</v>
      </c>
      <c r="C2022" s="157">
        <v>9</v>
      </c>
      <c r="D2022" s="342" t="s">
        <v>2298</v>
      </c>
      <c r="E2022" s="113">
        <v>42619</v>
      </c>
      <c r="F2022" s="159">
        <v>42643</v>
      </c>
      <c r="G2022" s="343">
        <f t="shared" ca="1" si="7031"/>
        <v>0</v>
      </c>
      <c r="H2022" s="156" t="s">
        <v>95</v>
      </c>
      <c r="I2022" s="156" t="s">
        <v>1615</v>
      </c>
      <c r="J2022" s="156" t="s">
        <v>2858</v>
      </c>
      <c r="K2022" s="344" t="str">
        <f t="shared" ca="1" si="7032"/>
        <v>Completed</v>
      </c>
      <c r="L2022" s="157" t="s">
        <v>82</v>
      </c>
      <c r="M2022" s="157" t="s">
        <v>58</v>
      </c>
      <c r="N2022" s="157" t="s">
        <v>286</v>
      </c>
      <c r="O2022" s="157" t="s">
        <v>60</v>
      </c>
      <c r="P2022" s="157" t="s">
        <v>61</v>
      </c>
      <c r="Q2022" s="157" t="s">
        <v>62</v>
      </c>
      <c r="R2022" s="158">
        <v>0.1</v>
      </c>
      <c r="S2022" s="158">
        <v>2.25</v>
      </c>
      <c r="T2022" s="345">
        <v>3500000</v>
      </c>
      <c r="U2022" s="345">
        <v>3500200</v>
      </c>
      <c r="V2022" s="344">
        <f t="shared" si="7033"/>
        <v>0</v>
      </c>
      <c r="W2022" s="344">
        <f t="shared" si="7034"/>
        <v>3500000</v>
      </c>
      <c r="X2022" s="345">
        <v>851</v>
      </c>
      <c r="Y2022" s="346">
        <f t="shared" si="7035"/>
        <v>2.4312896405919663E-4</v>
      </c>
      <c r="Z2022" s="347">
        <f t="shared" si="7036"/>
        <v>5.8754406580493539</v>
      </c>
      <c r="AA2022" s="348">
        <f t="shared" si="7037"/>
        <v>350</v>
      </c>
      <c r="AB2022" s="349">
        <f t="shared" si="7077"/>
        <v>350</v>
      </c>
      <c r="AC2022" s="348">
        <f t="shared" si="7038"/>
        <v>0</v>
      </c>
      <c r="AD2022" s="350">
        <f t="shared" si="7039"/>
        <v>7875</v>
      </c>
      <c r="AE2022" s="351">
        <v>5000</v>
      </c>
      <c r="AF2022" s="352">
        <f t="shared" si="7040"/>
        <v>-2875</v>
      </c>
      <c r="AG2022" s="352">
        <v>0</v>
      </c>
      <c r="AH2022" s="352">
        <f t="shared" si="7041"/>
        <v>4650</v>
      </c>
      <c r="AI2022" s="353">
        <f t="shared" si="7042"/>
        <v>0.93</v>
      </c>
      <c r="AK2022"/>
    </row>
    <row r="2023" spans="1:37" ht="15" hidden="1" customHeight="1" thickBot="1" x14ac:dyDescent="0.3">
      <c r="A2023" s="359" t="s">
        <v>2859</v>
      </c>
      <c r="B2023" s="111">
        <v>2016</v>
      </c>
      <c r="C2023" s="111">
        <v>9</v>
      </c>
      <c r="D2023" s="112" t="s">
        <v>2298</v>
      </c>
      <c r="E2023" s="113">
        <v>42619</v>
      </c>
      <c r="F2023" s="113">
        <v>42643</v>
      </c>
      <c r="G2023" s="114">
        <f t="shared" ca="1" si="7031"/>
        <v>0</v>
      </c>
      <c r="H2023" s="115" t="s">
        <v>95</v>
      </c>
      <c r="I2023" s="115" t="s">
        <v>1615</v>
      </c>
      <c r="J2023" s="115" t="s">
        <v>2863</v>
      </c>
      <c r="K2023" s="116" t="str">
        <f t="shared" ca="1" si="7032"/>
        <v>Completed</v>
      </c>
      <c r="L2023" s="111" t="s">
        <v>92</v>
      </c>
      <c r="M2023" s="111" t="s">
        <v>58</v>
      </c>
      <c r="N2023" s="111" t="s">
        <v>108</v>
      </c>
      <c r="O2023" s="111" t="s">
        <v>109</v>
      </c>
      <c r="P2023" s="111" t="s">
        <v>100</v>
      </c>
      <c r="Q2023" s="111" t="s">
        <v>101</v>
      </c>
      <c r="R2023" s="117">
        <v>1.2E-2</v>
      </c>
      <c r="S2023" s="117">
        <v>3.3000000000000002E-2</v>
      </c>
      <c r="T2023" s="118">
        <v>50000</v>
      </c>
      <c r="U2023" s="118">
        <v>63951</v>
      </c>
      <c r="V2023" s="116">
        <f t="shared" si="7033"/>
        <v>0</v>
      </c>
      <c r="W2023" s="116">
        <f t="shared" si="7034"/>
        <v>50000</v>
      </c>
      <c r="X2023" s="118">
        <v>2011</v>
      </c>
      <c r="Y2023" s="119">
        <f t="shared" si="7035"/>
        <v>3.1445950806085907E-2</v>
      </c>
      <c r="Z2023" s="120">
        <f t="shared" si="7036"/>
        <v>0.82048731974142219</v>
      </c>
      <c r="AA2023" s="121">
        <f t="shared" si="7037"/>
        <v>600</v>
      </c>
      <c r="AB2023" s="122">
        <f t="shared" si="7077"/>
        <v>600</v>
      </c>
      <c r="AC2023" s="121">
        <f t="shared" si="7038"/>
        <v>0</v>
      </c>
      <c r="AD2023" s="123">
        <f t="shared" si="7039"/>
        <v>1650</v>
      </c>
      <c r="AE2023" s="293">
        <f>IF((SUMIF($J$7:$J$1048576,J2023,$U$7:$U$1048576))&gt;(SUMIF($J$7:$J$1048576,J2023,$T$7:$T$1048576)),AD2023,(IF(O2023="cpv",(U2023*S2023),(U2023*S2023/1000))))</f>
        <v>1650</v>
      </c>
      <c r="AF2023" s="124">
        <f t="shared" si="7040"/>
        <v>0</v>
      </c>
      <c r="AG2023" s="124">
        <v>0</v>
      </c>
      <c r="AH2023" s="124">
        <f t="shared" si="7041"/>
        <v>1050</v>
      </c>
      <c r="AI2023" s="340">
        <f t="shared" si="7042"/>
        <v>0.63636363636363635</v>
      </c>
      <c r="AK2023"/>
    </row>
    <row r="2024" spans="1:37" ht="15" hidden="1" customHeight="1" thickBot="1" x14ac:dyDescent="0.3">
      <c r="A2024" s="361" t="s">
        <v>2860</v>
      </c>
      <c r="B2024" s="97">
        <v>2016</v>
      </c>
      <c r="C2024" s="97">
        <v>9</v>
      </c>
      <c r="D2024" s="98" t="s">
        <v>2298</v>
      </c>
      <c r="E2024" s="113">
        <v>42619</v>
      </c>
      <c r="F2024" s="99">
        <v>42643</v>
      </c>
      <c r="G2024" s="100">
        <f t="shared" ca="1" si="7031"/>
        <v>0</v>
      </c>
      <c r="H2024" s="96" t="s">
        <v>95</v>
      </c>
      <c r="I2024" s="96" t="s">
        <v>1615</v>
      </c>
      <c r="J2024" s="96" t="s">
        <v>2863</v>
      </c>
      <c r="K2024" s="101" t="str">
        <f t="shared" ca="1" si="7032"/>
        <v>Completed</v>
      </c>
      <c r="L2024" s="97" t="s">
        <v>1773</v>
      </c>
      <c r="M2024" s="97" t="s">
        <v>58</v>
      </c>
      <c r="N2024" s="97" t="s">
        <v>108</v>
      </c>
      <c r="O2024" s="97" t="s">
        <v>109</v>
      </c>
      <c r="P2024" s="97" t="s">
        <v>100</v>
      </c>
      <c r="Q2024" s="97" t="s">
        <v>101</v>
      </c>
      <c r="R2024" s="102">
        <v>0.01</v>
      </c>
      <c r="S2024" s="102">
        <v>3.3000000000000002E-2</v>
      </c>
      <c r="T2024" s="103">
        <v>50000</v>
      </c>
      <c r="U2024" s="103">
        <v>50005</v>
      </c>
      <c r="V2024" s="101">
        <f t="shared" si="7033"/>
        <v>0</v>
      </c>
      <c r="W2024" s="101">
        <f t="shared" si="7034"/>
        <v>50000</v>
      </c>
      <c r="X2024" s="103">
        <v>1450</v>
      </c>
      <c r="Y2024" s="104">
        <f t="shared" si="7035"/>
        <v>2.8997100289971003E-2</v>
      </c>
      <c r="Z2024" s="105">
        <f t="shared" si="7036"/>
        <v>1.1379310344827587</v>
      </c>
      <c r="AA2024" s="106">
        <f t="shared" si="7037"/>
        <v>500</v>
      </c>
      <c r="AB2024" s="107">
        <f t="shared" si="7077"/>
        <v>500</v>
      </c>
      <c r="AC2024" s="106">
        <f t="shared" si="7038"/>
        <v>0</v>
      </c>
      <c r="AD2024" s="108">
        <f t="shared" si="7039"/>
        <v>1650</v>
      </c>
      <c r="AE2024" s="298">
        <f>IF((SUMIF($J$7:$J$1048576,J2024,$U$7:$U$1048576))&gt;(SUMIF($J$7:$J$1048576,J2024,$T$7:$T$1048576)),AD2024,(IF(O2024="cpv",(U2024*S2024),(U2024*S2024/1000))))</f>
        <v>1650</v>
      </c>
      <c r="AF2024" s="109">
        <f t="shared" si="7040"/>
        <v>0</v>
      </c>
      <c r="AG2024" s="109">
        <v>0</v>
      </c>
      <c r="AH2024" s="109">
        <f t="shared" si="7041"/>
        <v>1150</v>
      </c>
      <c r="AI2024" s="341">
        <f t="shared" si="7042"/>
        <v>0.69696969696969702</v>
      </c>
      <c r="AK2024"/>
    </row>
    <row r="2025" spans="1:37" ht="15" hidden="1" customHeight="1" thickBot="1" x14ac:dyDescent="0.3">
      <c r="A2025" s="361" t="s">
        <v>2861</v>
      </c>
      <c r="B2025" s="97">
        <v>2016</v>
      </c>
      <c r="C2025" s="97">
        <v>9</v>
      </c>
      <c r="D2025" s="98" t="s">
        <v>2298</v>
      </c>
      <c r="E2025" s="113">
        <v>42619</v>
      </c>
      <c r="F2025" s="99">
        <v>42643</v>
      </c>
      <c r="G2025" s="100">
        <f t="shared" ca="1" si="7031"/>
        <v>0</v>
      </c>
      <c r="H2025" s="96" t="s">
        <v>95</v>
      </c>
      <c r="I2025" s="96" t="s">
        <v>1615</v>
      </c>
      <c r="J2025" s="96" t="s">
        <v>2863</v>
      </c>
      <c r="K2025" s="101" t="str">
        <f t="shared" ca="1" si="7032"/>
        <v>Completed</v>
      </c>
      <c r="L2025" s="97" t="s">
        <v>64</v>
      </c>
      <c r="M2025" s="97" t="s">
        <v>58</v>
      </c>
      <c r="N2025" s="97" t="s">
        <v>108</v>
      </c>
      <c r="O2025" s="97" t="s">
        <v>109</v>
      </c>
      <c r="P2025" s="97" t="s">
        <v>100</v>
      </c>
      <c r="Q2025" s="97" t="s">
        <v>101</v>
      </c>
      <c r="R2025" s="102">
        <v>6.0000000000000001E-3</v>
      </c>
      <c r="S2025" s="102">
        <v>3.3000000000000002E-2</v>
      </c>
      <c r="T2025" s="103">
        <v>25000</v>
      </c>
      <c r="U2025" s="103">
        <v>25002</v>
      </c>
      <c r="V2025" s="101">
        <f t="shared" si="7033"/>
        <v>0</v>
      </c>
      <c r="W2025" s="101">
        <f t="shared" si="7034"/>
        <v>25000</v>
      </c>
      <c r="X2025" s="103">
        <v>163</v>
      </c>
      <c r="Y2025" s="104">
        <f t="shared" si="7035"/>
        <v>6.5194784417246616E-3</v>
      </c>
      <c r="Z2025" s="105">
        <f t="shared" si="7036"/>
        <v>5.2147239263803682</v>
      </c>
      <c r="AA2025" s="106">
        <f t="shared" si="7037"/>
        <v>150</v>
      </c>
      <c r="AB2025" s="107">
        <f t="shared" si="7077"/>
        <v>150</v>
      </c>
      <c r="AC2025" s="106">
        <f t="shared" si="7038"/>
        <v>0</v>
      </c>
      <c r="AD2025" s="108">
        <f t="shared" si="7039"/>
        <v>825</v>
      </c>
      <c r="AE2025" s="298">
        <v>850</v>
      </c>
      <c r="AF2025" s="109">
        <f t="shared" si="7040"/>
        <v>25</v>
      </c>
      <c r="AG2025" s="109">
        <v>0</v>
      </c>
      <c r="AH2025" s="109">
        <f t="shared" si="7041"/>
        <v>700</v>
      </c>
      <c r="AI2025" s="341">
        <f t="shared" si="7042"/>
        <v>0.82352941176470584</v>
      </c>
      <c r="AK2025"/>
    </row>
    <row r="2026" spans="1:37" ht="15.75" hidden="1" customHeight="1" thickBot="1" x14ac:dyDescent="0.3">
      <c r="A2026" s="360" t="s">
        <v>2862</v>
      </c>
      <c r="B2026" s="157">
        <v>2016</v>
      </c>
      <c r="C2026" s="157">
        <v>9</v>
      </c>
      <c r="D2026" s="342" t="s">
        <v>2298</v>
      </c>
      <c r="E2026" s="143">
        <v>42619</v>
      </c>
      <c r="F2026" s="159">
        <v>42643</v>
      </c>
      <c r="G2026" s="343">
        <f t="shared" ca="1" si="7031"/>
        <v>0</v>
      </c>
      <c r="H2026" s="156" t="s">
        <v>95</v>
      </c>
      <c r="I2026" s="156" t="s">
        <v>1615</v>
      </c>
      <c r="J2026" s="156" t="s">
        <v>2863</v>
      </c>
      <c r="K2026" s="344" t="str">
        <f t="shared" ca="1" si="7032"/>
        <v>Completed</v>
      </c>
      <c r="L2026" s="157" t="s">
        <v>133</v>
      </c>
      <c r="M2026" s="157" t="s">
        <v>58</v>
      </c>
      <c r="N2026" s="157" t="s">
        <v>108</v>
      </c>
      <c r="O2026" s="157" t="s">
        <v>109</v>
      </c>
      <c r="P2026" s="157" t="s">
        <v>100</v>
      </c>
      <c r="Q2026" s="157" t="s">
        <v>101</v>
      </c>
      <c r="R2026" s="158">
        <v>5.0000000000000001E-3</v>
      </c>
      <c r="S2026" s="158">
        <v>3.3000000000000002E-2</v>
      </c>
      <c r="T2026" s="345">
        <v>25000</v>
      </c>
      <c r="U2026" s="345">
        <v>25544</v>
      </c>
      <c r="V2026" s="344">
        <f t="shared" si="7033"/>
        <v>0</v>
      </c>
      <c r="W2026" s="344">
        <f t="shared" si="7034"/>
        <v>25000</v>
      </c>
      <c r="X2026" s="345">
        <v>540</v>
      </c>
      <c r="Y2026" s="346">
        <f t="shared" si="7035"/>
        <v>2.1139993736298154E-2</v>
      </c>
      <c r="Z2026" s="347">
        <f t="shared" si="7036"/>
        <v>1.5740740740740742</v>
      </c>
      <c r="AA2026" s="348">
        <f t="shared" si="7037"/>
        <v>125</v>
      </c>
      <c r="AB2026" s="349">
        <f t="shared" si="7077"/>
        <v>125</v>
      </c>
      <c r="AC2026" s="348">
        <f t="shared" si="7038"/>
        <v>0</v>
      </c>
      <c r="AD2026" s="350">
        <f t="shared" si="7039"/>
        <v>825</v>
      </c>
      <c r="AE2026" s="351">
        <v>850</v>
      </c>
      <c r="AF2026" s="352">
        <f t="shared" si="7040"/>
        <v>25</v>
      </c>
      <c r="AG2026" s="352">
        <v>0</v>
      </c>
      <c r="AH2026" s="352">
        <f t="shared" si="7041"/>
        <v>725</v>
      </c>
      <c r="AI2026" s="353">
        <f t="shared" si="7042"/>
        <v>0.8529411764705882</v>
      </c>
      <c r="AK2026"/>
    </row>
    <row r="2027" spans="1:37" ht="15" hidden="1" customHeight="1" x14ac:dyDescent="0.3">
      <c r="A2027" s="359" t="s">
        <v>2865</v>
      </c>
      <c r="B2027" s="111">
        <v>2016</v>
      </c>
      <c r="C2027" s="111">
        <v>9</v>
      </c>
      <c r="D2027" s="112" t="s">
        <v>2298</v>
      </c>
      <c r="E2027" s="113">
        <v>42640</v>
      </c>
      <c r="F2027" s="113">
        <v>42643</v>
      </c>
      <c r="G2027" s="114">
        <f t="shared" ref="G2027:G2037" ca="1" si="7101">IF($N$1&gt;F2027,0,(F2027-$N$1))</f>
        <v>0</v>
      </c>
      <c r="H2027" s="115" t="s">
        <v>74</v>
      </c>
      <c r="I2027" s="115" t="s">
        <v>151</v>
      </c>
      <c r="J2027" s="115" t="s">
        <v>2864</v>
      </c>
      <c r="K2027" s="116" t="str">
        <f t="shared" ref="K2027:K2037" ca="1" si="7102">IF(F2027=0,$L$3,(IF(G2027=0,$L$1,$L$2)))</f>
        <v>Completed</v>
      </c>
      <c r="L2027" s="111" t="s">
        <v>57</v>
      </c>
      <c r="M2027" s="111" t="s">
        <v>58</v>
      </c>
      <c r="N2027" s="111" t="s">
        <v>286</v>
      </c>
      <c r="O2027" s="111" t="s">
        <v>60</v>
      </c>
      <c r="P2027" s="111" t="s">
        <v>61</v>
      </c>
      <c r="Q2027" s="111" t="s">
        <v>62</v>
      </c>
      <c r="R2027" s="117">
        <v>0.5</v>
      </c>
      <c r="S2027" s="117">
        <v>2</v>
      </c>
      <c r="T2027" s="118">
        <v>500000</v>
      </c>
      <c r="U2027" s="118">
        <v>551611</v>
      </c>
      <c r="V2027" s="116">
        <f t="shared" ref="V2027:V2037" si="7103">IF(U2027&gt;T2027,0,T2027-U2027)</f>
        <v>0</v>
      </c>
      <c r="W2027" s="116">
        <f t="shared" ref="W2027:W2037" si="7104">IF(U2027&gt;T2027,T2027,U2027)</f>
        <v>500000</v>
      </c>
      <c r="X2027" s="118"/>
      <c r="Y2027" s="119">
        <f t="shared" ref="Y2027:Y2037" si="7105">X2027/U2027</f>
        <v>0</v>
      </c>
      <c r="Z2027" s="120" t="e">
        <f t="shared" ref="Z2027:Z2037" si="7106">AE2027/X2027</f>
        <v>#DIV/0!</v>
      </c>
      <c r="AA2027" s="121">
        <f t="shared" ref="AA2027:AA2037" si="7107">IF(O2027="cpv",(T2027*R2027),(T2027/1000*R2027))</f>
        <v>250</v>
      </c>
      <c r="AB2027" s="122">
        <f t="shared" ref="AB2027:AB2037" si="7108">IF(O2027="cpv",(IF(V2027&gt;0,U2027*R2027,AA2027)),(IF(V2027&gt;0,U2027/1000*R2027,AA2027)))</f>
        <v>250</v>
      </c>
      <c r="AC2027" s="121">
        <f t="shared" ref="AC2027:AC2037" si="7109">AB2027-AA2027</f>
        <v>0</v>
      </c>
      <c r="AD2027" s="123">
        <f t="shared" ref="AD2027:AD2037" si="7110">IF(O2027="cpv",(T2027*S2027),(T2027/1000*S2027))</f>
        <v>1000</v>
      </c>
      <c r="AE2027" s="293">
        <f>IF((SUMIF($J$7:$J$1048576,J2027,$U$7:$U$1048576))&gt;(SUMIF($J$7:$J$1048576,J2027,$T$7:$T$1048576)),AD2027,(IF(O2027="cpv",(U2027*S2027),(U2027*S2027/1000))))</f>
        <v>1000</v>
      </c>
      <c r="AF2027" s="124">
        <f t="shared" ref="AF2027:AF2037" si="7111">AE2027-AD2027</f>
        <v>0</v>
      </c>
      <c r="AG2027" s="124">
        <v>0</v>
      </c>
      <c r="AH2027" s="124">
        <f t="shared" ref="AH2027:AH2037" si="7112">AE2027-AB2027-AG2027</f>
        <v>750</v>
      </c>
      <c r="AI2027" s="340">
        <f t="shared" ref="AI2027:AI2037" si="7113">AH2027/AE2027</f>
        <v>0.75</v>
      </c>
      <c r="AK2027"/>
    </row>
    <row r="2028" spans="1:37" ht="15.75" hidden="1" customHeight="1" thickBot="1" x14ac:dyDescent="0.3">
      <c r="A2028" s="360" t="s">
        <v>2866</v>
      </c>
      <c r="B2028" s="157">
        <v>2016</v>
      </c>
      <c r="C2028" s="157">
        <v>9</v>
      </c>
      <c r="D2028" s="342" t="s">
        <v>2298</v>
      </c>
      <c r="E2028" s="159">
        <v>42640</v>
      </c>
      <c r="F2028" s="159">
        <v>42643</v>
      </c>
      <c r="G2028" s="343">
        <f t="shared" ca="1" si="7101"/>
        <v>0</v>
      </c>
      <c r="H2028" s="156" t="s">
        <v>74</v>
      </c>
      <c r="I2028" s="156" t="s">
        <v>151</v>
      </c>
      <c r="J2028" s="156" t="s">
        <v>2864</v>
      </c>
      <c r="K2028" s="344" t="str">
        <f t="shared" ca="1" si="7102"/>
        <v>Completed</v>
      </c>
      <c r="L2028" s="157" t="s">
        <v>1371</v>
      </c>
      <c r="M2028" s="157" t="s">
        <v>58</v>
      </c>
      <c r="N2028" s="157" t="s">
        <v>286</v>
      </c>
      <c r="O2028" s="157" t="s">
        <v>60</v>
      </c>
      <c r="P2028" s="157" t="s">
        <v>61</v>
      </c>
      <c r="Q2028" s="157" t="s">
        <v>62</v>
      </c>
      <c r="R2028" s="158">
        <v>1</v>
      </c>
      <c r="S2028" s="158">
        <v>2</v>
      </c>
      <c r="T2028" s="345">
        <v>250000</v>
      </c>
      <c r="U2028" s="345">
        <v>250000</v>
      </c>
      <c r="V2028" s="344">
        <f t="shared" si="7103"/>
        <v>0</v>
      </c>
      <c r="W2028" s="344">
        <f t="shared" si="7104"/>
        <v>250000</v>
      </c>
      <c r="X2028" s="345"/>
      <c r="Y2028" s="346">
        <f t="shared" si="7105"/>
        <v>0</v>
      </c>
      <c r="Z2028" s="347" t="e">
        <f t="shared" si="7106"/>
        <v>#DIV/0!</v>
      </c>
      <c r="AA2028" s="348">
        <f t="shared" si="7107"/>
        <v>250</v>
      </c>
      <c r="AB2028" s="349">
        <f t="shared" si="7108"/>
        <v>250</v>
      </c>
      <c r="AC2028" s="348">
        <f t="shared" si="7109"/>
        <v>0</v>
      </c>
      <c r="AD2028" s="350">
        <f t="shared" si="7110"/>
        <v>500</v>
      </c>
      <c r="AE2028" s="351">
        <f>IF((SUMIF($J$7:$J$1048576,J2028,$U$7:$U$1048576))&gt;(SUMIF($J$7:$J$1048576,J2028,$T$7:$T$1048576)),AD2028,(IF(O2028="cpv",(U2028*S2028),(U2028*S2028/1000))))</f>
        <v>500</v>
      </c>
      <c r="AF2028" s="352">
        <f t="shared" si="7111"/>
        <v>0</v>
      </c>
      <c r="AG2028" s="352">
        <v>0</v>
      </c>
      <c r="AH2028" s="352">
        <f t="shared" si="7112"/>
        <v>250</v>
      </c>
      <c r="AI2028" s="353">
        <f t="shared" si="7113"/>
        <v>0.5</v>
      </c>
      <c r="AK2028"/>
    </row>
    <row r="2029" spans="1:37" ht="15.75" hidden="1" customHeight="1" thickBot="1" x14ac:dyDescent="0.3">
      <c r="A2029" s="362" t="s">
        <v>2867</v>
      </c>
      <c r="B2029" s="141">
        <v>2016</v>
      </c>
      <c r="C2029" s="141">
        <v>9</v>
      </c>
      <c r="D2029" s="142" t="s">
        <v>2298</v>
      </c>
      <c r="E2029" s="143">
        <v>42640</v>
      </c>
      <c r="F2029" s="143">
        <v>42643</v>
      </c>
      <c r="G2029" s="144">
        <f t="shared" ca="1" si="7101"/>
        <v>0</v>
      </c>
      <c r="H2029" s="145" t="s">
        <v>74</v>
      </c>
      <c r="I2029" s="145" t="s">
        <v>151</v>
      </c>
      <c r="J2029" s="145" t="s">
        <v>2868</v>
      </c>
      <c r="K2029" s="146" t="str">
        <f t="shared" ca="1" si="7102"/>
        <v>Completed</v>
      </c>
      <c r="L2029" s="141" t="s">
        <v>2386</v>
      </c>
      <c r="M2029" s="141" t="s">
        <v>58</v>
      </c>
      <c r="N2029" s="141" t="s">
        <v>306</v>
      </c>
      <c r="O2029" s="141" t="s">
        <v>60</v>
      </c>
      <c r="P2029" s="141" t="s">
        <v>61</v>
      </c>
      <c r="Q2029" s="141" t="s">
        <v>62</v>
      </c>
      <c r="R2029" s="147">
        <v>1</v>
      </c>
      <c r="S2029" s="147">
        <v>5</v>
      </c>
      <c r="T2029" s="148">
        <v>500000</v>
      </c>
      <c r="U2029" s="148">
        <v>146959</v>
      </c>
      <c r="V2029" s="146">
        <f t="shared" si="7103"/>
        <v>353041</v>
      </c>
      <c r="W2029" s="146">
        <f t="shared" si="7104"/>
        <v>146959</v>
      </c>
      <c r="X2029" s="148">
        <v>90</v>
      </c>
      <c r="Y2029" s="149">
        <f t="shared" si="7105"/>
        <v>6.1241570778244273E-4</v>
      </c>
      <c r="Z2029" s="150">
        <f t="shared" si="7106"/>
        <v>8.1643888888888885</v>
      </c>
      <c r="AA2029" s="151">
        <f t="shared" si="7107"/>
        <v>500</v>
      </c>
      <c r="AB2029" s="152">
        <f t="shared" si="7108"/>
        <v>146.959</v>
      </c>
      <c r="AC2029" s="151">
        <f t="shared" si="7109"/>
        <v>-353.041</v>
      </c>
      <c r="AD2029" s="153">
        <f t="shared" si="7110"/>
        <v>2500</v>
      </c>
      <c r="AE2029" s="295">
        <f>IF((SUMIF($J$7:$J$1048576,J2029,$U$7:$U$1048576))&gt;(SUMIF($J$7:$J$1048576,J2029,$T$7:$T$1048576)),AD2029,(IF(O2029="cpv",(U2029*S2029),(U2029*S2029/1000))))</f>
        <v>734.79499999999996</v>
      </c>
      <c r="AF2029" s="154">
        <f t="shared" si="7111"/>
        <v>-1765.2049999999999</v>
      </c>
      <c r="AG2029" s="154">
        <v>0</v>
      </c>
      <c r="AH2029" s="154">
        <f t="shared" si="7112"/>
        <v>587.83600000000001</v>
      </c>
      <c r="AI2029" s="354">
        <f t="shared" si="7113"/>
        <v>0.8</v>
      </c>
      <c r="AK2029"/>
    </row>
    <row r="2030" spans="1:37" ht="15" hidden="1" customHeight="1" x14ac:dyDescent="0.3">
      <c r="A2030" s="359" t="s">
        <v>2869</v>
      </c>
      <c r="B2030" s="111">
        <v>2016</v>
      </c>
      <c r="C2030" s="111">
        <v>9</v>
      </c>
      <c r="D2030" s="112" t="s">
        <v>2298</v>
      </c>
      <c r="E2030" s="113">
        <v>42636</v>
      </c>
      <c r="F2030" s="113">
        <v>42639</v>
      </c>
      <c r="G2030" s="114">
        <f t="shared" ca="1" si="7101"/>
        <v>0</v>
      </c>
      <c r="H2030" s="115" t="s">
        <v>54</v>
      </c>
      <c r="I2030" s="115" t="s">
        <v>115</v>
      </c>
      <c r="J2030" s="115" t="s">
        <v>2873</v>
      </c>
      <c r="K2030" s="116" t="str">
        <f t="shared" ca="1" si="7102"/>
        <v>Completed</v>
      </c>
      <c r="L2030" s="111" t="s">
        <v>57</v>
      </c>
      <c r="M2030" s="111" t="s">
        <v>58</v>
      </c>
      <c r="N2030" s="111" t="s">
        <v>78</v>
      </c>
      <c r="O2030" s="111" t="s">
        <v>60</v>
      </c>
      <c r="P2030" s="111" t="s">
        <v>79</v>
      </c>
      <c r="Q2030" s="111" t="s">
        <v>79</v>
      </c>
      <c r="R2030" s="117">
        <v>2.5</v>
      </c>
      <c r="S2030" s="117">
        <v>4.25</v>
      </c>
      <c r="T2030" s="118">
        <v>500000</v>
      </c>
      <c r="U2030" s="118">
        <v>483351</v>
      </c>
      <c r="V2030" s="116">
        <f t="shared" si="7103"/>
        <v>16649</v>
      </c>
      <c r="W2030" s="116">
        <f t="shared" si="7104"/>
        <v>483351</v>
      </c>
      <c r="X2030" s="118"/>
      <c r="Y2030" s="119">
        <f t="shared" si="7105"/>
        <v>0</v>
      </c>
      <c r="Z2030" s="120" t="e">
        <f t="shared" si="7106"/>
        <v>#DIV/0!</v>
      </c>
      <c r="AA2030" s="121">
        <f t="shared" si="7107"/>
        <v>1250</v>
      </c>
      <c r="AB2030" s="122">
        <f t="shared" si="7108"/>
        <v>1208.3775000000001</v>
      </c>
      <c r="AC2030" s="121">
        <f t="shared" si="7109"/>
        <v>-41.622499999999945</v>
      </c>
      <c r="AD2030" s="123">
        <f t="shared" si="7110"/>
        <v>2125</v>
      </c>
      <c r="AE2030" s="293">
        <v>2000</v>
      </c>
      <c r="AF2030" s="124">
        <f t="shared" si="7111"/>
        <v>-125</v>
      </c>
      <c r="AG2030" s="124">
        <v>0</v>
      </c>
      <c r="AH2030" s="124">
        <f t="shared" si="7112"/>
        <v>791.62249999999995</v>
      </c>
      <c r="AI2030" s="340">
        <f t="shared" si="7113"/>
        <v>0.39581124999999995</v>
      </c>
      <c r="AK2030"/>
    </row>
    <row r="2031" spans="1:37" ht="15" hidden="1" customHeight="1" x14ac:dyDescent="0.3">
      <c r="A2031" s="361" t="s">
        <v>2870</v>
      </c>
      <c r="B2031" s="97">
        <v>2016</v>
      </c>
      <c r="C2031" s="97">
        <v>9</v>
      </c>
      <c r="D2031" s="98" t="s">
        <v>2298</v>
      </c>
      <c r="E2031" s="99">
        <v>42636</v>
      </c>
      <c r="F2031" s="99">
        <v>42639</v>
      </c>
      <c r="G2031" s="100">
        <f t="shared" ca="1" si="7101"/>
        <v>0</v>
      </c>
      <c r="H2031" s="96" t="s">
        <v>54</v>
      </c>
      <c r="I2031" s="96" t="s">
        <v>115</v>
      </c>
      <c r="J2031" s="96" t="s">
        <v>2873</v>
      </c>
      <c r="K2031" s="101" t="str">
        <f t="shared" ca="1" si="7102"/>
        <v>Completed</v>
      </c>
      <c r="L2031" s="97" t="s">
        <v>64</v>
      </c>
      <c r="M2031" s="97" t="s">
        <v>58</v>
      </c>
      <c r="N2031" s="97" t="s">
        <v>78</v>
      </c>
      <c r="O2031" s="97" t="s">
        <v>60</v>
      </c>
      <c r="P2031" s="97" t="s">
        <v>79</v>
      </c>
      <c r="Q2031" s="97" t="s">
        <v>79</v>
      </c>
      <c r="R2031" s="102">
        <v>2.5</v>
      </c>
      <c r="S2031" s="102">
        <v>4.25</v>
      </c>
      <c r="T2031" s="103">
        <v>250000</v>
      </c>
      <c r="U2031" s="103">
        <v>220197</v>
      </c>
      <c r="V2031" s="101">
        <f t="shared" si="7103"/>
        <v>29803</v>
      </c>
      <c r="W2031" s="101">
        <f t="shared" si="7104"/>
        <v>220197</v>
      </c>
      <c r="X2031" s="103">
        <v>4489</v>
      </c>
      <c r="Y2031" s="104">
        <f t="shared" si="7105"/>
        <v>2.03862904580898E-2</v>
      </c>
      <c r="Z2031" s="105">
        <f t="shared" si="7106"/>
        <v>0.22276676319893071</v>
      </c>
      <c r="AA2031" s="106">
        <f t="shared" si="7107"/>
        <v>625</v>
      </c>
      <c r="AB2031" s="107">
        <f t="shared" si="7108"/>
        <v>550.49250000000006</v>
      </c>
      <c r="AC2031" s="106">
        <f t="shared" si="7109"/>
        <v>-74.507499999999936</v>
      </c>
      <c r="AD2031" s="108">
        <f t="shared" si="7110"/>
        <v>1062.5</v>
      </c>
      <c r="AE2031" s="298">
        <v>1000</v>
      </c>
      <c r="AF2031" s="109">
        <f t="shared" si="7111"/>
        <v>-62.5</v>
      </c>
      <c r="AG2031" s="109">
        <v>0</v>
      </c>
      <c r="AH2031" s="109">
        <f t="shared" si="7112"/>
        <v>449.50749999999994</v>
      </c>
      <c r="AI2031" s="341">
        <f t="shared" si="7113"/>
        <v>0.44950749999999995</v>
      </c>
      <c r="AK2031"/>
    </row>
    <row r="2032" spans="1:37" ht="15" hidden="1" customHeight="1" x14ac:dyDescent="0.3">
      <c r="A2032" s="361" t="s">
        <v>2871</v>
      </c>
      <c r="B2032" s="97">
        <v>2016</v>
      </c>
      <c r="C2032" s="97">
        <v>9</v>
      </c>
      <c r="D2032" s="98" t="s">
        <v>2298</v>
      </c>
      <c r="E2032" s="99">
        <v>42636</v>
      </c>
      <c r="F2032" s="99">
        <v>42639</v>
      </c>
      <c r="G2032" s="100">
        <f t="shared" ca="1" si="7101"/>
        <v>0</v>
      </c>
      <c r="H2032" s="96" t="s">
        <v>54</v>
      </c>
      <c r="I2032" s="96" t="s">
        <v>115</v>
      </c>
      <c r="J2032" s="96" t="s">
        <v>2873</v>
      </c>
      <c r="K2032" s="101" t="str">
        <f t="shared" ca="1" si="7102"/>
        <v>Completed</v>
      </c>
      <c r="L2032" s="97" t="s">
        <v>82</v>
      </c>
      <c r="M2032" s="97" t="s">
        <v>58</v>
      </c>
      <c r="N2032" s="97" t="s">
        <v>78</v>
      </c>
      <c r="O2032" s="97" t="s">
        <v>60</v>
      </c>
      <c r="P2032" s="97" t="s">
        <v>79</v>
      </c>
      <c r="Q2032" s="97" t="s">
        <v>79</v>
      </c>
      <c r="R2032" s="102">
        <v>0.5</v>
      </c>
      <c r="S2032" s="102">
        <v>4.25</v>
      </c>
      <c r="T2032" s="103">
        <v>1500000</v>
      </c>
      <c r="U2032" s="103">
        <v>1719324</v>
      </c>
      <c r="V2032" s="101">
        <f t="shared" si="7103"/>
        <v>0</v>
      </c>
      <c r="W2032" s="101">
        <f t="shared" si="7104"/>
        <v>1500000</v>
      </c>
      <c r="X2032" s="103">
        <v>31818</v>
      </c>
      <c r="Y2032" s="104">
        <f t="shared" si="7105"/>
        <v>1.8506110541119648E-2</v>
      </c>
      <c r="Z2032" s="105">
        <f t="shared" si="7106"/>
        <v>0.18857250612860646</v>
      </c>
      <c r="AA2032" s="106">
        <f t="shared" si="7107"/>
        <v>750</v>
      </c>
      <c r="AB2032" s="107">
        <f t="shared" si="7108"/>
        <v>750</v>
      </c>
      <c r="AC2032" s="106">
        <f t="shared" si="7109"/>
        <v>0</v>
      </c>
      <c r="AD2032" s="108">
        <f t="shared" si="7110"/>
        <v>6375</v>
      </c>
      <c r="AE2032" s="298">
        <v>6000</v>
      </c>
      <c r="AF2032" s="109">
        <f t="shared" si="7111"/>
        <v>-375</v>
      </c>
      <c r="AG2032" s="109">
        <v>0</v>
      </c>
      <c r="AH2032" s="109">
        <f t="shared" si="7112"/>
        <v>5250</v>
      </c>
      <c r="AI2032" s="341">
        <f t="shared" si="7113"/>
        <v>0.875</v>
      </c>
      <c r="AK2032"/>
    </row>
    <row r="2033" spans="1:37" ht="15.75" hidden="1" customHeight="1" thickBot="1" x14ac:dyDescent="0.3">
      <c r="A2033" s="360" t="s">
        <v>2872</v>
      </c>
      <c r="B2033" s="157">
        <v>2016</v>
      </c>
      <c r="C2033" s="157">
        <v>9</v>
      </c>
      <c r="D2033" s="342" t="s">
        <v>2298</v>
      </c>
      <c r="E2033" s="159">
        <v>42636</v>
      </c>
      <c r="F2033" s="159">
        <v>42639</v>
      </c>
      <c r="G2033" s="343">
        <f t="shared" ca="1" si="7101"/>
        <v>0</v>
      </c>
      <c r="H2033" s="156" t="s">
        <v>54</v>
      </c>
      <c r="I2033" s="156" t="s">
        <v>115</v>
      </c>
      <c r="J2033" s="156" t="s">
        <v>2873</v>
      </c>
      <c r="K2033" s="344" t="str">
        <f t="shared" ca="1" si="7102"/>
        <v>Completed</v>
      </c>
      <c r="L2033" s="157" t="s">
        <v>77</v>
      </c>
      <c r="M2033" s="157" t="s">
        <v>58</v>
      </c>
      <c r="N2033" s="157" t="s">
        <v>78</v>
      </c>
      <c r="O2033" s="157" t="s">
        <v>60</v>
      </c>
      <c r="P2033" s="157" t="s">
        <v>79</v>
      </c>
      <c r="Q2033" s="157" t="s">
        <v>79</v>
      </c>
      <c r="R2033" s="158">
        <v>1.25</v>
      </c>
      <c r="S2033" s="158">
        <v>4.25</v>
      </c>
      <c r="T2033" s="345">
        <v>200000</v>
      </c>
      <c r="U2033" s="345">
        <v>124024</v>
      </c>
      <c r="V2033" s="344">
        <f t="shared" si="7103"/>
        <v>75976</v>
      </c>
      <c r="W2033" s="344">
        <f t="shared" si="7104"/>
        <v>124024</v>
      </c>
      <c r="X2033" s="345"/>
      <c r="Y2033" s="346">
        <f t="shared" si="7105"/>
        <v>0</v>
      </c>
      <c r="Z2033" s="347" t="e">
        <f t="shared" si="7106"/>
        <v>#DIV/0!</v>
      </c>
      <c r="AA2033" s="348">
        <f t="shared" si="7107"/>
        <v>250</v>
      </c>
      <c r="AB2033" s="349">
        <f t="shared" si="7108"/>
        <v>155.03</v>
      </c>
      <c r="AC2033" s="348">
        <f t="shared" si="7109"/>
        <v>-94.97</v>
      </c>
      <c r="AD2033" s="350">
        <f t="shared" si="7110"/>
        <v>850</v>
      </c>
      <c r="AE2033" s="351">
        <v>1000</v>
      </c>
      <c r="AF2033" s="352">
        <f t="shared" si="7111"/>
        <v>150</v>
      </c>
      <c r="AG2033" s="352">
        <v>0</v>
      </c>
      <c r="AH2033" s="352">
        <f t="shared" si="7112"/>
        <v>844.97</v>
      </c>
      <c r="AI2033" s="353">
        <f t="shared" si="7113"/>
        <v>0.84497</v>
      </c>
      <c r="AK2033"/>
    </row>
    <row r="2034" spans="1:37" ht="15.75" hidden="1" customHeight="1" thickBot="1" x14ac:dyDescent="0.3">
      <c r="A2034" s="362" t="s">
        <v>2874</v>
      </c>
      <c r="B2034" s="141">
        <v>2016</v>
      </c>
      <c r="C2034" s="141">
        <v>9</v>
      </c>
      <c r="D2034" s="142" t="s">
        <v>2298</v>
      </c>
      <c r="E2034" s="143">
        <v>42641</v>
      </c>
      <c r="F2034" s="143">
        <v>42643</v>
      </c>
      <c r="G2034" s="144">
        <f t="shared" ca="1" si="7101"/>
        <v>0</v>
      </c>
      <c r="H2034" s="145" t="s">
        <v>74</v>
      </c>
      <c r="I2034" s="145" t="s">
        <v>2725</v>
      </c>
      <c r="J2034" s="145" t="s">
        <v>2875</v>
      </c>
      <c r="K2034" s="146" t="str">
        <f t="shared" ca="1" si="7102"/>
        <v>Completed</v>
      </c>
      <c r="L2034" s="141" t="s">
        <v>82</v>
      </c>
      <c r="M2034" s="141" t="s">
        <v>58</v>
      </c>
      <c r="N2034" s="141" t="s">
        <v>78</v>
      </c>
      <c r="O2034" s="141" t="s">
        <v>60</v>
      </c>
      <c r="P2034" s="141" t="s">
        <v>79</v>
      </c>
      <c r="Q2034" s="141" t="s">
        <v>79</v>
      </c>
      <c r="R2034" s="147">
        <v>0.5</v>
      </c>
      <c r="S2034" s="147">
        <v>2.5</v>
      </c>
      <c r="T2034" s="148">
        <v>500000</v>
      </c>
      <c r="U2034" s="148">
        <v>500366</v>
      </c>
      <c r="V2034" s="146">
        <f t="shared" si="7103"/>
        <v>0</v>
      </c>
      <c r="W2034" s="146">
        <f t="shared" si="7104"/>
        <v>500000</v>
      </c>
      <c r="X2034" s="148"/>
      <c r="Y2034" s="149">
        <f t="shared" si="7105"/>
        <v>0</v>
      </c>
      <c r="Z2034" s="150" t="e">
        <f t="shared" si="7106"/>
        <v>#DIV/0!</v>
      </c>
      <c r="AA2034" s="151">
        <f t="shared" si="7107"/>
        <v>250</v>
      </c>
      <c r="AB2034" s="152">
        <f t="shared" si="7108"/>
        <v>250</v>
      </c>
      <c r="AC2034" s="151">
        <f t="shared" si="7109"/>
        <v>0</v>
      </c>
      <c r="AD2034" s="153">
        <f t="shared" si="7110"/>
        <v>1250</v>
      </c>
      <c r="AE2034" s="295">
        <f>IF((SUMIF($J$7:$J$1048576,J2034,$U$7:$U$1048576))&gt;(SUMIF($J$7:$J$1048576,J2034,$T$7:$T$1048576)),AD2034,(IF(O2034="cpv",(U2034*S2034),(U2034*S2034/1000))))</f>
        <v>1250</v>
      </c>
      <c r="AF2034" s="154">
        <f t="shared" si="7111"/>
        <v>0</v>
      </c>
      <c r="AG2034" s="154">
        <v>0</v>
      </c>
      <c r="AH2034" s="154">
        <f t="shared" si="7112"/>
        <v>1000</v>
      </c>
      <c r="AI2034" s="354">
        <f t="shared" si="7113"/>
        <v>0.8</v>
      </c>
      <c r="AK2034"/>
    </row>
    <row r="2035" spans="1:37" ht="15.75" hidden="1" customHeight="1" thickBot="1" x14ac:dyDescent="0.3">
      <c r="A2035" s="522" t="s">
        <v>2881</v>
      </c>
      <c r="B2035" s="523">
        <v>2016</v>
      </c>
      <c r="C2035" s="523">
        <v>9</v>
      </c>
      <c r="D2035" s="524" t="s">
        <v>2298</v>
      </c>
      <c r="E2035" s="525">
        <v>42614</v>
      </c>
      <c r="F2035" s="525">
        <v>42643</v>
      </c>
      <c r="G2035" s="526">
        <f t="shared" ca="1" si="7101"/>
        <v>0</v>
      </c>
      <c r="H2035" s="527" t="s">
        <v>54</v>
      </c>
      <c r="I2035" s="527" t="s">
        <v>55</v>
      </c>
      <c r="J2035" s="527" t="s">
        <v>2882</v>
      </c>
      <c r="K2035" s="528" t="str">
        <f t="shared" ca="1" si="7102"/>
        <v>Completed</v>
      </c>
      <c r="L2035" s="523" t="s">
        <v>98</v>
      </c>
      <c r="M2035" s="523" t="s">
        <v>58</v>
      </c>
      <c r="N2035" s="523" t="s">
        <v>123</v>
      </c>
      <c r="O2035" s="523" t="s">
        <v>109</v>
      </c>
      <c r="P2035" s="523" t="s">
        <v>100</v>
      </c>
      <c r="Q2035" s="523" t="s">
        <v>101</v>
      </c>
      <c r="R2035" s="529">
        <v>4.2000000000000003E-2</v>
      </c>
      <c r="S2035" s="529">
        <v>7.0000000000000007E-2</v>
      </c>
      <c r="T2035" s="530">
        <v>50000</v>
      </c>
      <c r="U2035" s="530">
        <v>50035</v>
      </c>
      <c r="V2035" s="528">
        <f t="shared" si="7103"/>
        <v>0</v>
      </c>
      <c r="W2035" s="528">
        <f t="shared" si="7104"/>
        <v>50000</v>
      </c>
      <c r="X2035" s="530"/>
      <c r="Y2035" s="531">
        <f t="shared" si="7105"/>
        <v>0</v>
      </c>
      <c r="Z2035" s="532" t="e">
        <f t="shared" si="7106"/>
        <v>#DIV/0!</v>
      </c>
      <c r="AA2035" s="533">
        <f t="shared" si="7107"/>
        <v>2100</v>
      </c>
      <c r="AB2035" s="534">
        <f t="shared" si="7108"/>
        <v>2100</v>
      </c>
      <c r="AC2035" s="533">
        <f t="shared" si="7109"/>
        <v>0</v>
      </c>
      <c r="AD2035" s="535">
        <f t="shared" si="7110"/>
        <v>3500.0000000000005</v>
      </c>
      <c r="AE2035" s="536">
        <v>3573</v>
      </c>
      <c r="AF2035" s="537">
        <f t="shared" si="7111"/>
        <v>72.999999999999545</v>
      </c>
      <c r="AG2035" s="537">
        <v>0</v>
      </c>
      <c r="AH2035" s="537">
        <f t="shared" si="7112"/>
        <v>1473</v>
      </c>
      <c r="AI2035" s="538">
        <f t="shared" si="7113"/>
        <v>0.41225860621326615</v>
      </c>
      <c r="AK2035"/>
    </row>
    <row r="2036" spans="1:37" ht="15.75" hidden="1" customHeight="1" thickBot="1" x14ac:dyDescent="0.3">
      <c r="A2036" s="362" t="s">
        <v>2883</v>
      </c>
      <c r="B2036" s="141">
        <v>2016</v>
      </c>
      <c r="C2036" s="141">
        <v>9</v>
      </c>
      <c r="D2036" s="142" t="s">
        <v>2298</v>
      </c>
      <c r="E2036" s="143">
        <v>42614</v>
      </c>
      <c r="F2036" s="143">
        <v>42643</v>
      </c>
      <c r="G2036" s="144">
        <f t="shared" ca="1" si="7101"/>
        <v>0</v>
      </c>
      <c r="H2036" s="145" t="s">
        <v>54</v>
      </c>
      <c r="I2036" s="145" t="s">
        <v>55</v>
      </c>
      <c r="J2036" s="145" t="s">
        <v>2884</v>
      </c>
      <c r="K2036" s="146" t="str">
        <f t="shared" ca="1" si="7102"/>
        <v>Completed</v>
      </c>
      <c r="L2036" s="141" t="s">
        <v>2135</v>
      </c>
      <c r="M2036" s="141" t="s">
        <v>58</v>
      </c>
      <c r="N2036" s="141" t="s">
        <v>108</v>
      </c>
      <c r="O2036" s="141" t="s">
        <v>109</v>
      </c>
      <c r="P2036" s="141" t="s">
        <v>100</v>
      </c>
      <c r="Q2036" s="141" t="s">
        <v>101</v>
      </c>
      <c r="R2036" s="147">
        <v>0.01</v>
      </c>
      <c r="S2036" s="147">
        <v>0.04</v>
      </c>
      <c r="T2036" s="148">
        <v>20000</v>
      </c>
      <c r="U2036" s="148">
        <v>20000</v>
      </c>
      <c r="V2036" s="146">
        <f t="shared" si="7103"/>
        <v>0</v>
      </c>
      <c r="W2036" s="401">
        <f t="shared" si="7104"/>
        <v>20000</v>
      </c>
      <c r="X2036" s="148">
        <v>3950</v>
      </c>
      <c r="Y2036" s="149">
        <f t="shared" si="7105"/>
        <v>0.19750000000000001</v>
      </c>
      <c r="Z2036" s="150">
        <f t="shared" si="7106"/>
        <v>0.35721518987341772</v>
      </c>
      <c r="AA2036" s="151">
        <f t="shared" si="7107"/>
        <v>200</v>
      </c>
      <c r="AB2036" s="152">
        <f t="shared" si="7108"/>
        <v>200</v>
      </c>
      <c r="AC2036" s="151">
        <f t="shared" si="7109"/>
        <v>0</v>
      </c>
      <c r="AD2036" s="153">
        <f t="shared" si="7110"/>
        <v>800</v>
      </c>
      <c r="AE2036" s="295">
        <v>1411</v>
      </c>
      <c r="AF2036" s="154">
        <f t="shared" si="7111"/>
        <v>611</v>
      </c>
      <c r="AG2036" s="154">
        <v>0</v>
      </c>
      <c r="AH2036" s="154">
        <f t="shared" si="7112"/>
        <v>1211</v>
      </c>
      <c r="AI2036" s="354">
        <f t="shared" si="7113"/>
        <v>0.85825655563430192</v>
      </c>
      <c r="AK2036"/>
    </row>
    <row r="2037" spans="1:37" ht="15" hidden="1" customHeight="1" x14ac:dyDescent="0.3">
      <c r="A2037" s="359" t="s">
        <v>2876</v>
      </c>
      <c r="B2037" s="111">
        <v>2016</v>
      </c>
      <c r="C2037" s="111">
        <v>10</v>
      </c>
      <c r="D2037" s="112" t="s">
        <v>2298</v>
      </c>
      <c r="E2037" s="113">
        <v>42643</v>
      </c>
      <c r="F2037" s="113">
        <v>42643</v>
      </c>
      <c r="G2037" s="114">
        <f t="shared" ca="1" si="7101"/>
        <v>0</v>
      </c>
      <c r="H2037" s="115" t="s">
        <v>54</v>
      </c>
      <c r="I2037" s="115" t="s">
        <v>140</v>
      </c>
      <c r="J2037" s="115" t="s">
        <v>2879</v>
      </c>
      <c r="K2037" s="116" t="str">
        <f t="shared" ca="1" si="7102"/>
        <v>Completed</v>
      </c>
      <c r="L2037" s="111" t="s">
        <v>82</v>
      </c>
      <c r="M2037" s="111" t="s">
        <v>58</v>
      </c>
      <c r="N2037" s="111" t="s">
        <v>59</v>
      </c>
      <c r="O2037" s="111" t="s">
        <v>60</v>
      </c>
      <c r="P2037" s="111" t="s">
        <v>61</v>
      </c>
      <c r="Q2037" s="111" t="s">
        <v>62</v>
      </c>
      <c r="R2037" s="117">
        <v>0.1</v>
      </c>
      <c r="S2037" s="117">
        <v>1</v>
      </c>
      <c r="T2037" s="118">
        <v>1750000</v>
      </c>
      <c r="U2037" s="118">
        <v>1752722</v>
      </c>
      <c r="V2037" s="116">
        <f t="shared" si="7103"/>
        <v>0</v>
      </c>
      <c r="W2037" s="116">
        <f t="shared" si="7104"/>
        <v>1750000</v>
      </c>
      <c r="X2037" s="118"/>
      <c r="Y2037" s="119">
        <f t="shared" si="7105"/>
        <v>0</v>
      </c>
      <c r="Z2037" s="120" t="e">
        <f t="shared" si="7106"/>
        <v>#DIV/0!</v>
      </c>
      <c r="AA2037" s="121">
        <f t="shared" si="7107"/>
        <v>175</v>
      </c>
      <c r="AB2037" s="122">
        <f t="shared" si="7108"/>
        <v>175</v>
      </c>
      <c r="AC2037" s="121">
        <f t="shared" si="7109"/>
        <v>0</v>
      </c>
      <c r="AD2037" s="123">
        <f t="shared" si="7110"/>
        <v>1750</v>
      </c>
      <c r="AE2037" s="293">
        <v>1500</v>
      </c>
      <c r="AF2037" s="124">
        <f t="shared" si="7111"/>
        <v>-250</v>
      </c>
      <c r="AG2037" s="124">
        <v>0</v>
      </c>
      <c r="AH2037" s="764">
        <f t="shared" si="7112"/>
        <v>1325</v>
      </c>
      <c r="AI2037" s="340">
        <f t="shared" si="7113"/>
        <v>0.8833333333333333</v>
      </c>
      <c r="AK2037"/>
    </row>
    <row r="2038" spans="1:37" ht="15" hidden="1" customHeight="1" x14ac:dyDescent="0.3">
      <c r="A2038" s="361" t="s">
        <v>2877</v>
      </c>
      <c r="B2038" s="97">
        <v>2016</v>
      </c>
      <c r="C2038" s="97">
        <v>10</v>
      </c>
      <c r="D2038" s="98" t="s">
        <v>2298</v>
      </c>
      <c r="E2038" s="99">
        <v>42643</v>
      </c>
      <c r="F2038" s="99">
        <v>42643</v>
      </c>
      <c r="G2038" s="100">
        <f t="shared" ref="G2038:G2039" ca="1" si="7114">IF($N$1&gt;F2038,0,(F2038-$N$1))</f>
        <v>0</v>
      </c>
      <c r="H2038" s="96" t="s">
        <v>54</v>
      </c>
      <c r="I2038" s="96" t="s">
        <v>140</v>
      </c>
      <c r="J2038" s="96" t="s">
        <v>2879</v>
      </c>
      <c r="K2038" s="101" t="str">
        <f t="shared" ref="K2038:K2039" ca="1" si="7115">IF(F2038=0,$L$3,(IF(G2038=0,$L$1,$L$2)))</f>
        <v>Completed</v>
      </c>
      <c r="L2038" s="97" t="s">
        <v>64</v>
      </c>
      <c r="M2038" s="97" t="s">
        <v>58</v>
      </c>
      <c r="N2038" s="97" t="s">
        <v>59</v>
      </c>
      <c r="O2038" s="97" t="s">
        <v>60</v>
      </c>
      <c r="P2038" s="97" t="s">
        <v>61</v>
      </c>
      <c r="Q2038" s="97" t="s">
        <v>62</v>
      </c>
      <c r="R2038" s="102">
        <v>0.2</v>
      </c>
      <c r="S2038" s="102">
        <v>1</v>
      </c>
      <c r="T2038" s="103">
        <v>1000000</v>
      </c>
      <c r="U2038" s="103">
        <v>694376</v>
      </c>
      <c r="V2038" s="101">
        <f t="shared" ref="V2038:V2039" si="7116">IF(U2038&gt;T2038,0,T2038-U2038)</f>
        <v>305624</v>
      </c>
      <c r="W2038" s="101">
        <f t="shared" ref="W2038:W2039" si="7117">IF(U2038&gt;T2038,T2038,U2038)</f>
        <v>694376</v>
      </c>
      <c r="X2038" s="103">
        <v>89</v>
      </c>
      <c r="Y2038" s="104">
        <f t="shared" ref="Y2038:Y2039" si="7118">X2038/U2038</f>
        <v>1.2817263269467838E-4</v>
      </c>
      <c r="Z2038" s="105">
        <f t="shared" ref="Z2038:Z2039" si="7119">AE2038/X2038</f>
        <v>7.8651685393258424</v>
      </c>
      <c r="AA2038" s="106">
        <f t="shared" ref="AA2038:AA2039" si="7120">IF(O2038="cpv",(T2038*R2038),(T2038/1000*R2038))</f>
        <v>200</v>
      </c>
      <c r="AB2038" s="107">
        <v>361</v>
      </c>
      <c r="AC2038" s="106">
        <f t="shared" ref="AC2038:AC2039" si="7121">AB2038-AA2038</f>
        <v>161</v>
      </c>
      <c r="AD2038" s="108">
        <f t="shared" ref="AD2038:AD2039" si="7122">IF(O2038="cpv",(T2038*S2038),(T2038/1000*S2038))</f>
        <v>1000</v>
      </c>
      <c r="AE2038" s="298">
        <v>700</v>
      </c>
      <c r="AF2038" s="109">
        <f t="shared" ref="AF2038:AF2039" si="7123">AE2038-AD2038</f>
        <v>-300</v>
      </c>
      <c r="AG2038" s="109">
        <v>0</v>
      </c>
      <c r="AH2038" s="765">
        <f t="shared" ref="AH2038:AH2039" si="7124">AE2038-AB2038-AG2038</f>
        <v>339</v>
      </c>
      <c r="AI2038" s="341">
        <f t="shared" ref="AI2038:AI2039" si="7125">AH2038/AE2038</f>
        <v>0.48428571428571426</v>
      </c>
      <c r="AK2038"/>
    </row>
    <row r="2039" spans="1:37" ht="15.75" hidden="1" customHeight="1" thickBot="1" x14ac:dyDescent="0.3">
      <c r="A2039" s="360" t="s">
        <v>2878</v>
      </c>
      <c r="B2039" s="157">
        <v>2016</v>
      </c>
      <c r="C2039" s="157">
        <v>10</v>
      </c>
      <c r="D2039" s="342" t="s">
        <v>2298</v>
      </c>
      <c r="E2039" s="159">
        <v>42643</v>
      </c>
      <c r="F2039" s="159">
        <v>42643</v>
      </c>
      <c r="G2039" s="343">
        <f t="shared" ca="1" si="7114"/>
        <v>0</v>
      </c>
      <c r="H2039" s="156" t="s">
        <v>54</v>
      </c>
      <c r="I2039" s="156" t="s">
        <v>140</v>
      </c>
      <c r="J2039" s="156" t="s">
        <v>2879</v>
      </c>
      <c r="K2039" s="344" t="str">
        <f t="shared" ca="1" si="7115"/>
        <v>Completed</v>
      </c>
      <c r="L2039" s="157" t="s">
        <v>2386</v>
      </c>
      <c r="M2039" s="157" t="s">
        <v>58</v>
      </c>
      <c r="N2039" s="157" t="s">
        <v>59</v>
      </c>
      <c r="O2039" s="157" t="s">
        <v>60</v>
      </c>
      <c r="P2039" s="157" t="s">
        <v>61</v>
      </c>
      <c r="Q2039" s="157" t="s">
        <v>62</v>
      </c>
      <c r="R2039" s="158">
        <v>0.3</v>
      </c>
      <c r="S2039" s="158">
        <v>1</v>
      </c>
      <c r="T2039" s="345">
        <v>1000000</v>
      </c>
      <c r="U2039" s="345">
        <v>1105601</v>
      </c>
      <c r="V2039" s="344">
        <f t="shared" si="7116"/>
        <v>0</v>
      </c>
      <c r="W2039" s="344">
        <f t="shared" si="7117"/>
        <v>1000000</v>
      </c>
      <c r="X2039" s="345">
        <v>131</v>
      </c>
      <c r="Y2039" s="346">
        <f t="shared" si="7118"/>
        <v>1.1848759181657759E-4</v>
      </c>
      <c r="Z2039" s="347">
        <f t="shared" si="7119"/>
        <v>6.106870229007634</v>
      </c>
      <c r="AA2039" s="348">
        <f t="shared" si="7120"/>
        <v>300</v>
      </c>
      <c r="AB2039" s="349">
        <f t="shared" ref="AB2039" si="7126">IF(O2039="cpv",(IF(V2039&gt;0,U2039*R2039,AA2039)),(IF(V2039&gt;0,U2039/1000*R2039,AA2039)))</f>
        <v>300</v>
      </c>
      <c r="AC2039" s="348">
        <f t="shared" si="7121"/>
        <v>0</v>
      </c>
      <c r="AD2039" s="350">
        <f t="shared" si="7122"/>
        <v>1000</v>
      </c>
      <c r="AE2039" s="351">
        <v>800</v>
      </c>
      <c r="AF2039" s="352">
        <f t="shared" si="7123"/>
        <v>-200</v>
      </c>
      <c r="AG2039" s="352">
        <v>0</v>
      </c>
      <c r="AH2039" s="766">
        <f t="shared" si="7124"/>
        <v>500</v>
      </c>
      <c r="AI2039" s="353">
        <f t="shared" si="7125"/>
        <v>0.625</v>
      </c>
      <c r="AK2039"/>
    </row>
    <row r="2040" spans="1:37" ht="15" hidden="1" customHeight="1" x14ac:dyDescent="0.3">
      <c r="A2040" s="359" t="s">
        <v>2962</v>
      </c>
      <c r="B2040" s="111">
        <v>2016</v>
      </c>
      <c r="C2040" s="111">
        <v>10</v>
      </c>
      <c r="D2040" s="112" t="s">
        <v>2960</v>
      </c>
      <c r="E2040" s="113">
        <v>42644</v>
      </c>
      <c r="F2040" s="113">
        <v>42646</v>
      </c>
      <c r="G2040" s="114">
        <f t="shared" ref="G2040:G2042" ca="1" si="7127">IF($N$1&gt;F2040,0,(F2040-$N$1))</f>
        <v>0</v>
      </c>
      <c r="H2040" s="115" t="s">
        <v>54</v>
      </c>
      <c r="I2040" s="115" t="s">
        <v>115</v>
      </c>
      <c r="J2040" s="115" t="s">
        <v>2961</v>
      </c>
      <c r="K2040" s="116" t="str">
        <f t="shared" ref="K2040:K2042" ca="1" si="7128">IF(F2040=0,$L$3,(IF(G2040=0,$L$1,$L$2)))</f>
        <v>Completed</v>
      </c>
      <c r="L2040" s="111" t="s">
        <v>82</v>
      </c>
      <c r="M2040" s="111" t="s">
        <v>58</v>
      </c>
      <c r="N2040" s="111" t="s">
        <v>78</v>
      </c>
      <c r="O2040" s="111" t="s">
        <v>60</v>
      </c>
      <c r="P2040" s="111" t="s">
        <v>79</v>
      </c>
      <c r="Q2040" s="111" t="s">
        <v>79</v>
      </c>
      <c r="R2040" s="117">
        <v>0.5</v>
      </c>
      <c r="S2040" s="117">
        <v>4.25</v>
      </c>
      <c r="T2040" s="118">
        <v>500000</v>
      </c>
      <c r="U2040" s="118">
        <v>78449</v>
      </c>
      <c r="V2040" s="116">
        <f t="shared" ref="V2040:V2042" si="7129">IF(U2040&gt;T2040,0,T2040-U2040)</f>
        <v>421551</v>
      </c>
      <c r="W2040" s="116">
        <f t="shared" ref="W2040:W2042" si="7130">IF(U2040&gt;T2040,T2040,U2040)</f>
        <v>78449</v>
      </c>
      <c r="X2040" s="118">
        <v>6485</v>
      </c>
      <c r="Y2040" s="119">
        <f t="shared" ref="Y2040:Y2042" si="7131">X2040/U2040</f>
        <v>8.2665171002817117E-2</v>
      </c>
      <c r="Z2040" s="120">
        <f t="shared" ref="Z2040:Z2042" si="7132">AE2040/X2040</f>
        <v>5.1412220508866617E-2</v>
      </c>
      <c r="AA2040" s="121">
        <f t="shared" ref="AA2040:AA2042" si="7133">IF(O2040="cpv",(T2040*R2040),(T2040/1000*R2040))</f>
        <v>250</v>
      </c>
      <c r="AB2040" s="122">
        <f t="shared" ref="AB2040:AB2042" si="7134">IF(O2040="cpv",(IF(V2040&gt;0,U2040*R2040,AA2040)),(IF(V2040&gt;0,U2040/1000*R2040,AA2040)))</f>
        <v>39.224499999999999</v>
      </c>
      <c r="AC2040" s="121">
        <f t="shared" ref="AC2040:AC2042" si="7135">AB2040-AA2040</f>
        <v>-210.77549999999999</v>
      </c>
      <c r="AD2040" s="123">
        <f t="shared" ref="AD2040:AD2042" si="7136">IF(O2040="cpv",(T2040*S2040),(T2040/1000*S2040))</f>
        <v>2125</v>
      </c>
      <c r="AE2040" s="293">
        <f>IF((SUMIF($J$7:$J$1048576,J2040,$U$7:$U$1048576))&gt;(SUMIF($J$7:$J$1048576,J2040,$T$7:$T$1048576)),AD2040,(IF(O2040="cpv",(U2040*S2040),(U2040*S2040/1000))))</f>
        <v>333.40825000000001</v>
      </c>
      <c r="AF2040" s="124">
        <f t="shared" ref="AF2040:AF2042" si="7137">AE2040-AD2040</f>
        <v>-1791.59175</v>
      </c>
      <c r="AG2040" s="124">
        <v>0</v>
      </c>
      <c r="AH2040" s="764">
        <f t="shared" ref="AH2040:AH2042" si="7138">AE2040-AB2040-AG2040</f>
        <v>294.18375000000003</v>
      </c>
      <c r="AI2040" s="340">
        <f t="shared" ref="AI2040:AI2042" si="7139">AH2040/AE2040</f>
        <v>0.88235294117647067</v>
      </c>
      <c r="AK2040"/>
    </row>
    <row r="2041" spans="1:37" ht="15" hidden="1" customHeight="1" x14ac:dyDescent="0.3">
      <c r="A2041" s="361" t="s">
        <v>2963</v>
      </c>
      <c r="B2041" s="97">
        <v>2016</v>
      </c>
      <c r="C2041" s="97">
        <v>10</v>
      </c>
      <c r="D2041" s="98" t="s">
        <v>2960</v>
      </c>
      <c r="E2041" s="99">
        <v>42644</v>
      </c>
      <c r="F2041" s="99">
        <v>42646</v>
      </c>
      <c r="G2041" s="100">
        <f t="shared" ca="1" si="7127"/>
        <v>0</v>
      </c>
      <c r="H2041" s="96" t="s">
        <v>54</v>
      </c>
      <c r="I2041" s="96" t="s">
        <v>115</v>
      </c>
      <c r="J2041" s="96" t="s">
        <v>2961</v>
      </c>
      <c r="K2041" s="101" t="str">
        <f t="shared" ca="1" si="7128"/>
        <v>Completed</v>
      </c>
      <c r="L2041" s="97" t="s">
        <v>64</v>
      </c>
      <c r="M2041" s="97" t="s">
        <v>58</v>
      </c>
      <c r="N2041" s="97" t="s">
        <v>78</v>
      </c>
      <c r="O2041" s="97" t="s">
        <v>60</v>
      </c>
      <c r="P2041" s="97" t="s">
        <v>79</v>
      </c>
      <c r="Q2041" s="97" t="s">
        <v>79</v>
      </c>
      <c r="R2041" s="102">
        <v>2.5</v>
      </c>
      <c r="S2041" s="102">
        <v>4.25</v>
      </c>
      <c r="T2041" s="103">
        <v>300000</v>
      </c>
      <c r="U2041" s="103">
        <v>42490</v>
      </c>
      <c r="V2041" s="101">
        <f t="shared" si="7129"/>
        <v>257510</v>
      </c>
      <c r="W2041" s="101">
        <f t="shared" si="7130"/>
        <v>42490</v>
      </c>
      <c r="X2041" s="103">
        <v>2040</v>
      </c>
      <c r="Y2041" s="104">
        <f t="shared" si="7131"/>
        <v>4.8011296775711934E-2</v>
      </c>
      <c r="Z2041" s="105">
        <f t="shared" si="7132"/>
        <v>8.852083333333334E-2</v>
      </c>
      <c r="AA2041" s="106">
        <f t="shared" si="7133"/>
        <v>750</v>
      </c>
      <c r="AB2041" s="107">
        <f t="shared" si="7134"/>
        <v>106.22500000000001</v>
      </c>
      <c r="AC2041" s="106">
        <f t="shared" si="7135"/>
        <v>-643.77499999999998</v>
      </c>
      <c r="AD2041" s="108">
        <f t="shared" si="7136"/>
        <v>1275</v>
      </c>
      <c r="AE2041" s="298">
        <f>IF((SUMIF($J$7:$J$1048576,J2041,$U$7:$U$1048576))&gt;(SUMIF($J$7:$J$1048576,J2041,$T$7:$T$1048576)),AD2041,(IF(O2041="cpv",(U2041*S2041),(U2041*S2041/1000))))</f>
        <v>180.58250000000001</v>
      </c>
      <c r="AF2041" s="109">
        <f t="shared" si="7137"/>
        <v>-1094.4175</v>
      </c>
      <c r="AG2041" s="109">
        <v>0</v>
      </c>
      <c r="AH2041" s="765">
        <f t="shared" si="7138"/>
        <v>74.357500000000002</v>
      </c>
      <c r="AI2041" s="341">
        <f t="shared" si="7139"/>
        <v>0.41176470588235292</v>
      </c>
      <c r="AK2041"/>
    </row>
    <row r="2042" spans="1:37" ht="15" hidden="1" customHeight="1" x14ac:dyDescent="0.3">
      <c r="A2042" s="361" t="s">
        <v>2964</v>
      </c>
      <c r="B2042" s="97">
        <v>2016</v>
      </c>
      <c r="C2042" s="97">
        <v>10</v>
      </c>
      <c r="D2042" s="98" t="s">
        <v>2960</v>
      </c>
      <c r="E2042" s="99">
        <v>42644</v>
      </c>
      <c r="F2042" s="99">
        <v>42646</v>
      </c>
      <c r="G2042" s="100">
        <f t="shared" ca="1" si="7127"/>
        <v>0</v>
      </c>
      <c r="H2042" s="96" t="s">
        <v>54</v>
      </c>
      <c r="I2042" s="96" t="s">
        <v>115</v>
      </c>
      <c r="J2042" s="96" t="s">
        <v>2961</v>
      </c>
      <c r="K2042" s="101" t="str">
        <f t="shared" ca="1" si="7128"/>
        <v>Completed</v>
      </c>
      <c r="L2042" s="97" t="s">
        <v>57</v>
      </c>
      <c r="M2042" s="97" t="s">
        <v>58</v>
      </c>
      <c r="N2042" s="97" t="s">
        <v>78</v>
      </c>
      <c r="O2042" s="97" t="s">
        <v>60</v>
      </c>
      <c r="P2042" s="97" t="s">
        <v>79</v>
      </c>
      <c r="Q2042" s="97" t="s">
        <v>79</v>
      </c>
      <c r="R2042" s="102">
        <v>2.5</v>
      </c>
      <c r="S2042" s="102">
        <v>4.25</v>
      </c>
      <c r="T2042" s="103">
        <v>200000</v>
      </c>
      <c r="U2042" s="103">
        <v>233130</v>
      </c>
      <c r="V2042" s="101">
        <f t="shared" si="7129"/>
        <v>0</v>
      </c>
      <c r="W2042" s="101">
        <f t="shared" si="7130"/>
        <v>200000</v>
      </c>
      <c r="X2042" s="103">
        <v>4417</v>
      </c>
      <c r="Y2042" s="104">
        <f t="shared" si="7131"/>
        <v>1.894651053060524E-2</v>
      </c>
      <c r="Z2042" s="105">
        <f t="shared" si="7132"/>
        <v>0.16819102331899474</v>
      </c>
      <c r="AA2042" s="106">
        <f t="shared" si="7133"/>
        <v>500</v>
      </c>
      <c r="AB2042" s="107">
        <f t="shared" si="7134"/>
        <v>500</v>
      </c>
      <c r="AC2042" s="106">
        <f t="shared" si="7135"/>
        <v>0</v>
      </c>
      <c r="AD2042" s="108">
        <f t="shared" si="7136"/>
        <v>850</v>
      </c>
      <c r="AE2042" s="298">
        <v>742.89974999999981</v>
      </c>
      <c r="AF2042" s="109">
        <f t="shared" si="7137"/>
        <v>-107.10025000000019</v>
      </c>
      <c r="AG2042" s="109">
        <v>0</v>
      </c>
      <c r="AH2042" s="765">
        <f t="shared" si="7138"/>
        <v>242.89974999999981</v>
      </c>
      <c r="AI2042" s="341">
        <f t="shared" si="7139"/>
        <v>0.32696167955366773</v>
      </c>
      <c r="AK2042"/>
    </row>
    <row r="2043" spans="1:37" ht="15.75" hidden="1" customHeight="1" thickBot="1" x14ac:dyDescent="0.3">
      <c r="A2043" s="360" t="s">
        <v>2965</v>
      </c>
      <c r="B2043" s="157">
        <v>2016</v>
      </c>
      <c r="C2043" s="157">
        <v>10</v>
      </c>
      <c r="D2043" s="342" t="s">
        <v>2960</v>
      </c>
      <c r="E2043" s="159">
        <v>42644</v>
      </c>
      <c r="F2043" s="159">
        <v>42646</v>
      </c>
      <c r="G2043" s="343">
        <f t="shared" ref="G2043:G2110" ca="1" si="7140">IF($N$1&gt;F2043,0,(F2043-$N$1))</f>
        <v>0</v>
      </c>
      <c r="H2043" s="156" t="s">
        <v>54</v>
      </c>
      <c r="I2043" s="156" t="s">
        <v>115</v>
      </c>
      <c r="J2043" s="156" t="s">
        <v>2961</v>
      </c>
      <c r="K2043" s="344" t="str">
        <f t="shared" ref="K2043:K2110" ca="1" si="7141">IF(F2043=0,$L$3,(IF(G2043=0,$L$1,$L$2)))</f>
        <v>Completed</v>
      </c>
      <c r="L2043" s="157" t="s">
        <v>77</v>
      </c>
      <c r="M2043" s="157" t="s">
        <v>58</v>
      </c>
      <c r="N2043" s="157" t="s">
        <v>78</v>
      </c>
      <c r="O2043" s="157" t="s">
        <v>60</v>
      </c>
      <c r="P2043" s="157" t="s">
        <v>79</v>
      </c>
      <c r="Q2043" s="157" t="s">
        <v>79</v>
      </c>
      <c r="R2043" s="158">
        <v>1.25</v>
      </c>
      <c r="S2043" s="158">
        <v>4.25</v>
      </c>
      <c r="T2043" s="345">
        <v>202000</v>
      </c>
      <c r="U2043" s="345">
        <v>201774</v>
      </c>
      <c r="V2043" s="344">
        <f t="shared" ref="V2043:V2110" si="7142">IF(U2043&gt;T2043,0,T2043-U2043)</f>
        <v>226</v>
      </c>
      <c r="W2043" s="344">
        <f t="shared" ref="W2043:W2110" si="7143">IF(U2043&gt;T2043,T2043,U2043)</f>
        <v>201774</v>
      </c>
      <c r="X2043" s="345">
        <v>1413</v>
      </c>
      <c r="Y2043" s="346">
        <f t="shared" ref="Y2043:Y2110" si="7144">X2043/U2043</f>
        <v>7.0028844152368493E-3</v>
      </c>
      <c r="Z2043" s="347">
        <f t="shared" ref="Z2043:Z2110" si="7145">AE2043/X2043</f>
        <v>0.60689278131634816</v>
      </c>
      <c r="AA2043" s="348">
        <f t="shared" ref="AA2043:AA2110" si="7146">IF(O2043="cpv",(T2043*R2043),(T2043/1000*R2043))</f>
        <v>252.5</v>
      </c>
      <c r="AB2043" s="349">
        <f t="shared" ref="AB2043:AB2110" si="7147">IF(O2043="cpv",(IF(V2043&gt;0,U2043*R2043,AA2043)),(IF(V2043&gt;0,U2043/1000*R2043,AA2043)))</f>
        <v>252.2175</v>
      </c>
      <c r="AC2043" s="348">
        <f t="shared" ref="AC2043:AC2110" si="7148">AB2043-AA2043</f>
        <v>-0.28249999999999886</v>
      </c>
      <c r="AD2043" s="350">
        <f t="shared" ref="AD2043:AD2110" si="7149">IF(O2043="cpv",(T2043*S2043),(T2043/1000*S2043))</f>
        <v>858.5</v>
      </c>
      <c r="AE2043" s="351">
        <f>IF((SUMIF($J$7:$J$1048576,J2043,$U$7:$U$1048576))&gt;(SUMIF($J$7:$J$1048576,J2043,$T$7:$T$1048576)),AD2043,(IF(O2043="cpv",(U2043*S2043),(U2043*S2043/1000))))</f>
        <v>857.53949999999998</v>
      </c>
      <c r="AF2043" s="352">
        <f t="shared" ref="AF2043:AF2110" si="7150">AE2043-AD2043</f>
        <v>-0.96050000000002456</v>
      </c>
      <c r="AG2043" s="352">
        <v>0</v>
      </c>
      <c r="AH2043" s="766">
        <f t="shared" ref="AH2043:AH2110" si="7151">AE2043-AB2043-AG2043</f>
        <v>605.322</v>
      </c>
      <c r="AI2043" s="353">
        <f t="shared" ref="AI2043:AI2110" si="7152">AH2043/AE2043</f>
        <v>0.70588235294117652</v>
      </c>
      <c r="AK2043" s="466"/>
    </row>
    <row r="2044" spans="1:37" ht="15" hidden="1" customHeight="1" x14ac:dyDescent="0.3">
      <c r="A2044" s="359" t="s">
        <v>2966</v>
      </c>
      <c r="B2044" s="111">
        <v>2016</v>
      </c>
      <c r="C2044" s="111">
        <v>10</v>
      </c>
      <c r="D2044" s="112" t="s">
        <v>2960</v>
      </c>
      <c r="E2044" s="113">
        <v>42644</v>
      </c>
      <c r="F2044" s="113">
        <v>42674</v>
      </c>
      <c r="G2044" s="114">
        <f t="shared" ca="1" si="7140"/>
        <v>0</v>
      </c>
      <c r="H2044" s="115" t="s">
        <v>74</v>
      </c>
      <c r="I2044" s="115" t="s">
        <v>743</v>
      </c>
      <c r="J2044" s="115" t="s">
        <v>2972</v>
      </c>
      <c r="K2044" s="116" t="str">
        <f t="shared" ca="1" si="7141"/>
        <v>Completed</v>
      </c>
      <c r="L2044" s="111" t="s">
        <v>82</v>
      </c>
      <c r="M2044" s="111" t="s">
        <v>58</v>
      </c>
      <c r="N2044" s="111" t="s">
        <v>78</v>
      </c>
      <c r="O2044" s="111" t="s">
        <v>60</v>
      </c>
      <c r="P2044" s="111" t="s">
        <v>79</v>
      </c>
      <c r="Q2044" s="111" t="s">
        <v>79</v>
      </c>
      <c r="R2044" s="117">
        <v>0.5</v>
      </c>
      <c r="S2044" s="117">
        <v>1.75</v>
      </c>
      <c r="T2044" s="118">
        <v>4000000</v>
      </c>
      <c r="U2044" s="118">
        <v>3640726</v>
      </c>
      <c r="V2044" s="116">
        <f t="shared" si="7142"/>
        <v>359274</v>
      </c>
      <c r="W2044" s="116">
        <f t="shared" si="7143"/>
        <v>3640726</v>
      </c>
      <c r="X2044" s="118">
        <v>76238</v>
      </c>
      <c r="Y2044" s="119">
        <f t="shared" si="7144"/>
        <v>2.0940328934393855E-2</v>
      </c>
      <c r="Z2044" s="120">
        <f t="shared" si="7145"/>
        <v>7.8567748366956111E-2</v>
      </c>
      <c r="AA2044" s="121">
        <f t="shared" si="7146"/>
        <v>2000</v>
      </c>
      <c r="AB2044" s="122">
        <f t="shared" si="7147"/>
        <v>1820.3630000000001</v>
      </c>
      <c r="AC2044" s="121">
        <f t="shared" si="7148"/>
        <v>-179.63699999999994</v>
      </c>
      <c r="AD2044" s="123">
        <f t="shared" si="7149"/>
        <v>7000</v>
      </c>
      <c r="AE2044" s="293">
        <v>5989.848</v>
      </c>
      <c r="AF2044" s="124">
        <f t="shared" si="7150"/>
        <v>-1010.152</v>
      </c>
      <c r="AG2044" s="124">
        <v>0</v>
      </c>
      <c r="AH2044" s="764">
        <f t="shared" si="7151"/>
        <v>4169.4849999999997</v>
      </c>
      <c r="AI2044" s="340">
        <f t="shared" si="7152"/>
        <v>0.69609195425326309</v>
      </c>
      <c r="AK2044"/>
    </row>
    <row r="2045" spans="1:37" ht="15" hidden="1" customHeight="1" x14ac:dyDescent="0.3">
      <c r="A2045" s="361" t="s">
        <v>2967</v>
      </c>
      <c r="B2045" s="97">
        <v>2016</v>
      </c>
      <c r="C2045" s="97">
        <v>10</v>
      </c>
      <c r="D2045" s="98" t="s">
        <v>2960</v>
      </c>
      <c r="E2045" s="99">
        <v>42644</v>
      </c>
      <c r="F2045" s="99">
        <v>42674</v>
      </c>
      <c r="G2045" s="100">
        <f t="shared" ca="1" si="7140"/>
        <v>0</v>
      </c>
      <c r="H2045" s="96" t="s">
        <v>74</v>
      </c>
      <c r="I2045" s="96" t="s">
        <v>743</v>
      </c>
      <c r="J2045" s="96" t="s">
        <v>2972</v>
      </c>
      <c r="K2045" s="101" t="str">
        <f t="shared" ca="1" si="7141"/>
        <v>Completed</v>
      </c>
      <c r="L2045" s="97" t="s">
        <v>64</v>
      </c>
      <c r="M2045" s="97" t="s">
        <v>58</v>
      </c>
      <c r="N2045" s="97" t="s">
        <v>173</v>
      </c>
      <c r="O2045" s="97" t="s">
        <v>60</v>
      </c>
      <c r="P2045" s="97" t="s">
        <v>61</v>
      </c>
      <c r="Q2045" s="97" t="s">
        <v>62</v>
      </c>
      <c r="R2045" s="102">
        <v>0.2</v>
      </c>
      <c r="S2045" s="102">
        <v>1.75</v>
      </c>
      <c r="T2045" s="103">
        <v>2000000</v>
      </c>
      <c r="U2045" s="103">
        <v>2001072</v>
      </c>
      <c r="V2045" s="101">
        <f t="shared" si="7142"/>
        <v>0</v>
      </c>
      <c r="W2045" s="101">
        <f t="shared" si="7143"/>
        <v>2000000</v>
      </c>
      <c r="X2045" s="103">
        <v>432</v>
      </c>
      <c r="Y2045" s="104">
        <f t="shared" si="7144"/>
        <v>2.1588428602269184E-4</v>
      </c>
      <c r="Z2045" s="105">
        <f t="shared" si="7145"/>
        <v>8.1061944444444443</v>
      </c>
      <c r="AA2045" s="106">
        <f t="shared" si="7146"/>
        <v>400</v>
      </c>
      <c r="AB2045" s="107">
        <f t="shared" si="7147"/>
        <v>400</v>
      </c>
      <c r="AC2045" s="106">
        <f t="shared" si="7148"/>
        <v>0</v>
      </c>
      <c r="AD2045" s="108">
        <f t="shared" si="7149"/>
        <v>3500</v>
      </c>
      <c r="AE2045" s="298">
        <f>IF((SUMIF($J$7:$J$1048576,J2045,$U$7:$U$1048576))&gt;(SUMIF($J$7:$J$1048576,J2045,$T$7:$T$1048576)),AD2045,(IF(O2045="cpv",(U2045*S2045),(U2045*S2045/1000))))</f>
        <v>3501.8760000000002</v>
      </c>
      <c r="AF2045" s="109">
        <f t="shared" si="7150"/>
        <v>1.8760000000002037</v>
      </c>
      <c r="AG2045" s="109">
        <v>0</v>
      </c>
      <c r="AH2045" s="765">
        <f t="shared" si="7151"/>
        <v>3101.8760000000002</v>
      </c>
      <c r="AI2045" s="341">
        <f t="shared" si="7152"/>
        <v>0.88577551004090382</v>
      </c>
      <c r="AK2045"/>
    </row>
    <row r="2046" spans="1:37" ht="15" hidden="1" customHeight="1" x14ac:dyDescent="0.3">
      <c r="A2046" s="361" t="s">
        <v>2968</v>
      </c>
      <c r="B2046" s="97">
        <v>2016</v>
      </c>
      <c r="C2046" s="97">
        <v>10</v>
      </c>
      <c r="D2046" s="98" t="s">
        <v>2960</v>
      </c>
      <c r="E2046" s="99">
        <v>42644</v>
      </c>
      <c r="F2046" s="99">
        <v>42674</v>
      </c>
      <c r="G2046" s="100">
        <f t="shared" ca="1" si="7140"/>
        <v>0</v>
      </c>
      <c r="H2046" s="96" t="s">
        <v>74</v>
      </c>
      <c r="I2046" s="96" t="s">
        <v>743</v>
      </c>
      <c r="J2046" s="96" t="s">
        <v>2972</v>
      </c>
      <c r="K2046" s="101" t="str">
        <f t="shared" ca="1" si="7141"/>
        <v>Completed</v>
      </c>
      <c r="L2046" s="97" t="s">
        <v>57</v>
      </c>
      <c r="M2046" s="97" t="s">
        <v>58</v>
      </c>
      <c r="N2046" s="97" t="s">
        <v>173</v>
      </c>
      <c r="O2046" s="97" t="s">
        <v>60</v>
      </c>
      <c r="P2046" s="97" t="s">
        <v>61</v>
      </c>
      <c r="Q2046" s="97" t="s">
        <v>62</v>
      </c>
      <c r="R2046" s="102">
        <v>0.5</v>
      </c>
      <c r="S2046" s="102">
        <v>1.75</v>
      </c>
      <c r="T2046" s="103">
        <v>2000000</v>
      </c>
      <c r="U2046" s="103">
        <v>2000122</v>
      </c>
      <c r="V2046" s="101">
        <f t="shared" si="7142"/>
        <v>0</v>
      </c>
      <c r="W2046" s="101">
        <f t="shared" si="7143"/>
        <v>2000000</v>
      </c>
      <c r="X2046" s="103">
        <v>652</v>
      </c>
      <c r="Y2046" s="104">
        <f t="shared" si="7144"/>
        <v>3.25980115212972E-4</v>
      </c>
      <c r="Z2046" s="105">
        <f t="shared" si="7145"/>
        <v>5.3684256134969326</v>
      </c>
      <c r="AA2046" s="106">
        <f t="shared" si="7146"/>
        <v>1000</v>
      </c>
      <c r="AB2046" s="107">
        <f t="shared" si="7147"/>
        <v>1000</v>
      </c>
      <c r="AC2046" s="106">
        <f t="shared" si="7148"/>
        <v>0</v>
      </c>
      <c r="AD2046" s="108">
        <f t="shared" si="7149"/>
        <v>3500</v>
      </c>
      <c r="AE2046" s="298">
        <f>IF((SUMIF($J$7:$J$1048576,J2046,$U$7:$U$1048576))&gt;(SUMIF($J$7:$J$1048576,J2046,$T$7:$T$1048576)),AD2046,(IF(O2046="cpv",(U2046*S2046),(U2046*S2046/1000))))</f>
        <v>3500.2134999999998</v>
      </c>
      <c r="AF2046" s="109">
        <f t="shared" si="7150"/>
        <v>0.21349999999983993</v>
      </c>
      <c r="AG2046" s="109">
        <v>0</v>
      </c>
      <c r="AH2046" s="765">
        <f t="shared" si="7151"/>
        <v>2500.2134999999998</v>
      </c>
      <c r="AI2046" s="341">
        <f t="shared" si="7152"/>
        <v>0.71430314179406484</v>
      </c>
      <c r="AK2046"/>
    </row>
    <row r="2047" spans="1:37" ht="15" hidden="1" customHeight="1" x14ac:dyDescent="0.3">
      <c r="A2047" s="361" t="s">
        <v>2970</v>
      </c>
      <c r="B2047" s="97">
        <v>2016</v>
      </c>
      <c r="C2047" s="97">
        <v>10</v>
      </c>
      <c r="D2047" s="98" t="s">
        <v>2960</v>
      </c>
      <c r="E2047" s="99">
        <v>42644</v>
      </c>
      <c r="F2047" s="99">
        <v>42674</v>
      </c>
      <c r="G2047" s="100">
        <f t="shared" ca="1" si="7140"/>
        <v>0</v>
      </c>
      <c r="H2047" s="96" t="s">
        <v>74</v>
      </c>
      <c r="I2047" s="96" t="s">
        <v>743</v>
      </c>
      <c r="J2047" s="96" t="s">
        <v>2972</v>
      </c>
      <c r="K2047" s="101" t="str">
        <f t="shared" ca="1" si="7141"/>
        <v>Completed</v>
      </c>
      <c r="L2047" s="97" t="s">
        <v>2120</v>
      </c>
      <c r="M2047" s="97" t="s">
        <v>58</v>
      </c>
      <c r="N2047" s="97" t="s">
        <v>173</v>
      </c>
      <c r="O2047" s="97" t="s">
        <v>60</v>
      </c>
      <c r="P2047" s="97" t="s">
        <v>61</v>
      </c>
      <c r="Q2047" s="97" t="s">
        <v>62</v>
      </c>
      <c r="R2047" s="102">
        <v>0.25</v>
      </c>
      <c r="S2047" s="102">
        <v>1.75</v>
      </c>
      <c r="T2047" s="103">
        <v>2000000</v>
      </c>
      <c r="U2047" s="103">
        <v>2001008</v>
      </c>
      <c r="V2047" s="101">
        <f t="shared" si="7142"/>
        <v>0</v>
      </c>
      <c r="W2047" s="101">
        <f t="shared" si="7143"/>
        <v>2000000</v>
      </c>
      <c r="X2047" s="103">
        <v>395</v>
      </c>
      <c r="Y2047" s="104">
        <f t="shared" si="7144"/>
        <v>1.9740051014288798E-4</v>
      </c>
      <c r="Z2047" s="105">
        <f t="shared" si="7145"/>
        <v>8.865225316455696</v>
      </c>
      <c r="AA2047" s="106">
        <f t="shared" si="7146"/>
        <v>500</v>
      </c>
      <c r="AB2047" s="107">
        <f t="shared" si="7147"/>
        <v>500</v>
      </c>
      <c r="AC2047" s="106">
        <f t="shared" si="7148"/>
        <v>0</v>
      </c>
      <c r="AD2047" s="108">
        <f t="shared" si="7149"/>
        <v>3500</v>
      </c>
      <c r="AE2047" s="298">
        <f>IF((SUMIF($J$7:$J$1048576,J2047,$U$7:$U$1048576))&gt;(SUMIF($J$7:$J$1048576,J2047,$T$7:$T$1048576)),AD2047,(IF(O2047="cpv",(U2047*S2047),(U2047*S2047/1000))))</f>
        <v>3501.7640000000001</v>
      </c>
      <c r="AF2047" s="109">
        <f t="shared" si="7150"/>
        <v>1.7640000000001237</v>
      </c>
      <c r="AG2047" s="109">
        <v>0</v>
      </c>
      <c r="AH2047" s="765">
        <f t="shared" si="7151"/>
        <v>3001.7640000000001</v>
      </c>
      <c r="AI2047" s="341">
        <f t="shared" si="7152"/>
        <v>0.85721482087313705</v>
      </c>
      <c r="AK2047"/>
    </row>
    <row r="2048" spans="1:37" ht="15" hidden="1" customHeight="1" x14ac:dyDescent="0.3">
      <c r="A2048" s="361" t="s">
        <v>2969</v>
      </c>
      <c r="B2048" s="97">
        <v>2016</v>
      </c>
      <c r="C2048" s="97">
        <v>10</v>
      </c>
      <c r="D2048" s="98" t="s">
        <v>2960</v>
      </c>
      <c r="E2048" s="99">
        <v>42644</v>
      </c>
      <c r="F2048" s="99">
        <v>42674</v>
      </c>
      <c r="G2048" s="100">
        <f t="shared" ca="1" si="7140"/>
        <v>0</v>
      </c>
      <c r="H2048" s="96" t="s">
        <v>74</v>
      </c>
      <c r="I2048" s="96" t="s">
        <v>743</v>
      </c>
      <c r="J2048" s="96" t="s">
        <v>2972</v>
      </c>
      <c r="K2048" s="101" t="str">
        <f t="shared" ca="1" si="7141"/>
        <v>Completed</v>
      </c>
      <c r="L2048" s="97" t="s">
        <v>1773</v>
      </c>
      <c r="M2048" s="97" t="s">
        <v>58</v>
      </c>
      <c r="N2048" s="97" t="s">
        <v>173</v>
      </c>
      <c r="O2048" s="97" t="s">
        <v>60</v>
      </c>
      <c r="P2048" s="97" t="s">
        <v>61</v>
      </c>
      <c r="Q2048" s="97" t="s">
        <v>62</v>
      </c>
      <c r="R2048" s="102">
        <v>0.35</v>
      </c>
      <c r="S2048" s="102">
        <v>1.75</v>
      </c>
      <c r="T2048" s="103">
        <v>2000000</v>
      </c>
      <c r="U2048" s="103">
        <v>2000209</v>
      </c>
      <c r="V2048" s="101">
        <f t="shared" si="7142"/>
        <v>0</v>
      </c>
      <c r="W2048" s="101">
        <f t="shared" si="7143"/>
        <v>2000000</v>
      </c>
      <c r="X2048" s="103">
        <v>5730</v>
      </c>
      <c r="Y2048" s="104">
        <f t="shared" si="7144"/>
        <v>2.8647006387832472E-3</v>
      </c>
      <c r="Z2048" s="105">
        <f t="shared" si="7145"/>
        <v>0.61088407504362996</v>
      </c>
      <c r="AA2048" s="106">
        <f t="shared" si="7146"/>
        <v>700</v>
      </c>
      <c r="AB2048" s="107">
        <f t="shared" si="7147"/>
        <v>700</v>
      </c>
      <c r="AC2048" s="106">
        <f t="shared" si="7148"/>
        <v>0</v>
      </c>
      <c r="AD2048" s="108">
        <f t="shared" si="7149"/>
        <v>3500</v>
      </c>
      <c r="AE2048" s="298">
        <f>IF((SUMIF($J$7:$J$1048576,J2048,$U$7:$U$1048576))&gt;(SUMIF($J$7:$J$1048576,J2048,$T$7:$T$1048576)),AD2048,(IF(O2048="cpv",(U2048*S2048),(U2048*S2048/1000))))</f>
        <v>3500.3657499999999</v>
      </c>
      <c r="AF2048" s="109">
        <f t="shared" si="7150"/>
        <v>0.36574999999993452</v>
      </c>
      <c r="AG2048" s="109">
        <v>0</v>
      </c>
      <c r="AH2048" s="765">
        <f t="shared" si="7151"/>
        <v>2800.3657499999999</v>
      </c>
      <c r="AI2048" s="341">
        <f t="shared" si="7152"/>
        <v>0.80002089781617824</v>
      </c>
      <c r="AK2048"/>
    </row>
    <row r="2049" spans="1:37" ht="15" hidden="1" customHeight="1" thickBot="1" x14ac:dyDescent="0.3">
      <c r="A2049" s="361" t="s">
        <v>2971</v>
      </c>
      <c r="B2049" s="97">
        <v>2016</v>
      </c>
      <c r="C2049" s="97">
        <v>10</v>
      </c>
      <c r="D2049" s="98" t="s">
        <v>2960</v>
      </c>
      <c r="E2049" s="99">
        <v>42644</v>
      </c>
      <c r="F2049" s="99">
        <v>42674</v>
      </c>
      <c r="G2049" s="100">
        <f t="shared" ca="1" si="7140"/>
        <v>0</v>
      </c>
      <c r="H2049" s="96" t="s">
        <v>74</v>
      </c>
      <c r="I2049" s="96" t="s">
        <v>743</v>
      </c>
      <c r="J2049" s="96" t="s">
        <v>2972</v>
      </c>
      <c r="K2049" s="101" t="str">
        <f t="shared" ca="1" si="7141"/>
        <v>Completed</v>
      </c>
      <c r="L2049" s="97" t="s">
        <v>155</v>
      </c>
      <c r="M2049" s="97" t="s">
        <v>58</v>
      </c>
      <c r="N2049" s="97" t="s">
        <v>173</v>
      </c>
      <c r="O2049" s="97" t="s">
        <v>42</v>
      </c>
      <c r="P2049" s="97" t="s">
        <v>61</v>
      </c>
      <c r="Q2049" s="97" t="s">
        <v>62</v>
      </c>
      <c r="R2049" s="102">
        <v>0.3</v>
      </c>
      <c r="S2049" s="102">
        <v>1.75</v>
      </c>
      <c r="T2049" s="103">
        <v>3333</v>
      </c>
      <c r="U2049" s="103">
        <v>3333</v>
      </c>
      <c r="V2049" s="101">
        <f t="shared" si="7142"/>
        <v>0</v>
      </c>
      <c r="W2049" s="101">
        <f t="shared" si="7143"/>
        <v>3333</v>
      </c>
      <c r="X2049" s="103"/>
      <c r="Y2049" s="104">
        <f t="shared" si="7144"/>
        <v>0</v>
      </c>
      <c r="Z2049" s="105" t="e">
        <f t="shared" si="7145"/>
        <v>#DIV/0!</v>
      </c>
      <c r="AA2049" s="106">
        <f t="shared" si="7146"/>
        <v>0.99990000000000001</v>
      </c>
      <c r="AB2049" s="107">
        <v>1000</v>
      </c>
      <c r="AC2049" s="106">
        <f t="shared" si="7148"/>
        <v>999.00009999999997</v>
      </c>
      <c r="AD2049" s="108">
        <f t="shared" si="7149"/>
        <v>5.8327500000000008</v>
      </c>
      <c r="AE2049" s="298">
        <f>IF((SUMIF($J$7:$J$1048576,J2049,$U$7:$U$1048576))&gt;(SUMIF($J$7:$J$1048576,J2049,$T$7:$T$1048576)),AD2049,(IF(O2049="cpv",(U2049*S2049),(U2049*S2049/1000))))</f>
        <v>5.8327499999999999</v>
      </c>
      <c r="AF2049" s="109">
        <f t="shared" si="7150"/>
        <v>0</v>
      </c>
      <c r="AG2049" s="109">
        <v>0</v>
      </c>
      <c r="AH2049" s="765">
        <f t="shared" si="7151"/>
        <v>-994.16724999999997</v>
      </c>
      <c r="AI2049" s="341">
        <f t="shared" si="7152"/>
        <v>-170.44571600017144</v>
      </c>
      <c r="AK2049"/>
    </row>
    <row r="2050" spans="1:37" ht="15" hidden="1" customHeight="1" x14ac:dyDescent="0.3">
      <c r="A2050" s="359" t="s">
        <v>2973</v>
      </c>
      <c r="B2050" s="111">
        <v>2016</v>
      </c>
      <c r="C2050" s="111">
        <v>10</v>
      </c>
      <c r="D2050" s="112" t="s">
        <v>2960</v>
      </c>
      <c r="E2050" s="113">
        <v>42644</v>
      </c>
      <c r="F2050" s="113">
        <v>42651</v>
      </c>
      <c r="G2050" s="114">
        <f t="shared" ca="1" si="7140"/>
        <v>0</v>
      </c>
      <c r="H2050" s="115" t="s">
        <v>74</v>
      </c>
      <c r="I2050" s="115" t="s">
        <v>743</v>
      </c>
      <c r="J2050" s="115" t="s">
        <v>2976</v>
      </c>
      <c r="K2050" s="116" t="str">
        <f t="shared" ca="1" si="7141"/>
        <v>Completed</v>
      </c>
      <c r="L2050" s="111" t="s">
        <v>2120</v>
      </c>
      <c r="M2050" s="111" t="s">
        <v>58</v>
      </c>
      <c r="N2050" s="111" t="s">
        <v>59</v>
      </c>
      <c r="O2050" s="111" t="s">
        <v>60</v>
      </c>
      <c r="P2050" s="111" t="s">
        <v>61</v>
      </c>
      <c r="Q2050" s="111" t="s">
        <v>62</v>
      </c>
      <c r="R2050" s="117">
        <v>0.25</v>
      </c>
      <c r="S2050" s="117">
        <v>4.5</v>
      </c>
      <c r="T2050" s="118">
        <v>1500000</v>
      </c>
      <c r="U2050" s="118">
        <v>1500022</v>
      </c>
      <c r="V2050" s="116">
        <f t="shared" si="7142"/>
        <v>0</v>
      </c>
      <c r="W2050" s="116">
        <f t="shared" si="7143"/>
        <v>1500000</v>
      </c>
      <c r="X2050" s="118">
        <v>419</v>
      </c>
      <c r="Y2050" s="119">
        <f t="shared" si="7144"/>
        <v>2.7932923650453127E-4</v>
      </c>
      <c r="Z2050" s="120">
        <f t="shared" si="7145"/>
        <v>7.1599045346062056</v>
      </c>
      <c r="AA2050" s="121">
        <f t="shared" si="7146"/>
        <v>375</v>
      </c>
      <c r="AB2050" s="122">
        <f t="shared" si="7147"/>
        <v>375</v>
      </c>
      <c r="AC2050" s="121">
        <f t="shared" si="7148"/>
        <v>0</v>
      </c>
      <c r="AD2050" s="123">
        <f t="shared" si="7149"/>
        <v>6750</v>
      </c>
      <c r="AE2050" s="293">
        <v>3000</v>
      </c>
      <c r="AF2050" s="124">
        <f t="shared" si="7150"/>
        <v>-3750</v>
      </c>
      <c r="AG2050" s="124">
        <v>0</v>
      </c>
      <c r="AH2050" s="764">
        <f t="shared" si="7151"/>
        <v>2625</v>
      </c>
      <c r="AI2050" s="340">
        <f t="shared" si="7152"/>
        <v>0.875</v>
      </c>
      <c r="AK2050"/>
    </row>
    <row r="2051" spans="1:37" ht="15" hidden="1" customHeight="1" x14ac:dyDescent="0.3">
      <c r="A2051" s="361" t="s">
        <v>2974</v>
      </c>
      <c r="B2051" s="97">
        <v>2016</v>
      </c>
      <c r="C2051" s="97">
        <v>10</v>
      </c>
      <c r="D2051" s="98" t="s">
        <v>2960</v>
      </c>
      <c r="E2051" s="99">
        <v>42644</v>
      </c>
      <c r="F2051" s="99">
        <v>42651</v>
      </c>
      <c r="G2051" s="100">
        <f t="shared" ca="1" si="7140"/>
        <v>0</v>
      </c>
      <c r="H2051" s="96" t="s">
        <v>74</v>
      </c>
      <c r="I2051" s="96" t="s">
        <v>743</v>
      </c>
      <c r="J2051" s="96" t="s">
        <v>2976</v>
      </c>
      <c r="K2051" s="101" t="str">
        <f t="shared" ca="1" si="7141"/>
        <v>Completed</v>
      </c>
      <c r="L2051" s="97" t="s">
        <v>1773</v>
      </c>
      <c r="M2051" s="97" t="s">
        <v>58</v>
      </c>
      <c r="N2051" s="97" t="s">
        <v>59</v>
      </c>
      <c r="O2051" s="97" t="s">
        <v>60</v>
      </c>
      <c r="P2051" s="97" t="s">
        <v>61</v>
      </c>
      <c r="Q2051" s="97" t="s">
        <v>62</v>
      </c>
      <c r="R2051" s="102">
        <v>0.35</v>
      </c>
      <c r="S2051" s="102">
        <v>4.5</v>
      </c>
      <c r="T2051" s="103">
        <v>2500000</v>
      </c>
      <c r="U2051" s="103">
        <v>2297793</v>
      </c>
      <c r="V2051" s="101">
        <f t="shared" si="7142"/>
        <v>202207</v>
      </c>
      <c r="W2051" s="101">
        <f t="shared" si="7143"/>
        <v>2297793</v>
      </c>
      <c r="X2051" s="103">
        <v>276</v>
      </c>
      <c r="Y2051" s="104">
        <f t="shared" si="7144"/>
        <v>1.201152584240617E-4</v>
      </c>
      <c r="Z2051" s="105">
        <f t="shared" si="7145"/>
        <v>25.457282608695657</v>
      </c>
      <c r="AA2051" s="106">
        <f t="shared" si="7146"/>
        <v>875</v>
      </c>
      <c r="AB2051" s="107">
        <f t="shared" si="7147"/>
        <v>804.22754999999995</v>
      </c>
      <c r="AC2051" s="106">
        <f t="shared" si="7148"/>
        <v>-70.772450000000049</v>
      </c>
      <c r="AD2051" s="108">
        <f t="shared" si="7149"/>
        <v>11250</v>
      </c>
      <c r="AE2051" s="298">
        <v>7026.2100000000009</v>
      </c>
      <c r="AF2051" s="109">
        <f t="shared" si="7150"/>
        <v>-4223.7899999999991</v>
      </c>
      <c r="AG2051" s="109">
        <v>0</v>
      </c>
      <c r="AH2051" s="765">
        <f t="shared" si="7151"/>
        <v>6221.9824500000013</v>
      </c>
      <c r="AI2051" s="341">
        <f t="shared" si="7152"/>
        <v>0.88553892496808384</v>
      </c>
      <c r="AK2051"/>
    </row>
    <row r="2052" spans="1:37" ht="15" hidden="1" customHeight="1" x14ac:dyDescent="0.3">
      <c r="A2052" s="361" t="s">
        <v>2975</v>
      </c>
      <c r="B2052" s="97">
        <v>2016</v>
      </c>
      <c r="C2052" s="97">
        <v>10</v>
      </c>
      <c r="D2052" s="98" t="s">
        <v>2960</v>
      </c>
      <c r="E2052" s="99">
        <v>42644</v>
      </c>
      <c r="F2052" s="99">
        <v>42651</v>
      </c>
      <c r="G2052" s="100">
        <f t="shared" ca="1" si="7140"/>
        <v>0</v>
      </c>
      <c r="H2052" s="96" t="s">
        <v>74</v>
      </c>
      <c r="I2052" s="96" t="s">
        <v>743</v>
      </c>
      <c r="J2052" s="96" t="s">
        <v>2976</v>
      </c>
      <c r="K2052" s="101" t="str">
        <f t="shared" ca="1" si="7141"/>
        <v>Completed</v>
      </c>
      <c r="L2052" s="97" t="s">
        <v>175</v>
      </c>
      <c r="M2052" s="97" t="s">
        <v>58</v>
      </c>
      <c r="N2052" s="97" t="s">
        <v>59</v>
      </c>
      <c r="O2052" s="97" t="s">
        <v>60</v>
      </c>
      <c r="P2052" s="97" t="s">
        <v>61</v>
      </c>
      <c r="Q2052" s="97" t="s">
        <v>62</v>
      </c>
      <c r="R2052" s="102">
        <v>1</v>
      </c>
      <c r="S2052" s="102">
        <v>4.5</v>
      </c>
      <c r="T2052" s="103">
        <v>1000000</v>
      </c>
      <c r="U2052" s="103">
        <v>10940</v>
      </c>
      <c r="V2052" s="101">
        <f t="shared" si="7142"/>
        <v>989060</v>
      </c>
      <c r="W2052" s="101">
        <f t="shared" si="7143"/>
        <v>10940</v>
      </c>
      <c r="X2052" s="103">
        <v>4</v>
      </c>
      <c r="Y2052" s="104">
        <f t="shared" si="7144"/>
        <v>3.6563071297989033E-4</v>
      </c>
      <c r="Z2052" s="105">
        <f t="shared" si="7145"/>
        <v>12.307499999999999</v>
      </c>
      <c r="AA2052" s="106">
        <f t="shared" si="7146"/>
        <v>1000</v>
      </c>
      <c r="AB2052" s="107">
        <v>89.03</v>
      </c>
      <c r="AC2052" s="106">
        <f t="shared" si="7148"/>
        <v>-910.97</v>
      </c>
      <c r="AD2052" s="108">
        <f t="shared" si="7149"/>
        <v>4500</v>
      </c>
      <c r="AE2052" s="298">
        <f>IF((SUMIF($J$7:$J$1048576,J2052,$U$7:$U$1048576))&gt;(SUMIF($J$7:$J$1048576,J2052,$T$7:$T$1048576)),AD2052,(IF(O2052="cpv",(U2052*S2052),(U2052*S2052/1000))))</f>
        <v>49.23</v>
      </c>
      <c r="AF2052" s="109">
        <f t="shared" si="7150"/>
        <v>-4450.7700000000004</v>
      </c>
      <c r="AG2052" s="109">
        <v>0</v>
      </c>
      <c r="AH2052" s="765">
        <f t="shared" si="7151"/>
        <v>-39.800000000000004</v>
      </c>
      <c r="AI2052" s="341">
        <f t="shared" si="7152"/>
        <v>-0.80845013203331317</v>
      </c>
      <c r="AK2052"/>
    </row>
    <row r="2053" spans="1:37" ht="15" hidden="1" customHeight="1" x14ac:dyDescent="0.3">
      <c r="A2053" s="361" t="s">
        <v>3415</v>
      </c>
      <c r="B2053" s="97">
        <v>2016</v>
      </c>
      <c r="C2053" s="97">
        <v>10</v>
      </c>
      <c r="D2053" s="98" t="s">
        <v>2960</v>
      </c>
      <c r="E2053" s="99">
        <v>42644</v>
      </c>
      <c r="F2053" s="99">
        <v>42651</v>
      </c>
      <c r="G2053" s="100">
        <f t="shared" ref="G2053" ca="1" si="7153">IF($N$1&gt;F2053,0,(F2053-$N$1))</f>
        <v>0</v>
      </c>
      <c r="H2053" s="96" t="s">
        <v>74</v>
      </c>
      <c r="I2053" s="96" t="s">
        <v>743</v>
      </c>
      <c r="J2053" s="96" t="s">
        <v>2976</v>
      </c>
      <c r="K2053" s="101" t="str">
        <f t="shared" ref="K2053" ca="1" si="7154">IF(F2053=0,$L$3,(IF(G2053=0,$L$1,$L$2)))</f>
        <v>Completed</v>
      </c>
      <c r="L2053" s="97" t="s">
        <v>2943</v>
      </c>
      <c r="M2053" s="97" t="s">
        <v>58</v>
      </c>
      <c r="N2053" s="97" t="s">
        <v>59</v>
      </c>
      <c r="O2053" s="97" t="s">
        <v>60</v>
      </c>
      <c r="P2053" s="97" t="s">
        <v>61</v>
      </c>
      <c r="Q2053" s="97" t="s">
        <v>62</v>
      </c>
      <c r="R2053" s="102">
        <v>0</v>
      </c>
      <c r="S2053" s="102">
        <v>4.5</v>
      </c>
      <c r="T2053" s="103">
        <v>0</v>
      </c>
      <c r="U2053" s="103">
        <v>0</v>
      </c>
      <c r="V2053" s="101">
        <v>0</v>
      </c>
      <c r="W2053" s="101">
        <f t="shared" ref="W2053" si="7155">IF(U2053&gt;T2053,T2053,U2053)</f>
        <v>0</v>
      </c>
      <c r="X2053" s="103"/>
      <c r="Y2053" s="104" t="e">
        <f t="shared" ref="Y2053" si="7156">X2053/U2053</f>
        <v>#DIV/0!</v>
      </c>
      <c r="Z2053" s="105" t="e">
        <f t="shared" ref="Z2053" si="7157">AE2053/X2053</f>
        <v>#DIV/0!</v>
      </c>
      <c r="AA2053" s="106">
        <f t="shared" ref="AA2053" si="7158">IF(O2053="cpv",(T2053*R2053),(T2053/1000*R2053))</f>
        <v>0</v>
      </c>
      <c r="AB2053" s="107">
        <v>185.11599388396144</v>
      </c>
      <c r="AC2053" s="106">
        <f t="shared" ref="AC2053" si="7159">AB2053-AA2053</f>
        <v>185.11599388396144</v>
      </c>
      <c r="AD2053" s="108">
        <f t="shared" ref="AD2053" si="7160">IF(O2053="cpv",(T2053*S2053),(T2053/1000*S2053))</f>
        <v>0</v>
      </c>
      <c r="AE2053" s="298">
        <f>IF((SUMIF($J$7:$J$1048576,J2053,$U$7:$U$1048576))&gt;(SUMIF($J$7:$J$1048576,J2053,$T$7:$T$1048576)),AD2053,(IF(O2053="cpv",(U2053*S2053),(U2053*S2053/1000))))</f>
        <v>0</v>
      </c>
      <c r="AF2053" s="109">
        <f t="shared" ref="AF2053" si="7161">AE2053-AD2053</f>
        <v>0</v>
      </c>
      <c r="AG2053" s="109">
        <v>0</v>
      </c>
      <c r="AH2053" s="765">
        <f t="shared" ref="AH2053" si="7162">AE2053-AB2053-AG2053</f>
        <v>-185.11599388396144</v>
      </c>
      <c r="AI2053" s="341" t="e">
        <f t="shared" ref="AI2053" si="7163">AH2053/AE2053</f>
        <v>#DIV/0!</v>
      </c>
      <c r="AK2053"/>
    </row>
    <row r="2054" spans="1:37" ht="15" hidden="1" customHeight="1" x14ac:dyDescent="0.3">
      <c r="A2054" s="361" t="s">
        <v>3506</v>
      </c>
      <c r="B2054" s="97">
        <v>2016</v>
      </c>
      <c r="C2054" s="97">
        <v>10</v>
      </c>
      <c r="D2054" s="98" t="s">
        <v>2960</v>
      </c>
      <c r="E2054" s="99">
        <v>42644</v>
      </c>
      <c r="F2054" s="99">
        <v>42651</v>
      </c>
      <c r="G2054" s="100">
        <f t="shared" ref="G2054:G2056" ca="1" si="7164">IF($N$1&gt;F2054,0,(F2054-$N$1))</f>
        <v>0</v>
      </c>
      <c r="H2054" s="96" t="s">
        <v>74</v>
      </c>
      <c r="I2054" s="96" t="s">
        <v>743</v>
      </c>
      <c r="J2054" s="96" t="s">
        <v>2976</v>
      </c>
      <c r="K2054" s="101" t="str">
        <f t="shared" ref="K2054:K2056" ca="1" si="7165">IF(F2054=0,$L$3,(IF(G2054=0,$L$1,$L$2)))</f>
        <v>Completed</v>
      </c>
      <c r="L2054" s="97" t="s">
        <v>2943</v>
      </c>
      <c r="M2054" s="97" t="s">
        <v>58</v>
      </c>
      <c r="N2054" s="97" t="s">
        <v>59</v>
      </c>
      <c r="O2054" s="97" t="s">
        <v>60</v>
      </c>
      <c r="P2054" s="97" t="s">
        <v>61</v>
      </c>
      <c r="Q2054" s="97" t="s">
        <v>62</v>
      </c>
      <c r="R2054" s="102">
        <v>0</v>
      </c>
      <c r="S2054" s="102">
        <v>4.5</v>
      </c>
      <c r="T2054" s="103">
        <v>0</v>
      </c>
      <c r="U2054" s="103">
        <v>0</v>
      </c>
      <c r="V2054" s="101">
        <v>0</v>
      </c>
      <c r="W2054" s="101">
        <f t="shared" ref="W2054:W2056" si="7166">IF(U2054&gt;T2054,T2054,U2054)</f>
        <v>0</v>
      </c>
      <c r="X2054" s="103"/>
      <c r="Y2054" s="104" t="e">
        <f t="shared" ref="Y2054:Y2056" si="7167">X2054/U2054</f>
        <v>#DIV/0!</v>
      </c>
      <c r="Z2054" s="105" t="e">
        <f t="shared" ref="Z2054:Z2056" si="7168">AE2054/X2054</f>
        <v>#DIV/0!</v>
      </c>
      <c r="AA2054" s="106">
        <f t="shared" ref="AA2054:AA2056" si="7169">IF(O2054="cpv",(T2054*R2054),(T2054/1000*R2054))</f>
        <v>0</v>
      </c>
      <c r="AB2054" s="107">
        <v>79.781293571647467</v>
      </c>
      <c r="AC2054" s="106">
        <f t="shared" ref="AC2054:AC2056" si="7170">AB2054-AA2054</f>
        <v>79.781293571647467</v>
      </c>
      <c r="AD2054" s="108">
        <f t="shared" ref="AD2054:AD2056" si="7171">IF(O2054="cpv",(T2054*S2054),(T2054/1000*S2054))</f>
        <v>0</v>
      </c>
      <c r="AE2054" s="298">
        <f>IF((SUMIF($J$7:$J$1048576,J2054,$U$7:$U$1048576))&gt;(SUMIF($J$7:$J$1048576,J2054,$T$7:$T$1048576)),AD2054,(IF(O2054="cpv",(U2054*S2054),(U2054*S2054/1000))))</f>
        <v>0</v>
      </c>
      <c r="AF2054" s="109">
        <f t="shared" ref="AF2054:AF2056" si="7172">AE2054-AD2054</f>
        <v>0</v>
      </c>
      <c r="AG2054" s="109">
        <v>0</v>
      </c>
      <c r="AH2054" s="765">
        <f t="shared" ref="AH2054:AH2056" si="7173">AE2054-AB2054-AG2054</f>
        <v>-79.781293571647467</v>
      </c>
      <c r="AI2054" s="341" t="e">
        <f t="shared" ref="AI2054:AI2056" si="7174">AH2054/AE2054</f>
        <v>#DIV/0!</v>
      </c>
      <c r="AK2054"/>
    </row>
    <row r="2055" spans="1:37" ht="15" hidden="1" customHeight="1" x14ac:dyDescent="0.3">
      <c r="A2055" s="361" t="s">
        <v>3507</v>
      </c>
      <c r="B2055" s="97">
        <v>2016</v>
      </c>
      <c r="C2055" s="97">
        <v>10</v>
      </c>
      <c r="D2055" s="98" t="s">
        <v>2960</v>
      </c>
      <c r="E2055" s="99">
        <v>42644</v>
      </c>
      <c r="F2055" s="99">
        <v>42651</v>
      </c>
      <c r="G2055" s="100">
        <f t="shared" ref="G2055" ca="1" si="7175">IF($N$1&gt;F2055,0,(F2055-$N$1))</f>
        <v>0</v>
      </c>
      <c r="H2055" s="96" t="s">
        <v>74</v>
      </c>
      <c r="I2055" s="96" t="s">
        <v>743</v>
      </c>
      <c r="J2055" s="96" t="s">
        <v>2976</v>
      </c>
      <c r="K2055" s="101" t="str">
        <f t="shared" ref="K2055" ca="1" si="7176">IF(F2055=0,$L$3,(IF(G2055=0,$L$1,$L$2)))</f>
        <v>Completed</v>
      </c>
      <c r="L2055" s="97" t="s">
        <v>2914</v>
      </c>
      <c r="M2055" s="97" t="s">
        <v>58</v>
      </c>
      <c r="N2055" s="97" t="s">
        <v>59</v>
      </c>
      <c r="O2055" s="97" t="s">
        <v>60</v>
      </c>
      <c r="P2055" s="97" t="s">
        <v>61</v>
      </c>
      <c r="Q2055" s="97" t="s">
        <v>62</v>
      </c>
      <c r="R2055" s="102">
        <v>0</v>
      </c>
      <c r="S2055" s="102">
        <v>4.5</v>
      </c>
      <c r="T2055" s="103">
        <v>0</v>
      </c>
      <c r="U2055" s="103">
        <v>0</v>
      </c>
      <c r="V2055" s="101">
        <v>0</v>
      </c>
      <c r="W2055" s="101">
        <f t="shared" ref="W2055" si="7177">IF(U2055&gt;T2055,T2055,U2055)</f>
        <v>0</v>
      </c>
      <c r="X2055" s="103"/>
      <c r="Y2055" s="104" t="e">
        <f t="shared" ref="Y2055" si="7178">X2055/U2055</f>
        <v>#DIV/0!</v>
      </c>
      <c r="Z2055" s="105" t="e">
        <f t="shared" ref="Z2055" si="7179">AE2055/X2055</f>
        <v>#DIV/0!</v>
      </c>
      <c r="AA2055" s="106">
        <f t="shared" ref="AA2055" si="7180">IF(O2055="cpv",(T2055*R2055),(T2055/1000*R2055))</f>
        <v>0</v>
      </c>
      <c r="AB2055" s="107">
        <v>108.945593048307</v>
      </c>
      <c r="AC2055" s="106">
        <f t="shared" ref="AC2055" si="7181">AB2055-AA2055</f>
        <v>108.945593048307</v>
      </c>
      <c r="AD2055" s="108">
        <f t="shared" ref="AD2055" si="7182">IF(O2055="cpv",(T2055*S2055),(T2055/1000*S2055))</f>
        <v>0</v>
      </c>
      <c r="AE2055" s="298">
        <f>IF((SUMIF($J$7:$J$1048576,J2055,$U$7:$U$1048576))&gt;(SUMIF($J$7:$J$1048576,J2055,$T$7:$T$1048576)),AD2055,(IF(O2055="cpv",(U2055*S2055),(U2055*S2055/1000))))</f>
        <v>0</v>
      </c>
      <c r="AF2055" s="109">
        <f t="shared" ref="AF2055" si="7183">AE2055-AD2055</f>
        <v>0</v>
      </c>
      <c r="AG2055" s="109">
        <v>0</v>
      </c>
      <c r="AH2055" s="765">
        <f t="shared" ref="AH2055" si="7184">AE2055-AB2055-AG2055</f>
        <v>-108.945593048307</v>
      </c>
      <c r="AI2055" s="341" t="e">
        <f t="shared" ref="AI2055" si="7185">AH2055/AE2055</f>
        <v>#DIV/0!</v>
      </c>
      <c r="AK2055"/>
    </row>
    <row r="2056" spans="1:37" ht="15" hidden="1" customHeight="1" thickBot="1" x14ac:dyDescent="0.3">
      <c r="A2056" s="361" t="s">
        <v>3414</v>
      </c>
      <c r="B2056" s="97">
        <v>2016</v>
      </c>
      <c r="C2056" s="97">
        <v>10</v>
      </c>
      <c r="D2056" s="98" t="s">
        <v>2960</v>
      </c>
      <c r="E2056" s="99">
        <v>42644</v>
      </c>
      <c r="F2056" s="99">
        <v>42651</v>
      </c>
      <c r="G2056" s="100">
        <f t="shared" ca="1" si="7164"/>
        <v>0</v>
      </c>
      <c r="H2056" s="96" t="s">
        <v>74</v>
      </c>
      <c r="I2056" s="96" t="s">
        <v>743</v>
      </c>
      <c r="J2056" s="96" t="s">
        <v>2976</v>
      </c>
      <c r="K2056" s="101" t="str">
        <f t="shared" ca="1" si="7165"/>
        <v>Completed</v>
      </c>
      <c r="L2056" s="97" t="s">
        <v>2917</v>
      </c>
      <c r="M2056" s="97" t="s">
        <v>58</v>
      </c>
      <c r="N2056" s="97" t="s">
        <v>59</v>
      </c>
      <c r="O2056" s="97" t="s">
        <v>60</v>
      </c>
      <c r="P2056" s="97" t="s">
        <v>61</v>
      </c>
      <c r="Q2056" s="97" t="s">
        <v>62</v>
      </c>
      <c r="R2056" s="102">
        <v>0</v>
      </c>
      <c r="S2056" s="102">
        <v>4.5</v>
      </c>
      <c r="T2056" s="103">
        <v>0</v>
      </c>
      <c r="U2056" s="103">
        <v>0</v>
      </c>
      <c r="V2056" s="101">
        <v>0</v>
      </c>
      <c r="W2056" s="101">
        <f t="shared" si="7166"/>
        <v>0</v>
      </c>
      <c r="X2056" s="103"/>
      <c r="Y2056" s="104" t="e">
        <f t="shared" si="7167"/>
        <v>#DIV/0!</v>
      </c>
      <c r="Z2056" s="105" t="e">
        <f t="shared" si="7168"/>
        <v>#DIV/0!</v>
      </c>
      <c r="AA2056" s="106">
        <f t="shared" si="7169"/>
        <v>0</v>
      </c>
      <c r="AB2056" s="107">
        <v>26.146942331593699</v>
      </c>
      <c r="AC2056" s="106">
        <f t="shared" si="7170"/>
        <v>26.146942331593699</v>
      </c>
      <c r="AD2056" s="108">
        <f t="shared" si="7171"/>
        <v>0</v>
      </c>
      <c r="AE2056" s="298">
        <f>IF((SUMIF($J$7:$J$1048576,J2056,$U$7:$U$1048576))&gt;(SUMIF($J$7:$J$1048576,J2056,$T$7:$T$1048576)),AD2056,(IF(O2056="cpv",(U2056*S2056),(U2056*S2056/1000))))</f>
        <v>0</v>
      </c>
      <c r="AF2056" s="109">
        <f t="shared" si="7172"/>
        <v>0</v>
      </c>
      <c r="AG2056" s="109">
        <v>0</v>
      </c>
      <c r="AH2056" s="765">
        <f t="shared" si="7173"/>
        <v>-26.146942331593699</v>
      </c>
      <c r="AI2056" s="341" t="e">
        <f t="shared" si="7174"/>
        <v>#DIV/0!</v>
      </c>
      <c r="AK2056"/>
    </row>
    <row r="2057" spans="1:37" ht="15.75" hidden="1" customHeight="1" thickBot="1" x14ac:dyDescent="0.3">
      <c r="A2057" s="362" t="s">
        <v>2977</v>
      </c>
      <c r="B2057" s="141">
        <v>2016</v>
      </c>
      <c r="C2057" s="141">
        <v>10</v>
      </c>
      <c r="D2057" s="142" t="s">
        <v>2960</v>
      </c>
      <c r="E2057" s="143">
        <v>42644</v>
      </c>
      <c r="F2057" s="143">
        <v>42651</v>
      </c>
      <c r="G2057" s="144">
        <f t="shared" ca="1" si="7140"/>
        <v>0</v>
      </c>
      <c r="H2057" s="145" t="s">
        <v>74</v>
      </c>
      <c r="I2057" s="145" t="s">
        <v>743</v>
      </c>
      <c r="J2057" s="145" t="s">
        <v>2978</v>
      </c>
      <c r="K2057" s="146" t="str">
        <f t="shared" ca="1" si="7141"/>
        <v>Completed</v>
      </c>
      <c r="L2057" s="141" t="s">
        <v>2066</v>
      </c>
      <c r="M2057" s="141" t="s">
        <v>58</v>
      </c>
      <c r="N2057" s="141" t="s">
        <v>306</v>
      </c>
      <c r="O2057" s="141" t="s">
        <v>60</v>
      </c>
      <c r="P2057" s="141" t="s">
        <v>79</v>
      </c>
      <c r="Q2057" s="141" t="s">
        <v>79</v>
      </c>
      <c r="R2057" s="147">
        <v>3</v>
      </c>
      <c r="S2057" s="147">
        <v>7.5</v>
      </c>
      <c r="T2057" s="148">
        <v>300000</v>
      </c>
      <c r="U2057" s="148">
        <v>357820</v>
      </c>
      <c r="V2057" s="146">
        <f t="shared" si="7142"/>
        <v>0</v>
      </c>
      <c r="W2057" s="146">
        <f t="shared" si="7143"/>
        <v>300000</v>
      </c>
      <c r="X2057" s="148">
        <v>7219</v>
      </c>
      <c r="Y2057" s="149">
        <f t="shared" si="7144"/>
        <v>2.0174948298026942E-2</v>
      </c>
      <c r="Z2057" s="150">
        <f t="shared" si="7145"/>
        <v>0.26539963983931292</v>
      </c>
      <c r="AA2057" s="151">
        <f t="shared" si="7146"/>
        <v>900</v>
      </c>
      <c r="AB2057" s="152">
        <f t="shared" si="7147"/>
        <v>900</v>
      </c>
      <c r="AC2057" s="151">
        <f t="shared" si="7148"/>
        <v>0</v>
      </c>
      <c r="AD2057" s="153">
        <f t="shared" si="7149"/>
        <v>2250</v>
      </c>
      <c r="AE2057" s="295">
        <v>1915.92</v>
      </c>
      <c r="AF2057" s="154">
        <f t="shared" si="7150"/>
        <v>-334.07999999999993</v>
      </c>
      <c r="AG2057" s="154">
        <v>0</v>
      </c>
      <c r="AH2057" s="405">
        <f t="shared" si="7151"/>
        <v>1015.9200000000001</v>
      </c>
      <c r="AI2057" s="354">
        <f t="shared" si="7152"/>
        <v>0.53025178504321691</v>
      </c>
      <c r="AK2057"/>
    </row>
    <row r="2058" spans="1:37" ht="15.75" hidden="1" customHeight="1" thickBot="1" x14ac:dyDescent="0.3">
      <c r="A2058" s="362" t="s">
        <v>2979</v>
      </c>
      <c r="B2058" s="141">
        <v>2016</v>
      </c>
      <c r="C2058" s="141">
        <v>10</v>
      </c>
      <c r="D2058" s="142" t="s">
        <v>2960</v>
      </c>
      <c r="E2058" s="143">
        <v>42644</v>
      </c>
      <c r="F2058" s="143">
        <v>42651</v>
      </c>
      <c r="G2058" s="144">
        <f t="shared" ca="1" si="7140"/>
        <v>0</v>
      </c>
      <c r="H2058" s="145" t="s">
        <v>74</v>
      </c>
      <c r="I2058" s="145" t="s">
        <v>743</v>
      </c>
      <c r="J2058" s="145" t="s">
        <v>2979</v>
      </c>
      <c r="K2058" s="146" t="str">
        <f t="shared" ca="1" si="7141"/>
        <v>Completed</v>
      </c>
      <c r="L2058" s="141"/>
      <c r="M2058" s="141"/>
      <c r="N2058" s="141"/>
      <c r="O2058" s="141"/>
      <c r="P2058" s="141"/>
      <c r="Q2058" s="141"/>
      <c r="R2058" s="147"/>
      <c r="S2058" s="147"/>
      <c r="T2058" s="148"/>
      <c r="U2058" s="148"/>
      <c r="V2058" s="146">
        <f t="shared" si="7142"/>
        <v>0</v>
      </c>
      <c r="W2058" s="146">
        <f t="shared" si="7143"/>
        <v>0</v>
      </c>
      <c r="X2058" s="148"/>
      <c r="Y2058" s="149" t="e">
        <f t="shared" si="7144"/>
        <v>#DIV/0!</v>
      </c>
      <c r="Z2058" s="150" t="e">
        <f t="shared" si="7145"/>
        <v>#DIV/0!</v>
      </c>
      <c r="AA2058" s="151">
        <f t="shared" si="7146"/>
        <v>0</v>
      </c>
      <c r="AB2058" s="152">
        <f t="shared" si="7147"/>
        <v>0</v>
      </c>
      <c r="AC2058" s="151">
        <f t="shared" si="7148"/>
        <v>0</v>
      </c>
      <c r="AD2058" s="153">
        <f t="shared" si="7149"/>
        <v>0</v>
      </c>
      <c r="AE2058" s="295">
        <v>13500</v>
      </c>
      <c r="AF2058" s="154">
        <f t="shared" si="7150"/>
        <v>13500</v>
      </c>
      <c r="AG2058" s="154">
        <v>0</v>
      </c>
      <c r="AH2058" s="405">
        <f t="shared" si="7151"/>
        <v>13500</v>
      </c>
      <c r="AI2058" s="354">
        <f t="shared" si="7152"/>
        <v>1</v>
      </c>
      <c r="AK2058"/>
    </row>
    <row r="2059" spans="1:37" ht="15" hidden="1" customHeight="1" x14ac:dyDescent="0.3">
      <c r="A2059" s="359" t="s">
        <v>2980</v>
      </c>
      <c r="B2059" s="111">
        <v>2016</v>
      </c>
      <c r="C2059" s="111">
        <v>10</v>
      </c>
      <c r="D2059" s="112" t="s">
        <v>2960</v>
      </c>
      <c r="E2059" s="113">
        <v>42645</v>
      </c>
      <c r="F2059" s="113">
        <v>42674</v>
      </c>
      <c r="G2059" s="114">
        <f t="shared" ca="1" si="7140"/>
        <v>0</v>
      </c>
      <c r="H2059" s="115" t="s">
        <v>74</v>
      </c>
      <c r="I2059" s="115" t="s">
        <v>2982</v>
      </c>
      <c r="J2059" s="115" t="s">
        <v>2983</v>
      </c>
      <c r="K2059" s="116" t="str">
        <f t="shared" ca="1" si="7141"/>
        <v>Completed</v>
      </c>
      <c r="L2059" s="111" t="s">
        <v>57</v>
      </c>
      <c r="M2059" s="111" t="s">
        <v>58</v>
      </c>
      <c r="N2059" s="111" t="s">
        <v>173</v>
      </c>
      <c r="O2059" s="111" t="s">
        <v>60</v>
      </c>
      <c r="P2059" s="111" t="s">
        <v>61</v>
      </c>
      <c r="Q2059" s="111" t="s">
        <v>62</v>
      </c>
      <c r="R2059" s="117">
        <v>0.5</v>
      </c>
      <c r="S2059" s="117">
        <v>2</v>
      </c>
      <c r="T2059" s="118">
        <v>2500000</v>
      </c>
      <c r="U2059" s="118">
        <v>1294394</v>
      </c>
      <c r="V2059" s="116">
        <f t="shared" si="7142"/>
        <v>1205606</v>
      </c>
      <c r="W2059" s="116">
        <f t="shared" si="7143"/>
        <v>1294394</v>
      </c>
      <c r="X2059" s="118"/>
      <c r="Y2059" s="119">
        <f t="shared" si="7144"/>
        <v>0</v>
      </c>
      <c r="Z2059" s="120" t="e">
        <f t="shared" si="7145"/>
        <v>#DIV/0!</v>
      </c>
      <c r="AA2059" s="121">
        <f t="shared" si="7146"/>
        <v>1250</v>
      </c>
      <c r="AB2059" s="122">
        <f t="shared" si="7147"/>
        <v>647.197</v>
      </c>
      <c r="AC2059" s="121">
        <f t="shared" si="7148"/>
        <v>-602.803</v>
      </c>
      <c r="AD2059" s="123">
        <f t="shared" si="7149"/>
        <v>5000</v>
      </c>
      <c r="AE2059" s="293">
        <v>2500</v>
      </c>
      <c r="AF2059" s="124">
        <f t="shared" si="7150"/>
        <v>-2500</v>
      </c>
      <c r="AG2059" s="124">
        <v>0</v>
      </c>
      <c r="AH2059" s="764">
        <f t="shared" si="7151"/>
        <v>1852.8029999999999</v>
      </c>
      <c r="AI2059" s="340">
        <f t="shared" si="7152"/>
        <v>0.74112119999999992</v>
      </c>
      <c r="AK2059"/>
    </row>
    <row r="2060" spans="1:37" ht="15.75" hidden="1" customHeight="1" thickBot="1" x14ac:dyDescent="0.3">
      <c r="A2060" s="360" t="s">
        <v>2981</v>
      </c>
      <c r="B2060" s="157">
        <v>2016</v>
      </c>
      <c r="C2060" s="157">
        <v>10</v>
      </c>
      <c r="D2060" s="342" t="s">
        <v>2960</v>
      </c>
      <c r="E2060" s="159">
        <v>42645</v>
      </c>
      <c r="F2060" s="159">
        <v>42674</v>
      </c>
      <c r="G2060" s="343">
        <f t="shared" ca="1" si="7140"/>
        <v>0</v>
      </c>
      <c r="H2060" s="156" t="s">
        <v>74</v>
      </c>
      <c r="I2060" s="156" t="s">
        <v>2982</v>
      </c>
      <c r="J2060" s="156" t="s">
        <v>2983</v>
      </c>
      <c r="K2060" s="344" t="str">
        <f t="shared" ca="1" si="7141"/>
        <v>Completed</v>
      </c>
      <c r="L2060" s="157" t="s">
        <v>2386</v>
      </c>
      <c r="M2060" s="157" t="s">
        <v>58</v>
      </c>
      <c r="N2060" s="157" t="s">
        <v>173</v>
      </c>
      <c r="O2060" s="157" t="s">
        <v>60</v>
      </c>
      <c r="P2060" s="157" t="s">
        <v>61</v>
      </c>
      <c r="Q2060" s="157" t="s">
        <v>62</v>
      </c>
      <c r="R2060" s="158">
        <v>0.3</v>
      </c>
      <c r="S2060" s="158">
        <v>2</v>
      </c>
      <c r="T2060" s="345">
        <v>3500000</v>
      </c>
      <c r="U2060" s="345">
        <v>0</v>
      </c>
      <c r="V2060" s="344">
        <f t="shared" si="7142"/>
        <v>3500000</v>
      </c>
      <c r="W2060" s="344">
        <f t="shared" si="7143"/>
        <v>0</v>
      </c>
      <c r="X2060" s="345"/>
      <c r="Y2060" s="346" t="e">
        <f t="shared" si="7144"/>
        <v>#DIV/0!</v>
      </c>
      <c r="Z2060" s="347" t="e">
        <f t="shared" si="7145"/>
        <v>#DIV/0!</v>
      </c>
      <c r="AA2060" s="348">
        <f t="shared" si="7146"/>
        <v>1050</v>
      </c>
      <c r="AB2060" s="349">
        <f t="shared" si="7147"/>
        <v>0</v>
      </c>
      <c r="AC2060" s="348">
        <f t="shared" si="7148"/>
        <v>-1050</v>
      </c>
      <c r="AD2060" s="350">
        <f t="shared" si="7149"/>
        <v>7000</v>
      </c>
      <c r="AE2060" s="351">
        <v>300</v>
      </c>
      <c r="AF2060" s="352">
        <f t="shared" si="7150"/>
        <v>-6700</v>
      </c>
      <c r="AG2060" s="352">
        <v>0</v>
      </c>
      <c r="AH2060" s="766">
        <f t="shared" si="7151"/>
        <v>300</v>
      </c>
      <c r="AI2060" s="353">
        <f t="shared" si="7152"/>
        <v>1</v>
      </c>
      <c r="AK2060"/>
    </row>
    <row r="2061" spans="1:37" ht="15.75" hidden="1" customHeight="1" thickBot="1" x14ac:dyDescent="0.3">
      <c r="A2061" s="362" t="s">
        <v>2984</v>
      </c>
      <c r="B2061" s="141">
        <v>2016</v>
      </c>
      <c r="C2061" s="141">
        <v>10</v>
      </c>
      <c r="D2061" s="142" t="s">
        <v>2960</v>
      </c>
      <c r="E2061" s="143">
        <v>42645</v>
      </c>
      <c r="F2061" s="143">
        <v>42674</v>
      </c>
      <c r="G2061" s="144">
        <f t="shared" ca="1" si="7140"/>
        <v>0</v>
      </c>
      <c r="H2061" s="145" t="s">
        <v>74</v>
      </c>
      <c r="I2061" s="145" t="s">
        <v>2982</v>
      </c>
      <c r="J2061" s="145" t="s">
        <v>2985</v>
      </c>
      <c r="K2061" s="146" t="str">
        <f t="shared" ca="1" si="7141"/>
        <v>Completed</v>
      </c>
      <c r="L2061" s="141" t="s">
        <v>98</v>
      </c>
      <c r="M2061" s="141" t="s">
        <v>58</v>
      </c>
      <c r="N2061" s="141" t="s">
        <v>123</v>
      </c>
      <c r="O2061" s="141" t="s">
        <v>109</v>
      </c>
      <c r="P2061" s="141" t="s">
        <v>100</v>
      </c>
      <c r="Q2061" s="141" t="s">
        <v>101</v>
      </c>
      <c r="R2061" s="147">
        <v>4.2000000000000003E-2</v>
      </c>
      <c r="S2061" s="147">
        <v>0.06</v>
      </c>
      <c r="T2061" s="148">
        <v>167000</v>
      </c>
      <c r="U2061" s="148">
        <v>36329</v>
      </c>
      <c r="V2061" s="146">
        <f t="shared" si="7142"/>
        <v>130671</v>
      </c>
      <c r="W2061" s="146">
        <f t="shared" si="7143"/>
        <v>36329</v>
      </c>
      <c r="X2061" s="148"/>
      <c r="Y2061" s="149">
        <f t="shared" si="7144"/>
        <v>0</v>
      </c>
      <c r="Z2061" s="150" t="e">
        <f t="shared" si="7145"/>
        <v>#DIV/0!</v>
      </c>
      <c r="AA2061" s="151">
        <f t="shared" si="7146"/>
        <v>7014</v>
      </c>
      <c r="AB2061" s="152">
        <f t="shared" si="7147"/>
        <v>1525.818</v>
      </c>
      <c r="AC2061" s="151">
        <f t="shared" si="7148"/>
        <v>-5488.1819999999998</v>
      </c>
      <c r="AD2061" s="153">
        <f t="shared" si="7149"/>
        <v>10020</v>
      </c>
      <c r="AE2061" s="295">
        <v>2200</v>
      </c>
      <c r="AF2061" s="154">
        <f t="shared" si="7150"/>
        <v>-7820</v>
      </c>
      <c r="AG2061" s="154">
        <v>0</v>
      </c>
      <c r="AH2061" s="405">
        <f t="shared" si="7151"/>
        <v>674.18200000000002</v>
      </c>
      <c r="AI2061" s="354">
        <f t="shared" si="7152"/>
        <v>0.30644636363636363</v>
      </c>
      <c r="AK2061"/>
    </row>
    <row r="2062" spans="1:37" ht="15" hidden="1" customHeight="1" x14ac:dyDescent="0.3">
      <c r="A2062" s="408" t="s">
        <v>2986</v>
      </c>
      <c r="B2062" s="357">
        <v>2016</v>
      </c>
      <c r="C2062" s="357">
        <v>10</v>
      </c>
      <c r="D2062" s="409" t="s">
        <v>2960</v>
      </c>
      <c r="E2062" s="410">
        <v>42644</v>
      </c>
      <c r="F2062" s="410">
        <v>42674</v>
      </c>
      <c r="G2062" s="411">
        <f t="shared" ca="1" si="7140"/>
        <v>0</v>
      </c>
      <c r="H2062" s="412" t="s">
        <v>74</v>
      </c>
      <c r="I2062" s="412" t="s">
        <v>2122</v>
      </c>
      <c r="J2062" s="412" t="s">
        <v>2988</v>
      </c>
      <c r="K2062" s="413" t="str">
        <f t="shared" ca="1" si="7141"/>
        <v>Completed</v>
      </c>
      <c r="L2062" s="357" t="s">
        <v>175</v>
      </c>
      <c r="M2062" s="357" t="s">
        <v>58</v>
      </c>
      <c r="N2062" s="357" t="s">
        <v>173</v>
      </c>
      <c r="O2062" s="357" t="s">
        <v>60</v>
      </c>
      <c r="P2062" s="357" t="s">
        <v>61</v>
      </c>
      <c r="Q2062" s="357" t="s">
        <v>62</v>
      </c>
      <c r="R2062" s="407">
        <v>1</v>
      </c>
      <c r="S2062" s="407">
        <v>2</v>
      </c>
      <c r="T2062" s="414">
        <v>1500000</v>
      </c>
      <c r="U2062" s="414">
        <v>1360160</v>
      </c>
      <c r="V2062" s="413">
        <f t="shared" si="7142"/>
        <v>139840</v>
      </c>
      <c r="W2062" s="413">
        <f t="shared" si="7143"/>
        <v>1360160</v>
      </c>
      <c r="X2062" s="414">
        <v>459</v>
      </c>
      <c r="Y2062" s="415">
        <f t="shared" si="7144"/>
        <v>3.3746029878837781E-4</v>
      </c>
      <c r="Z2062" s="416">
        <f t="shared" si="7145"/>
        <v>6.3106535947712423</v>
      </c>
      <c r="AA2062" s="417">
        <f t="shared" si="7146"/>
        <v>1500</v>
      </c>
      <c r="AB2062" s="358">
        <v>41.09</v>
      </c>
      <c r="AC2062" s="417">
        <f t="shared" si="7148"/>
        <v>-1458.91</v>
      </c>
      <c r="AD2062" s="418">
        <f t="shared" si="7149"/>
        <v>3000</v>
      </c>
      <c r="AE2062" s="419">
        <v>2896.59</v>
      </c>
      <c r="AF2062" s="420">
        <f t="shared" si="7150"/>
        <v>-103.40999999999985</v>
      </c>
      <c r="AG2062" s="420">
        <v>0</v>
      </c>
      <c r="AH2062" s="767">
        <f t="shared" si="7151"/>
        <v>2855.5</v>
      </c>
      <c r="AI2062" s="421">
        <f t="shared" si="7152"/>
        <v>0.9858143541198443</v>
      </c>
      <c r="AK2062"/>
    </row>
    <row r="2063" spans="1:37" ht="15" hidden="1" customHeight="1" x14ac:dyDescent="0.3">
      <c r="A2063" s="383" t="s">
        <v>3412</v>
      </c>
      <c r="B2063" s="47">
        <v>2016</v>
      </c>
      <c r="C2063" s="47">
        <v>10</v>
      </c>
      <c r="D2063" s="48" t="s">
        <v>2960</v>
      </c>
      <c r="E2063" s="49">
        <v>42644</v>
      </c>
      <c r="F2063" s="49">
        <v>42674</v>
      </c>
      <c r="G2063" s="50">
        <f t="shared" ref="G2063" ca="1" si="7186">IF($N$1&gt;F2063,0,(F2063-$N$1))</f>
        <v>0</v>
      </c>
      <c r="H2063" s="46" t="s">
        <v>74</v>
      </c>
      <c r="I2063" s="46" t="s">
        <v>2122</v>
      </c>
      <c r="J2063" s="46" t="s">
        <v>2988</v>
      </c>
      <c r="K2063" s="51" t="str">
        <f t="shared" ref="K2063" ca="1" si="7187">IF(F2063=0,$L$3,(IF(G2063=0,$L$1,$L$2)))</f>
        <v>Completed</v>
      </c>
      <c r="L2063" s="47" t="s">
        <v>2943</v>
      </c>
      <c r="M2063" s="47" t="s">
        <v>58</v>
      </c>
      <c r="N2063" s="47" t="s">
        <v>173</v>
      </c>
      <c r="O2063" s="47" t="s">
        <v>60</v>
      </c>
      <c r="P2063" s="47" t="s">
        <v>61</v>
      </c>
      <c r="Q2063" s="47" t="s">
        <v>62</v>
      </c>
      <c r="R2063" s="52">
        <v>1</v>
      </c>
      <c r="S2063" s="52">
        <v>2</v>
      </c>
      <c r="T2063" s="53">
        <v>0</v>
      </c>
      <c r="U2063" s="53">
        <v>0</v>
      </c>
      <c r="V2063" s="51">
        <f t="shared" ref="V2063" si="7188">IF(U2063&gt;T2063,0,T2063-U2063)</f>
        <v>0</v>
      </c>
      <c r="W2063" s="51">
        <f t="shared" ref="W2063" si="7189">IF(U2063&gt;T2063,T2063,U2063)</f>
        <v>0</v>
      </c>
      <c r="X2063" s="53"/>
      <c r="Y2063" s="54" t="e">
        <f t="shared" ref="Y2063" si="7190">X2063/U2063</f>
        <v>#DIV/0!</v>
      </c>
      <c r="Z2063" s="55" t="e">
        <f t="shared" ref="Z2063" si="7191">AE2063/X2063</f>
        <v>#DIV/0!</v>
      </c>
      <c r="AA2063" s="56">
        <f t="shared" ref="AA2063" si="7192">IF(O2063="cpv",(T2063*R2063),(T2063/1000*R2063))</f>
        <v>0</v>
      </c>
      <c r="AB2063" s="57">
        <v>85.436551597124307</v>
      </c>
      <c r="AC2063" s="56">
        <f t="shared" ref="AC2063" si="7193">AB2063-AA2063</f>
        <v>85.436551597124307</v>
      </c>
      <c r="AD2063" s="58">
        <f t="shared" ref="AD2063" si="7194">IF(O2063="cpv",(T2063*S2063),(T2063/1000*S2063))</f>
        <v>0</v>
      </c>
      <c r="AE2063" s="296">
        <f>IF((SUMIF($J$7:$J$1048576,J2063,$U$7:$U$1048576))&gt;(SUMIF($J$7:$J$1048576,J2063,$T$7:$T$1048576)),AD2063,(IF(O2063="cpv",(U2063*S2063),(U2063*S2063/1000))))</f>
        <v>0</v>
      </c>
      <c r="AF2063" s="60">
        <f t="shared" ref="AF2063" si="7195">AE2063-AD2063</f>
        <v>0</v>
      </c>
      <c r="AG2063" s="60">
        <v>0</v>
      </c>
      <c r="AH2063" s="768">
        <f t="shared" ref="AH2063" si="7196">AE2063-AB2063-AG2063</f>
        <v>-85.436551597124307</v>
      </c>
      <c r="AI2063" s="384" t="e">
        <f t="shared" ref="AI2063" si="7197">AH2063/AE2063</f>
        <v>#DIV/0!</v>
      </c>
      <c r="AK2063"/>
    </row>
    <row r="2064" spans="1:37" ht="15" hidden="1" customHeight="1" x14ac:dyDescent="0.3">
      <c r="A2064" s="383" t="s">
        <v>3505</v>
      </c>
      <c r="B2064" s="47">
        <v>2016</v>
      </c>
      <c r="C2064" s="47">
        <v>10</v>
      </c>
      <c r="D2064" s="48" t="s">
        <v>2960</v>
      </c>
      <c r="E2064" s="49">
        <v>42644</v>
      </c>
      <c r="F2064" s="49">
        <v>42674</v>
      </c>
      <c r="G2064" s="50">
        <f t="shared" ref="G2064:G2065" ca="1" si="7198">IF($N$1&gt;F2064,0,(F2064-$N$1))</f>
        <v>0</v>
      </c>
      <c r="H2064" s="46" t="s">
        <v>74</v>
      </c>
      <c r="I2064" s="46" t="s">
        <v>2122</v>
      </c>
      <c r="J2064" s="46" t="s">
        <v>2988</v>
      </c>
      <c r="K2064" s="51" t="str">
        <f t="shared" ref="K2064:K2065" ca="1" si="7199">IF(F2064=0,$L$3,(IF(G2064=0,$L$1,$L$2)))</f>
        <v>Completed</v>
      </c>
      <c r="L2064" s="47" t="s">
        <v>2943</v>
      </c>
      <c r="M2064" s="47" t="s">
        <v>58</v>
      </c>
      <c r="N2064" s="47" t="s">
        <v>173</v>
      </c>
      <c r="O2064" s="47" t="s">
        <v>60</v>
      </c>
      <c r="P2064" s="47" t="s">
        <v>61</v>
      </c>
      <c r="Q2064" s="47" t="s">
        <v>62</v>
      </c>
      <c r="R2064" s="52">
        <v>1</v>
      </c>
      <c r="S2064" s="52">
        <v>2</v>
      </c>
      <c r="T2064" s="53">
        <v>0</v>
      </c>
      <c r="U2064" s="53">
        <v>0</v>
      </c>
      <c r="V2064" s="51">
        <f t="shared" ref="V2064:V2065" si="7200">IF(U2064&gt;T2064,0,T2064-U2064)</f>
        <v>0</v>
      </c>
      <c r="W2064" s="51">
        <f t="shared" ref="W2064:W2065" si="7201">IF(U2064&gt;T2064,T2064,U2064)</f>
        <v>0</v>
      </c>
      <c r="X2064" s="53"/>
      <c r="Y2064" s="54" t="e">
        <f t="shared" ref="Y2064:Y2065" si="7202">X2064/U2064</f>
        <v>#DIV/0!</v>
      </c>
      <c r="Z2064" s="55" t="e">
        <f t="shared" ref="Z2064:Z2065" si="7203">AE2064/X2064</f>
        <v>#DIV/0!</v>
      </c>
      <c r="AA2064" s="56">
        <f t="shared" ref="AA2064:AA2065" si="7204">IF(O2064="cpv",(T2064*R2064),(T2064/1000*R2064))</f>
        <v>0</v>
      </c>
      <c r="AB2064" s="57">
        <v>36.821446173862689</v>
      </c>
      <c r="AC2064" s="56">
        <f t="shared" ref="AC2064:AC2065" si="7205">AB2064-AA2064</f>
        <v>36.821446173862689</v>
      </c>
      <c r="AD2064" s="58">
        <f t="shared" ref="AD2064:AD2065" si="7206">IF(O2064="cpv",(T2064*S2064),(T2064/1000*S2064))</f>
        <v>0</v>
      </c>
      <c r="AE2064" s="296">
        <f>IF((SUMIF($J$7:$J$1048576,J2064,$U$7:$U$1048576))&gt;(SUMIF($J$7:$J$1048576,J2064,$T$7:$T$1048576)),AD2064,(IF(O2064="cpv",(U2064*S2064),(U2064*S2064/1000))))</f>
        <v>0</v>
      </c>
      <c r="AF2064" s="60">
        <f t="shared" ref="AF2064:AF2065" si="7207">AE2064-AD2064</f>
        <v>0</v>
      </c>
      <c r="AG2064" s="60">
        <v>0</v>
      </c>
      <c r="AH2064" s="768">
        <f t="shared" ref="AH2064:AH2065" si="7208">AE2064-AB2064-AG2064</f>
        <v>-36.821446173862689</v>
      </c>
      <c r="AI2064" s="384" t="e">
        <f t="shared" ref="AI2064:AI2065" si="7209">AH2064/AE2064</f>
        <v>#DIV/0!</v>
      </c>
      <c r="AK2064"/>
    </row>
    <row r="2065" spans="1:37" ht="15" hidden="1" customHeight="1" x14ac:dyDescent="0.3">
      <c r="A2065" s="383" t="s">
        <v>3413</v>
      </c>
      <c r="B2065" s="47">
        <v>2016</v>
      </c>
      <c r="C2065" s="47">
        <v>10</v>
      </c>
      <c r="D2065" s="48" t="s">
        <v>2960</v>
      </c>
      <c r="E2065" s="49">
        <v>42644</v>
      </c>
      <c r="F2065" s="49">
        <v>42674</v>
      </c>
      <c r="G2065" s="50">
        <f t="shared" ca="1" si="7198"/>
        <v>0</v>
      </c>
      <c r="H2065" s="46" t="s">
        <v>74</v>
      </c>
      <c r="I2065" s="46" t="s">
        <v>2122</v>
      </c>
      <c r="J2065" s="46" t="s">
        <v>2988</v>
      </c>
      <c r="K2065" s="51" t="str">
        <f t="shared" ca="1" si="7199"/>
        <v>Completed</v>
      </c>
      <c r="L2065" s="47" t="s">
        <v>2917</v>
      </c>
      <c r="M2065" s="47" t="s">
        <v>58</v>
      </c>
      <c r="N2065" s="47" t="s">
        <v>173</v>
      </c>
      <c r="O2065" s="47" t="s">
        <v>60</v>
      </c>
      <c r="P2065" s="47" t="s">
        <v>61</v>
      </c>
      <c r="Q2065" s="47" t="s">
        <v>62</v>
      </c>
      <c r="R2065" s="52">
        <v>1</v>
      </c>
      <c r="S2065" s="52">
        <v>2</v>
      </c>
      <c r="T2065" s="53">
        <v>0</v>
      </c>
      <c r="U2065" s="53">
        <v>0</v>
      </c>
      <c r="V2065" s="51">
        <f t="shared" si="7200"/>
        <v>0</v>
      </c>
      <c r="W2065" s="51">
        <f t="shared" si="7201"/>
        <v>0</v>
      </c>
      <c r="X2065" s="53"/>
      <c r="Y2065" s="54" t="e">
        <f t="shared" si="7202"/>
        <v>#DIV/0!</v>
      </c>
      <c r="Z2065" s="55" t="e">
        <f t="shared" si="7203"/>
        <v>#DIV/0!</v>
      </c>
      <c r="AA2065" s="56">
        <f t="shared" si="7204"/>
        <v>0</v>
      </c>
      <c r="AB2065" s="57">
        <v>12.067593624679157</v>
      </c>
      <c r="AC2065" s="56">
        <f t="shared" si="7205"/>
        <v>12.067593624679157</v>
      </c>
      <c r="AD2065" s="58">
        <f t="shared" si="7206"/>
        <v>0</v>
      </c>
      <c r="AE2065" s="296">
        <f>IF((SUMIF($J$7:$J$1048576,J2065,$U$7:$U$1048576))&gt;(SUMIF($J$7:$J$1048576,J2065,$T$7:$T$1048576)),AD2065,(IF(O2065="cpv",(U2065*S2065),(U2065*S2065/1000))))</f>
        <v>0</v>
      </c>
      <c r="AF2065" s="60">
        <f t="shared" si="7207"/>
        <v>0</v>
      </c>
      <c r="AG2065" s="60">
        <v>0</v>
      </c>
      <c r="AH2065" s="768">
        <f t="shared" si="7208"/>
        <v>-12.067593624679157</v>
      </c>
      <c r="AI2065" s="384" t="e">
        <f t="shared" si="7209"/>
        <v>#DIV/0!</v>
      </c>
      <c r="AK2065"/>
    </row>
    <row r="2066" spans="1:37" ht="15" hidden="1" customHeight="1" x14ac:dyDescent="0.3">
      <c r="A2066" s="383" t="s">
        <v>3508</v>
      </c>
      <c r="B2066" s="47">
        <v>2016</v>
      </c>
      <c r="C2066" s="47">
        <v>10</v>
      </c>
      <c r="D2066" s="48" t="s">
        <v>2960</v>
      </c>
      <c r="E2066" s="49">
        <v>42644</v>
      </c>
      <c r="F2066" s="49">
        <v>42674</v>
      </c>
      <c r="G2066" s="50">
        <f t="shared" ref="G2066" ca="1" si="7210">IF($N$1&gt;F2066,0,(F2066-$N$1))</f>
        <v>0</v>
      </c>
      <c r="H2066" s="46" t="s">
        <v>74</v>
      </c>
      <c r="I2066" s="46" t="s">
        <v>2122</v>
      </c>
      <c r="J2066" s="46" t="s">
        <v>2988</v>
      </c>
      <c r="K2066" s="51" t="str">
        <f t="shared" ref="K2066" ca="1" si="7211">IF(F2066=0,$L$3,(IF(G2066=0,$L$1,$L$2)))</f>
        <v>Completed</v>
      </c>
      <c r="L2066" s="47" t="s">
        <v>2914</v>
      </c>
      <c r="M2066" s="47" t="s">
        <v>58</v>
      </c>
      <c r="N2066" s="47" t="s">
        <v>173</v>
      </c>
      <c r="O2066" s="47" t="s">
        <v>60</v>
      </c>
      <c r="P2066" s="47" t="s">
        <v>61</v>
      </c>
      <c r="Q2066" s="47" t="s">
        <v>62</v>
      </c>
      <c r="R2066" s="52">
        <v>1</v>
      </c>
      <c r="S2066" s="52">
        <v>2</v>
      </c>
      <c r="T2066" s="53">
        <v>0</v>
      </c>
      <c r="U2066" s="53">
        <v>0</v>
      </c>
      <c r="V2066" s="51">
        <f t="shared" ref="V2066" si="7212">IF(U2066&gt;T2066,0,T2066-U2066)</f>
        <v>0</v>
      </c>
      <c r="W2066" s="51">
        <f t="shared" ref="W2066" si="7213">IF(U2066&gt;T2066,T2066,U2066)</f>
        <v>0</v>
      </c>
      <c r="X2066" s="53"/>
      <c r="Y2066" s="54" t="e">
        <f t="shared" ref="Y2066" si="7214">X2066/U2066</f>
        <v>#DIV/0!</v>
      </c>
      <c r="Z2066" s="55" t="e">
        <f t="shared" ref="Z2066" si="7215">AE2066/X2066</f>
        <v>#DIV/0!</v>
      </c>
      <c r="AA2066" s="56">
        <f t="shared" ref="AA2066" si="7216">IF(O2066="cpv",(T2066*R2066),(T2066/1000*R2066))</f>
        <v>0</v>
      </c>
      <c r="AB2066" s="57">
        <v>50.281640102829833</v>
      </c>
      <c r="AC2066" s="56">
        <f t="shared" ref="AC2066" si="7217">AB2066-AA2066</f>
        <v>50.281640102829833</v>
      </c>
      <c r="AD2066" s="58">
        <f t="shared" ref="AD2066" si="7218">IF(O2066="cpv",(T2066*S2066),(T2066/1000*S2066))</f>
        <v>0</v>
      </c>
      <c r="AE2066" s="296">
        <f>IF((SUMIF($J$7:$J$1048576,J2066,$U$7:$U$1048576))&gt;(SUMIF($J$7:$J$1048576,J2066,$T$7:$T$1048576)),AD2066,(IF(O2066="cpv",(U2066*S2066),(U2066*S2066/1000))))</f>
        <v>0</v>
      </c>
      <c r="AF2066" s="60">
        <f t="shared" ref="AF2066" si="7219">AE2066-AD2066</f>
        <v>0</v>
      </c>
      <c r="AG2066" s="60">
        <v>0</v>
      </c>
      <c r="AH2066" s="768">
        <f t="shared" ref="AH2066" si="7220">AE2066-AB2066-AG2066</f>
        <v>-50.281640102829833</v>
      </c>
      <c r="AI2066" s="384" t="e">
        <f t="shared" ref="AI2066" si="7221">AH2066/AE2066</f>
        <v>#DIV/0!</v>
      </c>
      <c r="AK2066"/>
    </row>
    <row r="2067" spans="1:37" ht="15.75" hidden="1" customHeight="1" thickBot="1" x14ac:dyDescent="0.3">
      <c r="A2067" s="360" t="s">
        <v>2987</v>
      </c>
      <c r="B2067" s="157">
        <v>2016</v>
      </c>
      <c r="C2067" s="157">
        <v>10</v>
      </c>
      <c r="D2067" s="342" t="s">
        <v>2960</v>
      </c>
      <c r="E2067" s="159">
        <v>42644</v>
      </c>
      <c r="F2067" s="159">
        <v>42674</v>
      </c>
      <c r="G2067" s="343">
        <f t="shared" ca="1" si="7140"/>
        <v>0</v>
      </c>
      <c r="H2067" s="156" t="s">
        <v>74</v>
      </c>
      <c r="I2067" s="156" t="s">
        <v>2122</v>
      </c>
      <c r="J2067" s="156" t="s">
        <v>2988</v>
      </c>
      <c r="K2067" s="344" t="str">
        <f t="shared" ca="1" si="7141"/>
        <v>Completed</v>
      </c>
      <c r="L2067" s="157" t="s">
        <v>1372</v>
      </c>
      <c r="M2067" s="157" t="s">
        <v>58</v>
      </c>
      <c r="N2067" s="157" t="s">
        <v>173</v>
      </c>
      <c r="O2067" s="157" t="s">
        <v>60</v>
      </c>
      <c r="P2067" s="157" t="s">
        <v>61</v>
      </c>
      <c r="Q2067" s="157" t="s">
        <v>62</v>
      </c>
      <c r="R2067" s="158">
        <v>0</v>
      </c>
      <c r="S2067" s="158">
        <v>2</v>
      </c>
      <c r="T2067" s="345">
        <v>0</v>
      </c>
      <c r="U2067" s="345">
        <v>0</v>
      </c>
      <c r="V2067" s="344">
        <f t="shared" si="7142"/>
        <v>0</v>
      </c>
      <c r="W2067" s="344">
        <f t="shared" si="7143"/>
        <v>0</v>
      </c>
      <c r="X2067" s="345"/>
      <c r="Y2067" s="346" t="e">
        <f t="shared" si="7144"/>
        <v>#DIV/0!</v>
      </c>
      <c r="Z2067" s="347" t="e">
        <f t="shared" si="7145"/>
        <v>#DIV/0!</v>
      </c>
      <c r="AA2067" s="348">
        <f t="shared" si="7146"/>
        <v>0</v>
      </c>
      <c r="AB2067" s="349">
        <v>1004.76968691201</v>
      </c>
      <c r="AC2067" s="348">
        <f t="shared" si="7148"/>
        <v>1004.76968691201</v>
      </c>
      <c r="AD2067" s="350">
        <f t="shared" si="7149"/>
        <v>0</v>
      </c>
      <c r="AE2067" s="351">
        <f>IF((SUMIF($J$7:$J$1048576,J2067,$U$7:$U$1048576))&gt;(SUMIF($J$7:$J$1048576,J2067,$T$7:$T$1048576)),AD2067,(IF(O2067="cpv",(U2067*S2067),(U2067*S2067/1000))))</f>
        <v>0</v>
      </c>
      <c r="AF2067" s="352">
        <f t="shared" si="7150"/>
        <v>0</v>
      </c>
      <c r="AG2067" s="352">
        <v>0</v>
      </c>
      <c r="AH2067" s="766">
        <f t="shared" si="7151"/>
        <v>-1004.76968691201</v>
      </c>
      <c r="AI2067" s="353" t="e">
        <f t="shared" si="7152"/>
        <v>#DIV/0!</v>
      </c>
      <c r="AK2067"/>
    </row>
    <row r="2068" spans="1:37" ht="15.75" hidden="1" customHeight="1" thickBot="1" x14ac:dyDescent="0.3">
      <c r="A2068" s="362" t="s">
        <v>2989</v>
      </c>
      <c r="B2068" s="141">
        <v>2016</v>
      </c>
      <c r="C2068" s="141">
        <v>10</v>
      </c>
      <c r="D2068" s="142" t="s">
        <v>2960</v>
      </c>
      <c r="E2068" s="143">
        <v>42644</v>
      </c>
      <c r="F2068" s="143">
        <v>42651</v>
      </c>
      <c r="G2068" s="144">
        <f t="shared" ca="1" si="7140"/>
        <v>0</v>
      </c>
      <c r="H2068" s="145" t="s">
        <v>74</v>
      </c>
      <c r="I2068" s="145" t="s">
        <v>453</v>
      </c>
      <c r="J2068" s="145" t="s">
        <v>2990</v>
      </c>
      <c r="K2068" s="146" t="str">
        <f t="shared" ca="1" si="7141"/>
        <v>Completed</v>
      </c>
      <c r="L2068" s="141" t="s">
        <v>305</v>
      </c>
      <c r="M2068" s="141" t="s">
        <v>58</v>
      </c>
      <c r="N2068" s="141" t="s">
        <v>306</v>
      </c>
      <c r="O2068" s="141" t="s">
        <v>60</v>
      </c>
      <c r="P2068" s="141" t="s">
        <v>79</v>
      </c>
      <c r="Q2068" s="141" t="s">
        <v>79</v>
      </c>
      <c r="R2068" s="147">
        <v>3</v>
      </c>
      <c r="S2068" s="147">
        <v>7.5</v>
      </c>
      <c r="T2068" s="148">
        <v>880000</v>
      </c>
      <c r="U2068" s="148">
        <v>1079333</v>
      </c>
      <c r="V2068" s="146">
        <f t="shared" si="7142"/>
        <v>0</v>
      </c>
      <c r="W2068" s="146">
        <f t="shared" si="7143"/>
        <v>880000</v>
      </c>
      <c r="X2068" s="148"/>
      <c r="Y2068" s="149">
        <f t="shared" si="7144"/>
        <v>0</v>
      </c>
      <c r="Z2068" s="150" t="e">
        <f t="shared" si="7145"/>
        <v>#DIV/0!</v>
      </c>
      <c r="AA2068" s="151">
        <f t="shared" si="7146"/>
        <v>2640</v>
      </c>
      <c r="AB2068" s="152">
        <f t="shared" si="7147"/>
        <v>2640</v>
      </c>
      <c r="AC2068" s="151">
        <f t="shared" si="7148"/>
        <v>0</v>
      </c>
      <c r="AD2068" s="153">
        <f t="shared" si="7149"/>
        <v>6600</v>
      </c>
      <c r="AE2068" s="295">
        <v>6597.77</v>
      </c>
      <c r="AF2068" s="154">
        <f t="shared" si="7150"/>
        <v>-2.2299999999995634</v>
      </c>
      <c r="AG2068" s="154">
        <v>0</v>
      </c>
      <c r="AH2068" s="405">
        <f t="shared" si="7151"/>
        <v>3957.7700000000004</v>
      </c>
      <c r="AI2068" s="354">
        <f t="shared" si="7152"/>
        <v>0.59986480280458399</v>
      </c>
      <c r="AK2068"/>
    </row>
    <row r="2069" spans="1:37" ht="15.75" hidden="1" customHeight="1" thickBot="1" x14ac:dyDescent="0.3">
      <c r="A2069" s="362" t="s">
        <v>2991</v>
      </c>
      <c r="B2069" s="141">
        <v>2016</v>
      </c>
      <c r="C2069" s="141">
        <v>10</v>
      </c>
      <c r="D2069" s="142" t="s">
        <v>2960</v>
      </c>
      <c r="E2069" s="143">
        <v>42644</v>
      </c>
      <c r="F2069" s="143">
        <v>42656</v>
      </c>
      <c r="G2069" s="144">
        <f t="shared" ca="1" si="7140"/>
        <v>0</v>
      </c>
      <c r="H2069" s="145" t="s">
        <v>74</v>
      </c>
      <c r="I2069" s="145" t="s">
        <v>151</v>
      </c>
      <c r="J2069" s="145" t="s">
        <v>2992</v>
      </c>
      <c r="K2069" s="146" t="str">
        <f t="shared" ca="1" si="7141"/>
        <v>Completed</v>
      </c>
      <c r="L2069" s="141" t="s">
        <v>98</v>
      </c>
      <c r="M2069" s="141" t="s">
        <v>58</v>
      </c>
      <c r="N2069" s="141" t="s">
        <v>123</v>
      </c>
      <c r="O2069" s="141" t="s">
        <v>109</v>
      </c>
      <c r="P2069" s="141" t="s">
        <v>100</v>
      </c>
      <c r="Q2069" s="141" t="s">
        <v>101</v>
      </c>
      <c r="R2069" s="147">
        <v>4.2000000000000003E-2</v>
      </c>
      <c r="S2069" s="147">
        <v>0.06</v>
      </c>
      <c r="T2069" s="148">
        <v>70000</v>
      </c>
      <c r="U2069" s="148">
        <v>70381</v>
      </c>
      <c r="V2069" s="146">
        <f t="shared" si="7142"/>
        <v>0</v>
      </c>
      <c r="W2069" s="146">
        <f t="shared" si="7143"/>
        <v>70000</v>
      </c>
      <c r="X2069" s="148"/>
      <c r="Y2069" s="149">
        <f t="shared" si="7144"/>
        <v>0</v>
      </c>
      <c r="Z2069" s="150" t="e">
        <f t="shared" si="7145"/>
        <v>#DIV/0!</v>
      </c>
      <c r="AA2069" s="151">
        <f t="shared" si="7146"/>
        <v>2940</v>
      </c>
      <c r="AB2069" s="152">
        <f t="shared" si="7147"/>
        <v>2940</v>
      </c>
      <c r="AC2069" s="151">
        <f t="shared" si="7148"/>
        <v>0</v>
      </c>
      <c r="AD2069" s="153">
        <f t="shared" si="7149"/>
        <v>4200</v>
      </c>
      <c r="AE2069" s="295">
        <v>4150.0200000000004</v>
      </c>
      <c r="AF2069" s="154">
        <f t="shared" si="7150"/>
        <v>-49.979999999999563</v>
      </c>
      <c r="AG2069" s="154">
        <v>0</v>
      </c>
      <c r="AH2069" s="405">
        <f t="shared" si="7151"/>
        <v>1210.0200000000004</v>
      </c>
      <c r="AI2069" s="354">
        <f t="shared" si="7152"/>
        <v>0.29156967918226906</v>
      </c>
      <c r="AK2069"/>
    </row>
    <row r="2070" spans="1:37" ht="15" hidden="1" customHeight="1" x14ac:dyDescent="0.3">
      <c r="A2070" s="359" t="s">
        <v>2993</v>
      </c>
      <c r="B2070" s="111">
        <v>2016</v>
      </c>
      <c r="C2070" s="111">
        <v>10</v>
      </c>
      <c r="D2070" s="112" t="s">
        <v>2960</v>
      </c>
      <c r="E2070" s="113">
        <v>42644</v>
      </c>
      <c r="F2070" s="113">
        <v>42674</v>
      </c>
      <c r="G2070" s="114">
        <f t="shared" ca="1" si="7140"/>
        <v>0</v>
      </c>
      <c r="H2070" s="115" t="s">
        <v>54</v>
      </c>
      <c r="I2070" s="115" t="s">
        <v>546</v>
      </c>
      <c r="J2070" s="115" t="s">
        <v>2995</v>
      </c>
      <c r="K2070" s="116" t="str">
        <f t="shared" ca="1" si="7141"/>
        <v>Completed</v>
      </c>
      <c r="L2070" s="111" t="s">
        <v>64</v>
      </c>
      <c r="M2070" s="111" t="s">
        <v>58</v>
      </c>
      <c r="N2070" s="111" t="s">
        <v>59</v>
      </c>
      <c r="O2070" s="111" t="s">
        <v>60</v>
      </c>
      <c r="P2070" s="111" t="s">
        <v>61</v>
      </c>
      <c r="Q2070" s="111" t="s">
        <v>62</v>
      </c>
      <c r="R2070" s="117">
        <v>0.2</v>
      </c>
      <c r="S2070" s="117">
        <v>2</v>
      </c>
      <c r="T2070" s="118">
        <v>600000</v>
      </c>
      <c r="U2070" s="118">
        <v>600008</v>
      </c>
      <c r="V2070" s="116">
        <f t="shared" si="7142"/>
        <v>0</v>
      </c>
      <c r="W2070" s="116">
        <f t="shared" si="7143"/>
        <v>600000</v>
      </c>
      <c r="X2070" s="118">
        <v>125</v>
      </c>
      <c r="Y2070" s="119">
        <f t="shared" si="7144"/>
        <v>2.0833055559259209E-4</v>
      </c>
      <c r="Z2070" s="120">
        <f t="shared" si="7145"/>
        <v>7.952</v>
      </c>
      <c r="AA2070" s="121">
        <f t="shared" si="7146"/>
        <v>120</v>
      </c>
      <c r="AB2070" s="122">
        <f t="shared" si="7147"/>
        <v>120</v>
      </c>
      <c r="AC2070" s="121">
        <f t="shared" si="7148"/>
        <v>0</v>
      </c>
      <c r="AD2070" s="123">
        <f t="shared" si="7149"/>
        <v>1200</v>
      </c>
      <c r="AE2070" s="293">
        <v>994</v>
      </c>
      <c r="AF2070" s="124">
        <f t="shared" si="7150"/>
        <v>-206</v>
      </c>
      <c r="AG2070" s="124">
        <v>0</v>
      </c>
      <c r="AH2070" s="764">
        <f t="shared" si="7151"/>
        <v>874</v>
      </c>
      <c r="AI2070" s="340">
        <f t="shared" si="7152"/>
        <v>0.87927565392354123</v>
      </c>
      <c r="AK2070"/>
    </row>
    <row r="2071" spans="1:37" ht="15.75" hidden="1" customHeight="1" thickBot="1" x14ac:dyDescent="0.3">
      <c r="A2071" s="360" t="s">
        <v>2994</v>
      </c>
      <c r="B2071" s="157">
        <v>2016</v>
      </c>
      <c r="C2071" s="157">
        <v>10</v>
      </c>
      <c r="D2071" s="342" t="s">
        <v>2960</v>
      </c>
      <c r="E2071" s="159">
        <v>42644</v>
      </c>
      <c r="F2071" s="159">
        <v>42674</v>
      </c>
      <c r="G2071" s="343">
        <f t="shared" ca="1" si="7140"/>
        <v>0</v>
      </c>
      <c r="H2071" s="156" t="s">
        <v>54</v>
      </c>
      <c r="I2071" s="156" t="s">
        <v>546</v>
      </c>
      <c r="J2071" s="156" t="s">
        <v>2995</v>
      </c>
      <c r="K2071" s="344" t="str">
        <f t="shared" ca="1" si="7141"/>
        <v>Completed</v>
      </c>
      <c r="L2071" s="157" t="s">
        <v>57</v>
      </c>
      <c r="M2071" s="157" t="s">
        <v>58</v>
      </c>
      <c r="N2071" s="157" t="s">
        <v>59</v>
      </c>
      <c r="O2071" s="157" t="s">
        <v>60</v>
      </c>
      <c r="P2071" s="157" t="s">
        <v>61</v>
      </c>
      <c r="Q2071" s="157" t="s">
        <v>62</v>
      </c>
      <c r="R2071" s="158">
        <v>0.5</v>
      </c>
      <c r="S2071" s="158">
        <v>2</v>
      </c>
      <c r="T2071" s="345">
        <v>500000</v>
      </c>
      <c r="U2071" s="345">
        <v>500026</v>
      </c>
      <c r="V2071" s="344">
        <f t="shared" si="7142"/>
        <v>0</v>
      </c>
      <c r="W2071" s="344">
        <f t="shared" si="7143"/>
        <v>500000</v>
      </c>
      <c r="X2071" s="345"/>
      <c r="Y2071" s="346">
        <f t="shared" si="7144"/>
        <v>0</v>
      </c>
      <c r="Z2071" s="347" t="e">
        <f t="shared" si="7145"/>
        <v>#DIV/0!</v>
      </c>
      <c r="AA2071" s="348">
        <f t="shared" si="7146"/>
        <v>250</v>
      </c>
      <c r="AB2071" s="349">
        <f t="shared" si="7147"/>
        <v>250</v>
      </c>
      <c r="AC2071" s="348">
        <f t="shared" si="7148"/>
        <v>0</v>
      </c>
      <c r="AD2071" s="350">
        <f t="shared" si="7149"/>
        <v>1000</v>
      </c>
      <c r="AE2071" s="351">
        <f>IF((SUMIF($J$7:$J$1048576,J2071,$U$7:$U$1048576))&gt;(SUMIF($J$7:$J$1048576,J2071,$T$7:$T$1048576)),AD2071,(IF(O2071="cpv",(U2071*S2071),(U2071*S2071/1000))))</f>
        <v>1000</v>
      </c>
      <c r="AF2071" s="352">
        <f t="shared" si="7150"/>
        <v>0</v>
      </c>
      <c r="AG2071" s="352">
        <v>0</v>
      </c>
      <c r="AH2071" s="766">
        <f t="shared" si="7151"/>
        <v>750</v>
      </c>
      <c r="AI2071" s="353">
        <f t="shared" si="7152"/>
        <v>0.75</v>
      </c>
      <c r="AK2071"/>
    </row>
    <row r="2072" spans="1:37" ht="15.75" hidden="1" customHeight="1" thickBot="1" x14ac:dyDescent="0.3">
      <c r="A2072" s="362" t="s">
        <v>2996</v>
      </c>
      <c r="B2072" s="141">
        <v>2016</v>
      </c>
      <c r="C2072" s="141">
        <v>10</v>
      </c>
      <c r="D2072" s="142" t="s">
        <v>2960</v>
      </c>
      <c r="E2072" s="143">
        <v>42644</v>
      </c>
      <c r="F2072" s="143">
        <v>42674</v>
      </c>
      <c r="G2072" s="144">
        <f t="shared" ca="1" si="7140"/>
        <v>0</v>
      </c>
      <c r="H2072" s="145" t="s">
        <v>54</v>
      </c>
      <c r="I2072" s="145" t="s">
        <v>1292</v>
      </c>
      <c r="J2072" s="145" t="s">
        <v>2997</v>
      </c>
      <c r="K2072" s="146" t="str">
        <f t="shared" ca="1" si="7141"/>
        <v>Completed</v>
      </c>
      <c r="L2072" s="141" t="s">
        <v>817</v>
      </c>
      <c r="M2072" s="141" t="s">
        <v>58</v>
      </c>
      <c r="N2072" s="141" t="s">
        <v>587</v>
      </c>
      <c r="O2072" s="141" t="s">
        <v>109</v>
      </c>
      <c r="P2072" s="141" t="s">
        <v>100</v>
      </c>
      <c r="Q2072" s="141" t="s">
        <v>101</v>
      </c>
      <c r="R2072" s="147">
        <v>3.9E-2</v>
      </c>
      <c r="S2072" s="147">
        <v>0.06</v>
      </c>
      <c r="T2072" s="148">
        <v>253000</v>
      </c>
      <c r="U2072" s="148">
        <v>261376</v>
      </c>
      <c r="V2072" s="146">
        <f t="shared" si="7142"/>
        <v>0</v>
      </c>
      <c r="W2072" s="146">
        <f t="shared" si="7143"/>
        <v>253000</v>
      </c>
      <c r="X2072" s="148">
        <v>21570</v>
      </c>
      <c r="Y2072" s="149">
        <f t="shared" si="7144"/>
        <v>8.2524791870714986E-2</v>
      </c>
      <c r="Z2072" s="150">
        <f t="shared" si="7145"/>
        <v>0.70178303198887337</v>
      </c>
      <c r="AA2072" s="151">
        <f t="shared" si="7146"/>
        <v>9867</v>
      </c>
      <c r="AB2072" s="152">
        <f t="shared" si="7147"/>
        <v>9867</v>
      </c>
      <c r="AC2072" s="151">
        <f t="shared" si="7148"/>
        <v>0</v>
      </c>
      <c r="AD2072" s="153">
        <f t="shared" si="7149"/>
        <v>15180</v>
      </c>
      <c r="AE2072" s="295">
        <v>15137.46</v>
      </c>
      <c r="AF2072" s="154">
        <f t="shared" si="7150"/>
        <v>-42.540000000000873</v>
      </c>
      <c r="AG2072" s="154">
        <v>0</v>
      </c>
      <c r="AH2072" s="405">
        <f t="shared" si="7151"/>
        <v>5270.4599999999991</v>
      </c>
      <c r="AI2072" s="354">
        <f t="shared" si="7152"/>
        <v>0.34817333951666918</v>
      </c>
      <c r="AK2072"/>
    </row>
    <row r="2073" spans="1:37" ht="15" hidden="1" customHeight="1" x14ac:dyDescent="0.3">
      <c r="A2073" s="408" t="s">
        <v>2998</v>
      </c>
      <c r="B2073" s="357">
        <v>2016</v>
      </c>
      <c r="C2073" s="357">
        <v>10</v>
      </c>
      <c r="D2073" s="409" t="s">
        <v>2960</v>
      </c>
      <c r="E2073" s="410">
        <v>42644</v>
      </c>
      <c r="F2073" s="410">
        <v>42674</v>
      </c>
      <c r="G2073" s="411">
        <f t="shared" ref="G2073" ca="1" si="7222">IF($N$1&gt;F2073,0,(F2073-$N$1))</f>
        <v>0</v>
      </c>
      <c r="H2073" s="412" t="s">
        <v>54</v>
      </c>
      <c r="I2073" s="412" t="s">
        <v>1292</v>
      </c>
      <c r="J2073" s="412" t="s">
        <v>3391</v>
      </c>
      <c r="K2073" s="413" t="str">
        <f t="shared" ref="K2073" ca="1" si="7223">IF(F2073=0,$L$3,(IF(G2073=0,$L$1,$L$2)))</f>
        <v>Completed</v>
      </c>
      <c r="L2073" s="357" t="s">
        <v>92</v>
      </c>
      <c r="M2073" s="357" t="s">
        <v>58</v>
      </c>
      <c r="N2073" s="357" t="s">
        <v>108</v>
      </c>
      <c r="O2073" s="357" t="s">
        <v>109</v>
      </c>
      <c r="P2073" s="357" t="s">
        <v>100</v>
      </c>
      <c r="Q2073" s="357" t="s">
        <v>101</v>
      </c>
      <c r="R2073" s="407">
        <v>1.2E-2</v>
      </c>
      <c r="S2073" s="407">
        <v>3.3000000000000002E-2</v>
      </c>
      <c r="T2073" s="414">
        <v>100000</v>
      </c>
      <c r="U2073" s="414">
        <v>0</v>
      </c>
      <c r="V2073" s="413">
        <f t="shared" ref="V2073" si="7224">IF(U2073&gt;T2073,0,T2073-U2073)</f>
        <v>100000</v>
      </c>
      <c r="W2073" s="413">
        <f t="shared" ref="W2073" si="7225">IF(U2073&gt;T2073,T2073,U2073)</f>
        <v>0</v>
      </c>
      <c r="X2073" s="414"/>
      <c r="Y2073" s="415" t="e">
        <f t="shared" ref="Y2073" si="7226">X2073/U2073</f>
        <v>#DIV/0!</v>
      </c>
      <c r="Z2073" s="416" t="e">
        <f t="shared" ref="Z2073" si="7227">AE2073/X2073</f>
        <v>#DIV/0!</v>
      </c>
      <c r="AA2073" s="417">
        <f t="shared" ref="AA2073" si="7228">IF(O2073="cpv",(T2073*R2073),(T2073/1000*R2073))</f>
        <v>1200</v>
      </c>
      <c r="AB2073" s="358">
        <f t="shared" ref="AB2073" si="7229">IF(O2073="cpv",(IF(V2073&gt;0,U2073*R2073,AA2073)),(IF(V2073&gt;0,U2073/1000*R2073,AA2073)))</f>
        <v>0</v>
      </c>
      <c r="AC2073" s="417">
        <f t="shared" ref="AC2073" si="7230">AB2073-AA2073</f>
        <v>-1200</v>
      </c>
      <c r="AD2073" s="418">
        <f t="shared" ref="AD2073" si="7231">IF(O2073="cpv",(T2073*S2073),(T2073/1000*S2073))</f>
        <v>3300</v>
      </c>
      <c r="AE2073" s="419">
        <f t="shared" ref="AE2073:AE2079" si="7232">IF((SUMIF($J$7:$J$1048576,J2073,$U$7:$U$1048576))&gt;(SUMIF($J$7:$J$1048576,J2073,$T$7:$T$1048576)),AD2073,(IF(O2073="cpv",(U2073*S2073),(U2073*S2073/1000))))</f>
        <v>0</v>
      </c>
      <c r="AF2073" s="420">
        <f t="shared" ref="AF2073" si="7233">AE2073-AD2073</f>
        <v>-3300</v>
      </c>
      <c r="AG2073" s="420">
        <v>0</v>
      </c>
      <c r="AH2073" s="767">
        <f t="shared" ref="AH2073" si="7234">AE2073-AB2073-AG2073</f>
        <v>0</v>
      </c>
      <c r="AI2073" s="421" t="e">
        <f t="shared" ref="AI2073" si="7235">AH2073/AE2073</f>
        <v>#DIV/0!</v>
      </c>
      <c r="AK2073"/>
    </row>
    <row r="2074" spans="1:37" ht="15" hidden="1" customHeight="1" x14ac:dyDescent="0.3">
      <c r="A2074" s="383" t="s">
        <v>3408</v>
      </c>
      <c r="B2074" s="47">
        <v>2016</v>
      </c>
      <c r="C2074" s="47">
        <v>10</v>
      </c>
      <c r="D2074" s="48" t="s">
        <v>2960</v>
      </c>
      <c r="E2074" s="49">
        <v>42644</v>
      </c>
      <c r="F2074" s="49">
        <v>42674</v>
      </c>
      <c r="G2074" s="50">
        <f t="shared" ref="G2074" ca="1" si="7236">IF($N$1&gt;F2074,0,(F2074-$N$1))</f>
        <v>0</v>
      </c>
      <c r="H2074" s="46" t="s">
        <v>54</v>
      </c>
      <c r="I2074" s="46" t="s">
        <v>1292</v>
      </c>
      <c r="J2074" s="46" t="s">
        <v>3391</v>
      </c>
      <c r="K2074" s="51" t="str">
        <f t="shared" ref="K2074" ca="1" si="7237">IF(F2074=0,$L$3,(IF(G2074=0,$L$1,$L$2)))</f>
        <v>Completed</v>
      </c>
      <c r="L2074" s="47" t="s">
        <v>175</v>
      </c>
      <c r="M2074" s="47" t="s">
        <v>58</v>
      </c>
      <c r="N2074" s="47" t="s">
        <v>108</v>
      </c>
      <c r="O2074" s="47" t="s">
        <v>109</v>
      </c>
      <c r="P2074" s="47" t="s">
        <v>100</v>
      </c>
      <c r="Q2074" s="47" t="s">
        <v>101</v>
      </c>
      <c r="R2074" s="52">
        <v>1.2E-2</v>
      </c>
      <c r="S2074" s="52">
        <v>3.3000000000000002E-2</v>
      </c>
      <c r="T2074" s="53">
        <v>100000</v>
      </c>
      <c r="U2074" s="53">
        <v>85036</v>
      </c>
      <c r="V2074" s="51">
        <f t="shared" ref="V2074" si="7238">IF(U2074&gt;T2074,0,T2074-U2074)</f>
        <v>14964</v>
      </c>
      <c r="W2074" s="51">
        <f t="shared" ref="W2074" si="7239">IF(U2074&gt;T2074,T2074,U2074)</f>
        <v>85036</v>
      </c>
      <c r="X2074" s="53"/>
      <c r="Y2074" s="54">
        <f t="shared" ref="Y2074" si="7240">X2074/U2074</f>
        <v>0</v>
      </c>
      <c r="Z2074" s="55" t="e">
        <f t="shared" ref="Z2074" si="7241">AE2074/X2074</f>
        <v>#DIV/0!</v>
      </c>
      <c r="AA2074" s="56">
        <f t="shared" ref="AA2074" si="7242">IF(O2074="cpv",(T2074*R2074),(T2074/1000*R2074))</f>
        <v>1200</v>
      </c>
      <c r="AB2074" s="57">
        <v>585.00435270649268</v>
      </c>
      <c r="AC2074" s="56">
        <f t="shared" ref="AC2074" si="7243">AB2074-AA2074</f>
        <v>-614.99564729350732</v>
      </c>
      <c r="AD2074" s="58">
        <f t="shared" ref="AD2074" si="7244">IF(O2074="cpv",(T2074*S2074),(T2074/1000*S2074))</f>
        <v>3300</v>
      </c>
      <c r="AE2074" s="296">
        <f t="shared" si="7232"/>
        <v>2806.1880000000001</v>
      </c>
      <c r="AF2074" s="60">
        <f t="shared" ref="AF2074" si="7245">AE2074-AD2074</f>
        <v>-493.8119999999999</v>
      </c>
      <c r="AG2074" s="60">
        <v>0</v>
      </c>
      <c r="AH2074" s="768">
        <f t="shared" ref="AH2074" si="7246">AE2074-AB2074-AG2074</f>
        <v>2221.1836472935074</v>
      </c>
      <c r="AI2074" s="384">
        <f t="shared" ref="AI2074" si="7247">AH2074/AE2074</f>
        <v>0.7915305914263433</v>
      </c>
      <c r="AK2074"/>
    </row>
    <row r="2075" spans="1:37" ht="15" hidden="1" customHeight="1" x14ac:dyDescent="0.3">
      <c r="A2075" s="383" t="s">
        <v>3418</v>
      </c>
      <c r="B2075" s="47">
        <v>2016</v>
      </c>
      <c r="C2075" s="47">
        <v>10</v>
      </c>
      <c r="D2075" s="48" t="s">
        <v>2960</v>
      </c>
      <c r="E2075" s="49">
        <v>42644</v>
      </c>
      <c r="F2075" s="49">
        <v>42674</v>
      </c>
      <c r="G2075" s="50">
        <f t="shared" ref="G2075:G2078" ca="1" si="7248">IF($N$1&gt;F2075,0,(F2075-$N$1))</f>
        <v>0</v>
      </c>
      <c r="H2075" s="46" t="s">
        <v>54</v>
      </c>
      <c r="I2075" s="46" t="s">
        <v>1292</v>
      </c>
      <c r="J2075" s="46" t="s">
        <v>3391</v>
      </c>
      <c r="K2075" s="51" t="str">
        <f t="shared" ref="K2075:K2078" ca="1" si="7249">IF(F2075=0,$L$3,(IF(G2075=0,$L$1,$L$2)))</f>
        <v>Completed</v>
      </c>
      <c r="L2075" s="47" t="s">
        <v>1372</v>
      </c>
      <c r="M2075" s="47" t="s">
        <v>58</v>
      </c>
      <c r="N2075" s="47" t="s">
        <v>108</v>
      </c>
      <c r="O2075" s="47" t="s">
        <v>109</v>
      </c>
      <c r="P2075" s="47" t="s">
        <v>100</v>
      </c>
      <c r="Q2075" s="47" t="s">
        <v>101</v>
      </c>
      <c r="R2075" s="52">
        <v>0</v>
      </c>
      <c r="S2075" s="52">
        <v>3.3000000000000002E-2</v>
      </c>
      <c r="T2075" s="53">
        <v>0</v>
      </c>
      <c r="U2075" s="53">
        <v>0</v>
      </c>
      <c r="V2075" s="51">
        <f t="shared" ref="V2075:V2078" si="7250">IF(U2075&gt;T2075,0,T2075-U2075)</f>
        <v>0</v>
      </c>
      <c r="W2075" s="51">
        <f t="shared" ref="W2075:W2078" si="7251">IF(U2075&gt;T2075,T2075,U2075)</f>
        <v>0</v>
      </c>
      <c r="X2075" s="53"/>
      <c r="Y2075" s="54" t="e">
        <f t="shared" ref="Y2075:Y2078" si="7252">X2075/U2075</f>
        <v>#DIV/0!</v>
      </c>
      <c r="Z2075" s="55" t="e">
        <f t="shared" ref="Z2075:Z2078" si="7253">AE2075/X2075</f>
        <v>#DIV/0!</v>
      </c>
      <c r="AA2075" s="56">
        <f t="shared" ref="AA2075:AA2078" si="7254">IF(O2075="cpv",(T2075*R2075),(T2075/1000*R2075))</f>
        <v>0</v>
      </c>
      <c r="AB2075" s="57">
        <v>133.117997416479</v>
      </c>
      <c r="AC2075" s="56">
        <f t="shared" ref="AC2075:AC2078" si="7255">AB2075-AA2075</f>
        <v>133.117997416479</v>
      </c>
      <c r="AD2075" s="58">
        <f t="shared" ref="AD2075:AD2078" si="7256">IF(O2075="cpv",(T2075*S2075),(T2075/1000*S2075))</f>
        <v>0</v>
      </c>
      <c r="AE2075" s="296">
        <f t="shared" si="7232"/>
        <v>0</v>
      </c>
      <c r="AF2075" s="60">
        <f t="shared" ref="AF2075:AF2078" si="7257">AE2075-AD2075</f>
        <v>0</v>
      </c>
      <c r="AG2075" s="60">
        <v>0</v>
      </c>
      <c r="AH2075" s="768">
        <f t="shared" ref="AH2075:AH2078" si="7258">AE2075-AB2075-AG2075</f>
        <v>-133.117997416479</v>
      </c>
      <c r="AI2075" s="384" t="e">
        <f t="shared" ref="AI2075:AI2078" si="7259">AH2075/AE2075</f>
        <v>#DIV/0!</v>
      </c>
      <c r="AK2075"/>
    </row>
    <row r="2076" spans="1:37" ht="15" hidden="1" customHeight="1" x14ac:dyDescent="0.3">
      <c r="A2076" s="383" t="s">
        <v>3420</v>
      </c>
      <c r="B2076" s="47">
        <v>2016</v>
      </c>
      <c r="C2076" s="47">
        <v>10</v>
      </c>
      <c r="D2076" s="48" t="s">
        <v>2960</v>
      </c>
      <c r="E2076" s="49">
        <v>42644</v>
      </c>
      <c r="F2076" s="49">
        <v>42674</v>
      </c>
      <c r="G2076" s="50">
        <f t="shared" ref="G2076" ca="1" si="7260">IF($N$1&gt;F2076,0,(F2076-$N$1))</f>
        <v>0</v>
      </c>
      <c r="H2076" s="46" t="s">
        <v>54</v>
      </c>
      <c r="I2076" s="46" t="s">
        <v>1292</v>
      </c>
      <c r="J2076" s="46" t="s">
        <v>3391</v>
      </c>
      <c r="K2076" s="51" t="str">
        <f t="shared" ref="K2076" ca="1" si="7261">IF(F2076=0,$L$3,(IF(G2076=0,$L$1,$L$2)))</f>
        <v>Completed</v>
      </c>
      <c r="L2076" s="47" t="s">
        <v>2943</v>
      </c>
      <c r="M2076" s="47" t="s">
        <v>58</v>
      </c>
      <c r="N2076" s="47" t="s">
        <v>108</v>
      </c>
      <c r="O2076" s="47" t="s">
        <v>109</v>
      </c>
      <c r="P2076" s="47" t="s">
        <v>100</v>
      </c>
      <c r="Q2076" s="47" t="s">
        <v>101</v>
      </c>
      <c r="R2076" s="52">
        <v>0</v>
      </c>
      <c r="S2076" s="52">
        <v>3.3000000000000002E-2</v>
      </c>
      <c r="T2076" s="53">
        <v>0</v>
      </c>
      <c r="U2076" s="53">
        <v>0</v>
      </c>
      <c r="V2076" s="51">
        <f t="shared" ref="V2076" si="7262">IF(U2076&gt;T2076,0,T2076-U2076)</f>
        <v>0</v>
      </c>
      <c r="W2076" s="51">
        <f t="shared" ref="W2076" si="7263">IF(U2076&gt;T2076,T2076,U2076)</f>
        <v>0</v>
      </c>
      <c r="X2076" s="53"/>
      <c r="Y2076" s="54" t="e">
        <f t="shared" ref="Y2076" si="7264">X2076/U2076</f>
        <v>#DIV/0!</v>
      </c>
      <c r="Z2076" s="55" t="e">
        <f t="shared" ref="Z2076" si="7265">AE2076/X2076</f>
        <v>#DIV/0!</v>
      </c>
      <c r="AA2076" s="56">
        <f t="shared" ref="AA2076" si="7266">IF(O2076="cpv",(T2076*R2076),(T2076/1000*R2076))</f>
        <v>0</v>
      </c>
      <c r="AB2076" s="57">
        <v>1216.3727078255188</v>
      </c>
      <c r="AC2076" s="56">
        <f t="shared" ref="AC2076" si="7267">AB2076-AA2076</f>
        <v>1216.3727078255188</v>
      </c>
      <c r="AD2076" s="58">
        <f t="shared" ref="AD2076" si="7268">IF(O2076="cpv",(T2076*S2076),(T2076/1000*S2076))</f>
        <v>0</v>
      </c>
      <c r="AE2076" s="296">
        <f t="shared" si="7232"/>
        <v>0</v>
      </c>
      <c r="AF2076" s="60">
        <f t="shared" ref="AF2076" si="7269">AE2076-AD2076</f>
        <v>0</v>
      </c>
      <c r="AG2076" s="60">
        <v>0</v>
      </c>
      <c r="AH2076" s="768">
        <f t="shared" ref="AH2076" si="7270">AE2076-AB2076-AG2076</f>
        <v>-1216.3727078255188</v>
      </c>
      <c r="AI2076" s="384" t="e">
        <f t="shared" ref="AI2076" si="7271">AH2076/AE2076</f>
        <v>#DIV/0!</v>
      </c>
      <c r="AK2076"/>
    </row>
    <row r="2077" spans="1:37" ht="15" hidden="1" customHeight="1" x14ac:dyDescent="0.3">
      <c r="A2077" s="383" t="s">
        <v>3504</v>
      </c>
      <c r="B2077" s="47">
        <v>2016</v>
      </c>
      <c r="C2077" s="47">
        <v>10</v>
      </c>
      <c r="D2077" s="48" t="s">
        <v>2960</v>
      </c>
      <c r="E2077" s="49">
        <v>42644</v>
      </c>
      <c r="F2077" s="49">
        <v>42674</v>
      </c>
      <c r="G2077" s="50">
        <f t="shared" ca="1" si="7248"/>
        <v>0</v>
      </c>
      <c r="H2077" s="46" t="s">
        <v>54</v>
      </c>
      <c r="I2077" s="46" t="s">
        <v>1292</v>
      </c>
      <c r="J2077" s="46" t="s">
        <v>3391</v>
      </c>
      <c r="K2077" s="51" t="str">
        <f t="shared" ca="1" si="7249"/>
        <v>Completed</v>
      </c>
      <c r="L2077" s="47" t="s">
        <v>2943</v>
      </c>
      <c r="M2077" s="47" t="s">
        <v>58</v>
      </c>
      <c r="N2077" s="47" t="s">
        <v>108</v>
      </c>
      <c r="O2077" s="47" t="s">
        <v>109</v>
      </c>
      <c r="P2077" s="47" t="s">
        <v>100</v>
      </c>
      <c r="Q2077" s="47" t="s">
        <v>101</v>
      </c>
      <c r="R2077" s="52">
        <v>0</v>
      </c>
      <c r="S2077" s="52">
        <v>3.3000000000000002E-2</v>
      </c>
      <c r="T2077" s="53">
        <v>0</v>
      </c>
      <c r="U2077" s="53">
        <v>0</v>
      </c>
      <c r="V2077" s="51">
        <f t="shared" si="7250"/>
        <v>0</v>
      </c>
      <c r="W2077" s="51">
        <f t="shared" si="7251"/>
        <v>0</v>
      </c>
      <c r="X2077" s="53"/>
      <c r="Y2077" s="54" t="e">
        <f t="shared" si="7252"/>
        <v>#DIV/0!</v>
      </c>
      <c r="Z2077" s="55" t="e">
        <f t="shared" si="7253"/>
        <v>#DIV/0!</v>
      </c>
      <c r="AA2077" s="56">
        <f t="shared" si="7254"/>
        <v>0</v>
      </c>
      <c r="AB2077" s="57">
        <v>524.23232622675846</v>
      </c>
      <c r="AC2077" s="56">
        <f t="shared" si="7255"/>
        <v>524.23232622675846</v>
      </c>
      <c r="AD2077" s="58">
        <f t="shared" si="7256"/>
        <v>0</v>
      </c>
      <c r="AE2077" s="296">
        <f t="shared" si="7232"/>
        <v>0</v>
      </c>
      <c r="AF2077" s="60">
        <f t="shared" si="7257"/>
        <v>0</v>
      </c>
      <c r="AG2077" s="60">
        <v>0</v>
      </c>
      <c r="AH2077" s="768">
        <f t="shared" si="7258"/>
        <v>-524.23232622675846</v>
      </c>
      <c r="AI2077" s="384" t="e">
        <f t="shared" si="7259"/>
        <v>#DIV/0!</v>
      </c>
      <c r="AK2077"/>
    </row>
    <row r="2078" spans="1:37" ht="15" hidden="1" customHeight="1" x14ac:dyDescent="0.3">
      <c r="A2078" s="383" t="s">
        <v>3419</v>
      </c>
      <c r="B2078" s="47">
        <v>2016</v>
      </c>
      <c r="C2078" s="47">
        <v>10</v>
      </c>
      <c r="D2078" s="48" t="s">
        <v>2960</v>
      </c>
      <c r="E2078" s="49">
        <v>42644</v>
      </c>
      <c r="F2078" s="49">
        <v>42674</v>
      </c>
      <c r="G2078" s="50">
        <f t="shared" ca="1" si="7248"/>
        <v>0</v>
      </c>
      <c r="H2078" s="46" t="s">
        <v>54</v>
      </c>
      <c r="I2078" s="46" t="s">
        <v>1292</v>
      </c>
      <c r="J2078" s="46" t="s">
        <v>3391</v>
      </c>
      <c r="K2078" s="51" t="str">
        <f t="shared" ca="1" si="7249"/>
        <v>Completed</v>
      </c>
      <c r="L2078" s="47" t="s">
        <v>2917</v>
      </c>
      <c r="M2078" s="47" t="s">
        <v>58</v>
      </c>
      <c r="N2078" s="47" t="s">
        <v>108</v>
      </c>
      <c r="O2078" s="47" t="s">
        <v>109</v>
      </c>
      <c r="P2078" s="47" t="s">
        <v>100</v>
      </c>
      <c r="Q2078" s="47" t="s">
        <v>101</v>
      </c>
      <c r="R2078" s="52">
        <v>0</v>
      </c>
      <c r="S2078" s="52">
        <v>3.3000000000000002E-2</v>
      </c>
      <c r="T2078" s="53">
        <v>0</v>
      </c>
      <c r="U2078" s="53">
        <v>0</v>
      </c>
      <c r="V2078" s="51">
        <f t="shared" si="7250"/>
        <v>0</v>
      </c>
      <c r="W2078" s="51">
        <f t="shared" si="7251"/>
        <v>0</v>
      </c>
      <c r="X2078" s="53"/>
      <c r="Y2078" s="54" t="e">
        <f t="shared" si="7252"/>
        <v>#DIV/0!</v>
      </c>
      <c r="Z2078" s="55" t="e">
        <f t="shared" si="7253"/>
        <v>#DIV/0!</v>
      </c>
      <c r="AA2078" s="56">
        <f t="shared" si="7254"/>
        <v>0</v>
      </c>
      <c r="AB2078" s="57">
        <v>171.8080992243959</v>
      </c>
      <c r="AC2078" s="56">
        <f t="shared" si="7255"/>
        <v>171.8080992243959</v>
      </c>
      <c r="AD2078" s="58">
        <f t="shared" si="7256"/>
        <v>0</v>
      </c>
      <c r="AE2078" s="296">
        <f t="shared" si="7232"/>
        <v>0</v>
      </c>
      <c r="AF2078" s="60">
        <f t="shared" si="7257"/>
        <v>0</v>
      </c>
      <c r="AG2078" s="60">
        <v>0</v>
      </c>
      <c r="AH2078" s="768">
        <f t="shared" si="7258"/>
        <v>-171.8080992243959</v>
      </c>
      <c r="AI2078" s="384" t="e">
        <f t="shared" si="7259"/>
        <v>#DIV/0!</v>
      </c>
      <c r="AK2078"/>
    </row>
    <row r="2079" spans="1:37" ht="15" hidden="1" customHeight="1" x14ac:dyDescent="0.3">
      <c r="A2079" s="383" t="s">
        <v>3509</v>
      </c>
      <c r="B2079" s="47">
        <v>2016</v>
      </c>
      <c r="C2079" s="47">
        <v>10</v>
      </c>
      <c r="D2079" s="48" t="s">
        <v>2960</v>
      </c>
      <c r="E2079" s="49">
        <v>42644</v>
      </c>
      <c r="F2079" s="49">
        <v>42674</v>
      </c>
      <c r="G2079" s="50">
        <f t="shared" ref="G2079" ca="1" si="7272">IF($N$1&gt;F2079,0,(F2079-$N$1))</f>
        <v>0</v>
      </c>
      <c r="H2079" s="46" t="s">
        <v>54</v>
      </c>
      <c r="I2079" s="46" t="s">
        <v>1292</v>
      </c>
      <c r="J2079" s="46" t="s">
        <v>3391</v>
      </c>
      <c r="K2079" s="51" t="str">
        <f t="shared" ref="K2079" ca="1" si="7273">IF(F2079=0,$L$3,(IF(G2079=0,$L$1,$L$2)))</f>
        <v>Completed</v>
      </c>
      <c r="L2079" s="47" t="s">
        <v>2914</v>
      </c>
      <c r="M2079" s="47" t="s">
        <v>58</v>
      </c>
      <c r="N2079" s="47" t="s">
        <v>108</v>
      </c>
      <c r="O2079" s="47" t="s">
        <v>109</v>
      </c>
      <c r="P2079" s="47" t="s">
        <v>100</v>
      </c>
      <c r="Q2079" s="47" t="s">
        <v>101</v>
      </c>
      <c r="R2079" s="52">
        <v>0</v>
      </c>
      <c r="S2079" s="52">
        <v>3.3000000000000002E-2</v>
      </c>
      <c r="T2079" s="53">
        <v>0</v>
      </c>
      <c r="U2079" s="53">
        <v>0</v>
      </c>
      <c r="V2079" s="51">
        <f t="shared" ref="V2079" si="7274">IF(U2079&gt;T2079,0,T2079-U2079)</f>
        <v>0</v>
      </c>
      <c r="W2079" s="51">
        <f t="shared" ref="W2079" si="7275">IF(U2079&gt;T2079,T2079,U2079)</f>
        <v>0</v>
      </c>
      <c r="X2079" s="53"/>
      <c r="Y2079" s="54" t="e">
        <f t="shared" ref="Y2079" si="7276">X2079/U2079</f>
        <v>#DIV/0!</v>
      </c>
      <c r="Z2079" s="55" t="e">
        <f t="shared" ref="Z2079" si="7277">AE2079/X2079</f>
        <v>#DIV/0!</v>
      </c>
      <c r="AA2079" s="56">
        <f t="shared" ref="AA2079" si="7278">IF(O2079="cpv",(T2079*R2079),(T2079/1000*R2079))</f>
        <v>0</v>
      </c>
      <c r="AB2079" s="57">
        <v>715.86708010164978</v>
      </c>
      <c r="AC2079" s="56">
        <f t="shared" ref="AC2079" si="7279">AB2079-AA2079</f>
        <v>715.86708010164978</v>
      </c>
      <c r="AD2079" s="58">
        <f t="shared" ref="AD2079" si="7280">IF(O2079="cpv",(T2079*S2079),(T2079/1000*S2079))</f>
        <v>0</v>
      </c>
      <c r="AE2079" s="296">
        <f t="shared" si="7232"/>
        <v>0</v>
      </c>
      <c r="AF2079" s="60">
        <f t="shared" ref="AF2079" si="7281">AE2079-AD2079</f>
        <v>0</v>
      </c>
      <c r="AG2079" s="60">
        <v>0</v>
      </c>
      <c r="AH2079" s="768">
        <f t="shared" ref="AH2079" si="7282">AE2079-AB2079-AG2079</f>
        <v>-715.86708010164978</v>
      </c>
      <c r="AI2079" s="384" t="e">
        <f t="shared" ref="AI2079" si="7283">AH2079/AE2079</f>
        <v>#DIV/0!</v>
      </c>
      <c r="AK2079"/>
    </row>
    <row r="2080" spans="1:37" ht="15.75" hidden="1" customHeight="1" thickBot="1" x14ac:dyDescent="0.3">
      <c r="A2080" s="360" t="s">
        <v>3390</v>
      </c>
      <c r="B2080" s="157">
        <v>2016</v>
      </c>
      <c r="C2080" s="157">
        <v>10</v>
      </c>
      <c r="D2080" s="342" t="s">
        <v>2960</v>
      </c>
      <c r="E2080" s="159">
        <v>42644</v>
      </c>
      <c r="F2080" s="159">
        <v>42674</v>
      </c>
      <c r="G2080" s="343">
        <f t="shared" ca="1" si="7140"/>
        <v>0</v>
      </c>
      <c r="H2080" s="156" t="s">
        <v>54</v>
      </c>
      <c r="I2080" s="156" t="s">
        <v>1292</v>
      </c>
      <c r="J2080" s="156" t="s">
        <v>3392</v>
      </c>
      <c r="K2080" s="344" t="str">
        <f t="shared" ca="1" si="7141"/>
        <v>Completed</v>
      </c>
      <c r="L2080" s="157" t="s">
        <v>77</v>
      </c>
      <c r="M2080" s="157" t="s">
        <v>58</v>
      </c>
      <c r="N2080" s="157" t="s">
        <v>108</v>
      </c>
      <c r="O2080" s="157" t="s">
        <v>109</v>
      </c>
      <c r="P2080" s="157" t="s">
        <v>100</v>
      </c>
      <c r="Q2080" s="157" t="s">
        <v>101</v>
      </c>
      <c r="R2080" s="158">
        <v>1.4999999999999999E-2</v>
      </c>
      <c r="S2080" s="158">
        <v>3.3000000000000002E-2</v>
      </c>
      <c r="T2080" s="345">
        <v>350000</v>
      </c>
      <c r="U2080" s="345">
        <v>352191</v>
      </c>
      <c r="V2080" s="344">
        <f t="shared" si="7142"/>
        <v>0</v>
      </c>
      <c r="W2080" s="344">
        <f t="shared" si="7143"/>
        <v>350000</v>
      </c>
      <c r="X2080" s="345">
        <v>12220</v>
      </c>
      <c r="Y2080" s="346">
        <f t="shared" si="7144"/>
        <v>3.4697081981084128E-2</v>
      </c>
      <c r="Z2080" s="347">
        <f t="shared" si="7145"/>
        <v>0.65370801963993452</v>
      </c>
      <c r="AA2080" s="348">
        <f t="shared" si="7146"/>
        <v>5250</v>
      </c>
      <c r="AB2080" s="349">
        <f t="shared" si="7147"/>
        <v>5250</v>
      </c>
      <c r="AC2080" s="348">
        <f t="shared" si="7148"/>
        <v>0</v>
      </c>
      <c r="AD2080" s="350">
        <f t="shared" si="7149"/>
        <v>11550</v>
      </c>
      <c r="AE2080" s="351">
        <v>7988.3119999999999</v>
      </c>
      <c r="AF2080" s="352">
        <f t="shared" si="7150"/>
        <v>-3561.6880000000001</v>
      </c>
      <c r="AG2080" s="352">
        <v>0</v>
      </c>
      <c r="AH2080" s="766">
        <f t="shared" si="7151"/>
        <v>2738.3119999999999</v>
      </c>
      <c r="AI2080" s="353">
        <f t="shared" si="7152"/>
        <v>0.34278981592106067</v>
      </c>
      <c r="AK2080"/>
    </row>
    <row r="2081" spans="1:37" ht="15" hidden="1" customHeight="1" x14ac:dyDescent="0.3">
      <c r="A2081" s="359" t="s">
        <v>2999</v>
      </c>
      <c r="B2081" s="111">
        <v>2016</v>
      </c>
      <c r="C2081" s="111">
        <v>10</v>
      </c>
      <c r="D2081" s="112" t="s">
        <v>2960</v>
      </c>
      <c r="E2081" s="113">
        <v>42644</v>
      </c>
      <c r="F2081" s="113">
        <v>42655</v>
      </c>
      <c r="G2081" s="114">
        <f t="shared" ca="1" si="7140"/>
        <v>0</v>
      </c>
      <c r="H2081" s="115" t="s">
        <v>54</v>
      </c>
      <c r="I2081" s="115" t="s">
        <v>140</v>
      </c>
      <c r="J2081" s="115" t="s">
        <v>3001</v>
      </c>
      <c r="K2081" s="116" t="str">
        <f t="shared" ca="1" si="7141"/>
        <v>Completed</v>
      </c>
      <c r="L2081" s="111" t="s">
        <v>92</v>
      </c>
      <c r="M2081" s="111" t="s">
        <v>58</v>
      </c>
      <c r="N2081" s="111" t="s">
        <v>108</v>
      </c>
      <c r="O2081" s="111" t="s">
        <v>109</v>
      </c>
      <c r="P2081" s="111" t="s">
        <v>100</v>
      </c>
      <c r="Q2081" s="111" t="s">
        <v>101</v>
      </c>
      <c r="R2081" s="117">
        <v>1.2E-2</v>
      </c>
      <c r="S2081" s="117">
        <v>3.3000000000000002E-2</v>
      </c>
      <c r="T2081" s="118">
        <v>100000</v>
      </c>
      <c r="U2081" s="118">
        <v>0</v>
      </c>
      <c r="V2081" s="116">
        <f t="shared" si="7142"/>
        <v>100000</v>
      </c>
      <c r="W2081" s="116">
        <f t="shared" si="7143"/>
        <v>0</v>
      </c>
      <c r="X2081" s="118"/>
      <c r="Y2081" s="119" t="e">
        <f t="shared" si="7144"/>
        <v>#DIV/0!</v>
      </c>
      <c r="Z2081" s="120" t="e">
        <f t="shared" si="7145"/>
        <v>#DIV/0!</v>
      </c>
      <c r="AA2081" s="121">
        <f t="shared" si="7146"/>
        <v>1200</v>
      </c>
      <c r="AB2081" s="122">
        <f t="shared" si="7147"/>
        <v>0</v>
      </c>
      <c r="AC2081" s="121">
        <f t="shared" si="7148"/>
        <v>-1200</v>
      </c>
      <c r="AD2081" s="123">
        <f t="shared" si="7149"/>
        <v>3300</v>
      </c>
      <c r="AE2081" s="293">
        <f>IF((SUMIF($J$7:$J$1048576,J2081,$U$7:$U$1048576))&gt;(SUMIF($J$7:$J$1048576,J2081,$T$7:$T$1048576)),AD2081,(IF(O2081="cpv",(U2081*S2081),(U2081*S2081/1000))))</f>
        <v>0</v>
      </c>
      <c r="AF2081" s="124">
        <f t="shared" si="7150"/>
        <v>-3300</v>
      </c>
      <c r="AG2081" s="124">
        <v>0</v>
      </c>
      <c r="AH2081" s="764">
        <f t="shared" si="7151"/>
        <v>0</v>
      </c>
      <c r="AI2081" s="340" t="e">
        <f t="shared" si="7152"/>
        <v>#DIV/0!</v>
      </c>
      <c r="AK2081"/>
    </row>
    <row r="2082" spans="1:37" ht="15.75" hidden="1" customHeight="1" thickBot="1" x14ac:dyDescent="0.3">
      <c r="A2082" s="360" t="s">
        <v>3000</v>
      </c>
      <c r="B2082" s="157">
        <v>2016</v>
      </c>
      <c r="C2082" s="157">
        <v>10</v>
      </c>
      <c r="D2082" s="342" t="s">
        <v>2960</v>
      </c>
      <c r="E2082" s="159">
        <v>42644</v>
      </c>
      <c r="F2082" s="159">
        <v>42655</v>
      </c>
      <c r="G2082" s="343">
        <f t="shared" ca="1" si="7140"/>
        <v>0</v>
      </c>
      <c r="H2082" s="156" t="s">
        <v>54</v>
      </c>
      <c r="I2082" s="156" t="s">
        <v>140</v>
      </c>
      <c r="J2082" s="156" t="s">
        <v>3001</v>
      </c>
      <c r="K2082" s="344" t="str">
        <f t="shared" ca="1" si="7141"/>
        <v>Completed</v>
      </c>
      <c r="L2082" s="157" t="s">
        <v>2120</v>
      </c>
      <c r="M2082" s="157" t="s">
        <v>58</v>
      </c>
      <c r="N2082" s="157" t="s">
        <v>108</v>
      </c>
      <c r="O2082" s="157" t="s">
        <v>109</v>
      </c>
      <c r="P2082" s="157" t="s">
        <v>100</v>
      </c>
      <c r="Q2082" s="157" t="s">
        <v>101</v>
      </c>
      <c r="R2082" s="158">
        <v>0.01</v>
      </c>
      <c r="S2082" s="158">
        <v>3.3000000000000002E-2</v>
      </c>
      <c r="T2082" s="345">
        <v>100000</v>
      </c>
      <c r="U2082" s="345">
        <v>58354</v>
      </c>
      <c r="V2082" s="344">
        <f t="shared" si="7142"/>
        <v>41646</v>
      </c>
      <c r="W2082" s="344">
        <f t="shared" si="7143"/>
        <v>58354</v>
      </c>
      <c r="X2082" s="345">
        <v>9049</v>
      </c>
      <c r="Y2082" s="346">
        <f t="shared" si="7144"/>
        <v>0.15507077492545498</v>
      </c>
      <c r="Z2082" s="347">
        <f t="shared" si="7145"/>
        <v>0</v>
      </c>
      <c r="AA2082" s="348">
        <f t="shared" si="7146"/>
        <v>1000</v>
      </c>
      <c r="AB2082" s="349">
        <f t="shared" si="7147"/>
        <v>583.54</v>
      </c>
      <c r="AC2082" s="348">
        <f t="shared" si="7148"/>
        <v>-416.46000000000004</v>
      </c>
      <c r="AD2082" s="350">
        <f t="shared" si="7149"/>
        <v>3300</v>
      </c>
      <c r="AE2082" s="351">
        <v>0</v>
      </c>
      <c r="AF2082" s="352">
        <f t="shared" si="7150"/>
        <v>-3300</v>
      </c>
      <c r="AG2082" s="352">
        <v>0</v>
      </c>
      <c r="AH2082" s="766">
        <f t="shared" si="7151"/>
        <v>-583.54</v>
      </c>
      <c r="AI2082" s="353" t="e">
        <f t="shared" si="7152"/>
        <v>#DIV/0!</v>
      </c>
      <c r="AK2082"/>
    </row>
    <row r="2083" spans="1:37" ht="15.75" hidden="1" customHeight="1" thickBot="1" x14ac:dyDescent="0.3">
      <c r="A2083" s="362" t="s">
        <v>3002</v>
      </c>
      <c r="B2083" s="141">
        <v>2016</v>
      </c>
      <c r="C2083" s="141">
        <v>10</v>
      </c>
      <c r="D2083" s="142" t="s">
        <v>2960</v>
      </c>
      <c r="E2083" s="143">
        <v>42644</v>
      </c>
      <c r="F2083" s="143">
        <v>42674</v>
      </c>
      <c r="G2083" s="144">
        <f t="shared" ca="1" si="7140"/>
        <v>0</v>
      </c>
      <c r="H2083" s="145" t="s">
        <v>74</v>
      </c>
      <c r="I2083" s="145" t="s">
        <v>2725</v>
      </c>
      <c r="J2083" s="145" t="s">
        <v>3003</v>
      </c>
      <c r="K2083" s="146" t="str">
        <f t="shared" ca="1" si="7141"/>
        <v>Completed</v>
      </c>
      <c r="L2083" s="141" t="s">
        <v>82</v>
      </c>
      <c r="M2083" s="141" t="s">
        <v>58</v>
      </c>
      <c r="N2083" s="141" t="s">
        <v>78</v>
      </c>
      <c r="O2083" s="141" t="s">
        <v>60</v>
      </c>
      <c r="P2083" s="141" t="s">
        <v>79</v>
      </c>
      <c r="Q2083" s="141" t="s">
        <v>79</v>
      </c>
      <c r="R2083" s="147">
        <v>0.5</v>
      </c>
      <c r="S2083" s="147">
        <v>2.5</v>
      </c>
      <c r="T2083" s="148">
        <v>250000</v>
      </c>
      <c r="U2083" s="148">
        <v>249215</v>
      </c>
      <c r="V2083" s="146">
        <f t="shared" si="7142"/>
        <v>785</v>
      </c>
      <c r="W2083" s="146">
        <f t="shared" si="7143"/>
        <v>249215</v>
      </c>
      <c r="X2083" s="148"/>
      <c r="Y2083" s="149">
        <f t="shared" si="7144"/>
        <v>0</v>
      </c>
      <c r="Z2083" s="150" t="e">
        <f t="shared" si="7145"/>
        <v>#DIV/0!</v>
      </c>
      <c r="AA2083" s="151">
        <f t="shared" si="7146"/>
        <v>125</v>
      </c>
      <c r="AB2083" s="152">
        <f t="shared" si="7147"/>
        <v>124.6075</v>
      </c>
      <c r="AC2083" s="151">
        <f t="shared" si="7148"/>
        <v>-0.39249999999999829</v>
      </c>
      <c r="AD2083" s="153">
        <f t="shared" si="7149"/>
        <v>625</v>
      </c>
      <c r="AE2083" s="295">
        <v>625</v>
      </c>
      <c r="AF2083" s="154">
        <f t="shared" si="7150"/>
        <v>0</v>
      </c>
      <c r="AG2083" s="154">
        <v>0</v>
      </c>
      <c r="AH2083" s="405">
        <f t="shared" si="7151"/>
        <v>500.39249999999998</v>
      </c>
      <c r="AI2083" s="354">
        <f t="shared" si="7152"/>
        <v>0.80062800000000001</v>
      </c>
      <c r="AK2083"/>
    </row>
    <row r="2084" spans="1:37" ht="15.75" customHeight="1" thickBot="1" x14ac:dyDescent="0.3">
      <c r="A2084" s="362" t="s">
        <v>3004</v>
      </c>
      <c r="B2084" s="141">
        <v>2016</v>
      </c>
      <c r="C2084" s="141">
        <v>10</v>
      </c>
      <c r="D2084" s="142" t="s">
        <v>2960</v>
      </c>
      <c r="E2084" s="143">
        <v>42644</v>
      </c>
      <c r="F2084" s="143">
        <v>42665</v>
      </c>
      <c r="G2084" s="144">
        <f t="shared" ca="1" si="7140"/>
        <v>0</v>
      </c>
      <c r="H2084" s="145" t="s">
        <v>84</v>
      </c>
      <c r="I2084" s="96" t="s">
        <v>3407</v>
      </c>
      <c r="J2084" s="145" t="s">
        <v>3005</v>
      </c>
      <c r="K2084" s="146" t="str">
        <f t="shared" ca="1" si="7141"/>
        <v>Completed</v>
      </c>
      <c r="L2084" s="141" t="s">
        <v>305</v>
      </c>
      <c r="M2084" s="141" t="s">
        <v>58</v>
      </c>
      <c r="N2084" s="141" t="s">
        <v>306</v>
      </c>
      <c r="O2084" s="141" t="s">
        <v>60</v>
      </c>
      <c r="P2084" s="141" t="s">
        <v>79</v>
      </c>
      <c r="Q2084" s="141" t="s">
        <v>79</v>
      </c>
      <c r="R2084" s="147">
        <v>4</v>
      </c>
      <c r="S2084" s="147">
        <v>10</v>
      </c>
      <c r="T2084" s="148">
        <v>900000</v>
      </c>
      <c r="U2084" s="148">
        <v>1107450</v>
      </c>
      <c r="V2084" s="146">
        <f t="shared" si="7142"/>
        <v>0</v>
      </c>
      <c r="W2084" s="146">
        <f t="shared" si="7143"/>
        <v>900000</v>
      </c>
      <c r="X2084" s="148"/>
      <c r="Y2084" s="149">
        <f t="shared" si="7144"/>
        <v>0</v>
      </c>
      <c r="Z2084" s="150" t="e">
        <f t="shared" si="7145"/>
        <v>#DIV/0!</v>
      </c>
      <c r="AA2084" s="151">
        <f t="shared" si="7146"/>
        <v>3600</v>
      </c>
      <c r="AB2084" s="152">
        <f t="shared" si="7147"/>
        <v>3600</v>
      </c>
      <c r="AC2084" s="151">
        <f t="shared" si="7148"/>
        <v>0</v>
      </c>
      <c r="AD2084" s="153">
        <f t="shared" si="7149"/>
        <v>9000</v>
      </c>
      <c r="AE2084" s="295">
        <f>IF((SUMIF($J$7:$J$1048576,J2084,$U$7:$U$1048576))&gt;(SUMIF($J$7:$J$1048576,J2084,$T$7:$T$1048576)),AD2084,(IF(O2084="cpv",(U2084*S2084),(U2084*S2084/1000))))</f>
        <v>9000</v>
      </c>
      <c r="AF2084" s="154">
        <f t="shared" si="7150"/>
        <v>0</v>
      </c>
      <c r="AG2084" s="154">
        <v>0</v>
      </c>
      <c r="AH2084" s="405">
        <f t="shared" si="7151"/>
        <v>5400</v>
      </c>
      <c r="AI2084" s="354">
        <f t="shared" si="7152"/>
        <v>0.6</v>
      </c>
      <c r="AK2084"/>
    </row>
    <row r="2085" spans="1:37" ht="15.75" customHeight="1" thickBot="1" x14ac:dyDescent="0.3">
      <c r="A2085" s="362" t="s">
        <v>3006</v>
      </c>
      <c r="B2085" s="141">
        <v>2016</v>
      </c>
      <c r="C2085" s="141">
        <v>10</v>
      </c>
      <c r="D2085" s="142" t="s">
        <v>2960</v>
      </c>
      <c r="E2085" s="143">
        <v>42644</v>
      </c>
      <c r="F2085" s="143">
        <v>42665</v>
      </c>
      <c r="G2085" s="144">
        <f t="shared" ca="1" si="7140"/>
        <v>0</v>
      </c>
      <c r="H2085" s="145" t="s">
        <v>84</v>
      </c>
      <c r="I2085" s="96" t="s">
        <v>3407</v>
      </c>
      <c r="J2085" s="145" t="s">
        <v>3007</v>
      </c>
      <c r="K2085" s="146" t="str">
        <f t="shared" ca="1" si="7141"/>
        <v>Completed</v>
      </c>
      <c r="L2085" s="141" t="s">
        <v>68</v>
      </c>
      <c r="M2085" s="141" t="s">
        <v>58</v>
      </c>
      <c r="N2085" s="141" t="s">
        <v>86</v>
      </c>
      <c r="O2085" s="141" t="s">
        <v>60</v>
      </c>
      <c r="P2085" s="141" t="s">
        <v>61</v>
      </c>
      <c r="Q2085" s="141" t="s">
        <v>62</v>
      </c>
      <c r="R2085" s="147">
        <v>1</v>
      </c>
      <c r="S2085" s="147">
        <v>3.5</v>
      </c>
      <c r="T2085" s="148">
        <v>500000</v>
      </c>
      <c r="U2085" s="148">
        <v>500147</v>
      </c>
      <c r="V2085" s="146">
        <f t="shared" si="7142"/>
        <v>0</v>
      </c>
      <c r="W2085" s="146">
        <f t="shared" si="7143"/>
        <v>500000</v>
      </c>
      <c r="X2085" s="148">
        <v>1935</v>
      </c>
      <c r="Y2085" s="149">
        <f t="shared" si="7144"/>
        <v>3.8688625544090038E-3</v>
      </c>
      <c r="Z2085" s="150">
        <f t="shared" si="7145"/>
        <v>0.89698708010335926</v>
      </c>
      <c r="AA2085" s="151">
        <f t="shared" si="7146"/>
        <v>500</v>
      </c>
      <c r="AB2085" s="152">
        <f t="shared" si="7147"/>
        <v>500</v>
      </c>
      <c r="AC2085" s="151">
        <f t="shared" si="7148"/>
        <v>0</v>
      </c>
      <c r="AD2085" s="153">
        <f t="shared" si="7149"/>
        <v>1750</v>
      </c>
      <c r="AE2085" s="295">
        <v>1735.67</v>
      </c>
      <c r="AF2085" s="154">
        <f t="shared" si="7150"/>
        <v>-14.329999999999927</v>
      </c>
      <c r="AG2085" s="154">
        <v>0</v>
      </c>
      <c r="AH2085" s="405">
        <f t="shared" si="7151"/>
        <v>1235.67</v>
      </c>
      <c r="AI2085" s="354">
        <f t="shared" si="7152"/>
        <v>0.71192680636296068</v>
      </c>
      <c r="AK2085"/>
    </row>
    <row r="2086" spans="1:37" ht="15" customHeight="1" x14ac:dyDescent="0.25">
      <c r="A2086" s="359" t="s">
        <v>3008</v>
      </c>
      <c r="B2086" s="111">
        <v>2016</v>
      </c>
      <c r="C2086" s="111">
        <v>10</v>
      </c>
      <c r="D2086" s="112" t="s">
        <v>2960</v>
      </c>
      <c r="E2086" s="113">
        <v>42644</v>
      </c>
      <c r="F2086" s="113">
        <v>42665</v>
      </c>
      <c r="G2086" s="114">
        <f t="shared" ca="1" si="7140"/>
        <v>0</v>
      </c>
      <c r="H2086" s="115" t="s">
        <v>84</v>
      </c>
      <c r="I2086" s="96" t="s">
        <v>3407</v>
      </c>
      <c r="J2086" s="115" t="s">
        <v>3010</v>
      </c>
      <c r="K2086" s="116" t="str">
        <f t="shared" ca="1" si="7141"/>
        <v>Completed</v>
      </c>
      <c r="L2086" s="111" t="s">
        <v>82</v>
      </c>
      <c r="M2086" s="111" t="s">
        <v>58</v>
      </c>
      <c r="N2086" s="111" t="s">
        <v>78</v>
      </c>
      <c r="O2086" s="111" t="s">
        <v>60</v>
      </c>
      <c r="P2086" s="111" t="s">
        <v>79</v>
      </c>
      <c r="Q2086" s="111" t="s">
        <v>79</v>
      </c>
      <c r="R2086" s="117">
        <v>0.5</v>
      </c>
      <c r="S2086" s="117">
        <v>4.25</v>
      </c>
      <c r="T2086" s="118">
        <v>350000</v>
      </c>
      <c r="U2086" s="118">
        <v>322445</v>
      </c>
      <c r="V2086" s="116">
        <f t="shared" si="7142"/>
        <v>27555</v>
      </c>
      <c r="W2086" s="116">
        <f t="shared" si="7143"/>
        <v>322445</v>
      </c>
      <c r="X2086" s="118">
        <v>7966</v>
      </c>
      <c r="Y2086" s="119">
        <f t="shared" si="7144"/>
        <v>2.4704988447642233E-2</v>
      </c>
      <c r="Z2086" s="120">
        <f t="shared" si="7145"/>
        <v>0.15728722068792367</v>
      </c>
      <c r="AA2086" s="121">
        <f t="shared" si="7146"/>
        <v>175</v>
      </c>
      <c r="AB2086" s="122">
        <f t="shared" si="7147"/>
        <v>161.2225</v>
      </c>
      <c r="AC2086" s="121">
        <f t="shared" si="7148"/>
        <v>-13.777500000000003</v>
      </c>
      <c r="AD2086" s="123">
        <f t="shared" si="7149"/>
        <v>1487.5</v>
      </c>
      <c r="AE2086" s="293">
        <v>1252.95</v>
      </c>
      <c r="AF2086" s="124">
        <f t="shared" si="7150"/>
        <v>-234.54999999999995</v>
      </c>
      <c r="AG2086" s="124">
        <v>0</v>
      </c>
      <c r="AH2086" s="764">
        <f t="shared" si="7151"/>
        <v>1091.7275</v>
      </c>
      <c r="AI2086" s="340">
        <f t="shared" si="7152"/>
        <v>0.87132567141545947</v>
      </c>
      <c r="AK2086"/>
    </row>
    <row r="2087" spans="1:37" ht="15.75" customHeight="1" thickBot="1" x14ac:dyDescent="0.3">
      <c r="A2087" s="360" t="s">
        <v>3009</v>
      </c>
      <c r="B2087" s="157">
        <v>2016</v>
      </c>
      <c r="C2087" s="157">
        <v>10</v>
      </c>
      <c r="D2087" s="342" t="s">
        <v>2960</v>
      </c>
      <c r="E2087" s="159">
        <v>42644</v>
      </c>
      <c r="F2087" s="159">
        <v>42665</v>
      </c>
      <c r="G2087" s="343">
        <f t="shared" ca="1" si="7140"/>
        <v>0</v>
      </c>
      <c r="H2087" s="156" t="s">
        <v>84</v>
      </c>
      <c r="I2087" s="96" t="s">
        <v>3407</v>
      </c>
      <c r="J2087" s="156" t="s">
        <v>3010</v>
      </c>
      <c r="K2087" s="344" t="str">
        <f t="shared" ca="1" si="7141"/>
        <v>Completed</v>
      </c>
      <c r="L2087" s="157" t="s">
        <v>77</v>
      </c>
      <c r="M2087" s="157" t="s">
        <v>58</v>
      </c>
      <c r="N2087" s="157" t="s">
        <v>78</v>
      </c>
      <c r="O2087" s="157" t="s">
        <v>60</v>
      </c>
      <c r="P2087" s="157" t="s">
        <v>79</v>
      </c>
      <c r="Q2087" s="157" t="s">
        <v>79</v>
      </c>
      <c r="R2087" s="158">
        <v>1.25</v>
      </c>
      <c r="S2087" s="158">
        <v>4.25</v>
      </c>
      <c r="T2087" s="345">
        <v>220000</v>
      </c>
      <c r="U2087" s="345">
        <v>178201</v>
      </c>
      <c r="V2087" s="344">
        <f t="shared" si="7142"/>
        <v>41799</v>
      </c>
      <c r="W2087" s="344">
        <f t="shared" si="7143"/>
        <v>178201</v>
      </c>
      <c r="X2087" s="345">
        <v>1695</v>
      </c>
      <c r="Y2087" s="346">
        <f t="shared" si="7144"/>
        <v>9.5117311350665819E-3</v>
      </c>
      <c r="Z2087" s="347">
        <f t="shared" si="7145"/>
        <v>0.58997050147492625</v>
      </c>
      <c r="AA2087" s="348">
        <f t="shared" si="7146"/>
        <v>275</v>
      </c>
      <c r="AB2087" s="349">
        <f t="shared" si="7147"/>
        <v>222.75125</v>
      </c>
      <c r="AC2087" s="348">
        <f t="shared" si="7148"/>
        <v>-52.248750000000001</v>
      </c>
      <c r="AD2087" s="350">
        <f t="shared" si="7149"/>
        <v>935</v>
      </c>
      <c r="AE2087" s="351">
        <v>1000</v>
      </c>
      <c r="AF2087" s="352">
        <f t="shared" si="7150"/>
        <v>65</v>
      </c>
      <c r="AG2087" s="352">
        <v>0</v>
      </c>
      <c r="AH2087" s="766">
        <f t="shared" si="7151"/>
        <v>777.24874999999997</v>
      </c>
      <c r="AI2087" s="353">
        <f t="shared" si="7152"/>
        <v>0.77724874999999993</v>
      </c>
      <c r="AK2087"/>
    </row>
    <row r="2088" spans="1:37" ht="15" customHeight="1" x14ac:dyDescent="0.25">
      <c r="A2088" s="359" t="s">
        <v>3011</v>
      </c>
      <c r="B2088" s="111">
        <v>2016</v>
      </c>
      <c r="C2088" s="111">
        <v>10</v>
      </c>
      <c r="D2088" s="112" t="s">
        <v>2960</v>
      </c>
      <c r="E2088" s="113">
        <v>42644</v>
      </c>
      <c r="F2088" s="113">
        <v>42665</v>
      </c>
      <c r="G2088" s="114">
        <f t="shared" ca="1" si="7140"/>
        <v>0</v>
      </c>
      <c r="H2088" s="115" t="s">
        <v>84</v>
      </c>
      <c r="I2088" s="96" t="s">
        <v>3407</v>
      </c>
      <c r="J2088" s="115" t="s">
        <v>3013</v>
      </c>
      <c r="K2088" s="116" t="str">
        <f t="shared" ca="1" si="7141"/>
        <v>Completed</v>
      </c>
      <c r="L2088" s="111" t="s">
        <v>57</v>
      </c>
      <c r="M2088" s="111" t="s">
        <v>58</v>
      </c>
      <c r="N2088" s="111" t="s">
        <v>59</v>
      </c>
      <c r="O2088" s="111" t="s">
        <v>60</v>
      </c>
      <c r="P2088" s="111" t="s">
        <v>61</v>
      </c>
      <c r="Q2088" s="111" t="s">
        <v>62</v>
      </c>
      <c r="R2088" s="117">
        <v>0.5</v>
      </c>
      <c r="S2088" s="117">
        <v>3</v>
      </c>
      <c r="T2088" s="118">
        <v>650000</v>
      </c>
      <c r="U2088" s="118">
        <v>652006</v>
      </c>
      <c r="V2088" s="116">
        <f t="shared" si="7142"/>
        <v>0</v>
      </c>
      <c r="W2088" s="116">
        <f t="shared" si="7143"/>
        <v>650000</v>
      </c>
      <c r="X2088" s="118">
        <v>425</v>
      </c>
      <c r="Y2088" s="119">
        <f t="shared" si="7144"/>
        <v>6.5183449232062286E-4</v>
      </c>
      <c r="Z2088" s="120">
        <f t="shared" si="7145"/>
        <v>2.480847058823529</v>
      </c>
      <c r="AA2088" s="121">
        <f t="shared" si="7146"/>
        <v>325</v>
      </c>
      <c r="AB2088" s="122">
        <f t="shared" si="7147"/>
        <v>325</v>
      </c>
      <c r="AC2088" s="121">
        <f t="shared" si="7148"/>
        <v>0</v>
      </c>
      <c r="AD2088" s="123">
        <f t="shared" si="7149"/>
        <v>1950</v>
      </c>
      <c r="AE2088" s="293">
        <v>1054.3599999999999</v>
      </c>
      <c r="AF2088" s="124">
        <f t="shared" si="7150"/>
        <v>-895.6400000000001</v>
      </c>
      <c r="AG2088" s="124">
        <v>0</v>
      </c>
      <c r="AH2088" s="764">
        <f t="shared" si="7151"/>
        <v>729.3599999999999</v>
      </c>
      <c r="AI2088" s="340">
        <f t="shared" si="7152"/>
        <v>0.69175613642399181</v>
      </c>
      <c r="AK2088"/>
    </row>
    <row r="2089" spans="1:37" ht="15.75" thickBot="1" x14ac:dyDescent="0.3">
      <c r="A2089" s="360" t="s">
        <v>3012</v>
      </c>
      <c r="B2089" s="157">
        <v>2016</v>
      </c>
      <c r="C2089" s="157">
        <v>10</v>
      </c>
      <c r="D2089" s="342" t="s">
        <v>2960</v>
      </c>
      <c r="E2089" s="159">
        <v>42644</v>
      </c>
      <c r="F2089" s="159">
        <v>42665</v>
      </c>
      <c r="G2089" s="343">
        <f t="shared" ca="1" si="7140"/>
        <v>0</v>
      </c>
      <c r="H2089" s="156" t="s">
        <v>84</v>
      </c>
      <c r="I2089" s="96" t="s">
        <v>3407</v>
      </c>
      <c r="J2089" s="156" t="s">
        <v>3013</v>
      </c>
      <c r="K2089" s="344" t="str">
        <f t="shared" ca="1" si="7141"/>
        <v>Completed</v>
      </c>
      <c r="L2089" s="157" t="s">
        <v>64</v>
      </c>
      <c r="M2089" s="157" t="s">
        <v>58</v>
      </c>
      <c r="N2089" s="157" t="s">
        <v>59</v>
      </c>
      <c r="O2089" s="157" t="s">
        <v>60</v>
      </c>
      <c r="P2089" s="157" t="s">
        <v>61</v>
      </c>
      <c r="Q2089" s="157" t="s">
        <v>62</v>
      </c>
      <c r="R2089" s="158">
        <v>0.2</v>
      </c>
      <c r="S2089" s="158">
        <v>3</v>
      </c>
      <c r="T2089" s="345">
        <v>350000</v>
      </c>
      <c r="U2089" s="345">
        <v>349550</v>
      </c>
      <c r="V2089" s="344">
        <f t="shared" si="7142"/>
        <v>450</v>
      </c>
      <c r="W2089" s="344">
        <f t="shared" si="7143"/>
        <v>349550</v>
      </c>
      <c r="X2089" s="345">
        <v>97</v>
      </c>
      <c r="Y2089" s="346">
        <f t="shared" si="7144"/>
        <v>2.7749964239736806E-4</v>
      </c>
      <c r="Z2089" s="347">
        <f t="shared" si="7145"/>
        <v>10.309278350515465</v>
      </c>
      <c r="AA2089" s="348">
        <f t="shared" si="7146"/>
        <v>70</v>
      </c>
      <c r="AB2089" s="349">
        <f t="shared" si="7147"/>
        <v>69.910000000000011</v>
      </c>
      <c r="AC2089" s="348">
        <f t="shared" si="7148"/>
        <v>-8.99999999999892E-2</v>
      </c>
      <c r="AD2089" s="350">
        <f t="shared" si="7149"/>
        <v>1050</v>
      </c>
      <c r="AE2089" s="351">
        <v>1000</v>
      </c>
      <c r="AF2089" s="352">
        <f t="shared" si="7150"/>
        <v>-50</v>
      </c>
      <c r="AG2089" s="352">
        <v>0</v>
      </c>
      <c r="AH2089" s="766">
        <f t="shared" si="7151"/>
        <v>930.09</v>
      </c>
      <c r="AI2089" s="353">
        <f t="shared" si="7152"/>
        <v>0.93009000000000008</v>
      </c>
      <c r="AK2089"/>
    </row>
    <row r="2090" spans="1:37" x14ac:dyDescent="0.25">
      <c r="A2090" s="359" t="s">
        <v>3014</v>
      </c>
      <c r="B2090" s="111">
        <v>2016</v>
      </c>
      <c r="C2090" s="111">
        <v>10</v>
      </c>
      <c r="D2090" s="112" t="s">
        <v>2960</v>
      </c>
      <c r="E2090" s="113">
        <v>42644</v>
      </c>
      <c r="F2090" s="113">
        <v>42646</v>
      </c>
      <c r="G2090" s="114">
        <f t="shared" ca="1" si="7140"/>
        <v>0</v>
      </c>
      <c r="H2090" s="115" t="s">
        <v>84</v>
      </c>
      <c r="I2090" s="115" t="s">
        <v>477</v>
      </c>
      <c r="J2090" s="115" t="s">
        <v>3016</v>
      </c>
      <c r="K2090" s="116" t="str">
        <f t="shared" ca="1" si="7141"/>
        <v>Completed</v>
      </c>
      <c r="L2090" s="111" t="s">
        <v>92</v>
      </c>
      <c r="M2090" s="111" t="s">
        <v>58</v>
      </c>
      <c r="N2090" s="111" t="s">
        <v>108</v>
      </c>
      <c r="O2090" s="111" t="s">
        <v>109</v>
      </c>
      <c r="P2090" s="111" t="s">
        <v>100</v>
      </c>
      <c r="Q2090" s="111" t="s">
        <v>101</v>
      </c>
      <c r="R2090" s="117">
        <v>1.2E-2</v>
      </c>
      <c r="S2090" s="117">
        <v>3.3000000000000002E-2</v>
      </c>
      <c r="T2090" s="118">
        <v>50000</v>
      </c>
      <c r="U2090" s="118">
        <v>0</v>
      </c>
      <c r="V2090" s="116">
        <f t="shared" si="7142"/>
        <v>50000</v>
      </c>
      <c r="W2090" s="116">
        <f t="shared" si="7143"/>
        <v>0</v>
      </c>
      <c r="X2090" s="118"/>
      <c r="Y2090" s="119" t="e">
        <f t="shared" si="7144"/>
        <v>#DIV/0!</v>
      </c>
      <c r="Z2090" s="120" t="e">
        <f t="shared" si="7145"/>
        <v>#DIV/0!</v>
      </c>
      <c r="AA2090" s="121">
        <f t="shared" si="7146"/>
        <v>600</v>
      </c>
      <c r="AB2090" s="122">
        <f t="shared" si="7147"/>
        <v>0</v>
      </c>
      <c r="AC2090" s="121">
        <f t="shared" si="7148"/>
        <v>-600</v>
      </c>
      <c r="AD2090" s="123">
        <f t="shared" si="7149"/>
        <v>1650</v>
      </c>
      <c r="AE2090" s="293">
        <v>138.68</v>
      </c>
      <c r="AF2090" s="124">
        <f t="shared" si="7150"/>
        <v>-1511.32</v>
      </c>
      <c r="AG2090" s="124">
        <v>0</v>
      </c>
      <c r="AH2090" s="764">
        <f t="shared" si="7151"/>
        <v>138.68</v>
      </c>
      <c r="AI2090" s="340">
        <f t="shared" si="7152"/>
        <v>1</v>
      </c>
      <c r="AK2090"/>
    </row>
    <row r="2091" spans="1:37" ht="15.75" thickBot="1" x14ac:dyDescent="0.3">
      <c r="A2091" s="360" t="s">
        <v>3015</v>
      </c>
      <c r="B2091" s="157">
        <v>2016</v>
      </c>
      <c r="C2091" s="157">
        <v>10</v>
      </c>
      <c r="D2091" s="342" t="s">
        <v>2960</v>
      </c>
      <c r="E2091" s="159">
        <v>42644</v>
      </c>
      <c r="F2091" s="159">
        <v>42646</v>
      </c>
      <c r="G2091" s="343">
        <f t="shared" ca="1" si="7140"/>
        <v>0</v>
      </c>
      <c r="H2091" s="156" t="s">
        <v>84</v>
      </c>
      <c r="I2091" s="156" t="s">
        <v>477</v>
      </c>
      <c r="J2091" s="156" t="s">
        <v>3016</v>
      </c>
      <c r="K2091" s="344" t="str">
        <f t="shared" ca="1" si="7141"/>
        <v>Completed</v>
      </c>
      <c r="L2091" s="157" t="s">
        <v>2592</v>
      </c>
      <c r="M2091" s="157" t="s">
        <v>58</v>
      </c>
      <c r="N2091" s="157" t="s">
        <v>108</v>
      </c>
      <c r="O2091" s="157" t="s">
        <v>109</v>
      </c>
      <c r="P2091" s="157" t="s">
        <v>100</v>
      </c>
      <c r="Q2091" s="157" t="s">
        <v>101</v>
      </c>
      <c r="R2091" s="158">
        <v>0.01</v>
      </c>
      <c r="S2091" s="158">
        <v>3.3000000000000002E-2</v>
      </c>
      <c r="T2091" s="345">
        <v>5000</v>
      </c>
      <c r="U2091" s="345">
        <v>5000</v>
      </c>
      <c r="V2091" s="344">
        <f t="shared" si="7142"/>
        <v>0</v>
      </c>
      <c r="W2091" s="344">
        <f t="shared" si="7143"/>
        <v>5000</v>
      </c>
      <c r="X2091" s="345"/>
      <c r="Y2091" s="346">
        <f t="shared" si="7144"/>
        <v>0</v>
      </c>
      <c r="Z2091" s="347" t="e">
        <f t="shared" si="7145"/>
        <v>#DIV/0!</v>
      </c>
      <c r="AA2091" s="348">
        <f t="shared" si="7146"/>
        <v>50</v>
      </c>
      <c r="AB2091" s="349">
        <f t="shared" si="7147"/>
        <v>50</v>
      </c>
      <c r="AC2091" s="348">
        <f t="shared" si="7148"/>
        <v>0</v>
      </c>
      <c r="AD2091" s="350">
        <f t="shared" si="7149"/>
        <v>165</v>
      </c>
      <c r="AE2091" s="351">
        <v>200</v>
      </c>
      <c r="AF2091" s="352">
        <f t="shared" si="7150"/>
        <v>35</v>
      </c>
      <c r="AG2091" s="352">
        <v>0</v>
      </c>
      <c r="AH2091" s="766">
        <f t="shared" si="7151"/>
        <v>150</v>
      </c>
      <c r="AI2091" s="353">
        <f t="shared" si="7152"/>
        <v>0.75</v>
      </c>
      <c r="AK2091"/>
    </row>
    <row r="2092" spans="1:37" x14ac:dyDescent="0.25">
      <c r="A2092" s="359" t="s">
        <v>3017</v>
      </c>
      <c r="B2092" s="111">
        <v>2016</v>
      </c>
      <c r="C2092" s="111">
        <v>10</v>
      </c>
      <c r="D2092" s="112" t="s">
        <v>2960</v>
      </c>
      <c r="E2092" s="113">
        <v>42644</v>
      </c>
      <c r="F2092" s="113">
        <v>42655</v>
      </c>
      <c r="G2092" s="114">
        <f t="shared" ca="1" si="7140"/>
        <v>0</v>
      </c>
      <c r="H2092" s="115" t="s">
        <v>84</v>
      </c>
      <c r="I2092" s="115" t="s">
        <v>170</v>
      </c>
      <c r="J2092" s="115" t="s">
        <v>3019</v>
      </c>
      <c r="K2092" s="116" t="str">
        <f t="shared" ca="1" si="7141"/>
        <v>Completed</v>
      </c>
      <c r="L2092" s="111" t="s">
        <v>82</v>
      </c>
      <c r="M2092" s="111" t="s">
        <v>58</v>
      </c>
      <c r="N2092" s="111" t="s">
        <v>78</v>
      </c>
      <c r="O2092" s="111" t="s">
        <v>60</v>
      </c>
      <c r="P2092" s="111" t="s">
        <v>61</v>
      </c>
      <c r="Q2092" s="111" t="s">
        <v>62</v>
      </c>
      <c r="R2092" s="117">
        <v>0.5</v>
      </c>
      <c r="S2092" s="117">
        <v>2</v>
      </c>
      <c r="T2092" s="118">
        <v>500000</v>
      </c>
      <c r="U2092" s="118">
        <v>500050</v>
      </c>
      <c r="V2092" s="116">
        <f t="shared" si="7142"/>
        <v>0</v>
      </c>
      <c r="W2092" s="116">
        <f t="shared" si="7143"/>
        <v>500000</v>
      </c>
      <c r="X2092" s="118"/>
      <c r="Y2092" s="119">
        <f t="shared" si="7144"/>
        <v>0</v>
      </c>
      <c r="Z2092" s="120" t="e">
        <f t="shared" si="7145"/>
        <v>#DIV/0!</v>
      </c>
      <c r="AA2092" s="121">
        <f t="shared" si="7146"/>
        <v>250</v>
      </c>
      <c r="AB2092" s="122">
        <f t="shared" si="7147"/>
        <v>250</v>
      </c>
      <c r="AC2092" s="121">
        <f t="shared" si="7148"/>
        <v>0</v>
      </c>
      <c r="AD2092" s="123">
        <f t="shared" si="7149"/>
        <v>1000</v>
      </c>
      <c r="AE2092" s="293">
        <v>1000</v>
      </c>
      <c r="AF2092" s="124">
        <f t="shared" si="7150"/>
        <v>0</v>
      </c>
      <c r="AG2092" s="124">
        <v>0</v>
      </c>
      <c r="AH2092" s="764">
        <f t="shared" si="7151"/>
        <v>750</v>
      </c>
      <c r="AI2092" s="340">
        <f t="shared" si="7152"/>
        <v>0.75</v>
      </c>
      <c r="AK2092"/>
    </row>
    <row r="2093" spans="1:37" ht="15.75" thickBot="1" x14ac:dyDescent="0.3">
      <c r="A2093" s="360" t="s">
        <v>3018</v>
      </c>
      <c r="B2093" s="157">
        <v>2016</v>
      </c>
      <c r="C2093" s="157">
        <v>10</v>
      </c>
      <c r="D2093" s="342" t="s">
        <v>2960</v>
      </c>
      <c r="E2093" s="159">
        <v>42644</v>
      </c>
      <c r="F2093" s="159">
        <v>42655</v>
      </c>
      <c r="G2093" s="343">
        <f t="shared" ca="1" si="7140"/>
        <v>0</v>
      </c>
      <c r="H2093" s="156" t="s">
        <v>84</v>
      </c>
      <c r="I2093" s="156" t="s">
        <v>170</v>
      </c>
      <c r="J2093" s="156" t="s">
        <v>3019</v>
      </c>
      <c r="K2093" s="344" t="str">
        <f t="shared" ca="1" si="7141"/>
        <v>Completed</v>
      </c>
      <c r="L2093" s="157" t="s">
        <v>64</v>
      </c>
      <c r="M2093" s="157" t="s">
        <v>58</v>
      </c>
      <c r="N2093" s="157" t="s">
        <v>59</v>
      </c>
      <c r="O2093" s="157" t="s">
        <v>60</v>
      </c>
      <c r="P2093" s="157" t="s">
        <v>61</v>
      </c>
      <c r="Q2093" s="157" t="s">
        <v>62</v>
      </c>
      <c r="R2093" s="158">
        <v>0.2</v>
      </c>
      <c r="S2093" s="158">
        <v>2</v>
      </c>
      <c r="T2093" s="345">
        <v>1000000</v>
      </c>
      <c r="U2093" s="345">
        <v>991939</v>
      </c>
      <c r="V2093" s="344">
        <f t="shared" si="7142"/>
        <v>8061</v>
      </c>
      <c r="W2093" s="344">
        <f t="shared" si="7143"/>
        <v>991939</v>
      </c>
      <c r="X2093" s="345">
        <v>227</v>
      </c>
      <c r="Y2093" s="346">
        <f t="shared" si="7144"/>
        <v>2.2884471726588026E-4</v>
      </c>
      <c r="Z2093" s="347">
        <f t="shared" si="7145"/>
        <v>5.1567841409691626</v>
      </c>
      <c r="AA2093" s="348">
        <f t="shared" si="7146"/>
        <v>200</v>
      </c>
      <c r="AB2093" s="349">
        <f t="shared" si="7147"/>
        <v>198.3878</v>
      </c>
      <c r="AC2093" s="348">
        <f t="shared" si="7148"/>
        <v>-1.6122000000000014</v>
      </c>
      <c r="AD2093" s="350">
        <f t="shared" si="7149"/>
        <v>2000</v>
      </c>
      <c r="AE2093" s="351">
        <v>1170.5899999999999</v>
      </c>
      <c r="AF2093" s="352">
        <f t="shared" si="7150"/>
        <v>-829.41000000000008</v>
      </c>
      <c r="AG2093" s="352">
        <v>0</v>
      </c>
      <c r="AH2093" s="766">
        <f t="shared" si="7151"/>
        <v>972.20219999999995</v>
      </c>
      <c r="AI2093" s="353">
        <f t="shared" si="7152"/>
        <v>0.83052324041722547</v>
      </c>
      <c r="AK2093"/>
    </row>
    <row r="2094" spans="1:37" x14ac:dyDescent="0.25">
      <c r="A2094" s="359" t="s">
        <v>3020</v>
      </c>
      <c r="B2094" s="111">
        <v>2016</v>
      </c>
      <c r="C2094" s="111">
        <v>10</v>
      </c>
      <c r="D2094" s="112" t="s">
        <v>2960</v>
      </c>
      <c r="E2094" s="113">
        <v>42646</v>
      </c>
      <c r="F2094" s="113">
        <v>42653</v>
      </c>
      <c r="G2094" s="114">
        <f t="shared" ca="1" si="7140"/>
        <v>0</v>
      </c>
      <c r="H2094" s="115" t="s">
        <v>84</v>
      </c>
      <c r="I2094" s="115" t="s">
        <v>170</v>
      </c>
      <c r="J2094" s="115" t="s">
        <v>3022</v>
      </c>
      <c r="K2094" s="116" t="str">
        <f t="shared" ca="1" si="7141"/>
        <v>Completed</v>
      </c>
      <c r="L2094" s="111" t="s">
        <v>64</v>
      </c>
      <c r="M2094" s="111" t="s">
        <v>58</v>
      </c>
      <c r="N2094" s="111" t="s">
        <v>59</v>
      </c>
      <c r="O2094" s="111" t="s">
        <v>60</v>
      </c>
      <c r="P2094" s="111" t="s">
        <v>61</v>
      </c>
      <c r="Q2094" s="111" t="s">
        <v>62</v>
      </c>
      <c r="R2094" s="117">
        <v>0.2</v>
      </c>
      <c r="S2094" s="117">
        <v>2</v>
      </c>
      <c r="T2094" s="118">
        <v>700000</v>
      </c>
      <c r="U2094" s="118">
        <v>700048</v>
      </c>
      <c r="V2094" s="116">
        <f t="shared" si="7142"/>
        <v>0</v>
      </c>
      <c r="W2094" s="116">
        <f t="shared" si="7143"/>
        <v>700000</v>
      </c>
      <c r="X2094" s="118">
        <v>99</v>
      </c>
      <c r="Y2094" s="119">
        <f t="shared" si="7144"/>
        <v>1.4141887413434507E-4</v>
      </c>
      <c r="Z2094" s="120">
        <f t="shared" si="7145"/>
        <v>10.1010101010101</v>
      </c>
      <c r="AA2094" s="121">
        <f t="shared" si="7146"/>
        <v>140</v>
      </c>
      <c r="AB2094" s="122">
        <f t="shared" si="7147"/>
        <v>140</v>
      </c>
      <c r="AC2094" s="121">
        <f t="shared" si="7148"/>
        <v>0</v>
      </c>
      <c r="AD2094" s="123">
        <f t="shared" si="7149"/>
        <v>1400</v>
      </c>
      <c r="AE2094" s="293">
        <v>1000</v>
      </c>
      <c r="AF2094" s="124">
        <f t="shared" si="7150"/>
        <v>-400</v>
      </c>
      <c r="AG2094" s="124">
        <v>0</v>
      </c>
      <c r="AH2094" s="764">
        <f t="shared" si="7151"/>
        <v>860</v>
      </c>
      <c r="AI2094" s="340">
        <f t="shared" si="7152"/>
        <v>0.86</v>
      </c>
      <c r="AK2094"/>
    </row>
    <row r="2095" spans="1:37" ht="15.75" thickBot="1" x14ac:dyDescent="0.3">
      <c r="A2095" s="360" t="s">
        <v>3021</v>
      </c>
      <c r="B2095" s="157">
        <v>2016</v>
      </c>
      <c r="C2095" s="157">
        <v>10</v>
      </c>
      <c r="D2095" s="342" t="s">
        <v>2960</v>
      </c>
      <c r="E2095" s="159">
        <v>42646</v>
      </c>
      <c r="F2095" s="159">
        <v>42653</v>
      </c>
      <c r="G2095" s="343">
        <f t="shared" ca="1" si="7140"/>
        <v>0</v>
      </c>
      <c r="H2095" s="156" t="s">
        <v>84</v>
      </c>
      <c r="I2095" s="156" t="s">
        <v>170</v>
      </c>
      <c r="J2095" s="156" t="s">
        <v>3022</v>
      </c>
      <c r="K2095" s="344" t="str">
        <f t="shared" ca="1" si="7141"/>
        <v>Completed</v>
      </c>
      <c r="L2095" s="157" t="s">
        <v>82</v>
      </c>
      <c r="M2095" s="157" t="s">
        <v>58</v>
      </c>
      <c r="N2095" s="157" t="s">
        <v>78</v>
      </c>
      <c r="O2095" s="157" t="s">
        <v>60</v>
      </c>
      <c r="P2095" s="157" t="s">
        <v>79</v>
      </c>
      <c r="Q2095" s="157" t="s">
        <v>79</v>
      </c>
      <c r="R2095" s="158">
        <v>0.5</v>
      </c>
      <c r="S2095" s="158">
        <v>2</v>
      </c>
      <c r="T2095" s="345">
        <v>500000</v>
      </c>
      <c r="U2095" s="345">
        <v>500006</v>
      </c>
      <c r="V2095" s="344">
        <f t="shared" si="7142"/>
        <v>0</v>
      </c>
      <c r="W2095" s="344">
        <f t="shared" si="7143"/>
        <v>500000</v>
      </c>
      <c r="X2095" s="345"/>
      <c r="Y2095" s="346">
        <f t="shared" si="7144"/>
        <v>0</v>
      </c>
      <c r="Z2095" s="347" t="e">
        <f t="shared" si="7145"/>
        <v>#DIV/0!</v>
      </c>
      <c r="AA2095" s="348">
        <f t="shared" si="7146"/>
        <v>250</v>
      </c>
      <c r="AB2095" s="349">
        <f t="shared" si="7147"/>
        <v>250</v>
      </c>
      <c r="AC2095" s="348">
        <f t="shared" si="7148"/>
        <v>0</v>
      </c>
      <c r="AD2095" s="350">
        <f t="shared" si="7149"/>
        <v>1000</v>
      </c>
      <c r="AE2095" s="351">
        <f>IF((SUMIF($J$7:$J$1048576,J2095,$U$7:$U$1048576))&gt;(SUMIF($J$7:$J$1048576,J2095,$T$7:$T$1048576)),AD2095,(IF(O2095="cpv",(U2095*S2095),(U2095*S2095/1000))))</f>
        <v>1000</v>
      </c>
      <c r="AF2095" s="352">
        <f t="shared" si="7150"/>
        <v>0</v>
      </c>
      <c r="AG2095" s="352">
        <v>0</v>
      </c>
      <c r="AH2095" s="766">
        <f t="shared" si="7151"/>
        <v>750</v>
      </c>
      <c r="AI2095" s="353">
        <f t="shared" si="7152"/>
        <v>0.75</v>
      </c>
      <c r="AK2095"/>
    </row>
    <row r="2096" spans="1:37" x14ac:dyDescent="0.25">
      <c r="A2096" s="359" t="s">
        <v>3025</v>
      </c>
      <c r="B2096" s="111">
        <v>2016</v>
      </c>
      <c r="C2096" s="111">
        <v>10</v>
      </c>
      <c r="D2096" s="112" t="s">
        <v>2960</v>
      </c>
      <c r="E2096" s="113">
        <v>42646</v>
      </c>
      <c r="F2096" s="113">
        <v>42653</v>
      </c>
      <c r="G2096" s="114">
        <f t="shared" ca="1" si="7140"/>
        <v>0</v>
      </c>
      <c r="H2096" s="115" t="s">
        <v>84</v>
      </c>
      <c r="I2096" s="568" t="s">
        <v>170</v>
      </c>
      <c r="J2096" s="115" t="s">
        <v>3024</v>
      </c>
      <c r="K2096" s="116" t="s">
        <v>3</v>
      </c>
      <c r="L2096" s="111" t="s">
        <v>82</v>
      </c>
      <c r="M2096" s="111" t="s">
        <v>58</v>
      </c>
      <c r="N2096" s="111" t="s">
        <v>78</v>
      </c>
      <c r="O2096" s="111" t="s">
        <v>60</v>
      </c>
      <c r="P2096" s="111" t="s">
        <v>61</v>
      </c>
      <c r="Q2096" s="111" t="s">
        <v>62</v>
      </c>
      <c r="R2096" s="117">
        <v>0.5</v>
      </c>
      <c r="S2096" s="117">
        <v>2.5</v>
      </c>
      <c r="T2096" s="118">
        <v>500000</v>
      </c>
      <c r="U2096" s="118">
        <v>500009</v>
      </c>
      <c r="V2096" s="116">
        <f t="shared" si="7142"/>
        <v>0</v>
      </c>
      <c r="W2096" s="116">
        <f t="shared" si="7143"/>
        <v>500000</v>
      </c>
      <c r="X2096" s="118"/>
      <c r="Y2096" s="119">
        <f t="shared" si="7144"/>
        <v>0</v>
      </c>
      <c r="Z2096" s="120" t="e">
        <f t="shared" si="7145"/>
        <v>#DIV/0!</v>
      </c>
      <c r="AA2096" s="121">
        <f t="shared" si="7146"/>
        <v>250</v>
      </c>
      <c r="AB2096" s="122">
        <f t="shared" si="7147"/>
        <v>250</v>
      </c>
      <c r="AC2096" s="121">
        <f t="shared" si="7148"/>
        <v>0</v>
      </c>
      <c r="AD2096" s="123">
        <f t="shared" si="7149"/>
        <v>1250</v>
      </c>
      <c r="AE2096" s="293">
        <f>IF((SUMIF($J$7:$J$1048576,J2096,$U$7:$U$1048576))&gt;(SUMIF($J$7:$J$1048576,J2096,$T$7:$T$1048576)),AD2096,(IF(O2096="cpv",(U2096*S2096),(U2096*S2096/1000))))</f>
        <v>1250</v>
      </c>
      <c r="AF2096" s="124">
        <f t="shared" si="7150"/>
        <v>0</v>
      </c>
      <c r="AG2096" s="124">
        <v>0</v>
      </c>
      <c r="AH2096" s="764">
        <f t="shared" si="7151"/>
        <v>1000</v>
      </c>
      <c r="AI2096" s="340">
        <f t="shared" si="7152"/>
        <v>0.8</v>
      </c>
      <c r="AK2096"/>
    </row>
    <row r="2097" spans="1:37" ht="15.75" thickBot="1" x14ac:dyDescent="0.3">
      <c r="A2097" s="361" t="s">
        <v>3023</v>
      </c>
      <c r="B2097" s="97">
        <v>2016</v>
      </c>
      <c r="C2097" s="97">
        <v>10</v>
      </c>
      <c r="D2097" s="98" t="s">
        <v>2960</v>
      </c>
      <c r="E2097" s="99">
        <v>42646</v>
      </c>
      <c r="F2097" s="99">
        <v>42653</v>
      </c>
      <c r="G2097" s="100">
        <f t="shared" ca="1" si="7140"/>
        <v>0</v>
      </c>
      <c r="H2097" s="156" t="s">
        <v>84</v>
      </c>
      <c r="I2097" s="569" t="s">
        <v>170</v>
      </c>
      <c r="J2097" s="96" t="s">
        <v>3024</v>
      </c>
      <c r="K2097" s="101" t="s">
        <v>3</v>
      </c>
      <c r="L2097" s="97" t="s">
        <v>1773</v>
      </c>
      <c r="M2097" s="97" t="s">
        <v>58</v>
      </c>
      <c r="N2097" s="97" t="s">
        <v>286</v>
      </c>
      <c r="O2097" s="97" t="s">
        <v>60</v>
      </c>
      <c r="P2097" s="97" t="s">
        <v>61</v>
      </c>
      <c r="Q2097" s="97" t="s">
        <v>62</v>
      </c>
      <c r="R2097" s="102">
        <v>0.35</v>
      </c>
      <c r="S2097" s="102">
        <v>2.5</v>
      </c>
      <c r="T2097" s="103">
        <v>700000</v>
      </c>
      <c r="U2097" s="103">
        <v>700146</v>
      </c>
      <c r="V2097" s="101">
        <f t="shared" si="7142"/>
        <v>0</v>
      </c>
      <c r="W2097" s="101">
        <f t="shared" si="7143"/>
        <v>700000</v>
      </c>
      <c r="X2097" s="103">
        <v>576</v>
      </c>
      <c r="Y2097" s="104">
        <f t="shared" si="7144"/>
        <v>8.2268555415584749E-4</v>
      </c>
      <c r="Z2097" s="105">
        <f t="shared" si="7145"/>
        <v>2.1701388888888888</v>
      </c>
      <c r="AA2097" s="106">
        <f t="shared" si="7146"/>
        <v>244.99999999999997</v>
      </c>
      <c r="AB2097" s="107">
        <f t="shared" si="7147"/>
        <v>244.99999999999997</v>
      </c>
      <c r="AC2097" s="106">
        <f t="shared" si="7148"/>
        <v>0</v>
      </c>
      <c r="AD2097" s="108">
        <f t="shared" si="7149"/>
        <v>1750</v>
      </c>
      <c r="AE2097" s="298">
        <v>1250</v>
      </c>
      <c r="AF2097" s="109">
        <f t="shared" si="7150"/>
        <v>-500</v>
      </c>
      <c r="AG2097" s="109">
        <v>0</v>
      </c>
      <c r="AH2097" s="765">
        <f t="shared" si="7151"/>
        <v>1005</v>
      </c>
      <c r="AI2097" s="341">
        <f t="shared" si="7152"/>
        <v>0.80400000000000005</v>
      </c>
      <c r="AK2097"/>
    </row>
    <row r="2098" spans="1:37" ht="15.75" thickBot="1" x14ac:dyDescent="0.3">
      <c r="A2098" s="362" t="s">
        <v>3027</v>
      </c>
      <c r="B2098" s="141">
        <v>2016</v>
      </c>
      <c r="C2098" s="141">
        <v>10</v>
      </c>
      <c r="D2098" s="142" t="s">
        <v>2960</v>
      </c>
      <c r="E2098" s="143">
        <v>42646</v>
      </c>
      <c r="F2098" s="143">
        <v>42671</v>
      </c>
      <c r="G2098" s="144">
        <f t="shared" ca="1" si="7140"/>
        <v>0</v>
      </c>
      <c r="H2098" s="145" t="s">
        <v>84</v>
      </c>
      <c r="I2098" s="145" t="s">
        <v>170</v>
      </c>
      <c r="J2098" s="145" t="s">
        <v>3026</v>
      </c>
      <c r="K2098" s="146" t="str">
        <f t="shared" ca="1" si="7141"/>
        <v>Completed</v>
      </c>
      <c r="L2098" s="141" t="s">
        <v>57</v>
      </c>
      <c r="M2098" s="141" t="s">
        <v>58</v>
      </c>
      <c r="N2098" s="141" t="s">
        <v>108</v>
      </c>
      <c r="O2098" s="141" t="s">
        <v>109</v>
      </c>
      <c r="P2098" s="141" t="s">
        <v>100</v>
      </c>
      <c r="Q2098" s="141" t="s">
        <v>101</v>
      </c>
      <c r="R2098" s="147">
        <v>1.4999999999999999E-2</v>
      </c>
      <c r="S2098" s="147">
        <v>3.3000000000000002E-2</v>
      </c>
      <c r="T2098" s="571">
        <v>35000</v>
      </c>
      <c r="U2098" s="570">
        <v>35000</v>
      </c>
      <c r="V2098" s="101">
        <f t="shared" si="7142"/>
        <v>0</v>
      </c>
      <c r="W2098" s="101">
        <f t="shared" si="7143"/>
        <v>35000</v>
      </c>
      <c r="X2098" s="103"/>
      <c r="Y2098" s="104">
        <f t="shared" si="7144"/>
        <v>0</v>
      </c>
      <c r="Z2098" s="105" t="e">
        <f t="shared" si="7145"/>
        <v>#DIV/0!</v>
      </c>
      <c r="AA2098" s="106">
        <f t="shared" si="7146"/>
        <v>525</v>
      </c>
      <c r="AB2098" s="107">
        <f t="shared" si="7147"/>
        <v>525</v>
      </c>
      <c r="AC2098" s="106">
        <f t="shared" si="7148"/>
        <v>0</v>
      </c>
      <c r="AD2098" s="108">
        <f t="shared" si="7149"/>
        <v>1155</v>
      </c>
      <c r="AE2098" s="298">
        <v>970.3</v>
      </c>
      <c r="AF2098" s="109">
        <f t="shared" si="7150"/>
        <v>-184.70000000000005</v>
      </c>
      <c r="AG2098" s="109">
        <v>0</v>
      </c>
      <c r="AH2098" s="765">
        <f t="shared" si="7151"/>
        <v>445.29999999999995</v>
      </c>
      <c r="AI2098" s="110">
        <f t="shared" si="7152"/>
        <v>0.45893022776460884</v>
      </c>
      <c r="AK2098"/>
    </row>
    <row r="2099" spans="1:37" ht="15.75" thickBot="1" x14ac:dyDescent="0.3">
      <c r="A2099" s="145" t="s">
        <v>3028</v>
      </c>
      <c r="B2099" s="141">
        <v>2016</v>
      </c>
      <c r="C2099" s="141">
        <v>10</v>
      </c>
      <c r="D2099" s="142" t="s">
        <v>2960</v>
      </c>
      <c r="E2099" s="143">
        <v>42646</v>
      </c>
      <c r="F2099" s="143">
        <v>42671</v>
      </c>
      <c r="G2099" s="144">
        <f t="shared" ca="1" si="7140"/>
        <v>0</v>
      </c>
      <c r="H2099" s="145" t="s">
        <v>84</v>
      </c>
      <c r="I2099" s="145" t="s">
        <v>170</v>
      </c>
      <c r="J2099" s="145" t="s">
        <v>3029</v>
      </c>
      <c r="K2099" s="146" t="str">
        <f t="shared" ca="1" si="7141"/>
        <v>Completed</v>
      </c>
      <c r="L2099" s="141" t="s">
        <v>57</v>
      </c>
      <c r="M2099" s="141" t="s">
        <v>58</v>
      </c>
      <c r="N2099" s="141" t="s">
        <v>108</v>
      </c>
      <c r="O2099" s="141" t="s">
        <v>109</v>
      </c>
      <c r="P2099" s="141" t="s">
        <v>100</v>
      </c>
      <c r="Q2099" s="141" t="s">
        <v>101</v>
      </c>
      <c r="R2099" s="147">
        <v>1.4999999999999999E-2</v>
      </c>
      <c r="S2099" s="147">
        <v>3.3000000000000002E-2</v>
      </c>
      <c r="T2099" s="148">
        <v>35000</v>
      </c>
      <c r="U2099" s="103">
        <v>35000</v>
      </c>
      <c r="V2099" s="101">
        <f t="shared" si="7142"/>
        <v>0</v>
      </c>
      <c r="W2099" s="101">
        <f t="shared" si="7143"/>
        <v>35000</v>
      </c>
      <c r="X2099" s="103"/>
      <c r="Y2099" s="104">
        <f t="shared" si="7144"/>
        <v>0</v>
      </c>
      <c r="Z2099" s="105" t="e">
        <f t="shared" si="7145"/>
        <v>#DIV/0!</v>
      </c>
      <c r="AA2099" s="106">
        <f t="shared" si="7146"/>
        <v>525</v>
      </c>
      <c r="AB2099" s="107">
        <f t="shared" si="7147"/>
        <v>525</v>
      </c>
      <c r="AC2099" s="106">
        <f t="shared" si="7148"/>
        <v>0</v>
      </c>
      <c r="AD2099" s="108">
        <f t="shared" si="7149"/>
        <v>1155</v>
      </c>
      <c r="AE2099" s="298">
        <v>966.87</v>
      </c>
      <c r="AF2099" s="109">
        <f t="shared" si="7150"/>
        <v>-188.13</v>
      </c>
      <c r="AG2099" s="109">
        <v>0</v>
      </c>
      <c r="AH2099" s="765">
        <f t="shared" si="7151"/>
        <v>441.87</v>
      </c>
      <c r="AI2099" s="110">
        <f t="shared" si="7152"/>
        <v>0.45701076670079743</v>
      </c>
      <c r="AK2099"/>
    </row>
    <row r="2100" spans="1:37" ht="15.75" thickBot="1" x14ac:dyDescent="0.3">
      <c r="A2100" s="145" t="s">
        <v>3031</v>
      </c>
      <c r="B2100" s="141">
        <v>2016</v>
      </c>
      <c r="C2100" s="141">
        <v>10</v>
      </c>
      <c r="D2100" s="142" t="s">
        <v>2960</v>
      </c>
      <c r="E2100" s="143">
        <v>42646</v>
      </c>
      <c r="F2100" s="143">
        <v>42671</v>
      </c>
      <c r="G2100" s="144">
        <f t="shared" ca="1" si="7140"/>
        <v>0</v>
      </c>
      <c r="H2100" s="145" t="s">
        <v>84</v>
      </c>
      <c r="I2100" s="145" t="s">
        <v>170</v>
      </c>
      <c r="J2100" s="145" t="s">
        <v>3030</v>
      </c>
      <c r="K2100" s="146" t="str">
        <f t="shared" ca="1" si="7141"/>
        <v>Completed</v>
      </c>
      <c r="L2100" s="141" t="s">
        <v>57</v>
      </c>
      <c r="M2100" s="141" t="s">
        <v>58</v>
      </c>
      <c r="N2100" s="141" t="s">
        <v>108</v>
      </c>
      <c r="O2100" s="141" t="s">
        <v>109</v>
      </c>
      <c r="P2100" s="141" t="s">
        <v>100</v>
      </c>
      <c r="Q2100" s="141" t="s">
        <v>101</v>
      </c>
      <c r="R2100" s="147">
        <v>1.4999999999999999E-2</v>
      </c>
      <c r="S2100" s="147">
        <v>3.3000000000000002E-2</v>
      </c>
      <c r="T2100" s="148">
        <v>35000</v>
      </c>
      <c r="U2100" s="103">
        <v>35000</v>
      </c>
      <c r="V2100" s="101">
        <f t="shared" si="7142"/>
        <v>0</v>
      </c>
      <c r="W2100" s="101">
        <f t="shared" si="7143"/>
        <v>35000</v>
      </c>
      <c r="X2100" s="103"/>
      <c r="Y2100" s="104">
        <f t="shared" si="7144"/>
        <v>0</v>
      </c>
      <c r="Z2100" s="105" t="e">
        <f t="shared" si="7145"/>
        <v>#DIV/0!</v>
      </c>
      <c r="AA2100" s="106">
        <f t="shared" si="7146"/>
        <v>525</v>
      </c>
      <c r="AB2100" s="107">
        <f t="shared" si="7147"/>
        <v>525</v>
      </c>
      <c r="AC2100" s="106">
        <f t="shared" si="7148"/>
        <v>0</v>
      </c>
      <c r="AD2100" s="108">
        <f t="shared" si="7149"/>
        <v>1155</v>
      </c>
      <c r="AE2100" s="298">
        <v>963.9</v>
      </c>
      <c r="AF2100" s="109">
        <f t="shared" si="7150"/>
        <v>-191.10000000000002</v>
      </c>
      <c r="AG2100" s="109">
        <v>0</v>
      </c>
      <c r="AH2100" s="765">
        <f t="shared" si="7151"/>
        <v>438.9</v>
      </c>
      <c r="AI2100" s="110">
        <f t="shared" si="7152"/>
        <v>0.45533769063180829</v>
      </c>
      <c r="AK2100"/>
    </row>
    <row r="2101" spans="1:37" ht="15.75" thickBot="1" x14ac:dyDescent="0.3">
      <c r="A2101" s="412" t="s">
        <v>3032</v>
      </c>
      <c r="B2101" s="357">
        <v>2016</v>
      </c>
      <c r="C2101" s="357">
        <v>10</v>
      </c>
      <c r="D2101" s="409" t="s">
        <v>2960</v>
      </c>
      <c r="E2101" s="410">
        <v>42646</v>
      </c>
      <c r="F2101" s="410">
        <v>42671</v>
      </c>
      <c r="G2101" s="411">
        <f t="shared" ca="1" si="7140"/>
        <v>0</v>
      </c>
      <c r="H2101" s="412" t="s">
        <v>84</v>
      </c>
      <c r="I2101" s="412" t="s">
        <v>170</v>
      </c>
      <c r="J2101" s="412" t="s">
        <v>3033</v>
      </c>
      <c r="K2101" s="413" t="str">
        <f t="shared" ca="1" si="7141"/>
        <v>Completed</v>
      </c>
      <c r="L2101" s="357" t="s">
        <v>57</v>
      </c>
      <c r="M2101" s="357" t="s">
        <v>58</v>
      </c>
      <c r="N2101" s="357" t="s">
        <v>108</v>
      </c>
      <c r="O2101" s="357" t="s">
        <v>109</v>
      </c>
      <c r="P2101" s="357" t="s">
        <v>100</v>
      </c>
      <c r="Q2101" s="357" t="s">
        <v>101</v>
      </c>
      <c r="R2101" s="407">
        <v>1.4999999999999999E-2</v>
      </c>
      <c r="S2101" s="407">
        <v>3.3000000000000002E-2</v>
      </c>
      <c r="T2101" s="414">
        <v>35000</v>
      </c>
      <c r="U2101" s="331">
        <v>33136</v>
      </c>
      <c r="V2101" s="329">
        <f t="shared" si="7142"/>
        <v>1864</v>
      </c>
      <c r="W2101" s="329">
        <f t="shared" si="7143"/>
        <v>33136</v>
      </c>
      <c r="X2101" s="331"/>
      <c r="Y2101" s="332">
        <f t="shared" si="7144"/>
        <v>0</v>
      </c>
      <c r="Z2101" s="333" t="e">
        <f t="shared" si="7145"/>
        <v>#DIV/0!</v>
      </c>
      <c r="AA2101" s="334">
        <f t="shared" si="7146"/>
        <v>525</v>
      </c>
      <c r="AB2101" s="335">
        <f t="shared" si="7147"/>
        <v>497.03999999999996</v>
      </c>
      <c r="AC2101" s="334">
        <f t="shared" si="7148"/>
        <v>-27.960000000000036</v>
      </c>
      <c r="AD2101" s="336">
        <f t="shared" si="7149"/>
        <v>1155</v>
      </c>
      <c r="AE2101" s="337">
        <v>975.71</v>
      </c>
      <c r="AF2101" s="338">
        <f t="shared" si="7150"/>
        <v>-179.28999999999996</v>
      </c>
      <c r="AG2101" s="338">
        <v>0</v>
      </c>
      <c r="AH2101" s="580">
        <f t="shared" si="7151"/>
        <v>478.67000000000007</v>
      </c>
      <c r="AI2101" s="339">
        <f t="shared" si="7152"/>
        <v>0.49058634225333353</v>
      </c>
      <c r="AK2101"/>
    </row>
    <row r="2102" spans="1:37" ht="15.75" thickBot="1" x14ac:dyDescent="0.3">
      <c r="A2102" s="115" t="s">
        <v>3035</v>
      </c>
      <c r="B2102" s="111">
        <v>2016</v>
      </c>
      <c r="C2102" s="111">
        <v>10</v>
      </c>
      <c r="D2102" s="112" t="s">
        <v>2960</v>
      </c>
      <c r="E2102" s="143">
        <v>42646</v>
      </c>
      <c r="F2102" s="143">
        <v>42671</v>
      </c>
      <c r="G2102" s="114">
        <f t="shared" ca="1" si="7140"/>
        <v>0</v>
      </c>
      <c r="H2102" s="115" t="s">
        <v>84</v>
      </c>
      <c r="I2102" s="115" t="s">
        <v>170</v>
      </c>
      <c r="J2102" s="115" t="s">
        <v>3036</v>
      </c>
      <c r="K2102" s="116" t="str">
        <f t="shared" ca="1" si="7141"/>
        <v>Completed</v>
      </c>
      <c r="L2102" s="111" t="s">
        <v>82</v>
      </c>
      <c r="M2102" s="111" t="s">
        <v>58</v>
      </c>
      <c r="N2102" s="111" t="s">
        <v>78</v>
      </c>
      <c r="O2102" s="111" t="s">
        <v>60</v>
      </c>
      <c r="P2102" s="111" t="s">
        <v>79</v>
      </c>
      <c r="Q2102" s="111" t="s">
        <v>79</v>
      </c>
      <c r="R2102" s="117">
        <v>0.5</v>
      </c>
      <c r="S2102" s="117">
        <v>4.5</v>
      </c>
      <c r="T2102" s="118">
        <v>700000</v>
      </c>
      <c r="U2102" s="118">
        <v>700035</v>
      </c>
      <c r="V2102" s="116">
        <f t="shared" si="7142"/>
        <v>0</v>
      </c>
      <c r="W2102" s="116">
        <f t="shared" si="7143"/>
        <v>700000</v>
      </c>
      <c r="X2102" s="118"/>
      <c r="Y2102" s="119">
        <f t="shared" si="7144"/>
        <v>0</v>
      </c>
      <c r="Z2102" s="120" t="e">
        <f t="shared" si="7145"/>
        <v>#DIV/0!</v>
      </c>
      <c r="AA2102" s="121">
        <f t="shared" si="7146"/>
        <v>350</v>
      </c>
      <c r="AB2102" s="122">
        <f t="shared" si="7147"/>
        <v>350</v>
      </c>
      <c r="AC2102" s="121">
        <f t="shared" si="7148"/>
        <v>0</v>
      </c>
      <c r="AD2102" s="123">
        <f t="shared" si="7149"/>
        <v>3150</v>
      </c>
      <c r="AE2102" s="293">
        <v>1356.3689999999999</v>
      </c>
      <c r="AF2102" s="124">
        <f t="shared" si="7150"/>
        <v>-1793.6310000000001</v>
      </c>
      <c r="AG2102" s="124">
        <v>0</v>
      </c>
      <c r="AH2102" s="764">
        <f t="shared" si="7151"/>
        <v>1006.3689999999999</v>
      </c>
      <c r="AI2102" s="125">
        <f t="shared" si="7152"/>
        <v>0.74195812496451918</v>
      </c>
      <c r="AK2102"/>
    </row>
    <row r="2103" spans="1:37" ht="15.75" thickBot="1" x14ac:dyDescent="0.3">
      <c r="A2103" s="156" t="s">
        <v>3034</v>
      </c>
      <c r="B2103" s="157">
        <v>2016</v>
      </c>
      <c r="C2103" s="157">
        <v>10</v>
      </c>
      <c r="D2103" s="342" t="s">
        <v>2960</v>
      </c>
      <c r="E2103" s="159">
        <v>42646</v>
      </c>
      <c r="F2103" s="159">
        <v>42671</v>
      </c>
      <c r="G2103" s="343">
        <f t="shared" ca="1" si="7140"/>
        <v>0</v>
      </c>
      <c r="H2103" s="156" t="s">
        <v>84</v>
      </c>
      <c r="I2103" s="156" t="s">
        <v>170</v>
      </c>
      <c r="J2103" s="156" t="s">
        <v>3036</v>
      </c>
      <c r="K2103" s="344" t="str">
        <f t="shared" ca="1" si="7141"/>
        <v>Completed</v>
      </c>
      <c r="L2103" s="157" t="s">
        <v>57</v>
      </c>
      <c r="M2103" s="157" t="s">
        <v>58</v>
      </c>
      <c r="N2103" s="157" t="s">
        <v>78</v>
      </c>
      <c r="O2103" s="157" t="s">
        <v>60</v>
      </c>
      <c r="P2103" s="157" t="s">
        <v>79</v>
      </c>
      <c r="Q2103" s="157" t="s">
        <v>79</v>
      </c>
      <c r="R2103" s="158">
        <v>2.5</v>
      </c>
      <c r="S2103" s="158">
        <v>4.5</v>
      </c>
      <c r="T2103" s="345">
        <v>450000</v>
      </c>
      <c r="U2103" s="345">
        <v>435458</v>
      </c>
      <c r="V2103" s="344">
        <f t="shared" si="7142"/>
        <v>14542</v>
      </c>
      <c r="W2103" s="344">
        <f t="shared" si="7143"/>
        <v>435458</v>
      </c>
      <c r="X2103" s="345"/>
      <c r="Y2103" s="346">
        <f t="shared" si="7144"/>
        <v>0</v>
      </c>
      <c r="Z2103" s="347" t="e">
        <f t="shared" si="7145"/>
        <v>#DIV/0!</v>
      </c>
      <c r="AA2103" s="348">
        <f t="shared" si="7146"/>
        <v>1125</v>
      </c>
      <c r="AB2103" s="349">
        <f t="shared" si="7147"/>
        <v>1088.645</v>
      </c>
      <c r="AC2103" s="348">
        <f t="shared" si="7148"/>
        <v>-36.355000000000018</v>
      </c>
      <c r="AD2103" s="350">
        <f t="shared" si="7149"/>
        <v>2025</v>
      </c>
      <c r="AE2103" s="351">
        <f>IF((SUMIF($J$7:$J$1048576,J2103,$U$7:$U$1048576))&gt;(SUMIF($J$7:$J$1048576,J2103,$T$7:$T$1048576)),AD2103,(IF(O2103="cpv",(U2103*S2103),(U2103*S2103/1000))))</f>
        <v>1959.5609999999999</v>
      </c>
      <c r="AF2103" s="352">
        <f t="shared" si="7150"/>
        <v>-65.439000000000078</v>
      </c>
      <c r="AG2103" s="352">
        <v>0</v>
      </c>
      <c r="AH2103" s="766">
        <f t="shared" si="7151"/>
        <v>870.91599999999994</v>
      </c>
      <c r="AI2103" s="487">
        <f t="shared" si="7152"/>
        <v>0.44444444444444442</v>
      </c>
      <c r="AK2103"/>
    </row>
    <row r="2104" spans="1:37" ht="15.75" thickBot="1" x14ac:dyDescent="0.3">
      <c r="A2104" s="145" t="s">
        <v>3037</v>
      </c>
      <c r="B2104" s="141">
        <v>2016</v>
      </c>
      <c r="C2104" s="141">
        <v>10</v>
      </c>
      <c r="D2104" s="142" t="s">
        <v>2960</v>
      </c>
      <c r="E2104" s="143">
        <v>42646</v>
      </c>
      <c r="F2104" s="143">
        <v>42649</v>
      </c>
      <c r="G2104" s="144">
        <f t="shared" ca="1" si="7140"/>
        <v>0</v>
      </c>
      <c r="H2104" s="145" t="s">
        <v>84</v>
      </c>
      <c r="I2104" s="145" t="s">
        <v>170</v>
      </c>
      <c r="J2104" s="145" t="s">
        <v>3039</v>
      </c>
      <c r="K2104" s="146" t="str">
        <f t="shared" ca="1" si="7141"/>
        <v>Completed</v>
      </c>
      <c r="L2104" s="141" t="s">
        <v>82</v>
      </c>
      <c r="M2104" s="141" t="s">
        <v>58</v>
      </c>
      <c r="N2104" s="141" t="s">
        <v>78</v>
      </c>
      <c r="O2104" s="141" t="s">
        <v>60</v>
      </c>
      <c r="P2104" s="141" t="s">
        <v>79</v>
      </c>
      <c r="Q2104" s="141" t="s">
        <v>79</v>
      </c>
      <c r="R2104" s="147">
        <v>0.5</v>
      </c>
      <c r="S2104" s="147">
        <v>2.5</v>
      </c>
      <c r="T2104" s="148">
        <v>300000</v>
      </c>
      <c r="U2104" s="148">
        <v>300011</v>
      </c>
      <c r="V2104" s="146">
        <f t="shared" si="7142"/>
        <v>0</v>
      </c>
      <c r="W2104" s="146">
        <f t="shared" si="7143"/>
        <v>300000</v>
      </c>
      <c r="X2104" s="148"/>
      <c r="Y2104" s="149">
        <f t="shared" si="7144"/>
        <v>0</v>
      </c>
      <c r="Z2104" s="150" t="e">
        <f t="shared" si="7145"/>
        <v>#DIV/0!</v>
      </c>
      <c r="AA2104" s="151">
        <f t="shared" si="7146"/>
        <v>150</v>
      </c>
      <c r="AB2104" s="152">
        <f t="shared" si="7147"/>
        <v>150</v>
      </c>
      <c r="AC2104" s="151">
        <f t="shared" si="7148"/>
        <v>0</v>
      </c>
      <c r="AD2104" s="153">
        <f t="shared" si="7149"/>
        <v>750</v>
      </c>
      <c r="AE2104" s="295">
        <v>491.67</v>
      </c>
      <c r="AF2104" s="154">
        <f t="shared" si="7150"/>
        <v>-258.33</v>
      </c>
      <c r="AG2104" s="154">
        <v>0</v>
      </c>
      <c r="AH2104" s="405">
        <f t="shared" si="7151"/>
        <v>341.67</v>
      </c>
      <c r="AI2104" s="155">
        <f t="shared" si="7152"/>
        <v>0.69491732259442307</v>
      </c>
      <c r="AK2104"/>
    </row>
    <row r="2105" spans="1:37" ht="15.75" thickBot="1" x14ac:dyDescent="0.3">
      <c r="A2105" s="145" t="s">
        <v>3038</v>
      </c>
      <c r="B2105" s="141">
        <v>2016</v>
      </c>
      <c r="C2105" s="141">
        <v>10</v>
      </c>
      <c r="D2105" s="142" t="s">
        <v>2960</v>
      </c>
      <c r="E2105" s="143">
        <v>42646</v>
      </c>
      <c r="F2105" s="143">
        <v>42649</v>
      </c>
      <c r="G2105" s="144">
        <f t="shared" ca="1" si="7140"/>
        <v>0</v>
      </c>
      <c r="H2105" s="145" t="s">
        <v>84</v>
      </c>
      <c r="I2105" s="145" t="s">
        <v>170</v>
      </c>
      <c r="J2105" s="145" t="s">
        <v>3039</v>
      </c>
      <c r="K2105" s="146" t="str">
        <f t="shared" ca="1" si="7141"/>
        <v>Completed</v>
      </c>
      <c r="L2105" s="141" t="s">
        <v>82</v>
      </c>
      <c r="M2105" s="141" t="s">
        <v>58</v>
      </c>
      <c r="N2105" s="141" t="s">
        <v>78</v>
      </c>
      <c r="O2105" s="141" t="s">
        <v>60</v>
      </c>
      <c r="P2105" s="141" t="s">
        <v>79</v>
      </c>
      <c r="Q2105" s="141" t="s">
        <v>79</v>
      </c>
      <c r="R2105" s="147">
        <v>0.5</v>
      </c>
      <c r="S2105" s="147">
        <v>2</v>
      </c>
      <c r="T2105" s="148">
        <v>400000</v>
      </c>
      <c r="U2105" s="148">
        <v>415050</v>
      </c>
      <c r="V2105" s="146">
        <f t="shared" si="7142"/>
        <v>0</v>
      </c>
      <c r="W2105" s="146">
        <f t="shared" si="7143"/>
        <v>400000</v>
      </c>
      <c r="X2105" s="148"/>
      <c r="Y2105" s="149">
        <f t="shared" si="7144"/>
        <v>0</v>
      </c>
      <c r="Z2105" s="150" t="e">
        <f t="shared" si="7145"/>
        <v>#DIV/0!</v>
      </c>
      <c r="AA2105" s="151">
        <f t="shared" si="7146"/>
        <v>200</v>
      </c>
      <c r="AB2105" s="152">
        <f t="shared" si="7147"/>
        <v>200</v>
      </c>
      <c r="AC2105" s="151">
        <f t="shared" si="7148"/>
        <v>0</v>
      </c>
      <c r="AD2105" s="153">
        <f t="shared" si="7149"/>
        <v>800</v>
      </c>
      <c r="AE2105" s="295">
        <v>595.72</v>
      </c>
      <c r="AF2105" s="154">
        <f t="shared" si="7150"/>
        <v>-204.27999999999997</v>
      </c>
      <c r="AG2105" s="154">
        <v>0</v>
      </c>
      <c r="AH2105" s="405">
        <f t="shared" si="7151"/>
        <v>395.72</v>
      </c>
      <c r="AI2105" s="155">
        <f t="shared" si="7152"/>
        <v>0.66427180554622978</v>
      </c>
      <c r="AK2105"/>
    </row>
    <row r="2106" spans="1:37" x14ac:dyDescent="0.25">
      <c r="A2106" s="115" t="s">
        <v>3040</v>
      </c>
      <c r="B2106" s="111">
        <v>2016</v>
      </c>
      <c r="C2106" s="111">
        <v>10</v>
      </c>
      <c r="D2106" s="112" t="s">
        <v>2960</v>
      </c>
      <c r="E2106" s="113">
        <v>42646</v>
      </c>
      <c r="F2106" s="113">
        <v>42648</v>
      </c>
      <c r="G2106" s="114">
        <f t="shared" ca="1" si="7140"/>
        <v>0</v>
      </c>
      <c r="H2106" s="115" t="s">
        <v>84</v>
      </c>
      <c r="I2106" s="115" t="s">
        <v>170</v>
      </c>
      <c r="J2106" s="115" t="s">
        <v>3041</v>
      </c>
      <c r="K2106" s="116" t="str">
        <f t="shared" ca="1" si="7141"/>
        <v>Completed</v>
      </c>
      <c r="L2106" s="111" t="s">
        <v>57</v>
      </c>
      <c r="M2106" s="111" t="s">
        <v>58</v>
      </c>
      <c r="N2106" s="111" t="s">
        <v>59</v>
      </c>
      <c r="O2106" s="111" t="s">
        <v>60</v>
      </c>
      <c r="P2106" s="111" t="s">
        <v>61</v>
      </c>
      <c r="Q2106" s="111" t="s">
        <v>62</v>
      </c>
      <c r="R2106" s="117">
        <v>0.5</v>
      </c>
      <c r="S2106" s="117">
        <v>2</v>
      </c>
      <c r="T2106" s="118">
        <v>300000</v>
      </c>
      <c r="U2106" s="118">
        <v>0</v>
      </c>
      <c r="V2106" s="116">
        <f t="shared" si="7142"/>
        <v>300000</v>
      </c>
      <c r="W2106" s="116">
        <f t="shared" si="7143"/>
        <v>0</v>
      </c>
      <c r="X2106" s="118"/>
      <c r="Y2106" s="119" t="e">
        <f t="shared" si="7144"/>
        <v>#DIV/0!</v>
      </c>
      <c r="Z2106" s="120" t="e">
        <f t="shared" si="7145"/>
        <v>#DIV/0!</v>
      </c>
      <c r="AA2106" s="121">
        <f t="shared" si="7146"/>
        <v>150</v>
      </c>
      <c r="AB2106" s="122">
        <f t="shared" si="7147"/>
        <v>0</v>
      </c>
      <c r="AC2106" s="121">
        <f t="shared" si="7148"/>
        <v>-150</v>
      </c>
      <c r="AD2106" s="123">
        <f t="shared" si="7149"/>
        <v>600</v>
      </c>
      <c r="AE2106" s="293">
        <f>IF((SUMIF($J$7:$J$1048576,J2106,$U$7:$U$1048576))&gt;(SUMIF($J$7:$J$1048576,J2106,$T$7:$T$1048576)),AD2106,(IF(O2106="cpv",(U2106*S2106),(U2106*S2106/1000))))</f>
        <v>0</v>
      </c>
      <c r="AF2106" s="124">
        <f t="shared" si="7150"/>
        <v>-600</v>
      </c>
      <c r="AG2106" s="124">
        <v>0</v>
      </c>
      <c r="AH2106" s="764">
        <f t="shared" si="7151"/>
        <v>0</v>
      </c>
      <c r="AI2106" s="125" t="e">
        <f t="shared" si="7152"/>
        <v>#DIV/0!</v>
      </c>
      <c r="AK2106"/>
    </row>
    <row r="2107" spans="1:37" x14ac:dyDescent="0.25">
      <c r="A2107" s="96" t="s">
        <v>3042</v>
      </c>
      <c r="B2107" s="97">
        <v>2016</v>
      </c>
      <c r="C2107" s="97">
        <v>10</v>
      </c>
      <c r="D2107" s="98" t="s">
        <v>2960</v>
      </c>
      <c r="E2107" s="99">
        <v>42646</v>
      </c>
      <c r="F2107" s="99">
        <v>42648</v>
      </c>
      <c r="G2107" s="100">
        <f t="shared" ca="1" si="7140"/>
        <v>0</v>
      </c>
      <c r="H2107" s="96" t="s">
        <v>84</v>
      </c>
      <c r="I2107" s="96" t="s">
        <v>170</v>
      </c>
      <c r="J2107" s="96" t="s">
        <v>3041</v>
      </c>
      <c r="K2107" s="101" t="str">
        <f t="shared" ca="1" si="7141"/>
        <v>Completed</v>
      </c>
      <c r="L2107" s="97" t="s">
        <v>82</v>
      </c>
      <c r="M2107" s="97" t="s">
        <v>58</v>
      </c>
      <c r="N2107" s="97" t="s">
        <v>59</v>
      </c>
      <c r="O2107" s="97" t="s">
        <v>60</v>
      </c>
      <c r="P2107" s="97" t="s">
        <v>61</v>
      </c>
      <c r="Q2107" s="97" t="s">
        <v>62</v>
      </c>
      <c r="R2107" s="102">
        <v>0.5</v>
      </c>
      <c r="S2107" s="102">
        <v>2</v>
      </c>
      <c r="T2107" s="103">
        <v>300000</v>
      </c>
      <c r="U2107" s="103">
        <v>299999</v>
      </c>
      <c r="V2107" s="101">
        <f t="shared" si="7142"/>
        <v>1</v>
      </c>
      <c r="W2107" s="101">
        <f t="shared" si="7143"/>
        <v>299999</v>
      </c>
      <c r="X2107" s="103"/>
      <c r="Y2107" s="104">
        <f t="shared" si="7144"/>
        <v>0</v>
      </c>
      <c r="Z2107" s="105" t="e">
        <f t="shared" si="7145"/>
        <v>#DIV/0!</v>
      </c>
      <c r="AA2107" s="106">
        <f t="shared" si="7146"/>
        <v>150</v>
      </c>
      <c r="AB2107" s="107">
        <f t="shared" si="7147"/>
        <v>149.99950000000001</v>
      </c>
      <c r="AC2107" s="106">
        <f t="shared" si="7148"/>
        <v>-4.9999999998817657E-4</v>
      </c>
      <c r="AD2107" s="108">
        <f t="shared" si="7149"/>
        <v>600</v>
      </c>
      <c r="AE2107" s="298">
        <f>IF((SUMIF($J$7:$J$1048576,J2107,$U$7:$U$1048576))&gt;(SUMIF($J$7:$J$1048576,J2107,$T$7:$T$1048576)),AD2107,(IF(O2107="cpv",(U2107*S2107),(U2107*S2107/1000))))</f>
        <v>599.99800000000005</v>
      </c>
      <c r="AF2107" s="109">
        <f t="shared" si="7150"/>
        <v>-1.9999999999527063E-3</v>
      </c>
      <c r="AG2107" s="109">
        <v>0</v>
      </c>
      <c r="AH2107" s="765">
        <f t="shared" si="7151"/>
        <v>449.99850000000004</v>
      </c>
      <c r="AI2107" s="110">
        <f t="shared" si="7152"/>
        <v>0.75</v>
      </c>
      <c r="AK2107"/>
    </row>
    <row r="2108" spans="1:37" ht="15.75" thickBot="1" x14ac:dyDescent="0.3">
      <c r="A2108" s="156" t="s">
        <v>3043</v>
      </c>
      <c r="B2108" s="157">
        <v>2016</v>
      </c>
      <c r="C2108" s="157">
        <v>10</v>
      </c>
      <c r="D2108" s="342" t="s">
        <v>2960</v>
      </c>
      <c r="E2108" s="159">
        <v>42646</v>
      </c>
      <c r="F2108" s="159">
        <v>42648</v>
      </c>
      <c r="G2108" s="343">
        <f t="shared" ca="1" si="7140"/>
        <v>0</v>
      </c>
      <c r="H2108" s="156" t="s">
        <v>84</v>
      </c>
      <c r="I2108" s="156" t="s">
        <v>170</v>
      </c>
      <c r="J2108" s="156" t="s">
        <v>3041</v>
      </c>
      <c r="K2108" s="344" t="str">
        <f t="shared" ca="1" si="7141"/>
        <v>Completed</v>
      </c>
      <c r="L2108" s="157" t="s">
        <v>64</v>
      </c>
      <c r="M2108" s="157" t="s">
        <v>58</v>
      </c>
      <c r="N2108" s="157" t="s">
        <v>59</v>
      </c>
      <c r="O2108" s="157" t="s">
        <v>60</v>
      </c>
      <c r="P2108" s="157" t="s">
        <v>61</v>
      </c>
      <c r="Q2108" s="157" t="s">
        <v>62</v>
      </c>
      <c r="R2108" s="158">
        <v>0.2</v>
      </c>
      <c r="S2108" s="158">
        <v>2</v>
      </c>
      <c r="T2108" s="345">
        <v>1000000</v>
      </c>
      <c r="U2108" s="345">
        <v>1000110</v>
      </c>
      <c r="V2108" s="344">
        <f t="shared" si="7142"/>
        <v>0</v>
      </c>
      <c r="W2108" s="344">
        <f t="shared" si="7143"/>
        <v>1000000</v>
      </c>
      <c r="X2108" s="345">
        <v>138</v>
      </c>
      <c r="Y2108" s="346">
        <f t="shared" si="7144"/>
        <v>1.3798482166961634E-4</v>
      </c>
      <c r="Z2108" s="347">
        <f t="shared" si="7145"/>
        <v>7.993115942028985</v>
      </c>
      <c r="AA2108" s="348">
        <f t="shared" si="7146"/>
        <v>200</v>
      </c>
      <c r="AB2108" s="349">
        <f t="shared" si="7147"/>
        <v>200</v>
      </c>
      <c r="AC2108" s="348">
        <f t="shared" si="7148"/>
        <v>0</v>
      </c>
      <c r="AD2108" s="350">
        <f t="shared" si="7149"/>
        <v>2000</v>
      </c>
      <c r="AE2108" s="351">
        <v>1103.05</v>
      </c>
      <c r="AF2108" s="352">
        <f t="shared" si="7150"/>
        <v>-896.95</v>
      </c>
      <c r="AG2108" s="352">
        <v>0</v>
      </c>
      <c r="AH2108" s="766">
        <f t="shared" si="7151"/>
        <v>903.05</v>
      </c>
      <c r="AI2108" s="487">
        <f t="shared" si="7152"/>
        <v>0.81868455645709626</v>
      </c>
      <c r="AK2108"/>
    </row>
    <row r="2109" spans="1:37" x14ac:dyDescent="0.25">
      <c r="A2109" s="115" t="s">
        <v>3044</v>
      </c>
      <c r="B2109" s="111">
        <v>2016</v>
      </c>
      <c r="C2109" s="111">
        <v>10</v>
      </c>
      <c r="D2109" s="112" t="s">
        <v>2960</v>
      </c>
      <c r="E2109" s="113">
        <v>42646</v>
      </c>
      <c r="F2109" s="113">
        <v>42648</v>
      </c>
      <c r="G2109" s="114">
        <f t="shared" ca="1" si="7140"/>
        <v>0</v>
      </c>
      <c r="H2109" s="115" t="s">
        <v>84</v>
      </c>
      <c r="I2109" s="115" t="s">
        <v>170</v>
      </c>
      <c r="J2109" s="115" t="s">
        <v>3047</v>
      </c>
      <c r="K2109" s="116" t="str">
        <f t="shared" ca="1" si="7141"/>
        <v>Completed</v>
      </c>
      <c r="L2109" s="111" t="s">
        <v>82</v>
      </c>
      <c r="M2109" s="111" t="s">
        <v>58</v>
      </c>
      <c r="N2109" s="111" t="s">
        <v>59</v>
      </c>
      <c r="O2109" s="111" t="s">
        <v>60</v>
      </c>
      <c r="P2109" s="111" t="s">
        <v>61</v>
      </c>
      <c r="Q2109" s="111" t="s">
        <v>62</v>
      </c>
      <c r="R2109" s="102">
        <v>0.5</v>
      </c>
      <c r="S2109" s="117">
        <v>2</v>
      </c>
      <c r="T2109" s="118">
        <v>500000</v>
      </c>
      <c r="U2109" s="118">
        <v>494664</v>
      </c>
      <c r="V2109" s="116">
        <f t="shared" si="7142"/>
        <v>5336</v>
      </c>
      <c r="W2109" s="116">
        <f t="shared" si="7143"/>
        <v>494664</v>
      </c>
      <c r="X2109" s="118"/>
      <c r="Y2109" s="119">
        <f t="shared" si="7144"/>
        <v>0</v>
      </c>
      <c r="Z2109" s="120" t="e">
        <f t="shared" si="7145"/>
        <v>#DIV/0!</v>
      </c>
      <c r="AA2109" s="121">
        <f t="shared" si="7146"/>
        <v>250</v>
      </c>
      <c r="AB2109" s="122">
        <f t="shared" si="7147"/>
        <v>247.33199999999999</v>
      </c>
      <c r="AC2109" s="121">
        <f t="shared" si="7148"/>
        <v>-2.6680000000000064</v>
      </c>
      <c r="AD2109" s="123">
        <f t="shared" si="7149"/>
        <v>1000</v>
      </c>
      <c r="AE2109" s="293">
        <f>IF((SUMIF($J$7:$J$1048576,J2109,$U$7:$U$1048576))&gt;(SUMIF($J$7:$J$1048576,J2109,$T$7:$T$1048576)),AD2109,(IF(O2109="cpv",(U2109*S2109),(U2109*S2109/1000))))</f>
        <v>1000</v>
      </c>
      <c r="AF2109" s="124">
        <f t="shared" si="7150"/>
        <v>0</v>
      </c>
      <c r="AG2109" s="124">
        <v>0</v>
      </c>
      <c r="AH2109" s="764">
        <f t="shared" si="7151"/>
        <v>752.66800000000001</v>
      </c>
      <c r="AI2109" s="125">
        <f t="shared" si="7152"/>
        <v>0.752668</v>
      </c>
      <c r="AK2109"/>
    </row>
    <row r="2110" spans="1:37" x14ac:dyDescent="0.25">
      <c r="A2110" s="96" t="s">
        <v>3045</v>
      </c>
      <c r="B2110" s="97">
        <v>2016</v>
      </c>
      <c r="C2110" s="97">
        <v>10</v>
      </c>
      <c r="D2110" s="98" t="s">
        <v>2960</v>
      </c>
      <c r="E2110" s="99">
        <v>42646</v>
      </c>
      <c r="F2110" s="99">
        <v>42648</v>
      </c>
      <c r="G2110" s="100">
        <f t="shared" ca="1" si="7140"/>
        <v>0</v>
      </c>
      <c r="H2110" s="96" t="s">
        <v>84</v>
      </c>
      <c r="I2110" s="96" t="s">
        <v>170</v>
      </c>
      <c r="J2110" s="96" t="s">
        <v>3047</v>
      </c>
      <c r="K2110" s="101" t="str">
        <f t="shared" ca="1" si="7141"/>
        <v>Completed</v>
      </c>
      <c r="L2110" s="97" t="s">
        <v>64</v>
      </c>
      <c r="M2110" s="97" t="s">
        <v>58</v>
      </c>
      <c r="N2110" s="97" t="s">
        <v>59</v>
      </c>
      <c r="O2110" s="97" t="s">
        <v>60</v>
      </c>
      <c r="P2110" s="97" t="s">
        <v>61</v>
      </c>
      <c r="Q2110" s="97" t="s">
        <v>62</v>
      </c>
      <c r="R2110" s="102">
        <v>0.2</v>
      </c>
      <c r="S2110" s="102">
        <v>2</v>
      </c>
      <c r="T2110" s="103">
        <v>750000</v>
      </c>
      <c r="U2110" s="103">
        <v>750016</v>
      </c>
      <c r="V2110" s="101">
        <f t="shared" si="7142"/>
        <v>0</v>
      </c>
      <c r="W2110" s="101">
        <f t="shared" si="7143"/>
        <v>750000</v>
      </c>
      <c r="X2110" s="103">
        <v>101</v>
      </c>
      <c r="Y2110" s="104">
        <f t="shared" si="7144"/>
        <v>1.3466379383906478E-4</v>
      </c>
      <c r="Z2110" s="105">
        <f t="shared" si="7145"/>
        <v>5.0417821782178223</v>
      </c>
      <c r="AA2110" s="106">
        <f t="shared" si="7146"/>
        <v>150</v>
      </c>
      <c r="AB2110" s="107">
        <f t="shared" si="7147"/>
        <v>150</v>
      </c>
      <c r="AC2110" s="106">
        <f t="shared" si="7148"/>
        <v>0</v>
      </c>
      <c r="AD2110" s="108">
        <f t="shared" si="7149"/>
        <v>1500</v>
      </c>
      <c r="AE2110" s="298">
        <v>509.22</v>
      </c>
      <c r="AF2110" s="109">
        <f t="shared" si="7150"/>
        <v>-990.78</v>
      </c>
      <c r="AG2110" s="109">
        <v>0</v>
      </c>
      <c r="AH2110" s="765">
        <f t="shared" si="7151"/>
        <v>359.22</v>
      </c>
      <c r="AI2110" s="110">
        <f t="shared" si="7152"/>
        <v>0.7054318369270649</v>
      </c>
      <c r="AK2110"/>
    </row>
    <row r="2111" spans="1:37" ht="15.75" thickBot="1" x14ac:dyDescent="0.3">
      <c r="A2111" s="156" t="s">
        <v>3046</v>
      </c>
      <c r="B2111" s="157">
        <v>2016</v>
      </c>
      <c r="C2111" s="157">
        <v>10</v>
      </c>
      <c r="D2111" s="342" t="s">
        <v>2960</v>
      </c>
      <c r="E2111" s="159">
        <v>42646</v>
      </c>
      <c r="F2111" s="159">
        <v>42648</v>
      </c>
      <c r="G2111" s="343">
        <f t="shared" ref="G2111:G2134" ca="1" si="7284">IF($N$1&gt;F2111,0,(F2111-$N$1))</f>
        <v>0</v>
      </c>
      <c r="H2111" s="156" t="s">
        <v>84</v>
      </c>
      <c r="I2111" s="156" t="s">
        <v>170</v>
      </c>
      <c r="J2111" s="156" t="s">
        <v>3047</v>
      </c>
      <c r="K2111" s="344" t="str">
        <f t="shared" ref="K2111:K2134" ca="1" si="7285">IF(F2111=0,$L$3,(IF(G2111=0,$L$1,$L$2)))</f>
        <v>Completed</v>
      </c>
      <c r="L2111" s="157" t="s">
        <v>1773</v>
      </c>
      <c r="M2111" s="157" t="s">
        <v>58</v>
      </c>
      <c r="N2111" s="157" t="s">
        <v>59</v>
      </c>
      <c r="O2111" s="157" t="s">
        <v>60</v>
      </c>
      <c r="P2111" s="157" t="s">
        <v>61</v>
      </c>
      <c r="Q2111" s="157" t="s">
        <v>62</v>
      </c>
      <c r="R2111" s="158">
        <v>0.35</v>
      </c>
      <c r="S2111" s="158">
        <v>2</v>
      </c>
      <c r="T2111" s="345">
        <v>500000</v>
      </c>
      <c r="U2111" s="345">
        <v>524447</v>
      </c>
      <c r="V2111" s="344">
        <f t="shared" ref="V2111:V2134" si="7286">IF(U2111&gt;T2111,0,T2111-U2111)</f>
        <v>0</v>
      </c>
      <c r="W2111" s="344">
        <f t="shared" ref="W2111:W2134" si="7287">IF(U2111&gt;T2111,T2111,U2111)</f>
        <v>500000</v>
      </c>
      <c r="X2111" s="345">
        <v>678</v>
      </c>
      <c r="Y2111" s="346">
        <f t="shared" ref="Y2111:Y2134" si="7288">X2111/U2111</f>
        <v>1.2927903105556901E-3</v>
      </c>
      <c r="Z2111" s="347">
        <f t="shared" ref="Z2111:Z2134" si="7289">AE2111/X2111</f>
        <v>1.4749262536873156</v>
      </c>
      <c r="AA2111" s="348">
        <f t="shared" ref="AA2111:AA2134" si="7290">IF(O2111="cpv",(T2111*R2111),(T2111/1000*R2111))</f>
        <v>175</v>
      </c>
      <c r="AB2111" s="349">
        <f t="shared" ref="AB2111:AB2134" si="7291">IF(O2111="cpv",(IF(V2111&gt;0,U2111*R2111,AA2111)),(IF(V2111&gt;0,U2111/1000*R2111,AA2111)))</f>
        <v>175</v>
      </c>
      <c r="AC2111" s="348">
        <f t="shared" ref="AC2111:AC2134" si="7292">AB2111-AA2111</f>
        <v>0</v>
      </c>
      <c r="AD2111" s="350">
        <f t="shared" ref="AD2111:AD2134" si="7293">IF(O2111="cpv",(T2111*S2111),(T2111/1000*S2111))</f>
        <v>1000</v>
      </c>
      <c r="AE2111" s="351">
        <f>IF((SUMIF($J$7:$J$1048576,J2111,$U$7:$U$1048576))&gt;(SUMIF($J$7:$J$1048576,J2111,$T$7:$T$1048576)),AD2111,(IF(O2111="cpv",(U2111*S2111),(U2111*S2111/1000))))</f>
        <v>1000</v>
      </c>
      <c r="AF2111" s="352">
        <f t="shared" ref="AF2111:AF2134" si="7294">AE2111-AD2111</f>
        <v>0</v>
      </c>
      <c r="AG2111" s="352">
        <v>0</v>
      </c>
      <c r="AH2111" s="766">
        <f t="shared" ref="AH2111:AH2134" si="7295">AE2111-AB2111-AG2111</f>
        <v>825</v>
      </c>
      <c r="AI2111" s="487">
        <f t="shared" ref="AI2111:AI2134" si="7296">AH2111/AE2111</f>
        <v>0.82499999999999996</v>
      </c>
      <c r="AK2111"/>
    </row>
    <row r="2112" spans="1:37" x14ac:dyDescent="0.25">
      <c r="A2112" s="115" t="s">
        <v>3048</v>
      </c>
      <c r="B2112" s="111">
        <v>2016</v>
      </c>
      <c r="C2112" s="111">
        <v>10</v>
      </c>
      <c r="D2112" s="112" t="s">
        <v>2960</v>
      </c>
      <c r="E2112" s="113">
        <v>42646</v>
      </c>
      <c r="F2112" s="113">
        <v>42673</v>
      </c>
      <c r="G2112" s="114">
        <f t="shared" ca="1" si="7284"/>
        <v>0</v>
      </c>
      <c r="H2112" s="115" t="s">
        <v>84</v>
      </c>
      <c r="I2112" s="115" t="s">
        <v>170</v>
      </c>
      <c r="J2112" s="115" t="s">
        <v>3051</v>
      </c>
      <c r="K2112" s="116" t="str">
        <f t="shared" ca="1" si="7285"/>
        <v>Completed</v>
      </c>
      <c r="L2112" s="111" t="s">
        <v>175</v>
      </c>
      <c r="M2112" s="111" t="s">
        <v>58</v>
      </c>
      <c r="N2112" s="111" t="s">
        <v>59</v>
      </c>
      <c r="O2112" s="111" t="s">
        <v>60</v>
      </c>
      <c r="P2112" s="111" t="s">
        <v>61</v>
      </c>
      <c r="Q2112" s="111" t="s">
        <v>62</v>
      </c>
      <c r="R2112" s="117">
        <v>1</v>
      </c>
      <c r="S2112" s="117">
        <v>2</v>
      </c>
      <c r="T2112" s="118">
        <v>1000000</v>
      </c>
      <c r="U2112" s="118">
        <v>542676</v>
      </c>
      <c r="V2112" s="116">
        <f t="shared" si="7286"/>
        <v>457324</v>
      </c>
      <c r="W2112" s="116">
        <f t="shared" si="7287"/>
        <v>542676</v>
      </c>
      <c r="X2112" s="118">
        <v>100</v>
      </c>
      <c r="Y2112" s="119">
        <f t="shared" si="7288"/>
        <v>1.8427201497762938E-4</v>
      </c>
      <c r="Z2112" s="120">
        <f t="shared" si="7289"/>
        <v>10</v>
      </c>
      <c r="AA2112" s="121">
        <f t="shared" si="7290"/>
        <v>1000</v>
      </c>
      <c r="AB2112" s="122">
        <v>40.741740510582602</v>
      </c>
      <c r="AC2112" s="121">
        <f t="shared" si="7292"/>
        <v>-959.25825948941736</v>
      </c>
      <c r="AD2112" s="123">
        <f t="shared" si="7293"/>
        <v>2000</v>
      </c>
      <c r="AE2112" s="293">
        <v>1000</v>
      </c>
      <c r="AF2112" s="124">
        <f t="shared" si="7294"/>
        <v>-1000</v>
      </c>
      <c r="AG2112" s="124">
        <v>0</v>
      </c>
      <c r="AH2112" s="764">
        <f t="shared" si="7295"/>
        <v>959.25825948941736</v>
      </c>
      <c r="AI2112" s="125">
        <f t="shared" si="7296"/>
        <v>0.95925825948941734</v>
      </c>
      <c r="AK2112"/>
    </row>
    <row r="2113" spans="1:37" x14ac:dyDescent="0.25">
      <c r="A2113" s="96" t="s">
        <v>3421</v>
      </c>
      <c r="B2113" s="97">
        <v>2016</v>
      </c>
      <c r="C2113" s="97">
        <v>10</v>
      </c>
      <c r="D2113" s="98" t="s">
        <v>2960</v>
      </c>
      <c r="E2113" s="99">
        <v>42646</v>
      </c>
      <c r="F2113" s="99">
        <v>42673</v>
      </c>
      <c r="G2113" s="100">
        <f t="shared" ref="G2113:G2116" ca="1" si="7297">IF($N$1&gt;F2113,0,(F2113-$N$1))</f>
        <v>0</v>
      </c>
      <c r="H2113" s="96" t="s">
        <v>84</v>
      </c>
      <c r="I2113" s="96" t="s">
        <v>170</v>
      </c>
      <c r="J2113" s="96" t="s">
        <v>3051</v>
      </c>
      <c r="K2113" s="101" t="str">
        <f t="shared" ref="K2113:K2116" ca="1" si="7298">IF(F2113=0,$L$3,(IF(G2113=0,$L$1,$L$2)))</f>
        <v>Completed</v>
      </c>
      <c r="L2113" s="97" t="s">
        <v>1372</v>
      </c>
      <c r="M2113" s="97" t="s">
        <v>58</v>
      </c>
      <c r="N2113" s="97" t="s">
        <v>78</v>
      </c>
      <c r="O2113" s="97" t="s">
        <v>60</v>
      </c>
      <c r="P2113" s="97" t="s">
        <v>79</v>
      </c>
      <c r="Q2113" s="97" t="s">
        <v>79</v>
      </c>
      <c r="R2113" s="102">
        <v>0</v>
      </c>
      <c r="S2113" s="102">
        <v>2</v>
      </c>
      <c r="T2113" s="103">
        <v>0</v>
      </c>
      <c r="U2113" s="103">
        <v>0</v>
      </c>
      <c r="V2113" s="101">
        <f t="shared" ref="V2113:V2116" si="7299">IF(U2113&gt;T2113,0,T2113-U2113)</f>
        <v>0</v>
      </c>
      <c r="W2113" s="101">
        <f t="shared" ref="W2113:W2116" si="7300">IF(U2113&gt;T2113,T2113,U2113)</f>
        <v>0</v>
      </c>
      <c r="X2113" s="103"/>
      <c r="Y2113" s="104" t="e">
        <f t="shared" ref="Y2113:Y2116" si="7301">X2113/U2113</f>
        <v>#DIV/0!</v>
      </c>
      <c r="Z2113" s="105" t="e">
        <f t="shared" ref="Z2113:Z2116" si="7302">AE2113/X2113</f>
        <v>#DIV/0!</v>
      </c>
      <c r="AA2113" s="106">
        <f t="shared" ref="AA2113:AA2116" si="7303">IF(O2113="cpv",(T2113*R2113),(T2113/1000*R2113))</f>
        <v>0</v>
      </c>
      <c r="AB2113" s="107">
        <v>479.58028665191398</v>
      </c>
      <c r="AC2113" s="106">
        <f t="shared" ref="AC2113:AC2116" si="7304">AB2113-AA2113</f>
        <v>479.58028665191398</v>
      </c>
      <c r="AD2113" s="108">
        <f t="shared" ref="AD2113:AD2116" si="7305">IF(O2113="cpv",(T2113*S2113),(T2113/1000*S2113))</f>
        <v>0</v>
      </c>
      <c r="AE2113" s="298">
        <f>IF((SUMIF($J$7:$J$1048576,J2113,$U$7:$U$1048576))&gt;(SUMIF($J$7:$J$1048576,J2113,$T$7:$T$1048576)),AD2113,(IF(O2113="cpv",(U2113*S2113),(U2113*S2113/1000))))</f>
        <v>0</v>
      </c>
      <c r="AF2113" s="109">
        <f t="shared" ref="AF2113:AF2116" si="7306">AE2113-AD2113</f>
        <v>0</v>
      </c>
      <c r="AG2113" s="109">
        <v>0</v>
      </c>
      <c r="AH2113" s="765">
        <f t="shared" ref="AH2113:AH2116" si="7307">AE2113-AB2113-AG2113</f>
        <v>-479.58028665191398</v>
      </c>
      <c r="AI2113" s="110" t="e">
        <f t="shared" ref="AI2113:AI2116" si="7308">AH2113/AE2113</f>
        <v>#DIV/0!</v>
      </c>
      <c r="AK2113"/>
    </row>
    <row r="2114" spans="1:37" x14ac:dyDescent="0.25">
      <c r="A2114" s="96" t="s">
        <v>3502</v>
      </c>
      <c r="B2114" s="97">
        <v>2016</v>
      </c>
      <c r="C2114" s="97">
        <v>10</v>
      </c>
      <c r="D2114" s="98" t="s">
        <v>2960</v>
      </c>
      <c r="E2114" s="99">
        <v>42646</v>
      </c>
      <c r="F2114" s="99">
        <v>42673</v>
      </c>
      <c r="G2114" s="100">
        <f t="shared" ca="1" si="7297"/>
        <v>0</v>
      </c>
      <c r="H2114" s="96" t="s">
        <v>84</v>
      </c>
      <c r="I2114" s="96" t="s">
        <v>170</v>
      </c>
      <c r="J2114" s="96" t="s">
        <v>3051</v>
      </c>
      <c r="K2114" s="101" t="str">
        <f t="shared" ca="1" si="7298"/>
        <v>Completed</v>
      </c>
      <c r="L2114" s="97" t="s">
        <v>2943</v>
      </c>
      <c r="M2114" s="97" t="s">
        <v>58</v>
      </c>
      <c r="N2114" s="97" t="s">
        <v>78</v>
      </c>
      <c r="O2114" s="97" t="s">
        <v>60</v>
      </c>
      <c r="P2114" s="97" t="s">
        <v>79</v>
      </c>
      <c r="Q2114" s="97" t="s">
        <v>79</v>
      </c>
      <c r="R2114" s="102">
        <v>0</v>
      </c>
      <c r="S2114" s="102">
        <v>2</v>
      </c>
      <c r="T2114" s="103">
        <v>0</v>
      </c>
      <c r="U2114" s="103">
        <v>0</v>
      </c>
      <c r="V2114" s="101">
        <f t="shared" si="7299"/>
        <v>0</v>
      </c>
      <c r="W2114" s="101">
        <f t="shared" si="7300"/>
        <v>0</v>
      </c>
      <c r="X2114" s="103"/>
      <c r="Y2114" s="104" t="e">
        <f t="shared" si="7301"/>
        <v>#DIV/0!</v>
      </c>
      <c r="Z2114" s="105" t="e">
        <f t="shared" si="7302"/>
        <v>#DIV/0!</v>
      </c>
      <c r="AA2114" s="106">
        <f t="shared" si="7303"/>
        <v>0</v>
      </c>
      <c r="AB2114" s="107">
        <v>84.712431620565582</v>
      </c>
      <c r="AC2114" s="106">
        <f t="shared" si="7304"/>
        <v>84.712431620565582</v>
      </c>
      <c r="AD2114" s="108">
        <f t="shared" si="7305"/>
        <v>0</v>
      </c>
      <c r="AE2114" s="298">
        <f>IF((SUMIF($J$7:$J$1048576,J2114,$U$7:$U$1048576))&gt;(SUMIF($J$7:$J$1048576,J2114,$T$7:$T$1048576)),AD2114,(IF(O2114="cpv",(U2114*S2114),(U2114*S2114/1000))))</f>
        <v>0</v>
      </c>
      <c r="AF2114" s="109">
        <f t="shared" si="7306"/>
        <v>0</v>
      </c>
      <c r="AG2114" s="109">
        <v>0</v>
      </c>
      <c r="AH2114" s="765">
        <f t="shared" si="7307"/>
        <v>-84.712431620565582</v>
      </c>
      <c r="AI2114" s="110" t="e">
        <f t="shared" si="7308"/>
        <v>#DIV/0!</v>
      </c>
      <c r="AK2114"/>
    </row>
    <row r="2115" spans="1:37" x14ac:dyDescent="0.25">
      <c r="A2115" s="96" t="s">
        <v>3503</v>
      </c>
      <c r="B2115" s="97">
        <v>2016</v>
      </c>
      <c r="C2115" s="97">
        <v>10</v>
      </c>
      <c r="D2115" s="98" t="s">
        <v>2960</v>
      </c>
      <c r="E2115" s="99">
        <v>42646</v>
      </c>
      <c r="F2115" s="99">
        <v>42673</v>
      </c>
      <c r="G2115" s="100">
        <f t="shared" ca="1" si="7297"/>
        <v>0</v>
      </c>
      <c r="H2115" s="96" t="s">
        <v>84</v>
      </c>
      <c r="I2115" s="96" t="s">
        <v>170</v>
      </c>
      <c r="J2115" s="96" t="s">
        <v>3051</v>
      </c>
      <c r="K2115" s="101" t="str">
        <f t="shared" ca="1" si="7298"/>
        <v>Completed</v>
      </c>
      <c r="L2115" s="97" t="s">
        <v>2943</v>
      </c>
      <c r="M2115" s="97" t="s">
        <v>58</v>
      </c>
      <c r="N2115" s="97" t="s">
        <v>78</v>
      </c>
      <c r="O2115" s="97" t="s">
        <v>60</v>
      </c>
      <c r="P2115" s="97" t="s">
        <v>79</v>
      </c>
      <c r="Q2115" s="97" t="s">
        <v>79</v>
      </c>
      <c r="R2115" s="102">
        <v>0</v>
      </c>
      <c r="S2115" s="102">
        <v>2</v>
      </c>
      <c r="T2115" s="103">
        <v>0</v>
      </c>
      <c r="U2115" s="103">
        <v>0</v>
      </c>
      <c r="V2115" s="101">
        <f t="shared" si="7299"/>
        <v>0</v>
      </c>
      <c r="W2115" s="101">
        <f t="shared" si="7300"/>
        <v>0</v>
      </c>
      <c r="X2115" s="103"/>
      <c r="Y2115" s="104" t="e">
        <f t="shared" si="7301"/>
        <v>#DIV/0!</v>
      </c>
      <c r="Z2115" s="105" t="e">
        <f t="shared" si="7302"/>
        <v>#DIV/0!</v>
      </c>
      <c r="AA2115" s="106">
        <f t="shared" si="7303"/>
        <v>0</v>
      </c>
      <c r="AB2115" s="107">
        <v>36.50936493647842</v>
      </c>
      <c r="AC2115" s="106">
        <f t="shared" si="7304"/>
        <v>36.50936493647842</v>
      </c>
      <c r="AD2115" s="108">
        <f t="shared" si="7305"/>
        <v>0</v>
      </c>
      <c r="AE2115" s="298">
        <f>IF((SUMIF($J$7:$J$1048576,J2115,$U$7:$U$1048576))&gt;(SUMIF($J$7:$J$1048576,J2115,$T$7:$T$1048576)),AD2115,(IF(O2115="cpv",(U2115*S2115),(U2115*S2115/1000))))</f>
        <v>0</v>
      </c>
      <c r="AF2115" s="109">
        <f t="shared" si="7306"/>
        <v>0</v>
      </c>
      <c r="AG2115" s="109">
        <v>0</v>
      </c>
      <c r="AH2115" s="765">
        <f t="shared" si="7307"/>
        <v>-36.50936493647842</v>
      </c>
      <c r="AI2115" s="110" t="e">
        <f t="shared" si="7308"/>
        <v>#DIV/0!</v>
      </c>
      <c r="AK2115"/>
    </row>
    <row r="2116" spans="1:37" x14ac:dyDescent="0.25">
      <c r="A2116" s="96" t="s">
        <v>3422</v>
      </c>
      <c r="B2116" s="97">
        <v>2016</v>
      </c>
      <c r="C2116" s="97">
        <v>10</v>
      </c>
      <c r="D2116" s="98" t="s">
        <v>2960</v>
      </c>
      <c r="E2116" s="99">
        <v>42646</v>
      </c>
      <c r="F2116" s="99">
        <v>42673</v>
      </c>
      <c r="G2116" s="100">
        <f t="shared" ca="1" si="7297"/>
        <v>0</v>
      </c>
      <c r="H2116" s="96" t="s">
        <v>84</v>
      </c>
      <c r="I2116" s="96" t="s">
        <v>170</v>
      </c>
      <c r="J2116" s="96" t="s">
        <v>3051</v>
      </c>
      <c r="K2116" s="101" t="str">
        <f t="shared" ca="1" si="7298"/>
        <v>Completed</v>
      </c>
      <c r="L2116" s="97" t="s">
        <v>2917</v>
      </c>
      <c r="M2116" s="97" t="s">
        <v>58</v>
      </c>
      <c r="N2116" s="97" t="s">
        <v>78</v>
      </c>
      <c r="O2116" s="97" t="s">
        <v>60</v>
      </c>
      <c r="P2116" s="97" t="s">
        <v>79</v>
      </c>
      <c r="Q2116" s="97" t="s">
        <v>79</v>
      </c>
      <c r="R2116" s="102">
        <v>0</v>
      </c>
      <c r="S2116" s="102">
        <v>2</v>
      </c>
      <c r="T2116" s="103">
        <v>0</v>
      </c>
      <c r="U2116" s="103">
        <v>0</v>
      </c>
      <c r="V2116" s="101">
        <f t="shared" si="7299"/>
        <v>0</v>
      </c>
      <c r="W2116" s="101">
        <f t="shared" si="7300"/>
        <v>0</v>
      </c>
      <c r="X2116" s="103"/>
      <c r="Y2116" s="104" t="e">
        <f t="shared" si="7301"/>
        <v>#DIV/0!</v>
      </c>
      <c r="Z2116" s="105" t="e">
        <f t="shared" si="7302"/>
        <v>#DIV/0!</v>
      </c>
      <c r="AA2116" s="106">
        <f t="shared" si="7303"/>
        <v>0</v>
      </c>
      <c r="AB2116" s="107">
        <v>11.965314384128478</v>
      </c>
      <c r="AC2116" s="106">
        <f t="shared" si="7304"/>
        <v>11.965314384128478</v>
      </c>
      <c r="AD2116" s="108">
        <f t="shared" si="7305"/>
        <v>0</v>
      </c>
      <c r="AE2116" s="298">
        <f>IF((SUMIF($J$7:$J$1048576,J2116,$U$7:$U$1048576))&gt;(SUMIF($J$7:$J$1048576,J2116,$T$7:$T$1048576)),AD2116,(IF(O2116="cpv",(U2116*S2116),(U2116*S2116/1000))))</f>
        <v>0</v>
      </c>
      <c r="AF2116" s="109">
        <f t="shared" si="7306"/>
        <v>0</v>
      </c>
      <c r="AG2116" s="109">
        <v>0</v>
      </c>
      <c r="AH2116" s="765">
        <f t="shared" si="7307"/>
        <v>-11.965314384128478</v>
      </c>
      <c r="AI2116" s="110" t="e">
        <f t="shared" si="7308"/>
        <v>#DIV/0!</v>
      </c>
      <c r="AK2116"/>
    </row>
    <row r="2117" spans="1:37" x14ac:dyDescent="0.25">
      <c r="A2117" s="96" t="s">
        <v>3423</v>
      </c>
      <c r="B2117" s="97">
        <v>2016</v>
      </c>
      <c r="C2117" s="97">
        <v>10</v>
      </c>
      <c r="D2117" s="98" t="s">
        <v>2960</v>
      </c>
      <c r="E2117" s="99">
        <v>42646</v>
      </c>
      <c r="F2117" s="99">
        <v>42673</v>
      </c>
      <c r="G2117" s="100">
        <f t="shared" ref="G2117" ca="1" si="7309">IF($N$1&gt;F2117,0,(F2117-$N$1))</f>
        <v>0</v>
      </c>
      <c r="H2117" s="96" t="s">
        <v>84</v>
      </c>
      <c r="I2117" s="96" t="s">
        <v>170</v>
      </c>
      <c r="J2117" s="96" t="s">
        <v>3051</v>
      </c>
      <c r="K2117" s="101" t="str">
        <f t="shared" ref="K2117" ca="1" si="7310">IF(F2117=0,$L$3,(IF(G2117=0,$L$1,$L$2)))</f>
        <v>Completed</v>
      </c>
      <c r="L2117" s="97" t="s">
        <v>2914</v>
      </c>
      <c r="M2117" s="97" t="s">
        <v>58</v>
      </c>
      <c r="N2117" s="97" t="s">
        <v>78</v>
      </c>
      <c r="O2117" s="97" t="s">
        <v>60</v>
      </c>
      <c r="P2117" s="97" t="s">
        <v>79</v>
      </c>
      <c r="Q2117" s="97" t="s">
        <v>79</v>
      </c>
      <c r="R2117" s="102">
        <v>0</v>
      </c>
      <c r="S2117" s="102">
        <v>2</v>
      </c>
      <c r="T2117" s="103">
        <v>0</v>
      </c>
      <c r="U2117" s="103">
        <v>0</v>
      </c>
      <c r="V2117" s="101">
        <f t="shared" ref="V2117" si="7311">IF(U2117&gt;T2117,0,T2117-U2117)</f>
        <v>0</v>
      </c>
      <c r="W2117" s="101">
        <f t="shared" ref="W2117" si="7312">IF(U2117&gt;T2117,T2117,U2117)</f>
        <v>0</v>
      </c>
      <c r="X2117" s="103"/>
      <c r="Y2117" s="104" t="e">
        <f t="shared" ref="Y2117" si="7313">X2117/U2117</f>
        <v>#DIV/0!</v>
      </c>
      <c r="Z2117" s="105" t="e">
        <f t="shared" ref="Z2117" si="7314">AE2117/X2117</f>
        <v>#DIV/0!</v>
      </c>
      <c r="AA2117" s="106">
        <f t="shared" ref="AA2117" si="7315">IF(O2117="cpv",(T2117*R2117),(T2117/1000*R2117))</f>
        <v>0</v>
      </c>
      <c r="AB2117" s="107">
        <v>49.85547660053534</v>
      </c>
      <c r="AC2117" s="106">
        <f t="shared" ref="AC2117" si="7316">AB2117-AA2117</f>
        <v>49.85547660053534</v>
      </c>
      <c r="AD2117" s="108">
        <f t="shared" ref="AD2117" si="7317">IF(O2117="cpv",(T2117*S2117),(T2117/1000*S2117))</f>
        <v>0</v>
      </c>
      <c r="AE2117" s="298">
        <f>IF((SUMIF($J$7:$J$1048576,J2117,$U$7:$U$1048576))&gt;(SUMIF($J$7:$J$1048576,J2117,$T$7:$T$1048576)),AD2117,(IF(O2117="cpv",(U2117*S2117),(U2117*S2117/1000))))</f>
        <v>0</v>
      </c>
      <c r="AF2117" s="109">
        <f t="shared" ref="AF2117" si="7318">AE2117-AD2117</f>
        <v>0</v>
      </c>
      <c r="AG2117" s="109">
        <v>0</v>
      </c>
      <c r="AH2117" s="765">
        <f t="shared" ref="AH2117" si="7319">AE2117-AB2117-AG2117</f>
        <v>-49.85547660053534</v>
      </c>
      <c r="AI2117" s="110" t="e">
        <f t="shared" ref="AI2117" si="7320">AH2117/AE2117</f>
        <v>#DIV/0!</v>
      </c>
      <c r="AK2117"/>
    </row>
    <row r="2118" spans="1:37" x14ac:dyDescent="0.25">
      <c r="A2118" s="96" t="s">
        <v>3049</v>
      </c>
      <c r="B2118" s="97">
        <v>2016</v>
      </c>
      <c r="C2118" s="97">
        <v>10</v>
      </c>
      <c r="D2118" s="98" t="s">
        <v>2960</v>
      </c>
      <c r="E2118" s="99">
        <v>42646</v>
      </c>
      <c r="F2118" s="99">
        <v>42673</v>
      </c>
      <c r="G2118" s="100">
        <f t="shared" ca="1" si="7284"/>
        <v>0</v>
      </c>
      <c r="H2118" s="96" t="s">
        <v>84</v>
      </c>
      <c r="I2118" s="96" t="s">
        <v>170</v>
      </c>
      <c r="J2118" s="96" t="s">
        <v>3051</v>
      </c>
      <c r="K2118" s="101" t="str">
        <f t="shared" ca="1" si="7285"/>
        <v>Completed</v>
      </c>
      <c r="L2118" s="97" t="s">
        <v>82</v>
      </c>
      <c r="M2118" s="97" t="s">
        <v>58</v>
      </c>
      <c r="N2118" s="97" t="s">
        <v>78</v>
      </c>
      <c r="O2118" s="97" t="s">
        <v>60</v>
      </c>
      <c r="P2118" s="97" t="s">
        <v>79</v>
      </c>
      <c r="Q2118" s="97" t="s">
        <v>79</v>
      </c>
      <c r="R2118" s="102">
        <v>0.5</v>
      </c>
      <c r="S2118" s="102">
        <v>2</v>
      </c>
      <c r="T2118" s="103">
        <v>750000</v>
      </c>
      <c r="U2118" s="103">
        <v>750011</v>
      </c>
      <c r="V2118" s="101">
        <f t="shared" si="7286"/>
        <v>0</v>
      </c>
      <c r="W2118" s="101">
        <f t="shared" si="7287"/>
        <v>750000</v>
      </c>
      <c r="X2118" s="103"/>
      <c r="Y2118" s="104">
        <f t="shared" si="7288"/>
        <v>0</v>
      </c>
      <c r="Z2118" s="105" t="e">
        <f t="shared" si="7289"/>
        <v>#DIV/0!</v>
      </c>
      <c r="AA2118" s="106">
        <f t="shared" si="7290"/>
        <v>375</v>
      </c>
      <c r="AB2118" s="107">
        <f t="shared" si="7291"/>
        <v>375</v>
      </c>
      <c r="AC2118" s="106">
        <f t="shared" si="7292"/>
        <v>0</v>
      </c>
      <c r="AD2118" s="108">
        <f t="shared" si="7293"/>
        <v>1500</v>
      </c>
      <c r="AE2118" s="298">
        <v>1000</v>
      </c>
      <c r="AF2118" s="109">
        <f t="shared" si="7294"/>
        <v>-500</v>
      </c>
      <c r="AG2118" s="109">
        <v>0</v>
      </c>
      <c r="AH2118" s="765">
        <f t="shared" si="7295"/>
        <v>625</v>
      </c>
      <c r="AI2118" s="110">
        <f t="shared" si="7296"/>
        <v>0.625</v>
      </c>
      <c r="AK2118"/>
    </row>
    <row r="2119" spans="1:37" ht="15.75" thickBot="1" x14ac:dyDescent="0.3">
      <c r="A2119" s="156" t="s">
        <v>3050</v>
      </c>
      <c r="B2119" s="157">
        <v>2016</v>
      </c>
      <c r="C2119" s="157">
        <v>10</v>
      </c>
      <c r="D2119" s="342" t="s">
        <v>2960</v>
      </c>
      <c r="E2119" s="159">
        <v>42646</v>
      </c>
      <c r="F2119" s="159">
        <v>42673</v>
      </c>
      <c r="G2119" s="343">
        <f t="shared" ca="1" si="7284"/>
        <v>0</v>
      </c>
      <c r="H2119" s="156" t="s">
        <v>84</v>
      </c>
      <c r="I2119" s="156" t="s">
        <v>170</v>
      </c>
      <c r="J2119" s="156" t="s">
        <v>3051</v>
      </c>
      <c r="K2119" s="344" t="str">
        <f t="shared" ca="1" si="7285"/>
        <v>Completed</v>
      </c>
      <c r="L2119" s="157" t="s">
        <v>2386</v>
      </c>
      <c r="M2119" s="157" t="s">
        <v>58</v>
      </c>
      <c r="N2119" s="157" t="s">
        <v>59</v>
      </c>
      <c r="O2119" s="157" t="s">
        <v>60</v>
      </c>
      <c r="P2119" s="157" t="s">
        <v>61</v>
      </c>
      <c r="Q2119" s="157" t="s">
        <v>62</v>
      </c>
      <c r="R2119" s="158">
        <v>0.3</v>
      </c>
      <c r="S2119" s="158">
        <v>2</v>
      </c>
      <c r="T2119" s="345">
        <v>1000000</v>
      </c>
      <c r="U2119" s="345">
        <v>1101316</v>
      </c>
      <c r="V2119" s="344">
        <f t="shared" si="7286"/>
        <v>0</v>
      </c>
      <c r="W2119" s="344">
        <f t="shared" si="7287"/>
        <v>1000000</v>
      </c>
      <c r="X2119" s="345">
        <v>32</v>
      </c>
      <c r="Y2119" s="346">
        <f t="shared" si="7288"/>
        <v>2.9056147372779474E-5</v>
      </c>
      <c r="Z2119" s="347">
        <f t="shared" si="7289"/>
        <v>34.294375000000002</v>
      </c>
      <c r="AA2119" s="348">
        <f t="shared" si="7290"/>
        <v>300</v>
      </c>
      <c r="AB2119" s="349">
        <f t="shared" si="7291"/>
        <v>300</v>
      </c>
      <c r="AC2119" s="348">
        <f t="shared" si="7292"/>
        <v>0</v>
      </c>
      <c r="AD2119" s="350">
        <f t="shared" si="7293"/>
        <v>2000</v>
      </c>
      <c r="AE2119" s="351">
        <v>1097.42</v>
      </c>
      <c r="AF2119" s="352">
        <f t="shared" si="7294"/>
        <v>-902.57999999999993</v>
      </c>
      <c r="AG2119" s="352">
        <v>0</v>
      </c>
      <c r="AH2119" s="766">
        <f t="shared" si="7295"/>
        <v>797.42000000000007</v>
      </c>
      <c r="AI2119" s="487">
        <f t="shared" si="7296"/>
        <v>0.72663155400849266</v>
      </c>
      <c r="AK2119"/>
    </row>
    <row r="2120" spans="1:37" x14ac:dyDescent="0.25">
      <c r="A2120" s="115" t="s">
        <v>3052</v>
      </c>
      <c r="B2120" s="111">
        <v>2016</v>
      </c>
      <c r="C2120" s="111">
        <v>10</v>
      </c>
      <c r="D2120" s="112" t="s">
        <v>2960</v>
      </c>
      <c r="E2120" s="113">
        <v>42644</v>
      </c>
      <c r="F2120" s="113">
        <v>42668</v>
      </c>
      <c r="G2120" s="114">
        <f t="shared" ca="1" si="7284"/>
        <v>0</v>
      </c>
      <c r="H2120" s="115" t="s">
        <v>84</v>
      </c>
      <c r="I2120" s="115" t="s">
        <v>170</v>
      </c>
      <c r="J2120" s="115" t="s">
        <v>3054</v>
      </c>
      <c r="K2120" s="116" t="str">
        <f t="shared" ca="1" si="7285"/>
        <v>Completed</v>
      </c>
      <c r="L2120" s="111" t="s">
        <v>82</v>
      </c>
      <c r="M2120" s="111" t="s">
        <v>58</v>
      </c>
      <c r="N2120" s="111" t="s">
        <v>59</v>
      </c>
      <c r="O2120" s="111" t="s">
        <v>60</v>
      </c>
      <c r="P2120" s="111" t="s">
        <v>61</v>
      </c>
      <c r="Q2120" s="111" t="s">
        <v>62</v>
      </c>
      <c r="R2120" s="117">
        <v>0.5</v>
      </c>
      <c r="S2120" s="117">
        <v>1.5</v>
      </c>
      <c r="T2120" s="118">
        <v>500000</v>
      </c>
      <c r="U2120" s="118">
        <v>500046</v>
      </c>
      <c r="V2120" s="116">
        <f t="shared" si="7286"/>
        <v>0</v>
      </c>
      <c r="W2120" s="116">
        <f t="shared" si="7287"/>
        <v>500000</v>
      </c>
      <c r="X2120" s="118"/>
      <c r="Y2120" s="119">
        <f t="shared" si="7288"/>
        <v>0</v>
      </c>
      <c r="Z2120" s="120" t="e">
        <f t="shared" si="7289"/>
        <v>#DIV/0!</v>
      </c>
      <c r="AA2120" s="121">
        <f t="shared" si="7290"/>
        <v>250</v>
      </c>
      <c r="AB2120" s="122">
        <f t="shared" si="7291"/>
        <v>250</v>
      </c>
      <c r="AC2120" s="121">
        <f t="shared" si="7292"/>
        <v>0</v>
      </c>
      <c r="AD2120" s="123">
        <f t="shared" si="7293"/>
        <v>750</v>
      </c>
      <c r="AE2120" s="293">
        <v>574.5</v>
      </c>
      <c r="AF2120" s="124">
        <f t="shared" si="7294"/>
        <v>-175.5</v>
      </c>
      <c r="AG2120" s="124">
        <v>0</v>
      </c>
      <c r="AH2120" s="764">
        <f t="shared" si="7295"/>
        <v>324.5</v>
      </c>
      <c r="AI2120" s="125">
        <f t="shared" si="7296"/>
        <v>0.5648389904264578</v>
      </c>
      <c r="AK2120"/>
    </row>
    <row r="2121" spans="1:37" ht="15.75" thickBot="1" x14ac:dyDescent="0.3">
      <c r="A2121" s="156" t="s">
        <v>3053</v>
      </c>
      <c r="B2121" s="157">
        <v>2016</v>
      </c>
      <c r="C2121" s="157">
        <v>10</v>
      </c>
      <c r="D2121" s="342" t="s">
        <v>2960</v>
      </c>
      <c r="E2121" s="159">
        <v>42644</v>
      </c>
      <c r="F2121" s="159">
        <v>42668</v>
      </c>
      <c r="G2121" s="343">
        <f t="shared" ca="1" si="7284"/>
        <v>0</v>
      </c>
      <c r="H2121" s="156" t="s">
        <v>84</v>
      </c>
      <c r="I2121" s="156" t="s">
        <v>170</v>
      </c>
      <c r="J2121" s="156" t="s">
        <v>3054</v>
      </c>
      <c r="K2121" s="344" t="str">
        <f t="shared" ca="1" si="7285"/>
        <v>Completed</v>
      </c>
      <c r="L2121" s="157" t="s">
        <v>2386</v>
      </c>
      <c r="M2121" s="157" t="s">
        <v>58</v>
      </c>
      <c r="N2121" s="157" t="s">
        <v>59</v>
      </c>
      <c r="O2121" s="157" t="s">
        <v>60</v>
      </c>
      <c r="P2121" s="157" t="s">
        <v>61</v>
      </c>
      <c r="Q2121" s="157" t="s">
        <v>62</v>
      </c>
      <c r="R2121" s="158">
        <v>0.3</v>
      </c>
      <c r="S2121" s="158">
        <v>1.5</v>
      </c>
      <c r="T2121" s="345">
        <v>1000000</v>
      </c>
      <c r="U2121" s="345">
        <v>1100298</v>
      </c>
      <c r="V2121" s="344">
        <f t="shared" si="7286"/>
        <v>0</v>
      </c>
      <c r="W2121" s="344">
        <f t="shared" si="7287"/>
        <v>1000000</v>
      </c>
      <c r="X2121" s="345">
        <v>84</v>
      </c>
      <c r="Y2121" s="346">
        <f t="shared" si="7288"/>
        <v>7.63429543632725E-5</v>
      </c>
      <c r="Z2121" s="347">
        <f t="shared" si="7289"/>
        <v>17.857142857142858</v>
      </c>
      <c r="AA2121" s="348">
        <f t="shared" si="7290"/>
        <v>300</v>
      </c>
      <c r="AB2121" s="349">
        <f t="shared" si="7291"/>
        <v>300</v>
      </c>
      <c r="AC2121" s="348">
        <f t="shared" si="7292"/>
        <v>0</v>
      </c>
      <c r="AD2121" s="350">
        <f t="shared" si="7293"/>
        <v>1500</v>
      </c>
      <c r="AE2121" s="351">
        <f>IF((SUMIF($J$7:$J$1048576,J2121,$U$7:$U$1048576))&gt;(SUMIF($J$7:$J$1048576,J2121,$T$7:$T$1048576)),AD2121,(IF(O2121="cpv",(U2121*S2121),(U2121*S2121/1000))))</f>
        <v>1500</v>
      </c>
      <c r="AF2121" s="352">
        <f t="shared" si="7294"/>
        <v>0</v>
      </c>
      <c r="AG2121" s="352">
        <v>0</v>
      </c>
      <c r="AH2121" s="766">
        <f t="shared" si="7295"/>
        <v>1200</v>
      </c>
      <c r="AI2121" s="487">
        <f t="shared" si="7296"/>
        <v>0.8</v>
      </c>
      <c r="AK2121"/>
    </row>
    <row r="2122" spans="1:37" x14ac:dyDescent="0.25">
      <c r="A2122" s="115" t="s">
        <v>3055</v>
      </c>
      <c r="B2122" s="111">
        <v>2016</v>
      </c>
      <c r="C2122" s="111">
        <v>10</v>
      </c>
      <c r="D2122" s="112" t="s">
        <v>2960</v>
      </c>
      <c r="E2122" s="113">
        <v>42644</v>
      </c>
      <c r="F2122" s="113">
        <v>42658</v>
      </c>
      <c r="G2122" s="114">
        <f t="shared" ca="1" si="7284"/>
        <v>0</v>
      </c>
      <c r="H2122" s="115" t="s">
        <v>84</v>
      </c>
      <c r="I2122" s="115" t="s">
        <v>170</v>
      </c>
      <c r="J2122" s="115" t="s">
        <v>3057</v>
      </c>
      <c r="K2122" s="116" t="str">
        <f t="shared" ca="1" si="7285"/>
        <v>Completed</v>
      </c>
      <c r="L2122" s="111" t="s">
        <v>57</v>
      </c>
      <c r="M2122" s="111" t="s">
        <v>58</v>
      </c>
      <c r="N2122" s="111" t="s">
        <v>59</v>
      </c>
      <c r="O2122" s="111" t="s">
        <v>60</v>
      </c>
      <c r="P2122" s="111" t="s">
        <v>61</v>
      </c>
      <c r="Q2122" s="111" t="s">
        <v>62</v>
      </c>
      <c r="R2122" s="117">
        <v>0.5</v>
      </c>
      <c r="S2122" s="117">
        <v>2.5</v>
      </c>
      <c r="T2122" s="118">
        <v>2500000</v>
      </c>
      <c r="U2122" s="118">
        <v>1883222</v>
      </c>
      <c r="V2122" s="116">
        <f t="shared" si="7286"/>
        <v>616778</v>
      </c>
      <c r="W2122" s="116">
        <f t="shared" si="7287"/>
        <v>1883222</v>
      </c>
      <c r="X2122" s="118"/>
      <c r="Y2122" s="119">
        <f t="shared" si="7288"/>
        <v>0</v>
      </c>
      <c r="Z2122" s="120" t="e">
        <f t="shared" si="7289"/>
        <v>#DIV/0!</v>
      </c>
      <c r="AA2122" s="121">
        <f t="shared" si="7290"/>
        <v>1250</v>
      </c>
      <c r="AB2122" s="122">
        <f t="shared" si="7291"/>
        <v>941.61099999999999</v>
      </c>
      <c r="AC2122" s="121">
        <f t="shared" si="7292"/>
        <v>-308.38900000000001</v>
      </c>
      <c r="AD2122" s="123">
        <f t="shared" si="7293"/>
        <v>6250</v>
      </c>
      <c r="AE2122" s="293">
        <v>4000</v>
      </c>
      <c r="AF2122" s="124">
        <f t="shared" si="7294"/>
        <v>-2250</v>
      </c>
      <c r="AG2122" s="124">
        <v>0</v>
      </c>
      <c r="AH2122" s="764">
        <f t="shared" si="7295"/>
        <v>3058.3890000000001</v>
      </c>
      <c r="AI2122" s="125">
        <f t="shared" si="7296"/>
        <v>0.76459725000000001</v>
      </c>
      <c r="AK2122"/>
    </row>
    <row r="2123" spans="1:37" ht="15.75" thickBot="1" x14ac:dyDescent="0.3">
      <c r="A2123" s="96" t="s">
        <v>3056</v>
      </c>
      <c r="B2123" s="97">
        <v>2016</v>
      </c>
      <c r="C2123" s="97">
        <v>10</v>
      </c>
      <c r="D2123" s="98" t="s">
        <v>2960</v>
      </c>
      <c r="E2123" s="99">
        <v>42644</v>
      </c>
      <c r="F2123" s="99">
        <v>42658</v>
      </c>
      <c r="G2123" s="100">
        <f t="shared" ca="1" si="7284"/>
        <v>0</v>
      </c>
      <c r="H2123" s="96" t="s">
        <v>84</v>
      </c>
      <c r="I2123" s="96" t="s">
        <v>170</v>
      </c>
      <c r="J2123" s="96" t="s">
        <v>3057</v>
      </c>
      <c r="K2123" s="101" t="str">
        <f t="shared" ca="1" si="7285"/>
        <v>Completed</v>
      </c>
      <c r="L2123" s="97" t="s">
        <v>82</v>
      </c>
      <c r="M2123" s="97" t="s">
        <v>58</v>
      </c>
      <c r="N2123" s="97" t="s">
        <v>78</v>
      </c>
      <c r="O2123" s="97" t="s">
        <v>60</v>
      </c>
      <c r="P2123" s="97" t="s">
        <v>79</v>
      </c>
      <c r="Q2123" s="97" t="s">
        <v>79</v>
      </c>
      <c r="R2123" s="102">
        <v>0.5</v>
      </c>
      <c r="S2123" s="102">
        <v>2.5</v>
      </c>
      <c r="T2123" s="103">
        <v>250000</v>
      </c>
      <c r="U2123" s="103">
        <v>250353</v>
      </c>
      <c r="V2123" s="101">
        <f t="shared" si="7286"/>
        <v>0</v>
      </c>
      <c r="W2123" s="101">
        <f t="shared" si="7287"/>
        <v>250000</v>
      </c>
      <c r="X2123" s="103"/>
      <c r="Y2123" s="104">
        <f t="shared" si="7288"/>
        <v>0</v>
      </c>
      <c r="Z2123" s="105" t="e">
        <f t="shared" si="7289"/>
        <v>#DIV/0!</v>
      </c>
      <c r="AA2123" s="106">
        <f t="shared" si="7290"/>
        <v>125</v>
      </c>
      <c r="AB2123" s="107">
        <f t="shared" si="7291"/>
        <v>125</v>
      </c>
      <c r="AC2123" s="106">
        <f t="shared" si="7292"/>
        <v>0</v>
      </c>
      <c r="AD2123" s="108">
        <f t="shared" si="7293"/>
        <v>625</v>
      </c>
      <c r="AE2123" s="298">
        <v>1000</v>
      </c>
      <c r="AF2123" s="109">
        <f t="shared" si="7294"/>
        <v>375</v>
      </c>
      <c r="AG2123" s="109">
        <v>0</v>
      </c>
      <c r="AH2123" s="765">
        <f t="shared" si="7295"/>
        <v>875</v>
      </c>
      <c r="AI2123" s="110">
        <f t="shared" si="7296"/>
        <v>0.875</v>
      </c>
      <c r="AK2123"/>
    </row>
    <row r="2124" spans="1:37" x14ac:dyDescent="0.25">
      <c r="A2124" s="408" t="s">
        <v>3058</v>
      </c>
      <c r="B2124" s="357">
        <v>2016</v>
      </c>
      <c r="C2124" s="357">
        <v>10</v>
      </c>
      <c r="D2124" s="409" t="s">
        <v>2960</v>
      </c>
      <c r="E2124" s="410">
        <v>42644</v>
      </c>
      <c r="F2124" s="410">
        <v>42658</v>
      </c>
      <c r="G2124" s="411">
        <f t="shared" ca="1" si="7284"/>
        <v>0</v>
      </c>
      <c r="H2124" s="412" t="s">
        <v>84</v>
      </c>
      <c r="I2124" s="412" t="s">
        <v>170</v>
      </c>
      <c r="J2124" s="412" t="s">
        <v>3060</v>
      </c>
      <c r="K2124" s="413" t="str">
        <f t="shared" ca="1" si="7285"/>
        <v>Completed</v>
      </c>
      <c r="L2124" s="357" t="s">
        <v>175</v>
      </c>
      <c r="M2124" s="357" t="s">
        <v>58</v>
      </c>
      <c r="N2124" s="357" t="s">
        <v>59</v>
      </c>
      <c r="O2124" s="357" t="s">
        <v>60</v>
      </c>
      <c r="P2124" s="357" t="s">
        <v>61</v>
      </c>
      <c r="Q2124" s="357" t="s">
        <v>62</v>
      </c>
      <c r="R2124" s="407">
        <v>1</v>
      </c>
      <c r="S2124" s="407">
        <v>2</v>
      </c>
      <c r="T2124" s="414">
        <v>1500000</v>
      </c>
      <c r="U2124" s="414">
        <v>1000232</v>
      </c>
      <c r="V2124" s="413">
        <f t="shared" si="7286"/>
        <v>499768</v>
      </c>
      <c r="W2124" s="413">
        <f t="shared" si="7287"/>
        <v>1000232</v>
      </c>
      <c r="X2124" s="414">
        <v>593</v>
      </c>
      <c r="Y2124" s="415">
        <f t="shared" si="7288"/>
        <v>5.9286245591022883E-4</v>
      </c>
      <c r="Z2124" s="416">
        <f t="shared" si="7289"/>
        <v>3.3734637436762225</v>
      </c>
      <c r="AA2124" s="417">
        <f t="shared" si="7290"/>
        <v>1500</v>
      </c>
      <c r="AB2124" s="358">
        <v>812.84495891734298</v>
      </c>
      <c r="AC2124" s="417">
        <f t="shared" si="7292"/>
        <v>-687.15504108265702</v>
      </c>
      <c r="AD2124" s="418">
        <f t="shared" si="7293"/>
        <v>3000</v>
      </c>
      <c r="AE2124" s="419">
        <f t="shared" ref="AE2124:AE2129" si="7321">IF((SUMIF($J$7:$J$1048576,J2124,$U$7:$U$1048576))&gt;(SUMIF($J$7:$J$1048576,J2124,$T$7:$T$1048576)),AD2124,(IF(O2124="cpv",(U2124*S2124),(U2124*S2124/1000))))</f>
        <v>2000.4639999999999</v>
      </c>
      <c r="AF2124" s="420">
        <f t="shared" si="7294"/>
        <v>-999.53600000000006</v>
      </c>
      <c r="AG2124" s="420">
        <v>0</v>
      </c>
      <c r="AH2124" s="767">
        <f t="shared" si="7295"/>
        <v>1187.6190410826571</v>
      </c>
      <c r="AI2124" s="421">
        <f t="shared" si="7296"/>
        <v>0.59367178868635329</v>
      </c>
      <c r="AK2124"/>
    </row>
    <row r="2125" spans="1:37" x14ac:dyDescent="0.25">
      <c r="A2125" s="383" t="s">
        <v>3424</v>
      </c>
      <c r="B2125" s="47">
        <v>2016</v>
      </c>
      <c r="C2125" s="47">
        <v>10</v>
      </c>
      <c r="D2125" s="48" t="s">
        <v>2960</v>
      </c>
      <c r="E2125" s="49">
        <v>42644</v>
      </c>
      <c r="F2125" s="49">
        <v>42658</v>
      </c>
      <c r="G2125" s="50">
        <f t="shared" ref="G2125:G2128" ca="1" si="7322">IF($N$1&gt;F2125,0,(F2125-$N$1))</f>
        <v>0</v>
      </c>
      <c r="H2125" s="46" t="s">
        <v>84</v>
      </c>
      <c r="I2125" s="46" t="s">
        <v>170</v>
      </c>
      <c r="J2125" s="46" t="s">
        <v>3060</v>
      </c>
      <c r="K2125" s="51" t="str">
        <f t="shared" ref="K2125:K2128" ca="1" si="7323">IF(F2125=0,$L$3,(IF(G2125=0,$L$1,$L$2)))</f>
        <v>Completed</v>
      </c>
      <c r="L2125" s="47" t="s">
        <v>1372</v>
      </c>
      <c r="M2125" s="47" t="s">
        <v>58</v>
      </c>
      <c r="N2125" s="47" t="s">
        <v>59</v>
      </c>
      <c r="O2125" s="47" t="s">
        <v>60</v>
      </c>
      <c r="P2125" s="47" t="s">
        <v>61</v>
      </c>
      <c r="Q2125" s="47" t="s">
        <v>62</v>
      </c>
      <c r="R2125" s="52">
        <v>0</v>
      </c>
      <c r="S2125" s="52">
        <v>2</v>
      </c>
      <c r="T2125" s="53">
        <v>0</v>
      </c>
      <c r="U2125" s="53">
        <v>0</v>
      </c>
      <c r="V2125" s="51">
        <f t="shared" ref="V2125:V2128" si="7324">IF(U2125&gt;T2125,0,T2125-U2125)</f>
        <v>0</v>
      </c>
      <c r="W2125" s="51">
        <f t="shared" ref="W2125:W2128" si="7325">IF(U2125&gt;T2125,T2125,U2125)</f>
        <v>0</v>
      </c>
      <c r="X2125" s="53">
        <v>0</v>
      </c>
      <c r="Y2125" s="54" t="e">
        <f t="shared" ref="Y2125:Y2128" si="7326">X2125/U2125</f>
        <v>#DIV/0!</v>
      </c>
      <c r="Z2125" s="55" t="e">
        <f t="shared" ref="Z2125:Z2128" si="7327">AE2125/X2125</f>
        <v>#DIV/0!</v>
      </c>
      <c r="AA2125" s="56">
        <f t="shared" ref="AA2125:AA2128" si="7328">IF(O2125="cpv",(T2125*R2125),(T2125/1000*R2125))</f>
        <v>0</v>
      </c>
      <c r="AB2125" s="57">
        <v>106.006502612189</v>
      </c>
      <c r="AC2125" s="56">
        <f t="shared" ref="AC2125:AC2128" si="7329">AB2125-AA2125</f>
        <v>106.006502612189</v>
      </c>
      <c r="AD2125" s="58">
        <f t="shared" ref="AD2125:AD2128" si="7330">IF(O2125="cpv",(T2125*S2125),(T2125/1000*S2125))</f>
        <v>0</v>
      </c>
      <c r="AE2125" s="296">
        <f t="shared" si="7321"/>
        <v>0</v>
      </c>
      <c r="AF2125" s="60">
        <f t="shared" ref="AF2125:AF2128" si="7331">AE2125-AD2125</f>
        <v>0</v>
      </c>
      <c r="AG2125" s="60">
        <v>0</v>
      </c>
      <c r="AH2125" s="768">
        <f t="shared" ref="AH2125:AH2128" si="7332">AE2125-AB2125-AG2125</f>
        <v>-106.006502612189</v>
      </c>
      <c r="AI2125" s="384" t="e">
        <f t="shared" ref="AI2125:AI2128" si="7333">AH2125/AE2125</f>
        <v>#DIV/0!</v>
      </c>
      <c r="AK2125"/>
    </row>
    <row r="2126" spans="1:37" x14ac:dyDescent="0.25">
      <c r="A2126" s="383" t="s">
        <v>3427</v>
      </c>
      <c r="B2126" s="47">
        <v>2016</v>
      </c>
      <c r="C2126" s="47">
        <v>10</v>
      </c>
      <c r="D2126" s="48" t="s">
        <v>2960</v>
      </c>
      <c r="E2126" s="49">
        <v>42644</v>
      </c>
      <c r="F2126" s="49">
        <v>42658</v>
      </c>
      <c r="G2126" s="50">
        <f t="shared" ref="G2126" ca="1" si="7334">IF($N$1&gt;F2126,0,(F2126-$N$1))</f>
        <v>0</v>
      </c>
      <c r="H2126" s="46" t="s">
        <v>84</v>
      </c>
      <c r="I2126" s="46" t="s">
        <v>170</v>
      </c>
      <c r="J2126" s="46" t="s">
        <v>3060</v>
      </c>
      <c r="K2126" s="51" t="str">
        <f t="shared" ref="K2126" ca="1" si="7335">IF(F2126=0,$L$3,(IF(G2126=0,$L$1,$L$2)))</f>
        <v>Completed</v>
      </c>
      <c r="L2126" s="47" t="s">
        <v>2943</v>
      </c>
      <c r="M2126" s="47" t="s">
        <v>58</v>
      </c>
      <c r="N2126" s="47" t="s">
        <v>59</v>
      </c>
      <c r="O2126" s="47" t="s">
        <v>60</v>
      </c>
      <c r="P2126" s="47" t="s">
        <v>61</v>
      </c>
      <c r="Q2126" s="47" t="s">
        <v>62</v>
      </c>
      <c r="R2126" s="52">
        <v>0</v>
      </c>
      <c r="S2126" s="52">
        <v>2</v>
      </c>
      <c r="T2126" s="53">
        <v>0</v>
      </c>
      <c r="U2126" s="53">
        <v>0</v>
      </c>
      <c r="V2126" s="51">
        <f t="shared" ref="V2126" si="7336">IF(U2126&gt;T2126,0,T2126-U2126)</f>
        <v>0</v>
      </c>
      <c r="W2126" s="51">
        <f t="shared" ref="W2126" si="7337">IF(U2126&gt;T2126,T2126,U2126)</f>
        <v>0</v>
      </c>
      <c r="X2126" s="53">
        <v>0</v>
      </c>
      <c r="Y2126" s="54" t="e">
        <f t="shared" ref="Y2126" si="7338">X2126/U2126</f>
        <v>#DIV/0!</v>
      </c>
      <c r="Z2126" s="55" t="e">
        <f t="shared" ref="Z2126" si="7339">AE2126/X2126</f>
        <v>#DIV/0!</v>
      </c>
      <c r="AA2126" s="56">
        <f t="shared" ref="AA2126" si="7340">IF(O2126="cpv",(T2126*R2126),(T2126/1000*R2126))</f>
        <v>0</v>
      </c>
      <c r="AB2126" s="57">
        <v>1690.1112259188112</v>
      </c>
      <c r="AC2126" s="56">
        <f t="shared" ref="AC2126" si="7341">AB2126-AA2126</f>
        <v>1690.1112259188112</v>
      </c>
      <c r="AD2126" s="58">
        <f t="shared" ref="AD2126" si="7342">IF(O2126="cpv",(T2126*S2126),(T2126/1000*S2126))</f>
        <v>0</v>
      </c>
      <c r="AE2126" s="296">
        <f t="shared" si="7321"/>
        <v>0</v>
      </c>
      <c r="AF2126" s="60">
        <f t="shared" ref="AF2126" si="7343">AE2126-AD2126</f>
        <v>0</v>
      </c>
      <c r="AG2126" s="60">
        <v>0</v>
      </c>
      <c r="AH2126" s="768">
        <f t="shared" ref="AH2126" si="7344">AE2126-AB2126-AG2126</f>
        <v>-1690.1112259188112</v>
      </c>
      <c r="AI2126" s="384" t="e">
        <f t="shared" ref="AI2126" si="7345">AH2126/AE2126</f>
        <v>#DIV/0!</v>
      </c>
      <c r="AK2126"/>
    </row>
    <row r="2127" spans="1:37" x14ac:dyDescent="0.25">
      <c r="A2127" s="383" t="s">
        <v>3501</v>
      </c>
      <c r="B2127" s="47">
        <v>2016</v>
      </c>
      <c r="C2127" s="47">
        <v>10</v>
      </c>
      <c r="D2127" s="48" t="s">
        <v>2960</v>
      </c>
      <c r="E2127" s="49">
        <v>42644</v>
      </c>
      <c r="F2127" s="49">
        <v>42658</v>
      </c>
      <c r="G2127" s="50">
        <f t="shared" ca="1" si="7322"/>
        <v>0</v>
      </c>
      <c r="H2127" s="46" t="s">
        <v>84</v>
      </c>
      <c r="I2127" s="46" t="s">
        <v>170</v>
      </c>
      <c r="J2127" s="46" t="s">
        <v>3060</v>
      </c>
      <c r="K2127" s="51" t="str">
        <f t="shared" ca="1" si="7323"/>
        <v>Completed</v>
      </c>
      <c r="L2127" s="47" t="s">
        <v>2943</v>
      </c>
      <c r="M2127" s="47" t="s">
        <v>58</v>
      </c>
      <c r="N2127" s="47" t="s">
        <v>59</v>
      </c>
      <c r="O2127" s="47" t="s">
        <v>60</v>
      </c>
      <c r="P2127" s="47" t="s">
        <v>61</v>
      </c>
      <c r="Q2127" s="47" t="s">
        <v>62</v>
      </c>
      <c r="R2127" s="52">
        <v>0</v>
      </c>
      <c r="S2127" s="52">
        <v>2</v>
      </c>
      <c r="T2127" s="53">
        <v>0</v>
      </c>
      <c r="U2127" s="53">
        <v>0</v>
      </c>
      <c r="V2127" s="51">
        <f t="shared" si="7324"/>
        <v>0</v>
      </c>
      <c r="W2127" s="51">
        <f t="shared" si="7325"/>
        <v>0</v>
      </c>
      <c r="X2127" s="53">
        <v>0</v>
      </c>
      <c r="Y2127" s="54" t="e">
        <f t="shared" si="7326"/>
        <v>#DIV/0!</v>
      </c>
      <c r="Z2127" s="55" t="e">
        <f t="shared" si="7327"/>
        <v>#DIV/0!</v>
      </c>
      <c r="AA2127" s="56">
        <f t="shared" si="7328"/>
        <v>0</v>
      </c>
      <c r="AB2127" s="57">
        <v>728.40415922293914</v>
      </c>
      <c r="AC2127" s="56">
        <f t="shared" si="7329"/>
        <v>728.40415922293914</v>
      </c>
      <c r="AD2127" s="58">
        <f t="shared" si="7330"/>
        <v>0</v>
      </c>
      <c r="AE2127" s="296">
        <f t="shared" si="7321"/>
        <v>0</v>
      </c>
      <c r="AF2127" s="60">
        <f t="shared" si="7331"/>
        <v>0</v>
      </c>
      <c r="AG2127" s="60">
        <v>0</v>
      </c>
      <c r="AH2127" s="768">
        <f t="shared" si="7332"/>
        <v>-728.40415922293914</v>
      </c>
      <c r="AI2127" s="384" t="e">
        <f t="shared" si="7333"/>
        <v>#DIV/0!</v>
      </c>
      <c r="AK2127"/>
    </row>
    <row r="2128" spans="1:37" x14ac:dyDescent="0.25">
      <c r="A2128" s="383" t="s">
        <v>3425</v>
      </c>
      <c r="B2128" s="47">
        <v>2016</v>
      </c>
      <c r="C2128" s="47">
        <v>10</v>
      </c>
      <c r="D2128" s="48" t="s">
        <v>2960</v>
      </c>
      <c r="E2128" s="49">
        <v>42644</v>
      </c>
      <c r="F2128" s="49">
        <v>42658</v>
      </c>
      <c r="G2128" s="50">
        <f t="shared" ca="1" si="7322"/>
        <v>0</v>
      </c>
      <c r="H2128" s="46" t="s">
        <v>84</v>
      </c>
      <c r="I2128" s="46" t="s">
        <v>170</v>
      </c>
      <c r="J2128" s="46" t="s">
        <v>3060</v>
      </c>
      <c r="K2128" s="51" t="str">
        <f t="shared" ca="1" si="7323"/>
        <v>Completed</v>
      </c>
      <c r="L2128" s="47" t="s">
        <v>2917</v>
      </c>
      <c r="M2128" s="47" t="s">
        <v>58</v>
      </c>
      <c r="N2128" s="47" t="s">
        <v>59</v>
      </c>
      <c r="O2128" s="47" t="s">
        <v>60</v>
      </c>
      <c r="P2128" s="47" t="s">
        <v>61</v>
      </c>
      <c r="Q2128" s="47" t="s">
        <v>62</v>
      </c>
      <c r="R2128" s="52">
        <v>0</v>
      </c>
      <c r="S2128" s="52">
        <v>2</v>
      </c>
      <c r="T2128" s="53">
        <v>0</v>
      </c>
      <c r="U2128" s="53">
        <v>0</v>
      </c>
      <c r="V2128" s="51">
        <f t="shared" si="7324"/>
        <v>0</v>
      </c>
      <c r="W2128" s="51">
        <f t="shared" si="7325"/>
        <v>0</v>
      </c>
      <c r="X2128" s="53">
        <v>0</v>
      </c>
      <c r="Y2128" s="54" t="e">
        <f t="shared" si="7326"/>
        <v>#DIV/0!</v>
      </c>
      <c r="Z2128" s="55" t="e">
        <f t="shared" si="7327"/>
        <v>#DIV/0!</v>
      </c>
      <c r="AA2128" s="56">
        <f t="shared" si="7328"/>
        <v>0</v>
      </c>
      <c r="AB2128" s="57">
        <v>238.72189447757407</v>
      </c>
      <c r="AC2128" s="56">
        <f t="shared" si="7329"/>
        <v>238.72189447757407</v>
      </c>
      <c r="AD2128" s="58">
        <f t="shared" si="7330"/>
        <v>0</v>
      </c>
      <c r="AE2128" s="296">
        <f t="shared" si="7321"/>
        <v>0</v>
      </c>
      <c r="AF2128" s="60">
        <f t="shared" si="7331"/>
        <v>0</v>
      </c>
      <c r="AG2128" s="60">
        <v>0</v>
      </c>
      <c r="AH2128" s="768">
        <f t="shared" si="7332"/>
        <v>-238.72189447757407</v>
      </c>
      <c r="AI2128" s="384" t="e">
        <f t="shared" si="7333"/>
        <v>#DIV/0!</v>
      </c>
      <c r="AK2128"/>
    </row>
    <row r="2129" spans="1:37" x14ac:dyDescent="0.25">
      <c r="A2129" s="383" t="s">
        <v>3426</v>
      </c>
      <c r="B2129" s="47">
        <v>2016</v>
      </c>
      <c r="C2129" s="47">
        <v>10</v>
      </c>
      <c r="D2129" s="48" t="s">
        <v>2960</v>
      </c>
      <c r="E2129" s="49">
        <v>42644</v>
      </c>
      <c r="F2129" s="49">
        <v>42658</v>
      </c>
      <c r="G2129" s="50">
        <f t="shared" ref="G2129" ca="1" si="7346">IF($N$1&gt;F2129,0,(F2129-$N$1))</f>
        <v>0</v>
      </c>
      <c r="H2129" s="46" t="s">
        <v>84</v>
      </c>
      <c r="I2129" s="46" t="s">
        <v>170</v>
      </c>
      <c r="J2129" s="46" t="s">
        <v>3060</v>
      </c>
      <c r="K2129" s="51" t="str">
        <f t="shared" ref="K2129" ca="1" si="7347">IF(F2129=0,$L$3,(IF(G2129=0,$L$1,$L$2)))</f>
        <v>Completed</v>
      </c>
      <c r="L2129" s="47" t="s">
        <v>2914</v>
      </c>
      <c r="M2129" s="47" t="s">
        <v>58</v>
      </c>
      <c r="N2129" s="47" t="s">
        <v>59</v>
      </c>
      <c r="O2129" s="47" t="s">
        <v>60</v>
      </c>
      <c r="P2129" s="47" t="s">
        <v>61</v>
      </c>
      <c r="Q2129" s="47" t="s">
        <v>62</v>
      </c>
      <c r="R2129" s="52">
        <v>0</v>
      </c>
      <c r="S2129" s="52">
        <v>2</v>
      </c>
      <c r="T2129" s="53">
        <v>0</v>
      </c>
      <c r="U2129" s="53">
        <v>0</v>
      </c>
      <c r="V2129" s="51">
        <f t="shared" ref="V2129" si="7348">IF(U2129&gt;T2129,0,T2129-U2129)</f>
        <v>0</v>
      </c>
      <c r="W2129" s="51">
        <f t="shared" ref="W2129" si="7349">IF(U2129&gt;T2129,T2129,U2129)</f>
        <v>0</v>
      </c>
      <c r="X2129" s="53">
        <v>0</v>
      </c>
      <c r="Y2129" s="54" t="e">
        <f t="shared" ref="Y2129" si="7350">X2129/U2129</f>
        <v>#DIV/0!</v>
      </c>
      <c r="Z2129" s="55" t="e">
        <f t="shared" ref="Z2129" si="7351">AE2129/X2129</f>
        <v>#DIV/0!</v>
      </c>
      <c r="AA2129" s="56">
        <f t="shared" ref="AA2129" si="7352">IF(O2129="cpv",(T2129*R2129),(T2129/1000*R2129))</f>
        <v>0</v>
      </c>
      <c r="AB2129" s="57">
        <v>994.67456032322559</v>
      </c>
      <c r="AC2129" s="56">
        <f t="shared" ref="AC2129" si="7353">AB2129-AA2129</f>
        <v>994.67456032322559</v>
      </c>
      <c r="AD2129" s="58">
        <f t="shared" ref="AD2129" si="7354">IF(O2129="cpv",(T2129*S2129),(T2129/1000*S2129))</f>
        <v>0</v>
      </c>
      <c r="AE2129" s="296">
        <f t="shared" si="7321"/>
        <v>0</v>
      </c>
      <c r="AF2129" s="60">
        <f t="shared" ref="AF2129" si="7355">AE2129-AD2129</f>
        <v>0</v>
      </c>
      <c r="AG2129" s="60">
        <v>0</v>
      </c>
      <c r="AH2129" s="768">
        <f t="shared" ref="AH2129" si="7356">AE2129-AB2129-AG2129</f>
        <v>-994.67456032322559</v>
      </c>
      <c r="AI2129" s="384" t="e">
        <f t="shared" ref="AI2129" si="7357">AH2129/AE2129</f>
        <v>#DIV/0!</v>
      </c>
      <c r="AK2129"/>
    </row>
    <row r="2130" spans="1:37" ht="15.75" thickBot="1" x14ac:dyDescent="0.3">
      <c r="A2130" s="360" t="s">
        <v>3393</v>
      </c>
      <c r="B2130" s="157">
        <v>2016</v>
      </c>
      <c r="C2130" s="157">
        <v>10</v>
      </c>
      <c r="D2130" s="342" t="s">
        <v>2960</v>
      </c>
      <c r="E2130" s="159">
        <v>42644</v>
      </c>
      <c r="F2130" s="159">
        <v>42658</v>
      </c>
      <c r="G2130" s="343">
        <f t="shared" ref="G2130" ca="1" si="7358">IF($N$1&gt;F2130,0,(F2130-$N$1))</f>
        <v>0</v>
      </c>
      <c r="H2130" s="156" t="s">
        <v>84</v>
      </c>
      <c r="I2130" s="156" t="s">
        <v>170</v>
      </c>
      <c r="J2130" s="156" t="s">
        <v>3060</v>
      </c>
      <c r="K2130" s="344" t="str">
        <f t="shared" ref="K2130" ca="1" si="7359">IF(F2130=0,$L$3,(IF(G2130=0,$L$1,$L$2)))</f>
        <v>Completed</v>
      </c>
      <c r="L2130" s="157" t="s">
        <v>64</v>
      </c>
      <c r="M2130" s="157" t="s">
        <v>58</v>
      </c>
      <c r="N2130" s="157" t="s">
        <v>78</v>
      </c>
      <c r="O2130" s="157" t="s">
        <v>60</v>
      </c>
      <c r="P2130" s="157" t="s">
        <v>61</v>
      </c>
      <c r="Q2130" s="157" t="s">
        <v>62</v>
      </c>
      <c r="R2130" s="158">
        <v>0.2</v>
      </c>
      <c r="S2130" s="158">
        <v>2</v>
      </c>
      <c r="T2130" s="345">
        <v>1000000</v>
      </c>
      <c r="U2130" s="345">
        <v>990930</v>
      </c>
      <c r="V2130" s="344">
        <f t="shared" ref="V2130" si="7360">IF(U2130&gt;T2130,0,T2130-U2130)</f>
        <v>9070</v>
      </c>
      <c r="W2130" s="344">
        <f t="shared" ref="W2130" si="7361">IF(U2130&gt;T2130,T2130,U2130)</f>
        <v>990930</v>
      </c>
      <c r="X2130" s="345">
        <v>184</v>
      </c>
      <c r="Y2130" s="346">
        <f t="shared" ref="Y2130" si="7362">X2130/U2130</f>
        <v>1.8568415528846639E-4</v>
      </c>
      <c r="Z2130" s="347">
        <f t="shared" ref="Z2130" si="7363">AE2130/X2130</f>
        <v>5.4322608695652175</v>
      </c>
      <c r="AA2130" s="348">
        <f t="shared" ref="AA2130" si="7364">IF(O2130="cpv",(T2130*R2130),(T2130/1000*R2130))</f>
        <v>200</v>
      </c>
      <c r="AB2130" s="349">
        <f t="shared" ref="AB2130" si="7365">IF(O2130="cpv",(IF(V2130&gt;0,U2130*R2130,AA2130)),(IF(V2130&gt;0,U2130/1000*R2130,AA2130)))</f>
        <v>198.18600000000001</v>
      </c>
      <c r="AC2130" s="348">
        <f t="shared" ref="AC2130" si="7366">AB2130-AA2130</f>
        <v>-1.813999999999993</v>
      </c>
      <c r="AD2130" s="350">
        <f t="shared" ref="AD2130" si="7367">IF(O2130="cpv",(T2130*S2130),(T2130/1000*S2130))</f>
        <v>2000</v>
      </c>
      <c r="AE2130" s="351">
        <v>999.53599999999994</v>
      </c>
      <c r="AF2130" s="352">
        <f t="shared" ref="AF2130" si="7368">AE2130-AD2130</f>
        <v>-1000.4640000000001</v>
      </c>
      <c r="AG2130" s="352">
        <v>0</v>
      </c>
      <c r="AH2130" s="766">
        <f t="shared" ref="AH2130" si="7369">AE2130-AB2130-AG2130</f>
        <v>801.34999999999991</v>
      </c>
      <c r="AI2130" s="353">
        <f t="shared" ref="AI2130" si="7370">AH2130/AE2130</f>
        <v>0.80172199900753949</v>
      </c>
      <c r="AK2130"/>
    </row>
    <row r="2131" spans="1:37" ht="15.75" thickBot="1" x14ac:dyDescent="0.3">
      <c r="A2131" s="156" t="s">
        <v>3059</v>
      </c>
      <c r="B2131" s="157">
        <v>2016</v>
      </c>
      <c r="C2131" s="157">
        <v>10</v>
      </c>
      <c r="D2131" s="342" t="s">
        <v>2960</v>
      </c>
      <c r="E2131" s="159">
        <v>42644</v>
      </c>
      <c r="F2131" s="159">
        <v>42658</v>
      </c>
      <c r="G2131" s="343">
        <f t="shared" ca="1" si="7284"/>
        <v>0</v>
      </c>
      <c r="H2131" s="156" t="s">
        <v>84</v>
      </c>
      <c r="I2131" s="156" t="s">
        <v>170</v>
      </c>
      <c r="J2131" s="156" t="s">
        <v>3060</v>
      </c>
      <c r="K2131" s="344" t="str">
        <f t="shared" ca="1" si="7285"/>
        <v>Completed</v>
      </c>
      <c r="L2131" s="157" t="s">
        <v>82</v>
      </c>
      <c r="M2131" s="157" t="s">
        <v>58</v>
      </c>
      <c r="N2131" s="157" t="s">
        <v>78</v>
      </c>
      <c r="O2131" s="157" t="s">
        <v>60</v>
      </c>
      <c r="P2131" s="157" t="s">
        <v>79</v>
      </c>
      <c r="Q2131" s="157" t="s">
        <v>79</v>
      </c>
      <c r="R2131" s="158">
        <v>0.5</v>
      </c>
      <c r="S2131" s="158">
        <v>2</v>
      </c>
      <c r="T2131" s="345">
        <v>500000</v>
      </c>
      <c r="U2131" s="345">
        <v>500679</v>
      </c>
      <c r="V2131" s="344">
        <f t="shared" si="7286"/>
        <v>0</v>
      </c>
      <c r="W2131" s="344">
        <f t="shared" si="7287"/>
        <v>500000</v>
      </c>
      <c r="X2131" s="345"/>
      <c r="Y2131" s="346">
        <f t="shared" si="7288"/>
        <v>0</v>
      </c>
      <c r="Z2131" s="347" t="e">
        <f t="shared" si="7289"/>
        <v>#DIV/0!</v>
      </c>
      <c r="AA2131" s="348">
        <f t="shared" si="7290"/>
        <v>250</v>
      </c>
      <c r="AB2131" s="349">
        <v>175</v>
      </c>
      <c r="AC2131" s="348">
        <f t="shared" si="7292"/>
        <v>-75</v>
      </c>
      <c r="AD2131" s="350">
        <f t="shared" si="7293"/>
        <v>1000</v>
      </c>
      <c r="AE2131" s="351">
        <v>1000</v>
      </c>
      <c r="AF2131" s="352">
        <f t="shared" si="7294"/>
        <v>0</v>
      </c>
      <c r="AG2131" s="352">
        <v>0</v>
      </c>
      <c r="AH2131" s="766">
        <f t="shared" si="7295"/>
        <v>825</v>
      </c>
      <c r="AI2131" s="487">
        <f t="shared" si="7296"/>
        <v>0.82499999999999996</v>
      </c>
      <c r="AK2131"/>
    </row>
    <row r="2132" spans="1:37" ht="15.75" thickBot="1" x14ac:dyDescent="0.3">
      <c r="A2132" s="328" t="s">
        <v>3061</v>
      </c>
      <c r="B2132" s="324">
        <v>2016</v>
      </c>
      <c r="C2132" s="324">
        <v>10</v>
      </c>
      <c r="D2132" s="325" t="s">
        <v>2960</v>
      </c>
      <c r="E2132" s="326">
        <v>42644</v>
      </c>
      <c r="F2132" s="326">
        <v>42665</v>
      </c>
      <c r="G2132" s="327">
        <f t="shared" ca="1" si="7284"/>
        <v>0</v>
      </c>
      <c r="H2132" s="328" t="s">
        <v>84</v>
      </c>
      <c r="I2132" s="96" t="s">
        <v>3407</v>
      </c>
      <c r="J2132" s="328" t="s">
        <v>3062</v>
      </c>
      <c r="K2132" s="329" t="str">
        <f t="shared" ca="1" si="7285"/>
        <v>Completed</v>
      </c>
      <c r="L2132" s="324" t="s">
        <v>68</v>
      </c>
      <c r="M2132" s="324" t="s">
        <v>58</v>
      </c>
      <c r="N2132" s="324" t="s">
        <v>86</v>
      </c>
      <c r="O2132" s="324" t="s">
        <v>60</v>
      </c>
      <c r="P2132" s="324" t="s">
        <v>61</v>
      </c>
      <c r="Q2132" s="324" t="s">
        <v>62</v>
      </c>
      <c r="R2132" s="330">
        <v>1</v>
      </c>
      <c r="S2132" s="330">
        <v>3.5</v>
      </c>
      <c r="T2132" s="331">
        <v>6277094</v>
      </c>
      <c r="U2132" s="331">
        <v>6277094</v>
      </c>
      <c r="V2132" s="329">
        <f t="shared" si="7286"/>
        <v>0</v>
      </c>
      <c r="W2132" s="329">
        <f t="shared" si="7287"/>
        <v>6277094</v>
      </c>
      <c r="X2132" s="331">
        <v>21682</v>
      </c>
      <c r="Y2132" s="332">
        <f t="shared" si="7288"/>
        <v>3.4541461383245176E-3</v>
      </c>
      <c r="Z2132" s="333">
        <f t="shared" si="7289"/>
        <v>0.86511899271284931</v>
      </c>
      <c r="AA2132" s="334">
        <f t="shared" si="7290"/>
        <v>6277.0940000000001</v>
      </c>
      <c r="AB2132" s="335">
        <f t="shared" si="7291"/>
        <v>6277.0940000000001</v>
      </c>
      <c r="AC2132" s="334">
        <f t="shared" si="7292"/>
        <v>0</v>
      </c>
      <c r="AD2132" s="336">
        <f t="shared" si="7293"/>
        <v>21969.829000000002</v>
      </c>
      <c r="AE2132" s="337">
        <v>18757.509999999998</v>
      </c>
      <c r="AF2132" s="338">
        <f t="shared" si="7294"/>
        <v>-3212.3190000000031</v>
      </c>
      <c r="AG2132" s="338">
        <v>0</v>
      </c>
      <c r="AH2132" s="580">
        <f t="shared" si="7295"/>
        <v>12480.415999999997</v>
      </c>
      <c r="AI2132" s="339">
        <f t="shared" si="7296"/>
        <v>0.6653556895344851</v>
      </c>
      <c r="AK2132"/>
    </row>
    <row r="2133" spans="1:37" ht="15.75" thickBot="1" x14ac:dyDescent="0.3">
      <c r="A2133" s="115" t="s">
        <v>3063</v>
      </c>
      <c r="B2133" s="111">
        <v>2016</v>
      </c>
      <c r="C2133" s="111">
        <v>10</v>
      </c>
      <c r="D2133" s="112" t="s">
        <v>2960</v>
      </c>
      <c r="E2133" s="113">
        <v>42644</v>
      </c>
      <c r="F2133" s="113">
        <v>42665</v>
      </c>
      <c r="G2133" s="114">
        <f t="shared" ref="G2133" ca="1" si="7371">IF($N$1&gt;F2133,0,(F2133-$N$1))</f>
        <v>0</v>
      </c>
      <c r="H2133" s="115" t="s">
        <v>84</v>
      </c>
      <c r="I2133" s="96" t="s">
        <v>3407</v>
      </c>
      <c r="J2133" s="115" t="s">
        <v>3065</v>
      </c>
      <c r="K2133" s="116" t="str">
        <f t="shared" ref="K2133" ca="1" si="7372">IF(F2133=0,$L$3,(IF(G2133=0,$L$1,$L$2)))</f>
        <v>Completed</v>
      </c>
      <c r="L2133" s="111" t="s">
        <v>57</v>
      </c>
      <c r="M2133" s="111" t="s">
        <v>58</v>
      </c>
      <c r="N2133" s="111" t="s">
        <v>59</v>
      </c>
      <c r="O2133" s="111" t="s">
        <v>60</v>
      </c>
      <c r="P2133" s="111" t="s">
        <v>61</v>
      </c>
      <c r="Q2133" s="111" t="s">
        <v>62</v>
      </c>
      <c r="R2133" s="117">
        <v>0.5</v>
      </c>
      <c r="S2133" s="117">
        <v>3</v>
      </c>
      <c r="T2133" s="118">
        <v>1500000</v>
      </c>
      <c r="U2133" s="118">
        <v>1462819</v>
      </c>
      <c r="V2133" s="116">
        <f t="shared" ref="V2133" si="7373">IF(U2133&gt;T2133,0,T2133-U2133)</f>
        <v>37181</v>
      </c>
      <c r="W2133" s="116">
        <f t="shared" ref="W2133" si="7374">IF(U2133&gt;T2133,T2133,U2133)</f>
        <v>1462819</v>
      </c>
      <c r="X2133" s="118">
        <v>228</v>
      </c>
      <c r="Y2133" s="119">
        <f t="shared" ref="Y2133" si="7375">X2133/U2133</f>
        <v>1.5586343901740406E-4</v>
      </c>
      <c r="Z2133" s="120">
        <f t="shared" ref="Z2133" si="7376">AE2133/X2133</f>
        <v>8.7719298245614041</v>
      </c>
      <c r="AA2133" s="121">
        <f t="shared" ref="AA2133" si="7377">IF(O2133="cpv",(T2133*R2133),(T2133/1000*R2133))</f>
        <v>750</v>
      </c>
      <c r="AB2133" s="122">
        <f t="shared" ref="AB2133" si="7378">IF(O2133="cpv",(IF(V2133&gt;0,U2133*R2133,AA2133)),(IF(V2133&gt;0,U2133/1000*R2133,AA2133)))</f>
        <v>731.40949999999998</v>
      </c>
      <c r="AC2133" s="121">
        <f t="shared" ref="AC2133" si="7379">AB2133-AA2133</f>
        <v>-18.59050000000002</v>
      </c>
      <c r="AD2133" s="123">
        <f t="shared" ref="AD2133" si="7380">IF(O2133="cpv",(T2133*S2133),(T2133/1000*S2133))</f>
        <v>4500</v>
      </c>
      <c r="AE2133" s="293">
        <v>2000</v>
      </c>
      <c r="AF2133" s="124">
        <f t="shared" ref="AF2133" si="7381">AE2133-AD2133</f>
        <v>-2500</v>
      </c>
      <c r="AG2133" s="124">
        <v>0</v>
      </c>
      <c r="AH2133" s="764">
        <f t="shared" ref="AH2133" si="7382">AE2133-AB2133-AG2133</f>
        <v>1268.5905</v>
      </c>
      <c r="AI2133" s="125">
        <f t="shared" ref="AI2133" si="7383">AH2133/AE2133</f>
        <v>0.63429524999999998</v>
      </c>
      <c r="AK2133"/>
    </row>
    <row r="2134" spans="1:37" x14ac:dyDescent="0.25">
      <c r="A2134" s="115" t="s">
        <v>3405</v>
      </c>
      <c r="B2134" s="111">
        <v>2016</v>
      </c>
      <c r="C2134" s="111">
        <v>10</v>
      </c>
      <c r="D2134" s="112" t="s">
        <v>2960</v>
      </c>
      <c r="E2134" s="113">
        <v>42644</v>
      </c>
      <c r="F2134" s="113">
        <v>42665</v>
      </c>
      <c r="G2134" s="114">
        <f t="shared" ca="1" si="7284"/>
        <v>0</v>
      </c>
      <c r="H2134" s="115" t="s">
        <v>84</v>
      </c>
      <c r="I2134" s="96" t="s">
        <v>3407</v>
      </c>
      <c r="J2134" s="115" t="s">
        <v>3065</v>
      </c>
      <c r="K2134" s="116" t="str">
        <f t="shared" ca="1" si="7285"/>
        <v>Completed</v>
      </c>
      <c r="L2134" s="111" t="s">
        <v>1773</v>
      </c>
      <c r="M2134" s="111" t="s">
        <v>58</v>
      </c>
      <c r="N2134" s="111" t="s">
        <v>59</v>
      </c>
      <c r="O2134" s="111" t="s">
        <v>60</v>
      </c>
      <c r="P2134" s="111" t="s">
        <v>61</v>
      </c>
      <c r="Q2134" s="111" t="s">
        <v>62</v>
      </c>
      <c r="R2134" s="117">
        <v>0.35</v>
      </c>
      <c r="S2134" s="117">
        <v>3</v>
      </c>
      <c r="T2134" s="118">
        <v>1000000</v>
      </c>
      <c r="U2134" s="118">
        <v>982731</v>
      </c>
      <c r="V2134" s="116">
        <f t="shared" si="7286"/>
        <v>17269</v>
      </c>
      <c r="W2134" s="116">
        <f t="shared" si="7287"/>
        <v>982731</v>
      </c>
      <c r="X2134" s="118">
        <v>3491</v>
      </c>
      <c r="Y2134" s="119">
        <f t="shared" si="7288"/>
        <v>3.5523454536388901E-3</v>
      </c>
      <c r="Z2134" s="120">
        <f t="shared" si="7289"/>
        <v>0.57290174735032939</v>
      </c>
      <c r="AA2134" s="121">
        <f t="shared" si="7290"/>
        <v>350</v>
      </c>
      <c r="AB2134" s="122">
        <f t="shared" si="7291"/>
        <v>343.95585</v>
      </c>
      <c r="AC2134" s="121">
        <f t="shared" si="7292"/>
        <v>-6.0441500000000019</v>
      </c>
      <c r="AD2134" s="123">
        <f t="shared" si="7293"/>
        <v>3000</v>
      </c>
      <c r="AE2134" s="293">
        <v>2000</v>
      </c>
      <c r="AF2134" s="124">
        <f t="shared" si="7294"/>
        <v>-1000</v>
      </c>
      <c r="AG2134" s="124">
        <v>0</v>
      </c>
      <c r="AH2134" s="764">
        <f t="shared" si="7295"/>
        <v>1656.0441499999999</v>
      </c>
      <c r="AI2134" s="125">
        <f t="shared" si="7296"/>
        <v>0.82802207500000002</v>
      </c>
      <c r="AK2134"/>
    </row>
    <row r="2135" spans="1:37" ht="15.75" thickBot="1" x14ac:dyDescent="0.3">
      <c r="A2135" s="156" t="s">
        <v>3064</v>
      </c>
      <c r="B2135" s="157">
        <v>2016</v>
      </c>
      <c r="C2135" s="157">
        <v>10</v>
      </c>
      <c r="D2135" s="342" t="s">
        <v>2960</v>
      </c>
      <c r="E2135" s="159">
        <v>42644</v>
      </c>
      <c r="F2135" s="159">
        <v>42665</v>
      </c>
      <c r="G2135" s="343">
        <f t="shared" ref="G2135:G2180" ca="1" si="7384">IF($N$1&gt;F2135,0,(F2135-$N$1))</f>
        <v>0</v>
      </c>
      <c r="H2135" s="156" t="s">
        <v>84</v>
      </c>
      <c r="I2135" s="96" t="s">
        <v>3407</v>
      </c>
      <c r="J2135" s="156" t="s">
        <v>3065</v>
      </c>
      <c r="K2135" s="344" t="str">
        <f t="shared" ref="K2135:K2180" ca="1" si="7385">IF(F2135=0,$L$3,(IF(G2135=0,$L$1,$L$2)))</f>
        <v>Completed</v>
      </c>
      <c r="L2135" s="157" t="s">
        <v>82</v>
      </c>
      <c r="M2135" s="157" t="s">
        <v>58</v>
      </c>
      <c r="N2135" s="157" t="s">
        <v>78</v>
      </c>
      <c r="O2135" s="157" t="s">
        <v>60</v>
      </c>
      <c r="P2135" s="157" t="s">
        <v>79</v>
      </c>
      <c r="Q2135" s="157" t="s">
        <v>79</v>
      </c>
      <c r="R2135" s="158">
        <v>0.5</v>
      </c>
      <c r="S2135" s="158">
        <v>3</v>
      </c>
      <c r="T2135" s="345">
        <v>2000000</v>
      </c>
      <c r="U2135" s="345">
        <v>2000031</v>
      </c>
      <c r="V2135" s="344">
        <f t="shared" ref="V2135:V2180" si="7386">IF(U2135&gt;T2135,0,T2135-U2135)</f>
        <v>0</v>
      </c>
      <c r="W2135" s="344">
        <f t="shared" ref="W2135:W2180" si="7387">IF(U2135&gt;T2135,T2135,U2135)</f>
        <v>2000000</v>
      </c>
      <c r="X2135" s="345">
        <v>86092</v>
      </c>
      <c r="Y2135" s="346">
        <f t="shared" ref="Y2135:Y2180" si="7388">X2135/U2135</f>
        <v>4.3045332797341643E-2</v>
      </c>
      <c r="Z2135" s="347">
        <f t="shared" ref="Z2135:Z2180" si="7389">AE2135/X2135</f>
        <v>5.6590623983645401E-2</v>
      </c>
      <c r="AA2135" s="348">
        <f t="shared" ref="AA2135:AA2180" si="7390">IF(O2135="cpv",(T2135*R2135),(T2135/1000*R2135))</f>
        <v>1000</v>
      </c>
      <c r="AB2135" s="349">
        <f t="shared" ref="AB2135:AB2180" si="7391">IF(O2135="cpv",(IF(V2135&gt;0,U2135*R2135,AA2135)),(IF(V2135&gt;0,U2135/1000*R2135,AA2135)))</f>
        <v>1000</v>
      </c>
      <c r="AC2135" s="348">
        <f t="shared" ref="AC2135:AC2180" si="7392">AB2135-AA2135</f>
        <v>0</v>
      </c>
      <c r="AD2135" s="350">
        <f t="shared" ref="AD2135:AD2180" si="7393">IF(O2135="cpv",(T2135*S2135),(T2135/1000*S2135))</f>
        <v>6000</v>
      </c>
      <c r="AE2135" s="351">
        <v>4872</v>
      </c>
      <c r="AF2135" s="352">
        <f t="shared" ref="AF2135:AF2180" si="7394">AE2135-AD2135</f>
        <v>-1128</v>
      </c>
      <c r="AG2135" s="352">
        <v>0</v>
      </c>
      <c r="AH2135" s="766">
        <f t="shared" ref="AH2135:AH2180" si="7395">AE2135-AB2135-AG2135</f>
        <v>3872</v>
      </c>
      <c r="AI2135" s="487">
        <f t="shared" ref="AI2135:AI2180" si="7396">AH2135/AE2135</f>
        <v>0.79474548440065684</v>
      </c>
      <c r="AK2135"/>
    </row>
    <row r="2136" spans="1:37" x14ac:dyDescent="0.25">
      <c r="A2136" s="96" t="s">
        <v>3066</v>
      </c>
      <c r="B2136" s="97">
        <v>2016</v>
      </c>
      <c r="C2136" s="97">
        <v>10</v>
      </c>
      <c r="D2136" s="98" t="s">
        <v>2960</v>
      </c>
      <c r="E2136" s="99">
        <v>42644</v>
      </c>
      <c r="F2136" s="113">
        <v>42665</v>
      </c>
      <c r="G2136" s="100">
        <f t="shared" ca="1" si="7384"/>
        <v>0</v>
      </c>
      <c r="H2136" s="115" t="s">
        <v>84</v>
      </c>
      <c r="I2136" s="96" t="s">
        <v>3407</v>
      </c>
      <c r="J2136" s="96" t="s">
        <v>3068</v>
      </c>
      <c r="K2136" s="101" t="str">
        <f t="shared" ca="1" si="7385"/>
        <v>Completed</v>
      </c>
      <c r="L2136" s="97" t="s">
        <v>817</v>
      </c>
      <c r="M2136" s="97" t="s">
        <v>58</v>
      </c>
      <c r="N2136" s="97" t="s">
        <v>587</v>
      </c>
      <c r="O2136" s="97" t="s">
        <v>109</v>
      </c>
      <c r="P2136" s="97" t="s">
        <v>100</v>
      </c>
      <c r="Q2136" s="97" t="s">
        <v>101</v>
      </c>
      <c r="R2136" s="102">
        <v>3.9E-2</v>
      </c>
      <c r="S2136" s="102"/>
      <c r="T2136" s="103">
        <v>250000</v>
      </c>
      <c r="U2136" s="103">
        <v>253150</v>
      </c>
      <c r="V2136" s="101">
        <f t="shared" si="7386"/>
        <v>0</v>
      </c>
      <c r="W2136" s="101">
        <f t="shared" si="7387"/>
        <v>250000</v>
      </c>
      <c r="X2136" s="103">
        <v>4068</v>
      </c>
      <c r="Y2136" s="104">
        <f t="shared" si="7388"/>
        <v>1.6069523997629863E-2</v>
      </c>
      <c r="Z2136" s="105">
        <f t="shared" si="7389"/>
        <v>3.7310250737463124</v>
      </c>
      <c r="AA2136" s="106">
        <f t="shared" si="7390"/>
        <v>9750</v>
      </c>
      <c r="AB2136" s="107">
        <f t="shared" si="7391"/>
        <v>9750</v>
      </c>
      <c r="AC2136" s="106">
        <f t="shared" si="7392"/>
        <v>0</v>
      </c>
      <c r="AD2136" s="108">
        <f t="shared" si="7393"/>
        <v>0</v>
      </c>
      <c r="AE2136" s="298">
        <v>15177.81</v>
      </c>
      <c r="AF2136" s="109">
        <f t="shared" si="7394"/>
        <v>15177.81</v>
      </c>
      <c r="AG2136" s="109">
        <v>0</v>
      </c>
      <c r="AH2136" s="765">
        <f t="shared" si="7395"/>
        <v>5427.8099999999995</v>
      </c>
      <c r="AI2136" s="110">
        <f t="shared" si="7396"/>
        <v>0.35761483376060182</v>
      </c>
      <c r="AK2136"/>
    </row>
    <row r="2137" spans="1:37" ht="15" customHeight="1" thickBot="1" x14ac:dyDescent="0.3">
      <c r="A2137" s="328" t="s">
        <v>3067</v>
      </c>
      <c r="B2137" s="324">
        <v>2016</v>
      </c>
      <c r="C2137" s="324">
        <v>10</v>
      </c>
      <c r="D2137" s="325" t="s">
        <v>2960</v>
      </c>
      <c r="E2137" s="326">
        <v>42644</v>
      </c>
      <c r="F2137" s="326">
        <v>42665</v>
      </c>
      <c r="G2137" s="327">
        <f t="shared" ca="1" si="7384"/>
        <v>0</v>
      </c>
      <c r="H2137" s="328" t="s">
        <v>84</v>
      </c>
      <c r="I2137" s="96" t="s">
        <v>3407</v>
      </c>
      <c r="J2137" s="328" t="s">
        <v>3068</v>
      </c>
      <c r="K2137" s="329" t="str">
        <f t="shared" ca="1" si="7385"/>
        <v>Completed</v>
      </c>
      <c r="L2137" s="324" t="s">
        <v>2135</v>
      </c>
      <c r="M2137" s="324" t="s">
        <v>58</v>
      </c>
      <c r="N2137" s="324" t="s">
        <v>587</v>
      </c>
      <c r="O2137" s="324" t="s">
        <v>109</v>
      </c>
      <c r="P2137" s="324" t="s">
        <v>100</v>
      </c>
      <c r="Q2137" s="324" t="s">
        <v>101</v>
      </c>
      <c r="R2137" s="330">
        <v>0.01</v>
      </c>
      <c r="S2137" s="330"/>
      <c r="T2137" s="331">
        <v>100000</v>
      </c>
      <c r="U2137" s="331">
        <v>0</v>
      </c>
      <c r="V2137" s="329">
        <f t="shared" si="7386"/>
        <v>100000</v>
      </c>
      <c r="W2137" s="329">
        <f t="shared" si="7387"/>
        <v>0</v>
      </c>
      <c r="X2137" s="331"/>
      <c r="Y2137" s="332" t="e">
        <f t="shared" si="7388"/>
        <v>#DIV/0!</v>
      </c>
      <c r="Z2137" s="333" t="e">
        <f t="shared" si="7389"/>
        <v>#DIV/0!</v>
      </c>
      <c r="AA2137" s="334">
        <f t="shared" si="7390"/>
        <v>1000</v>
      </c>
      <c r="AB2137" s="335">
        <f t="shared" si="7391"/>
        <v>0</v>
      </c>
      <c r="AC2137" s="334">
        <f t="shared" si="7392"/>
        <v>-1000</v>
      </c>
      <c r="AD2137" s="336">
        <f t="shared" si="7393"/>
        <v>0</v>
      </c>
      <c r="AE2137" s="337">
        <f>IF((SUMIF($J$7:$J$1048576,J2137,$U$7:$U$1048576))&gt;(SUMIF($J$7:$J$1048576,J2137,$T$7:$T$1048576)),AD2137,(IF(O2137="cpv",(U2137*S2137),(U2137*S2137/1000))))</f>
        <v>0</v>
      </c>
      <c r="AF2137" s="338">
        <f t="shared" si="7394"/>
        <v>0</v>
      </c>
      <c r="AG2137" s="338">
        <v>0</v>
      </c>
      <c r="AH2137" s="580">
        <f t="shared" si="7395"/>
        <v>0</v>
      </c>
      <c r="AI2137" s="339" t="e">
        <f t="shared" si="7396"/>
        <v>#DIV/0!</v>
      </c>
      <c r="AK2137"/>
    </row>
    <row r="2138" spans="1:37" ht="15.75" customHeight="1" thickBot="1" x14ac:dyDescent="0.3">
      <c r="A2138" s="145" t="s">
        <v>3069</v>
      </c>
      <c r="B2138" s="141">
        <v>2016</v>
      </c>
      <c r="C2138" s="141">
        <v>10</v>
      </c>
      <c r="D2138" s="142" t="s">
        <v>2960</v>
      </c>
      <c r="E2138" s="143">
        <v>42644</v>
      </c>
      <c r="F2138" s="143">
        <v>42665</v>
      </c>
      <c r="G2138" s="144">
        <f t="shared" ca="1" si="7384"/>
        <v>0</v>
      </c>
      <c r="H2138" s="145" t="s">
        <v>84</v>
      </c>
      <c r="I2138" s="96" t="s">
        <v>3407</v>
      </c>
      <c r="J2138" s="145" t="s">
        <v>3070</v>
      </c>
      <c r="K2138" s="146" t="str">
        <f t="shared" ca="1" si="7385"/>
        <v>Completed</v>
      </c>
      <c r="L2138" s="141" t="s">
        <v>98</v>
      </c>
      <c r="M2138" s="141" t="s">
        <v>58</v>
      </c>
      <c r="N2138" s="141" t="s">
        <v>99</v>
      </c>
      <c r="O2138" s="141" t="s">
        <v>42</v>
      </c>
      <c r="P2138" s="141" t="s">
        <v>100</v>
      </c>
      <c r="Q2138" s="141" t="s">
        <v>101</v>
      </c>
      <c r="R2138" s="147">
        <v>0.4</v>
      </c>
      <c r="S2138" s="147">
        <v>0.6</v>
      </c>
      <c r="T2138" s="148">
        <v>18333</v>
      </c>
      <c r="U2138" s="148">
        <v>20400</v>
      </c>
      <c r="V2138" s="146">
        <f t="shared" si="7386"/>
        <v>0</v>
      </c>
      <c r="W2138" s="146">
        <f t="shared" si="7387"/>
        <v>18333</v>
      </c>
      <c r="X2138" s="148"/>
      <c r="Y2138" s="149">
        <f t="shared" si="7388"/>
        <v>0</v>
      </c>
      <c r="Z2138" s="150" t="e">
        <f t="shared" si="7389"/>
        <v>#DIV/0!</v>
      </c>
      <c r="AA2138" s="151">
        <f t="shared" si="7390"/>
        <v>7.3331999999999997</v>
      </c>
      <c r="AB2138" s="152">
        <v>7333.2</v>
      </c>
      <c r="AC2138" s="151">
        <f t="shared" si="7392"/>
        <v>7325.8667999999998</v>
      </c>
      <c r="AD2138" s="153">
        <f t="shared" si="7393"/>
        <v>10.999799999999999</v>
      </c>
      <c r="AE2138" s="295">
        <v>10990</v>
      </c>
      <c r="AF2138" s="154">
        <f t="shared" si="7394"/>
        <v>10979.0002</v>
      </c>
      <c r="AG2138" s="154">
        <v>0</v>
      </c>
      <c r="AH2138" s="405">
        <f t="shared" si="7395"/>
        <v>3656.8</v>
      </c>
      <c r="AI2138" s="155">
        <f t="shared" si="7396"/>
        <v>0.33273885350318472</v>
      </c>
      <c r="AK2138"/>
    </row>
    <row r="2139" spans="1:37" ht="15" hidden="1" customHeight="1" x14ac:dyDescent="0.3">
      <c r="A2139" s="96" t="s">
        <v>3071</v>
      </c>
      <c r="B2139" s="97">
        <v>2016</v>
      </c>
      <c r="C2139" s="97">
        <v>10</v>
      </c>
      <c r="D2139" s="98" t="s">
        <v>2960</v>
      </c>
      <c r="E2139" s="99">
        <v>42644</v>
      </c>
      <c r="F2139" s="99">
        <v>42657</v>
      </c>
      <c r="G2139" s="100">
        <f t="shared" ca="1" si="7384"/>
        <v>0</v>
      </c>
      <c r="H2139" s="96" t="s">
        <v>95</v>
      </c>
      <c r="I2139" s="96" t="s">
        <v>624</v>
      </c>
      <c r="J2139" s="96" t="s">
        <v>3075</v>
      </c>
      <c r="K2139" s="101" t="str">
        <f t="shared" ca="1" si="7385"/>
        <v>Completed</v>
      </c>
      <c r="L2139" s="97" t="s">
        <v>77</v>
      </c>
      <c r="M2139" s="97" t="s">
        <v>58</v>
      </c>
      <c r="N2139" s="97" t="s">
        <v>78</v>
      </c>
      <c r="O2139" s="97" t="s">
        <v>60</v>
      </c>
      <c r="P2139" s="97" t="s">
        <v>79</v>
      </c>
      <c r="Q2139" s="97" t="s">
        <v>79</v>
      </c>
      <c r="R2139" s="102">
        <v>1.25</v>
      </c>
      <c r="S2139" s="102">
        <v>4.25</v>
      </c>
      <c r="T2139" s="103">
        <v>800000</v>
      </c>
      <c r="U2139" s="103">
        <v>223956</v>
      </c>
      <c r="V2139" s="101">
        <f t="shared" si="7386"/>
        <v>576044</v>
      </c>
      <c r="W2139" s="101">
        <f t="shared" si="7387"/>
        <v>223956</v>
      </c>
      <c r="X2139" s="103">
        <v>1188</v>
      </c>
      <c r="Y2139" s="104">
        <f t="shared" si="7388"/>
        <v>5.30461340620479E-3</v>
      </c>
      <c r="Z2139" s="105">
        <f t="shared" si="7389"/>
        <v>0.80118939393939392</v>
      </c>
      <c r="AA2139" s="106">
        <f t="shared" si="7390"/>
        <v>1000</v>
      </c>
      <c r="AB2139" s="107">
        <f t="shared" si="7391"/>
        <v>279.94499999999999</v>
      </c>
      <c r="AC2139" s="106">
        <f t="shared" si="7392"/>
        <v>-720.05500000000006</v>
      </c>
      <c r="AD2139" s="108">
        <f t="shared" si="7393"/>
        <v>3400</v>
      </c>
      <c r="AE2139" s="298">
        <f>IF((SUMIF($J$7:$J$1048576,J2139,$U$7:$U$1048576))&gt;(SUMIF($J$7:$J$1048576,J2139,$T$7:$T$1048576)),AD2139,(IF(O2139="cpv",(U2139*S2139),(U2139*S2139/1000))))</f>
        <v>951.81299999999999</v>
      </c>
      <c r="AF2139" s="109">
        <f t="shared" si="7394"/>
        <v>-2448.1869999999999</v>
      </c>
      <c r="AG2139" s="109">
        <v>0</v>
      </c>
      <c r="AH2139" s="765">
        <f t="shared" si="7395"/>
        <v>671.86799999999994</v>
      </c>
      <c r="AI2139" s="110">
        <f t="shared" si="7396"/>
        <v>0.70588235294117641</v>
      </c>
      <c r="AK2139"/>
    </row>
    <row r="2140" spans="1:37" ht="15" hidden="1" customHeight="1" thickBot="1" x14ac:dyDescent="0.3">
      <c r="A2140" s="328" t="s">
        <v>3072</v>
      </c>
      <c r="B2140" s="324">
        <v>2016</v>
      </c>
      <c r="C2140" s="324">
        <v>10</v>
      </c>
      <c r="D2140" s="325" t="s">
        <v>2960</v>
      </c>
      <c r="E2140" s="326">
        <v>42644</v>
      </c>
      <c r="F2140" s="326">
        <v>42657</v>
      </c>
      <c r="G2140" s="327">
        <f t="shared" ca="1" si="7384"/>
        <v>0</v>
      </c>
      <c r="H2140" s="328" t="s">
        <v>95</v>
      </c>
      <c r="I2140" s="328" t="s">
        <v>624</v>
      </c>
      <c r="J2140" s="328" t="s">
        <v>3075</v>
      </c>
      <c r="K2140" s="329" t="str">
        <f t="shared" ca="1" si="7385"/>
        <v>Completed</v>
      </c>
      <c r="L2140" s="324" t="s">
        <v>82</v>
      </c>
      <c r="M2140" s="324" t="s">
        <v>58</v>
      </c>
      <c r="N2140" s="324" t="s">
        <v>78</v>
      </c>
      <c r="O2140" s="324" t="s">
        <v>60</v>
      </c>
      <c r="P2140" s="324" t="s">
        <v>79</v>
      </c>
      <c r="Q2140" s="324" t="s">
        <v>79</v>
      </c>
      <c r="R2140" s="330">
        <v>0.5</v>
      </c>
      <c r="S2140" s="330">
        <v>4.25</v>
      </c>
      <c r="T2140" s="331">
        <v>2000000</v>
      </c>
      <c r="U2140" s="331">
        <v>770644</v>
      </c>
      <c r="V2140" s="329">
        <f t="shared" si="7386"/>
        <v>1229356</v>
      </c>
      <c r="W2140" s="329">
        <f t="shared" si="7387"/>
        <v>770644</v>
      </c>
      <c r="X2140" s="331"/>
      <c r="Y2140" s="332">
        <f t="shared" si="7388"/>
        <v>0</v>
      </c>
      <c r="Z2140" s="333" t="e">
        <f t="shared" si="7389"/>
        <v>#DIV/0!</v>
      </c>
      <c r="AA2140" s="334">
        <f t="shared" si="7390"/>
        <v>1000</v>
      </c>
      <c r="AB2140" s="335">
        <f t="shared" si="7391"/>
        <v>385.322</v>
      </c>
      <c r="AC2140" s="334">
        <f t="shared" si="7392"/>
        <v>-614.678</v>
      </c>
      <c r="AD2140" s="336">
        <f t="shared" si="7393"/>
        <v>8500</v>
      </c>
      <c r="AE2140" s="337">
        <v>1495.9969999999998</v>
      </c>
      <c r="AF2140" s="338">
        <f t="shared" si="7394"/>
        <v>-7004.0030000000006</v>
      </c>
      <c r="AG2140" s="338">
        <v>0</v>
      </c>
      <c r="AH2140" s="580">
        <f t="shared" si="7395"/>
        <v>1110.6749999999997</v>
      </c>
      <c r="AI2140" s="339">
        <f t="shared" si="7396"/>
        <v>0.74243130166704874</v>
      </c>
      <c r="AK2140"/>
    </row>
    <row r="2141" spans="1:37" ht="15.75" hidden="1" customHeight="1" thickBot="1" x14ac:dyDescent="0.3">
      <c r="A2141" s="145" t="s">
        <v>3073</v>
      </c>
      <c r="B2141" s="141">
        <v>2016</v>
      </c>
      <c r="C2141" s="141">
        <v>10</v>
      </c>
      <c r="D2141" s="142" t="s">
        <v>2960</v>
      </c>
      <c r="E2141" s="143">
        <v>42644</v>
      </c>
      <c r="F2141" s="143">
        <v>42657</v>
      </c>
      <c r="G2141" s="144">
        <f t="shared" ca="1" si="7384"/>
        <v>0</v>
      </c>
      <c r="H2141" s="145" t="s">
        <v>95</v>
      </c>
      <c r="I2141" s="145" t="s">
        <v>624</v>
      </c>
      <c r="J2141" s="145" t="s">
        <v>3076</v>
      </c>
      <c r="K2141" s="146" t="str">
        <f t="shared" ca="1" si="7385"/>
        <v>Completed</v>
      </c>
      <c r="L2141" s="141" t="s">
        <v>2135</v>
      </c>
      <c r="M2141" s="141" t="s">
        <v>58</v>
      </c>
      <c r="N2141" s="141" t="s">
        <v>108</v>
      </c>
      <c r="O2141" s="141" t="s">
        <v>109</v>
      </c>
      <c r="P2141" s="141" t="s">
        <v>100</v>
      </c>
      <c r="Q2141" s="141" t="s">
        <v>101</v>
      </c>
      <c r="R2141" s="147">
        <v>0.01</v>
      </c>
      <c r="S2141" s="147">
        <v>3.3000000000000002E-2</v>
      </c>
      <c r="T2141" s="148">
        <v>275000</v>
      </c>
      <c r="U2141" s="148">
        <v>275580</v>
      </c>
      <c r="V2141" s="146">
        <f t="shared" si="7386"/>
        <v>0</v>
      </c>
      <c r="W2141" s="146">
        <f t="shared" si="7387"/>
        <v>275000</v>
      </c>
      <c r="X2141" s="148">
        <v>12073</v>
      </c>
      <c r="Y2141" s="149">
        <f t="shared" si="7388"/>
        <v>4.380942013208506E-2</v>
      </c>
      <c r="Z2141" s="150">
        <f t="shared" si="7389"/>
        <v>0.6962643916176593</v>
      </c>
      <c r="AA2141" s="151">
        <f t="shared" si="7390"/>
        <v>2750</v>
      </c>
      <c r="AB2141" s="152">
        <f t="shared" si="7391"/>
        <v>2750</v>
      </c>
      <c r="AC2141" s="151">
        <f t="shared" si="7392"/>
        <v>0</v>
      </c>
      <c r="AD2141" s="153">
        <f t="shared" si="7393"/>
        <v>9075</v>
      </c>
      <c r="AE2141" s="295">
        <v>8406</v>
      </c>
      <c r="AF2141" s="154">
        <f t="shared" si="7394"/>
        <v>-669</v>
      </c>
      <c r="AG2141" s="154">
        <v>0</v>
      </c>
      <c r="AH2141" s="405">
        <f t="shared" si="7395"/>
        <v>5656</v>
      </c>
      <c r="AI2141" s="155">
        <f t="shared" si="7396"/>
        <v>0.6728527242445872</v>
      </c>
      <c r="AK2141"/>
    </row>
    <row r="2142" spans="1:37" ht="15" hidden="1" customHeight="1" x14ac:dyDescent="0.3">
      <c r="A2142" s="96" t="s">
        <v>3074</v>
      </c>
      <c r="B2142" s="97">
        <v>2016</v>
      </c>
      <c r="C2142" s="97">
        <v>10</v>
      </c>
      <c r="D2142" s="98" t="s">
        <v>2960</v>
      </c>
      <c r="E2142" s="99">
        <v>42644</v>
      </c>
      <c r="F2142" s="99">
        <v>42657</v>
      </c>
      <c r="G2142" s="100">
        <f t="shared" ca="1" si="7384"/>
        <v>0</v>
      </c>
      <c r="H2142" s="96" t="s">
        <v>95</v>
      </c>
      <c r="I2142" s="96" t="s">
        <v>624</v>
      </c>
      <c r="J2142" s="96" t="s">
        <v>3077</v>
      </c>
      <c r="K2142" s="101" t="str">
        <f t="shared" ca="1" si="7385"/>
        <v>Completed</v>
      </c>
      <c r="L2142" s="97" t="s">
        <v>305</v>
      </c>
      <c r="M2142" s="97" t="s">
        <v>58</v>
      </c>
      <c r="N2142" s="97" t="s">
        <v>306</v>
      </c>
      <c r="O2142" s="97" t="s">
        <v>60</v>
      </c>
      <c r="P2142" s="97" t="s">
        <v>79</v>
      </c>
      <c r="Q2142" s="97" t="s">
        <v>79</v>
      </c>
      <c r="R2142" s="102">
        <v>3</v>
      </c>
      <c r="S2142" s="102">
        <v>7.5</v>
      </c>
      <c r="T2142" s="103">
        <v>1000000</v>
      </c>
      <c r="U2142" s="103">
        <v>1119037</v>
      </c>
      <c r="V2142" s="101">
        <f t="shared" si="7386"/>
        <v>0</v>
      </c>
      <c r="W2142" s="101">
        <f t="shared" si="7387"/>
        <v>1000000</v>
      </c>
      <c r="X2142" s="103"/>
      <c r="Y2142" s="104">
        <f t="shared" si="7388"/>
        <v>0</v>
      </c>
      <c r="Z2142" s="105" t="e">
        <f t="shared" si="7389"/>
        <v>#DIV/0!</v>
      </c>
      <c r="AA2142" s="106">
        <f t="shared" si="7390"/>
        <v>3000</v>
      </c>
      <c r="AB2142" s="107">
        <f t="shared" si="7391"/>
        <v>3000</v>
      </c>
      <c r="AC2142" s="106">
        <f t="shared" si="7392"/>
        <v>0</v>
      </c>
      <c r="AD2142" s="108">
        <f t="shared" si="7393"/>
        <v>7500</v>
      </c>
      <c r="AE2142" s="298">
        <v>5736.66</v>
      </c>
      <c r="AF2142" s="109">
        <f t="shared" si="7394"/>
        <v>-1763.3400000000001</v>
      </c>
      <c r="AG2142" s="109">
        <v>0</v>
      </c>
      <c r="AH2142" s="765">
        <f t="shared" si="7395"/>
        <v>2736.66</v>
      </c>
      <c r="AI2142" s="110">
        <f t="shared" si="7396"/>
        <v>0.47704762004371881</v>
      </c>
      <c r="AK2142"/>
    </row>
    <row r="2143" spans="1:37" s="306" customFormat="1" ht="15" hidden="1" customHeight="1" thickBot="1" x14ac:dyDescent="0.3">
      <c r="A2143" s="323" t="s">
        <v>3078</v>
      </c>
      <c r="B2143" s="572">
        <v>2016</v>
      </c>
      <c r="C2143" s="572">
        <v>10</v>
      </c>
      <c r="D2143" s="573" t="s">
        <v>2960</v>
      </c>
      <c r="E2143" s="574">
        <v>42644</v>
      </c>
      <c r="F2143" s="574">
        <v>42655</v>
      </c>
      <c r="G2143" s="575">
        <f t="shared" ca="1" si="7384"/>
        <v>0</v>
      </c>
      <c r="H2143" s="323" t="s">
        <v>95</v>
      </c>
      <c r="I2143" s="323" t="s">
        <v>353</v>
      </c>
      <c r="J2143" s="323" t="s">
        <v>3079</v>
      </c>
      <c r="K2143" s="576" t="str">
        <f t="shared" ca="1" si="7385"/>
        <v>Completed</v>
      </c>
      <c r="L2143" s="572" t="s">
        <v>82</v>
      </c>
      <c r="M2143" s="572" t="s">
        <v>58</v>
      </c>
      <c r="N2143" s="572" t="s">
        <v>78</v>
      </c>
      <c r="O2143" s="572" t="s">
        <v>60</v>
      </c>
      <c r="P2143" s="572" t="s">
        <v>79</v>
      </c>
      <c r="Q2143" s="572" t="s">
        <v>79</v>
      </c>
      <c r="R2143" s="577">
        <v>0.5</v>
      </c>
      <c r="S2143" s="577">
        <v>4.5</v>
      </c>
      <c r="T2143" s="578">
        <v>350000</v>
      </c>
      <c r="U2143" s="578">
        <v>352035</v>
      </c>
      <c r="V2143" s="576">
        <f t="shared" si="7386"/>
        <v>0</v>
      </c>
      <c r="W2143" s="576">
        <f t="shared" si="7387"/>
        <v>350000</v>
      </c>
      <c r="X2143" s="578"/>
      <c r="Y2143" s="579">
        <f t="shared" si="7388"/>
        <v>0</v>
      </c>
      <c r="Z2143" s="580" t="e">
        <f t="shared" si="7389"/>
        <v>#DIV/0!</v>
      </c>
      <c r="AA2143" s="337">
        <f t="shared" si="7390"/>
        <v>175</v>
      </c>
      <c r="AB2143" s="335">
        <v>100</v>
      </c>
      <c r="AC2143" s="337">
        <f t="shared" si="7392"/>
        <v>-75</v>
      </c>
      <c r="AD2143" s="337">
        <f t="shared" si="7393"/>
        <v>1575</v>
      </c>
      <c r="AE2143" s="337">
        <v>1500</v>
      </c>
      <c r="AF2143" s="580">
        <f t="shared" si="7394"/>
        <v>-75</v>
      </c>
      <c r="AG2143" s="580">
        <v>0</v>
      </c>
      <c r="AH2143" s="580">
        <f t="shared" si="7395"/>
        <v>1400</v>
      </c>
      <c r="AI2143" s="581">
        <f t="shared" si="7396"/>
        <v>0.93333333333333335</v>
      </c>
    </row>
    <row r="2144" spans="1:37" ht="15" hidden="1" customHeight="1" x14ac:dyDescent="0.3">
      <c r="A2144" s="115" t="s">
        <v>3080</v>
      </c>
      <c r="B2144" s="111">
        <v>2016</v>
      </c>
      <c r="C2144" s="111">
        <v>10</v>
      </c>
      <c r="D2144" s="112" t="s">
        <v>2960</v>
      </c>
      <c r="E2144" s="113">
        <v>42644</v>
      </c>
      <c r="F2144" s="113">
        <v>42662</v>
      </c>
      <c r="G2144" s="114">
        <f t="shared" ca="1" si="7384"/>
        <v>0</v>
      </c>
      <c r="H2144" s="115" t="s">
        <v>95</v>
      </c>
      <c r="I2144" s="115" t="s">
        <v>2941</v>
      </c>
      <c r="J2144" s="115" t="s">
        <v>3086</v>
      </c>
      <c r="K2144" s="116" t="str">
        <f t="shared" ca="1" si="7385"/>
        <v>Completed</v>
      </c>
      <c r="L2144" s="111" t="s">
        <v>2386</v>
      </c>
      <c r="M2144" s="111" t="s">
        <v>58</v>
      </c>
      <c r="N2144" s="111" t="s">
        <v>59</v>
      </c>
      <c r="O2144" s="111" t="s">
        <v>60</v>
      </c>
      <c r="P2144" s="111" t="s">
        <v>61</v>
      </c>
      <c r="Q2144" s="111" t="s">
        <v>62</v>
      </c>
      <c r="R2144" s="117">
        <v>0.3</v>
      </c>
      <c r="S2144" s="117">
        <v>2</v>
      </c>
      <c r="T2144" s="118">
        <v>2500000</v>
      </c>
      <c r="U2144" s="118">
        <v>2750971</v>
      </c>
      <c r="V2144" s="116">
        <f t="shared" si="7386"/>
        <v>0</v>
      </c>
      <c r="W2144" s="116">
        <f t="shared" si="7387"/>
        <v>2500000</v>
      </c>
      <c r="X2144" s="118">
        <v>446</v>
      </c>
      <c r="Y2144" s="119">
        <f t="shared" si="7388"/>
        <v>1.6212457346878611E-4</v>
      </c>
      <c r="Z2144" s="120">
        <f t="shared" si="7389"/>
        <v>11.433529147982062</v>
      </c>
      <c r="AA2144" s="121">
        <f t="shared" si="7390"/>
        <v>750</v>
      </c>
      <c r="AB2144" s="122">
        <f t="shared" si="7391"/>
        <v>750</v>
      </c>
      <c r="AC2144" s="121">
        <f t="shared" si="7392"/>
        <v>0</v>
      </c>
      <c r="AD2144" s="123">
        <f t="shared" si="7393"/>
        <v>5000</v>
      </c>
      <c r="AE2144" s="293">
        <v>5099.3539999999994</v>
      </c>
      <c r="AF2144" s="124">
        <f t="shared" si="7394"/>
        <v>99.35399999999936</v>
      </c>
      <c r="AG2144" s="124">
        <v>0</v>
      </c>
      <c r="AH2144" s="764">
        <f t="shared" si="7395"/>
        <v>4349.3539999999994</v>
      </c>
      <c r="AI2144" s="125">
        <f t="shared" si="7396"/>
        <v>0.8529225466598318</v>
      </c>
      <c r="AK2144"/>
    </row>
    <row r="2145" spans="1:37" ht="15" hidden="1" customHeight="1" x14ac:dyDescent="0.3">
      <c r="A2145" s="96" t="s">
        <v>3401</v>
      </c>
      <c r="B2145" s="97">
        <v>2016</v>
      </c>
      <c r="C2145" s="97">
        <v>10</v>
      </c>
      <c r="D2145" s="98" t="s">
        <v>2960</v>
      </c>
      <c r="E2145" s="99">
        <v>42644</v>
      </c>
      <c r="F2145" s="99">
        <v>42662</v>
      </c>
      <c r="G2145" s="100">
        <f t="shared" ref="G2145" ca="1" si="7397">IF($N$1&gt;F2145,0,(F2145-$N$1))</f>
        <v>0</v>
      </c>
      <c r="H2145" s="96" t="s">
        <v>95</v>
      </c>
      <c r="I2145" s="96" t="s">
        <v>2941</v>
      </c>
      <c r="J2145" s="96" t="s">
        <v>3086</v>
      </c>
      <c r="K2145" s="101" t="str">
        <f t="shared" ref="K2145" ca="1" si="7398">IF(F2145=0,$L$3,(IF(G2145=0,$L$1,$L$2)))</f>
        <v>Completed</v>
      </c>
      <c r="L2145" s="97" t="s">
        <v>1377</v>
      </c>
      <c r="M2145" s="97" t="s">
        <v>58</v>
      </c>
      <c r="N2145" s="97" t="s">
        <v>59</v>
      </c>
      <c r="O2145" s="97" t="s">
        <v>42</v>
      </c>
      <c r="P2145" s="97" t="s">
        <v>61</v>
      </c>
      <c r="Q2145" s="97" t="s">
        <v>62</v>
      </c>
      <c r="R2145" s="102">
        <v>0.2</v>
      </c>
      <c r="S2145" s="102">
        <v>2</v>
      </c>
      <c r="T2145" s="103">
        <v>4500</v>
      </c>
      <c r="U2145" s="103">
        <v>4786</v>
      </c>
      <c r="V2145" s="101">
        <f t="shared" ref="V2145" si="7399">IF(U2145&gt;T2145,0,T2145-U2145)</f>
        <v>0</v>
      </c>
      <c r="W2145" s="101">
        <f t="shared" ref="W2145" si="7400">IF(U2145&gt;T2145,T2145,U2145)</f>
        <v>4500</v>
      </c>
      <c r="X2145" s="103">
        <v>0</v>
      </c>
      <c r="Y2145" s="104">
        <f t="shared" ref="Y2145" si="7401">X2145/U2145</f>
        <v>0</v>
      </c>
      <c r="Z2145" s="105" t="e">
        <f t="shared" ref="Z2145" si="7402">AE2145/X2145</f>
        <v>#DIV/0!</v>
      </c>
      <c r="AA2145" s="106">
        <f t="shared" ref="AA2145" si="7403">IF(O2145="cpv",(T2145*R2145),(T2145/1000*R2145))</f>
        <v>0.9</v>
      </c>
      <c r="AB2145" s="107">
        <v>900</v>
      </c>
      <c r="AC2145" s="106">
        <f t="shared" ref="AC2145" si="7404">AB2145-AA2145</f>
        <v>899.1</v>
      </c>
      <c r="AD2145" s="108">
        <f t="shared" ref="AD2145" si="7405">IF(O2145="cpv",(T2145*S2145),(T2145/1000*S2145))</f>
        <v>9</v>
      </c>
      <c r="AE2145" s="298">
        <f t="shared" ref="AE2145:AE2152" si="7406">IF((SUMIF($J$7:$J$1048576,J2145,$U$7:$U$1048576))&gt;(SUMIF($J$7:$J$1048576,J2145,$T$7:$T$1048576)),AD2145,(IF(O2145="cpv",(U2145*S2145),(U2145*S2145/1000))))</f>
        <v>9.5719999999999992</v>
      </c>
      <c r="AF2145" s="109">
        <f t="shared" ref="AF2145" si="7407">AE2145-AD2145</f>
        <v>0.57199999999999918</v>
      </c>
      <c r="AG2145" s="109">
        <v>0</v>
      </c>
      <c r="AH2145" s="765">
        <f t="shared" ref="AH2145" si="7408">AE2145-AB2145-AG2145</f>
        <v>-890.428</v>
      </c>
      <c r="AI2145" s="110">
        <f t="shared" ref="AI2145" si="7409">AH2145/AE2145</f>
        <v>-93.024237358963646</v>
      </c>
      <c r="AK2145"/>
    </row>
    <row r="2146" spans="1:37" ht="15" hidden="1" customHeight="1" x14ac:dyDescent="0.3">
      <c r="A2146" s="96" t="s">
        <v>3081</v>
      </c>
      <c r="B2146" s="97">
        <v>2016</v>
      </c>
      <c r="C2146" s="97">
        <v>10</v>
      </c>
      <c r="D2146" s="98" t="s">
        <v>2960</v>
      </c>
      <c r="E2146" s="99">
        <v>42644</v>
      </c>
      <c r="F2146" s="99">
        <v>42662</v>
      </c>
      <c r="G2146" s="100">
        <f t="shared" ca="1" si="7384"/>
        <v>0</v>
      </c>
      <c r="H2146" s="96" t="s">
        <v>95</v>
      </c>
      <c r="I2146" s="96" t="s">
        <v>2941</v>
      </c>
      <c r="J2146" s="96" t="s">
        <v>3086</v>
      </c>
      <c r="K2146" s="101" t="str">
        <f t="shared" ca="1" si="7385"/>
        <v>Completed</v>
      </c>
      <c r="L2146" s="97" t="s">
        <v>64</v>
      </c>
      <c r="M2146" s="97" t="s">
        <v>58</v>
      </c>
      <c r="N2146" s="97" t="s">
        <v>59</v>
      </c>
      <c r="O2146" s="97" t="s">
        <v>60</v>
      </c>
      <c r="P2146" s="97" t="s">
        <v>61</v>
      </c>
      <c r="Q2146" s="97" t="s">
        <v>62</v>
      </c>
      <c r="R2146" s="102">
        <v>0.2</v>
      </c>
      <c r="S2146" s="102">
        <v>2</v>
      </c>
      <c r="T2146" s="103">
        <v>2000000</v>
      </c>
      <c r="U2146" s="103">
        <v>1986662</v>
      </c>
      <c r="V2146" s="101">
        <f t="shared" si="7386"/>
        <v>13338</v>
      </c>
      <c r="W2146" s="101">
        <f t="shared" si="7387"/>
        <v>1986662</v>
      </c>
      <c r="X2146" s="103">
        <v>311</v>
      </c>
      <c r="Y2146" s="104">
        <f t="shared" si="7388"/>
        <v>1.5654399188186013E-4</v>
      </c>
      <c r="Z2146" s="105">
        <f t="shared" si="7389"/>
        <v>12.775961414790997</v>
      </c>
      <c r="AA2146" s="106">
        <f t="shared" si="7390"/>
        <v>400</v>
      </c>
      <c r="AB2146" s="107">
        <f t="shared" si="7391"/>
        <v>397.33240000000001</v>
      </c>
      <c r="AC2146" s="106">
        <f t="shared" si="7392"/>
        <v>-2.6675999999999931</v>
      </c>
      <c r="AD2146" s="108">
        <f t="shared" si="7393"/>
        <v>4000</v>
      </c>
      <c r="AE2146" s="298">
        <f t="shared" si="7406"/>
        <v>3973.3240000000001</v>
      </c>
      <c r="AF2146" s="109">
        <f t="shared" si="7394"/>
        <v>-26.675999999999931</v>
      </c>
      <c r="AG2146" s="109">
        <v>0</v>
      </c>
      <c r="AH2146" s="765">
        <f t="shared" si="7395"/>
        <v>3575.9916000000003</v>
      </c>
      <c r="AI2146" s="110">
        <f t="shared" si="7396"/>
        <v>0.9</v>
      </c>
      <c r="AK2146"/>
    </row>
    <row r="2147" spans="1:37" ht="15" hidden="1" customHeight="1" x14ac:dyDescent="0.3">
      <c r="A2147" s="96" t="s">
        <v>3428</v>
      </c>
      <c r="B2147" s="97">
        <v>2016</v>
      </c>
      <c r="C2147" s="97">
        <v>10</v>
      </c>
      <c r="D2147" s="98" t="s">
        <v>2960</v>
      </c>
      <c r="E2147" s="99">
        <v>42644</v>
      </c>
      <c r="F2147" s="99">
        <v>42662</v>
      </c>
      <c r="G2147" s="100">
        <f t="shared" ref="G2147:G2151" ca="1" si="7410">IF($N$1&gt;F2147,0,(F2147-$N$1))</f>
        <v>0</v>
      </c>
      <c r="H2147" s="96" t="s">
        <v>95</v>
      </c>
      <c r="I2147" s="96" t="s">
        <v>2941</v>
      </c>
      <c r="J2147" s="96" t="s">
        <v>3086</v>
      </c>
      <c r="K2147" s="101" t="str">
        <f t="shared" ref="K2147:K2151" ca="1" si="7411">IF(F2147=0,$L$3,(IF(G2147=0,$L$1,$L$2)))</f>
        <v>Completed</v>
      </c>
      <c r="L2147" s="97" t="s">
        <v>1372</v>
      </c>
      <c r="M2147" s="97" t="s">
        <v>58</v>
      </c>
      <c r="N2147" s="97" t="s">
        <v>59</v>
      </c>
      <c r="O2147" s="97" t="s">
        <v>60</v>
      </c>
      <c r="P2147" s="97" t="s">
        <v>61</v>
      </c>
      <c r="Q2147" s="97" t="s">
        <v>62</v>
      </c>
      <c r="R2147" s="102">
        <v>0</v>
      </c>
      <c r="S2147" s="102">
        <v>2</v>
      </c>
      <c r="T2147" s="103">
        <v>0</v>
      </c>
      <c r="U2147" s="103">
        <v>0</v>
      </c>
      <c r="V2147" s="101">
        <f t="shared" ref="V2147:V2151" si="7412">IF(U2147&gt;T2147,0,T2147-U2147)</f>
        <v>0</v>
      </c>
      <c r="W2147" s="101">
        <f t="shared" ref="W2147:W2151" si="7413">IF(U2147&gt;T2147,T2147,U2147)</f>
        <v>0</v>
      </c>
      <c r="X2147" s="103"/>
      <c r="Y2147" s="104" t="e">
        <f t="shared" ref="Y2147:Y2151" si="7414">X2147/U2147</f>
        <v>#DIV/0!</v>
      </c>
      <c r="Z2147" s="105" t="e">
        <f t="shared" ref="Z2147:Z2151" si="7415">AE2147/X2147</f>
        <v>#DIV/0!</v>
      </c>
      <c r="AA2147" s="106">
        <f t="shared" ref="AA2147:AA2151" si="7416">IF(O2147="cpv",(T2147*R2147),(T2147/1000*R2147))</f>
        <v>0</v>
      </c>
      <c r="AB2147" s="107">
        <v>378.99139650259201</v>
      </c>
      <c r="AC2147" s="106">
        <f t="shared" ref="AC2147:AC2151" si="7417">AB2147-AA2147</f>
        <v>378.99139650259201</v>
      </c>
      <c r="AD2147" s="108">
        <f t="shared" ref="AD2147:AD2151" si="7418">IF(O2147="cpv",(T2147*S2147),(T2147/1000*S2147))</f>
        <v>0</v>
      </c>
      <c r="AE2147" s="298">
        <f t="shared" si="7406"/>
        <v>0</v>
      </c>
      <c r="AF2147" s="109">
        <f t="shared" ref="AF2147:AF2151" si="7419">AE2147-AD2147</f>
        <v>0</v>
      </c>
      <c r="AG2147" s="109">
        <v>0</v>
      </c>
      <c r="AH2147" s="765">
        <f t="shared" ref="AH2147:AH2151" si="7420">AE2147-AB2147-AG2147</f>
        <v>-378.99139650259201</v>
      </c>
      <c r="AI2147" s="110" t="e">
        <f t="shared" ref="AI2147:AI2151" si="7421">AH2147/AE2147</f>
        <v>#DIV/0!</v>
      </c>
      <c r="AK2147"/>
    </row>
    <row r="2148" spans="1:37" ht="15" hidden="1" customHeight="1" x14ac:dyDescent="0.3">
      <c r="A2148" s="96" t="s">
        <v>3431</v>
      </c>
      <c r="B2148" s="97">
        <v>2016</v>
      </c>
      <c r="C2148" s="97">
        <v>10</v>
      </c>
      <c r="D2148" s="98" t="s">
        <v>2960</v>
      </c>
      <c r="E2148" s="99">
        <v>42644</v>
      </c>
      <c r="F2148" s="99">
        <v>42662</v>
      </c>
      <c r="G2148" s="100">
        <f t="shared" ref="G2148" ca="1" si="7422">IF($N$1&gt;F2148,0,(F2148-$N$1))</f>
        <v>0</v>
      </c>
      <c r="H2148" s="96" t="s">
        <v>95</v>
      </c>
      <c r="I2148" s="96" t="s">
        <v>2941</v>
      </c>
      <c r="J2148" s="96" t="s">
        <v>3086</v>
      </c>
      <c r="K2148" s="101" t="str">
        <f t="shared" ref="K2148" ca="1" si="7423">IF(F2148=0,$L$3,(IF(G2148=0,$L$1,$L$2)))</f>
        <v>Completed</v>
      </c>
      <c r="L2148" s="97" t="s">
        <v>2943</v>
      </c>
      <c r="M2148" s="97" t="s">
        <v>58</v>
      </c>
      <c r="N2148" s="97" t="s">
        <v>59</v>
      </c>
      <c r="O2148" s="97" t="s">
        <v>60</v>
      </c>
      <c r="P2148" s="97" t="s">
        <v>61</v>
      </c>
      <c r="Q2148" s="97" t="s">
        <v>62</v>
      </c>
      <c r="R2148" s="102">
        <v>0</v>
      </c>
      <c r="S2148" s="102">
        <v>2</v>
      </c>
      <c r="T2148" s="103">
        <v>0</v>
      </c>
      <c r="U2148" s="103">
        <v>0</v>
      </c>
      <c r="V2148" s="101">
        <f t="shared" ref="V2148" si="7424">IF(U2148&gt;T2148,0,T2148-U2148)</f>
        <v>0</v>
      </c>
      <c r="W2148" s="101">
        <f t="shared" ref="W2148" si="7425">IF(U2148&gt;T2148,T2148,U2148)</f>
        <v>0</v>
      </c>
      <c r="X2148" s="103"/>
      <c r="Y2148" s="104" t="e">
        <f t="shared" ref="Y2148" si="7426">X2148/U2148</f>
        <v>#DIV/0!</v>
      </c>
      <c r="Z2148" s="105" t="e">
        <f t="shared" ref="Z2148" si="7427">AE2148/X2148</f>
        <v>#DIV/0!</v>
      </c>
      <c r="AA2148" s="106">
        <f t="shared" ref="AA2148" si="7428">IF(O2148="cpv",(T2148*R2148),(T2148/1000*R2148))</f>
        <v>0</v>
      </c>
      <c r="AB2148" s="107">
        <v>172.36062187920993</v>
      </c>
      <c r="AC2148" s="106">
        <f t="shared" ref="AC2148" si="7429">AB2148-AA2148</f>
        <v>172.36062187920993</v>
      </c>
      <c r="AD2148" s="108">
        <f t="shared" ref="AD2148" si="7430">IF(O2148="cpv",(T2148*S2148),(T2148/1000*S2148))</f>
        <v>0</v>
      </c>
      <c r="AE2148" s="298">
        <f t="shared" si="7406"/>
        <v>0</v>
      </c>
      <c r="AF2148" s="109">
        <f t="shared" ref="AF2148" si="7431">AE2148-AD2148</f>
        <v>0</v>
      </c>
      <c r="AG2148" s="109">
        <v>0</v>
      </c>
      <c r="AH2148" s="765">
        <f t="shared" ref="AH2148" si="7432">AE2148-AB2148-AG2148</f>
        <v>-172.36062187920993</v>
      </c>
      <c r="AI2148" s="110" t="e">
        <f t="shared" ref="AI2148" si="7433">AH2148/AE2148</f>
        <v>#DIV/0!</v>
      </c>
      <c r="AK2148"/>
    </row>
    <row r="2149" spans="1:37" ht="15" hidden="1" customHeight="1" x14ac:dyDescent="0.3">
      <c r="A2149" s="96" t="s">
        <v>3500</v>
      </c>
      <c r="B2149" s="97">
        <v>2016</v>
      </c>
      <c r="C2149" s="97">
        <v>10</v>
      </c>
      <c r="D2149" s="98" t="s">
        <v>2960</v>
      </c>
      <c r="E2149" s="99">
        <v>42644</v>
      </c>
      <c r="F2149" s="99">
        <v>42662</v>
      </c>
      <c r="G2149" s="100">
        <f t="shared" ca="1" si="7410"/>
        <v>0</v>
      </c>
      <c r="H2149" s="96" t="s">
        <v>95</v>
      </c>
      <c r="I2149" s="96" t="s">
        <v>2941</v>
      </c>
      <c r="J2149" s="96" t="s">
        <v>3086</v>
      </c>
      <c r="K2149" s="101" t="str">
        <f t="shared" ca="1" si="7411"/>
        <v>Completed</v>
      </c>
      <c r="L2149" s="97" t="s">
        <v>2943</v>
      </c>
      <c r="M2149" s="97" t="s">
        <v>58</v>
      </c>
      <c r="N2149" s="97" t="s">
        <v>59</v>
      </c>
      <c r="O2149" s="97" t="s">
        <v>60</v>
      </c>
      <c r="P2149" s="97" t="s">
        <v>61</v>
      </c>
      <c r="Q2149" s="97" t="s">
        <v>62</v>
      </c>
      <c r="R2149" s="102">
        <v>0</v>
      </c>
      <c r="S2149" s="102">
        <v>2</v>
      </c>
      <c r="T2149" s="103">
        <v>0</v>
      </c>
      <c r="U2149" s="103">
        <v>0</v>
      </c>
      <c r="V2149" s="101">
        <f t="shared" si="7412"/>
        <v>0</v>
      </c>
      <c r="W2149" s="101">
        <f t="shared" si="7413"/>
        <v>0</v>
      </c>
      <c r="X2149" s="103"/>
      <c r="Y2149" s="104" t="e">
        <f t="shared" si="7414"/>
        <v>#DIV/0!</v>
      </c>
      <c r="Z2149" s="105" t="e">
        <f t="shared" si="7415"/>
        <v>#DIV/0!</v>
      </c>
      <c r="AA2149" s="106">
        <f t="shared" si="7416"/>
        <v>0</v>
      </c>
      <c r="AB2149" s="107">
        <v>74.283983170880305</v>
      </c>
      <c r="AC2149" s="106">
        <f t="shared" si="7417"/>
        <v>74.283983170880305</v>
      </c>
      <c r="AD2149" s="108">
        <f t="shared" si="7418"/>
        <v>0</v>
      </c>
      <c r="AE2149" s="298">
        <f t="shared" si="7406"/>
        <v>0</v>
      </c>
      <c r="AF2149" s="109">
        <f t="shared" si="7419"/>
        <v>0</v>
      </c>
      <c r="AG2149" s="109">
        <v>0</v>
      </c>
      <c r="AH2149" s="765">
        <f t="shared" si="7420"/>
        <v>-74.283983170880305</v>
      </c>
      <c r="AI2149" s="110" t="e">
        <f t="shared" si="7421"/>
        <v>#DIV/0!</v>
      </c>
      <c r="AK2149"/>
    </row>
    <row r="2150" spans="1:37" ht="15" hidden="1" customHeight="1" x14ac:dyDescent="0.3">
      <c r="A2150" s="96" t="s">
        <v>3429</v>
      </c>
      <c r="B2150" s="97">
        <v>2016</v>
      </c>
      <c r="C2150" s="97">
        <v>10</v>
      </c>
      <c r="D2150" s="98" t="s">
        <v>2960</v>
      </c>
      <c r="E2150" s="99">
        <v>42644</v>
      </c>
      <c r="F2150" s="99">
        <v>42662</v>
      </c>
      <c r="G2150" s="100">
        <f t="shared" ca="1" si="7410"/>
        <v>0</v>
      </c>
      <c r="H2150" s="96" t="s">
        <v>95</v>
      </c>
      <c r="I2150" s="96" t="s">
        <v>2941</v>
      </c>
      <c r="J2150" s="96" t="s">
        <v>3086</v>
      </c>
      <c r="K2150" s="101" t="str">
        <f t="shared" ca="1" si="7411"/>
        <v>Completed</v>
      </c>
      <c r="L2150" s="97" t="s">
        <v>2917</v>
      </c>
      <c r="M2150" s="97" t="s">
        <v>58</v>
      </c>
      <c r="N2150" s="97" t="s">
        <v>59</v>
      </c>
      <c r="O2150" s="97" t="s">
        <v>60</v>
      </c>
      <c r="P2150" s="97" t="s">
        <v>61</v>
      </c>
      <c r="Q2150" s="97" t="s">
        <v>62</v>
      </c>
      <c r="R2150" s="102">
        <v>0</v>
      </c>
      <c r="S2150" s="102">
        <v>2</v>
      </c>
      <c r="T2150" s="103">
        <v>0</v>
      </c>
      <c r="U2150" s="103">
        <v>0</v>
      </c>
      <c r="V2150" s="101">
        <f t="shared" si="7412"/>
        <v>0</v>
      </c>
      <c r="W2150" s="101">
        <f t="shared" si="7413"/>
        <v>0</v>
      </c>
      <c r="X2150" s="103"/>
      <c r="Y2150" s="104" t="e">
        <f t="shared" si="7414"/>
        <v>#DIV/0!</v>
      </c>
      <c r="Z2150" s="105" t="e">
        <f t="shared" si="7415"/>
        <v>#DIV/0!</v>
      </c>
      <c r="AA2150" s="106">
        <f t="shared" si="7416"/>
        <v>0</v>
      </c>
      <c r="AB2150" s="107">
        <v>24.345293704542474</v>
      </c>
      <c r="AC2150" s="106">
        <f t="shared" si="7417"/>
        <v>24.345293704542474</v>
      </c>
      <c r="AD2150" s="108">
        <f t="shared" si="7418"/>
        <v>0</v>
      </c>
      <c r="AE2150" s="298">
        <f t="shared" si="7406"/>
        <v>0</v>
      </c>
      <c r="AF2150" s="109">
        <f t="shared" si="7419"/>
        <v>0</v>
      </c>
      <c r="AG2150" s="109">
        <v>0</v>
      </c>
      <c r="AH2150" s="765">
        <f t="shared" si="7420"/>
        <v>-24.345293704542474</v>
      </c>
      <c r="AI2150" s="110" t="e">
        <f t="shared" si="7421"/>
        <v>#DIV/0!</v>
      </c>
      <c r="AK2150"/>
    </row>
    <row r="2151" spans="1:37" ht="15" hidden="1" customHeight="1" x14ac:dyDescent="0.3">
      <c r="A2151" s="96" t="s">
        <v>3430</v>
      </c>
      <c r="B2151" s="97">
        <v>2016</v>
      </c>
      <c r="C2151" s="97">
        <v>10</v>
      </c>
      <c r="D2151" s="98" t="s">
        <v>2960</v>
      </c>
      <c r="E2151" s="99">
        <v>42644</v>
      </c>
      <c r="F2151" s="99">
        <v>42662</v>
      </c>
      <c r="G2151" s="100">
        <f t="shared" ca="1" si="7410"/>
        <v>0</v>
      </c>
      <c r="H2151" s="96" t="s">
        <v>95</v>
      </c>
      <c r="I2151" s="96" t="s">
        <v>2941</v>
      </c>
      <c r="J2151" s="96" t="s">
        <v>3086</v>
      </c>
      <c r="K2151" s="101" t="str">
        <f t="shared" ca="1" si="7411"/>
        <v>Completed</v>
      </c>
      <c r="L2151" s="97" t="s">
        <v>2914</v>
      </c>
      <c r="M2151" s="97" t="s">
        <v>58</v>
      </c>
      <c r="N2151" s="97" t="s">
        <v>59</v>
      </c>
      <c r="O2151" s="97" t="s">
        <v>60</v>
      </c>
      <c r="P2151" s="97" t="s">
        <v>61</v>
      </c>
      <c r="Q2151" s="97" t="s">
        <v>62</v>
      </c>
      <c r="R2151" s="102">
        <v>0</v>
      </c>
      <c r="S2151" s="102">
        <v>2</v>
      </c>
      <c r="T2151" s="103">
        <v>0</v>
      </c>
      <c r="U2151" s="103">
        <v>0</v>
      </c>
      <c r="V2151" s="101">
        <f t="shared" si="7412"/>
        <v>0</v>
      </c>
      <c r="W2151" s="101">
        <f t="shared" si="7413"/>
        <v>0</v>
      </c>
      <c r="X2151" s="103"/>
      <c r="Y2151" s="104" t="e">
        <f t="shared" si="7414"/>
        <v>#DIV/0!</v>
      </c>
      <c r="Z2151" s="105" t="e">
        <f t="shared" si="7415"/>
        <v>#DIV/0!</v>
      </c>
      <c r="AA2151" s="106">
        <f t="shared" si="7416"/>
        <v>0</v>
      </c>
      <c r="AB2151" s="107">
        <v>101.43872376892701</v>
      </c>
      <c r="AC2151" s="106">
        <f t="shared" si="7417"/>
        <v>101.43872376892701</v>
      </c>
      <c r="AD2151" s="108">
        <f t="shared" si="7418"/>
        <v>0</v>
      </c>
      <c r="AE2151" s="298">
        <f t="shared" si="7406"/>
        <v>0</v>
      </c>
      <c r="AF2151" s="109">
        <f t="shared" si="7419"/>
        <v>0</v>
      </c>
      <c r="AG2151" s="109">
        <v>0</v>
      </c>
      <c r="AH2151" s="765">
        <f t="shared" si="7420"/>
        <v>-101.43872376892701</v>
      </c>
      <c r="AI2151" s="110" t="e">
        <f t="shared" si="7421"/>
        <v>#DIV/0!</v>
      </c>
      <c r="AK2151"/>
    </row>
    <row r="2152" spans="1:37" ht="15.75" hidden="1" customHeight="1" thickBot="1" x14ac:dyDescent="0.3">
      <c r="A2152" s="156" t="s">
        <v>3082</v>
      </c>
      <c r="B2152" s="157">
        <v>2016</v>
      </c>
      <c r="C2152" s="157">
        <v>10</v>
      </c>
      <c r="D2152" s="342" t="s">
        <v>2960</v>
      </c>
      <c r="E2152" s="159">
        <v>42644</v>
      </c>
      <c r="F2152" s="159">
        <v>42662</v>
      </c>
      <c r="G2152" s="343">
        <f t="shared" ca="1" si="7384"/>
        <v>0</v>
      </c>
      <c r="H2152" s="156" t="s">
        <v>95</v>
      </c>
      <c r="I2152" s="156" t="s">
        <v>2941</v>
      </c>
      <c r="J2152" s="156" t="s">
        <v>3086</v>
      </c>
      <c r="K2152" s="344" t="str">
        <f t="shared" ca="1" si="7385"/>
        <v>Completed</v>
      </c>
      <c r="L2152" s="157" t="s">
        <v>175</v>
      </c>
      <c r="M2152" s="157" t="s">
        <v>58</v>
      </c>
      <c r="N2152" s="157" t="s">
        <v>59</v>
      </c>
      <c r="O2152" s="157" t="s">
        <v>60</v>
      </c>
      <c r="P2152" s="157" t="s">
        <v>61</v>
      </c>
      <c r="Q2152" s="157" t="s">
        <v>62</v>
      </c>
      <c r="R2152" s="158">
        <v>1</v>
      </c>
      <c r="S2152" s="158">
        <v>2</v>
      </c>
      <c r="T2152" s="345">
        <v>1000000</v>
      </c>
      <c r="U2152" s="345">
        <v>458875</v>
      </c>
      <c r="V2152" s="344">
        <f t="shared" si="7386"/>
        <v>541125</v>
      </c>
      <c r="W2152" s="344">
        <f t="shared" si="7387"/>
        <v>458875</v>
      </c>
      <c r="X2152" s="345">
        <v>123</v>
      </c>
      <c r="Y2152" s="346">
        <f t="shared" si="7388"/>
        <v>2.6804685371833287E-4</v>
      </c>
      <c r="Z2152" s="347">
        <f t="shared" si="7389"/>
        <v>7.4613821138211378</v>
      </c>
      <c r="AA2152" s="348">
        <f t="shared" si="7390"/>
        <v>1000</v>
      </c>
      <c r="AB2152" s="349">
        <v>82.895409758732796</v>
      </c>
      <c r="AC2152" s="348">
        <f t="shared" si="7392"/>
        <v>-917.10459024126726</v>
      </c>
      <c r="AD2152" s="350">
        <f t="shared" si="7393"/>
        <v>2000</v>
      </c>
      <c r="AE2152" s="351">
        <f t="shared" si="7406"/>
        <v>917.75</v>
      </c>
      <c r="AF2152" s="352">
        <f t="shared" si="7394"/>
        <v>-1082.25</v>
      </c>
      <c r="AG2152" s="352">
        <v>0</v>
      </c>
      <c r="AH2152" s="766">
        <f t="shared" si="7395"/>
        <v>834.85459024126726</v>
      </c>
      <c r="AI2152" s="487">
        <f t="shared" si="7396"/>
        <v>0.90967539116455165</v>
      </c>
      <c r="AK2152"/>
    </row>
    <row r="2153" spans="1:37" ht="15" hidden="1" customHeight="1" x14ac:dyDescent="0.3">
      <c r="A2153" s="96" t="s">
        <v>3083</v>
      </c>
      <c r="B2153" s="97">
        <v>2016</v>
      </c>
      <c r="C2153" s="97">
        <v>10</v>
      </c>
      <c r="D2153" s="98" t="s">
        <v>2960</v>
      </c>
      <c r="E2153" s="99">
        <v>42644</v>
      </c>
      <c r="F2153" s="99">
        <v>42673</v>
      </c>
      <c r="G2153" s="100">
        <f t="shared" ca="1" si="7384"/>
        <v>0</v>
      </c>
      <c r="H2153" s="96" t="s">
        <v>95</v>
      </c>
      <c r="I2153" s="96" t="s">
        <v>1745</v>
      </c>
      <c r="J2153" s="96" t="s">
        <v>3087</v>
      </c>
      <c r="K2153" s="101" t="str">
        <f t="shared" ca="1" si="7385"/>
        <v>Completed</v>
      </c>
      <c r="L2153" s="97" t="s">
        <v>2386</v>
      </c>
      <c r="M2153" s="97" t="s">
        <v>58</v>
      </c>
      <c r="N2153" s="97" t="s">
        <v>59</v>
      </c>
      <c r="O2153" s="97" t="s">
        <v>60</v>
      </c>
      <c r="P2153" s="97" t="s">
        <v>61</v>
      </c>
      <c r="Q2153" s="97" t="s">
        <v>62</v>
      </c>
      <c r="R2153" s="102">
        <v>0.3</v>
      </c>
      <c r="S2153" s="102">
        <v>2</v>
      </c>
      <c r="T2153" s="103">
        <v>1500000</v>
      </c>
      <c r="U2153" s="103">
        <v>2755928</v>
      </c>
      <c r="V2153" s="101">
        <f t="shared" si="7386"/>
        <v>0</v>
      </c>
      <c r="W2153" s="101">
        <f t="shared" si="7387"/>
        <v>1500000</v>
      </c>
      <c r="X2153" s="103">
        <v>518</v>
      </c>
      <c r="Y2153" s="104">
        <f t="shared" si="7388"/>
        <v>1.8795846625891533E-4</v>
      </c>
      <c r="Z2153" s="105">
        <f t="shared" si="7389"/>
        <v>2.8957528957528957</v>
      </c>
      <c r="AA2153" s="106">
        <f t="shared" si="7390"/>
        <v>450</v>
      </c>
      <c r="AB2153" s="107">
        <f t="shared" si="7391"/>
        <v>450</v>
      </c>
      <c r="AC2153" s="106">
        <f t="shared" si="7392"/>
        <v>0</v>
      </c>
      <c r="AD2153" s="108">
        <f t="shared" si="7393"/>
        <v>3000</v>
      </c>
      <c r="AE2153" s="298">
        <v>1500</v>
      </c>
      <c r="AF2153" s="109">
        <f t="shared" si="7394"/>
        <v>-1500</v>
      </c>
      <c r="AG2153" s="109">
        <v>0</v>
      </c>
      <c r="AH2153" s="765">
        <f t="shared" si="7395"/>
        <v>1050</v>
      </c>
      <c r="AI2153" s="110">
        <f t="shared" si="7396"/>
        <v>0.7</v>
      </c>
      <c r="AK2153"/>
    </row>
    <row r="2154" spans="1:37" ht="15" hidden="1" customHeight="1" x14ac:dyDescent="0.3">
      <c r="A2154" s="96" t="s">
        <v>3085</v>
      </c>
      <c r="B2154" s="97">
        <v>2016</v>
      </c>
      <c r="C2154" s="97">
        <v>10</v>
      </c>
      <c r="D2154" s="98" t="s">
        <v>2960</v>
      </c>
      <c r="E2154" s="99">
        <v>42644</v>
      </c>
      <c r="F2154" s="99">
        <v>42673</v>
      </c>
      <c r="G2154" s="100">
        <f t="shared" ref="G2154" ca="1" si="7434">IF($N$1&gt;F2154,0,(F2154-$N$1))</f>
        <v>0</v>
      </c>
      <c r="H2154" s="96" t="s">
        <v>95</v>
      </c>
      <c r="I2154" s="96" t="s">
        <v>1745</v>
      </c>
      <c r="J2154" s="96" t="s">
        <v>3087</v>
      </c>
      <c r="K2154" s="101" t="str">
        <f t="shared" ref="K2154" ca="1" si="7435">IF(F2154=0,$L$3,(IF(G2154=0,$L$1,$L$2)))</f>
        <v>Completed</v>
      </c>
      <c r="L2154" s="97" t="s">
        <v>175</v>
      </c>
      <c r="M2154" s="97" t="s">
        <v>58</v>
      </c>
      <c r="N2154" s="97" t="s">
        <v>59</v>
      </c>
      <c r="O2154" s="97" t="s">
        <v>60</v>
      </c>
      <c r="P2154" s="97" t="s">
        <v>61</v>
      </c>
      <c r="Q2154" s="97" t="s">
        <v>62</v>
      </c>
      <c r="R2154" s="102">
        <v>1</v>
      </c>
      <c r="S2154" s="102">
        <v>2</v>
      </c>
      <c r="T2154" s="103">
        <v>1000000</v>
      </c>
      <c r="U2154" s="103">
        <v>493509</v>
      </c>
      <c r="V2154" s="101">
        <f t="shared" ref="V2154" si="7436">IF(U2154&gt;T2154,0,T2154-U2154)</f>
        <v>506491</v>
      </c>
      <c r="W2154" s="101">
        <f t="shared" ref="W2154" si="7437">IF(U2154&gt;T2154,T2154,U2154)</f>
        <v>493509</v>
      </c>
      <c r="X2154" s="103">
        <v>140</v>
      </c>
      <c r="Y2154" s="104">
        <f t="shared" ref="Y2154" si="7438">X2154/U2154</f>
        <v>2.8368276971645908E-4</v>
      </c>
      <c r="Z2154" s="105">
        <f t="shared" ref="Z2154" si="7439">AE2154/X2154</f>
        <v>7.1428571428571432</v>
      </c>
      <c r="AA2154" s="106">
        <f t="shared" ref="AA2154" si="7440">IF(O2154="cpv",(T2154*R2154),(T2154/1000*R2154))</f>
        <v>1000</v>
      </c>
      <c r="AB2154" s="107">
        <v>123</v>
      </c>
      <c r="AC2154" s="106">
        <f t="shared" ref="AC2154" si="7441">AB2154-AA2154</f>
        <v>-877</v>
      </c>
      <c r="AD2154" s="108">
        <f t="shared" ref="AD2154" si="7442">IF(O2154="cpv",(T2154*S2154),(T2154/1000*S2154))</f>
        <v>2000</v>
      </c>
      <c r="AE2154" s="298">
        <v>1000</v>
      </c>
      <c r="AF2154" s="109">
        <f t="shared" ref="AF2154" si="7443">AE2154-AD2154</f>
        <v>-1000</v>
      </c>
      <c r="AG2154" s="109">
        <v>0</v>
      </c>
      <c r="AH2154" s="765">
        <f t="shared" ref="AH2154" si="7444">AE2154-AB2154-AG2154</f>
        <v>877</v>
      </c>
      <c r="AI2154" s="110">
        <f t="shared" ref="AI2154" si="7445">AH2154/AE2154</f>
        <v>0.877</v>
      </c>
      <c r="AK2154"/>
    </row>
    <row r="2155" spans="1:37" ht="15" hidden="1" customHeight="1" x14ac:dyDescent="0.3">
      <c r="A2155" s="96" t="s">
        <v>3432</v>
      </c>
      <c r="B2155" s="97">
        <v>2016</v>
      </c>
      <c r="C2155" s="97">
        <v>10</v>
      </c>
      <c r="D2155" s="98" t="s">
        <v>2960</v>
      </c>
      <c r="E2155" s="99">
        <v>42644</v>
      </c>
      <c r="F2155" s="99">
        <v>42673</v>
      </c>
      <c r="G2155" s="100">
        <f t="shared" ref="G2155:G2159" ca="1" si="7446">IF($N$1&gt;F2155,0,(F2155-$N$1))</f>
        <v>0</v>
      </c>
      <c r="H2155" s="96" t="s">
        <v>95</v>
      </c>
      <c r="I2155" s="96" t="s">
        <v>1745</v>
      </c>
      <c r="J2155" s="96" t="s">
        <v>3087</v>
      </c>
      <c r="K2155" s="101" t="str">
        <f t="shared" ref="K2155:K2159" ca="1" si="7447">IF(F2155=0,$L$3,(IF(G2155=0,$L$1,$L$2)))</f>
        <v>Completed</v>
      </c>
      <c r="L2155" s="97" t="s">
        <v>1372</v>
      </c>
      <c r="M2155" s="97" t="s">
        <v>58</v>
      </c>
      <c r="N2155" s="97" t="s">
        <v>59</v>
      </c>
      <c r="O2155" s="97" t="s">
        <v>60</v>
      </c>
      <c r="P2155" s="97" t="s">
        <v>61</v>
      </c>
      <c r="Q2155" s="97" t="s">
        <v>62</v>
      </c>
      <c r="R2155" s="102">
        <v>0</v>
      </c>
      <c r="S2155" s="102">
        <v>2</v>
      </c>
      <c r="T2155" s="103">
        <v>0</v>
      </c>
      <c r="U2155" s="103">
        <v>0</v>
      </c>
      <c r="V2155" s="101">
        <f t="shared" ref="V2155:V2159" si="7448">IF(U2155&gt;T2155,0,T2155-U2155)</f>
        <v>0</v>
      </c>
      <c r="W2155" s="101">
        <f t="shared" ref="W2155:W2159" si="7449">IF(U2155&gt;T2155,T2155,U2155)</f>
        <v>0</v>
      </c>
      <c r="X2155" s="103"/>
      <c r="Y2155" s="104" t="e">
        <f t="shared" ref="Y2155:Y2159" si="7450">X2155/U2155</f>
        <v>#DIV/0!</v>
      </c>
      <c r="Z2155" s="105" t="e">
        <f t="shared" ref="Z2155:Z2159" si="7451">AE2155/X2155</f>
        <v>#DIV/0!</v>
      </c>
      <c r="AA2155" s="106">
        <f t="shared" ref="AA2155:AA2159" si="7452">IF(O2155="cpv",(T2155*R2155),(T2155/1000*R2155))</f>
        <v>0</v>
      </c>
      <c r="AB2155" s="107">
        <v>380.23696026610202</v>
      </c>
      <c r="AC2155" s="106">
        <f t="shared" ref="AC2155:AC2159" si="7453">AB2155-AA2155</f>
        <v>380.23696026610202</v>
      </c>
      <c r="AD2155" s="108">
        <f t="shared" ref="AD2155:AD2159" si="7454">IF(O2155="cpv",(T2155*S2155),(T2155/1000*S2155))</f>
        <v>0</v>
      </c>
      <c r="AE2155" s="298">
        <f t="shared" ref="AE2155:AE2160" si="7455">IF((SUMIF($J$7:$J$1048576,J2155,$U$7:$U$1048576))&gt;(SUMIF($J$7:$J$1048576,J2155,$T$7:$T$1048576)),AD2155,(IF(O2155="cpv",(U2155*S2155),(U2155*S2155/1000))))</f>
        <v>0</v>
      </c>
      <c r="AF2155" s="109">
        <f t="shared" ref="AF2155:AF2159" si="7456">AE2155-AD2155</f>
        <v>0</v>
      </c>
      <c r="AG2155" s="109">
        <v>0</v>
      </c>
      <c r="AH2155" s="765">
        <f t="shared" ref="AH2155:AH2159" si="7457">AE2155-AB2155-AG2155</f>
        <v>-380.23696026610202</v>
      </c>
      <c r="AI2155" s="110" t="e">
        <f t="shared" ref="AI2155:AI2159" si="7458">AH2155/AE2155</f>
        <v>#DIV/0!</v>
      </c>
      <c r="AK2155"/>
    </row>
    <row r="2156" spans="1:37" ht="15" hidden="1" customHeight="1" x14ac:dyDescent="0.3">
      <c r="A2156" s="96" t="s">
        <v>3498</v>
      </c>
      <c r="B2156" s="97">
        <v>2016</v>
      </c>
      <c r="C2156" s="97">
        <v>10</v>
      </c>
      <c r="D2156" s="98" t="s">
        <v>2960</v>
      </c>
      <c r="E2156" s="99">
        <v>42644</v>
      </c>
      <c r="F2156" s="99">
        <v>42673</v>
      </c>
      <c r="G2156" s="100">
        <f t="shared" ca="1" si="7446"/>
        <v>0</v>
      </c>
      <c r="H2156" s="96" t="s">
        <v>95</v>
      </c>
      <c r="I2156" s="96" t="s">
        <v>1745</v>
      </c>
      <c r="J2156" s="96" t="s">
        <v>3087</v>
      </c>
      <c r="K2156" s="101" t="str">
        <f t="shared" ca="1" si="7447"/>
        <v>Completed</v>
      </c>
      <c r="L2156" s="97" t="s">
        <v>2943</v>
      </c>
      <c r="M2156" s="97" t="s">
        <v>58</v>
      </c>
      <c r="N2156" s="97" t="s">
        <v>59</v>
      </c>
      <c r="O2156" s="97" t="s">
        <v>60</v>
      </c>
      <c r="P2156" s="97" t="s">
        <v>61</v>
      </c>
      <c r="Q2156" s="97" t="s">
        <v>62</v>
      </c>
      <c r="R2156" s="102">
        <v>0</v>
      </c>
      <c r="S2156" s="102">
        <v>2</v>
      </c>
      <c r="T2156" s="103">
        <v>0</v>
      </c>
      <c r="U2156" s="103">
        <v>0</v>
      </c>
      <c r="V2156" s="101">
        <f t="shared" si="7448"/>
        <v>0</v>
      </c>
      <c r="W2156" s="101">
        <f t="shared" si="7449"/>
        <v>0</v>
      </c>
      <c r="X2156" s="103"/>
      <c r="Y2156" s="104" t="e">
        <f t="shared" si="7450"/>
        <v>#DIV/0!</v>
      </c>
      <c r="Z2156" s="105" t="e">
        <f t="shared" si="7451"/>
        <v>#DIV/0!</v>
      </c>
      <c r="AA2156" s="106">
        <f t="shared" si="7452"/>
        <v>0</v>
      </c>
      <c r="AB2156" s="107">
        <v>255.74825618024553</v>
      </c>
      <c r="AC2156" s="106">
        <f t="shared" si="7453"/>
        <v>255.74825618024553</v>
      </c>
      <c r="AD2156" s="108">
        <f t="shared" si="7454"/>
        <v>0</v>
      </c>
      <c r="AE2156" s="298">
        <f t="shared" si="7455"/>
        <v>0</v>
      </c>
      <c r="AF2156" s="109">
        <f t="shared" si="7456"/>
        <v>0</v>
      </c>
      <c r="AG2156" s="109">
        <v>0</v>
      </c>
      <c r="AH2156" s="765">
        <f t="shared" si="7457"/>
        <v>-255.74825618024553</v>
      </c>
      <c r="AI2156" s="110" t="e">
        <f t="shared" si="7458"/>
        <v>#DIV/0!</v>
      </c>
      <c r="AK2156"/>
    </row>
    <row r="2157" spans="1:37" ht="15" hidden="1" customHeight="1" x14ac:dyDescent="0.3">
      <c r="A2157" s="96" t="s">
        <v>3499</v>
      </c>
      <c r="B2157" s="97">
        <v>2016</v>
      </c>
      <c r="C2157" s="97">
        <v>10</v>
      </c>
      <c r="D2157" s="98" t="s">
        <v>2960</v>
      </c>
      <c r="E2157" s="99">
        <v>42644</v>
      </c>
      <c r="F2157" s="99">
        <v>42673</v>
      </c>
      <c r="G2157" s="100">
        <f t="shared" ca="1" si="7446"/>
        <v>0</v>
      </c>
      <c r="H2157" s="96" t="s">
        <v>95</v>
      </c>
      <c r="I2157" s="96" t="s">
        <v>1745</v>
      </c>
      <c r="J2157" s="96" t="s">
        <v>3087</v>
      </c>
      <c r="K2157" s="101" t="str">
        <f t="shared" ca="1" si="7447"/>
        <v>Completed</v>
      </c>
      <c r="L2157" s="97" t="s">
        <v>2943</v>
      </c>
      <c r="M2157" s="97" t="s">
        <v>58</v>
      </c>
      <c r="N2157" s="97" t="s">
        <v>59</v>
      </c>
      <c r="O2157" s="97" t="s">
        <v>60</v>
      </c>
      <c r="P2157" s="97" t="s">
        <v>61</v>
      </c>
      <c r="Q2157" s="97" t="s">
        <v>62</v>
      </c>
      <c r="R2157" s="102">
        <v>0</v>
      </c>
      <c r="S2157" s="102">
        <v>2</v>
      </c>
      <c r="T2157" s="103">
        <v>0</v>
      </c>
      <c r="U2157" s="103">
        <v>0</v>
      </c>
      <c r="V2157" s="101">
        <f t="shared" si="7448"/>
        <v>0</v>
      </c>
      <c r="W2157" s="101">
        <f t="shared" si="7449"/>
        <v>0</v>
      </c>
      <c r="X2157" s="103"/>
      <c r="Y2157" s="104" t="e">
        <f t="shared" si="7450"/>
        <v>#DIV/0!</v>
      </c>
      <c r="Z2157" s="105" t="e">
        <f t="shared" si="7451"/>
        <v>#DIV/0!</v>
      </c>
      <c r="AA2157" s="106">
        <f t="shared" si="7452"/>
        <v>0</v>
      </c>
      <c r="AB2157" s="107">
        <v>110.22238694049916</v>
      </c>
      <c r="AC2157" s="106">
        <f t="shared" si="7453"/>
        <v>110.22238694049916</v>
      </c>
      <c r="AD2157" s="108">
        <f t="shared" si="7454"/>
        <v>0</v>
      </c>
      <c r="AE2157" s="298">
        <f t="shared" si="7455"/>
        <v>0</v>
      </c>
      <c r="AF2157" s="109">
        <f t="shared" si="7456"/>
        <v>0</v>
      </c>
      <c r="AG2157" s="109">
        <v>0</v>
      </c>
      <c r="AH2157" s="765">
        <f t="shared" si="7457"/>
        <v>-110.22238694049916</v>
      </c>
      <c r="AI2157" s="110" t="e">
        <f t="shared" si="7458"/>
        <v>#DIV/0!</v>
      </c>
      <c r="AK2157"/>
    </row>
    <row r="2158" spans="1:37" ht="15" hidden="1" customHeight="1" x14ac:dyDescent="0.3">
      <c r="A2158" s="96" t="s">
        <v>3433</v>
      </c>
      <c r="B2158" s="97">
        <v>2016</v>
      </c>
      <c r="C2158" s="97">
        <v>10</v>
      </c>
      <c r="D2158" s="98" t="s">
        <v>2960</v>
      </c>
      <c r="E2158" s="99">
        <v>42644</v>
      </c>
      <c r="F2158" s="99">
        <v>42673</v>
      </c>
      <c r="G2158" s="100">
        <f t="shared" ca="1" si="7446"/>
        <v>0</v>
      </c>
      <c r="H2158" s="96" t="s">
        <v>95</v>
      </c>
      <c r="I2158" s="96" t="s">
        <v>1745</v>
      </c>
      <c r="J2158" s="96" t="s">
        <v>3087</v>
      </c>
      <c r="K2158" s="101" t="str">
        <f t="shared" ca="1" si="7447"/>
        <v>Completed</v>
      </c>
      <c r="L2158" s="97" t="s">
        <v>2917</v>
      </c>
      <c r="M2158" s="97" t="s">
        <v>58</v>
      </c>
      <c r="N2158" s="97" t="s">
        <v>59</v>
      </c>
      <c r="O2158" s="97" t="s">
        <v>60</v>
      </c>
      <c r="P2158" s="97" t="s">
        <v>61</v>
      </c>
      <c r="Q2158" s="97" t="s">
        <v>62</v>
      </c>
      <c r="R2158" s="102">
        <v>0</v>
      </c>
      <c r="S2158" s="102">
        <v>2</v>
      </c>
      <c r="T2158" s="103">
        <v>0</v>
      </c>
      <c r="U2158" s="103">
        <v>0</v>
      </c>
      <c r="V2158" s="101">
        <f t="shared" si="7448"/>
        <v>0</v>
      </c>
      <c r="W2158" s="101">
        <f t="shared" si="7449"/>
        <v>0</v>
      </c>
      <c r="X2158" s="103"/>
      <c r="Y2158" s="104" t="e">
        <f t="shared" si="7450"/>
        <v>#DIV/0!</v>
      </c>
      <c r="Z2158" s="105" t="e">
        <f t="shared" si="7451"/>
        <v>#DIV/0!</v>
      </c>
      <c r="AA2158" s="106">
        <f t="shared" si="7452"/>
        <v>0</v>
      </c>
      <c r="AB2158" s="107">
        <v>36.12348541824133</v>
      </c>
      <c r="AC2158" s="106">
        <f t="shared" si="7453"/>
        <v>36.12348541824133</v>
      </c>
      <c r="AD2158" s="108">
        <f t="shared" si="7454"/>
        <v>0</v>
      </c>
      <c r="AE2158" s="298">
        <f t="shared" si="7455"/>
        <v>0</v>
      </c>
      <c r="AF2158" s="109">
        <f t="shared" si="7456"/>
        <v>0</v>
      </c>
      <c r="AG2158" s="109">
        <v>0</v>
      </c>
      <c r="AH2158" s="765">
        <f t="shared" si="7457"/>
        <v>-36.12348541824133</v>
      </c>
      <c r="AI2158" s="110" t="e">
        <f t="shared" si="7458"/>
        <v>#DIV/0!</v>
      </c>
      <c r="AK2158"/>
    </row>
    <row r="2159" spans="1:37" ht="15" hidden="1" customHeight="1" x14ac:dyDescent="0.3">
      <c r="A2159" s="96" t="s">
        <v>3434</v>
      </c>
      <c r="B2159" s="97">
        <v>2016</v>
      </c>
      <c r="C2159" s="97">
        <v>10</v>
      </c>
      <c r="D2159" s="98" t="s">
        <v>2960</v>
      </c>
      <c r="E2159" s="99">
        <v>42644</v>
      </c>
      <c r="F2159" s="99">
        <v>42673</v>
      </c>
      <c r="G2159" s="100">
        <f t="shared" ca="1" si="7446"/>
        <v>0</v>
      </c>
      <c r="H2159" s="96" t="s">
        <v>95</v>
      </c>
      <c r="I2159" s="96" t="s">
        <v>1745</v>
      </c>
      <c r="J2159" s="96" t="s">
        <v>3087</v>
      </c>
      <c r="K2159" s="101" t="str">
        <f t="shared" ca="1" si="7447"/>
        <v>Completed</v>
      </c>
      <c r="L2159" s="97" t="s">
        <v>2914</v>
      </c>
      <c r="M2159" s="97" t="s">
        <v>58</v>
      </c>
      <c r="N2159" s="97" t="s">
        <v>59</v>
      </c>
      <c r="O2159" s="97" t="s">
        <v>60</v>
      </c>
      <c r="P2159" s="97" t="s">
        <v>61</v>
      </c>
      <c r="Q2159" s="97" t="s">
        <v>62</v>
      </c>
      <c r="R2159" s="102">
        <v>0</v>
      </c>
      <c r="S2159" s="102">
        <v>2</v>
      </c>
      <c r="T2159" s="103">
        <v>0</v>
      </c>
      <c r="U2159" s="103">
        <v>0</v>
      </c>
      <c r="V2159" s="101">
        <f t="shared" si="7448"/>
        <v>0</v>
      </c>
      <c r="W2159" s="101">
        <f t="shared" si="7449"/>
        <v>0</v>
      </c>
      <c r="X2159" s="103"/>
      <c r="Y2159" s="104" t="e">
        <f t="shared" si="7450"/>
        <v>#DIV/0!</v>
      </c>
      <c r="Z2159" s="105" t="e">
        <f t="shared" si="7451"/>
        <v>#DIV/0!</v>
      </c>
      <c r="AA2159" s="106">
        <f t="shared" si="7452"/>
        <v>0</v>
      </c>
      <c r="AB2159" s="107">
        <v>150.51452257600559</v>
      </c>
      <c r="AC2159" s="106">
        <f t="shared" si="7453"/>
        <v>150.51452257600559</v>
      </c>
      <c r="AD2159" s="108">
        <f t="shared" si="7454"/>
        <v>0</v>
      </c>
      <c r="AE2159" s="298">
        <f t="shared" si="7455"/>
        <v>0</v>
      </c>
      <c r="AF2159" s="109">
        <f t="shared" si="7456"/>
        <v>0</v>
      </c>
      <c r="AG2159" s="109">
        <v>0</v>
      </c>
      <c r="AH2159" s="765">
        <f t="shared" si="7457"/>
        <v>-150.51452257600559</v>
      </c>
      <c r="AI2159" s="110" t="e">
        <f t="shared" si="7458"/>
        <v>#DIV/0!</v>
      </c>
      <c r="AK2159"/>
    </row>
    <row r="2160" spans="1:37" ht="15" hidden="1" customHeight="1" x14ac:dyDescent="0.3">
      <c r="A2160" s="96" t="s">
        <v>3435</v>
      </c>
      <c r="B2160" s="97">
        <v>2016</v>
      </c>
      <c r="C2160" s="97">
        <v>10</v>
      </c>
      <c r="D2160" s="98" t="s">
        <v>2960</v>
      </c>
      <c r="E2160" s="99">
        <v>42644</v>
      </c>
      <c r="F2160" s="99">
        <v>42673</v>
      </c>
      <c r="G2160" s="100">
        <f t="shared" ca="1" si="7384"/>
        <v>0</v>
      </c>
      <c r="H2160" s="96" t="s">
        <v>95</v>
      </c>
      <c r="I2160" s="96" t="s">
        <v>1745</v>
      </c>
      <c r="J2160" s="96" t="s">
        <v>3087</v>
      </c>
      <c r="K2160" s="101" t="str">
        <f t="shared" ca="1" si="7385"/>
        <v>Completed</v>
      </c>
      <c r="L2160" s="97" t="s">
        <v>1377</v>
      </c>
      <c r="M2160" s="97" t="s">
        <v>58</v>
      </c>
      <c r="N2160" s="97" t="s">
        <v>59</v>
      </c>
      <c r="O2160" s="97" t="s">
        <v>60</v>
      </c>
      <c r="P2160" s="97" t="s">
        <v>61</v>
      </c>
      <c r="Q2160" s="97" t="s">
        <v>62</v>
      </c>
      <c r="R2160" s="102">
        <v>0.2</v>
      </c>
      <c r="S2160" s="102">
        <v>2</v>
      </c>
      <c r="T2160" s="103">
        <v>2500</v>
      </c>
      <c r="U2160" s="103">
        <v>2500</v>
      </c>
      <c r="V2160" s="101">
        <f t="shared" si="7386"/>
        <v>0</v>
      </c>
      <c r="W2160" s="101">
        <f t="shared" si="7387"/>
        <v>2500</v>
      </c>
      <c r="X2160" s="103"/>
      <c r="Y2160" s="104">
        <f t="shared" si="7388"/>
        <v>0</v>
      </c>
      <c r="Z2160" s="105" t="e">
        <f t="shared" si="7389"/>
        <v>#DIV/0!</v>
      </c>
      <c r="AA2160" s="106">
        <f t="shared" si="7390"/>
        <v>0.5</v>
      </c>
      <c r="AB2160" s="107">
        <v>500</v>
      </c>
      <c r="AC2160" s="106">
        <f t="shared" si="7392"/>
        <v>499.5</v>
      </c>
      <c r="AD2160" s="108">
        <f t="shared" si="7393"/>
        <v>5</v>
      </c>
      <c r="AE2160" s="298">
        <f t="shared" si="7455"/>
        <v>5</v>
      </c>
      <c r="AF2160" s="109">
        <f t="shared" si="7394"/>
        <v>0</v>
      </c>
      <c r="AG2160" s="109">
        <v>0</v>
      </c>
      <c r="AH2160" s="765">
        <f t="shared" si="7395"/>
        <v>-495</v>
      </c>
      <c r="AI2160" s="110">
        <f t="shared" si="7396"/>
        <v>-99</v>
      </c>
      <c r="AK2160"/>
    </row>
    <row r="2161" spans="1:37" ht="15" hidden="1" customHeight="1" thickBot="1" x14ac:dyDescent="0.3">
      <c r="A2161" s="328" t="s">
        <v>3084</v>
      </c>
      <c r="B2161" s="324">
        <v>2016</v>
      </c>
      <c r="C2161" s="324">
        <v>10</v>
      </c>
      <c r="D2161" s="325" t="s">
        <v>2960</v>
      </c>
      <c r="E2161" s="326">
        <v>42644</v>
      </c>
      <c r="F2161" s="326">
        <v>42673</v>
      </c>
      <c r="G2161" s="327">
        <f t="shared" ca="1" si="7384"/>
        <v>0</v>
      </c>
      <c r="H2161" s="328" t="s">
        <v>95</v>
      </c>
      <c r="I2161" s="328" t="s">
        <v>1745</v>
      </c>
      <c r="J2161" s="328" t="s">
        <v>3087</v>
      </c>
      <c r="K2161" s="329" t="str">
        <f t="shared" ca="1" si="7385"/>
        <v>Completed</v>
      </c>
      <c r="L2161" s="324" t="s">
        <v>64</v>
      </c>
      <c r="M2161" s="324" t="s">
        <v>58</v>
      </c>
      <c r="N2161" s="324" t="s">
        <v>59</v>
      </c>
      <c r="O2161" s="324" t="s">
        <v>60</v>
      </c>
      <c r="P2161" s="324" t="s">
        <v>61</v>
      </c>
      <c r="Q2161" s="324" t="s">
        <v>62</v>
      </c>
      <c r="R2161" s="330">
        <v>0.2</v>
      </c>
      <c r="S2161" s="330">
        <v>2</v>
      </c>
      <c r="T2161" s="331">
        <v>2000000</v>
      </c>
      <c r="U2161" s="331">
        <v>1986642</v>
      </c>
      <c r="V2161" s="329">
        <f t="shared" si="7386"/>
        <v>13358</v>
      </c>
      <c r="W2161" s="329">
        <f t="shared" si="7387"/>
        <v>1986642</v>
      </c>
      <c r="X2161" s="331">
        <v>286</v>
      </c>
      <c r="Y2161" s="332">
        <f t="shared" si="7388"/>
        <v>1.4396151898530283E-4</v>
      </c>
      <c r="Z2161" s="333">
        <f t="shared" si="7389"/>
        <v>8.7237762237762233</v>
      </c>
      <c r="AA2161" s="334">
        <f t="shared" si="7390"/>
        <v>400</v>
      </c>
      <c r="AB2161" s="335">
        <f t="shared" si="7391"/>
        <v>397.32840000000004</v>
      </c>
      <c r="AC2161" s="334">
        <f t="shared" si="7392"/>
        <v>-2.6715999999999553</v>
      </c>
      <c r="AD2161" s="336">
        <f t="shared" si="7393"/>
        <v>4000</v>
      </c>
      <c r="AE2161" s="337">
        <v>2495</v>
      </c>
      <c r="AF2161" s="338">
        <f t="shared" si="7394"/>
        <v>-1505</v>
      </c>
      <c r="AG2161" s="338">
        <v>0</v>
      </c>
      <c r="AH2161" s="580">
        <f t="shared" si="7395"/>
        <v>2097.6716000000001</v>
      </c>
      <c r="AI2161" s="339">
        <f t="shared" si="7396"/>
        <v>0.84075014028056116</v>
      </c>
      <c r="AK2161"/>
    </row>
    <row r="2162" spans="1:37" ht="15.75" hidden="1" customHeight="1" thickBot="1" x14ac:dyDescent="0.3">
      <c r="A2162" s="145" t="s">
        <v>3088</v>
      </c>
      <c r="B2162" s="141">
        <v>2016</v>
      </c>
      <c r="C2162" s="141">
        <v>10</v>
      </c>
      <c r="D2162" s="142" t="s">
        <v>2960</v>
      </c>
      <c r="E2162" s="143">
        <v>42644</v>
      </c>
      <c r="F2162" s="143">
        <v>42673</v>
      </c>
      <c r="G2162" s="144">
        <f t="shared" ca="1" si="7384"/>
        <v>0</v>
      </c>
      <c r="H2162" s="145" t="s">
        <v>74</v>
      </c>
      <c r="I2162" s="145" t="s">
        <v>2725</v>
      </c>
      <c r="J2162" s="145" t="s">
        <v>3089</v>
      </c>
      <c r="K2162" s="146" t="str">
        <f t="shared" ca="1" si="7385"/>
        <v>Completed</v>
      </c>
      <c r="L2162" s="141" t="s">
        <v>82</v>
      </c>
      <c r="M2162" s="141" t="s">
        <v>58</v>
      </c>
      <c r="N2162" s="141" t="s">
        <v>78</v>
      </c>
      <c r="O2162" s="141" t="s">
        <v>60</v>
      </c>
      <c r="P2162" s="141" t="s">
        <v>79</v>
      </c>
      <c r="Q2162" s="141" t="s">
        <v>79</v>
      </c>
      <c r="R2162" s="147">
        <v>0.5</v>
      </c>
      <c r="S2162" s="147">
        <v>2.5</v>
      </c>
      <c r="T2162" s="148">
        <v>3500000</v>
      </c>
      <c r="U2162" s="148">
        <v>3500432</v>
      </c>
      <c r="V2162" s="146">
        <f t="shared" si="7386"/>
        <v>0</v>
      </c>
      <c r="W2162" s="146">
        <f t="shared" si="7387"/>
        <v>3500000</v>
      </c>
      <c r="X2162" s="148"/>
      <c r="Y2162" s="149">
        <f t="shared" si="7388"/>
        <v>0</v>
      </c>
      <c r="Z2162" s="150" t="e">
        <f t="shared" si="7389"/>
        <v>#DIV/0!</v>
      </c>
      <c r="AA2162" s="151">
        <f t="shared" si="7390"/>
        <v>1750</v>
      </c>
      <c r="AB2162" s="152">
        <f t="shared" si="7391"/>
        <v>1750</v>
      </c>
      <c r="AC2162" s="151">
        <f t="shared" si="7392"/>
        <v>0</v>
      </c>
      <c r="AD2162" s="153">
        <f t="shared" si="7393"/>
        <v>8750</v>
      </c>
      <c r="AE2162" s="295">
        <f t="shared" ref="AE2162:AE2171" si="7459">IF((SUMIF($J$7:$J$1048576,J2162,$U$7:$U$1048576))&gt;(SUMIF($J$7:$J$1048576,J2162,$T$7:$T$1048576)),AD2162,(IF(O2162="cpv",(U2162*S2162),(U2162*S2162/1000))))</f>
        <v>8750</v>
      </c>
      <c r="AF2162" s="154">
        <f t="shared" si="7394"/>
        <v>0</v>
      </c>
      <c r="AG2162" s="154">
        <v>0</v>
      </c>
      <c r="AH2162" s="405">
        <f t="shared" si="7395"/>
        <v>7000</v>
      </c>
      <c r="AI2162" s="155">
        <f t="shared" si="7396"/>
        <v>0.8</v>
      </c>
      <c r="AK2162"/>
    </row>
    <row r="2163" spans="1:37" ht="15" hidden="1" customHeight="1" x14ac:dyDescent="0.3">
      <c r="A2163" s="96" t="s">
        <v>3090</v>
      </c>
      <c r="B2163" s="97">
        <v>2016</v>
      </c>
      <c r="C2163" s="97">
        <v>10</v>
      </c>
      <c r="D2163" s="98" t="s">
        <v>2960</v>
      </c>
      <c r="E2163" s="99">
        <v>42644</v>
      </c>
      <c r="F2163" s="99">
        <v>42689</v>
      </c>
      <c r="G2163" s="100">
        <f t="shared" ca="1" si="7384"/>
        <v>0</v>
      </c>
      <c r="H2163" s="96" t="s">
        <v>74</v>
      </c>
      <c r="I2163" s="96" t="s">
        <v>940</v>
      </c>
      <c r="J2163" s="96" t="s">
        <v>3094</v>
      </c>
      <c r="K2163" s="101" t="str">
        <f t="shared" ca="1" si="7385"/>
        <v>Completed</v>
      </c>
      <c r="L2163" s="97" t="s">
        <v>1773</v>
      </c>
      <c r="M2163" s="97" t="s">
        <v>58</v>
      </c>
      <c r="N2163" s="97" t="s">
        <v>286</v>
      </c>
      <c r="O2163" s="97" t="s">
        <v>60</v>
      </c>
      <c r="P2163" s="97" t="s">
        <v>61</v>
      </c>
      <c r="Q2163" s="97" t="s">
        <v>62</v>
      </c>
      <c r="R2163" s="102">
        <v>0.35</v>
      </c>
      <c r="S2163" s="102">
        <v>2</v>
      </c>
      <c r="T2163" s="103">
        <v>3000000</v>
      </c>
      <c r="U2163" s="103">
        <v>3000043</v>
      </c>
      <c r="V2163" s="101">
        <f t="shared" si="7386"/>
        <v>0</v>
      </c>
      <c r="W2163" s="101">
        <f t="shared" si="7387"/>
        <v>3000000</v>
      </c>
      <c r="X2163" s="103"/>
      <c r="Y2163" s="104">
        <f t="shared" si="7388"/>
        <v>0</v>
      </c>
      <c r="Z2163" s="105" t="e">
        <f t="shared" si="7389"/>
        <v>#DIV/0!</v>
      </c>
      <c r="AA2163" s="106">
        <f t="shared" si="7390"/>
        <v>1050</v>
      </c>
      <c r="AB2163" s="107">
        <f t="shared" si="7391"/>
        <v>1050</v>
      </c>
      <c r="AC2163" s="106">
        <f t="shared" si="7392"/>
        <v>0</v>
      </c>
      <c r="AD2163" s="108">
        <f t="shared" si="7393"/>
        <v>6000</v>
      </c>
      <c r="AE2163" s="298">
        <f t="shared" si="7459"/>
        <v>6000.0860000000002</v>
      </c>
      <c r="AF2163" s="109">
        <f t="shared" si="7394"/>
        <v>8.6000000000240107E-2</v>
      </c>
      <c r="AG2163" s="109">
        <v>0</v>
      </c>
      <c r="AH2163" s="765">
        <f t="shared" si="7395"/>
        <v>4950.0860000000002</v>
      </c>
      <c r="AI2163" s="110">
        <f t="shared" si="7396"/>
        <v>0.82500250829738109</v>
      </c>
      <c r="AK2163"/>
    </row>
    <row r="2164" spans="1:37" ht="15" hidden="1" customHeight="1" x14ac:dyDescent="0.3">
      <c r="A2164" s="96" t="s">
        <v>3091</v>
      </c>
      <c r="B2164" s="97">
        <v>2016</v>
      </c>
      <c r="C2164" s="97">
        <v>10</v>
      </c>
      <c r="D2164" s="98" t="s">
        <v>2960</v>
      </c>
      <c r="E2164" s="99">
        <v>42644</v>
      </c>
      <c r="F2164" s="99">
        <v>42689</v>
      </c>
      <c r="G2164" s="100">
        <f t="shared" ca="1" si="7384"/>
        <v>0</v>
      </c>
      <c r="H2164" s="96" t="s">
        <v>74</v>
      </c>
      <c r="I2164" s="96" t="s">
        <v>940</v>
      </c>
      <c r="J2164" s="96" t="s">
        <v>3094</v>
      </c>
      <c r="K2164" s="101" t="str">
        <f t="shared" ca="1" si="7385"/>
        <v>Completed</v>
      </c>
      <c r="L2164" s="97" t="s">
        <v>57</v>
      </c>
      <c r="M2164" s="97" t="s">
        <v>58</v>
      </c>
      <c r="N2164" s="97" t="s">
        <v>286</v>
      </c>
      <c r="O2164" s="97" t="s">
        <v>60</v>
      </c>
      <c r="P2164" s="97" t="s">
        <v>61</v>
      </c>
      <c r="Q2164" s="97" t="s">
        <v>62</v>
      </c>
      <c r="R2164" s="102">
        <v>0.5</v>
      </c>
      <c r="S2164" s="102">
        <v>2</v>
      </c>
      <c r="T2164" s="103">
        <v>2500000</v>
      </c>
      <c r="U2164" s="103">
        <v>2520269</v>
      </c>
      <c r="V2164" s="101">
        <f t="shared" si="7386"/>
        <v>0</v>
      </c>
      <c r="W2164" s="101">
        <f t="shared" si="7387"/>
        <v>2500000</v>
      </c>
      <c r="X2164" s="103"/>
      <c r="Y2164" s="104">
        <f t="shared" si="7388"/>
        <v>0</v>
      </c>
      <c r="Z2164" s="105" t="e">
        <f t="shared" si="7389"/>
        <v>#DIV/0!</v>
      </c>
      <c r="AA2164" s="106">
        <f t="shared" si="7390"/>
        <v>1250</v>
      </c>
      <c r="AB2164" s="107">
        <f t="shared" si="7391"/>
        <v>1250</v>
      </c>
      <c r="AC2164" s="106">
        <f t="shared" si="7392"/>
        <v>0</v>
      </c>
      <c r="AD2164" s="108">
        <f t="shared" si="7393"/>
        <v>5000</v>
      </c>
      <c r="AE2164" s="298">
        <f t="shared" si="7459"/>
        <v>5040.5379999999996</v>
      </c>
      <c r="AF2164" s="109">
        <f t="shared" si="7394"/>
        <v>40.537999999999556</v>
      </c>
      <c r="AG2164" s="109">
        <v>0</v>
      </c>
      <c r="AH2164" s="765">
        <f t="shared" si="7395"/>
        <v>3790.5379999999996</v>
      </c>
      <c r="AI2164" s="110">
        <f t="shared" si="7396"/>
        <v>0.75201059886861277</v>
      </c>
      <c r="AK2164"/>
    </row>
    <row r="2165" spans="1:37" ht="15" hidden="1" customHeight="1" x14ac:dyDescent="0.3">
      <c r="A2165" s="96" t="s">
        <v>3438</v>
      </c>
      <c r="B2165" s="97">
        <v>2016</v>
      </c>
      <c r="C2165" s="97">
        <v>10</v>
      </c>
      <c r="D2165" s="98" t="s">
        <v>2960</v>
      </c>
      <c r="E2165" s="99">
        <v>42644</v>
      </c>
      <c r="F2165" s="99">
        <v>42689</v>
      </c>
      <c r="G2165" s="100">
        <f t="shared" ref="G2165:G2169" ca="1" si="7460">IF($N$1&gt;F2165,0,(F2165-$N$1))</f>
        <v>0</v>
      </c>
      <c r="H2165" s="96" t="s">
        <v>74</v>
      </c>
      <c r="I2165" s="96" t="s">
        <v>940</v>
      </c>
      <c r="J2165" s="96" t="s">
        <v>3094</v>
      </c>
      <c r="K2165" s="101" t="str">
        <f t="shared" ref="K2165:K2169" ca="1" si="7461">IF(F2165=0,$L$3,(IF(G2165=0,$L$1,$L$2)))</f>
        <v>Completed</v>
      </c>
      <c r="L2165" s="97" t="s">
        <v>1372</v>
      </c>
      <c r="M2165" s="97" t="s">
        <v>58</v>
      </c>
      <c r="N2165" s="97" t="s">
        <v>286</v>
      </c>
      <c r="O2165" s="97" t="s">
        <v>60</v>
      </c>
      <c r="P2165" s="97" t="s">
        <v>61</v>
      </c>
      <c r="Q2165" s="97" t="s">
        <v>62</v>
      </c>
      <c r="R2165" s="102">
        <v>0</v>
      </c>
      <c r="S2165" s="102">
        <v>2</v>
      </c>
      <c r="T2165" s="103">
        <v>0</v>
      </c>
      <c r="U2165" s="103">
        <v>0</v>
      </c>
      <c r="V2165" s="101">
        <f t="shared" ref="V2165:V2169" si="7462">IF(U2165&gt;T2165,0,T2165-U2165)</f>
        <v>0</v>
      </c>
      <c r="W2165" s="101">
        <f t="shared" ref="W2165:W2169" si="7463">IF(U2165&gt;T2165,T2165,U2165)</f>
        <v>0</v>
      </c>
      <c r="X2165" s="103"/>
      <c r="Y2165" s="104" t="e">
        <f t="shared" ref="Y2165:Y2169" si="7464">X2165/U2165</f>
        <v>#DIV/0!</v>
      </c>
      <c r="Z2165" s="105" t="e">
        <f t="shared" ref="Z2165:Z2169" si="7465">AE2165/X2165</f>
        <v>#DIV/0!</v>
      </c>
      <c r="AA2165" s="106">
        <f t="shared" ref="AA2165:AA2169" si="7466">IF(O2165="cpv",(T2165*R2165),(T2165/1000*R2165))</f>
        <v>0</v>
      </c>
      <c r="AB2165" s="107"/>
      <c r="AC2165" s="106">
        <f t="shared" ref="AC2165:AC2169" si="7467">AB2165-AA2165</f>
        <v>0</v>
      </c>
      <c r="AD2165" s="108">
        <f t="shared" ref="AD2165:AD2169" si="7468">IF(O2165="cpv",(T2165*S2165),(T2165/1000*S2165))</f>
        <v>0</v>
      </c>
      <c r="AE2165" s="298">
        <f t="shared" si="7459"/>
        <v>0</v>
      </c>
      <c r="AF2165" s="109">
        <f t="shared" ref="AF2165:AF2169" si="7469">AE2165-AD2165</f>
        <v>0</v>
      </c>
      <c r="AG2165" s="109">
        <v>0</v>
      </c>
      <c r="AH2165" s="765">
        <f t="shared" ref="AH2165:AH2169" si="7470">AE2165-AB2165-AG2165</f>
        <v>0</v>
      </c>
      <c r="AI2165" s="110" t="e">
        <f t="shared" ref="AI2165:AI2169" si="7471">AH2165/AE2165</f>
        <v>#DIV/0!</v>
      </c>
      <c r="AK2165"/>
    </row>
    <row r="2166" spans="1:37" ht="15" hidden="1" customHeight="1" x14ac:dyDescent="0.3">
      <c r="A2166" s="96" t="s">
        <v>3439</v>
      </c>
      <c r="B2166" s="97">
        <v>2016</v>
      </c>
      <c r="C2166" s="97">
        <v>10</v>
      </c>
      <c r="D2166" s="98" t="s">
        <v>2960</v>
      </c>
      <c r="E2166" s="99">
        <v>42644</v>
      </c>
      <c r="F2166" s="99">
        <v>42689</v>
      </c>
      <c r="G2166" s="100">
        <f t="shared" ca="1" si="7460"/>
        <v>0</v>
      </c>
      <c r="H2166" s="96" t="s">
        <v>74</v>
      </c>
      <c r="I2166" s="96" t="s">
        <v>940</v>
      </c>
      <c r="J2166" s="96" t="s">
        <v>3094</v>
      </c>
      <c r="K2166" s="101" t="str">
        <f t="shared" ca="1" si="7461"/>
        <v>Completed</v>
      </c>
      <c r="L2166" s="97" t="s">
        <v>2943</v>
      </c>
      <c r="M2166" s="97" t="s">
        <v>58</v>
      </c>
      <c r="N2166" s="97" t="s">
        <v>286</v>
      </c>
      <c r="O2166" s="97" t="s">
        <v>60</v>
      </c>
      <c r="P2166" s="97" t="s">
        <v>61</v>
      </c>
      <c r="Q2166" s="97" t="s">
        <v>62</v>
      </c>
      <c r="R2166" s="102">
        <v>0</v>
      </c>
      <c r="S2166" s="102">
        <v>2</v>
      </c>
      <c r="T2166" s="103">
        <v>0</v>
      </c>
      <c r="U2166" s="103">
        <v>0</v>
      </c>
      <c r="V2166" s="101">
        <f t="shared" si="7462"/>
        <v>0</v>
      </c>
      <c r="W2166" s="101">
        <f t="shared" si="7463"/>
        <v>0</v>
      </c>
      <c r="X2166" s="103"/>
      <c r="Y2166" s="104" t="e">
        <f t="shared" si="7464"/>
        <v>#DIV/0!</v>
      </c>
      <c r="Z2166" s="105" t="e">
        <f t="shared" si="7465"/>
        <v>#DIV/0!</v>
      </c>
      <c r="AA2166" s="106">
        <f t="shared" si="7466"/>
        <v>0</v>
      </c>
      <c r="AB2166" s="107">
        <v>775.21860062798214</v>
      </c>
      <c r="AC2166" s="106">
        <f t="shared" si="7467"/>
        <v>775.21860062798214</v>
      </c>
      <c r="AD2166" s="108">
        <f t="shared" si="7468"/>
        <v>0</v>
      </c>
      <c r="AE2166" s="298">
        <f t="shared" si="7459"/>
        <v>0</v>
      </c>
      <c r="AF2166" s="109">
        <f t="shared" si="7469"/>
        <v>0</v>
      </c>
      <c r="AG2166" s="109">
        <v>0</v>
      </c>
      <c r="AH2166" s="765">
        <f t="shared" si="7470"/>
        <v>-775.21860062798214</v>
      </c>
      <c r="AI2166" s="110" t="e">
        <f t="shared" si="7471"/>
        <v>#DIV/0!</v>
      </c>
      <c r="AK2166"/>
    </row>
    <row r="2167" spans="1:37" ht="15" hidden="1" customHeight="1" x14ac:dyDescent="0.3">
      <c r="A2167" s="96" t="s">
        <v>3497</v>
      </c>
      <c r="B2167" s="97">
        <v>2016</v>
      </c>
      <c r="C2167" s="97">
        <v>10</v>
      </c>
      <c r="D2167" s="98" t="s">
        <v>2960</v>
      </c>
      <c r="E2167" s="99">
        <v>42644</v>
      </c>
      <c r="F2167" s="99">
        <v>42689</v>
      </c>
      <c r="G2167" s="100">
        <f t="shared" ca="1" si="7460"/>
        <v>0</v>
      </c>
      <c r="H2167" s="96" t="s">
        <v>74</v>
      </c>
      <c r="I2167" s="96" t="s">
        <v>940</v>
      </c>
      <c r="J2167" s="96" t="s">
        <v>3094</v>
      </c>
      <c r="K2167" s="101" t="str">
        <f t="shared" ca="1" si="7461"/>
        <v>Completed</v>
      </c>
      <c r="L2167" s="97" t="s">
        <v>2943</v>
      </c>
      <c r="M2167" s="97" t="s">
        <v>58</v>
      </c>
      <c r="N2167" s="97" t="s">
        <v>286</v>
      </c>
      <c r="O2167" s="97" t="s">
        <v>60</v>
      </c>
      <c r="P2167" s="97" t="s">
        <v>61</v>
      </c>
      <c r="Q2167" s="97" t="s">
        <v>62</v>
      </c>
      <c r="R2167" s="102">
        <v>0</v>
      </c>
      <c r="S2167" s="102">
        <v>2</v>
      </c>
      <c r="T2167" s="103">
        <v>0</v>
      </c>
      <c r="U2167" s="103">
        <v>0</v>
      </c>
      <c r="V2167" s="101">
        <f t="shared" si="7462"/>
        <v>0</v>
      </c>
      <c r="W2167" s="101">
        <f t="shared" si="7463"/>
        <v>0</v>
      </c>
      <c r="X2167" s="103"/>
      <c r="Y2167" s="104" t="e">
        <f t="shared" si="7464"/>
        <v>#DIV/0!</v>
      </c>
      <c r="Z2167" s="105" t="e">
        <f t="shared" si="7465"/>
        <v>#DIV/0!</v>
      </c>
      <c r="AA2167" s="106">
        <f t="shared" si="7466"/>
        <v>0</v>
      </c>
      <c r="AB2167" s="107">
        <v>334.10372308333172</v>
      </c>
      <c r="AC2167" s="106">
        <f t="shared" si="7467"/>
        <v>334.10372308333172</v>
      </c>
      <c r="AD2167" s="108">
        <f t="shared" si="7468"/>
        <v>0</v>
      </c>
      <c r="AE2167" s="298">
        <f t="shared" si="7459"/>
        <v>0</v>
      </c>
      <c r="AF2167" s="109">
        <f t="shared" si="7469"/>
        <v>0</v>
      </c>
      <c r="AG2167" s="109">
        <v>0</v>
      </c>
      <c r="AH2167" s="765">
        <f t="shared" si="7470"/>
        <v>-334.10372308333172</v>
      </c>
      <c r="AI2167" s="110" t="e">
        <f t="shared" si="7471"/>
        <v>#DIV/0!</v>
      </c>
      <c r="AK2167"/>
    </row>
    <row r="2168" spans="1:37" ht="15" hidden="1" customHeight="1" x14ac:dyDescent="0.3">
      <c r="A2168" s="96" t="s">
        <v>3436</v>
      </c>
      <c r="B2168" s="97">
        <v>2016</v>
      </c>
      <c r="C2168" s="97">
        <v>10</v>
      </c>
      <c r="D2168" s="98" t="s">
        <v>2960</v>
      </c>
      <c r="E2168" s="99">
        <v>42644</v>
      </c>
      <c r="F2168" s="99">
        <v>42689</v>
      </c>
      <c r="G2168" s="100">
        <f t="shared" ca="1" si="7460"/>
        <v>0</v>
      </c>
      <c r="H2168" s="96" t="s">
        <v>74</v>
      </c>
      <c r="I2168" s="96" t="s">
        <v>940</v>
      </c>
      <c r="J2168" s="96" t="s">
        <v>3094</v>
      </c>
      <c r="K2168" s="101" t="str">
        <f t="shared" ca="1" si="7461"/>
        <v>Completed</v>
      </c>
      <c r="L2168" s="97" t="s">
        <v>2917</v>
      </c>
      <c r="M2168" s="97" t="s">
        <v>58</v>
      </c>
      <c r="N2168" s="97" t="s">
        <v>286</v>
      </c>
      <c r="O2168" s="97" t="s">
        <v>60</v>
      </c>
      <c r="P2168" s="97" t="s">
        <v>61</v>
      </c>
      <c r="Q2168" s="97" t="s">
        <v>62</v>
      </c>
      <c r="R2168" s="102">
        <v>0</v>
      </c>
      <c r="S2168" s="102">
        <v>2</v>
      </c>
      <c r="T2168" s="103">
        <v>0</v>
      </c>
      <c r="U2168" s="103">
        <v>0</v>
      </c>
      <c r="V2168" s="101">
        <f t="shared" si="7462"/>
        <v>0</v>
      </c>
      <c r="W2168" s="101">
        <f t="shared" si="7463"/>
        <v>0</v>
      </c>
      <c r="X2168" s="103"/>
      <c r="Y2168" s="104" t="e">
        <f t="shared" si="7464"/>
        <v>#DIV/0!</v>
      </c>
      <c r="Z2168" s="105" t="e">
        <f t="shared" si="7465"/>
        <v>#DIV/0!</v>
      </c>
      <c r="AA2168" s="106">
        <f t="shared" si="7466"/>
        <v>0</v>
      </c>
      <c r="AB2168" s="107">
        <v>109.49673023771496</v>
      </c>
      <c r="AC2168" s="106">
        <f t="shared" si="7467"/>
        <v>109.49673023771496</v>
      </c>
      <c r="AD2168" s="108">
        <f t="shared" si="7468"/>
        <v>0</v>
      </c>
      <c r="AE2168" s="298">
        <f t="shared" si="7459"/>
        <v>0</v>
      </c>
      <c r="AF2168" s="109">
        <f t="shared" si="7469"/>
        <v>0</v>
      </c>
      <c r="AG2168" s="109">
        <v>0</v>
      </c>
      <c r="AH2168" s="765">
        <f t="shared" si="7470"/>
        <v>-109.49673023771496</v>
      </c>
      <c r="AI2168" s="110" t="e">
        <f t="shared" si="7471"/>
        <v>#DIV/0!</v>
      </c>
      <c r="AK2168"/>
    </row>
    <row r="2169" spans="1:37" ht="15" hidden="1" customHeight="1" x14ac:dyDescent="0.3">
      <c r="A2169" s="96" t="s">
        <v>3437</v>
      </c>
      <c r="B2169" s="97">
        <v>2016</v>
      </c>
      <c r="C2169" s="97">
        <v>10</v>
      </c>
      <c r="D2169" s="98" t="s">
        <v>2960</v>
      </c>
      <c r="E2169" s="99">
        <v>42644</v>
      </c>
      <c r="F2169" s="99">
        <v>42689</v>
      </c>
      <c r="G2169" s="100">
        <f t="shared" ca="1" si="7460"/>
        <v>0</v>
      </c>
      <c r="H2169" s="96" t="s">
        <v>74</v>
      </c>
      <c r="I2169" s="96" t="s">
        <v>940</v>
      </c>
      <c r="J2169" s="96" t="s">
        <v>3094</v>
      </c>
      <c r="K2169" s="101" t="str">
        <f t="shared" ca="1" si="7461"/>
        <v>Completed</v>
      </c>
      <c r="L2169" s="97" t="s">
        <v>2914</v>
      </c>
      <c r="M2169" s="97" t="s">
        <v>58</v>
      </c>
      <c r="N2169" s="97" t="s">
        <v>286</v>
      </c>
      <c r="O2169" s="97" t="s">
        <v>60</v>
      </c>
      <c r="P2169" s="97" t="s">
        <v>61</v>
      </c>
      <c r="Q2169" s="97" t="s">
        <v>62</v>
      </c>
      <c r="R2169" s="102">
        <v>0</v>
      </c>
      <c r="S2169" s="102">
        <v>2</v>
      </c>
      <c r="T2169" s="103">
        <v>0</v>
      </c>
      <c r="U2169" s="103">
        <v>0</v>
      </c>
      <c r="V2169" s="101">
        <f t="shared" si="7462"/>
        <v>0</v>
      </c>
      <c r="W2169" s="101">
        <f t="shared" si="7463"/>
        <v>0</v>
      </c>
      <c r="X2169" s="103"/>
      <c r="Y2169" s="104" t="e">
        <f t="shared" si="7464"/>
        <v>#DIV/0!</v>
      </c>
      <c r="Z2169" s="105" t="e">
        <f t="shared" si="7465"/>
        <v>#DIV/0!</v>
      </c>
      <c r="AA2169" s="106">
        <f t="shared" si="7466"/>
        <v>0</v>
      </c>
      <c r="AB2169" s="107">
        <v>456.23637599047913</v>
      </c>
      <c r="AC2169" s="106">
        <f t="shared" si="7467"/>
        <v>456.23637599047913</v>
      </c>
      <c r="AD2169" s="108">
        <f t="shared" si="7468"/>
        <v>0</v>
      </c>
      <c r="AE2169" s="298">
        <f t="shared" si="7459"/>
        <v>0</v>
      </c>
      <c r="AF2169" s="109">
        <f t="shared" si="7469"/>
        <v>0</v>
      </c>
      <c r="AG2169" s="109">
        <v>0</v>
      </c>
      <c r="AH2169" s="765">
        <f t="shared" si="7470"/>
        <v>-456.23637599047913</v>
      </c>
      <c r="AI2169" s="110" t="e">
        <f t="shared" si="7471"/>
        <v>#DIV/0!</v>
      </c>
      <c r="AK2169"/>
    </row>
    <row r="2170" spans="1:37" ht="15" hidden="1" customHeight="1" thickBot="1" x14ac:dyDescent="0.3">
      <c r="A2170" s="328" t="s">
        <v>3092</v>
      </c>
      <c r="B2170" s="324">
        <v>2016</v>
      </c>
      <c r="C2170" s="324">
        <v>10</v>
      </c>
      <c r="D2170" s="325" t="s">
        <v>2960</v>
      </c>
      <c r="E2170" s="326">
        <v>42644</v>
      </c>
      <c r="F2170" s="326">
        <v>42689</v>
      </c>
      <c r="G2170" s="327">
        <f t="shared" ca="1" si="7384"/>
        <v>0</v>
      </c>
      <c r="H2170" s="328" t="s">
        <v>74</v>
      </c>
      <c r="I2170" s="328" t="s">
        <v>940</v>
      </c>
      <c r="J2170" s="328" t="s">
        <v>3094</v>
      </c>
      <c r="K2170" s="329" t="str">
        <f t="shared" ca="1" si="7385"/>
        <v>Completed</v>
      </c>
      <c r="L2170" s="324" t="s">
        <v>175</v>
      </c>
      <c r="M2170" s="324" t="s">
        <v>58</v>
      </c>
      <c r="N2170" s="324" t="s">
        <v>286</v>
      </c>
      <c r="O2170" s="324" t="s">
        <v>60</v>
      </c>
      <c r="P2170" s="324" t="s">
        <v>61</v>
      </c>
      <c r="Q2170" s="324" t="s">
        <v>62</v>
      </c>
      <c r="R2170" s="330">
        <v>1</v>
      </c>
      <c r="S2170" s="330">
        <v>2</v>
      </c>
      <c r="T2170" s="331">
        <v>1500000</v>
      </c>
      <c r="U2170" s="331">
        <v>0</v>
      </c>
      <c r="V2170" s="329">
        <f t="shared" si="7386"/>
        <v>1500000</v>
      </c>
      <c r="W2170" s="329">
        <f t="shared" si="7387"/>
        <v>0</v>
      </c>
      <c r="X2170" s="331"/>
      <c r="Y2170" s="332" t="e">
        <f t="shared" si="7388"/>
        <v>#DIV/0!</v>
      </c>
      <c r="Z2170" s="333" t="e">
        <f t="shared" si="7389"/>
        <v>#DIV/0!</v>
      </c>
      <c r="AA2170" s="334">
        <f t="shared" si="7390"/>
        <v>1500</v>
      </c>
      <c r="AB2170" s="335">
        <v>372.83494832527799</v>
      </c>
      <c r="AC2170" s="334">
        <f t="shared" si="7392"/>
        <v>-1127.165051674722</v>
      </c>
      <c r="AD2170" s="336">
        <f t="shared" si="7393"/>
        <v>3000</v>
      </c>
      <c r="AE2170" s="337">
        <f t="shared" si="7459"/>
        <v>0</v>
      </c>
      <c r="AF2170" s="338">
        <f t="shared" si="7394"/>
        <v>-3000</v>
      </c>
      <c r="AG2170" s="338">
        <v>0</v>
      </c>
      <c r="AH2170" s="580">
        <f t="shared" si="7395"/>
        <v>-372.83494832527799</v>
      </c>
      <c r="AI2170" s="339" t="e">
        <f t="shared" si="7396"/>
        <v>#DIV/0!</v>
      </c>
      <c r="AK2170"/>
    </row>
    <row r="2171" spans="1:37" ht="15.75" hidden="1" customHeight="1" thickBot="1" x14ac:dyDescent="0.3">
      <c r="A2171" s="145" t="s">
        <v>3093</v>
      </c>
      <c r="B2171" s="141">
        <v>2016</v>
      </c>
      <c r="C2171" s="141">
        <v>10</v>
      </c>
      <c r="D2171" s="142" t="s">
        <v>2960</v>
      </c>
      <c r="E2171" s="143">
        <v>42644</v>
      </c>
      <c r="F2171" s="143">
        <v>42689</v>
      </c>
      <c r="G2171" s="144">
        <f t="shared" ca="1" si="7384"/>
        <v>0</v>
      </c>
      <c r="H2171" s="145" t="s">
        <v>74</v>
      </c>
      <c r="I2171" s="145" t="s">
        <v>940</v>
      </c>
      <c r="J2171" s="145" t="s">
        <v>3095</v>
      </c>
      <c r="K2171" s="146" t="str">
        <f t="shared" ca="1" si="7385"/>
        <v>Completed</v>
      </c>
      <c r="L2171" s="141" t="s">
        <v>68</v>
      </c>
      <c r="M2171" s="141" t="s">
        <v>58</v>
      </c>
      <c r="N2171" s="141" t="s">
        <v>86</v>
      </c>
      <c r="O2171" s="141" t="s">
        <v>60</v>
      </c>
      <c r="P2171" s="141" t="s">
        <v>61</v>
      </c>
      <c r="Q2171" s="141" t="s">
        <v>62</v>
      </c>
      <c r="R2171" s="147">
        <v>1</v>
      </c>
      <c r="S2171" s="147">
        <v>3</v>
      </c>
      <c r="T2171" s="148">
        <v>3000000</v>
      </c>
      <c r="U2171" s="148">
        <v>3003638</v>
      </c>
      <c r="V2171" s="146">
        <f t="shared" si="7386"/>
        <v>0</v>
      </c>
      <c r="W2171" s="146">
        <f t="shared" si="7387"/>
        <v>3000000</v>
      </c>
      <c r="X2171" s="148">
        <v>18404</v>
      </c>
      <c r="Y2171" s="149">
        <f t="shared" si="7388"/>
        <v>6.12723637136033E-3</v>
      </c>
      <c r="Z2171" s="150">
        <f t="shared" si="7389"/>
        <v>0.48902412519017607</v>
      </c>
      <c r="AA2171" s="151">
        <f t="shared" si="7390"/>
        <v>3000</v>
      </c>
      <c r="AB2171" s="152">
        <f t="shared" si="7391"/>
        <v>3000</v>
      </c>
      <c r="AC2171" s="151">
        <f t="shared" si="7392"/>
        <v>0</v>
      </c>
      <c r="AD2171" s="153">
        <f t="shared" si="7393"/>
        <v>9000</v>
      </c>
      <c r="AE2171" s="295">
        <f t="shared" si="7459"/>
        <v>9000</v>
      </c>
      <c r="AF2171" s="154">
        <f t="shared" si="7394"/>
        <v>0</v>
      </c>
      <c r="AG2171" s="154">
        <v>0</v>
      </c>
      <c r="AH2171" s="405">
        <f t="shared" si="7395"/>
        <v>6000</v>
      </c>
      <c r="AI2171" s="155">
        <f t="shared" si="7396"/>
        <v>0.66666666666666663</v>
      </c>
      <c r="AK2171"/>
    </row>
    <row r="2172" spans="1:37" ht="15" hidden="1" customHeight="1" thickBot="1" x14ac:dyDescent="0.3">
      <c r="A2172" s="328" t="s">
        <v>3096</v>
      </c>
      <c r="B2172" s="324">
        <v>2016</v>
      </c>
      <c r="C2172" s="324">
        <v>10</v>
      </c>
      <c r="D2172" s="325" t="s">
        <v>2960</v>
      </c>
      <c r="E2172" s="326">
        <v>42644</v>
      </c>
      <c r="F2172" s="326">
        <v>42670</v>
      </c>
      <c r="G2172" s="327">
        <f t="shared" ca="1" si="7384"/>
        <v>0</v>
      </c>
      <c r="H2172" s="328" t="s">
        <v>74</v>
      </c>
      <c r="I2172" s="328" t="s">
        <v>151</v>
      </c>
      <c r="J2172" s="328" t="s">
        <v>3098</v>
      </c>
      <c r="K2172" s="329" t="str">
        <f t="shared" ca="1" si="7385"/>
        <v>Completed</v>
      </c>
      <c r="L2172" s="324" t="s">
        <v>2386</v>
      </c>
      <c r="M2172" s="324" t="s">
        <v>58</v>
      </c>
      <c r="N2172" s="324" t="s">
        <v>306</v>
      </c>
      <c r="O2172" s="324" t="s">
        <v>60</v>
      </c>
      <c r="P2172" s="324" t="s">
        <v>61</v>
      </c>
      <c r="Q2172" s="324" t="s">
        <v>62</v>
      </c>
      <c r="R2172" s="330">
        <v>1</v>
      </c>
      <c r="S2172" s="330">
        <v>5</v>
      </c>
      <c r="T2172" s="331">
        <v>4000000</v>
      </c>
      <c r="U2172" s="331">
        <v>5000666</v>
      </c>
      <c r="V2172" s="329">
        <f t="shared" si="7386"/>
        <v>0</v>
      </c>
      <c r="W2172" s="329">
        <f t="shared" si="7387"/>
        <v>4000000</v>
      </c>
      <c r="X2172" s="331">
        <v>1767</v>
      </c>
      <c r="Y2172" s="332">
        <f t="shared" si="7388"/>
        <v>3.5335293338927253E-4</v>
      </c>
      <c r="Z2172" s="333">
        <f t="shared" si="7389"/>
        <v>10.336847764572722</v>
      </c>
      <c r="AA2172" s="334">
        <f t="shared" si="7390"/>
        <v>4000</v>
      </c>
      <c r="AB2172" s="335">
        <f t="shared" si="7391"/>
        <v>4000</v>
      </c>
      <c r="AC2172" s="334">
        <f t="shared" si="7392"/>
        <v>0</v>
      </c>
      <c r="AD2172" s="336">
        <f t="shared" si="7393"/>
        <v>20000</v>
      </c>
      <c r="AE2172" s="337">
        <v>18265.21</v>
      </c>
      <c r="AF2172" s="338">
        <f t="shared" si="7394"/>
        <v>-1734.7900000000009</v>
      </c>
      <c r="AG2172" s="338">
        <v>0</v>
      </c>
      <c r="AH2172" s="580">
        <f t="shared" si="7395"/>
        <v>14265.21</v>
      </c>
      <c r="AI2172" s="339">
        <f t="shared" si="7396"/>
        <v>0.78100443411272025</v>
      </c>
      <c r="AK2172"/>
    </row>
    <row r="2173" spans="1:37" ht="15" hidden="1" customHeight="1" thickBot="1" x14ac:dyDescent="0.3">
      <c r="A2173" s="115" t="s">
        <v>3395</v>
      </c>
      <c r="B2173" s="111">
        <v>2016</v>
      </c>
      <c r="C2173" s="111">
        <v>10</v>
      </c>
      <c r="D2173" s="112" t="s">
        <v>2960</v>
      </c>
      <c r="E2173" s="113">
        <v>42644</v>
      </c>
      <c r="F2173" s="113">
        <v>42670</v>
      </c>
      <c r="G2173" s="114">
        <f t="shared" ref="G2173:G2175" ca="1" si="7472">IF($N$1&gt;F2173,0,(F2173-$N$1))</f>
        <v>0</v>
      </c>
      <c r="H2173" s="115" t="s">
        <v>74</v>
      </c>
      <c r="I2173" s="115" t="s">
        <v>151</v>
      </c>
      <c r="J2173" s="115" t="s">
        <v>3097</v>
      </c>
      <c r="K2173" s="116" t="str">
        <f t="shared" ref="K2173:K2175" ca="1" si="7473">IF(F2173=0,$L$3,(IF(G2173=0,$L$1,$L$2)))</f>
        <v>Completed</v>
      </c>
      <c r="L2173" s="111" t="s">
        <v>57</v>
      </c>
      <c r="M2173" s="111" t="s">
        <v>58</v>
      </c>
      <c r="N2173" s="111" t="s">
        <v>286</v>
      </c>
      <c r="O2173" s="111" t="s">
        <v>60</v>
      </c>
      <c r="P2173" s="111" t="s">
        <v>61</v>
      </c>
      <c r="Q2173" s="111" t="s">
        <v>62</v>
      </c>
      <c r="R2173" s="117">
        <v>0.5</v>
      </c>
      <c r="S2173" s="117">
        <v>2</v>
      </c>
      <c r="T2173" s="118">
        <v>5500000</v>
      </c>
      <c r="U2173" s="118">
        <v>4498293</v>
      </c>
      <c r="V2173" s="116">
        <f t="shared" ref="V2173:V2175" si="7474">IF(U2173&gt;T2173,0,T2173-U2173)</f>
        <v>1001707</v>
      </c>
      <c r="W2173" s="116">
        <f t="shared" ref="W2173:W2175" si="7475">IF(U2173&gt;T2173,T2173,U2173)</f>
        <v>4498293</v>
      </c>
      <c r="X2173" s="118"/>
      <c r="Y2173" s="119">
        <f t="shared" ref="Y2173:Y2175" si="7476">X2173/U2173</f>
        <v>0</v>
      </c>
      <c r="Z2173" s="120" t="e">
        <f t="shared" ref="Z2173:Z2175" si="7477">AE2173/X2173</f>
        <v>#DIV/0!</v>
      </c>
      <c r="AA2173" s="121">
        <f t="shared" ref="AA2173:AA2175" si="7478">IF(O2173="cpv",(T2173*R2173),(T2173/1000*R2173))</f>
        <v>2750</v>
      </c>
      <c r="AB2173" s="122">
        <f t="shared" ref="AB2173:AB2175" si="7479">IF(O2173="cpv",(IF(V2173&gt;0,U2173*R2173,AA2173)),(IF(V2173&gt;0,U2173/1000*R2173,AA2173)))</f>
        <v>2249.1464999999998</v>
      </c>
      <c r="AC2173" s="121">
        <f t="shared" ref="AC2173:AC2175" si="7480">AB2173-AA2173</f>
        <v>-500.85350000000017</v>
      </c>
      <c r="AD2173" s="123">
        <f t="shared" ref="AD2173:AD2175" si="7481">IF(O2173="cpv",(T2173*S2173),(T2173/1000*S2173))</f>
        <v>11000</v>
      </c>
      <c r="AE2173" s="293">
        <v>8780.4920000000002</v>
      </c>
      <c r="AF2173" s="124">
        <f t="shared" ref="AF2173:AF2175" si="7482">AE2173-AD2173</f>
        <v>-2219.5079999999998</v>
      </c>
      <c r="AG2173" s="124">
        <v>0</v>
      </c>
      <c r="AH2173" s="764">
        <f t="shared" ref="AH2173:AH2175" si="7483">AE2173-AB2173-AG2173</f>
        <v>6531.3455000000004</v>
      </c>
      <c r="AI2173" s="125">
        <f t="shared" ref="AI2173:AI2175" si="7484">AH2173/AE2173</f>
        <v>0.74384732655072183</v>
      </c>
      <c r="AK2173"/>
    </row>
    <row r="2174" spans="1:37" ht="15" hidden="1" customHeight="1" thickBot="1" x14ac:dyDescent="0.3">
      <c r="A2174" s="115" t="s">
        <v>3396</v>
      </c>
      <c r="B2174" s="111">
        <v>2016</v>
      </c>
      <c r="C2174" s="111">
        <v>10</v>
      </c>
      <c r="D2174" s="112" t="s">
        <v>2960</v>
      </c>
      <c r="E2174" s="113">
        <v>42644</v>
      </c>
      <c r="F2174" s="113">
        <v>42670</v>
      </c>
      <c r="G2174" s="114">
        <f t="shared" ca="1" si="7472"/>
        <v>0</v>
      </c>
      <c r="H2174" s="115" t="s">
        <v>74</v>
      </c>
      <c r="I2174" s="115" t="s">
        <v>151</v>
      </c>
      <c r="J2174" s="115" t="s">
        <v>3097</v>
      </c>
      <c r="K2174" s="116" t="str">
        <f t="shared" ca="1" si="7473"/>
        <v>Completed</v>
      </c>
      <c r="L2174" s="111" t="s">
        <v>1371</v>
      </c>
      <c r="M2174" s="111" t="s">
        <v>58</v>
      </c>
      <c r="N2174" s="111" t="s">
        <v>286</v>
      </c>
      <c r="O2174" s="111" t="s">
        <v>60</v>
      </c>
      <c r="P2174" s="111" t="s">
        <v>61</v>
      </c>
      <c r="Q2174" s="111" t="s">
        <v>62</v>
      </c>
      <c r="R2174" s="117">
        <v>1</v>
      </c>
      <c r="S2174" s="117">
        <v>2</v>
      </c>
      <c r="T2174" s="118">
        <v>1750000</v>
      </c>
      <c r="U2174" s="118">
        <v>1894793</v>
      </c>
      <c r="V2174" s="116">
        <f t="shared" si="7474"/>
        <v>0</v>
      </c>
      <c r="W2174" s="116">
        <f t="shared" si="7475"/>
        <v>1750000</v>
      </c>
      <c r="X2174" s="118"/>
      <c r="Y2174" s="119">
        <f t="shared" si="7476"/>
        <v>0</v>
      </c>
      <c r="Z2174" s="120" t="e">
        <f t="shared" si="7477"/>
        <v>#DIV/0!</v>
      </c>
      <c r="AA2174" s="121">
        <f t="shared" si="7478"/>
        <v>1750</v>
      </c>
      <c r="AB2174" s="122">
        <f t="shared" si="7479"/>
        <v>1750</v>
      </c>
      <c r="AC2174" s="121">
        <f t="shared" si="7480"/>
        <v>0</v>
      </c>
      <c r="AD2174" s="123">
        <f t="shared" si="7481"/>
        <v>3500</v>
      </c>
      <c r="AE2174" s="293">
        <f>IF((SUMIF($J$7:$J$1048576,J2174,$U$7:$U$1048576))&gt;(SUMIF($J$7:$J$1048576,J2174,$T$7:$T$1048576)),AD2174,(IF(O2174="cpv",(U2174*S2174),(U2174*S2174/1000))))</f>
        <v>3789.5859999999998</v>
      </c>
      <c r="AF2174" s="124">
        <f t="shared" si="7482"/>
        <v>289.58599999999979</v>
      </c>
      <c r="AG2174" s="124">
        <v>0</v>
      </c>
      <c r="AH2174" s="764">
        <f t="shared" si="7483"/>
        <v>2039.5859999999998</v>
      </c>
      <c r="AI2174" s="125">
        <f t="shared" si="7484"/>
        <v>0.53820813144232638</v>
      </c>
      <c r="AK2174"/>
    </row>
    <row r="2175" spans="1:37" ht="15" hidden="1" customHeight="1" thickBot="1" x14ac:dyDescent="0.3">
      <c r="A2175" s="115" t="s">
        <v>3397</v>
      </c>
      <c r="B2175" s="111">
        <v>2016</v>
      </c>
      <c r="C2175" s="111">
        <v>10</v>
      </c>
      <c r="D2175" s="112" t="s">
        <v>2960</v>
      </c>
      <c r="E2175" s="113">
        <v>42644</v>
      </c>
      <c r="F2175" s="113">
        <v>42670</v>
      </c>
      <c r="G2175" s="114">
        <f t="shared" ca="1" si="7472"/>
        <v>0</v>
      </c>
      <c r="H2175" s="115" t="s">
        <v>74</v>
      </c>
      <c r="I2175" s="115" t="s">
        <v>151</v>
      </c>
      <c r="J2175" s="115" t="s">
        <v>3097</v>
      </c>
      <c r="K2175" s="116" t="str">
        <f t="shared" ca="1" si="7473"/>
        <v>Completed</v>
      </c>
      <c r="L2175" s="111" t="s">
        <v>64</v>
      </c>
      <c r="M2175" s="111" t="s">
        <v>58</v>
      </c>
      <c r="N2175" s="111" t="s">
        <v>286</v>
      </c>
      <c r="O2175" s="111" t="s">
        <v>60</v>
      </c>
      <c r="P2175" s="111" t="s">
        <v>61</v>
      </c>
      <c r="Q2175" s="111" t="s">
        <v>62</v>
      </c>
      <c r="R2175" s="117">
        <v>0.2</v>
      </c>
      <c r="S2175" s="117">
        <v>2</v>
      </c>
      <c r="T2175" s="118">
        <v>2500000</v>
      </c>
      <c r="U2175" s="118">
        <v>2462438</v>
      </c>
      <c r="V2175" s="116">
        <f t="shared" si="7474"/>
        <v>37562</v>
      </c>
      <c r="W2175" s="116">
        <f t="shared" si="7475"/>
        <v>2462438</v>
      </c>
      <c r="X2175" s="118">
        <v>288</v>
      </c>
      <c r="Y2175" s="119">
        <f t="shared" si="7476"/>
        <v>1.169572594315065E-4</v>
      </c>
      <c r="Z2175" s="120">
        <f t="shared" si="7477"/>
        <v>17.10026388888889</v>
      </c>
      <c r="AA2175" s="121">
        <f t="shared" si="7478"/>
        <v>500</v>
      </c>
      <c r="AB2175" s="122">
        <f t="shared" si="7479"/>
        <v>492.48760000000004</v>
      </c>
      <c r="AC2175" s="121">
        <f t="shared" si="7480"/>
        <v>-7.5123999999999569</v>
      </c>
      <c r="AD2175" s="123">
        <f t="shared" si="7481"/>
        <v>5000</v>
      </c>
      <c r="AE2175" s="293">
        <f>IF((SUMIF($J$7:$J$1048576,J2175,$U$7:$U$1048576))&gt;(SUMIF($J$7:$J$1048576,J2175,$T$7:$T$1048576)),AD2175,(IF(O2175="cpv",(U2175*S2175),(U2175*S2175/1000))))</f>
        <v>4924.8760000000002</v>
      </c>
      <c r="AF2175" s="124">
        <f t="shared" si="7482"/>
        <v>-75.123999999999796</v>
      </c>
      <c r="AG2175" s="124">
        <v>0</v>
      </c>
      <c r="AH2175" s="764">
        <f t="shared" si="7483"/>
        <v>4432.3883999999998</v>
      </c>
      <c r="AI2175" s="125">
        <f t="shared" si="7484"/>
        <v>0.89999999999999991</v>
      </c>
      <c r="AK2175"/>
    </row>
    <row r="2176" spans="1:37" ht="15" hidden="1" customHeight="1" x14ac:dyDescent="0.3">
      <c r="A2176" s="115" t="s">
        <v>3398</v>
      </c>
      <c r="B2176" s="111">
        <v>2016</v>
      </c>
      <c r="C2176" s="111">
        <v>10</v>
      </c>
      <c r="D2176" s="112" t="s">
        <v>2960</v>
      </c>
      <c r="E2176" s="113">
        <v>42644</v>
      </c>
      <c r="F2176" s="113">
        <v>42670</v>
      </c>
      <c r="G2176" s="114">
        <f t="shared" ca="1" si="7384"/>
        <v>0</v>
      </c>
      <c r="H2176" s="115" t="s">
        <v>74</v>
      </c>
      <c r="I2176" s="115" t="s">
        <v>151</v>
      </c>
      <c r="J2176" s="115" t="s">
        <v>3097</v>
      </c>
      <c r="K2176" s="116" t="str">
        <f t="shared" ca="1" si="7385"/>
        <v>Completed</v>
      </c>
      <c r="L2176" s="111" t="s">
        <v>155</v>
      </c>
      <c r="M2176" s="111" t="s">
        <v>58</v>
      </c>
      <c r="N2176" s="111" t="s">
        <v>286</v>
      </c>
      <c r="O2176" s="111" t="s">
        <v>42</v>
      </c>
      <c r="P2176" s="111" t="s">
        <v>61</v>
      </c>
      <c r="Q2176" s="111" t="s">
        <v>62</v>
      </c>
      <c r="R2176" s="117">
        <v>0.3</v>
      </c>
      <c r="S2176" s="117">
        <v>2</v>
      </c>
      <c r="T2176" s="118">
        <v>3333</v>
      </c>
      <c r="U2176" s="118">
        <v>2523</v>
      </c>
      <c r="V2176" s="116">
        <f t="shared" si="7386"/>
        <v>810</v>
      </c>
      <c r="W2176" s="116">
        <f t="shared" si="7387"/>
        <v>2523</v>
      </c>
      <c r="X2176" s="118"/>
      <c r="Y2176" s="119">
        <f t="shared" si="7388"/>
        <v>0</v>
      </c>
      <c r="Z2176" s="120" t="e">
        <f t="shared" si="7389"/>
        <v>#DIV/0!</v>
      </c>
      <c r="AA2176" s="121">
        <f t="shared" si="7390"/>
        <v>0.99990000000000001</v>
      </c>
      <c r="AB2176" s="122">
        <v>757</v>
      </c>
      <c r="AC2176" s="121">
        <f t="shared" si="7392"/>
        <v>756.00009999999997</v>
      </c>
      <c r="AD2176" s="123">
        <f t="shared" si="7393"/>
        <v>6.6660000000000004</v>
      </c>
      <c r="AE2176" s="293">
        <f>IF((SUMIF($J$7:$J$1048576,J2176,$U$7:$U$1048576))&gt;(SUMIF($J$7:$J$1048576,J2176,$T$7:$T$1048576)),AD2176,(IF(O2176="cpv",(U2176*S2176),(U2176*S2176/1000))))</f>
        <v>5.0460000000000003</v>
      </c>
      <c r="AF2176" s="124">
        <f t="shared" si="7394"/>
        <v>-1.62</v>
      </c>
      <c r="AG2176" s="124">
        <v>0</v>
      </c>
      <c r="AH2176" s="764">
        <f t="shared" si="7395"/>
        <v>-751.95399999999995</v>
      </c>
      <c r="AI2176" s="125">
        <f t="shared" si="7396"/>
        <v>-149.0198176773682</v>
      </c>
      <c r="AK2176"/>
    </row>
    <row r="2177" spans="1:37" ht="15" hidden="1" customHeight="1" thickBot="1" x14ac:dyDescent="0.3">
      <c r="A2177" s="328" t="s">
        <v>3099</v>
      </c>
      <c r="B2177" s="324">
        <v>2016</v>
      </c>
      <c r="C2177" s="324">
        <v>10</v>
      </c>
      <c r="D2177" s="325" t="s">
        <v>2960</v>
      </c>
      <c r="E2177" s="326">
        <v>42646</v>
      </c>
      <c r="F2177" s="326">
        <v>42673</v>
      </c>
      <c r="G2177" s="327">
        <f t="shared" ca="1" si="7384"/>
        <v>0</v>
      </c>
      <c r="H2177" s="328" t="s">
        <v>95</v>
      </c>
      <c r="I2177" s="328" t="s">
        <v>2301</v>
      </c>
      <c r="J2177" s="328" t="s">
        <v>3101</v>
      </c>
      <c r="K2177" s="329" t="str">
        <f t="shared" ca="1" si="7385"/>
        <v>Completed</v>
      </c>
      <c r="L2177" s="324" t="s">
        <v>98</v>
      </c>
      <c r="M2177" s="324" t="s">
        <v>58</v>
      </c>
      <c r="N2177" s="324" t="s">
        <v>99</v>
      </c>
      <c r="O2177" s="324" t="s">
        <v>42</v>
      </c>
      <c r="P2177" s="324" t="s">
        <v>61</v>
      </c>
      <c r="Q2177" s="324" t="s">
        <v>62</v>
      </c>
      <c r="R2177" s="330">
        <v>0.4</v>
      </c>
      <c r="S2177" s="330">
        <v>0.6</v>
      </c>
      <c r="T2177" s="331">
        <v>8333</v>
      </c>
      <c r="U2177" s="331">
        <v>5554</v>
      </c>
      <c r="V2177" s="329">
        <f t="shared" si="7386"/>
        <v>2779</v>
      </c>
      <c r="W2177" s="329">
        <f t="shared" si="7387"/>
        <v>5554</v>
      </c>
      <c r="X2177" s="331"/>
      <c r="Y2177" s="332">
        <f t="shared" si="7388"/>
        <v>0</v>
      </c>
      <c r="Z2177" s="333" t="e">
        <f t="shared" si="7389"/>
        <v>#DIV/0!</v>
      </c>
      <c r="AA2177" s="334">
        <f t="shared" si="7390"/>
        <v>3.3332000000000002</v>
      </c>
      <c r="AB2177" s="335">
        <v>2221.6</v>
      </c>
      <c r="AC2177" s="334">
        <f t="shared" si="7392"/>
        <v>2218.2667999999999</v>
      </c>
      <c r="AD2177" s="336">
        <f t="shared" si="7393"/>
        <v>4.9997999999999996</v>
      </c>
      <c r="AE2177" s="337">
        <v>3653.4</v>
      </c>
      <c r="AF2177" s="338">
        <f t="shared" si="7394"/>
        <v>3648.4002</v>
      </c>
      <c r="AG2177" s="338">
        <v>0</v>
      </c>
      <c r="AH2177" s="580">
        <f t="shared" si="7395"/>
        <v>1431.8000000000002</v>
      </c>
      <c r="AI2177" s="339">
        <f t="shared" si="7396"/>
        <v>0.39190890677177426</v>
      </c>
      <c r="AK2177"/>
    </row>
    <row r="2178" spans="1:37" ht="15.75" hidden="1" customHeight="1" thickBot="1" x14ac:dyDescent="0.3">
      <c r="A2178" s="145" t="s">
        <v>3100</v>
      </c>
      <c r="B2178" s="141">
        <v>2016</v>
      </c>
      <c r="C2178" s="141">
        <v>10</v>
      </c>
      <c r="D2178" s="142" t="s">
        <v>2960</v>
      </c>
      <c r="E2178" s="143">
        <v>42646</v>
      </c>
      <c r="F2178" s="143">
        <v>42673</v>
      </c>
      <c r="G2178" s="144">
        <f t="shared" ca="1" si="7384"/>
        <v>0</v>
      </c>
      <c r="H2178" s="145" t="s">
        <v>95</v>
      </c>
      <c r="I2178" s="145" t="s">
        <v>2301</v>
      </c>
      <c r="J2178" s="145" t="s">
        <v>3102</v>
      </c>
      <c r="K2178" s="146" t="str">
        <f t="shared" ca="1" si="7385"/>
        <v>Completed</v>
      </c>
      <c r="L2178" s="141" t="s">
        <v>817</v>
      </c>
      <c r="M2178" s="141" t="s">
        <v>58</v>
      </c>
      <c r="N2178" s="141" t="s">
        <v>587</v>
      </c>
      <c r="O2178" s="141" t="s">
        <v>109</v>
      </c>
      <c r="P2178" s="141" t="s">
        <v>100</v>
      </c>
      <c r="Q2178" s="141" t="s">
        <v>101</v>
      </c>
      <c r="R2178" s="147">
        <v>0.05</v>
      </c>
      <c r="S2178" s="147">
        <v>7.0000000000000007E-2</v>
      </c>
      <c r="T2178" s="148">
        <v>72000</v>
      </c>
      <c r="U2178" s="148">
        <v>72706</v>
      </c>
      <c r="V2178" s="146">
        <f t="shared" si="7386"/>
        <v>0</v>
      </c>
      <c r="W2178" s="146">
        <f t="shared" si="7387"/>
        <v>72000</v>
      </c>
      <c r="X2178" s="148">
        <v>6788</v>
      </c>
      <c r="Y2178" s="149">
        <f t="shared" si="7388"/>
        <v>9.3362308475229E-2</v>
      </c>
      <c r="Z2178" s="150">
        <f t="shared" si="7389"/>
        <v>0.89746022392457281</v>
      </c>
      <c r="AA2178" s="151">
        <f t="shared" si="7390"/>
        <v>3600</v>
      </c>
      <c r="AB2178" s="152">
        <f t="shared" si="7391"/>
        <v>3600</v>
      </c>
      <c r="AC2178" s="151">
        <f t="shared" si="7392"/>
        <v>0</v>
      </c>
      <c r="AD2178" s="153">
        <f t="shared" si="7393"/>
        <v>5040.0000000000009</v>
      </c>
      <c r="AE2178" s="295">
        <v>6091.96</v>
      </c>
      <c r="AF2178" s="154">
        <f t="shared" si="7394"/>
        <v>1051.9599999999991</v>
      </c>
      <c r="AG2178" s="154">
        <v>0</v>
      </c>
      <c r="AH2178" s="405">
        <f t="shared" si="7395"/>
        <v>2491.96</v>
      </c>
      <c r="AI2178" s="155">
        <f t="shared" si="7396"/>
        <v>0.40905718356653686</v>
      </c>
      <c r="AK2178"/>
    </row>
    <row r="2179" spans="1:37" ht="15" hidden="1" customHeight="1" thickBot="1" x14ac:dyDescent="0.3">
      <c r="A2179" s="328" t="s">
        <v>3103</v>
      </c>
      <c r="B2179" s="324">
        <v>2016</v>
      </c>
      <c r="C2179" s="324">
        <v>10</v>
      </c>
      <c r="D2179" s="325" t="s">
        <v>2960</v>
      </c>
      <c r="E2179" s="326">
        <v>42644</v>
      </c>
      <c r="F2179" s="326">
        <v>42674</v>
      </c>
      <c r="G2179" s="327">
        <f t="shared" ca="1" si="7384"/>
        <v>0</v>
      </c>
      <c r="H2179" s="328" t="s">
        <v>54</v>
      </c>
      <c r="I2179" s="328" t="s">
        <v>55</v>
      </c>
      <c r="J2179" s="328" t="s">
        <v>3104</v>
      </c>
      <c r="K2179" s="329" t="str">
        <f t="shared" ca="1" si="7385"/>
        <v>Completed</v>
      </c>
      <c r="L2179" s="324" t="s">
        <v>2135</v>
      </c>
      <c r="M2179" s="324" t="s">
        <v>58</v>
      </c>
      <c r="N2179" s="324" t="s">
        <v>108</v>
      </c>
      <c r="O2179" s="324" t="s">
        <v>109</v>
      </c>
      <c r="P2179" s="324" t="s">
        <v>100</v>
      </c>
      <c r="Q2179" s="324" t="s">
        <v>101</v>
      </c>
      <c r="R2179" s="330">
        <v>0.01</v>
      </c>
      <c r="S2179" s="330"/>
      <c r="T2179" s="331">
        <v>80000</v>
      </c>
      <c r="U2179" s="331">
        <v>80107</v>
      </c>
      <c r="V2179" s="329">
        <f t="shared" si="7386"/>
        <v>0</v>
      </c>
      <c r="W2179" s="329">
        <f t="shared" si="7387"/>
        <v>80000</v>
      </c>
      <c r="X2179" s="331">
        <v>21965</v>
      </c>
      <c r="Y2179" s="332">
        <f t="shared" si="7388"/>
        <v>0.27419576316676447</v>
      </c>
      <c r="Z2179" s="333">
        <f t="shared" si="7389"/>
        <v>5.0959253357614386E-2</v>
      </c>
      <c r="AA2179" s="334">
        <f t="shared" si="7390"/>
        <v>800</v>
      </c>
      <c r="AB2179" s="335">
        <f t="shared" si="7391"/>
        <v>800</v>
      </c>
      <c r="AC2179" s="334">
        <f t="shared" si="7392"/>
        <v>0</v>
      </c>
      <c r="AD2179" s="336">
        <f t="shared" si="7393"/>
        <v>0</v>
      </c>
      <c r="AE2179" s="337">
        <v>1119.32</v>
      </c>
      <c r="AF2179" s="338">
        <f t="shared" si="7394"/>
        <v>1119.32</v>
      </c>
      <c r="AG2179" s="338">
        <v>0</v>
      </c>
      <c r="AH2179" s="580">
        <f t="shared" si="7395"/>
        <v>319.31999999999994</v>
      </c>
      <c r="AI2179" s="339">
        <f t="shared" si="7396"/>
        <v>0.28528034878318975</v>
      </c>
      <c r="AK2179"/>
    </row>
    <row r="2180" spans="1:37" ht="15.75" hidden="1" customHeight="1" thickBot="1" x14ac:dyDescent="0.3">
      <c r="A2180" s="145" t="s">
        <v>3112</v>
      </c>
      <c r="B2180" s="141">
        <v>2016</v>
      </c>
      <c r="C2180" s="141">
        <v>10</v>
      </c>
      <c r="D2180" s="142" t="s">
        <v>2960</v>
      </c>
      <c r="E2180" s="143">
        <v>42644</v>
      </c>
      <c r="F2180" s="143">
        <v>42674</v>
      </c>
      <c r="G2180" s="144">
        <f t="shared" ca="1" si="7384"/>
        <v>0</v>
      </c>
      <c r="H2180" s="145" t="s">
        <v>54</v>
      </c>
      <c r="I2180" s="145" t="s">
        <v>55</v>
      </c>
      <c r="J2180" s="145" t="s">
        <v>3105</v>
      </c>
      <c r="K2180" s="146" t="str">
        <f t="shared" ca="1" si="7385"/>
        <v>Completed</v>
      </c>
      <c r="L2180" s="141" t="s">
        <v>98</v>
      </c>
      <c r="M2180" s="141" t="s">
        <v>58</v>
      </c>
      <c r="N2180" s="141" t="s">
        <v>123</v>
      </c>
      <c r="O2180" s="141" t="s">
        <v>109</v>
      </c>
      <c r="P2180" s="141" t="s">
        <v>100</v>
      </c>
      <c r="Q2180" s="141" t="s">
        <v>101</v>
      </c>
      <c r="R2180" s="147">
        <v>4.2000000000000003E-2</v>
      </c>
      <c r="S2180" s="147">
        <v>7.0000000000000007E-2</v>
      </c>
      <c r="T2180" s="148">
        <v>165000</v>
      </c>
      <c r="U2180" s="148">
        <v>165830</v>
      </c>
      <c r="V2180" s="146">
        <f t="shared" si="7386"/>
        <v>0</v>
      </c>
      <c r="W2180" s="146">
        <f t="shared" si="7387"/>
        <v>165000</v>
      </c>
      <c r="X2180" s="148"/>
      <c r="Y2180" s="149">
        <f t="shared" si="7388"/>
        <v>0</v>
      </c>
      <c r="Z2180" s="150" t="e">
        <f t="shared" si="7389"/>
        <v>#DIV/0!</v>
      </c>
      <c r="AA2180" s="151">
        <f t="shared" si="7390"/>
        <v>6930</v>
      </c>
      <c r="AB2180" s="152">
        <f t="shared" si="7391"/>
        <v>6930</v>
      </c>
      <c r="AC2180" s="151">
        <f t="shared" si="7392"/>
        <v>0</v>
      </c>
      <c r="AD2180" s="153">
        <f t="shared" si="7393"/>
        <v>11550.000000000002</v>
      </c>
      <c r="AE2180" s="295">
        <v>11427.01</v>
      </c>
      <c r="AF2180" s="154">
        <f t="shared" si="7394"/>
        <v>-122.9900000000016</v>
      </c>
      <c r="AG2180" s="154">
        <v>0</v>
      </c>
      <c r="AH2180" s="405">
        <f t="shared" si="7395"/>
        <v>4497.01</v>
      </c>
      <c r="AI2180" s="155">
        <f t="shared" si="7396"/>
        <v>0.39354214269524573</v>
      </c>
      <c r="AK2180"/>
    </row>
    <row r="2181" spans="1:37" ht="15" hidden="1" customHeight="1" x14ac:dyDescent="0.3">
      <c r="A2181" s="96" t="s">
        <v>3106</v>
      </c>
      <c r="B2181" s="97">
        <v>2016</v>
      </c>
      <c r="C2181" s="97">
        <v>10</v>
      </c>
      <c r="D2181" s="98" t="s">
        <v>2960</v>
      </c>
      <c r="E2181" s="99">
        <v>42646</v>
      </c>
      <c r="F2181" s="99">
        <v>42671</v>
      </c>
      <c r="G2181" s="100">
        <f t="shared" ref="G2181:G2182" ca="1" si="7485">IF($N$1&gt;F2181,0,(F2181-$N$1))</f>
        <v>0</v>
      </c>
      <c r="H2181" s="96" t="s">
        <v>54</v>
      </c>
      <c r="I2181" s="96" t="s">
        <v>3110</v>
      </c>
      <c r="J2181" s="96" t="s">
        <v>3111</v>
      </c>
      <c r="K2181" s="101" t="str">
        <f t="shared" ref="K2181:K2182" ca="1" si="7486">IF(F2181=0,$L$3,(IF(G2181=0,$L$1,$L$2)))</f>
        <v>Completed</v>
      </c>
      <c r="L2181" s="97" t="s">
        <v>82</v>
      </c>
      <c r="M2181" s="97" t="s">
        <v>58</v>
      </c>
      <c r="N2181" s="97" t="s">
        <v>78</v>
      </c>
      <c r="O2181" s="97" t="s">
        <v>60</v>
      </c>
      <c r="P2181" s="97" t="s">
        <v>79</v>
      </c>
      <c r="Q2181" s="97" t="s">
        <v>79</v>
      </c>
      <c r="R2181" s="102">
        <v>0.5</v>
      </c>
      <c r="S2181" s="102">
        <v>4.25</v>
      </c>
      <c r="T2181" s="103">
        <v>350000</v>
      </c>
      <c r="U2181" s="103">
        <v>348986</v>
      </c>
      <c r="V2181" s="101">
        <f t="shared" ref="V2181:V2182" si="7487">IF(U2181&gt;T2181,0,T2181-U2181)</f>
        <v>1014</v>
      </c>
      <c r="W2181" s="101">
        <f t="shared" ref="W2181:W2182" si="7488">IF(U2181&gt;T2181,T2181,U2181)</f>
        <v>348986</v>
      </c>
      <c r="X2181" s="103">
        <v>4141</v>
      </c>
      <c r="Y2181" s="104">
        <f t="shared" ref="Y2181:Y2182" si="7489">X2181/U2181</f>
        <v>1.1865805505091895E-2</v>
      </c>
      <c r="Z2181" s="105">
        <f t="shared" ref="Z2181:Z2182" si="7490">AE2181/X2181</f>
        <v>0.20251630041052884</v>
      </c>
      <c r="AA2181" s="106">
        <f t="shared" ref="AA2181:AA2182" si="7491">IF(O2181="cpv",(T2181*R2181),(T2181/1000*R2181))</f>
        <v>175</v>
      </c>
      <c r="AB2181" s="107">
        <f t="shared" ref="AB2181:AB2182" si="7492">IF(O2181="cpv",(IF(V2181&gt;0,U2181*R2181,AA2181)),(IF(V2181&gt;0,U2181/1000*R2181,AA2181)))</f>
        <v>174.49299999999999</v>
      </c>
      <c r="AC2181" s="106">
        <f t="shared" ref="AC2181:AC2182" si="7493">AB2181-AA2181</f>
        <v>-0.507000000000005</v>
      </c>
      <c r="AD2181" s="108">
        <f t="shared" ref="AD2181:AD2182" si="7494">IF(O2181="cpv",(T2181*S2181),(T2181/1000*S2181))</f>
        <v>1487.5</v>
      </c>
      <c r="AE2181" s="298">
        <v>838.61999999999989</v>
      </c>
      <c r="AF2181" s="109">
        <f t="shared" ref="AF2181:AF2182" si="7495">AE2181-AD2181</f>
        <v>-648.88000000000011</v>
      </c>
      <c r="AG2181" s="109">
        <v>0</v>
      </c>
      <c r="AH2181" s="765">
        <f t="shared" ref="AH2181:AH2182" si="7496">AE2181-AB2181-AG2181</f>
        <v>664.12699999999995</v>
      </c>
      <c r="AI2181" s="110">
        <f t="shared" ref="AI2181:AI2182" si="7497">AH2181/AE2181</f>
        <v>0.79192840619112359</v>
      </c>
      <c r="AK2181"/>
    </row>
    <row r="2182" spans="1:37" ht="15" hidden="1" customHeight="1" x14ac:dyDescent="0.3">
      <c r="A2182" s="96" t="s">
        <v>3107</v>
      </c>
      <c r="B2182" s="97">
        <v>2016</v>
      </c>
      <c r="C2182" s="97">
        <v>10</v>
      </c>
      <c r="D2182" s="98" t="s">
        <v>2960</v>
      </c>
      <c r="E2182" s="99">
        <v>42646</v>
      </c>
      <c r="F2182" s="99">
        <v>42671</v>
      </c>
      <c r="G2182" s="100">
        <f t="shared" ca="1" si="7485"/>
        <v>0</v>
      </c>
      <c r="H2182" s="96" t="s">
        <v>54</v>
      </c>
      <c r="I2182" s="96" t="s">
        <v>3110</v>
      </c>
      <c r="J2182" s="96" t="s">
        <v>3111</v>
      </c>
      <c r="K2182" s="101" t="str">
        <f t="shared" ca="1" si="7486"/>
        <v>Completed</v>
      </c>
      <c r="L2182" s="97" t="s">
        <v>64</v>
      </c>
      <c r="M2182" s="97" t="s">
        <v>58</v>
      </c>
      <c r="N2182" s="97" t="s">
        <v>78</v>
      </c>
      <c r="O2182" s="97" t="s">
        <v>60</v>
      </c>
      <c r="P2182" s="97" t="s">
        <v>79</v>
      </c>
      <c r="Q2182" s="97" t="s">
        <v>79</v>
      </c>
      <c r="R2182" s="102">
        <v>2.5</v>
      </c>
      <c r="S2182" s="102">
        <v>4.25</v>
      </c>
      <c r="T2182" s="103">
        <v>250000</v>
      </c>
      <c r="U2182" s="103">
        <v>250063</v>
      </c>
      <c r="V2182" s="101">
        <f t="shared" si="7487"/>
        <v>0</v>
      </c>
      <c r="W2182" s="101">
        <f t="shared" si="7488"/>
        <v>250000</v>
      </c>
      <c r="X2182" s="103">
        <v>6370</v>
      </c>
      <c r="Y2182" s="104">
        <f t="shared" si="7489"/>
        <v>2.5473580657674265E-2</v>
      </c>
      <c r="Z2182" s="105">
        <f t="shared" si="7490"/>
        <v>0.16679748822605966</v>
      </c>
      <c r="AA2182" s="106">
        <f t="shared" si="7491"/>
        <v>625</v>
      </c>
      <c r="AB2182" s="107">
        <f t="shared" si="7492"/>
        <v>625</v>
      </c>
      <c r="AC2182" s="106">
        <f t="shared" si="7493"/>
        <v>0</v>
      </c>
      <c r="AD2182" s="108">
        <f t="shared" si="7494"/>
        <v>1062.5</v>
      </c>
      <c r="AE2182" s="298">
        <f>IF((SUMIF($J$7:$J$1048576,J2182,$U$7:$U$1048576))&gt;(SUMIF($J$7:$J$1048576,J2182,$T$7:$T$1048576)),AD2182,(IF(O2182="cpv",(U2182*S2182),(U2182*S2182/1000))))</f>
        <v>1062.5</v>
      </c>
      <c r="AF2182" s="109">
        <f t="shared" si="7495"/>
        <v>0</v>
      </c>
      <c r="AG2182" s="109">
        <v>0</v>
      </c>
      <c r="AH2182" s="765">
        <f t="shared" si="7496"/>
        <v>437.5</v>
      </c>
      <c r="AI2182" s="110">
        <f t="shared" si="7497"/>
        <v>0.41176470588235292</v>
      </c>
      <c r="AK2182"/>
    </row>
    <row r="2183" spans="1:37" ht="15" hidden="1" customHeight="1" x14ac:dyDescent="0.3">
      <c r="A2183" s="96" t="s">
        <v>3108</v>
      </c>
      <c r="B2183" s="97">
        <v>2016</v>
      </c>
      <c r="C2183" s="97">
        <v>10</v>
      </c>
      <c r="D2183" s="98" t="s">
        <v>2960</v>
      </c>
      <c r="E2183" s="99">
        <v>42646</v>
      </c>
      <c r="F2183" s="99">
        <v>42671</v>
      </c>
      <c r="G2183" s="100">
        <f t="shared" ref="G2183:G2194" ca="1" si="7498">IF($N$1&gt;F2183,0,(F2183-$N$1))</f>
        <v>0</v>
      </c>
      <c r="H2183" s="96" t="s">
        <v>54</v>
      </c>
      <c r="I2183" s="96" t="s">
        <v>3110</v>
      </c>
      <c r="J2183" s="96" t="s">
        <v>3111</v>
      </c>
      <c r="K2183" s="101" t="str">
        <f t="shared" ref="K2183:K2194" ca="1" si="7499">IF(F2183=0,$L$3,(IF(G2183=0,$L$1,$L$2)))</f>
        <v>Completed</v>
      </c>
      <c r="L2183" s="97" t="s">
        <v>57</v>
      </c>
      <c r="M2183" s="97" t="s">
        <v>58</v>
      </c>
      <c r="N2183" s="97" t="s">
        <v>78</v>
      </c>
      <c r="O2183" s="97" t="s">
        <v>60</v>
      </c>
      <c r="P2183" s="97" t="s">
        <v>79</v>
      </c>
      <c r="Q2183" s="97" t="s">
        <v>79</v>
      </c>
      <c r="R2183" s="102">
        <v>2.5</v>
      </c>
      <c r="S2183" s="102">
        <v>4.25</v>
      </c>
      <c r="T2183" s="103">
        <v>150000</v>
      </c>
      <c r="U2183" s="103">
        <v>150381</v>
      </c>
      <c r="V2183" s="101">
        <f t="shared" ref="V2183:V2194" si="7500">IF(U2183&gt;T2183,0,T2183-U2183)</f>
        <v>0</v>
      </c>
      <c r="W2183" s="101">
        <f t="shared" ref="W2183:W2194" si="7501">IF(U2183&gt;T2183,T2183,U2183)</f>
        <v>150000</v>
      </c>
      <c r="X2183" s="103">
        <v>2046</v>
      </c>
      <c r="Y2183" s="104">
        <f t="shared" ref="Y2183:Y2194" si="7502">X2183/U2183</f>
        <v>1.3605442176870748E-2</v>
      </c>
      <c r="Z2183" s="105">
        <f t="shared" ref="Z2183:Z2194" si="7503">AE2183/X2183</f>
        <v>0.31158357771260997</v>
      </c>
      <c r="AA2183" s="106">
        <f t="shared" ref="AA2183:AA2194" si="7504">IF(O2183="cpv",(T2183*R2183),(T2183/1000*R2183))</f>
        <v>375</v>
      </c>
      <c r="AB2183" s="107">
        <f t="shared" ref="AB2183:AB2194" si="7505">IF(O2183="cpv",(IF(V2183&gt;0,U2183*R2183,AA2183)),(IF(V2183&gt;0,U2183/1000*R2183,AA2183)))</f>
        <v>375</v>
      </c>
      <c r="AC2183" s="106">
        <f t="shared" ref="AC2183:AC2194" si="7506">AB2183-AA2183</f>
        <v>0</v>
      </c>
      <c r="AD2183" s="108">
        <f t="shared" ref="AD2183:AD2194" si="7507">IF(O2183="cpv",(T2183*S2183),(T2183/1000*S2183))</f>
        <v>637.5</v>
      </c>
      <c r="AE2183" s="298">
        <f>IF((SUMIF($J$7:$J$1048576,J2183,$U$7:$U$1048576))&gt;(SUMIF($J$7:$J$1048576,J2183,$T$7:$T$1048576)),AD2183,(IF(O2183="cpv",(U2183*S2183),(U2183*S2183/1000))))</f>
        <v>637.5</v>
      </c>
      <c r="AF2183" s="109">
        <f t="shared" ref="AF2183:AF2194" si="7508">AE2183-AD2183</f>
        <v>0</v>
      </c>
      <c r="AG2183" s="109">
        <v>0</v>
      </c>
      <c r="AH2183" s="765">
        <f t="shared" ref="AH2183:AH2194" si="7509">AE2183-AB2183-AG2183</f>
        <v>262.5</v>
      </c>
      <c r="AI2183" s="110">
        <f t="shared" ref="AI2183:AI2194" si="7510">AH2183/AE2183</f>
        <v>0.41176470588235292</v>
      </c>
      <c r="AK2183"/>
    </row>
    <row r="2184" spans="1:37" ht="15" hidden="1" customHeight="1" thickBot="1" x14ac:dyDescent="0.3">
      <c r="A2184" s="328" t="s">
        <v>3109</v>
      </c>
      <c r="B2184" s="324">
        <v>2016</v>
      </c>
      <c r="C2184" s="324">
        <v>10</v>
      </c>
      <c r="D2184" s="325" t="s">
        <v>2960</v>
      </c>
      <c r="E2184" s="326">
        <v>42646</v>
      </c>
      <c r="F2184" s="326">
        <v>42671</v>
      </c>
      <c r="G2184" s="327">
        <f t="shared" ca="1" si="7498"/>
        <v>0</v>
      </c>
      <c r="H2184" s="328" t="s">
        <v>54</v>
      </c>
      <c r="I2184" s="328" t="s">
        <v>3110</v>
      </c>
      <c r="J2184" s="328" t="s">
        <v>3111</v>
      </c>
      <c r="K2184" s="329" t="str">
        <f t="shared" ca="1" si="7499"/>
        <v>Completed</v>
      </c>
      <c r="L2184" s="324" t="s">
        <v>77</v>
      </c>
      <c r="M2184" s="324" t="s">
        <v>58</v>
      </c>
      <c r="N2184" s="324" t="s">
        <v>78</v>
      </c>
      <c r="O2184" s="324" t="s">
        <v>60</v>
      </c>
      <c r="P2184" s="324" t="s">
        <v>79</v>
      </c>
      <c r="Q2184" s="324" t="s">
        <v>79</v>
      </c>
      <c r="R2184" s="330">
        <v>1.25</v>
      </c>
      <c r="S2184" s="330">
        <v>4.25</v>
      </c>
      <c r="T2184" s="331">
        <v>200000</v>
      </c>
      <c r="U2184" s="331">
        <v>206488</v>
      </c>
      <c r="V2184" s="329">
        <f t="shared" si="7500"/>
        <v>0</v>
      </c>
      <c r="W2184" s="329">
        <f t="shared" si="7501"/>
        <v>200000</v>
      </c>
      <c r="X2184" s="331">
        <v>755</v>
      </c>
      <c r="Y2184" s="332">
        <f t="shared" si="7502"/>
        <v>3.656386811824416E-3</v>
      </c>
      <c r="Z2184" s="333">
        <f t="shared" si="7503"/>
        <v>1.1258278145695364</v>
      </c>
      <c r="AA2184" s="334">
        <f t="shared" si="7504"/>
        <v>250</v>
      </c>
      <c r="AB2184" s="335">
        <f t="shared" si="7505"/>
        <v>250</v>
      </c>
      <c r="AC2184" s="334">
        <f t="shared" si="7506"/>
        <v>0</v>
      </c>
      <c r="AD2184" s="336">
        <f t="shared" si="7507"/>
        <v>850</v>
      </c>
      <c r="AE2184" s="337">
        <f>IF((SUMIF($J$7:$J$1048576,J2184,$U$7:$U$1048576))&gt;(SUMIF($J$7:$J$1048576,J2184,$T$7:$T$1048576)),AD2184,(IF(O2184="cpv",(U2184*S2184),(U2184*S2184/1000))))</f>
        <v>850</v>
      </c>
      <c r="AF2184" s="338">
        <f t="shared" si="7508"/>
        <v>0</v>
      </c>
      <c r="AG2184" s="338">
        <v>0</v>
      </c>
      <c r="AH2184" s="580">
        <f t="shared" si="7509"/>
        <v>600</v>
      </c>
      <c r="AI2184" s="339">
        <f t="shared" si="7510"/>
        <v>0.70588235294117652</v>
      </c>
      <c r="AK2184"/>
    </row>
    <row r="2185" spans="1:37" ht="15" hidden="1" customHeight="1" x14ac:dyDescent="0.3">
      <c r="A2185" s="359" t="s">
        <v>3113</v>
      </c>
      <c r="B2185" s="111">
        <v>2016</v>
      </c>
      <c r="C2185" s="111">
        <v>10</v>
      </c>
      <c r="D2185" s="112" t="s">
        <v>2960</v>
      </c>
      <c r="E2185" s="113">
        <v>42647</v>
      </c>
      <c r="F2185" s="113">
        <v>42674</v>
      </c>
      <c r="G2185" s="114">
        <f t="shared" ca="1" si="7498"/>
        <v>0</v>
      </c>
      <c r="H2185" s="115" t="s">
        <v>84</v>
      </c>
      <c r="I2185" s="115" t="s">
        <v>1596</v>
      </c>
      <c r="J2185" s="115" t="s">
        <v>3114</v>
      </c>
      <c r="K2185" s="116" t="str">
        <f t="shared" ca="1" si="7499"/>
        <v>Completed</v>
      </c>
      <c r="L2185" s="111" t="s">
        <v>64</v>
      </c>
      <c r="M2185" s="111" t="s">
        <v>58</v>
      </c>
      <c r="N2185" s="111" t="s">
        <v>59</v>
      </c>
      <c r="O2185" s="111" t="s">
        <v>60</v>
      </c>
      <c r="P2185" s="111" t="s">
        <v>61</v>
      </c>
      <c r="Q2185" s="111" t="s">
        <v>62</v>
      </c>
      <c r="R2185" s="117">
        <v>0.2</v>
      </c>
      <c r="S2185" s="117">
        <v>2.5</v>
      </c>
      <c r="T2185" s="118">
        <v>1100000</v>
      </c>
      <c r="U2185" s="118">
        <v>1098384</v>
      </c>
      <c r="V2185" s="116">
        <f t="shared" si="7500"/>
        <v>1616</v>
      </c>
      <c r="W2185" s="116">
        <f t="shared" si="7501"/>
        <v>1098384</v>
      </c>
      <c r="X2185" s="118">
        <v>219</v>
      </c>
      <c r="Y2185" s="119">
        <f t="shared" si="7502"/>
        <v>1.9938382205130447E-4</v>
      </c>
      <c r="Z2185" s="120">
        <f t="shared" si="7503"/>
        <v>9.8697488584474886</v>
      </c>
      <c r="AA2185" s="121">
        <f t="shared" si="7504"/>
        <v>220</v>
      </c>
      <c r="AB2185" s="122">
        <f t="shared" si="7505"/>
        <v>219.67680000000001</v>
      </c>
      <c r="AC2185" s="121">
        <f t="shared" si="7506"/>
        <v>-0.32319999999998572</v>
      </c>
      <c r="AD2185" s="123">
        <f t="shared" si="7507"/>
        <v>2750</v>
      </c>
      <c r="AE2185" s="293">
        <v>2161.4749999999999</v>
      </c>
      <c r="AF2185" s="124">
        <f t="shared" si="7508"/>
        <v>-588.52500000000009</v>
      </c>
      <c r="AG2185" s="124">
        <v>0</v>
      </c>
      <c r="AH2185" s="764">
        <f t="shared" si="7509"/>
        <v>1941.7982</v>
      </c>
      <c r="AI2185" s="340">
        <f t="shared" si="7510"/>
        <v>0.89836717981933634</v>
      </c>
      <c r="AK2185"/>
    </row>
    <row r="2186" spans="1:37" ht="15" hidden="1" customHeight="1" x14ac:dyDescent="0.3">
      <c r="A2186" s="383" t="s">
        <v>3443</v>
      </c>
      <c r="B2186" s="47">
        <v>2016</v>
      </c>
      <c r="C2186" s="47">
        <v>10</v>
      </c>
      <c r="D2186" s="48" t="s">
        <v>2960</v>
      </c>
      <c r="E2186" s="49">
        <v>42647</v>
      </c>
      <c r="F2186" s="49">
        <v>42674</v>
      </c>
      <c r="G2186" s="50">
        <f t="shared" ref="G2186:G2189" ca="1" si="7511">IF($N$1&gt;F2186,0,(F2186-$N$1))</f>
        <v>0</v>
      </c>
      <c r="H2186" s="46" t="s">
        <v>84</v>
      </c>
      <c r="I2186" s="46" t="s">
        <v>1596</v>
      </c>
      <c r="J2186" s="46" t="s">
        <v>3114</v>
      </c>
      <c r="K2186" s="51" t="str">
        <f t="shared" ref="K2186:K2189" ca="1" si="7512">IF(F2186=0,$L$3,(IF(G2186=0,$L$1,$L$2)))</f>
        <v>Completed</v>
      </c>
      <c r="L2186" s="47" t="s">
        <v>2943</v>
      </c>
      <c r="M2186" s="47" t="s">
        <v>58</v>
      </c>
      <c r="N2186" s="47" t="s">
        <v>59</v>
      </c>
      <c r="O2186" s="47" t="s">
        <v>60</v>
      </c>
      <c r="P2186" s="47" t="s">
        <v>61</v>
      </c>
      <c r="Q2186" s="47" t="s">
        <v>62</v>
      </c>
      <c r="R2186" s="52">
        <v>0</v>
      </c>
      <c r="S2186" s="52">
        <v>2.5</v>
      </c>
      <c r="T2186" s="53">
        <v>0</v>
      </c>
      <c r="U2186" s="53">
        <v>0</v>
      </c>
      <c r="V2186" s="51">
        <f t="shared" ref="V2186:V2189" si="7513">IF(U2186&gt;T2186,0,T2186-U2186)</f>
        <v>0</v>
      </c>
      <c r="W2186" s="51">
        <f t="shared" ref="W2186:W2189" si="7514">IF(U2186&gt;T2186,T2186,U2186)</f>
        <v>0</v>
      </c>
      <c r="X2186" s="53"/>
      <c r="Y2186" s="54" t="e">
        <f t="shared" ref="Y2186:Y2189" si="7515">X2186/U2186</f>
        <v>#DIV/0!</v>
      </c>
      <c r="Z2186" s="55" t="e">
        <f t="shared" ref="Z2186:Z2189" si="7516">AE2186/X2186</f>
        <v>#DIV/0!</v>
      </c>
      <c r="AA2186" s="56">
        <f t="shared" ref="AA2186:AA2189" si="7517">IF(O2186="cpv",(T2186*R2186),(T2186/1000*R2186))</f>
        <v>0</v>
      </c>
      <c r="AB2186" s="57">
        <v>1343.3585036908869</v>
      </c>
      <c r="AC2186" s="56">
        <f t="shared" ref="AC2186:AC2189" si="7518">AB2186-AA2186</f>
        <v>1343.3585036908869</v>
      </c>
      <c r="AD2186" s="58">
        <f t="shared" ref="AD2186:AD2189" si="7519">IF(O2186="cpv",(T2186*S2186),(T2186/1000*S2186))</f>
        <v>0</v>
      </c>
      <c r="AE2186" s="296">
        <f>IF((SUMIF($J$7:$J$1048576,J2186,$U$7:$U$1048576))&gt;(SUMIF($J$7:$J$1048576,J2186,$T$7:$T$1048576)),AD2186,(IF(O2186="cpv",(U2186*S2186),(U2186*S2186/1000))))</f>
        <v>0</v>
      </c>
      <c r="AF2186" s="60">
        <f t="shared" ref="AF2186:AF2189" si="7520">AE2186-AD2186</f>
        <v>0</v>
      </c>
      <c r="AG2186" s="60">
        <v>0</v>
      </c>
      <c r="AH2186" s="768">
        <f t="shared" ref="AH2186:AH2189" si="7521">AE2186-AB2186-AG2186</f>
        <v>-1343.3585036908869</v>
      </c>
      <c r="AI2186" s="384" t="e">
        <f t="shared" ref="AI2186:AI2189" si="7522">AH2186/AE2186</f>
        <v>#DIV/0!</v>
      </c>
      <c r="AK2186"/>
    </row>
    <row r="2187" spans="1:37" ht="15" hidden="1" customHeight="1" x14ac:dyDescent="0.3">
      <c r="A2187" s="383" t="s">
        <v>4040</v>
      </c>
      <c r="B2187" s="47">
        <v>2016</v>
      </c>
      <c r="C2187" s="47">
        <v>10</v>
      </c>
      <c r="D2187" s="48" t="s">
        <v>2960</v>
      </c>
      <c r="E2187" s="49">
        <v>42647</v>
      </c>
      <c r="F2187" s="49">
        <v>42674</v>
      </c>
      <c r="G2187" s="50">
        <f t="shared" ca="1" si="7511"/>
        <v>0</v>
      </c>
      <c r="H2187" s="46" t="s">
        <v>84</v>
      </c>
      <c r="I2187" s="46" t="s">
        <v>1596</v>
      </c>
      <c r="J2187" s="46" t="s">
        <v>3114</v>
      </c>
      <c r="K2187" s="51" t="str">
        <f t="shared" ca="1" si="7512"/>
        <v>Completed</v>
      </c>
      <c r="L2187" s="47" t="s">
        <v>2943</v>
      </c>
      <c r="M2187" s="47" t="s">
        <v>58</v>
      </c>
      <c r="N2187" s="47" t="s">
        <v>59</v>
      </c>
      <c r="O2187" s="47" t="s">
        <v>60</v>
      </c>
      <c r="P2187" s="47" t="s">
        <v>61</v>
      </c>
      <c r="Q2187" s="47" t="s">
        <v>62</v>
      </c>
      <c r="R2187" s="52">
        <v>0</v>
      </c>
      <c r="S2187" s="52">
        <v>2.5</v>
      </c>
      <c r="T2187" s="53">
        <v>0</v>
      </c>
      <c r="U2187" s="53">
        <v>0</v>
      </c>
      <c r="V2187" s="51">
        <f t="shared" si="7513"/>
        <v>0</v>
      </c>
      <c r="W2187" s="51">
        <f t="shared" si="7514"/>
        <v>0</v>
      </c>
      <c r="X2187" s="53"/>
      <c r="Y2187" s="54" t="e">
        <f t="shared" si="7515"/>
        <v>#DIV/0!</v>
      </c>
      <c r="Z2187" s="55" t="e">
        <f t="shared" si="7516"/>
        <v>#DIV/0!</v>
      </c>
      <c r="AA2187" s="56">
        <f t="shared" si="7517"/>
        <v>0</v>
      </c>
      <c r="AB2187" s="57">
        <v>578.96066626265406</v>
      </c>
      <c r="AC2187" s="56">
        <f t="shared" si="7518"/>
        <v>578.96066626265406</v>
      </c>
      <c r="AD2187" s="58">
        <f t="shared" si="7519"/>
        <v>0</v>
      </c>
      <c r="AE2187" s="296">
        <f>IF((SUMIF($J$7:$J$1048576,J2187,$U$7:$U$1048576))&gt;(SUMIF($J$7:$J$1048576,J2187,$T$7:$T$1048576)),AD2187,(IF(O2187="cpv",(U2187*S2187),(U2187*S2187/1000))))</f>
        <v>0</v>
      </c>
      <c r="AF2187" s="60">
        <f t="shared" si="7520"/>
        <v>0</v>
      </c>
      <c r="AG2187" s="60">
        <v>0</v>
      </c>
      <c r="AH2187" s="768">
        <f t="shared" si="7521"/>
        <v>-578.96066626265406</v>
      </c>
      <c r="AI2187" s="384" t="e">
        <f t="shared" si="7522"/>
        <v>#DIV/0!</v>
      </c>
      <c r="AK2187"/>
    </row>
    <row r="2188" spans="1:37" ht="15" hidden="1" customHeight="1" x14ac:dyDescent="0.3">
      <c r="A2188" s="383" t="s">
        <v>3441</v>
      </c>
      <c r="B2188" s="47">
        <v>2016</v>
      </c>
      <c r="C2188" s="47">
        <v>10</v>
      </c>
      <c r="D2188" s="48" t="s">
        <v>2960</v>
      </c>
      <c r="E2188" s="49">
        <v>42647</v>
      </c>
      <c r="F2188" s="49">
        <v>42674</v>
      </c>
      <c r="G2188" s="50">
        <f t="shared" ca="1" si="7511"/>
        <v>0</v>
      </c>
      <c r="H2188" s="46" t="s">
        <v>84</v>
      </c>
      <c r="I2188" s="46" t="s">
        <v>1596</v>
      </c>
      <c r="J2188" s="46" t="s">
        <v>3114</v>
      </c>
      <c r="K2188" s="51" t="str">
        <f t="shared" ca="1" si="7512"/>
        <v>Completed</v>
      </c>
      <c r="L2188" s="47" t="s">
        <v>2917</v>
      </c>
      <c r="M2188" s="47" t="s">
        <v>58</v>
      </c>
      <c r="N2188" s="47" t="s">
        <v>59</v>
      </c>
      <c r="O2188" s="47" t="s">
        <v>60</v>
      </c>
      <c r="P2188" s="47" t="s">
        <v>61</v>
      </c>
      <c r="Q2188" s="47" t="s">
        <v>62</v>
      </c>
      <c r="R2188" s="52">
        <v>0</v>
      </c>
      <c r="S2188" s="52">
        <v>2.5</v>
      </c>
      <c r="T2188" s="53">
        <v>0</v>
      </c>
      <c r="U2188" s="53">
        <v>0</v>
      </c>
      <c r="V2188" s="51">
        <f t="shared" si="7513"/>
        <v>0</v>
      </c>
      <c r="W2188" s="51">
        <f t="shared" si="7514"/>
        <v>0</v>
      </c>
      <c r="X2188" s="53"/>
      <c r="Y2188" s="54" t="e">
        <f t="shared" si="7515"/>
        <v>#DIV/0!</v>
      </c>
      <c r="Z2188" s="55" t="e">
        <f t="shared" si="7516"/>
        <v>#DIV/0!</v>
      </c>
      <c r="AA2188" s="56">
        <f t="shared" si="7517"/>
        <v>0</v>
      </c>
      <c r="AB2188" s="57">
        <v>189.74436832659248</v>
      </c>
      <c r="AC2188" s="56">
        <f t="shared" si="7518"/>
        <v>189.74436832659248</v>
      </c>
      <c r="AD2188" s="58">
        <f t="shared" si="7519"/>
        <v>0</v>
      </c>
      <c r="AE2188" s="296">
        <f>IF((SUMIF($J$7:$J$1048576,J2188,$U$7:$U$1048576))&gt;(SUMIF($J$7:$J$1048576,J2188,$T$7:$T$1048576)),AD2188,(IF(O2188="cpv",(U2188*S2188),(U2188*S2188/1000))))</f>
        <v>0</v>
      </c>
      <c r="AF2188" s="60">
        <f t="shared" si="7520"/>
        <v>0</v>
      </c>
      <c r="AG2188" s="60">
        <v>0</v>
      </c>
      <c r="AH2188" s="768">
        <f t="shared" si="7521"/>
        <v>-189.74436832659248</v>
      </c>
      <c r="AI2188" s="384" t="e">
        <f t="shared" si="7522"/>
        <v>#DIV/0!</v>
      </c>
      <c r="AK2188"/>
    </row>
    <row r="2189" spans="1:37" ht="15" hidden="1" customHeight="1" x14ac:dyDescent="0.3">
      <c r="A2189" s="383" t="s">
        <v>3442</v>
      </c>
      <c r="B2189" s="47">
        <v>2016</v>
      </c>
      <c r="C2189" s="47">
        <v>10</v>
      </c>
      <c r="D2189" s="48" t="s">
        <v>2960</v>
      </c>
      <c r="E2189" s="49">
        <v>42647</v>
      </c>
      <c r="F2189" s="49">
        <v>42674</v>
      </c>
      <c r="G2189" s="50">
        <f t="shared" ca="1" si="7511"/>
        <v>0</v>
      </c>
      <c r="H2189" s="46" t="s">
        <v>84</v>
      </c>
      <c r="I2189" s="46" t="s">
        <v>1596</v>
      </c>
      <c r="J2189" s="46" t="s">
        <v>3114</v>
      </c>
      <c r="K2189" s="51" t="str">
        <f t="shared" ca="1" si="7512"/>
        <v>Completed</v>
      </c>
      <c r="L2189" s="47" t="s">
        <v>2914</v>
      </c>
      <c r="M2189" s="47" t="s">
        <v>58</v>
      </c>
      <c r="N2189" s="47" t="s">
        <v>59</v>
      </c>
      <c r="O2189" s="47" t="s">
        <v>60</v>
      </c>
      <c r="P2189" s="47" t="s">
        <v>61</v>
      </c>
      <c r="Q2189" s="47" t="s">
        <v>62</v>
      </c>
      <c r="R2189" s="52">
        <v>0</v>
      </c>
      <c r="S2189" s="52">
        <v>2.5</v>
      </c>
      <c r="T2189" s="53">
        <v>0</v>
      </c>
      <c r="U2189" s="53">
        <v>0</v>
      </c>
      <c r="V2189" s="51">
        <f t="shared" si="7513"/>
        <v>0</v>
      </c>
      <c r="W2189" s="51">
        <f t="shared" si="7514"/>
        <v>0</v>
      </c>
      <c r="X2189" s="53"/>
      <c r="Y2189" s="54" t="e">
        <f t="shared" si="7515"/>
        <v>#DIV/0!</v>
      </c>
      <c r="Z2189" s="55" t="e">
        <f t="shared" si="7516"/>
        <v>#DIV/0!</v>
      </c>
      <c r="AA2189" s="56">
        <f t="shared" si="7517"/>
        <v>0</v>
      </c>
      <c r="AB2189" s="57">
        <v>790.60153469413558</v>
      </c>
      <c r="AC2189" s="56">
        <f t="shared" si="7518"/>
        <v>790.60153469413558</v>
      </c>
      <c r="AD2189" s="58">
        <f t="shared" si="7519"/>
        <v>0</v>
      </c>
      <c r="AE2189" s="296">
        <f>IF((SUMIF($J$7:$J$1048576,J2189,$U$7:$U$1048576))&gt;(SUMIF($J$7:$J$1048576,J2189,$T$7:$T$1048576)),AD2189,(IF(O2189="cpv",(U2189*S2189),(U2189*S2189/1000))))</f>
        <v>0</v>
      </c>
      <c r="AF2189" s="60">
        <f t="shared" si="7520"/>
        <v>0</v>
      </c>
      <c r="AG2189" s="60">
        <v>0</v>
      </c>
      <c r="AH2189" s="768">
        <f t="shared" si="7521"/>
        <v>-790.60153469413558</v>
      </c>
      <c r="AI2189" s="384" t="e">
        <f t="shared" si="7522"/>
        <v>#DIV/0!</v>
      </c>
      <c r="AK2189"/>
    </row>
    <row r="2190" spans="1:37" ht="15.75" hidden="1" customHeight="1" thickBot="1" x14ac:dyDescent="0.3">
      <c r="A2190" s="360" t="s">
        <v>3440</v>
      </c>
      <c r="B2190" s="157">
        <v>2016</v>
      </c>
      <c r="C2190" s="157">
        <v>10</v>
      </c>
      <c r="D2190" s="342" t="s">
        <v>2960</v>
      </c>
      <c r="E2190" s="159">
        <v>42647</v>
      </c>
      <c r="F2190" s="159">
        <v>42674</v>
      </c>
      <c r="G2190" s="343">
        <f t="shared" ca="1" si="7498"/>
        <v>0</v>
      </c>
      <c r="H2190" s="156" t="s">
        <v>84</v>
      </c>
      <c r="I2190" s="156" t="s">
        <v>1596</v>
      </c>
      <c r="J2190" s="156" t="s">
        <v>3114</v>
      </c>
      <c r="K2190" s="344" t="str">
        <f t="shared" ca="1" si="7499"/>
        <v>Completed</v>
      </c>
      <c r="L2190" s="157" t="s">
        <v>1372</v>
      </c>
      <c r="M2190" s="157" t="s">
        <v>58</v>
      </c>
      <c r="N2190" s="157" t="s">
        <v>59</v>
      </c>
      <c r="O2190" s="157" t="s">
        <v>60</v>
      </c>
      <c r="P2190" s="157" t="s">
        <v>61</v>
      </c>
      <c r="Q2190" s="157" t="s">
        <v>62</v>
      </c>
      <c r="R2190" s="158">
        <v>1</v>
      </c>
      <c r="S2190" s="158">
        <v>2.5</v>
      </c>
      <c r="T2190" s="345">
        <v>750000</v>
      </c>
      <c r="U2190" s="345">
        <v>735410</v>
      </c>
      <c r="V2190" s="344">
        <f t="shared" si="7500"/>
        <v>14590</v>
      </c>
      <c r="W2190" s="344">
        <f t="shared" si="7501"/>
        <v>735410</v>
      </c>
      <c r="X2190" s="345">
        <v>503</v>
      </c>
      <c r="Y2190" s="346">
        <f t="shared" si="7502"/>
        <v>6.8397220598033753E-4</v>
      </c>
      <c r="Z2190" s="347">
        <f t="shared" si="7503"/>
        <v>3.6551192842942348</v>
      </c>
      <c r="AA2190" s="348">
        <f t="shared" si="7504"/>
        <v>750</v>
      </c>
      <c r="AB2190" s="349">
        <v>646.07711669997298</v>
      </c>
      <c r="AC2190" s="348">
        <f t="shared" si="7506"/>
        <v>-103.92288330002702</v>
      </c>
      <c r="AD2190" s="350">
        <f t="shared" si="7507"/>
        <v>1875</v>
      </c>
      <c r="AE2190" s="351">
        <f>IF((SUMIF($J$7:$J$1048576,J2190,$U$7:$U$1048576))&gt;(SUMIF($J$7:$J$1048576,J2190,$T$7:$T$1048576)),AD2190,(IF(O2190="cpv",(U2190*S2190),(U2190*S2190/1000))))</f>
        <v>1838.5250000000001</v>
      </c>
      <c r="AF2190" s="352">
        <f t="shared" si="7508"/>
        <v>-36.474999999999909</v>
      </c>
      <c r="AG2190" s="352">
        <v>0</v>
      </c>
      <c r="AH2190" s="766">
        <f t="shared" si="7509"/>
        <v>1192.4478833000271</v>
      </c>
      <c r="AI2190" s="353">
        <f t="shared" si="7510"/>
        <v>0.64858943082091736</v>
      </c>
      <c r="AK2190"/>
    </row>
    <row r="2191" spans="1:37" ht="15" hidden="1" customHeight="1" x14ac:dyDescent="0.3">
      <c r="A2191" s="96" t="s">
        <v>3116</v>
      </c>
      <c r="B2191" s="97">
        <v>2016</v>
      </c>
      <c r="C2191" s="97">
        <v>10</v>
      </c>
      <c r="D2191" s="98" t="s">
        <v>2960</v>
      </c>
      <c r="E2191" s="99">
        <v>42647</v>
      </c>
      <c r="F2191" s="99">
        <v>42674</v>
      </c>
      <c r="G2191" s="100">
        <f t="shared" ca="1" si="7498"/>
        <v>0</v>
      </c>
      <c r="H2191" s="96" t="s">
        <v>74</v>
      </c>
      <c r="I2191" s="96" t="s">
        <v>75</v>
      </c>
      <c r="J2191" s="96" t="s">
        <v>3115</v>
      </c>
      <c r="K2191" s="101" t="str">
        <f t="shared" ca="1" si="7499"/>
        <v>Completed</v>
      </c>
      <c r="L2191" s="97" t="s">
        <v>2592</v>
      </c>
      <c r="M2191" s="97" t="s">
        <v>58</v>
      </c>
      <c r="N2191" s="97" t="s">
        <v>108</v>
      </c>
      <c r="O2191" s="97" t="s">
        <v>109</v>
      </c>
      <c r="P2191" s="97" t="s">
        <v>100</v>
      </c>
      <c r="Q2191" s="97" t="s">
        <v>101</v>
      </c>
      <c r="R2191" s="102">
        <v>0.01</v>
      </c>
      <c r="S2191" s="102">
        <v>3.3000000000000002E-2</v>
      </c>
      <c r="T2191" s="103">
        <v>200000</v>
      </c>
      <c r="U2191" s="103">
        <v>207435</v>
      </c>
      <c r="V2191" s="101">
        <f t="shared" si="7500"/>
        <v>0</v>
      </c>
      <c r="W2191" s="101">
        <f t="shared" si="7501"/>
        <v>200000</v>
      </c>
      <c r="X2191" s="103">
        <v>24812</v>
      </c>
      <c r="Y2191" s="104">
        <f t="shared" si="7502"/>
        <v>0.11961337286378866</v>
      </c>
      <c r="Z2191" s="105">
        <f t="shared" si="7503"/>
        <v>0.1700871352571337</v>
      </c>
      <c r="AA2191" s="106">
        <f t="shared" si="7504"/>
        <v>2000</v>
      </c>
      <c r="AB2191" s="107">
        <f t="shared" si="7505"/>
        <v>2000</v>
      </c>
      <c r="AC2191" s="106">
        <f t="shared" si="7506"/>
        <v>0</v>
      </c>
      <c r="AD2191" s="108">
        <f t="shared" si="7507"/>
        <v>6600</v>
      </c>
      <c r="AE2191" s="298">
        <v>4220.2020000000011</v>
      </c>
      <c r="AF2191" s="109">
        <f t="shared" si="7508"/>
        <v>-2379.7979999999989</v>
      </c>
      <c r="AG2191" s="109">
        <v>0</v>
      </c>
      <c r="AH2191" s="765">
        <f t="shared" si="7509"/>
        <v>2220.2020000000011</v>
      </c>
      <c r="AI2191" s="110">
        <f t="shared" si="7510"/>
        <v>0.52608903554853548</v>
      </c>
      <c r="AK2191"/>
    </row>
    <row r="2192" spans="1:37" ht="15" hidden="1" customHeight="1" x14ac:dyDescent="0.3">
      <c r="A2192" s="96" t="s">
        <v>3117</v>
      </c>
      <c r="B2192" s="97">
        <v>2016</v>
      </c>
      <c r="C2192" s="97">
        <v>10</v>
      </c>
      <c r="D2192" s="98" t="s">
        <v>2960</v>
      </c>
      <c r="E2192" s="99">
        <v>42647</v>
      </c>
      <c r="F2192" s="99">
        <v>42674</v>
      </c>
      <c r="G2192" s="100">
        <f t="shared" ca="1" si="7498"/>
        <v>0</v>
      </c>
      <c r="H2192" s="96" t="s">
        <v>74</v>
      </c>
      <c r="I2192" s="96" t="s">
        <v>75</v>
      </c>
      <c r="J2192" s="96" t="s">
        <v>3115</v>
      </c>
      <c r="K2192" s="101" t="str">
        <f t="shared" ca="1" si="7499"/>
        <v>Completed</v>
      </c>
      <c r="L2192" s="97" t="s">
        <v>2135</v>
      </c>
      <c r="M2192" s="97" t="s">
        <v>58</v>
      </c>
      <c r="N2192" s="97" t="s">
        <v>108</v>
      </c>
      <c r="O2192" s="97" t="s">
        <v>109</v>
      </c>
      <c r="P2192" s="97" t="s">
        <v>100</v>
      </c>
      <c r="Q2192" s="97" t="s">
        <v>101</v>
      </c>
      <c r="R2192" s="102">
        <v>0.01</v>
      </c>
      <c r="S2192" s="102">
        <v>3.3000000000000002E-2</v>
      </c>
      <c r="T2192" s="103">
        <v>200000</v>
      </c>
      <c r="U2192" s="103">
        <v>200046</v>
      </c>
      <c r="V2192" s="101">
        <f t="shared" si="7500"/>
        <v>0</v>
      </c>
      <c r="W2192" s="101">
        <f t="shared" si="7501"/>
        <v>200000</v>
      </c>
      <c r="X2192" s="103">
        <v>41978</v>
      </c>
      <c r="Y2192" s="104">
        <f t="shared" si="7502"/>
        <v>0.20984173640062787</v>
      </c>
      <c r="Z2192" s="105">
        <f t="shared" si="7503"/>
        <v>0.15726137500595549</v>
      </c>
      <c r="AA2192" s="106">
        <f t="shared" si="7504"/>
        <v>2000</v>
      </c>
      <c r="AB2192" s="107">
        <f t="shared" si="7505"/>
        <v>2000</v>
      </c>
      <c r="AC2192" s="106">
        <f t="shared" si="7506"/>
        <v>0</v>
      </c>
      <c r="AD2192" s="108">
        <f t="shared" si="7507"/>
        <v>6600</v>
      </c>
      <c r="AE2192" s="298">
        <f>IF((SUMIF($J$7:$J$1048576,J2192,$U$7:$U$1048576))&gt;(SUMIF($J$7:$J$1048576,J2192,$T$7:$T$1048576)),AD2192,(IF(O2192="cpv",(U2192*S2192),(U2192*S2192/1000))))</f>
        <v>6601.518</v>
      </c>
      <c r="AF2192" s="109">
        <f t="shared" si="7508"/>
        <v>1.5180000000000291</v>
      </c>
      <c r="AG2192" s="109">
        <v>0</v>
      </c>
      <c r="AH2192" s="765">
        <f t="shared" si="7509"/>
        <v>4601.518</v>
      </c>
      <c r="AI2192" s="110">
        <f t="shared" si="7510"/>
        <v>0.69703937791277704</v>
      </c>
      <c r="AK2192"/>
    </row>
    <row r="2193" spans="1:37" ht="15" hidden="1" customHeight="1" x14ac:dyDescent="0.3">
      <c r="A2193" s="96" t="s">
        <v>3118</v>
      </c>
      <c r="B2193" s="97">
        <v>2016</v>
      </c>
      <c r="C2193" s="97">
        <v>10</v>
      </c>
      <c r="D2193" s="98" t="s">
        <v>2960</v>
      </c>
      <c r="E2193" s="99">
        <v>42647</v>
      </c>
      <c r="F2193" s="99">
        <v>42674</v>
      </c>
      <c r="G2193" s="100">
        <f t="shared" ca="1" si="7498"/>
        <v>0</v>
      </c>
      <c r="H2193" s="96" t="s">
        <v>74</v>
      </c>
      <c r="I2193" s="96" t="s">
        <v>75</v>
      </c>
      <c r="J2193" s="96" t="s">
        <v>3115</v>
      </c>
      <c r="K2193" s="101" t="str">
        <f t="shared" ca="1" si="7499"/>
        <v>Completed</v>
      </c>
      <c r="L2193" s="97" t="s">
        <v>92</v>
      </c>
      <c r="M2193" s="97" t="s">
        <v>58</v>
      </c>
      <c r="N2193" s="97" t="s">
        <v>108</v>
      </c>
      <c r="O2193" s="97" t="s">
        <v>109</v>
      </c>
      <c r="P2193" s="97" t="s">
        <v>100</v>
      </c>
      <c r="Q2193" s="97" t="s">
        <v>101</v>
      </c>
      <c r="R2193" s="102">
        <v>1.2E-2</v>
      </c>
      <c r="S2193" s="102">
        <v>3.3000000000000002E-2</v>
      </c>
      <c r="T2193" s="103">
        <v>200000</v>
      </c>
      <c r="U2193" s="103">
        <v>202364</v>
      </c>
      <c r="V2193" s="101">
        <f t="shared" si="7500"/>
        <v>0</v>
      </c>
      <c r="W2193" s="101">
        <f t="shared" si="7501"/>
        <v>200000</v>
      </c>
      <c r="X2193" s="103">
        <v>3795</v>
      </c>
      <c r="Y2193" s="104">
        <f t="shared" si="7502"/>
        <v>1.8753335573520984E-2</v>
      </c>
      <c r="Z2193" s="105">
        <f t="shared" si="7503"/>
        <v>1.7596869565217392</v>
      </c>
      <c r="AA2193" s="106">
        <f t="shared" si="7504"/>
        <v>2400</v>
      </c>
      <c r="AB2193" s="107">
        <f t="shared" si="7505"/>
        <v>2400</v>
      </c>
      <c r="AC2193" s="106">
        <f t="shared" si="7506"/>
        <v>0</v>
      </c>
      <c r="AD2193" s="108">
        <f t="shared" si="7507"/>
        <v>6600</v>
      </c>
      <c r="AE2193" s="298">
        <f>IF((SUMIF($J$7:$J$1048576,J2193,$U$7:$U$1048576))&gt;(SUMIF($J$7:$J$1048576,J2193,$T$7:$T$1048576)),AD2193,(IF(O2193="cpv",(U2193*S2193),(U2193*S2193/1000))))</f>
        <v>6678.0120000000006</v>
      </c>
      <c r="AF2193" s="109">
        <f t="shared" si="7508"/>
        <v>78.012000000000626</v>
      </c>
      <c r="AG2193" s="109">
        <v>0</v>
      </c>
      <c r="AH2193" s="765">
        <f t="shared" si="7509"/>
        <v>4278.0120000000006</v>
      </c>
      <c r="AI2193" s="110">
        <f t="shared" si="7510"/>
        <v>0.64061160716692334</v>
      </c>
      <c r="AK2193"/>
    </row>
    <row r="2194" spans="1:37" ht="15" hidden="1" customHeight="1" x14ac:dyDescent="0.3">
      <c r="A2194" s="96" t="s">
        <v>3119</v>
      </c>
      <c r="B2194" s="97">
        <v>2016</v>
      </c>
      <c r="C2194" s="97">
        <v>10</v>
      </c>
      <c r="D2194" s="98" t="s">
        <v>2960</v>
      </c>
      <c r="E2194" s="99">
        <v>42647</v>
      </c>
      <c r="F2194" s="99">
        <v>42674</v>
      </c>
      <c r="G2194" s="100">
        <f t="shared" ca="1" si="7498"/>
        <v>0</v>
      </c>
      <c r="H2194" s="96" t="s">
        <v>74</v>
      </c>
      <c r="I2194" s="96" t="s">
        <v>75</v>
      </c>
      <c r="J2194" s="96" t="s">
        <v>3115</v>
      </c>
      <c r="K2194" s="101" t="str">
        <f t="shared" ca="1" si="7499"/>
        <v>Completed</v>
      </c>
      <c r="L2194" s="97" t="s">
        <v>2120</v>
      </c>
      <c r="M2194" s="97" t="s">
        <v>58</v>
      </c>
      <c r="N2194" s="97" t="s">
        <v>108</v>
      </c>
      <c r="O2194" s="97" t="s">
        <v>109</v>
      </c>
      <c r="P2194" s="97" t="s">
        <v>100</v>
      </c>
      <c r="Q2194" s="97" t="s">
        <v>101</v>
      </c>
      <c r="R2194" s="102">
        <v>0.01</v>
      </c>
      <c r="S2194" s="102">
        <v>3.3000000000000002E-2</v>
      </c>
      <c r="T2194" s="103">
        <v>150000</v>
      </c>
      <c r="U2194" s="103">
        <v>150566</v>
      </c>
      <c r="V2194" s="101">
        <f t="shared" si="7500"/>
        <v>0</v>
      </c>
      <c r="W2194" s="101">
        <f t="shared" si="7501"/>
        <v>150000</v>
      </c>
      <c r="X2194" s="103">
        <v>14669</v>
      </c>
      <c r="Y2194" s="104">
        <f t="shared" si="7502"/>
        <v>9.7425713640529737E-2</v>
      </c>
      <c r="Z2194" s="105">
        <f t="shared" si="7503"/>
        <v>0.33871961278887447</v>
      </c>
      <c r="AA2194" s="106">
        <f t="shared" si="7504"/>
        <v>1500</v>
      </c>
      <c r="AB2194" s="107">
        <f t="shared" si="7505"/>
        <v>1500</v>
      </c>
      <c r="AC2194" s="106">
        <f t="shared" si="7506"/>
        <v>0</v>
      </c>
      <c r="AD2194" s="108">
        <f t="shared" si="7507"/>
        <v>4950</v>
      </c>
      <c r="AE2194" s="298">
        <f>IF((SUMIF($J$7:$J$1048576,J2194,$U$7:$U$1048576))&gt;(SUMIF($J$7:$J$1048576,J2194,$T$7:$T$1048576)),AD2194,(IF(O2194="cpv",(U2194*S2194),(U2194*S2194/1000))))</f>
        <v>4968.6779999999999</v>
      </c>
      <c r="AF2194" s="109">
        <f t="shared" si="7508"/>
        <v>18.677999999999884</v>
      </c>
      <c r="AG2194" s="109">
        <v>0</v>
      </c>
      <c r="AH2194" s="765">
        <f t="shared" si="7509"/>
        <v>3468.6779999999999</v>
      </c>
      <c r="AI2194" s="110">
        <f t="shared" si="7510"/>
        <v>0.69810883297327775</v>
      </c>
      <c r="AK2194"/>
    </row>
    <row r="2195" spans="1:37" ht="15" hidden="1" customHeight="1" x14ac:dyDescent="0.3">
      <c r="A2195" s="96" t="s">
        <v>3120</v>
      </c>
      <c r="B2195" s="97">
        <v>2016</v>
      </c>
      <c r="C2195" s="97">
        <v>10</v>
      </c>
      <c r="D2195" s="98" t="s">
        <v>2960</v>
      </c>
      <c r="E2195" s="99">
        <v>42647</v>
      </c>
      <c r="F2195" s="99">
        <v>42674</v>
      </c>
      <c r="G2195" s="100">
        <f t="shared" ref="G2195:G2201" ca="1" si="7523">IF($N$1&gt;F2195,0,(F2195-$N$1))</f>
        <v>0</v>
      </c>
      <c r="H2195" s="96" t="s">
        <v>74</v>
      </c>
      <c r="I2195" s="96" t="s">
        <v>75</v>
      </c>
      <c r="J2195" s="96" t="s">
        <v>3115</v>
      </c>
      <c r="K2195" s="101" t="str">
        <f t="shared" ref="K2195:K2201" ca="1" si="7524">IF(F2195=0,$L$3,(IF(G2195=0,$L$1,$L$2)))</f>
        <v>Completed</v>
      </c>
      <c r="L2195" s="97" t="s">
        <v>77</v>
      </c>
      <c r="M2195" s="97" t="s">
        <v>58</v>
      </c>
      <c r="N2195" s="97" t="s">
        <v>108</v>
      </c>
      <c r="O2195" s="97" t="s">
        <v>109</v>
      </c>
      <c r="P2195" s="97" t="s">
        <v>100</v>
      </c>
      <c r="Q2195" s="97" t="s">
        <v>101</v>
      </c>
      <c r="R2195" s="102">
        <v>1.4999999999999999E-2</v>
      </c>
      <c r="S2195" s="102">
        <v>3.3000000000000002E-2</v>
      </c>
      <c r="T2195" s="103">
        <v>150000</v>
      </c>
      <c r="U2195" s="103">
        <v>138229</v>
      </c>
      <c r="V2195" s="101">
        <f t="shared" ref="V2195:V2201" si="7525">IF(U2195&gt;T2195,0,T2195-U2195)</f>
        <v>11771</v>
      </c>
      <c r="W2195" s="101">
        <f t="shared" ref="W2195:W2201" si="7526">IF(U2195&gt;T2195,T2195,U2195)</f>
        <v>138229</v>
      </c>
      <c r="X2195" s="103">
        <v>3167</v>
      </c>
      <c r="Y2195" s="104">
        <f t="shared" ref="Y2195:Y2201" si="7527">X2195/U2195</f>
        <v>2.2911255959313891E-2</v>
      </c>
      <c r="Z2195" s="105">
        <f t="shared" ref="Z2195:Z2201" si="7528">AE2195/X2195</f>
        <v>1.4403400694663719</v>
      </c>
      <c r="AA2195" s="106">
        <f t="shared" ref="AA2195:AA2201" si="7529">IF(O2195="cpv",(T2195*R2195),(T2195/1000*R2195))</f>
        <v>2250</v>
      </c>
      <c r="AB2195" s="107">
        <f t="shared" ref="AB2195:AB2201" si="7530">IF(O2195="cpv",(IF(V2195&gt;0,U2195*R2195,AA2195)),(IF(V2195&gt;0,U2195/1000*R2195,AA2195)))</f>
        <v>2073.4349999999999</v>
      </c>
      <c r="AC2195" s="106">
        <f t="shared" ref="AC2195:AC2201" si="7531">AB2195-AA2195</f>
        <v>-176.56500000000005</v>
      </c>
      <c r="AD2195" s="108">
        <f t="shared" ref="AD2195:AD2201" si="7532">IF(O2195="cpv",(T2195*S2195),(T2195/1000*S2195))</f>
        <v>4950</v>
      </c>
      <c r="AE2195" s="298">
        <f>IF((SUMIF($J$7:$J$1048576,J2195,$U$7:$U$1048576))&gt;(SUMIF($J$7:$J$1048576,J2195,$T$7:$T$1048576)),AD2195,(IF(O2195="cpv",(U2195*S2195),(U2195*S2195/1000))))</f>
        <v>4561.5569999999998</v>
      </c>
      <c r="AF2195" s="109">
        <f t="shared" ref="AF2195:AF2201" si="7533">AE2195-AD2195</f>
        <v>-388.44300000000021</v>
      </c>
      <c r="AG2195" s="109">
        <v>0</v>
      </c>
      <c r="AH2195" s="765">
        <f t="shared" ref="AH2195:AH2201" si="7534">AE2195-AB2195-AG2195</f>
        <v>2488.1219999999998</v>
      </c>
      <c r="AI2195" s="110">
        <f t="shared" ref="AI2195:AI2201" si="7535">AH2195/AE2195</f>
        <v>0.54545454545454541</v>
      </c>
      <c r="AK2195"/>
    </row>
    <row r="2196" spans="1:37" ht="15" hidden="1" customHeight="1" thickBot="1" x14ac:dyDescent="0.3">
      <c r="A2196" s="328" t="s">
        <v>3121</v>
      </c>
      <c r="B2196" s="324">
        <v>2016</v>
      </c>
      <c r="C2196" s="324">
        <v>10</v>
      </c>
      <c r="D2196" s="325" t="s">
        <v>2960</v>
      </c>
      <c r="E2196" s="326">
        <v>42647</v>
      </c>
      <c r="F2196" s="326">
        <v>42674</v>
      </c>
      <c r="G2196" s="327">
        <f t="shared" ca="1" si="7523"/>
        <v>0</v>
      </c>
      <c r="H2196" s="328" t="s">
        <v>74</v>
      </c>
      <c r="I2196" s="328" t="s">
        <v>75</v>
      </c>
      <c r="J2196" s="328" t="s">
        <v>3115</v>
      </c>
      <c r="K2196" s="329" t="str">
        <f t="shared" ca="1" si="7524"/>
        <v>Completed</v>
      </c>
      <c r="L2196" s="324" t="s">
        <v>133</v>
      </c>
      <c r="M2196" s="324" t="s">
        <v>58</v>
      </c>
      <c r="N2196" s="324" t="s">
        <v>108</v>
      </c>
      <c r="O2196" s="324" t="s">
        <v>109</v>
      </c>
      <c r="P2196" s="324" t="s">
        <v>100</v>
      </c>
      <c r="Q2196" s="324" t="s">
        <v>101</v>
      </c>
      <c r="R2196" s="330">
        <v>5.0000000000000001E-3</v>
      </c>
      <c r="S2196" s="330">
        <v>3.3000000000000002E-2</v>
      </c>
      <c r="T2196" s="331">
        <v>90000</v>
      </c>
      <c r="U2196" s="331">
        <v>90001</v>
      </c>
      <c r="V2196" s="329">
        <f t="shared" si="7525"/>
        <v>0</v>
      </c>
      <c r="W2196" s="329">
        <f t="shared" si="7526"/>
        <v>90000</v>
      </c>
      <c r="X2196" s="331"/>
      <c r="Y2196" s="332">
        <f t="shared" si="7527"/>
        <v>0</v>
      </c>
      <c r="Z2196" s="333" t="e">
        <f t="shared" si="7528"/>
        <v>#DIV/0!</v>
      </c>
      <c r="AA2196" s="334">
        <f t="shared" si="7529"/>
        <v>450</v>
      </c>
      <c r="AB2196" s="335">
        <f t="shared" si="7530"/>
        <v>450</v>
      </c>
      <c r="AC2196" s="334">
        <f t="shared" si="7531"/>
        <v>0</v>
      </c>
      <c r="AD2196" s="336">
        <f t="shared" si="7532"/>
        <v>2970</v>
      </c>
      <c r="AE2196" s="337">
        <f>IF((SUMIF($J$7:$J$1048576,J2196,$U$7:$U$1048576))&gt;(SUMIF($J$7:$J$1048576,J2196,$T$7:$T$1048576)),AD2196,(IF(O2196="cpv",(U2196*S2196),(U2196*S2196/1000))))</f>
        <v>2970.0330000000004</v>
      </c>
      <c r="AF2196" s="338">
        <f t="shared" si="7533"/>
        <v>3.3000000000356522E-2</v>
      </c>
      <c r="AG2196" s="338">
        <v>0</v>
      </c>
      <c r="AH2196" s="580">
        <f t="shared" si="7534"/>
        <v>2520.0330000000004</v>
      </c>
      <c r="AI2196" s="339">
        <f t="shared" si="7535"/>
        <v>0.84848653196782664</v>
      </c>
      <c r="AK2196"/>
    </row>
    <row r="2197" spans="1:37" ht="15" hidden="1" customHeight="1" x14ac:dyDescent="0.3">
      <c r="A2197" s="359" t="s">
        <v>3122</v>
      </c>
      <c r="B2197" s="111">
        <v>2016</v>
      </c>
      <c r="C2197" s="111">
        <v>10</v>
      </c>
      <c r="D2197" s="112" t="s">
        <v>2960</v>
      </c>
      <c r="E2197" s="113">
        <v>42648</v>
      </c>
      <c r="F2197" s="113">
        <v>42668</v>
      </c>
      <c r="G2197" s="114">
        <f t="shared" ca="1" si="7523"/>
        <v>0</v>
      </c>
      <c r="H2197" s="115" t="s">
        <v>84</v>
      </c>
      <c r="I2197" s="115" t="s">
        <v>170</v>
      </c>
      <c r="J2197" s="115" t="s">
        <v>3124</v>
      </c>
      <c r="K2197" s="116" t="str">
        <f t="shared" ca="1" si="7524"/>
        <v>Completed</v>
      </c>
      <c r="L2197" s="111" t="s">
        <v>82</v>
      </c>
      <c r="M2197" s="111" t="s">
        <v>58</v>
      </c>
      <c r="N2197" s="111" t="s">
        <v>286</v>
      </c>
      <c r="O2197" s="111" t="s">
        <v>60</v>
      </c>
      <c r="P2197" s="111" t="s">
        <v>61</v>
      </c>
      <c r="Q2197" s="111" t="s">
        <v>62</v>
      </c>
      <c r="R2197" s="117">
        <v>0.5</v>
      </c>
      <c r="S2197" s="117">
        <v>2.5</v>
      </c>
      <c r="T2197" s="118">
        <v>500000</v>
      </c>
      <c r="U2197" s="118">
        <v>500037</v>
      </c>
      <c r="V2197" s="116">
        <f t="shared" si="7525"/>
        <v>0</v>
      </c>
      <c r="W2197" s="116">
        <f t="shared" si="7526"/>
        <v>500000</v>
      </c>
      <c r="X2197" s="118"/>
      <c r="Y2197" s="119">
        <f t="shared" si="7527"/>
        <v>0</v>
      </c>
      <c r="Z2197" s="120" t="e">
        <f t="shared" si="7528"/>
        <v>#DIV/0!</v>
      </c>
      <c r="AA2197" s="121">
        <f t="shared" si="7529"/>
        <v>250</v>
      </c>
      <c r="AB2197" s="122">
        <f t="shared" si="7530"/>
        <v>250</v>
      </c>
      <c r="AC2197" s="121">
        <f t="shared" si="7531"/>
        <v>0</v>
      </c>
      <c r="AD2197" s="123">
        <f t="shared" si="7532"/>
        <v>1250</v>
      </c>
      <c r="AE2197" s="293">
        <v>2000</v>
      </c>
      <c r="AF2197" s="124">
        <f t="shared" si="7533"/>
        <v>750</v>
      </c>
      <c r="AG2197" s="124">
        <v>0</v>
      </c>
      <c r="AH2197" s="764">
        <f t="shared" si="7534"/>
        <v>1750</v>
      </c>
      <c r="AI2197" s="340">
        <f t="shared" si="7535"/>
        <v>0.875</v>
      </c>
      <c r="AK2197"/>
    </row>
    <row r="2198" spans="1:37" ht="15" hidden="1" customHeight="1" x14ac:dyDescent="0.3">
      <c r="A2198" s="361" t="s">
        <v>3123</v>
      </c>
      <c r="B2198" s="97">
        <v>2016</v>
      </c>
      <c r="C2198" s="97">
        <v>10</v>
      </c>
      <c r="D2198" s="98" t="s">
        <v>2960</v>
      </c>
      <c r="E2198" s="99">
        <v>42648</v>
      </c>
      <c r="F2198" s="99">
        <v>42668</v>
      </c>
      <c r="G2198" s="100">
        <f t="shared" ca="1" si="7523"/>
        <v>0</v>
      </c>
      <c r="H2198" s="96" t="s">
        <v>84</v>
      </c>
      <c r="I2198" s="96" t="s">
        <v>170</v>
      </c>
      <c r="J2198" s="96" t="s">
        <v>3124</v>
      </c>
      <c r="K2198" s="101" t="str">
        <f t="shared" ca="1" si="7524"/>
        <v>Completed</v>
      </c>
      <c r="L2198" s="97" t="s">
        <v>1773</v>
      </c>
      <c r="M2198" s="97" t="s">
        <v>58</v>
      </c>
      <c r="N2198" s="97" t="s">
        <v>286</v>
      </c>
      <c r="O2198" s="97" t="s">
        <v>60</v>
      </c>
      <c r="P2198" s="97" t="s">
        <v>61</v>
      </c>
      <c r="Q2198" s="97" t="s">
        <v>62</v>
      </c>
      <c r="R2198" s="102">
        <v>0.35</v>
      </c>
      <c r="S2198" s="102">
        <v>2.5</v>
      </c>
      <c r="T2198" s="103">
        <v>1500000</v>
      </c>
      <c r="U2198" s="103">
        <v>1500301</v>
      </c>
      <c r="V2198" s="101">
        <f t="shared" si="7525"/>
        <v>0</v>
      </c>
      <c r="W2198" s="101">
        <f t="shared" si="7526"/>
        <v>1500000</v>
      </c>
      <c r="X2198" s="103">
        <v>1913</v>
      </c>
      <c r="Y2198" s="104">
        <f t="shared" si="7527"/>
        <v>1.2750774677881306E-3</v>
      </c>
      <c r="Z2198" s="105">
        <f t="shared" si="7528"/>
        <v>1.3068478829064296</v>
      </c>
      <c r="AA2198" s="106">
        <f t="shared" si="7529"/>
        <v>525</v>
      </c>
      <c r="AB2198" s="107">
        <f t="shared" si="7530"/>
        <v>525</v>
      </c>
      <c r="AC2198" s="106">
        <f t="shared" si="7531"/>
        <v>0</v>
      </c>
      <c r="AD2198" s="108">
        <f t="shared" si="7532"/>
        <v>3750</v>
      </c>
      <c r="AE2198" s="298">
        <v>2500</v>
      </c>
      <c r="AF2198" s="109">
        <f t="shared" si="7533"/>
        <v>-1250</v>
      </c>
      <c r="AG2198" s="109">
        <v>0</v>
      </c>
      <c r="AH2198" s="765">
        <f t="shared" si="7534"/>
        <v>1975</v>
      </c>
      <c r="AI2198" s="341">
        <f t="shared" si="7535"/>
        <v>0.79</v>
      </c>
      <c r="AK2198"/>
    </row>
    <row r="2199" spans="1:37" ht="15.75" hidden="1" customHeight="1" thickBot="1" x14ac:dyDescent="0.3">
      <c r="A2199" s="360" t="s">
        <v>3125</v>
      </c>
      <c r="B2199" s="157">
        <v>2016</v>
      </c>
      <c r="C2199" s="157">
        <v>10</v>
      </c>
      <c r="D2199" s="342" t="s">
        <v>2960</v>
      </c>
      <c r="E2199" s="159">
        <v>42648</v>
      </c>
      <c r="F2199" s="159">
        <v>42668</v>
      </c>
      <c r="G2199" s="343">
        <f t="shared" ca="1" si="7523"/>
        <v>0</v>
      </c>
      <c r="H2199" s="156" t="s">
        <v>84</v>
      </c>
      <c r="I2199" s="156" t="s">
        <v>170</v>
      </c>
      <c r="J2199" s="156" t="s">
        <v>3124</v>
      </c>
      <c r="K2199" s="344" t="str">
        <f t="shared" ca="1" si="7524"/>
        <v>Completed</v>
      </c>
      <c r="L2199" s="157" t="s">
        <v>64</v>
      </c>
      <c r="M2199" s="157" t="s">
        <v>58</v>
      </c>
      <c r="N2199" s="157" t="s">
        <v>286</v>
      </c>
      <c r="O2199" s="157" t="s">
        <v>60</v>
      </c>
      <c r="P2199" s="157" t="s">
        <v>61</v>
      </c>
      <c r="Q2199" s="157" t="s">
        <v>62</v>
      </c>
      <c r="R2199" s="158">
        <v>0.2</v>
      </c>
      <c r="S2199" s="158">
        <v>2.5</v>
      </c>
      <c r="T2199" s="345">
        <v>1800000</v>
      </c>
      <c r="U2199" s="345">
        <v>1797678</v>
      </c>
      <c r="V2199" s="344">
        <f t="shared" si="7525"/>
        <v>2322</v>
      </c>
      <c r="W2199" s="344">
        <f t="shared" si="7526"/>
        <v>1797678</v>
      </c>
      <c r="X2199" s="345">
        <v>301</v>
      </c>
      <c r="Y2199" s="346">
        <f t="shared" si="7527"/>
        <v>1.6743821752282666E-4</v>
      </c>
      <c r="Z2199" s="347">
        <f t="shared" si="7528"/>
        <v>9.9667774086378742</v>
      </c>
      <c r="AA2199" s="348">
        <f t="shared" si="7529"/>
        <v>360</v>
      </c>
      <c r="AB2199" s="349">
        <f t="shared" si="7530"/>
        <v>359.53560000000004</v>
      </c>
      <c r="AC2199" s="348">
        <f t="shared" si="7531"/>
        <v>-0.46439999999995507</v>
      </c>
      <c r="AD2199" s="350">
        <f t="shared" si="7532"/>
        <v>4500</v>
      </c>
      <c r="AE2199" s="351">
        <v>3000</v>
      </c>
      <c r="AF2199" s="352">
        <f t="shared" si="7533"/>
        <v>-1500</v>
      </c>
      <c r="AG2199" s="352">
        <v>0</v>
      </c>
      <c r="AH2199" s="766">
        <f t="shared" si="7534"/>
        <v>2640.4643999999998</v>
      </c>
      <c r="AI2199" s="353">
        <f t="shared" si="7535"/>
        <v>0.8801547999999999</v>
      </c>
      <c r="AK2199"/>
    </row>
    <row r="2200" spans="1:37" ht="15" hidden="1" customHeight="1" x14ac:dyDescent="0.3">
      <c r="A2200" s="96" t="s">
        <v>3126</v>
      </c>
      <c r="B2200" s="97">
        <v>2016</v>
      </c>
      <c r="C2200" s="97">
        <v>10</v>
      </c>
      <c r="D2200" s="98" t="s">
        <v>2960</v>
      </c>
      <c r="E2200" s="99">
        <v>42648</v>
      </c>
      <c r="F2200" s="99">
        <v>42668</v>
      </c>
      <c r="G2200" s="100">
        <f t="shared" ca="1" si="7523"/>
        <v>0</v>
      </c>
      <c r="H2200" s="96" t="s">
        <v>84</v>
      </c>
      <c r="I2200" s="96" t="s">
        <v>170</v>
      </c>
      <c r="J2200" s="96" t="s">
        <v>3128</v>
      </c>
      <c r="K2200" s="101" t="str">
        <f t="shared" ca="1" si="7524"/>
        <v>Completed</v>
      </c>
      <c r="L2200" s="97" t="s">
        <v>57</v>
      </c>
      <c r="M2200" s="97" t="s">
        <v>58</v>
      </c>
      <c r="N2200" s="97" t="s">
        <v>59</v>
      </c>
      <c r="O2200" s="97" t="s">
        <v>60</v>
      </c>
      <c r="P2200" s="97" t="s">
        <v>61</v>
      </c>
      <c r="Q2200" s="97" t="s">
        <v>62</v>
      </c>
      <c r="R2200" s="102">
        <v>0.5</v>
      </c>
      <c r="S2200" s="102">
        <v>1</v>
      </c>
      <c r="T2200" s="103">
        <v>1500000</v>
      </c>
      <c r="U2200" s="103">
        <v>1506007</v>
      </c>
      <c r="V2200" s="101">
        <f t="shared" si="7525"/>
        <v>0</v>
      </c>
      <c r="W2200" s="101">
        <f t="shared" si="7526"/>
        <v>1500000</v>
      </c>
      <c r="X2200" s="103"/>
      <c r="Y2200" s="104">
        <f t="shared" si="7527"/>
        <v>0</v>
      </c>
      <c r="Z2200" s="105" t="e">
        <f t="shared" si="7528"/>
        <v>#DIV/0!</v>
      </c>
      <c r="AA2200" s="106">
        <f t="shared" si="7529"/>
        <v>750</v>
      </c>
      <c r="AB2200" s="107">
        <f t="shared" si="7530"/>
        <v>750</v>
      </c>
      <c r="AC2200" s="106">
        <f t="shared" si="7531"/>
        <v>0</v>
      </c>
      <c r="AD2200" s="108">
        <f t="shared" si="7532"/>
        <v>1500</v>
      </c>
      <c r="AE2200" s="298">
        <v>1000</v>
      </c>
      <c r="AF2200" s="109">
        <f t="shared" si="7533"/>
        <v>-500</v>
      </c>
      <c r="AG2200" s="109">
        <v>0</v>
      </c>
      <c r="AH2200" s="765">
        <f t="shared" si="7534"/>
        <v>250</v>
      </c>
      <c r="AI2200" s="110">
        <f t="shared" si="7535"/>
        <v>0.25</v>
      </c>
      <c r="AK2200"/>
    </row>
    <row r="2201" spans="1:37" ht="15" hidden="1" customHeight="1" thickBot="1" x14ac:dyDescent="0.3">
      <c r="A2201" s="328" t="s">
        <v>3127</v>
      </c>
      <c r="B2201" s="324">
        <v>2016</v>
      </c>
      <c r="C2201" s="324">
        <v>10</v>
      </c>
      <c r="D2201" s="325" t="s">
        <v>2960</v>
      </c>
      <c r="E2201" s="326">
        <v>42648</v>
      </c>
      <c r="F2201" s="326">
        <v>42668</v>
      </c>
      <c r="G2201" s="327">
        <f t="shared" ca="1" si="7523"/>
        <v>0</v>
      </c>
      <c r="H2201" s="328" t="s">
        <v>84</v>
      </c>
      <c r="I2201" s="328" t="s">
        <v>170</v>
      </c>
      <c r="J2201" s="328" t="s">
        <v>3128</v>
      </c>
      <c r="K2201" s="329" t="str">
        <f t="shared" ca="1" si="7524"/>
        <v>Completed</v>
      </c>
      <c r="L2201" s="324" t="s">
        <v>2120</v>
      </c>
      <c r="M2201" s="324" t="s">
        <v>58</v>
      </c>
      <c r="N2201" s="324" t="s">
        <v>59</v>
      </c>
      <c r="O2201" s="324" t="s">
        <v>60</v>
      </c>
      <c r="P2201" s="324" t="s">
        <v>61</v>
      </c>
      <c r="Q2201" s="324" t="s">
        <v>62</v>
      </c>
      <c r="R2201" s="330">
        <v>0.25</v>
      </c>
      <c r="S2201" s="330">
        <v>1</v>
      </c>
      <c r="T2201" s="331">
        <v>1000000</v>
      </c>
      <c r="U2201" s="331">
        <v>1000080</v>
      </c>
      <c r="V2201" s="329">
        <f t="shared" si="7525"/>
        <v>0</v>
      </c>
      <c r="W2201" s="329">
        <f t="shared" si="7526"/>
        <v>1000000</v>
      </c>
      <c r="X2201" s="331">
        <v>355</v>
      </c>
      <c r="Y2201" s="332">
        <f t="shared" si="7527"/>
        <v>3.5497160227181823E-4</v>
      </c>
      <c r="Z2201" s="333">
        <f t="shared" si="7528"/>
        <v>2.816901408450704</v>
      </c>
      <c r="AA2201" s="334">
        <f t="shared" si="7529"/>
        <v>250</v>
      </c>
      <c r="AB2201" s="335">
        <f t="shared" si="7530"/>
        <v>250</v>
      </c>
      <c r="AC2201" s="334">
        <f t="shared" si="7531"/>
        <v>0</v>
      </c>
      <c r="AD2201" s="336">
        <f t="shared" si="7532"/>
        <v>1000</v>
      </c>
      <c r="AE2201" s="337">
        <f>IF((SUMIF($J$7:$J$1048576,J2201,$U$7:$U$1048576))&gt;(SUMIF($J$7:$J$1048576,J2201,$T$7:$T$1048576)),AD2201,(IF(O2201="cpv",(U2201*S2201),(U2201*S2201/1000))))</f>
        <v>1000</v>
      </c>
      <c r="AF2201" s="338">
        <f t="shared" si="7533"/>
        <v>0</v>
      </c>
      <c r="AG2201" s="338">
        <v>0</v>
      </c>
      <c r="AH2201" s="580">
        <f t="shared" si="7534"/>
        <v>750</v>
      </c>
      <c r="AI2201" s="339">
        <f t="shared" si="7535"/>
        <v>0.75</v>
      </c>
      <c r="AK2201"/>
    </row>
    <row r="2202" spans="1:37" ht="15" hidden="1" customHeight="1" x14ac:dyDescent="0.3">
      <c r="A2202" s="115" t="s">
        <v>3129</v>
      </c>
      <c r="B2202" s="111">
        <v>2016</v>
      </c>
      <c r="C2202" s="111">
        <v>10</v>
      </c>
      <c r="D2202" s="112" t="s">
        <v>2960</v>
      </c>
      <c r="E2202" s="113">
        <v>42649</v>
      </c>
      <c r="F2202" s="113">
        <v>42674</v>
      </c>
      <c r="G2202" s="114">
        <f t="shared" ref="G2202:G2218" ca="1" si="7536">IF($N$1&gt;F2202,0,(F2202-$N$1))</f>
        <v>0</v>
      </c>
      <c r="H2202" s="115" t="s">
        <v>54</v>
      </c>
      <c r="I2202" s="115" t="s">
        <v>115</v>
      </c>
      <c r="J2202" s="115" t="s">
        <v>3132</v>
      </c>
      <c r="K2202" s="116" t="str">
        <f t="shared" ref="K2202:K2218" ca="1" si="7537">IF(F2202=0,$L$3,(IF(G2202=0,$L$1,$L$2)))</f>
        <v>Completed</v>
      </c>
      <c r="L2202" s="111" t="s">
        <v>82</v>
      </c>
      <c r="M2202" s="111" t="s">
        <v>58</v>
      </c>
      <c r="N2202" s="111" t="s">
        <v>78</v>
      </c>
      <c r="O2202" s="111" t="s">
        <v>60</v>
      </c>
      <c r="P2202" s="111" t="s">
        <v>79</v>
      </c>
      <c r="Q2202" s="111" t="s">
        <v>79</v>
      </c>
      <c r="R2202" s="117">
        <v>0.5</v>
      </c>
      <c r="S2202" s="117">
        <v>4.25</v>
      </c>
      <c r="T2202" s="118">
        <v>500000</v>
      </c>
      <c r="U2202" s="118">
        <v>4088886</v>
      </c>
      <c r="V2202" s="116">
        <f t="shared" ref="V2202:V2218" si="7538">IF(U2202&gt;T2202,0,T2202-U2202)</f>
        <v>0</v>
      </c>
      <c r="W2202" s="116">
        <f t="shared" ref="W2202:W2218" si="7539">IF(U2202&gt;T2202,T2202,U2202)</f>
        <v>500000</v>
      </c>
      <c r="X2202" s="118">
        <v>60186</v>
      </c>
      <c r="Y2202" s="119">
        <f t="shared" ref="Y2202:Y2218" si="7540">X2202/U2202</f>
        <v>1.4719412573498014E-2</v>
      </c>
      <c r="Z2202" s="120">
        <f t="shared" ref="Z2202:Z2218" si="7541">AE2202/X2202</f>
        <v>3.7384109261290002E-2</v>
      </c>
      <c r="AA2202" s="121">
        <f t="shared" ref="AA2202:AA2218" si="7542">IF(O2202="cpv",(T2202*R2202),(T2202/1000*R2202))</f>
        <v>250</v>
      </c>
      <c r="AB2202" s="122">
        <f t="shared" ref="AB2202:AB2218" si="7543">IF(O2202="cpv",(IF(V2202&gt;0,U2202*R2202,AA2202)),(IF(V2202&gt;0,U2202/1000*R2202,AA2202)))</f>
        <v>250</v>
      </c>
      <c r="AC2202" s="121">
        <f t="shared" ref="AC2202:AC2218" si="7544">AB2202-AA2202</f>
        <v>0</v>
      </c>
      <c r="AD2202" s="123">
        <f t="shared" ref="AD2202:AD2218" si="7545">IF(O2202="cpv",(T2202*S2202),(T2202/1000*S2202))</f>
        <v>2125</v>
      </c>
      <c r="AE2202" s="293">
        <v>2250</v>
      </c>
      <c r="AF2202" s="124">
        <f t="shared" ref="AF2202:AF2218" si="7546">AE2202-AD2202</f>
        <v>125</v>
      </c>
      <c r="AG2202" s="124">
        <v>0</v>
      </c>
      <c r="AH2202" s="764">
        <f t="shared" ref="AH2202:AH2218" si="7547">AE2202-AB2202-AG2202</f>
        <v>2000</v>
      </c>
      <c r="AI2202" s="125">
        <f t="shared" ref="AI2202:AI2218" si="7548">AH2202/AE2202</f>
        <v>0.88888888888888884</v>
      </c>
      <c r="AK2202"/>
    </row>
    <row r="2203" spans="1:37" ht="15" hidden="1" customHeight="1" x14ac:dyDescent="0.3">
      <c r="A2203" s="96" t="s">
        <v>3131</v>
      </c>
      <c r="B2203" s="97">
        <v>2016</v>
      </c>
      <c r="C2203" s="97">
        <v>10</v>
      </c>
      <c r="D2203" s="98" t="s">
        <v>2960</v>
      </c>
      <c r="E2203" s="99">
        <v>42649</v>
      </c>
      <c r="F2203" s="99">
        <v>42674</v>
      </c>
      <c r="G2203" s="100">
        <f t="shared" ca="1" si="7536"/>
        <v>0</v>
      </c>
      <c r="H2203" s="96" t="s">
        <v>54</v>
      </c>
      <c r="I2203" s="96" t="s">
        <v>115</v>
      </c>
      <c r="J2203" s="96" t="s">
        <v>3132</v>
      </c>
      <c r="K2203" s="101" t="str">
        <f t="shared" ca="1" si="7537"/>
        <v>Completed</v>
      </c>
      <c r="L2203" s="97" t="s">
        <v>64</v>
      </c>
      <c r="M2203" s="97" t="s">
        <v>58</v>
      </c>
      <c r="N2203" s="97" t="s">
        <v>78</v>
      </c>
      <c r="O2203" s="97" t="s">
        <v>60</v>
      </c>
      <c r="P2203" s="97" t="s">
        <v>79</v>
      </c>
      <c r="Q2203" s="97" t="s">
        <v>79</v>
      </c>
      <c r="R2203" s="102">
        <v>2.5</v>
      </c>
      <c r="S2203" s="102">
        <v>4.25</v>
      </c>
      <c r="T2203" s="103">
        <v>300000</v>
      </c>
      <c r="U2203" s="103">
        <v>326135</v>
      </c>
      <c r="V2203" s="101">
        <f t="shared" si="7538"/>
        <v>0</v>
      </c>
      <c r="W2203" s="101">
        <f t="shared" si="7539"/>
        <v>300000</v>
      </c>
      <c r="X2203" s="103">
        <v>7536</v>
      </c>
      <c r="Y2203" s="104">
        <f t="shared" si="7540"/>
        <v>2.3106995569319454E-2</v>
      </c>
      <c r="Z2203" s="105">
        <f t="shared" si="7541"/>
        <v>0.1326963906581741</v>
      </c>
      <c r="AA2203" s="106">
        <f t="shared" si="7542"/>
        <v>750</v>
      </c>
      <c r="AB2203" s="107">
        <f t="shared" si="7543"/>
        <v>750</v>
      </c>
      <c r="AC2203" s="106">
        <f t="shared" si="7544"/>
        <v>0</v>
      </c>
      <c r="AD2203" s="108">
        <f t="shared" si="7545"/>
        <v>1275</v>
      </c>
      <c r="AE2203" s="298">
        <v>1000</v>
      </c>
      <c r="AF2203" s="109">
        <f t="shared" si="7546"/>
        <v>-275</v>
      </c>
      <c r="AG2203" s="109">
        <v>0</v>
      </c>
      <c r="AH2203" s="765">
        <f t="shared" si="7547"/>
        <v>250</v>
      </c>
      <c r="AI2203" s="110">
        <f t="shared" si="7548"/>
        <v>0.25</v>
      </c>
      <c r="AK2203"/>
    </row>
    <row r="2204" spans="1:37" ht="15.75" hidden="1" customHeight="1" thickBot="1" x14ac:dyDescent="0.3">
      <c r="A2204" s="156" t="s">
        <v>3130</v>
      </c>
      <c r="B2204" s="157">
        <v>2016</v>
      </c>
      <c r="C2204" s="157">
        <v>10</v>
      </c>
      <c r="D2204" s="342" t="s">
        <v>2960</v>
      </c>
      <c r="E2204" s="159">
        <v>42649</v>
      </c>
      <c r="F2204" s="159">
        <v>42674</v>
      </c>
      <c r="G2204" s="343">
        <f t="shared" ca="1" si="7536"/>
        <v>0</v>
      </c>
      <c r="H2204" s="156" t="s">
        <v>54</v>
      </c>
      <c r="I2204" s="156" t="s">
        <v>115</v>
      </c>
      <c r="J2204" s="156" t="s">
        <v>3132</v>
      </c>
      <c r="K2204" s="344" t="str">
        <f t="shared" ca="1" si="7537"/>
        <v>Completed</v>
      </c>
      <c r="L2204" s="157" t="s">
        <v>77</v>
      </c>
      <c r="M2204" s="157" t="s">
        <v>58</v>
      </c>
      <c r="N2204" s="157" t="s">
        <v>78</v>
      </c>
      <c r="O2204" s="157" t="s">
        <v>60</v>
      </c>
      <c r="P2204" s="157" t="s">
        <v>79</v>
      </c>
      <c r="Q2204" s="157" t="s">
        <v>79</v>
      </c>
      <c r="R2204" s="158">
        <v>1.25</v>
      </c>
      <c r="S2204" s="158">
        <v>4.25</v>
      </c>
      <c r="T2204" s="345">
        <v>350000</v>
      </c>
      <c r="U2204" s="345">
        <v>195794</v>
      </c>
      <c r="V2204" s="344">
        <f t="shared" si="7538"/>
        <v>154206</v>
      </c>
      <c r="W2204" s="344">
        <f t="shared" si="7539"/>
        <v>195794</v>
      </c>
      <c r="X2204" s="345">
        <v>1955</v>
      </c>
      <c r="Y2204" s="346">
        <f t="shared" si="7540"/>
        <v>9.9849842181067849E-3</v>
      </c>
      <c r="Z2204" s="347">
        <f t="shared" si="7541"/>
        <v>0.51150895140664965</v>
      </c>
      <c r="AA2204" s="348">
        <f t="shared" si="7542"/>
        <v>437.5</v>
      </c>
      <c r="AB2204" s="349">
        <f t="shared" si="7543"/>
        <v>244.74250000000001</v>
      </c>
      <c r="AC2204" s="348">
        <f t="shared" si="7544"/>
        <v>-192.75749999999999</v>
      </c>
      <c r="AD2204" s="350">
        <f t="shared" si="7545"/>
        <v>1487.5</v>
      </c>
      <c r="AE2204" s="351">
        <v>1000</v>
      </c>
      <c r="AF2204" s="352">
        <f t="shared" si="7546"/>
        <v>-487.5</v>
      </c>
      <c r="AG2204" s="352">
        <v>0</v>
      </c>
      <c r="AH2204" s="766">
        <f t="shared" si="7547"/>
        <v>755.25749999999994</v>
      </c>
      <c r="AI2204" s="487">
        <f t="shared" si="7548"/>
        <v>0.75525749999999992</v>
      </c>
      <c r="AK2204"/>
    </row>
    <row r="2205" spans="1:37" ht="15" hidden="1" customHeight="1" x14ac:dyDescent="0.3">
      <c r="A2205" s="96" t="s">
        <v>3133</v>
      </c>
      <c r="B2205" s="97">
        <v>2016</v>
      </c>
      <c r="C2205" s="97">
        <v>10</v>
      </c>
      <c r="D2205" s="98" t="s">
        <v>2960</v>
      </c>
      <c r="E2205" s="99">
        <v>42649</v>
      </c>
      <c r="F2205" s="99">
        <v>42669</v>
      </c>
      <c r="G2205" s="100">
        <f t="shared" ca="1" si="7536"/>
        <v>0</v>
      </c>
      <c r="H2205" s="96" t="s">
        <v>84</v>
      </c>
      <c r="I2205" s="96" t="s">
        <v>170</v>
      </c>
      <c r="J2205" s="96" t="s">
        <v>3138</v>
      </c>
      <c r="K2205" s="101" t="str">
        <f t="shared" ca="1" si="7537"/>
        <v>Completed</v>
      </c>
      <c r="L2205" s="97" t="s">
        <v>57</v>
      </c>
      <c r="M2205" s="97" t="s">
        <v>58</v>
      </c>
      <c r="N2205" s="97" t="s">
        <v>59</v>
      </c>
      <c r="O2205" s="97" t="s">
        <v>60</v>
      </c>
      <c r="P2205" s="97" t="s">
        <v>61</v>
      </c>
      <c r="Q2205" s="97" t="s">
        <v>62</v>
      </c>
      <c r="R2205" s="102">
        <v>0.5</v>
      </c>
      <c r="S2205" s="102">
        <v>2</v>
      </c>
      <c r="T2205" s="103">
        <v>6000000</v>
      </c>
      <c r="U2205" s="103">
        <v>5456793</v>
      </c>
      <c r="V2205" s="101">
        <f t="shared" si="7538"/>
        <v>543207</v>
      </c>
      <c r="W2205" s="101">
        <f t="shared" si="7539"/>
        <v>5456793</v>
      </c>
      <c r="X2205" s="103"/>
      <c r="Y2205" s="104">
        <f t="shared" si="7540"/>
        <v>0</v>
      </c>
      <c r="Z2205" s="105" t="e">
        <f t="shared" si="7541"/>
        <v>#DIV/0!</v>
      </c>
      <c r="AA2205" s="106">
        <f t="shared" si="7542"/>
        <v>3000</v>
      </c>
      <c r="AB2205" s="107">
        <f t="shared" si="7543"/>
        <v>2728.3964999999998</v>
      </c>
      <c r="AC2205" s="106">
        <f t="shared" si="7544"/>
        <v>-271.60350000000017</v>
      </c>
      <c r="AD2205" s="108">
        <f t="shared" si="7545"/>
        <v>12000</v>
      </c>
      <c r="AE2205" s="298">
        <v>6920.0479999999998</v>
      </c>
      <c r="AF2205" s="109">
        <f t="shared" si="7546"/>
        <v>-5079.9520000000002</v>
      </c>
      <c r="AG2205" s="109">
        <v>0</v>
      </c>
      <c r="AH2205" s="765">
        <f t="shared" si="7547"/>
        <v>4191.6514999999999</v>
      </c>
      <c r="AI2205" s="110">
        <f t="shared" si="7548"/>
        <v>0.60572578398300125</v>
      </c>
      <c r="AK2205"/>
    </row>
    <row r="2206" spans="1:37" ht="15" hidden="1" customHeight="1" x14ac:dyDescent="0.3">
      <c r="A2206" s="96" t="s">
        <v>3134</v>
      </c>
      <c r="B2206" s="97">
        <v>2016</v>
      </c>
      <c r="C2206" s="97">
        <v>10</v>
      </c>
      <c r="D2206" s="98" t="s">
        <v>2960</v>
      </c>
      <c r="E2206" s="99">
        <v>42649</v>
      </c>
      <c r="F2206" s="99">
        <v>42669</v>
      </c>
      <c r="G2206" s="100">
        <f t="shared" ca="1" si="7536"/>
        <v>0</v>
      </c>
      <c r="H2206" s="96" t="s">
        <v>84</v>
      </c>
      <c r="I2206" s="96" t="s">
        <v>170</v>
      </c>
      <c r="J2206" s="96" t="s">
        <v>3138</v>
      </c>
      <c r="K2206" s="101" t="str">
        <f t="shared" ca="1" si="7537"/>
        <v>Completed</v>
      </c>
      <c r="L2206" s="97" t="s">
        <v>82</v>
      </c>
      <c r="M2206" s="97" t="s">
        <v>58</v>
      </c>
      <c r="N2206" s="97" t="s">
        <v>78</v>
      </c>
      <c r="O2206" s="97" t="s">
        <v>60</v>
      </c>
      <c r="P2206" s="97" t="s">
        <v>79</v>
      </c>
      <c r="Q2206" s="97" t="s">
        <v>79</v>
      </c>
      <c r="R2206" s="102">
        <v>0.5</v>
      </c>
      <c r="S2206" s="102">
        <v>2</v>
      </c>
      <c r="T2206" s="103">
        <v>4500000</v>
      </c>
      <c r="U2206" s="103">
        <v>4500385</v>
      </c>
      <c r="V2206" s="101">
        <f t="shared" si="7538"/>
        <v>0</v>
      </c>
      <c r="W2206" s="101">
        <f t="shared" si="7539"/>
        <v>4500000</v>
      </c>
      <c r="X2206" s="103"/>
      <c r="Y2206" s="104">
        <f t="shared" si="7540"/>
        <v>0</v>
      </c>
      <c r="Z2206" s="105" t="e">
        <f t="shared" si="7541"/>
        <v>#DIV/0!</v>
      </c>
      <c r="AA2206" s="106">
        <f t="shared" si="7542"/>
        <v>2250</v>
      </c>
      <c r="AB2206" s="107">
        <f t="shared" si="7543"/>
        <v>2250</v>
      </c>
      <c r="AC2206" s="106">
        <f t="shared" si="7544"/>
        <v>0</v>
      </c>
      <c r="AD2206" s="108">
        <f t="shared" si="7545"/>
        <v>9000</v>
      </c>
      <c r="AE2206" s="298">
        <v>8000</v>
      </c>
      <c r="AF2206" s="109">
        <f t="shared" si="7546"/>
        <v>-1000</v>
      </c>
      <c r="AG2206" s="109">
        <v>0</v>
      </c>
      <c r="AH2206" s="765">
        <f t="shared" si="7547"/>
        <v>5750</v>
      </c>
      <c r="AI2206" s="110">
        <f t="shared" si="7548"/>
        <v>0.71875</v>
      </c>
      <c r="AK2206"/>
    </row>
    <row r="2207" spans="1:37" ht="15" hidden="1" customHeight="1" x14ac:dyDescent="0.3">
      <c r="A2207" s="96" t="s">
        <v>3135</v>
      </c>
      <c r="B2207" s="97">
        <v>2016</v>
      </c>
      <c r="C2207" s="97">
        <v>10</v>
      </c>
      <c r="D2207" s="98" t="s">
        <v>2960</v>
      </c>
      <c r="E2207" s="99">
        <v>42649</v>
      </c>
      <c r="F2207" s="99">
        <v>42669</v>
      </c>
      <c r="G2207" s="100">
        <f t="shared" ca="1" si="7536"/>
        <v>0</v>
      </c>
      <c r="H2207" s="96" t="s">
        <v>84</v>
      </c>
      <c r="I2207" s="96" t="s">
        <v>170</v>
      </c>
      <c r="J2207" s="96" t="s">
        <v>3138</v>
      </c>
      <c r="K2207" s="101" t="str">
        <f t="shared" ca="1" si="7537"/>
        <v>Completed</v>
      </c>
      <c r="L2207" s="97" t="s">
        <v>3139</v>
      </c>
      <c r="M2207" s="97" t="s">
        <v>58</v>
      </c>
      <c r="N2207" s="97" t="s">
        <v>59</v>
      </c>
      <c r="O2207" s="97" t="s">
        <v>60</v>
      </c>
      <c r="P2207" s="97" t="s">
        <v>61</v>
      </c>
      <c r="Q2207" s="97" t="s">
        <v>62</v>
      </c>
      <c r="R2207" s="102">
        <v>0.25</v>
      </c>
      <c r="S2207" s="102">
        <v>2</v>
      </c>
      <c r="T2207" s="103">
        <v>1000000</v>
      </c>
      <c r="U2207" s="103">
        <v>0</v>
      </c>
      <c r="V2207" s="101">
        <f t="shared" si="7538"/>
        <v>1000000</v>
      </c>
      <c r="W2207" s="101">
        <f t="shared" si="7539"/>
        <v>0</v>
      </c>
      <c r="X2207" s="103"/>
      <c r="Y2207" s="104" t="e">
        <f t="shared" si="7540"/>
        <v>#DIV/0!</v>
      </c>
      <c r="Z2207" s="105" t="e">
        <f t="shared" si="7541"/>
        <v>#DIV/0!</v>
      </c>
      <c r="AA2207" s="106">
        <f t="shared" si="7542"/>
        <v>250</v>
      </c>
      <c r="AB2207" s="107">
        <f t="shared" si="7543"/>
        <v>0</v>
      </c>
      <c r="AC2207" s="106">
        <f t="shared" si="7544"/>
        <v>-250</v>
      </c>
      <c r="AD2207" s="108">
        <f t="shared" si="7545"/>
        <v>2000</v>
      </c>
      <c r="AE2207" s="298">
        <f>IF((SUMIF($J$7:$J$1048576,J2207,$U$7:$U$1048576))&gt;(SUMIF($J$7:$J$1048576,J2207,$T$7:$T$1048576)),AD2207,(IF(O2207="cpv",(U2207*S2207),(U2207*S2207/1000))))</f>
        <v>0</v>
      </c>
      <c r="AF2207" s="109">
        <f t="shared" si="7546"/>
        <v>-2000</v>
      </c>
      <c r="AG2207" s="109">
        <v>0</v>
      </c>
      <c r="AH2207" s="765">
        <f t="shared" si="7547"/>
        <v>0</v>
      </c>
      <c r="AI2207" s="110" t="e">
        <f t="shared" si="7548"/>
        <v>#DIV/0!</v>
      </c>
      <c r="AK2207"/>
    </row>
    <row r="2208" spans="1:37" ht="15" hidden="1" customHeight="1" x14ac:dyDescent="0.3">
      <c r="A2208" s="96" t="s">
        <v>3136</v>
      </c>
      <c r="B2208" s="97">
        <v>2016</v>
      </c>
      <c r="C2208" s="97">
        <v>10</v>
      </c>
      <c r="D2208" s="98" t="s">
        <v>2960</v>
      </c>
      <c r="E2208" s="99">
        <v>42649</v>
      </c>
      <c r="F2208" s="99">
        <v>42669</v>
      </c>
      <c r="G2208" s="100">
        <f t="shared" ca="1" si="7536"/>
        <v>0</v>
      </c>
      <c r="H2208" s="96" t="s">
        <v>84</v>
      </c>
      <c r="I2208" s="96" t="s">
        <v>170</v>
      </c>
      <c r="J2208" s="96" t="s">
        <v>3138</v>
      </c>
      <c r="K2208" s="101" t="str">
        <f t="shared" ca="1" si="7537"/>
        <v>Completed</v>
      </c>
      <c r="L2208" s="97" t="s">
        <v>64</v>
      </c>
      <c r="M2208" s="97" t="s">
        <v>58</v>
      </c>
      <c r="N2208" s="97" t="s">
        <v>59</v>
      </c>
      <c r="O2208" s="97" t="s">
        <v>60</v>
      </c>
      <c r="P2208" s="97" t="s">
        <v>61</v>
      </c>
      <c r="Q2208" s="97" t="s">
        <v>62</v>
      </c>
      <c r="R2208" s="102">
        <v>0.2</v>
      </c>
      <c r="S2208" s="102">
        <v>2</v>
      </c>
      <c r="T2208" s="103">
        <v>3500000</v>
      </c>
      <c r="U2208" s="103">
        <v>3496095</v>
      </c>
      <c r="V2208" s="101">
        <f t="shared" si="7538"/>
        <v>3905</v>
      </c>
      <c r="W2208" s="101">
        <f t="shared" si="7539"/>
        <v>3496095</v>
      </c>
      <c r="X2208" s="103">
        <v>483</v>
      </c>
      <c r="Y2208" s="104">
        <f t="shared" si="7540"/>
        <v>1.3815414054824026E-4</v>
      </c>
      <c r="Z2208" s="105">
        <f t="shared" si="7541"/>
        <v>10.351966873706004</v>
      </c>
      <c r="AA2208" s="106">
        <f t="shared" si="7542"/>
        <v>700</v>
      </c>
      <c r="AB2208" s="107">
        <f t="shared" si="7543"/>
        <v>699.21900000000005</v>
      </c>
      <c r="AC2208" s="106">
        <f t="shared" si="7544"/>
        <v>-0.78099999999994907</v>
      </c>
      <c r="AD2208" s="108">
        <f t="shared" si="7545"/>
        <v>7000</v>
      </c>
      <c r="AE2208" s="298">
        <v>5000</v>
      </c>
      <c r="AF2208" s="109">
        <f t="shared" si="7546"/>
        <v>-2000</v>
      </c>
      <c r="AG2208" s="109">
        <v>0</v>
      </c>
      <c r="AH2208" s="765">
        <f t="shared" si="7547"/>
        <v>4300.7809999999999</v>
      </c>
      <c r="AI2208" s="110">
        <f t="shared" si="7548"/>
        <v>0.86015620000000004</v>
      </c>
      <c r="AK2208"/>
    </row>
    <row r="2209" spans="1:37" ht="15" hidden="1" customHeight="1" x14ac:dyDescent="0.3">
      <c r="A2209" s="96" t="s">
        <v>3444</v>
      </c>
      <c r="B2209" s="97">
        <v>2016</v>
      </c>
      <c r="C2209" s="97">
        <v>10</v>
      </c>
      <c r="D2209" s="98" t="s">
        <v>2960</v>
      </c>
      <c r="E2209" s="99">
        <v>42649</v>
      </c>
      <c r="F2209" s="99">
        <v>42669</v>
      </c>
      <c r="G2209" s="100">
        <f t="shared" ref="G2209:G2213" ca="1" si="7549">IF($N$1&gt;F2209,0,(F2209-$N$1))</f>
        <v>0</v>
      </c>
      <c r="H2209" s="96" t="s">
        <v>84</v>
      </c>
      <c r="I2209" s="96" t="s">
        <v>170</v>
      </c>
      <c r="J2209" s="96" t="s">
        <v>3138</v>
      </c>
      <c r="K2209" s="101" t="str">
        <f t="shared" ref="K2209:K2213" ca="1" si="7550">IF(F2209=0,$L$3,(IF(G2209=0,$L$1,$L$2)))</f>
        <v>Completed</v>
      </c>
      <c r="L2209" s="97" t="s">
        <v>1372</v>
      </c>
      <c r="M2209" s="97" t="s">
        <v>58</v>
      </c>
      <c r="N2209" s="97" t="s">
        <v>59</v>
      </c>
      <c r="O2209" s="97" t="s">
        <v>60</v>
      </c>
      <c r="P2209" s="97" t="s">
        <v>61</v>
      </c>
      <c r="Q2209" s="97" t="s">
        <v>62</v>
      </c>
      <c r="R2209" s="102">
        <v>0</v>
      </c>
      <c r="S2209" s="102">
        <v>2</v>
      </c>
      <c r="T2209" s="103">
        <v>0</v>
      </c>
      <c r="U2209" s="103">
        <v>0</v>
      </c>
      <c r="V2209" s="101">
        <f t="shared" ref="V2209:V2213" si="7551">IF(U2209&gt;T2209,0,T2209-U2209)</f>
        <v>0</v>
      </c>
      <c r="W2209" s="101">
        <f t="shared" ref="W2209:W2213" si="7552">IF(U2209&gt;T2209,T2209,U2209)</f>
        <v>0</v>
      </c>
      <c r="X2209" s="103"/>
      <c r="Y2209" s="104" t="e">
        <f t="shared" ref="Y2209:Y2213" si="7553">X2209/U2209</f>
        <v>#DIV/0!</v>
      </c>
      <c r="Z2209" s="105" t="e">
        <f t="shared" ref="Z2209:Z2213" si="7554">AE2209/X2209</f>
        <v>#DIV/0!</v>
      </c>
      <c r="AA2209" s="106">
        <f t="shared" ref="AA2209:AA2213" si="7555">IF(O2209="cpv",(T2209*R2209),(T2209/1000*R2209))</f>
        <v>0</v>
      </c>
      <c r="AB2209" s="107">
        <v>808.06329983187197</v>
      </c>
      <c r="AC2209" s="106">
        <f t="shared" ref="AC2209:AC2213" si="7556">AB2209-AA2209</f>
        <v>808.06329983187197</v>
      </c>
      <c r="AD2209" s="108">
        <f t="shared" ref="AD2209:AD2213" si="7557">IF(O2209="cpv",(T2209*S2209),(T2209/1000*S2209))</f>
        <v>0</v>
      </c>
      <c r="AE2209" s="298">
        <f t="shared" ref="AE2209:AE2217" si="7558">IF((SUMIF($J$7:$J$1048576,J2209,$U$7:$U$1048576))&gt;(SUMIF($J$7:$J$1048576,J2209,$T$7:$T$1048576)),AD2209,(IF(O2209="cpv",(U2209*S2209),(U2209*S2209/1000))))</f>
        <v>0</v>
      </c>
      <c r="AF2209" s="109">
        <f t="shared" ref="AF2209:AF2213" si="7559">AE2209-AD2209</f>
        <v>0</v>
      </c>
      <c r="AG2209" s="109">
        <v>0</v>
      </c>
      <c r="AH2209" s="765">
        <f t="shared" ref="AH2209:AH2213" si="7560">AE2209-AB2209-AG2209</f>
        <v>-808.06329983187197</v>
      </c>
      <c r="AI2209" s="110" t="e">
        <f t="shared" ref="AI2209:AI2213" si="7561">AH2209/AE2209</f>
        <v>#DIV/0!</v>
      </c>
      <c r="AK2209"/>
    </row>
    <row r="2210" spans="1:37" ht="15" hidden="1" customHeight="1" x14ac:dyDescent="0.3">
      <c r="A2210" s="96" t="s">
        <v>3495</v>
      </c>
      <c r="B2210" s="97">
        <v>2016</v>
      </c>
      <c r="C2210" s="97">
        <v>10</v>
      </c>
      <c r="D2210" s="98" t="s">
        <v>2960</v>
      </c>
      <c r="E2210" s="99">
        <v>42649</v>
      </c>
      <c r="F2210" s="99">
        <v>42669</v>
      </c>
      <c r="G2210" s="100">
        <f t="shared" ca="1" si="7549"/>
        <v>0</v>
      </c>
      <c r="H2210" s="96" t="s">
        <v>84</v>
      </c>
      <c r="I2210" s="96" t="s">
        <v>170</v>
      </c>
      <c r="J2210" s="96" t="s">
        <v>3138</v>
      </c>
      <c r="K2210" s="101" t="str">
        <f t="shared" ca="1" si="7550"/>
        <v>Completed</v>
      </c>
      <c r="L2210" s="97" t="s">
        <v>2943</v>
      </c>
      <c r="M2210" s="97" t="s">
        <v>58</v>
      </c>
      <c r="N2210" s="97" t="s">
        <v>59</v>
      </c>
      <c r="O2210" s="97" t="s">
        <v>60</v>
      </c>
      <c r="P2210" s="97" t="s">
        <v>61</v>
      </c>
      <c r="Q2210" s="97" t="s">
        <v>62</v>
      </c>
      <c r="R2210" s="102">
        <v>0</v>
      </c>
      <c r="S2210" s="102">
        <v>2</v>
      </c>
      <c r="T2210" s="103">
        <v>0</v>
      </c>
      <c r="U2210" s="103">
        <v>0</v>
      </c>
      <c r="V2210" s="101">
        <f t="shared" si="7551"/>
        <v>0</v>
      </c>
      <c r="W2210" s="101">
        <f t="shared" si="7552"/>
        <v>0</v>
      </c>
      <c r="X2210" s="103"/>
      <c r="Y2210" s="104" t="e">
        <f t="shared" si="7553"/>
        <v>#DIV/0!</v>
      </c>
      <c r="Z2210" s="105" t="e">
        <f t="shared" si="7554"/>
        <v>#DIV/0!</v>
      </c>
      <c r="AA2210" s="106">
        <f t="shared" si="7555"/>
        <v>0</v>
      </c>
      <c r="AB2210" s="107">
        <v>100.84419926407982</v>
      </c>
      <c r="AC2210" s="106">
        <f t="shared" si="7556"/>
        <v>100.84419926407982</v>
      </c>
      <c r="AD2210" s="108">
        <f t="shared" si="7557"/>
        <v>0</v>
      </c>
      <c r="AE2210" s="298">
        <f t="shared" si="7558"/>
        <v>0</v>
      </c>
      <c r="AF2210" s="109">
        <f t="shared" si="7559"/>
        <v>0</v>
      </c>
      <c r="AG2210" s="109">
        <v>0</v>
      </c>
      <c r="AH2210" s="765">
        <f t="shared" si="7560"/>
        <v>-100.84419926407982</v>
      </c>
      <c r="AI2210" s="110" t="e">
        <f t="shared" si="7561"/>
        <v>#DIV/0!</v>
      </c>
      <c r="AK2210"/>
    </row>
    <row r="2211" spans="1:37" ht="15" hidden="1" customHeight="1" x14ac:dyDescent="0.3">
      <c r="A2211" s="96" t="s">
        <v>3496</v>
      </c>
      <c r="B2211" s="97">
        <v>2016</v>
      </c>
      <c r="C2211" s="97">
        <v>10</v>
      </c>
      <c r="D2211" s="98" t="s">
        <v>2960</v>
      </c>
      <c r="E2211" s="99">
        <v>42649</v>
      </c>
      <c r="F2211" s="99">
        <v>42669</v>
      </c>
      <c r="G2211" s="100">
        <f t="shared" ca="1" si="7549"/>
        <v>0</v>
      </c>
      <c r="H2211" s="96" t="s">
        <v>84</v>
      </c>
      <c r="I2211" s="96" t="s">
        <v>170</v>
      </c>
      <c r="J2211" s="96" t="s">
        <v>3138</v>
      </c>
      <c r="K2211" s="101" t="str">
        <f t="shared" ca="1" si="7550"/>
        <v>Completed</v>
      </c>
      <c r="L2211" s="97" t="s">
        <v>2943</v>
      </c>
      <c r="M2211" s="97" t="s">
        <v>58</v>
      </c>
      <c r="N2211" s="97" t="s">
        <v>59</v>
      </c>
      <c r="O2211" s="97" t="s">
        <v>60</v>
      </c>
      <c r="P2211" s="97" t="s">
        <v>61</v>
      </c>
      <c r="Q2211" s="97" t="s">
        <v>62</v>
      </c>
      <c r="R2211" s="102">
        <v>0</v>
      </c>
      <c r="S2211" s="102">
        <v>2</v>
      </c>
      <c r="T2211" s="103">
        <v>0</v>
      </c>
      <c r="U2211" s="103">
        <v>0</v>
      </c>
      <c r="V2211" s="101">
        <f t="shared" si="7551"/>
        <v>0</v>
      </c>
      <c r="W2211" s="101">
        <f t="shared" si="7552"/>
        <v>0</v>
      </c>
      <c r="X2211" s="103"/>
      <c r="Y2211" s="104" t="e">
        <f t="shared" si="7553"/>
        <v>#DIV/0!</v>
      </c>
      <c r="Z2211" s="105" t="e">
        <f t="shared" si="7554"/>
        <v>#DIV/0!</v>
      </c>
      <c r="AA2211" s="106">
        <f t="shared" si="7555"/>
        <v>0</v>
      </c>
      <c r="AB2211" s="107">
        <v>43.461834375740203</v>
      </c>
      <c r="AC2211" s="106">
        <f t="shared" si="7556"/>
        <v>43.461834375740203</v>
      </c>
      <c r="AD2211" s="108">
        <f t="shared" si="7557"/>
        <v>0</v>
      </c>
      <c r="AE2211" s="298">
        <f t="shared" si="7558"/>
        <v>0</v>
      </c>
      <c r="AF2211" s="109">
        <f t="shared" si="7559"/>
        <v>0</v>
      </c>
      <c r="AG2211" s="109">
        <v>0</v>
      </c>
      <c r="AH2211" s="765">
        <f t="shared" si="7560"/>
        <v>-43.461834375740203</v>
      </c>
      <c r="AI2211" s="110" t="e">
        <f t="shared" si="7561"/>
        <v>#DIV/0!</v>
      </c>
      <c r="AK2211"/>
    </row>
    <row r="2212" spans="1:37" ht="15" hidden="1" customHeight="1" x14ac:dyDescent="0.3">
      <c r="A2212" s="96" t="s">
        <v>3445</v>
      </c>
      <c r="B2212" s="97">
        <v>2016</v>
      </c>
      <c r="C2212" s="97">
        <v>10</v>
      </c>
      <c r="D2212" s="98" t="s">
        <v>2960</v>
      </c>
      <c r="E2212" s="99">
        <v>42649</v>
      </c>
      <c r="F2212" s="99">
        <v>42669</v>
      </c>
      <c r="G2212" s="100">
        <f t="shared" ca="1" si="7549"/>
        <v>0</v>
      </c>
      <c r="H2212" s="96" t="s">
        <v>84</v>
      </c>
      <c r="I2212" s="96" t="s">
        <v>170</v>
      </c>
      <c r="J2212" s="96" t="s">
        <v>3138</v>
      </c>
      <c r="K2212" s="101" t="str">
        <f t="shared" ca="1" si="7550"/>
        <v>Completed</v>
      </c>
      <c r="L2212" s="97" t="s">
        <v>2917</v>
      </c>
      <c r="M2212" s="97" t="s">
        <v>58</v>
      </c>
      <c r="N2212" s="97" t="s">
        <v>59</v>
      </c>
      <c r="O2212" s="97" t="s">
        <v>60</v>
      </c>
      <c r="P2212" s="97" t="s">
        <v>61</v>
      </c>
      <c r="Q2212" s="97" t="s">
        <v>62</v>
      </c>
      <c r="R2212" s="102">
        <v>0</v>
      </c>
      <c r="S2212" s="102">
        <v>2</v>
      </c>
      <c r="T2212" s="103">
        <v>0</v>
      </c>
      <c r="U2212" s="103">
        <v>0</v>
      </c>
      <c r="V2212" s="101">
        <f t="shared" si="7551"/>
        <v>0</v>
      </c>
      <c r="W2212" s="101">
        <f t="shared" si="7552"/>
        <v>0</v>
      </c>
      <c r="X2212" s="103"/>
      <c r="Y2212" s="104" t="e">
        <f t="shared" si="7553"/>
        <v>#DIV/0!</v>
      </c>
      <c r="Z2212" s="105" t="e">
        <f t="shared" si="7554"/>
        <v>#DIV/0!</v>
      </c>
      <c r="AA2212" s="106">
        <f t="shared" si="7555"/>
        <v>0</v>
      </c>
      <c r="AB2212" s="107">
        <v>14.243866277089362</v>
      </c>
      <c r="AC2212" s="106">
        <f t="shared" si="7556"/>
        <v>14.243866277089362</v>
      </c>
      <c r="AD2212" s="108">
        <f t="shared" si="7557"/>
        <v>0</v>
      </c>
      <c r="AE2212" s="298">
        <f t="shared" si="7558"/>
        <v>0</v>
      </c>
      <c r="AF2212" s="109">
        <f t="shared" si="7559"/>
        <v>0</v>
      </c>
      <c r="AG2212" s="109">
        <v>0</v>
      </c>
      <c r="AH2212" s="765">
        <f t="shared" si="7560"/>
        <v>-14.243866277089362</v>
      </c>
      <c r="AI2212" s="110" t="e">
        <f t="shared" si="7561"/>
        <v>#DIV/0!</v>
      </c>
      <c r="AK2212"/>
    </row>
    <row r="2213" spans="1:37" ht="15" hidden="1" customHeight="1" x14ac:dyDescent="0.3">
      <c r="A2213" s="96" t="s">
        <v>3446</v>
      </c>
      <c r="B2213" s="97">
        <v>2016</v>
      </c>
      <c r="C2213" s="97">
        <v>10</v>
      </c>
      <c r="D2213" s="98" t="s">
        <v>2960</v>
      </c>
      <c r="E2213" s="99">
        <v>42649</v>
      </c>
      <c r="F2213" s="99">
        <v>42669</v>
      </c>
      <c r="G2213" s="100">
        <f t="shared" ca="1" si="7549"/>
        <v>0</v>
      </c>
      <c r="H2213" s="96" t="s">
        <v>84</v>
      </c>
      <c r="I2213" s="96" t="s">
        <v>170</v>
      </c>
      <c r="J2213" s="96" t="s">
        <v>3138</v>
      </c>
      <c r="K2213" s="101" t="str">
        <f t="shared" ca="1" si="7550"/>
        <v>Completed</v>
      </c>
      <c r="L2213" s="97" t="s">
        <v>2914</v>
      </c>
      <c r="M2213" s="97" t="s">
        <v>58</v>
      </c>
      <c r="N2213" s="97" t="s">
        <v>59</v>
      </c>
      <c r="O2213" s="97" t="s">
        <v>60</v>
      </c>
      <c r="P2213" s="97" t="s">
        <v>61</v>
      </c>
      <c r="Q2213" s="97" t="s">
        <v>62</v>
      </c>
      <c r="R2213" s="102">
        <v>0</v>
      </c>
      <c r="S2213" s="102">
        <v>2</v>
      </c>
      <c r="T2213" s="103">
        <v>0</v>
      </c>
      <c r="U2213" s="103">
        <v>0</v>
      </c>
      <c r="V2213" s="101">
        <f t="shared" si="7551"/>
        <v>0</v>
      </c>
      <c r="W2213" s="101">
        <f t="shared" si="7552"/>
        <v>0</v>
      </c>
      <c r="X2213" s="103"/>
      <c r="Y2213" s="104" t="e">
        <f t="shared" si="7553"/>
        <v>#DIV/0!</v>
      </c>
      <c r="Z2213" s="105" t="e">
        <f t="shared" si="7554"/>
        <v>#DIV/0!</v>
      </c>
      <c r="AA2213" s="106">
        <f t="shared" si="7555"/>
        <v>0</v>
      </c>
      <c r="AB2213" s="107">
        <v>59.349442821205692</v>
      </c>
      <c r="AC2213" s="106">
        <f t="shared" si="7556"/>
        <v>59.349442821205692</v>
      </c>
      <c r="AD2213" s="108">
        <f t="shared" si="7557"/>
        <v>0</v>
      </c>
      <c r="AE2213" s="298">
        <f t="shared" si="7558"/>
        <v>0</v>
      </c>
      <c r="AF2213" s="109">
        <f t="shared" si="7559"/>
        <v>0</v>
      </c>
      <c r="AG2213" s="109">
        <v>0</v>
      </c>
      <c r="AH2213" s="765">
        <f t="shared" si="7560"/>
        <v>-59.349442821205692</v>
      </c>
      <c r="AI2213" s="110" t="e">
        <f t="shared" si="7561"/>
        <v>#DIV/0!</v>
      </c>
      <c r="AK2213"/>
    </row>
    <row r="2214" spans="1:37" ht="15" hidden="1" customHeight="1" thickBot="1" x14ac:dyDescent="0.3">
      <c r="A2214" s="328" t="s">
        <v>3137</v>
      </c>
      <c r="B2214" s="324">
        <v>2016</v>
      </c>
      <c r="C2214" s="324">
        <v>10</v>
      </c>
      <c r="D2214" s="325" t="s">
        <v>2960</v>
      </c>
      <c r="E2214" s="326">
        <v>42649</v>
      </c>
      <c r="F2214" s="326">
        <v>42669</v>
      </c>
      <c r="G2214" s="327">
        <f t="shared" ca="1" si="7536"/>
        <v>0</v>
      </c>
      <c r="H2214" s="328" t="s">
        <v>84</v>
      </c>
      <c r="I2214" s="328" t="s">
        <v>170</v>
      </c>
      <c r="J2214" s="328" t="s">
        <v>3138</v>
      </c>
      <c r="K2214" s="329" t="str">
        <f t="shared" ca="1" si="7537"/>
        <v>Completed</v>
      </c>
      <c r="L2214" s="324" t="s">
        <v>175</v>
      </c>
      <c r="M2214" s="324" t="s">
        <v>58</v>
      </c>
      <c r="N2214" s="324" t="s">
        <v>59</v>
      </c>
      <c r="O2214" s="324" t="s">
        <v>60</v>
      </c>
      <c r="P2214" s="324" t="s">
        <v>61</v>
      </c>
      <c r="Q2214" s="324" t="s">
        <v>62</v>
      </c>
      <c r="R2214" s="330">
        <v>1</v>
      </c>
      <c r="S2214" s="330">
        <v>2</v>
      </c>
      <c r="T2214" s="331">
        <v>1000000</v>
      </c>
      <c r="U2214" s="331">
        <v>1039976</v>
      </c>
      <c r="V2214" s="329">
        <f t="shared" si="7538"/>
        <v>0</v>
      </c>
      <c r="W2214" s="329">
        <f t="shared" si="7539"/>
        <v>1000000</v>
      </c>
      <c r="X2214" s="331">
        <v>277</v>
      </c>
      <c r="Y2214" s="332">
        <f t="shared" si="7540"/>
        <v>2.6635230043770241E-4</v>
      </c>
      <c r="Z2214" s="333">
        <f t="shared" si="7541"/>
        <v>7.5088519855595672</v>
      </c>
      <c r="AA2214" s="334">
        <f t="shared" si="7542"/>
        <v>1000</v>
      </c>
      <c r="AB2214" s="335">
        <v>48.500180195715103</v>
      </c>
      <c r="AC2214" s="334">
        <f t="shared" si="7544"/>
        <v>-951.49981980428493</v>
      </c>
      <c r="AD2214" s="336">
        <f t="shared" si="7545"/>
        <v>2000</v>
      </c>
      <c r="AE2214" s="337">
        <f t="shared" si="7558"/>
        <v>2079.9520000000002</v>
      </c>
      <c r="AF2214" s="338">
        <f t="shared" si="7546"/>
        <v>79.952000000000226</v>
      </c>
      <c r="AG2214" s="338">
        <v>0</v>
      </c>
      <c r="AH2214" s="580">
        <f t="shared" si="7547"/>
        <v>2031.4518198042852</v>
      </c>
      <c r="AI2214" s="339">
        <f t="shared" si="7548"/>
        <v>0.976682067569004</v>
      </c>
      <c r="AK2214"/>
    </row>
    <row r="2215" spans="1:37" ht="15" hidden="1" customHeight="1" x14ac:dyDescent="0.3">
      <c r="A2215" s="115" t="s">
        <v>3140</v>
      </c>
      <c r="B2215" s="111">
        <v>2016</v>
      </c>
      <c r="C2215" s="111">
        <v>10</v>
      </c>
      <c r="D2215" s="112" t="s">
        <v>2960</v>
      </c>
      <c r="E2215" s="113">
        <v>42649</v>
      </c>
      <c r="F2215" s="113">
        <v>42659</v>
      </c>
      <c r="G2215" s="114">
        <f t="shared" ca="1" si="7536"/>
        <v>0</v>
      </c>
      <c r="H2215" s="115" t="s">
        <v>74</v>
      </c>
      <c r="I2215" s="115" t="s">
        <v>75</v>
      </c>
      <c r="J2215" s="115" t="s">
        <v>3143</v>
      </c>
      <c r="K2215" s="116" t="str">
        <f t="shared" ca="1" si="7537"/>
        <v>Completed</v>
      </c>
      <c r="L2215" s="111" t="s">
        <v>82</v>
      </c>
      <c r="M2215" s="111" t="s">
        <v>58</v>
      </c>
      <c r="N2215" s="111" t="s">
        <v>78</v>
      </c>
      <c r="O2215" s="111" t="s">
        <v>60</v>
      </c>
      <c r="P2215" s="111" t="s">
        <v>79</v>
      </c>
      <c r="Q2215" s="111" t="s">
        <v>79</v>
      </c>
      <c r="R2215" s="117">
        <v>0.5</v>
      </c>
      <c r="S2215" s="117">
        <v>4.5</v>
      </c>
      <c r="T2215" s="118">
        <v>1000000</v>
      </c>
      <c r="U2215" s="118">
        <v>796539</v>
      </c>
      <c r="V2215" s="116">
        <f t="shared" si="7538"/>
        <v>203461</v>
      </c>
      <c r="W2215" s="116">
        <f t="shared" si="7539"/>
        <v>796539</v>
      </c>
      <c r="X2215" s="118"/>
      <c r="Y2215" s="119">
        <f t="shared" si="7540"/>
        <v>0</v>
      </c>
      <c r="Z2215" s="120" t="e">
        <f t="shared" si="7541"/>
        <v>#DIV/0!</v>
      </c>
      <c r="AA2215" s="121">
        <f t="shared" si="7542"/>
        <v>500</v>
      </c>
      <c r="AB2215" s="122">
        <v>398.27</v>
      </c>
      <c r="AC2215" s="121">
        <f t="shared" si="7544"/>
        <v>-101.73000000000002</v>
      </c>
      <c r="AD2215" s="123">
        <f t="shared" si="7545"/>
        <v>4500</v>
      </c>
      <c r="AE2215" s="293">
        <f t="shared" si="7558"/>
        <v>3584.4254999999998</v>
      </c>
      <c r="AF2215" s="124">
        <f t="shared" si="7546"/>
        <v>-915.57450000000017</v>
      </c>
      <c r="AG2215" s="124">
        <v>0</v>
      </c>
      <c r="AH2215" s="764">
        <f t="shared" si="7547"/>
        <v>3186.1554999999998</v>
      </c>
      <c r="AI2215" s="125">
        <f t="shared" si="7548"/>
        <v>0.88888874939652118</v>
      </c>
      <c r="AK2215"/>
    </row>
    <row r="2216" spans="1:37" ht="15" hidden="1" customHeight="1" x14ac:dyDescent="0.3">
      <c r="A2216" s="96" t="s">
        <v>3141</v>
      </c>
      <c r="B2216" s="97">
        <v>2016</v>
      </c>
      <c r="C2216" s="97">
        <v>10</v>
      </c>
      <c r="D2216" s="98" t="s">
        <v>2960</v>
      </c>
      <c r="E2216" s="99">
        <v>42649</v>
      </c>
      <c r="F2216" s="99">
        <v>42659</v>
      </c>
      <c r="G2216" s="100">
        <f t="shared" ca="1" si="7536"/>
        <v>0</v>
      </c>
      <c r="H2216" s="96" t="s">
        <v>74</v>
      </c>
      <c r="I2216" s="96" t="s">
        <v>75</v>
      </c>
      <c r="J2216" s="96" t="s">
        <v>3143</v>
      </c>
      <c r="K2216" s="101" t="str">
        <f t="shared" ca="1" si="7537"/>
        <v>Completed</v>
      </c>
      <c r="L2216" s="97" t="s">
        <v>77</v>
      </c>
      <c r="M2216" s="97" t="s">
        <v>58</v>
      </c>
      <c r="N2216" s="97" t="s">
        <v>78</v>
      </c>
      <c r="O2216" s="97" t="s">
        <v>60</v>
      </c>
      <c r="P2216" s="97" t="s">
        <v>79</v>
      </c>
      <c r="Q2216" s="97" t="s">
        <v>79</v>
      </c>
      <c r="R2216" s="102">
        <v>1.25</v>
      </c>
      <c r="S2216" s="102">
        <v>4.5</v>
      </c>
      <c r="T2216" s="103">
        <v>200000</v>
      </c>
      <c r="U2216" s="103">
        <v>187779</v>
      </c>
      <c r="V2216" s="101">
        <f t="shared" si="7538"/>
        <v>12221</v>
      </c>
      <c r="W2216" s="101">
        <f t="shared" si="7539"/>
        <v>187779</v>
      </c>
      <c r="X2216" s="103">
        <v>333</v>
      </c>
      <c r="Y2216" s="104">
        <f t="shared" si="7540"/>
        <v>1.773361238477146E-3</v>
      </c>
      <c r="Z2216" s="105">
        <f t="shared" si="7541"/>
        <v>2.5375540540540542</v>
      </c>
      <c r="AA2216" s="106">
        <f t="shared" si="7542"/>
        <v>250</v>
      </c>
      <c r="AB2216" s="107">
        <f t="shared" si="7543"/>
        <v>234.72375</v>
      </c>
      <c r="AC2216" s="106">
        <f t="shared" si="7544"/>
        <v>-15.276250000000005</v>
      </c>
      <c r="AD2216" s="108">
        <f t="shared" si="7545"/>
        <v>900</v>
      </c>
      <c r="AE2216" s="298">
        <f t="shared" si="7558"/>
        <v>845.00549999999998</v>
      </c>
      <c r="AF2216" s="109">
        <f t="shared" si="7546"/>
        <v>-54.994500000000016</v>
      </c>
      <c r="AG2216" s="109">
        <v>0</v>
      </c>
      <c r="AH2216" s="765">
        <f t="shared" si="7547"/>
        <v>610.28174999999999</v>
      </c>
      <c r="AI2216" s="110">
        <f t="shared" si="7548"/>
        <v>0.72222222222222221</v>
      </c>
      <c r="AK2216"/>
    </row>
    <row r="2217" spans="1:37" ht="15.75" hidden="1" customHeight="1" thickBot="1" x14ac:dyDescent="0.3">
      <c r="A2217" s="156" t="s">
        <v>3142</v>
      </c>
      <c r="B2217" s="157">
        <v>2016</v>
      </c>
      <c r="C2217" s="157">
        <v>10</v>
      </c>
      <c r="D2217" s="342" t="s">
        <v>2960</v>
      </c>
      <c r="E2217" s="159">
        <v>42649</v>
      </c>
      <c r="F2217" s="159">
        <v>42659</v>
      </c>
      <c r="G2217" s="343">
        <f t="shared" ca="1" si="7536"/>
        <v>0</v>
      </c>
      <c r="H2217" s="156" t="s">
        <v>74</v>
      </c>
      <c r="I2217" s="156" t="s">
        <v>75</v>
      </c>
      <c r="J2217" s="156" t="s">
        <v>3143</v>
      </c>
      <c r="K2217" s="344" t="str">
        <f t="shared" ca="1" si="7537"/>
        <v>Completed</v>
      </c>
      <c r="L2217" s="157" t="s">
        <v>57</v>
      </c>
      <c r="M2217" s="157" t="s">
        <v>58</v>
      </c>
      <c r="N2217" s="157" t="s">
        <v>78</v>
      </c>
      <c r="O2217" s="157" t="s">
        <v>60</v>
      </c>
      <c r="P2217" s="157" t="s">
        <v>79</v>
      </c>
      <c r="Q2217" s="157" t="s">
        <v>79</v>
      </c>
      <c r="R2217" s="158">
        <v>2.5</v>
      </c>
      <c r="S2217" s="158">
        <v>4.5</v>
      </c>
      <c r="T2217" s="345">
        <v>2398</v>
      </c>
      <c r="U2217" s="345">
        <v>2398</v>
      </c>
      <c r="V2217" s="344">
        <f t="shared" si="7538"/>
        <v>0</v>
      </c>
      <c r="W2217" s="344">
        <f t="shared" si="7539"/>
        <v>2398</v>
      </c>
      <c r="X2217" s="345"/>
      <c r="Y2217" s="346">
        <f t="shared" si="7540"/>
        <v>0</v>
      </c>
      <c r="Z2217" s="347" t="e">
        <f t="shared" si="7541"/>
        <v>#DIV/0!</v>
      </c>
      <c r="AA2217" s="348">
        <f t="shared" si="7542"/>
        <v>5.9950000000000001</v>
      </c>
      <c r="AB2217" s="349">
        <f t="shared" si="7543"/>
        <v>5.9950000000000001</v>
      </c>
      <c r="AC2217" s="348">
        <f t="shared" si="7544"/>
        <v>0</v>
      </c>
      <c r="AD2217" s="350">
        <f t="shared" si="7545"/>
        <v>10.791</v>
      </c>
      <c r="AE2217" s="351">
        <f t="shared" si="7558"/>
        <v>10.791</v>
      </c>
      <c r="AF2217" s="352">
        <f t="shared" si="7546"/>
        <v>0</v>
      </c>
      <c r="AG2217" s="352">
        <v>0</v>
      </c>
      <c r="AH2217" s="766">
        <f t="shared" si="7547"/>
        <v>4.7960000000000003</v>
      </c>
      <c r="AI2217" s="487">
        <f t="shared" si="7548"/>
        <v>0.44444444444444448</v>
      </c>
      <c r="AK2217"/>
    </row>
    <row r="2218" spans="1:37" ht="15" hidden="1" customHeight="1" thickBot="1" x14ac:dyDescent="0.3">
      <c r="A2218" s="328" t="s">
        <v>3400</v>
      </c>
      <c r="B2218" s="324">
        <v>2016</v>
      </c>
      <c r="C2218" s="324">
        <v>10</v>
      </c>
      <c r="D2218" s="325" t="s">
        <v>2960</v>
      </c>
      <c r="E2218" s="326">
        <v>42649</v>
      </c>
      <c r="F2218" s="326">
        <v>42659</v>
      </c>
      <c r="G2218" s="327">
        <f t="shared" ca="1" si="7536"/>
        <v>0</v>
      </c>
      <c r="H2218" s="328" t="s">
        <v>74</v>
      </c>
      <c r="I2218" s="328" t="s">
        <v>75</v>
      </c>
      <c r="J2218" s="328" t="s">
        <v>3144</v>
      </c>
      <c r="K2218" s="329" t="str">
        <f t="shared" ca="1" si="7537"/>
        <v>Completed</v>
      </c>
      <c r="L2218" s="324" t="s">
        <v>82</v>
      </c>
      <c r="M2218" s="324" t="s">
        <v>58</v>
      </c>
      <c r="N2218" s="324" t="s">
        <v>306</v>
      </c>
      <c r="O2218" s="324" t="s">
        <v>60</v>
      </c>
      <c r="P2218" s="324" t="s">
        <v>79</v>
      </c>
      <c r="Q2218" s="324" t="s">
        <v>79</v>
      </c>
      <c r="R2218" s="330">
        <v>2.5</v>
      </c>
      <c r="S2218" s="330">
        <v>7.5</v>
      </c>
      <c r="T2218" s="331">
        <v>700000</v>
      </c>
      <c r="U2218" s="331">
        <v>700324</v>
      </c>
      <c r="V2218" s="329">
        <f t="shared" si="7538"/>
        <v>0</v>
      </c>
      <c r="W2218" s="329">
        <f t="shared" si="7539"/>
        <v>700000</v>
      </c>
      <c r="X2218" s="331">
        <v>7339</v>
      </c>
      <c r="Y2218" s="332">
        <f t="shared" si="7540"/>
        <v>1.0479435232835089E-2</v>
      </c>
      <c r="Z2218" s="333">
        <f t="shared" si="7541"/>
        <v>0.68129172911840852</v>
      </c>
      <c r="AA2218" s="334">
        <f t="shared" si="7542"/>
        <v>1750</v>
      </c>
      <c r="AB2218" s="335">
        <f t="shared" si="7543"/>
        <v>1750</v>
      </c>
      <c r="AC2218" s="334">
        <f t="shared" si="7544"/>
        <v>0</v>
      </c>
      <c r="AD2218" s="336">
        <f t="shared" si="7545"/>
        <v>5250</v>
      </c>
      <c r="AE2218" s="337">
        <v>5000</v>
      </c>
      <c r="AF2218" s="338">
        <f t="shared" si="7546"/>
        <v>-250</v>
      </c>
      <c r="AG2218" s="338">
        <v>0</v>
      </c>
      <c r="AH2218" s="580">
        <f t="shared" si="7547"/>
        <v>3250</v>
      </c>
      <c r="AI2218" s="339">
        <f t="shared" si="7548"/>
        <v>0.65</v>
      </c>
      <c r="AK2218"/>
    </row>
    <row r="2219" spans="1:37" ht="15" hidden="1" customHeight="1" x14ac:dyDescent="0.3">
      <c r="A2219" s="115" t="s">
        <v>3145</v>
      </c>
      <c r="B2219" s="111">
        <v>2016</v>
      </c>
      <c r="C2219" s="111">
        <v>10</v>
      </c>
      <c r="D2219" s="112" t="s">
        <v>2960</v>
      </c>
      <c r="E2219" s="113">
        <v>42649</v>
      </c>
      <c r="F2219" s="113">
        <v>42674</v>
      </c>
      <c r="G2219" s="114">
        <f t="shared" ref="G2219:G2230" ca="1" si="7562">IF($N$1&gt;F2219,0,(F2219-$N$1))</f>
        <v>0</v>
      </c>
      <c r="H2219" s="115" t="s">
        <v>54</v>
      </c>
      <c r="I2219" s="115" t="s">
        <v>1292</v>
      </c>
      <c r="J2219" s="115" t="s">
        <v>3149</v>
      </c>
      <c r="K2219" s="116" t="str">
        <f t="shared" ref="K2219:K2230" ca="1" si="7563">IF(F2219=0,$L$3,(IF(G2219=0,$L$1,$L$2)))</f>
        <v>Completed</v>
      </c>
      <c r="L2219" s="111" t="s">
        <v>64</v>
      </c>
      <c r="M2219" s="111" t="s">
        <v>58</v>
      </c>
      <c r="N2219" s="111" t="s">
        <v>59</v>
      </c>
      <c r="O2219" s="111" t="s">
        <v>60</v>
      </c>
      <c r="P2219" s="111" t="s">
        <v>61</v>
      </c>
      <c r="Q2219" s="111" t="s">
        <v>62</v>
      </c>
      <c r="R2219" s="117">
        <v>0.2</v>
      </c>
      <c r="S2219" s="117">
        <v>1</v>
      </c>
      <c r="T2219" s="118">
        <v>4500000</v>
      </c>
      <c r="U2219" s="118">
        <v>4000465</v>
      </c>
      <c r="V2219" s="116">
        <f t="shared" ref="V2219:V2230" si="7564">IF(U2219&gt;T2219,0,T2219-U2219)</f>
        <v>499535</v>
      </c>
      <c r="W2219" s="116">
        <f t="shared" ref="W2219:W2230" si="7565">IF(U2219&gt;T2219,T2219,U2219)</f>
        <v>4000465</v>
      </c>
      <c r="X2219" s="118">
        <v>1127</v>
      </c>
      <c r="Y2219" s="119">
        <f t="shared" ref="Y2219:Y2230" si="7566">X2219/U2219</f>
        <v>2.8171725036964452E-4</v>
      </c>
      <c r="Z2219" s="120">
        <f t="shared" ref="Z2219:Z2230" si="7567">AE2219/X2219</f>
        <v>3.5492457852706298</v>
      </c>
      <c r="AA2219" s="121">
        <f t="shared" ref="AA2219:AA2230" si="7568">IF(O2219="cpv",(T2219*R2219),(T2219/1000*R2219))</f>
        <v>900</v>
      </c>
      <c r="AB2219" s="122">
        <f t="shared" ref="AB2219:AB2230" si="7569">IF(O2219="cpv",(IF(V2219&gt;0,U2219*R2219,AA2219)),(IF(V2219&gt;0,U2219/1000*R2219,AA2219)))</f>
        <v>800.09300000000007</v>
      </c>
      <c r="AC2219" s="121">
        <f t="shared" ref="AC2219:AC2230" si="7570">AB2219-AA2219</f>
        <v>-99.906999999999925</v>
      </c>
      <c r="AD2219" s="123">
        <f t="shared" ref="AD2219:AD2230" si="7571">IF(O2219="cpv",(T2219*S2219),(T2219/1000*S2219))</f>
        <v>4500</v>
      </c>
      <c r="AE2219" s="293">
        <v>4000</v>
      </c>
      <c r="AF2219" s="124">
        <f t="shared" ref="AF2219:AF2230" si="7572">AE2219-AD2219</f>
        <v>-500</v>
      </c>
      <c r="AG2219" s="124">
        <v>0</v>
      </c>
      <c r="AH2219" s="764">
        <f t="shared" ref="AH2219:AH2230" si="7573">AE2219-AB2219-AG2219</f>
        <v>3199.9070000000002</v>
      </c>
      <c r="AI2219" s="125">
        <f t="shared" ref="AI2219:AI2230" si="7574">AH2219/AE2219</f>
        <v>0.79997675000000001</v>
      </c>
      <c r="AK2219"/>
    </row>
    <row r="2220" spans="1:37" ht="15" hidden="1" customHeight="1" x14ac:dyDescent="0.3">
      <c r="A2220" s="96" t="s">
        <v>3146</v>
      </c>
      <c r="B2220" s="97">
        <v>2016</v>
      </c>
      <c r="C2220" s="97">
        <v>10</v>
      </c>
      <c r="D2220" s="98" t="s">
        <v>2960</v>
      </c>
      <c r="E2220" s="99">
        <v>42649</v>
      </c>
      <c r="F2220" s="99">
        <v>42674</v>
      </c>
      <c r="G2220" s="100">
        <f t="shared" ca="1" si="7562"/>
        <v>0</v>
      </c>
      <c r="H2220" s="96" t="s">
        <v>54</v>
      </c>
      <c r="I2220" s="96" t="s">
        <v>1292</v>
      </c>
      <c r="J2220" s="96" t="s">
        <v>3149</v>
      </c>
      <c r="K2220" s="101" t="str">
        <f t="shared" ca="1" si="7563"/>
        <v>Completed</v>
      </c>
      <c r="L2220" s="97" t="s">
        <v>57</v>
      </c>
      <c r="M2220" s="97" t="s">
        <v>58</v>
      </c>
      <c r="N2220" s="97" t="s">
        <v>59</v>
      </c>
      <c r="O2220" s="97" t="s">
        <v>60</v>
      </c>
      <c r="P2220" s="97" t="s">
        <v>61</v>
      </c>
      <c r="Q2220" s="97" t="s">
        <v>62</v>
      </c>
      <c r="R2220" s="102">
        <v>0.5</v>
      </c>
      <c r="S2220" s="102">
        <v>1</v>
      </c>
      <c r="T2220" s="103">
        <v>4000000</v>
      </c>
      <c r="U2220" s="103">
        <v>2957721</v>
      </c>
      <c r="V2220" s="101">
        <f t="shared" si="7564"/>
        <v>1042279</v>
      </c>
      <c r="W2220" s="101">
        <f t="shared" si="7565"/>
        <v>2957721</v>
      </c>
      <c r="X2220" s="103"/>
      <c r="Y2220" s="104">
        <f t="shared" si="7566"/>
        <v>0</v>
      </c>
      <c r="Z2220" s="105" t="e">
        <f t="shared" si="7567"/>
        <v>#DIV/0!</v>
      </c>
      <c r="AA2220" s="106">
        <f t="shared" si="7568"/>
        <v>2000</v>
      </c>
      <c r="AB2220" s="107">
        <f t="shared" si="7569"/>
        <v>1478.8605</v>
      </c>
      <c r="AC2220" s="106">
        <f t="shared" si="7570"/>
        <v>-521.1395</v>
      </c>
      <c r="AD2220" s="108">
        <f t="shared" si="7571"/>
        <v>4000</v>
      </c>
      <c r="AE2220" s="298">
        <v>2351.66</v>
      </c>
      <c r="AF2220" s="109">
        <f t="shared" si="7572"/>
        <v>-1648.3400000000001</v>
      </c>
      <c r="AG2220" s="109">
        <v>0</v>
      </c>
      <c r="AH2220" s="765">
        <f t="shared" si="7573"/>
        <v>872.79949999999985</v>
      </c>
      <c r="AI2220" s="110">
        <f t="shared" si="7574"/>
        <v>0.37114187425052936</v>
      </c>
      <c r="AK2220"/>
    </row>
    <row r="2221" spans="1:37" ht="15" hidden="1" customHeight="1" x14ac:dyDescent="0.3">
      <c r="A2221" s="96" t="s">
        <v>3147</v>
      </c>
      <c r="B2221" s="97">
        <v>2016</v>
      </c>
      <c r="C2221" s="97">
        <v>10</v>
      </c>
      <c r="D2221" s="98" t="s">
        <v>2960</v>
      </c>
      <c r="E2221" s="99">
        <v>42649</v>
      </c>
      <c r="F2221" s="99">
        <v>42674</v>
      </c>
      <c r="G2221" s="100">
        <f t="shared" ca="1" si="7562"/>
        <v>0</v>
      </c>
      <c r="H2221" s="96" t="s">
        <v>54</v>
      </c>
      <c r="I2221" s="96" t="s">
        <v>1292</v>
      </c>
      <c r="J2221" s="96" t="s">
        <v>3149</v>
      </c>
      <c r="K2221" s="101" t="str">
        <f t="shared" ca="1" si="7563"/>
        <v>Completed</v>
      </c>
      <c r="L2221" s="97" t="s">
        <v>2386</v>
      </c>
      <c r="M2221" s="97" t="s">
        <v>58</v>
      </c>
      <c r="N2221" s="97" t="s">
        <v>59</v>
      </c>
      <c r="O2221" s="97" t="s">
        <v>60</v>
      </c>
      <c r="P2221" s="97" t="s">
        <v>61</v>
      </c>
      <c r="Q2221" s="97" t="s">
        <v>62</v>
      </c>
      <c r="R2221" s="102">
        <v>0.3</v>
      </c>
      <c r="S2221" s="102">
        <v>1</v>
      </c>
      <c r="T2221" s="103">
        <v>2000000</v>
      </c>
      <c r="U2221" s="103">
        <v>0</v>
      </c>
      <c r="V2221" s="101">
        <f t="shared" si="7564"/>
        <v>2000000</v>
      </c>
      <c r="W2221" s="101">
        <f t="shared" si="7565"/>
        <v>0</v>
      </c>
      <c r="X2221" s="103"/>
      <c r="Y2221" s="104" t="e">
        <f t="shared" si="7566"/>
        <v>#DIV/0!</v>
      </c>
      <c r="Z2221" s="105" t="e">
        <f t="shared" si="7567"/>
        <v>#DIV/0!</v>
      </c>
      <c r="AA2221" s="106">
        <f t="shared" si="7568"/>
        <v>600</v>
      </c>
      <c r="AB2221" s="107">
        <f t="shared" si="7569"/>
        <v>0</v>
      </c>
      <c r="AC2221" s="106">
        <f t="shared" si="7570"/>
        <v>-600</v>
      </c>
      <c r="AD2221" s="108">
        <f t="shared" si="7571"/>
        <v>2000</v>
      </c>
      <c r="AE2221" s="298">
        <f>IF((SUMIF($J$7:$J$1048576,J2221,$U$7:$U$1048576))&gt;(SUMIF($J$7:$J$1048576,J2221,$T$7:$T$1048576)),AD2221,(IF(O2221="cpv",(U2221*S2221),(U2221*S2221/1000))))</f>
        <v>0</v>
      </c>
      <c r="AF2221" s="109">
        <f t="shared" si="7572"/>
        <v>-2000</v>
      </c>
      <c r="AG2221" s="109">
        <v>0</v>
      </c>
      <c r="AH2221" s="765">
        <f t="shared" si="7573"/>
        <v>0</v>
      </c>
      <c r="AI2221" s="110" t="e">
        <f t="shared" si="7574"/>
        <v>#DIV/0!</v>
      </c>
      <c r="AK2221"/>
    </row>
    <row r="2222" spans="1:37" ht="15.75" hidden="1" customHeight="1" thickBot="1" x14ac:dyDescent="0.3">
      <c r="A2222" s="156" t="s">
        <v>3148</v>
      </c>
      <c r="B2222" s="157">
        <v>2016</v>
      </c>
      <c r="C2222" s="157">
        <v>10</v>
      </c>
      <c r="D2222" s="342" t="s">
        <v>2960</v>
      </c>
      <c r="E2222" s="159">
        <v>42649</v>
      </c>
      <c r="F2222" s="159">
        <v>42674</v>
      </c>
      <c r="G2222" s="343">
        <f t="shared" ca="1" si="7562"/>
        <v>0</v>
      </c>
      <c r="H2222" s="156" t="s">
        <v>54</v>
      </c>
      <c r="I2222" s="156" t="s">
        <v>1292</v>
      </c>
      <c r="J2222" s="156" t="s">
        <v>3149</v>
      </c>
      <c r="K2222" s="344" t="str">
        <f t="shared" ca="1" si="7563"/>
        <v>Completed</v>
      </c>
      <c r="L2222" s="157" t="s">
        <v>499</v>
      </c>
      <c r="M2222" s="157" t="s">
        <v>58</v>
      </c>
      <c r="N2222" s="157" t="s">
        <v>59</v>
      </c>
      <c r="O2222" s="157" t="s">
        <v>60</v>
      </c>
      <c r="P2222" s="157" t="s">
        <v>61</v>
      </c>
      <c r="Q2222" s="157" t="s">
        <v>62</v>
      </c>
      <c r="R2222" s="158">
        <v>0.15</v>
      </c>
      <c r="S2222" s="158">
        <v>1</v>
      </c>
      <c r="T2222" s="345">
        <v>500000</v>
      </c>
      <c r="U2222" s="345">
        <v>0</v>
      </c>
      <c r="V2222" s="344">
        <f t="shared" si="7564"/>
        <v>500000</v>
      </c>
      <c r="W2222" s="344">
        <f t="shared" si="7565"/>
        <v>0</v>
      </c>
      <c r="X2222" s="345"/>
      <c r="Y2222" s="346" t="e">
        <f t="shared" si="7566"/>
        <v>#DIV/0!</v>
      </c>
      <c r="Z2222" s="347" t="e">
        <f t="shared" si="7567"/>
        <v>#DIV/0!</v>
      </c>
      <c r="AA2222" s="348">
        <f t="shared" si="7568"/>
        <v>75</v>
      </c>
      <c r="AB2222" s="349">
        <f t="shared" si="7569"/>
        <v>0</v>
      </c>
      <c r="AC2222" s="348">
        <f t="shared" si="7570"/>
        <v>-75</v>
      </c>
      <c r="AD2222" s="350">
        <f t="shared" si="7571"/>
        <v>500</v>
      </c>
      <c r="AE2222" s="351">
        <f>IF((SUMIF($J$7:$J$1048576,J2222,$U$7:$U$1048576))&gt;(SUMIF($J$7:$J$1048576,J2222,$T$7:$T$1048576)),AD2222,(IF(O2222="cpv",(U2222*S2222),(U2222*S2222/1000))))</f>
        <v>0</v>
      </c>
      <c r="AF2222" s="352">
        <f t="shared" si="7572"/>
        <v>-500</v>
      </c>
      <c r="AG2222" s="352">
        <v>0</v>
      </c>
      <c r="AH2222" s="766">
        <f t="shared" si="7573"/>
        <v>0</v>
      </c>
      <c r="AI2222" s="487" t="e">
        <f t="shared" si="7574"/>
        <v>#DIV/0!</v>
      </c>
      <c r="AK2222"/>
    </row>
    <row r="2223" spans="1:37" ht="15" hidden="1" customHeight="1" x14ac:dyDescent="0.3">
      <c r="A2223" s="96" t="s">
        <v>3150</v>
      </c>
      <c r="B2223" s="97">
        <v>2016</v>
      </c>
      <c r="C2223" s="97">
        <v>10</v>
      </c>
      <c r="D2223" s="98" t="s">
        <v>2960</v>
      </c>
      <c r="E2223" s="99">
        <v>42649</v>
      </c>
      <c r="F2223" s="99">
        <v>42674</v>
      </c>
      <c r="G2223" s="100">
        <f t="shared" ca="1" si="7562"/>
        <v>0</v>
      </c>
      <c r="H2223" s="96" t="s">
        <v>74</v>
      </c>
      <c r="I2223" s="96" t="s">
        <v>3160</v>
      </c>
      <c r="J2223" s="96" t="s">
        <v>3161</v>
      </c>
      <c r="K2223" s="101" t="str">
        <f t="shared" ca="1" si="7563"/>
        <v>Completed</v>
      </c>
      <c r="L2223" s="97" t="s">
        <v>64</v>
      </c>
      <c r="M2223" s="97" t="s">
        <v>58</v>
      </c>
      <c r="N2223" s="97" t="s">
        <v>173</v>
      </c>
      <c r="O2223" s="97" t="s">
        <v>60</v>
      </c>
      <c r="P2223" s="97" t="s">
        <v>61</v>
      </c>
      <c r="Q2223" s="97" t="s">
        <v>62</v>
      </c>
      <c r="R2223" s="102">
        <v>0.2</v>
      </c>
      <c r="S2223" s="102">
        <v>2</v>
      </c>
      <c r="T2223" s="103">
        <v>5000000</v>
      </c>
      <c r="U2223" s="103">
        <v>4997704</v>
      </c>
      <c r="V2223" s="101">
        <f t="shared" si="7564"/>
        <v>2296</v>
      </c>
      <c r="W2223" s="101">
        <f t="shared" si="7565"/>
        <v>4997704</v>
      </c>
      <c r="X2223" s="103">
        <v>695</v>
      </c>
      <c r="Y2223" s="104">
        <f t="shared" si="7566"/>
        <v>1.3906385812365038E-4</v>
      </c>
      <c r="Z2223" s="105">
        <f t="shared" si="7567"/>
        <v>16.457648920863313</v>
      </c>
      <c r="AA2223" s="106">
        <f t="shared" si="7568"/>
        <v>1000</v>
      </c>
      <c r="AB2223" s="107">
        <f t="shared" si="7569"/>
        <v>999.54079999999999</v>
      </c>
      <c r="AC2223" s="106">
        <f t="shared" si="7570"/>
        <v>-0.45920000000000982</v>
      </c>
      <c r="AD2223" s="108">
        <f t="shared" si="7571"/>
        <v>10000</v>
      </c>
      <c r="AE2223" s="298">
        <v>11438.066000000003</v>
      </c>
      <c r="AF2223" s="109">
        <f t="shared" si="7572"/>
        <v>1438.0660000000025</v>
      </c>
      <c r="AG2223" s="109">
        <v>0</v>
      </c>
      <c r="AH2223" s="765">
        <f t="shared" si="7573"/>
        <v>10438.525200000002</v>
      </c>
      <c r="AI2223" s="110">
        <f t="shared" si="7574"/>
        <v>0.91261277911842786</v>
      </c>
      <c r="AK2223"/>
    </row>
    <row r="2224" spans="1:37" ht="15" hidden="1" customHeight="1" x14ac:dyDescent="0.3">
      <c r="A2224" s="96" t="s">
        <v>3151</v>
      </c>
      <c r="B2224" s="97">
        <v>2016</v>
      </c>
      <c r="C2224" s="97">
        <v>10</v>
      </c>
      <c r="D2224" s="98" t="s">
        <v>2960</v>
      </c>
      <c r="E2224" s="99">
        <v>42649</v>
      </c>
      <c r="F2224" s="99">
        <v>42674</v>
      </c>
      <c r="G2224" s="100">
        <f t="shared" ca="1" si="7562"/>
        <v>0</v>
      </c>
      <c r="H2224" s="96" t="s">
        <v>74</v>
      </c>
      <c r="I2224" s="96" t="s">
        <v>3160</v>
      </c>
      <c r="J2224" s="96" t="s">
        <v>3161</v>
      </c>
      <c r="K2224" s="101" t="str">
        <f t="shared" ca="1" si="7563"/>
        <v>Completed</v>
      </c>
      <c r="L2224" s="97" t="s">
        <v>2120</v>
      </c>
      <c r="M2224" s="97" t="s">
        <v>58</v>
      </c>
      <c r="N2224" s="97" t="s">
        <v>173</v>
      </c>
      <c r="O2224" s="97" t="s">
        <v>60</v>
      </c>
      <c r="P2224" s="97" t="s">
        <v>61</v>
      </c>
      <c r="Q2224" s="97" t="s">
        <v>62</v>
      </c>
      <c r="R2224" s="102">
        <v>0.25</v>
      </c>
      <c r="S2224" s="102">
        <v>2</v>
      </c>
      <c r="T2224" s="103">
        <v>2000000</v>
      </c>
      <c r="U2224" s="103">
        <v>2000533</v>
      </c>
      <c r="V2224" s="101">
        <f t="shared" si="7564"/>
        <v>0</v>
      </c>
      <c r="W2224" s="101">
        <f t="shared" si="7565"/>
        <v>2000000</v>
      </c>
      <c r="X2224" s="103">
        <v>728</v>
      </c>
      <c r="Y2224" s="104">
        <f t="shared" si="7566"/>
        <v>3.6390301984521125E-4</v>
      </c>
      <c r="Z2224" s="105">
        <f t="shared" si="7567"/>
        <v>5.49596978021978</v>
      </c>
      <c r="AA2224" s="106">
        <f t="shared" si="7568"/>
        <v>500</v>
      </c>
      <c r="AB2224" s="107">
        <f t="shared" si="7569"/>
        <v>500</v>
      </c>
      <c r="AC2224" s="106">
        <f t="shared" si="7570"/>
        <v>0</v>
      </c>
      <c r="AD2224" s="108">
        <f t="shared" si="7571"/>
        <v>4000</v>
      </c>
      <c r="AE2224" s="298">
        <f>IF((SUMIF($J$7:$J$1048576,J2224,$U$7:$U$1048576))&gt;(SUMIF($J$7:$J$1048576,J2224,$T$7:$T$1048576)),AD2224,(IF(O2224="cpv",(U2224*S2224),(U2224*S2224/1000))))</f>
        <v>4001.0659999999998</v>
      </c>
      <c r="AF2224" s="109">
        <f t="shared" si="7572"/>
        <v>1.0659999999998035</v>
      </c>
      <c r="AG2224" s="109">
        <v>0</v>
      </c>
      <c r="AH2224" s="765">
        <f t="shared" si="7573"/>
        <v>3501.0659999999998</v>
      </c>
      <c r="AI2224" s="110">
        <f t="shared" si="7574"/>
        <v>0.87503330362458409</v>
      </c>
      <c r="AK2224"/>
    </row>
    <row r="2225" spans="1:37" ht="15" hidden="1" customHeight="1" x14ac:dyDescent="0.3">
      <c r="A2225" s="96" t="s">
        <v>3152</v>
      </c>
      <c r="B2225" s="97">
        <v>2016</v>
      </c>
      <c r="C2225" s="97">
        <v>10</v>
      </c>
      <c r="D2225" s="98" t="s">
        <v>2960</v>
      </c>
      <c r="E2225" s="99">
        <v>42649</v>
      </c>
      <c r="F2225" s="99">
        <v>42674</v>
      </c>
      <c r="G2225" s="100">
        <f t="shared" ca="1" si="7562"/>
        <v>0</v>
      </c>
      <c r="H2225" s="96" t="s">
        <v>74</v>
      </c>
      <c r="I2225" s="96" t="s">
        <v>3160</v>
      </c>
      <c r="J2225" s="96" t="s">
        <v>3161</v>
      </c>
      <c r="K2225" s="101" t="str">
        <f t="shared" ca="1" si="7563"/>
        <v>Completed</v>
      </c>
      <c r="L2225" s="97" t="s">
        <v>1773</v>
      </c>
      <c r="M2225" s="97" t="s">
        <v>58</v>
      </c>
      <c r="N2225" s="97" t="s">
        <v>173</v>
      </c>
      <c r="O2225" s="97" t="s">
        <v>60</v>
      </c>
      <c r="P2225" s="97" t="s">
        <v>61</v>
      </c>
      <c r="Q2225" s="97" t="s">
        <v>62</v>
      </c>
      <c r="R2225" s="102">
        <v>0.35</v>
      </c>
      <c r="S2225" s="102">
        <v>2</v>
      </c>
      <c r="T2225" s="103">
        <v>3000000</v>
      </c>
      <c r="U2225" s="103">
        <v>3000383</v>
      </c>
      <c r="V2225" s="101">
        <f t="shared" si="7564"/>
        <v>0</v>
      </c>
      <c r="W2225" s="101">
        <f t="shared" si="7565"/>
        <v>3000000</v>
      </c>
      <c r="X2225" s="103">
        <v>5406</v>
      </c>
      <c r="Y2225" s="104">
        <f t="shared" si="7566"/>
        <v>1.8017699740333151E-3</v>
      </c>
      <c r="Z2225" s="105">
        <f t="shared" si="7567"/>
        <v>1.1100196078431372</v>
      </c>
      <c r="AA2225" s="106">
        <f t="shared" si="7568"/>
        <v>1050</v>
      </c>
      <c r="AB2225" s="107">
        <f t="shared" si="7569"/>
        <v>1050</v>
      </c>
      <c r="AC2225" s="106">
        <f t="shared" si="7570"/>
        <v>0</v>
      </c>
      <c r="AD2225" s="108">
        <f t="shared" si="7571"/>
        <v>6000</v>
      </c>
      <c r="AE2225" s="298">
        <f>IF((SUMIF($J$7:$J$1048576,J2225,$U$7:$U$1048576))&gt;(SUMIF($J$7:$J$1048576,J2225,$T$7:$T$1048576)),AD2225,(IF(O2225="cpv",(U2225*S2225),(U2225*S2225/1000))))</f>
        <v>6000.7659999999996</v>
      </c>
      <c r="AF2225" s="109">
        <f t="shared" si="7572"/>
        <v>0.76599999999962165</v>
      </c>
      <c r="AG2225" s="109">
        <v>0</v>
      </c>
      <c r="AH2225" s="765">
        <f t="shared" si="7573"/>
        <v>4950.7659999999996</v>
      </c>
      <c r="AI2225" s="110">
        <f t="shared" si="7574"/>
        <v>0.82502233881474463</v>
      </c>
      <c r="AK2225"/>
    </row>
    <row r="2226" spans="1:37" ht="15" hidden="1" customHeight="1" x14ac:dyDescent="0.3">
      <c r="A2226" s="96" t="s">
        <v>3153</v>
      </c>
      <c r="B2226" s="97">
        <v>2016</v>
      </c>
      <c r="C2226" s="97">
        <v>10</v>
      </c>
      <c r="D2226" s="98" t="s">
        <v>2960</v>
      </c>
      <c r="E2226" s="99">
        <v>42649</v>
      </c>
      <c r="F2226" s="99">
        <v>42674</v>
      </c>
      <c r="G2226" s="100">
        <f t="shared" ca="1" si="7562"/>
        <v>0</v>
      </c>
      <c r="H2226" s="96" t="s">
        <v>74</v>
      </c>
      <c r="I2226" s="96" t="s">
        <v>3160</v>
      </c>
      <c r="J2226" s="96" t="s">
        <v>3161</v>
      </c>
      <c r="K2226" s="101" t="str">
        <f t="shared" ca="1" si="7563"/>
        <v>Completed</v>
      </c>
      <c r="L2226" s="97" t="s">
        <v>57</v>
      </c>
      <c r="M2226" s="97" t="s">
        <v>58</v>
      </c>
      <c r="N2226" s="97" t="s">
        <v>173</v>
      </c>
      <c r="O2226" s="97" t="s">
        <v>60</v>
      </c>
      <c r="P2226" s="97" t="s">
        <v>61</v>
      </c>
      <c r="Q2226" s="97" t="s">
        <v>62</v>
      </c>
      <c r="R2226" s="102">
        <v>0.5</v>
      </c>
      <c r="S2226" s="102">
        <v>2</v>
      </c>
      <c r="T2226" s="103">
        <v>4000000</v>
      </c>
      <c r="U2226" s="103">
        <v>3876666</v>
      </c>
      <c r="V2226" s="101">
        <f t="shared" si="7564"/>
        <v>123334</v>
      </c>
      <c r="W2226" s="101">
        <f t="shared" si="7565"/>
        <v>3876666</v>
      </c>
      <c r="X2226" s="103"/>
      <c r="Y2226" s="104">
        <f t="shared" si="7566"/>
        <v>0</v>
      </c>
      <c r="Z2226" s="105" t="e">
        <f t="shared" si="7567"/>
        <v>#DIV/0!</v>
      </c>
      <c r="AA2226" s="106">
        <f t="shared" si="7568"/>
        <v>2000</v>
      </c>
      <c r="AB2226" s="107">
        <f t="shared" si="7569"/>
        <v>1938.3330000000001</v>
      </c>
      <c r="AC2226" s="106">
        <f t="shared" si="7570"/>
        <v>-61.666999999999916</v>
      </c>
      <c r="AD2226" s="108">
        <f t="shared" si="7571"/>
        <v>8000</v>
      </c>
      <c r="AE2226" s="298">
        <v>5000</v>
      </c>
      <c r="AF2226" s="109">
        <f t="shared" si="7572"/>
        <v>-3000</v>
      </c>
      <c r="AG2226" s="109">
        <v>0</v>
      </c>
      <c r="AH2226" s="765">
        <f t="shared" si="7573"/>
        <v>3061.6669999999999</v>
      </c>
      <c r="AI2226" s="110">
        <f t="shared" si="7574"/>
        <v>0.61233340000000003</v>
      </c>
      <c r="AK2226"/>
    </row>
    <row r="2227" spans="1:37" ht="15" hidden="1" customHeight="1" x14ac:dyDescent="0.3">
      <c r="A2227" s="96" t="s">
        <v>3154</v>
      </c>
      <c r="B2227" s="97">
        <v>2016</v>
      </c>
      <c r="C2227" s="97">
        <v>10</v>
      </c>
      <c r="D2227" s="98" t="s">
        <v>2960</v>
      </c>
      <c r="E2227" s="99">
        <v>42649</v>
      </c>
      <c r="F2227" s="99">
        <v>42674</v>
      </c>
      <c r="G2227" s="100">
        <f t="shared" ca="1" si="7562"/>
        <v>0</v>
      </c>
      <c r="H2227" s="96" t="s">
        <v>74</v>
      </c>
      <c r="I2227" s="96" t="s">
        <v>3160</v>
      </c>
      <c r="J2227" s="96" t="s">
        <v>3161</v>
      </c>
      <c r="K2227" s="101" t="str">
        <f t="shared" ca="1" si="7563"/>
        <v>Completed</v>
      </c>
      <c r="L2227" s="97" t="s">
        <v>2386</v>
      </c>
      <c r="M2227" s="97" t="s">
        <v>58</v>
      </c>
      <c r="N2227" s="97" t="s">
        <v>173</v>
      </c>
      <c r="O2227" s="97" t="s">
        <v>60</v>
      </c>
      <c r="P2227" s="97" t="s">
        <v>61</v>
      </c>
      <c r="Q2227" s="97" t="s">
        <v>62</v>
      </c>
      <c r="R2227" s="102">
        <v>0.3</v>
      </c>
      <c r="S2227" s="102">
        <v>2</v>
      </c>
      <c r="T2227" s="103">
        <v>6000000</v>
      </c>
      <c r="U2227" s="103">
        <v>6001209</v>
      </c>
      <c r="V2227" s="101">
        <f t="shared" si="7564"/>
        <v>0</v>
      </c>
      <c r="W2227" s="101">
        <f t="shared" si="7565"/>
        <v>6000000</v>
      </c>
      <c r="X2227" s="103">
        <v>836</v>
      </c>
      <c r="Y2227" s="104">
        <f t="shared" si="7566"/>
        <v>1.3930526332277379E-4</v>
      </c>
      <c r="Z2227" s="105">
        <f t="shared" si="7567"/>
        <v>5.9808612440191391</v>
      </c>
      <c r="AA2227" s="106">
        <f t="shared" si="7568"/>
        <v>1800</v>
      </c>
      <c r="AB2227" s="107">
        <f t="shared" si="7569"/>
        <v>1800</v>
      </c>
      <c r="AC2227" s="106">
        <f t="shared" si="7570"/>
        <v>0</v>
      </c>
      <c r="AD2227" s="108">
        <f t="shared" si="7571"/>
        <v>12000</v>
      </c>
      <c r="AE2227" s="298">
        <v>5000</v>
      </c>
      <c r="AF2227" s="109">
        <f t="shared" si="7572"/>
        <v>-7000</v>
      </c>
      <c r="AG2227" s="109">
        <v>0</v>
      </c>
      <c r="AH2227" s="765">
        <f t="shared" si="7573"/>
        <v>3200</v>
      </c>
      <c r="AI2227" s="110">
        <f t="shared" si="7574"/>
        <v>0.64</v>
      </c>
      <c r="AK2227"/>
    </row>
    <row r="2228" spans="1:37" ht="15" hidden="1" customHeight="1" x14ac:dyDescent="0.3">
      <c r="A2228" s="96" t="s">
        <v>3155</v>
      </c>
      <c r="B2228" s="97">
        <v>2016</v>
      </c>
      <c r="C2228" s="97">
        <v>10</v>
      </c>
      <c r="D2228" s="98" t="s">
        <v>2960</v>
      </c>
      <c r="E2228" s="99">
        <v>42649</v>
      </c>
      <c r="F2228" s="99">
        <v>42674</v>
      </c>
      <c r="G2228" s="100">
        <f t="shared" ca="1" si="7562"/>
        <v>0</v>
      </c>
      <c r="H2228" s="96" t="s">
        <v>74</v>
      </c>
      <c r="I2228" s="96" t="s">
        <v>3160</v>
      </c>
      <c r="J2228" s="96" t="s">
        <v>3161</v>
      </c>
      <c r="K2228" s="101" t="str">
        <f t="shared" ca="1" si="7563"/>
        <v>Completed</v>
      </c>
      <c r="L2228" s="97" t="s">
        <v>89</v>
      </c>
      <c r="M2228" s="97" t="s">
        <v>58</v>
      </c>
      <c r="N2228" s="97" t="s">
        <v>173</v>
      </c>
      <c r="O2228" s="97" t="s">
        <v>60</v>
      </c>
      <c r="P2228" s="97" t="s">
        <v>61</v>
      </c>
      <c r="Q2228" s="97" t="s">
        <v>62</v>
      </c>
      <c r="R2228" s="102">
        <v>0.1</v>
      </c>
      <c r="S2228" s="102">
        <v>2</v>
      </c>
      <c r="T2228" s="103">
        <v>1000000</v>
      </c>
      <c r="U2228" s="103">
        <v>1131837</v>
      </c>
      <c r="V2228" s="101">
        <f t="shared" si="7564"/>
        <v>0</v>
      </c>
      <c r="W2228" s="101">
        <f t="shared" si="7565"/>
        <v>1000000</v>
      </c>
      <c r="X2228" s="103"/>
      <c r="Y2228" s="104">
        <f t="shared" si="7566"/>
        <v>0</v>
      </c>
      <c r="Z2228" s="105" t="e">
        <f t="shared" si="7567"/>
        <v>#DIV/0!</v>
      </c>
      <c r="AA2228" s="106">
        <f t="shared" si="7568"/>
        <v>100</v>
      </c>
      <c r="AB2228" s="107">
        <f t="shared" si="7569"/>
        <v>100</v>
      </c>
      <c r="AC2228" s="106">
        <f t="shared" si="7570"/>
        <v>0</v>
      </c>
      <c r="AD2228" s="108">
        <f t="shared" si="7571"/>
        <v>2000</v>
      </c>
      <c r="AE2228" s="298">
        <v>2000</v>
      </c>
      <c r="AF2228" s="109">
        <f t="shared" si="7572"/>
        <v>0</v>
      </c>
      <c r="AG2228" s="109">
        <v>0</v>
      </c>
      <c r="AH2228" s="765">
        <f t="shared" si="7573"/>
        <v>1900</v>
      </c>
      <c r="AI2228" s="110">
        <f t="shared" si="7574"/>
        <v>0.95</v>
      </c>
      <c r="AK2228"/>
    </row>
    <row r="2229" spans="1:37" ht="15" hidden="1" customHeight="1" x14ac:dyDescent="0.3">
      <c r="A2229" s="96" t="s">
        <v>3156</v>
      </c>
      <c r="B2229" s="97">
        <v>2016</v>
      </c>
      <c r="C2229" s="97">
        <v>10</v>
      </c>
      <c r="D2229" s="98" t="s">
        <v>2960</v>
      </c>
      <c r="E2229" s="99">
        <v>42649</v>
      </c>
      <c r="F2229" s="99">
        <v>42674</v>
      </c>
      <c r="G2229" s="100">
        <f t="shared" ca="1" si="7562"/>
        <v>0</v>
      </c>
      <c r="H2229" s="96" t="s">
        <v>74</v>
      </c>
      <c r="I2229" s="96" t="s">
        <v>3160</v>
      </c>
      <c r="J2229" s="96" t="s">
        <v>3161</v>
      </c>
      <c r="K2229" s="101" t="str">
        <f t="shared" ca="1" si="7563"/>
        <v>Completed</v>
      </c>
      <c r="L2229" s="97" t="s">
        <v>92</v>
      </c>
      <c r="M2229" s="97" t="s">
        <v>58</v>
      </c>
      <c r="N2229" s="97" t="s">
        <v>173</v>
      </c>
      <c r="O2229" s="97" t="s">
        <v>60</v>
      </c>
      <c r="P2229" s="97" t="s">
        <v>61</v>
      </c>
      <c r="Q2229" s="97" t="s">
        <v>62</v>
      </c>
      <c r="R2229" s="102">
        <v>0.1</v>
      </c>
      <c r="S2229" s="102">
        <v>2</v>
      </c>
      <c r="T2229" s="103">
        <v>1000000</v>
      </c>
      <c r="U2229" s="103">
        <v>0</v>
      </c>
      <c r="V2229" s="101">
        <f t="shared" si="7564"/>
        <v>1000000</v>
      </c>
      <c r="W2229" s="101">
        <f t="shared" si="7565"/>
        <v>0</v>
      </c>
      <c r="X2229" s="103"/>
      <c r="Y2229" s="104" t="e">
        <f t="shared" si="7566"/>
        <v>#DIV/0!</v>
      </c>
      <c r="Z2229" s="105" t="e">
        <f t="shared" si="7567"/>
        <v>#DIV/0!</v>
      </c>
      <c r="AA2229" s="106">
        <f t="shared" si="7568"/>
        <v>100</v>
      </c>
      <c r="AB2229" s="107">
        <f t="shared" si="7569"/>
        <v>0</v>
      </c>
      <c r="AC2229" s="106">
        <f t="shared" si="7570"/>
        <v>-100</v>
      </c>
      <c r="AD2229" s="108">
        <f t="shared" si="7571"/>
        <v>2000</v>
      </c>
      <c r="AE2229" s="298">
        <f>IF((SUMIF($J$7:$J$1048576,J2229,$U$7:$U$1048576))&gt;(SUMIF($J$7:$J$1048576,J2229,$T$7:$T$1048576)),AD2229,(IF(O2229="cpv",(U2229*S2229),(U2229*S2229/1000))))</f>
        <v>0</v>
      </c>
      <c r="AF2229" s="109">
        <f t="shared" si="7572"/>
        <v>-2000</v>
      </c>
      <c r="AG2229" s="109">
        <v>0</v>
      </c>
      <c r="AH2229" s="765">
        <f t="shared" si="7573"/>
        <v>0</v>
      </c>
      <c r="AI2229" s="110" t="e">
        <f t="shared" si="7574"/>
        <v>#DIV/0!</v>
      </c>
      <c r="AK2229"/>
    </row>
    <row r="2230" spans="1:37" ht="15" hidden="1" customHeight="1" x14ac:dyDescent="0.3">
      <c r="A2230" s="96" t="s">
        <v>3157</v>
      </c>
      <c r="B2230" s="97">
        <v>2016</v>
      </c>
      <c r="C2230" s="97">
        <v>10</v>
      </c>
      <c r="D2230" s="98" t="s">
        <v>2960</v>
      </c>
      <c r="E2230" s="99">
        <v>42649</v>
      </c>
      <c r="F2230" s="99">
        <v>42674</v>
      </c>
      <c r="G2230" s="100">
        <f t="shared" ca="1" si="7562"/>
        <v>0</v>
      </c>
      <c r="H2230" s="96" t="s">
        <v>74</v>
      </c>
      <c r="I2230" s="96" t="s">
        <v>3160</v>
      </c>
      <c r="J2230" s="96" t="s">
        <v>3161</v>
      </c>
      <c r="K2230" s="101" t="str">
        <f t="shared" ca="1" si="7563"/>
        <v>Completed</v>
      </c>
      <c r="L2230" s="97" t="s">
        <v>68</v>
      </c>
      <c r="M2230" s="97" t="s">
        <v>58</v>
      </c>
      <c r="N2230" s="97" t="s">
        <v>173</v>
      </c>
      <c r="O2230" s="97" t="s">
        <v>60</v>
      </c>
      <c r="P2230" s="97" t="s">
        <v>61</v>
      </c>
      <c r="Q2230" s="97" t="s">
        <v>62</v>
      </c>
      <c r="R2230" s="102">
        <v>1</v>
      </c>
      <c r="S2230" s="102">
        <v>2</v>
      </c>
      <c r="T2230" s="103">
        <v>2000000</v>
      </c>
      <c r="U2230" s="103">
        <v>1993583</v>
      </c>
      <c r="V2230" s="101">
        <f t="shared" si="7564"/>
        <v>6417</v>
      </c>
      <c r="W2230" s="101">
        <f t="shared" si="7565"/>
        <v>1993583</v>
      </c>
      <c r="X2230" s="103"/>
      <c r="Y2230" s="104">
        <f t="shared" si="7566"/>
        <v>0</v>
      </c>
      <c r="Z2230" s="105" t="e">
        <f t="shared" si="7567"/>
        <v>#DIV/0!</v>
      </c>
      <c r="AA2230" s="106">
        <f t="shared" si="7568"/>
        <v>2000</v>
      </c>
      <c r="AB2230" s="107">
        <f t="shared" si="7569"/>
        <v>1993.5830000000001</v>
      </c>
      <c r="AC2230" s="106">
        <f t="shared" si="7570"/>
        <v>-6.4169999999999163</v>
      </c>
      <c r="AD2230" s="108">
        <f t="shared" si="7571"/>
        <v>4000</v>
      </c>
      <c r="AE2230" s="298">
        <v>2500</v>
      </c>
      <c r="AF2230" s="109">
        <f t="shared" si="7572"/>
        <v>-1500</v>
      </c>
      <c r="AG2230" s="109">
        <v>0</v>
      </c>
      <c r="AH2230" s="765">
        <f t="shared" si="7573"/>
        <v>506.41699999999992</v>
      </c>
      <c r="AI2230" s="110">
        <f t="shared" si="7574"/>
        <v>0.20256679999999996</v>
      </c>
      <c r="AK2230"/>
    </row>
    <row r="2231" spans="1:37" ht="15" hidden="1" customHeight="1" x14ac:dyDescent="0.3">
      <c r="A2231" s="96" t="s">
        <v>3156</v>
      </c>
      <c r="B2231" s="97">
        <v>2016</v>
      </c>
      <c r="C2231" s="97">
        <v>10</v>
      </c>
      <c r="D2231" s="98" t="s">
        <v>2960</v>
      </c>
      <c r="E2231" s="99">
        <v>42649</v>
      </c>
      <c r="F2231" s="99">
        <v>42674</v>
      </c>
      <c r="G2231" s="100">
        <f t="shared" ref="G2231:G2242" ca="1" si="7575">IF($N$1&gt;F2231,0,(F2231-$N$1))</f>
        <v>0</v>
      </c>
      <c r="H2231" s="96" t="s">
        <v>74</v>
      </c>
      <c r="I2231" s="96" t="s">
        <v>3160</v>
      </c>
      <c r="J2231" s="96" t="s">
        <v>3161</v>
      </c>
      <c r="K2231" s="101" t="str">
        <f t="shared" ref="K2231:K2242" ca="1" si="7576">IF(F2231=0,$L$3,(IF(G2231=0,$L$1,$L$2)))</f>
        <v>Completed</v>
      </c>
      <c r="L2231" s="97" t="s">
        <v>92</v>
      </c>
      <c r="M2231" s="97" t="s">
        <v>58</v>
      </c>
      <c r="N2231" s="97" t="s">
        <v>173</v>
      </c>
      <c r="O2231" s="97" t="s">
        <v>60</v>
      </c>
      <c r="P2231" s="97" t="s">
        <v>61</v>
      </c>
      <c r="Q2231" s="97" t="s">
        <v>62</v>
      </c>
      <c r="R2231" s="582">
        <v>0.1</v>
      </c>
      <c r="S2231" s="102">
        <v>2</v>
      </c>
      <c r="T2231" s="103">
        <v>1000000</v>
      </c>
      <c r="U2231" s="103">
        <v>1000000</v>
      </c>
      <c r="V2231" s="101">
        <f t="shared" ref="V2231:V2242" si="7577">IF(U2231&gt;T2231,0,T2231-U2231)</f>
        <v>0</v>
      </c>
      <c r="W2231" s="101">
        <f t="shared" ref="W2231:W2242" si="7578">IF(U2231&gt;T2231,T2231,U2231)</f>
        <v>1000000</v>
      </c>
      <c r="X2231" s="103"/>
      <c r="Y2231" s="104">
        <f t="shared" ref="Y2231:Y2242" si="7579">X2231/U2231</f>
        <v>0</v>
      </c>
      <c r="Z2231" s="105" t="e">
        <f t="shared" ref="Z2231:Z2242" si="7580">AE2231/X2231</f>
        <v>#DIV/0!</v>
      </c>
      <c r="AA2231" s="106">
        <f t="shared" ref="AA2231:AA2242" si="7581">IF(O2231="cpv",(T2231*R2231),(T2231/1000*R2231))</f>
        <v>100</v>
      </c>
      <c r="AB2231" s="107">
        <f t="shared" ref="AB2231:AB2242" si="7582">IF(O2231="cpv",(IF(V2231&gt;0,U2231*R2231,AA2231)),(IF(V2231&gt;0,U2231/1000*R2231,AA2231)))</f>
        <v>100</v>
      </c>
      <c r="AC2231" s="106">
        <f t="shared" ref="AC2231:AC2242" si="7583">AB2231-AA2231</f>
        <v>0</v>
      </c>
      <c r="AD2231" s="108">
        <f t="shared" ref="AD2231:AD2242" si="7584">IF(O2231="cpv",(T2231*S2231),(T2231/1000*S2231))</f>
        <v>2000</v>
      </c>
      <c r="AE2231" s="298">
        <f>IF((SUMIF($J$7:$J$1048576,J2231,$U$7:$U$1048576))&gt;(SUMIF($J$7:$J$1048576,J2231,$T$7:$T$1048576)),AD2231,(IF(O2231="cpv",(U2231*S2231),(U2231*S2231/1000))))</f>
        <v>2000</v>
      </c>
      <c r="AF2231" s="109">
        <f t="shared" ref="AF2231:AF2242" si="7585">AE2231-AD2231</f>
        <v>0</v>
      </c>
      <c r="AG2231" s="109">
        <v>0</v>
      </c>
      <c r="AH2231" s="765">
        <f t="shared" ref="AH2231:AH2242" si="7586">AE2231-AB2231-AG2231</f>
        <v>1900</v>
      </c>
      <c r="AI2231" s="110">
        <f t="shared" ref="AI2231:AI2242" si="7587">AH2231/AE2231</f>
        <v>0.95</v>
      </c>
      <c r="AK2231"/>
    </row>
    <row r="2232" spans="1:37" ht="15" hidden="1" customHeight="1" x14ac:dyDescent="0.3">
      <c r="A2232" s="96" t="s">
        <v>3158</v>
      </c>
      <c r="B2232" s="97">
        <v>2016</v>
      </c>
      <c r="C2232" s="97">
        <v>10</v>
      </c>
      <c r="D2232" s="98" t="s">
        <v>2960</v>
      </c>
      <c r="E2232" s="99">
        <v>42649</v>
      </c>
      <c r="F2232" s="99">
        <v>42674</v>
      </c>
      <c r="G2232" s="100">
        <f t="shared" ca="1" si="7575"/>
        <v>0</v>
      </c>
      <c r="H2232" s="96" t="s">
        <v>74</v>
      </c>
      <c r="I2232" s="96" t="s">
        <v>3160</v>
      </c>
      <c r="J2232" s="96" t="s">
        <v>3161</v>
      </c>
      <c r="K2232" s="101" t="str">
        <f t="shared" ca="1" si="7576"/>
        <v>Completed</v>
      </c>
      <c r="L2232" s="97" t="s">
        <v>155</v>
      </c>
      <c r="M2232" s="97" t="s">
        <v>58</v>
      </c>
      <c r="N2232" s="97" t="s">
        <v>173</v>
      </c>
      <c r="O2232" s="97" t="s">
        <v>42</v>
      </c>
      <c r="P2232" s="97" t="s">
        <v>61</v>
      </c>
      <c r="Q2232" s="97" t="s">
        <v>62</v>
      </c>
      <c r="R2232" s="102">
        <v>0.3</v>
      </c>
      <c r="S2232" s="102">
        <v>2</v>
      </c>
      <c r="T2232" s="103">
        <v>4000</v>
      </c>
      <c r="U2232" s="103">
        <v>3998</v>
      </c>
      <c r="V2232" s="101">
        <f t="shared" si="7577"/>
        <v>2</v>
      </c>
      <c r="W2232" s="101">
        <f t="shared" si="7578"/>
        <v>3998</v>
      </c>
      <c r="X2232" s="103"/>
      <c r="Y2232" s="104">
        <f t="shared" si="7579"/>
        <v>0</v>
      </c>
      <c r="Z2232" s="105" t="e">
        <f t="shared" si="7580"/>
        <v>#DIV/0!</v>
      </c>
      <c r="AA2232" s="106">
        <f t="shared" si="7581"/>
        <v>1.2</v>
      </c>
      <c r="AB2232" s="107">
        <v>1200</v>
      </c>
      <c r="AC2232" s="106">
        <f t="shared" si="7583"/>
        <v>1198.8</v>
      </c>
      <c r="AD2232" s="108">
        <f t="shared" si="7584"/>
        <v>8</v>
      </c>
      <c r="AE2232" s="298">
        <f>IF((SUMIF($J$7:$J$1048576,J2232,$U$7:$U$1048576))&gt;(SUMIF($J$7:$J$1048576,J2232,$T$7:$T$1048576)),AD2232,(IF(O2232="cpv",(U2232*S2232),(U2232*S2232/1000))))</f>
        <v>7.9960000000000004</v>
      </c>
      <c r="AF2232" s="109">
        <f t="shared" si="7585"/>
        <v>-3.9999999999995595E-3</v>
      </c>
      <c r="AG2232" s="109">
        <v>0</v>
      </c>
      <c r="AH2232" s="765">
        <f t="shared" si="7586"/>
        <v>-1192.0039999999999</v>
      </c>
      <c r="AI2232" s="110">
        <f t="shared" si="7587"/>
        <v>-149.07503751875936</v>
      </c>
      <c r="AK2232"/>
    </row>
    <row r="2233" spans="1:37" ht="15" hidden="1" customHeight="1" thickBot="1" x14ac:dyDescent="0.3">
      <c r="A2233" s="328" t="s">
        <v>3159</v>
      </c>
      <c r="B2233" s="324">
        <v>2016</v>
      </c>
      <c r="C2233" s="324">
        <v>10</v>
      </c>
      <c r="D2233" s="325" t="s">
        <v>2960</v>
      </c>
      <c r="E2233" s="326">
        <v>42649</v>
      </c>
      <c r="F2233" s="326">
        <v>42674</v>
      </c>
      <c r="G2233" s="327">
        <f t="shared" ca="1" si="7575"/>
        <v>0</v>
      </c>
      <c r="H2233" s="328" t="s">
        <v>74</v>
      </c>
      <c r="I2233" s="328" t="s">
        <v>3160</v>
      </c>
      <c r="J2233" s="328" t="s">
        <v>3161</v>
      </c>
      <c r="K2233" s="329" t="str">
        <f t="shared" ca="1" si="7576"/>
        <v>Completed</v>
      </c>
      <c r="L2233" s="324" t="s">
        <v>666</v>
      </c>
      <c r="M2233" s="324" t="s">
        <v>58</v>
      </c>
      <c r="N2233" s="324" t="s">
        <v>173</v>
      </c>
      <c r="O2233" s="324" t="s">
        <v>42</v>
      </c>
      <c r="P2233" s="324" t="s">
        <v>61</v>
      </c>
      <c r="Q2233" s="324" t="s">
        <v>62</v>
      </c>
      <c r="R2233" s="330">
        <v>0.2</v>
      </c>
      <c r="S2233" s="330">
        <v>2</v>
      </c>
      <c r="T2233" s="331">
        <v>1000</v>
      </c>
      <c r="U2233" s="331">
        <v>1053</v>
      </c>
      <c r="V2233" s="329">
        <f t="shared" si="7577"/>
        <v>0</v>
      </c>
      <c r="W2233" s="329">
        <f t="shared" si="7578"/>
        <v>1000</v>
      </c>
      <c r="X2233" s="331"/>
      <c r="Y2233" s="332">
        <f t="shared" si="7579"/>
        <v>0</v>
      </c>
      <c r="Z2233" s="333" t="e">
        <f t="shared" si="7580"/>
        <v>#DIV/0!</v>
      </c>
      <c r="AA2233" s="334">
        <f t="shared" si="7581"/>
        <v>0.2</v>
      </c>
      <c r="AB2233" s="335">
        <v>200</v>
      </c>
      <c r="AC2233" s="334">
        <f t="shared" si="7583"/>
        <v>199.8</v>
      </c>
      <c r="AD2233" s="336">
        <f t="shared" si="7584"/>
        <v>2</v>
      </c>
      <c r="AE2233" s="337">
        <f>IF((SUMIF($J$7:$J$1048576,J2233,$U$7:$U$1048576))&gt;(SUMIF($J$7:$J$1048576,J2233,$T$7:$T$1048576)),AD2233,(IF(O2233="cpv",(U2233*S2233),(U2233*S2233/1000))))</f>
        <v>2.1059999999999999</v>
      </c>
      <c r="AF2233" s="338">
        <f t="shared" si="7585"/>
        <v>0.10599999999999987</v>
      </c>
      <c r="AG2233" s="338">
        <v>0</v>
      </c>
      <c r="AH2233" s="580">
        <f t="shared" si="7586"/>
        <v>-197.89400000000001</v>
      </c>
      <c r="AI2233" s="339">
        <f t="shared" si="7587"/>
        <v>-93.966761633428305</v>
      </c>
      <c r="AK2233"/>
    </row>
    <row r="2234" spans="1:37" ht="15" hidden="1" customHeight="1" x14ac:dyDescent="0.3">
      <c r="A2234" s="115" t="s">
        <v>3162</v>
      </c>
      <c r="B2234" s="111">
        <v>2016</v>
      </c>
      <c r="C2234" s="111">
        <v>10</v>
      </c>
      <c r="D2234" s="112" t="s">
        <v>2960</v>
      </c>
      <c r="E2234" s="113">
        <v>42650</v>
      </c>
      <c r="F2234" s="113">
        <v>42657</v>
      </c>
      <c r="G2234" s="114">
        <f t="shared" ca="1" si="7575"/>
        <v>0</v>
      </c>
      <c r="H2234" s="115" t="s">
        <v>54</v>
      </c>
      <c r="I2234" s="115" t="s">
        <v>55</v>
      </c>
      <c r="J2234" s="115" t="s">
        <v>3163</v>
      </c>
      <c r="K2234" s="116" t="str">
        <f t="shared" ca="1" si="7576"/>
        <v>Completed</v>
      </c>
      <c r="L2234" s="111" t="s">
        <v>57</v>
      </c>
      <c r="M2234" s="111" t="s">
        <v>58</v>
      </c>
      <c r="N2234" s="111" t="s">
        <v>78</v>
      </c>
      <c r="O2234" s="111" t="s">
        <v>60</v>
      </c>
      <c r="P2234" s="111" t="s">
        <v>636</v>
      </c>
      <c r="Q2234" s="111" t="s">
        <v>636</v>
      </c>
      <c r="R2234" s="117">
        <v>3</v>
      </c>
      <c r="S2234" s="117">
        <v>7</v>
      </c>
      <c r="T2234" s="118">
        <v>1500000</v>
      </c>
      <c r="U2234" s="118">
        <v>1500024</v>
      </c>
      <c r="V2234" s="116">
        <f t="shared" si="7577"/>
        <v>0</v>
      </c>
      <c r="W2234" s="116">
        <f t="shared" si="7578"/>
        <v>1500000</v>
      </c>
      <c r="X2234" s="118"/>
      <c r="Y2234" s="119">
        <f t="shared" si="7579"/>
        <v>0</v>
      </c>
      <c r="Z2234" s="120" t="e">
        <f t="shared" si="7580"/>
        <v>#DIV/0!</v>
      </c>
      <c r="AA2234" s="121">
        <f t="shared" si="7581"/>
        <v>4500</v>
      </c>
      <c r="AB2234" s="122">
        <f t="shared" si="7582"/>
        <v>4500</v>
      </c>
      <c r="AC2234" s="121">
        <f t="shared" si="7583"/>
        <v>0</v>
      </c>
      <c r="AD2234" s="123">
        <f t="shared" si="7584"/>
        <v>10500</v>
      </c>
      <c r="AE2234" s="293">
        <v>10000</v>
      </c>
      <c r="AF2234" s="124">
        <f t="shared" si="7585"/>
        <v>-500</v>
      </c>
      <c r="AG2234" s="124">
        <v>0</v>
      </c>
      <c r="AH2234" s="764">
        <f t="shared" si="7586"/>
        <v>5500</v>
      </c>
      <c r="AI2234" s="125">
        <f t="shared" si="7587"/>
        <v>0.55000000000000004</v>
      </c>
      <c r="AK2234"/>
    </row>
    <row r="2235" spans="1:37" ht="15.75" hidden="1" customHeight="1" thickBot="1" x14ac:dyDescent="0.3">
      <c r="A2235" s="156" t="s">
        <v>3394</v>
      </c>
      <c r="B2235" s="157">
        <v>2016</v>
      </c>
      <c r="C2235" s="157">
        <v>10</v>
      </c>
      <c r="D2235" s="342" t="s">
        <v>2960</v>
      </c>
      <c r="E2235" s="159">
        <v>42650</v>
      </c>
      <c r="F2235" s="159">
        <v>42657</v>
      </c>
      <c r="G2235" s="343">
        <f t="shared" ca="1" si="7575"/>
        <v>0</v>
      </c>
      <c r="H2235" s="156" t="s">
        <v>54</v>
      </c>
      <c r="I2235" s="156" t="s">
        <v>55</v>
      </c>
      <c r="J2235" s="156" t="s">
        <v>3163</v>
      </c>
      <c r="K2235" s="344" t="str">
        <f t="shared" ca="1" si="7576"/>
        <v>Completed</v>
      </c>
      <c r="L2235" s="157" t="s">
        <v>64</v>
      </c>
      <c r="M2235" s="157" t="s">
        <v>58</v>
      </c>
      <c r="N2235" s="157" t="s">
        <v>78</v>
      </c>
      <c r="O2235" s="157" t="s">
        <v>60</v>
      </c>
      <c r="P2235" s="157" t="s">
        <v>636</v>
      </c>
      <c r="Q2235" s="157" t="s">
        <v>636</v>
      </c>
      <c r="R2235" s="158">
        <v>4</v>
      </c>
      <c r="S2235" s="158">
        <v>7</v>
      </c>
      <c r="T2235" s="345">
        <v>750000</v>
      </c>
      <c r="U2235" s="345">
        <v>750014</v>
      </c>
      <c r="V2235" s="344">
        <f t="shared" si="7577"/>
        <v>0</v>
      </c>
      <c r="W2235" s="344">
        <f t="shared" si="7578"/>
        <v>750000</v>
      </c>
      <c r="X2235" s="345">
        <v>378</v>
      </c>
      <c r="Y2235" s="346">
        <f t="shared" si="7579"/>
        <v>5.0399059217561275E-4</v>
      </c>
      <c r="Z2235" s="347">
        <f t="shared" si="7580"/>
        <v>8.3628835978835987</v>
      </c>
      <c r="AA2235" s="348">
        <f t="shared" si="7581"/>
        <v>3000</v>
      </c>
      <c r="AB2235" s="349">
        <f t="shared" si="7582"/>
        <v>3000</v>
      </c>
      <c r="AC2235" s="348">
        <f t="shared" si="7583"/>
        <v>0</v>
      </c>
      <c r="AD2235" s="350">
        <f t="shared" si="7584"/>
        <v>5250</v>
      </c>
      <c r="AE2235" s="351">
        <v>3161.17</v>
      </c>
      <c r="AF2235" s="352">
        <f t="shared" si="7585"/>
        <v>-2088.83</v>
      </c>
      <c r="AG2235" s="352">
        <v>0</v>
      </c>
      <c r="AH2235" s="766">
        <f t="shared" si="7586"/>
        <v>161.17000000000007</v>
      </c>
      <c r="AI2235" s="487">
        <f t="shared" si="7587"/>
        <v>5.0984287463186118E-2</v>
      </c>
      <c r="AK2235"/>
    </row>
    <row r="2236" spans="1:37" ht="15" hidden="1" customHeight="1" x14ac:dyDescent="0.3">
      <c r="A2236" s="96" t="s">
        <v>3164</v>
      </c>
      <c r="B2236" s="97">
        <v>2016</v>
      </c>
      <c r="C2236" s="97">
        <v>10</v>
      </c>
      <c r="D2236" s="98" t="s">
        <v>2960</v>
      </c>
      <c r="E2236" s="99">
        <v>42650</v>
      </c>
      <c r="F2236" s="99">
        <v>42653</v>
      </c>
      <c r="G2236" s="100">
        <f t="shared" ca="1" si="7575"/>
        <v>0</v>
      </c>
      <c r="H2236" s="96" t="s">
        <v>54</v>
      </c>
      <c r="I2236" s="96" t="s">
        <v>115</v>
      </c>
      <c r="J2236" s="96" t="s">
        <v>3168</v>
      </c>
      <c r="K2236" s="101" t="str">
        <f t="shared" ca="1" si="7576"/>
        <v>Completed</v>
      </c>
      <c r="L2236" s="97" t="s">
        <v>82</v>
      </c>
      <c r="M2236" s="97" t="s">
        <v>58</v>
      </c>
      <c r="N2236" s="97" t="s">
        <v>78</v>
      </c>
      <c r="O2236" s="97" t="s">
        <v>60</v>
      </c>
      <c r="P2236" s="97" t="s">
        <v>79</v>
      </c>
      <c r="Q2236" s="97" t="s">
        <v>79</v>
      </c>
      <c r="R2236" s="102">
        <v>0.5</v>
      </c>
      <c r="S2236" s="102">
        <v>4.25</v>
      </c>
      <c r="T2236" s="103">
        <v>1000000</v>
      </c>
      <c r="U2236" s="103">
        <v>999654</v>
      </c>
      <c r="V2236" s="101">
        <f t="shared" si="7577"/>
        <v>346</v>
      </c>
      <c r="W2236" s="101">
        <f t="shared" si="7578"/>
        <v>999654</v>
      </c>
      <c r="X2236" s="103">
        <v>16931</v>
      </c>
      <c r="Y2236" s="104">
        <f t="shared" si="7579"/>
        <v>1.6936860153613151E-2</v>
      </c>
      <c r="Z2236" s="105">
        <f t="shared" si="7580"/>
        <v>0.21669383084283267</v>
      </c>
      <c r="AA2236" s="106">
        <f t="shared" si="7581"/>
        <v>500</v>
      </c>
      <c r="AB2236" s="107">
        <f t="shared" si="7582"/>
        <v>499.827</v>
      </c>
      <c r="AC2236" s="106">
        <f t="shared" si="7583"/>
        <v>-0.17300000000000182</v>
      </c>
      <c r="AD2236" s="108">
        <f t="shared" si="7584"/>
        <v>4250</v>
      </c>
      <c r="AE2236" s="298">
        <v>3668.8432499999999</v>
      </c>
      <c r="AF2236" s="109">
        <f t="shared" si="7585"/>
        <v>-581.1567500000001</v>
      </c>
      <c r="AG2236" s="109">
        <v>0</v>
      </c>
      <c r="AH2236" s="765">
        <f t="shared" si="7586"/>
        <v>3169.0162499999997</v>
      </c>
      <c r="AI2236" s="110">
        <f t="shared" si="7587"/>
        <v>0.86376441675451787</v>
      </c>
      <c r="AK2236"/>
    </row>
    <row r="2237" spans="1:37" ht="15" hidden="1" customHeight="1" x14ac:dyDescent="0.3">
      <c r="A2237" s="96" t="s">
        <v>3165</v>
      </c>
      <c r="B2237" s="97">
        <v>2016</v>
      </c>
      <c r="C2237" s="97">
        <v>10</v>
      </c>
      <c r="D2237" s="98" t="s">
        <v>2960</v>
      </c>
      <c r="E2237" s="99">
        <v>42650</v>
      </c>
      <c r="F2237" s="99">
        <v>42653</v>
      </c>
      <c r="G2237" s="100">
        <f t="shared" ca="1" si="7575"/>
        <v>0</v>
      </c>
      <c r="H2237" s="96" t="s">
        <v>54</v>
      </c>
      <c r="I2237" s="96" t="s">
        <v>115</v>
      </c>
      <c r="J2237" s="96" t="s">
        <v>3168</v>
      </c>
      <c r="K2237" s="101" t="str">
        <f t="shared" ca="1" si="7576"/>
        <v>Completed</v>
      </c>
      <c r="L2237" s="97" t="s">
        <v>64</v>
      </c>
      <c r="M2237" s="97" t="s">
        <v>58</v>
      </c>
      <c r="N2237" s="97" t="s">
        <v>78</v>
      </c>
      <c r="O2237" s="97" t="s">
        <v>60</v>
      </c>
      <c r="P2237" s="97" t="s">
        <v>79</v>
      </c>
      <c r="Q2237" s="97" t="s">
        <v>79</v>
      </c>
      <c r="R2237" s="102">
        <v>2.5</v>
      </c>
      <c r="S2237" s="102">
        <v>4.25</v>
      </c>
      <c r="T2237" s="103">
        <v>400000</v>
      </c>
      <c r="U2237" s="103">
        <v>400034</v>
      </c>
      <c r="V2237" s="101">
        <f t="shared" si="7577"/>
        <v>0</v>
      </c>
      <c r="W2237" s="101">
        <f t="shared" si="7578"/>
        <v>400000</v>
      </c>
      <c r="X2237" s="103">
        <v>23097</v>
      </c>
      <c r="Y2237" s="104">
        <f t="shared" si="7579"/>
        <v>5.7737592304654105E-2</v>
      </c>
      <c r="Z2237" s="105">
        <f t="shared" si="7580"/>
        <v>7.3608888600251124E-2</v>
      </c>
      <c r="AA2237" s="106">
        <f t="shared" si="7581"/>
        <v>1000</v>
      </c>
      <c r="AB2237" s="107">
        <f t="shared" si="7582"/>
        <v>1000</v>
      </c>
      <c r="AC2237" s="106">
        <f t="shared" si="7583"/>
        <v>0</v>
      </c>
      <c r="AD2237" s="108">
        <f t="shared" si="7584"/>
        <v>1700</v>
      </c>
      <c r="AE2237" s="298">
        <f>IF((SUMIF($J$7:$J$1048576,J2237,$U$7:$U$1048576))&gt;(SUMIF($J$7:$J$1048576,J2237,$T$7:$T$1048576)),AD2237,(IF(O2237="cpv",(U2237*S2237),(U2237*S2237/1000))))</f>
        <v>1700.1445000000001</v>
      </c>
      <c r="AF2237" s="109">
        <f t="shared" si="7585"/>
        <v>0.14450000000010732</v>
      </c>
      <c r="AG2237" s="109">
        <v>0</v>
      </c>
      <c r="AH2237" s="765">
        <f t="shared" si="7586"/>
        <v>700.14450000000011</v>
      </c>
      <c r="AI2237" s="110">
        <f t="shared" si="7587"/>
        <v>0.41181470163271422</v>
      </c>
      <c r="AK2237"/>
    </row>
    <row r="2238" spans="1:37" ht="15" hidden="1" customHeight="1" x14ac:dyDescent="0.3">
      <c r="A2238" s="96" t="s">
        <v>3166</v>
      </c>
      <c r="B2238" s="97">
        <v>2016</v>
      </c>
      <c r="C2238" s="97">
        <v>10</v>
      </c>
      <c r="D2238" s="98" t="s">
        <v>2960</v>
      </c>
      <c r="E2238" s="99">
        <v>42650</v>
      </c>
      <c r="F2238" s="99">
        <v>42653</v>
      </c>
      <c r="G2238" s="100">
        <f t="shared" ca="1" si="7575"/>
        <v>0</v>
      </c>
      <c r="H2238" s="96" t="s">
        <v>54</v>
      </c>
      <c r="I2238" s="96" t="s">
        <v>115</v>
      </c>
      <c r="J2238" s="96" t="s">
        <v>3168</v>
      </c>
      <c r="K2238" s="101" t="str">
        <f t="shared" ca="1" si="7576"/>
        <v>Completed</v>
      </c>
      <c r="L2238" s="97" t="s">
        <v>57</v>
      </c>
      <c r="M2238" s="97" t="s">
        <v>58</v>
      </c>
      <c r="N2238" s="97" t="s">
        <v>78</v>
      </c>
      <c r="O2238" s="97" t="s">
        <v>60</v>
      </c>
      <c r="P2238" s="97" t="s">
        <v>79</v>
      </c>
      <c r="Q2238" s="97" t="s">
        <v>79</v>
      </c>
      <c r="R2238" s="102">
        <v>2.5</v>
      </c>
      <c r="S2238" s="102">
        <v>4.25</v>
      </c>
      <c r="T2238" s="103">
        <v>350000</v>
      </c>
      <c r="U2238" s="103">
        <v>124043</v>
      </c>
      <c r="V2238" s="101">
        <f t="shared" si="7577"/>
        <v>225957</v>
      </c>
      <c r="W2238" s="101">
        <f t="shared" si="7578"/>
        <v>124043</v>
      </c>
      <c r="X2238" s="103">
        <v>3061</v>
      </c>
      <c r="Y2238" s="104">
        <f t="shared" si="7579"/>
        <v>2.4676926549664229E-2</v>
      </c>
      <c r="Z2238" s="105">
        <f t="shared" si="7580"/>
        <v>0.17222566154851357</v>
      </c>
      <c r="AA2238" s="106">
        <f t="shared" si="7581"/>
        <v>875</v>
      </c>
      <c r="AB2238" s="107">
        <f t="shared" si="7582"/>
        <v>310.10750000000002</v>
      </c>
      <c r="AC2238" s="106">
        <f t="shared" si="7583"/>
        <v>-564.89249999999993</v>
      </c>
      <c r="AD2238" s="108">
        <f t="shared" si="7584"/>
        <v>1487.5</v>
      </c>
      <c r="AE2238" s="298">
        <f>IF((SUMIF($J$7:$J$1048576,J2238,$U$7:$U$1048576))&gt;(SUMIF($J$7:$J$1048576,J2238,$T$7:$T$1048576)),AD2238,(IF(O2238="cpv",(U2238*S2238),(U2238*S2238/1000))))</f>
        <v>527.18275000000006</v>
      </c>
      <c r="AF2238" s="109">
        <f t="shared" si="7585"/>
        <v>-960.31724999999994</v>
      </c>
      <c r="AG2238" s="109">
        <v>0</v>
      </c>
      <c r="AH2238" s="765">
        <f t="shared" si="7586"/>
        <v>217.07525000000004</v>
      </c>
      <c r="AI2238" s="110">
        <f t="shared" si="7587"/>
        <v>0.41176470588235298</v>
      </c>
      <c r="AK2238"/>
    </row>
    <row r="2239" spans="1:37" ht="15" hidden="1" customHeight="1" thickBot="1" x14ac:dyDescent="0.3">
      <c r="A2239" s="328" t="s">
        <v>3167</v>
      </c>
      <c r="B2239" s="324">
        <v>2016</v>
      </c>
      <c r="C2239" s="324">
        <v>10</v>
      </c>
      <c r="D2239" s="325" t="s">
        <v>2960</v>
      </c>
      <c r="E2239" s="326">
        <v>42650</v>
      </c>
      <c r="F2239" s="326">
        <v>42653</v>
      </c>
      <c r="G2239" s="327">
        <f t="shared" ca="1" si="7575"/>
        <v>0</v>
      </c>
      <c r="H2239" s="328" t="s">
        <v>54</v>
      </c>
      <c r="I2239" s="328" t="s">
        <v>115</v>
      </c>
      <c r="J2239" s="328" t="s">
        <v>3168</v>
      </c>
      <c r="K2239" s="329" t="str">
        <f t="shared" ca="1" si="7576"/>
        <v>Completed</v>
      </c>
      <c r="L2239" s="324" t="s">
        <v>77</v>
      </c>
      <c r="M2239" s="324" t="s">
        <v>58</v>
      </c>
      <c r="N2239" s="324" t="s">
        <v>78</v>
      </c>
      <c r="O2239" s="324" t="s">
        <v>60</v>
      </c>
      <c r="P2239" s="324" t="s">
        <v>79</v>
      </c>
      <c r="Q2239" s="324" t="s">
        <v>79</v>
      </c>
      <c r="R2239" s="330">
        <v>1.25</v>
      </c>
      <c r="S2239" s="330">
        <v>4.25</v>
      </c>
      <c r="T2239" s="331">
        <v>250000</v>
      </c>
      <c r="U2239" s="331">
        <v>255254</v>
      </c>
      <c r="V2239" s="329">
        <f t="shared" si="7577"/>
        <v>0</v>
      </c>
      <c r="W2239" s="329">
        <f t="shared" si="7578"/>
        <v>250000</v>
      </c>
      <c r="X2239" s="331">
        <v>1677</v>
      </c>
      <c r="Y2239" s="332">
        <f t="shared" si="7579"/>
        <v>6.5699264262264251E-3</v>
      </c>
      <c r="Z2239" s="333">
        <f t="shared" si="7580"/>
        <v>0.646887000596303</v>
      </c>
      <c r="AA2239" s="334">
        <f t="shared" si="7581"/>
        <v>312.5</v>
      </c>
      <c r="AB2239" s="335">
        <f t="shared" si="7582"/>
        <v>312.5</v>
      </c>
      <c r="AC2239" s="334">
        <f t="shared" si="7583"/>
        <v>0</v>
      </c>
      <c r="AD2239" s="336">
        <f t="shared" si="7584"/>
        <v>1062.5</v>
      </c>
      <c r="AE2239" s="337">
        <f>IF((SUMIF($J$7:$J$1048576,J2239,$U$7:$U$1048576))&gt;(SUMIF($J$7:$J$1048576,J2239,$T$7:$T$1048576)),AD2239,(IF(O2239="cpv",(U2239*S2239),(U2239*S2239/1000))))</f>
        <v>1084.8295000000001</v>
      </c>
      <c r="AF2239" s="338">
        <f t="shared" si="7585"/>
        <v>22.329500000000053</v>
      </c>
      <c r="AG2239" s="338">
        <v>0</v>
      </c>
      <c r="AH2239" s="580">
        <f t="shared" si="7586"/>
        <v>772.32950000000005</v>
      </c>
      <c r="AI2239" s="339">
        <f t="shared" si="7587"/>
        <v>0.71193629966736705</v>
      </c>
      <c r="AK2239"/>
    </row>
    <row r="2240" spans="1:37" ht="15" hidden="1" customHeight="1" x14ac:dyDescent="0.3">
      <c r="A2240" s="115" t="s">
        <v>3169</v>
      </c>
      <c r="B2240" s="111">
        <v>2016</v>
      </c>
      <c r="C2240" s="111">
        <v>10</v>
      </c>
      <c r="D2240" s="112" t="s">
        <v>2960</v>
      </c>
      <c r="E2240" s="113">
        <v>42650</v>
      </c>
      <c r="F2240" s="113">
        <v>42674</v>
      </c>
      <c r="G2240" s="114">
        <f t="shared" ca="1" si="7575"/>
        <v>0</v>
      </c>
      <c r="H2240" s="115" t="s">
        <v>54</v>
      </c>
      <c r="I2240" s="115" t="s">
        <v>55</v>
      </c>
      <c r="J2240" s="115" t="s">
        <v>3174</v>
      </c>
      <c r="K2240" s="116" t="str">
        <f t="shared" ca="1" si="7576"/>
        <v>Completed</v>
      </c>
      <c r="L2240" s="111" t="s">
        <v>57</v>
      </c>
      <c r="M2240" s="111" t="s">
        <v>58</v>
      </c>
      <c r="N2240" s="111" t="s">
        <v>59</v>
      </c>
      <c r="O2240" s="111" t="s">
        <v>60</v>
      </c>
      <c r="P2240" s="111" t="s">
        <v>61</v>
      </c>
      <c r="Q2240" s="111" t="s">
        <v>62</v>
      </c>
      <c r="R2240" s="117">
        <v>0.5</v>
      </c>
      <c r="S2240" s="117">
        <v>1</v>
      </c>
      <c r="T2240" s="118">
        <v>1500000</v>
      </c>
      <c r="U2240" s="118">
        <v>1500060</v>
      </c>
      <c r="V2240" s="116">
        <f t="shared" si="7577"/>
        <v>0</v>
      </c>
      <c r="W2240" s="116">
        <f t="shared" si="7578"/>
        <v>1500000</v>
      </c>
      <c r="X2240" s="118"/>
      <c r="Y2240" s="119">
        <f t="shared" si="7579"/>
        <v>0</v>
      </c>
      <c r="Z2240" s="120" t="e">
        <f t="shared" si="7580"/>
        <v>#DIV/0!</v>
      </c>
      <c r="AA2240" s="121">
        <f t="shared" si="7581"/>
        <v>750</v>
      </c>
      <c r="AB2240" s="122">
        <f t="shared" si="7582"/>
        <v>750</v>
      </c>
      <c r="AC2240" s="121">
        <f t="shared" si="7583"/>
        <v>0</v>
      </c>
      <c r="AD2240" s="123">
        <f t="shared" si="7584"/>
        <v>1500</v>
      </c>
      <c r="AE2240" s="293">
        <v>1309.1959999999999</v>
      </c>
      <c r="AF2240" s="124">
        <f t="shared" si="7585"/>
        <v>-190.80400000000009</v>
      </c>
      <c r="AG2240" s="124">
        <v>0</v>
      </c>
      <c r="AH2240" s="764">
        <f t="shared" si="7586"/>
        <v>559.19599999999991</v>
      </c>
      <c r="AI2240" s="125">
        <f t="shared" si="7587"/>
        <v>0.42712932211830767</v>
      </c>
      <c r="AK2240"/>
    </row>
    <row r="2241" spans="1:37" ht="15" hidden="1" customHeight="1" x14ac:dyDescent="0.3">
      <c r="A2241" s="96" t="s">
        <v>3170</v>
      </c>
      <c r="B2241" s="97">
        <v>2016</v>
      </c>
      <c r="C2241" s="97">
        <v>10</v>
      </c>
      <c r="D2241" s="98" t="s">
        <v>2960</v>
      </c>
      <c r="E2241" s="99">
        <v>42650</v>
      </c>
      <c r="F2241" s="99">
        <v>42674</v>
      </c>
      <c r="G2241" s="100">
        <f t="shared" ca="1" si="7575"/>
        <v>0</v>
      </c>
      <c r="H2241" s="96" t="s">
        <v>54</v>
      </c>
      <c r="I2241" s="96" t="s">
        <v>55</v>
      </c>
      <c r="J2241" s="96" t="s">
        <v>3174</v>
      </c>
      <c r="K2241" s="101" t="str">
        <f t="shared" ca="1" si="7576"/>
        <v>Completed</v>
      </c>
      <c r="L2241" s="97" t="s">
        <v>1773</v>
      </c>
      <c r="M2241" s="97" t="s">
        <v>58</v>
      </c>
      <c r="N2241" s="97" t="s">
        <v>59</v>
      </c>
      <c r="O2241" s="97" t="s">
        <v>60</v>
      </c>
      <c r="P2241" s="97" t="s">
        <v>61</v>
      </c>
      <c r="Q2241" s="97" t="s">
        <v>62</v>
      </c>
      <c r="R2241" s="102">
        <v>0.35</v>
      </c>
      <c r="S2241" s="102">
        <v>1</v>
      </c>
      <c r="T2241" s="103">
        <v>1000000</v>
      </c>
      <c r="U2241" s="103">
        <v>1000022</v>
      </c>
      <c r="V2241" s="101">
        <f t="shared" si="7577"/>
        <v>0</v>
      </c>
      <c r="W2241" s="101">
        <f t="shared" si="7578"/>
        <v>1000000</v>
      </c>
      <c r="X2241" s="103">
        <v>686</v>
      </c>
      <c r="Y2241" s="104">
        <f t="shared" si="7579"/>
        <v>6.8598490833201664E-4</v>
      </c>
      <c r="Z2241" s="105">
        <f t="shared" si="7580"/>
        <v>1.4577580174927114</v>
      </c>
      <c r="AA2241" s="106">
        <f t="shared" si="7581"/>
        <v>350</v>
      </c>
      <c r="AB2241" s="107">
        <f t="shared" si="7582"/>
        <v>350</v>
      </c>
      <c r="AC2241" s="106">
        <f t="shared" si="7583"/>
        <v>0</v>
      </c>
      <c r="AD2241" s="108">
        <f t="shared" si="7584"/>
        <v>1000</v>
      </c>
      <c r="AE2241" s="298">
        <f>IF((SUMIF($J$7:$J$1048576,J2241,$U$7:$U$1048576))&gt;(SUMIF($J$7:$J$1048576,J2241,$T$7:$T$1048576)),AD2241,(IF(O2241="cpv",(U2241*S2241),(U2241*S2241/1000))))</f>
        <v>1000.022</v>
      </c>
      <c r="AF2241" s="109">
        <f t="shared" si="7585"/>
        <v>2.2000000000048203E-2</v>
      </c>
      <c r="AG2241" s="109">
        <v>0</v>
      </c>
      <c r="AH2241" s="765">
        <f t="shared" si="7586"/>
        <v>650.02200000000005</v>
      </c>
      <c r="AI2241" s="110">
        <f t="shared" si="7587"/>
        <v>0.65000769983060369</v>
      </c>
      <c r="AK2241"/>
    </row>
    <row r="2242" spans="1:37" ht="15" hidden="1" customHeight="1" x14ac:dyDescent="0.3">
      <c r="A2242" s="96" t="s">
        <v>3171</v>
      </c>
      <c r="B2242" s="97">
        <v>2016</v>
      </c>
      <c r="C2242" s="97">
        <v>10</v>
      </c>
      <c r="D2242" s="98" t="s">
        <v>2960</v>
      </c>
      <c r="E2242" s="99">
        <v>42650</v>
      </c>
      <c r="F2242" s="99">
        <v>42674</v>
      </c>
      <c r="G2242" s="100">
        <f t="shared" ca="1" si="7575"/>
        <v>0</v>
      </c>
      <c r="H2242" s="96" t="s">
        <v>54</v>
      </c>
      <c r="I2242" s="96" t="s">
        <v>55</v>
      </c>
      <c r="J2242" s="96" t="s">
        <v>3174</v>
      </c>
      <c r="K2242" s="101" t="str">
        <f t="shared" ca="1" si="7576"/>
        <v>Completed</v>
      </c>
      <c r="L2242" s="97" t="s">
        <v>64</v>
      </c>
      <c r="M2242" s="97" t="s">
        <v>58</v>
      </c>
      <c r="N2242" s="97" t="s">
        <v>59</v>
      </c>
      <c r="O2242" s="97" t="s">
        <v>60</v>
      </c>
      <c r="P2242" s="97" t="s">
        <v>61</v>
      </c>
      <c r="Q2242" s="97" t="s">
        <v>62</v>
      </c>
      <c r="R2242" s="102">
        <v>0.2</v>
      </c>
      <c r="S2242" s="102">
        <v>1</v>
      </c>
      <c r="T2242" s="103">
        <v>2000000</v>
      </c>
      <c r="U2242" s="103">
        <v>750014</v>
      </c>
      <c r="V2242" s="101">
        <f t="shared" si="7577"/>
        <v>1249986</v>
      </c>
      <c r="W2242" s="101">
        <f t="shared" si="7578"/>
        <v>750014</v>
      </c>
      <c r="X2242" s="103">
        <v>378</v>
      </c>
      <c r="Y2242" s="104">
        <f t="shared" si="7579"/>
        <v>5.0399059217561275E-4</v>
      </c>
      <c r="Z2242" s="105">
        <f t="shared" si="7580"/>
        <v>1.9841640211640212</v>
      </c>
      <c r="AA2242" s="106">
        <f t="shared" si="7581"/>
        <v>400</v>
      </c>
      <c r="AB2242" s="107">
        <f t="shared" si="7582"/>
        <v>150.00280000000001</v>
      </c>
      <c r="AC2242" s="106">
        <f t="shared" si="7583"/>
        <v>-249.99719999999999</v>
      </c>
      <c r="AD2242" s="108">
        <f t="shared" si="7584"/>
        <v>2000</v>
      </c>
      <c r="AE2242" s="298">
        <f>IF((SUMIF($J$7:$J$1048576,J2242,$U$7:$U$1048576))&gt;(SUMIF($J$7:$J$1048576,J2242,$T$7:$T$1048576)),AD2242,(IF(O2242="cpv",(U2242*S2242),(U2242*S2242/1000))))</f>
        <v>750.01400000000001</v>
      </c>
      <c r="AF2242" s="109">
        <f t="shared" si="7585"/>
        <v>-1249.9859999999999</v>
      </c>
      <c r="AG2242" s="109">
        <v>0</v>
      </c>
      <c r="AH2242" s="765">
        <f t="shared" si="7586"/>
        <v>600.01120000000003</v>
      </c>
      <c r="AI2242" s="110">
        <f t="shared" si="7587"/>
        <v>0.8</v>
      </c>
      <c r="AK2242"/>
    </row>
    <row r="2243" spans="1:37" ht="15" hidden="1" customHeight="1" x14ac:dyDescent="0.3">
      <c r="A2243" s="96" t="s">
        <v>3172</v>
      </c>
      <c r="B2243" s="97">
        <v>2016</v>
      </c>
      <c r="C2243" s="97">
        <v>10</v>
      </c>
      <c r="D2243" s="98" t="s">
        <v>2960</v>
      </c>
      <c r="E2243" s="99">
        <v>42650</v>
      </c>
      <c r="F2243" s="99">
        <v>42674</v>
      </c>
      <c r="G2243" s="100">
        <f t="shared" ref="G2243:G2249" ca="1" si="7588">IF($N$1&gt;F2243,0,(F2243-$N$1))</f>
        <v>0</v>
      </c>
      <c r="H2243" s="96" t="s">
        <v>54</v>
      </c>
      <c r="I2243" s="96" t="s">
        <v>55</v>
      </c>
      <c r="J2243" s="96" t="s">
        <v>3174</v>
      </c>
      <c r="K2243" s="101" t="str">
        <f t="shared" ref="K2243:K2249" ca="1" si="7589">IF(F2243=0,$L$3,(IF(G2243=0,$L$1,$L$2)))</f>
        <v>Completed</v>
      </c>
      <c r="L2243" s="97" t="s">
        <v>2135</v>
      </c>
      <c r="M2243" s="97" t="s">
        <v>58</v>
      </c>
      <c r="N2243" s="97" t="s">
        <v>59</v>
      </c>
      <c r="O2243" s="97" t="s">
        <v>60</v>
      </c>
      <c r="P2243" s="97" t="s">
        <v>61</v>
      </c>
      <c r="Q2243" s="97" t="s">
        <v>62</v>
      </c>
      <c r="R2243" s="102">
        <v>0.35</v>
      </c>
      <c r="S2243" s="102">
        <v>1</v>
      </c>
      <c r="T2243" s="103">
        <v>1000000</v>
      </c>
      <c r="U2243" s="103">
        <v>1000236</v>
      </c>
      <c r="V2243" s="101">
        <f t="shared" ref="V2243:V2249" si="7590">IF(U2243&gt;T2243,0,T2243-U2243)</f>
        <v>0</v>
      </c>
      <c r="W2243" s="101">
        <f t="shared" ref="W2243:W2249" si="7591">IF(U2243&gt;T2243,T2243,U2243)</f>
        <v>1000000</v>
      </c>
      <c r="X2243" s="103">
        <v>257</v>
      </c>
      <c r="Y2243" s="104">
        <f t="shared" ref="Y2243:Y2249" si="7592">X2243/U2243</f>
        <v>2.5693936231049473E-4</v>
      </c>
      <c r="Z2243" s="105">
        <f t="shared" ref="Z2243:Z2249" si="7593">AE2243/X2243</f>
        <v>3.8919688715953309</v>
      </c>
      <c r="AA2243" s="106">
        <f t="shared" ref="AA2243:AA2249" si="7594">IF(O2243="cpv",(T2243*R2243),(T2243/1000*R2243))</f>
        <v>350</v>
      </c>
      <c r="AB2243" s="107">
        <f t="shared" ref="AB2243:AB2249" si="7595">IF(O2243="cpv",(IF(V2243&gt;0,U2243*R2243,AA2243)),(IF(V2243&gt;0,U2243/1000*R2243,AA2243)))</f>
        <v>350</v>
      </c>
      <c r="AC2243" s="106">
        <f t="shared" ref="AC2243:AC2249" si="7596">AB2243-AA2243</f>
        <v>0</v>
      </c>
      <c r="AD2243" s="108">
        <f t="shared" ref="AD2243:AD2249" si="7597">IF(O2243="cpv",(T2243*S2243),(T2243/1000*S2243))</f>
        <v>1000</v>
      </c>
      <c r="AE2243" s="298">
        <f>IF((SUMIF($J$7:$J$1048576,J2243,$U$7:$U$1048576))&gt;(SUMIF($J$7:$J$1048576,J2243,$T$7:$T$1048576)),AD2243,(IF(O2243="cpv",(U2243*S2243),(U2243*S2243/1000))))</f>
        <v>1000.236</v>
      </c>
      <c r="AF2243" s="109">
        <f t="shared" ref="AF2243:AF2249" si="7598">AE2243-AD2243</f>
        <v>0.23599999999999</v>
      </c>
      <c r="AG2243" s="109">
        <v>0</v>
      </c>
      <c r="AH2243" s="765">
        <f t="shared" ref="AH2243:AH2249" si="7599">AE2243-AB2243-AG2243</f>
        <v>650.23599999999999</v>
      </c>
      <c r="AI2243" s="110">
        <f t="shared" ref="AI2243:AI2249" si="7600">AH2243/AE2243</f>
        <v>0.65008258051099943</v>
      </c>
      <c r="AK2243"/>
    </row>
    <row r="2244" spans="1:37" ht="15.75" hidden="1" customHeight="1" thickBot="1" x14ac:dyDescent="0.3">
      <c r="A2244" s="156" t="s">
        <v>3173</v>
      </c>
      <c r="B2244" s="157">
        <v>2016</v>
      </c>
      <c r="C2244" s="157">
        <v>10</v>
      </c>
      <c r="D2244" s="342" t="s">
        <v>2960</v>
      </c>
      <c r="E2244" s="159">
        <v>42650</v>
      </c>
      <c r="F2244" s="159">
        <v>42674</v>
      </c>
      <c r="G2244" s="343">
        <f t="shared" ca="1" si="7588"/>
        <v>0</v>
      </c>
      <c r="H2244" s="156" t="s">
        <v>54</v>
      </c>
      <c r="I2244" s="156" t="s">
        <v>55</v>
      </c>
      <c r="J2244" s="156" t="s">
        <v>3174</v>
      </c>
      <c r="K2244" s="344" t="str">
        <f t="shared" ca="1" si="7589"/>
        <v>Completed</v>
      </c>
      <c r="L2244" s="157" t="s">
        <v>2386</v>
      </c>
      <c r="M2244" s="157" t="s">
        <v>58</v>
      </c>
      <c r="N2244" s="157" t="s">
        <v>59</v>
      </c>
      <c r="O2244" s="157" t="s">
        <v>60</v>
      </c>
      <c r="P2244" s="157" t="s">
        <v>61</v>
      </c>
      <c r="Q2244" s="157" t="s">
        <v>62</v>
      </c>
      <c r="R2244" s="158">
        <v>0.3</v>
      </c>
      <c r="S2244" s="158">
        <v>1</v>
      </c>
      <c r="T2244" s="345">
        <v>1000000</v>
      </c>
      <c r="U2244" s="345">
        <v>1100482</v>
      </c>
      <c r="V2244" s="344">
        <f t="shared" si="7590"/>
        <v>0</v>
      </c>
      <c r="W2244" s="344">
        <f t="shared" si="7591"/>
        <v>1000000</v>
      </c>
      <c r="X2244" s="345">
        <v>95</v>
      </c>
      <c r="Y2244" s="346">
        <f t="shared" si="7592"/>
        <v>8.6325809963270646E-5</v>
      </c>
      <c r="Z2244" s="347">
        <f t="shared" si="7593"/>
        <v>11.584021052631579</v>
      </c>
      <c r="AA2244" s="348">
        <f t="shared" si="7594"/>
        <v>300</v>
      </c>
      <c r="AB2244" s="349">
        <f t="shared" si="7595"/>
        <v>300</v>
      </c>
      <c r="AC2244" s="348">
        <f t="shared" si="7596"/>
        <v>0</v>
      </c>
      <c r="AD2244" s="350">
        <f t="shared" si="7597"/>
        <v>1000</v>
      </c>
      <c r="AE2244" s="351">
        <f>IF((SUMIF($J$7:$J$1048576,J2244,$U$7:$U$1048576))&gt;(SUMIF($J$7:$J$1048576,J2244,$T$7:$T$1048576)),AD2244,(IF(O2244="cpv",(U2244*S2244),(U2244*S2244/1000))))</f>
        <v>1100.482</v>
      </c>
      <c r="AF2244" s="352">
        <f t="shared" si="7598"/>
        <v>100.48199999999997</v>
      </c>
      <c r="AG2244" s="352">
        <v>0</v>
      </c>
      <c r="AH2244" s="766">
        <f t="shared" si="7599"/>
        <v>800.48199999999997</v>
      </c>
      <c r="AI2244" s="487">
        <f t="shared" si="7600"/>
        <v>0.72739217906335585</v>
      </c>
      <c r="AK2244"/>
    </row>
    <row r="2245" spans="1:37" ht="15" hidden="1" customHeight="1" x14ac:dyDescent="0.3">
      <c r="A2245" s="96" t="s">
        <v>3175</v>
      </c>
      <c r="B2245" s="97">
        <v>2016</v>
      </c>
      <c r="C2245" s="97">
        <v>10</v>
      </c>
      <c r="D2245" s="98" t="s">
        <v>2960</v>
      </c>
      <c r="E2245" s="99">
        <v>42650</v>
      </c>
      <c r="F2245" s="99">
        <v>42665</v>
      </c>
      <c r="G2245" s="100">
        <f t="shared" ca="1" si="7588"/>
        <v>0</v>
      </c>
      <c r="H2245" s="96" t="s">
        <v>74</v>
      </c>
      <c r="I2245" s="96" t="s">
        <v>75</v>
      </c>
      <c r="J2245" s="96" t="s">
        <v>3180</v>
      </c>
      <c r="K2245" s="101" t="str">
        <f t="shared" ca="1" si="7589"/>
        <v>Completed</v>
      </c>
      <c r="L2245" s="97" t="s">
        <v>92</v>
      </c>
      <c r="M2245" s="97" t="s">
        <v>58</v>
      </c>
      <c r="N2245" s="97" t="s">
        <v>108</v>
      </c>
      <c r="O2245" s="97" t="s">
        <v>109</v>
      </c>
      <c r="P2245" s="97" t="s">
        <v>100</v>
      </c>
      <c r="Q2245" s="97" t="s">
        <v>101</v>
      </c>
      <c r="R2245" s="102">
        <v>1.2E-2</v>
      </c>
      <c r="S2245" s="102">
        <v>3.3000000000000002E-2</v>
      </c>
      <c r="T2245" s="103">
        <v>100000</v>
      </c>
      <c r="U2245" s="103">
        <v>103124</v>
      </c>
      <c r="V2245" s="101">
        <f t="shared" si="7590"/>
        <v>0</v>
      </c>
      <c r="W2245" s="101">
        <f t="shared" si="7591"/>
        <v>100000</v>
      </c>
      <c r="X2245" s="103">
        <v>5823</v>
      </c>
      <c r="Y2245" s="104">
        <f t="shared" si="7592"/>
        <v>5.6466002094565766E-2</v>
      </c>
      <c r="Z2245" s="105">
        <f t="shared" si="7593"/>
        <v>0.52869723510218092</v>
      </c>
      <c r="AA2245" s="106">
        <f t="shared" si="7594"/>
        <v>1200</v>
      </c>
      <c r="AB2245" s="107">
        <f t="shared" si="7595"/>
        <v>1200</v>
      </c>
      <c r="AC2245" s="106">
        <f t="shared" si="7596"/>
        <v>0</v>
      </c>
      <c r="AD2245" s="108">
        <f t="shared" si="7597"/>
        <v>3300</v>
      </c>
      <c r="AE2245" s="298">
        <v>3078.6039999999994</v>
      </c>
      <c r="AF2245" s="109">
        <f t="shared" si="7598"/>
        <v>-221.39600000000064</v>
      </c>
      <c r="AG2245" s="109">
        <v>0</v>
      </c>
      <c r="AH2245" s="765">
        <f t="shared" si="7599"/>
        <v>1878.6039999999994</v>
      </c>
      <c r="AI2245" s="110">
        <f t="shared" si="7600"/>
        <v>0.61021294067051157</v>
      </c>
      <c r="AK2245"/>
    </row>
    <row r="2246" spans="1:37" ht="15" hidden="1" customHeight="1" x14ac:dyDescent="0.3">
      <c r="A2246" s="96" t="s">
        <v>3176</v>
      </c>
      <c r="B2246" s="97">
        <v>2016</v>
      </c>
      <c r="C2246" s="97">
        <v>10</v>
      </c>
      <c r="D2246" s="98" t="s">
        <v>2960</v>
      </c>
      <c r="E2246" s="99">
        <v>42650</v>
      </c>
      <c r="F2246" s="99">
        <v>42665</v>
      </c>
      <c r="G2246" s="100">
        <f t="shared" ca="1" si="7588"/>
        <v>0</v>
      </c>
      <c r="H2246" s="96" t="s">
        <v>74</v>
      </c>
      <c r="I2246" s="96" t="s">
        <v>75</v>
      </c>
      <c r="J2246" s="96" t="s">
        <v>3180</v>
      </c>
      <c r="K2246" s="101" t="str">
        <f t="shared" ca="1" si="7589"/>
        <v>Completed</v>
      </c>
      <c r="L2246" s="97" t="s">
        <v>1773</v>
      </c>
      <c r="M2246" s="97" t="s">
        <v>58</v>
      </c>
      <c r="N2246" s="97" t="s">
        <v>108</v>
      </c>
      <c r="O2246" s="97" t="s">
        <v>109</v>
      </c>
      <c r="P2246" s="97" t="s">
        <v>100</v>
      </c>
      <c r="Q2246" s="97" t="s">
        <v>101</v>
      </c>
      <c r="R2246" s="102">
        <v>0.01</v>
      </c>
      <c r="S2246" s="102">
        <v>3.3000000000000002E-2</v>
      </c>
      <c r="T2246" s="103">
        <v>50000</v>
      </c>
      <c r="U2246" s="103">
        <v>50001</v>
      </c>
      <c r="V2246" s="101">
        <f t="shared" si="7590"/>
        <v>0</v>
      </c>
      <c r="W2246" s="101">
        <f t="shared" si="7591"/>
        <v>50000</v>
      </c>
      <c r="X2246" s="103"/>
      <c r="Y2246" s="104">
        <f t="shared" si="7592"/>
        <v>0</v>
      </c>
      <c r="Z2246" s="105" t="e">
        <f t="shared" si="7593"/>
        <v>#DIV/0!</v>
      </c>
      <c r="AA2246" s="106">
        <f t="shared" si="7594"/>
        <v>500</v>
      </c>
      <c r="AB2246" s="107">
        <f t="shared" si="7595"/>
        <v>500</v>
      </c>
      <c r="AC2246" s="106">
        <f t="shared" si="7596"/>
        <v>0</v>
      </c>
      <c r="AD2246" s="108">
        <f t="shared" si="7597"/>
        <v>1650</v>
      </c>
      <c r="AE2246" s="298">
        <f>IF((SUMIF($J$7:$J$1048576,J2246,$U$7:$U$1048576))&gt;(SUMIF($J$7:$J$1048576,J2246,$T$7:$T$1048576)),AD2246,(IF(O2246="cpv",(U2246*S2246),(U2246*S2246/1000))))</f>
        <v>1650.0330000000001</v>
      </c>
      <c r="AF2246" s="109">
        <f t="shared" si="7598"/>
        <v>3.3000000000129148E-2</v>
      </c>
      <c r="AG2246" s="109">
        <v>0</v>
      </c>
      <c r="AH2246" s="765">
        <f t="shared" si="7599"/>
        <v>1150.0330000000001</v>
      </c>
      <c r="AI2246" s="110">
        <f t="shared" si="7600"/>
        <v>0.69697575745454787</v>
      </c>
      <c r="AK2246"/>
    </row>
    <row r="2247" spans="1:37" ht="15" hidden="1" customHeight="1" x14ac:dyDescent="0.3">
      <c r="A2247" s="96" t="s">
        <v>3177</v>
      </c>
      <c r="B2247" s="97">
        <v>2016</v>
      </c>
      <c r="C2247" s="97">
        <v>10</v>
      </c>
      <c r="D2247" s="98" t="s">
        <v>2960</v>
      </c>
      <c r="E2247" s="99">
        <v>42650</v>
      </c>
      <c r="F2247" s="99">
        <v>42665</v>
      </c>
      <c r="G2247" s="100">
        <f t="shared" ca="1" si="7588"/>
        <v>0</v>
      </c>
      <c r="H2247" s="96" t="s">
        <v>74</v>
      </c>
      <c r="I2247" s="96" t="s">
        <v>75</v>
      </c>
      <c r="J2247" s="96" t="s">
        <v>3180</v>
      </c>
      <c r="K2247" s="101" t="str">
        <f t="shared" ca="1" si="7589"/>
        <v>Completed</v>
      </c>
      <c r="L2247" s="97" t="s">
        <v>2135</v>
      </c>
      <c r="M2247" s="97" t="s">
        <v>58</v>
      </c>
      <c r="N2247" s="97" t="s">
        <v>108</v>
      </c>
      <c r="O2247" s="97" t="s">
        <v>109</v>
      </c>
      <c r="P2247" s="97" t="s">
        <v>100</v>
      </c>
      <c r="Q2247" s="97" t="s">
        <v>101</v>
      </c>
      <c r="R2247" s="102">
        <v>0.01</v>
      </c>
      <c r="S2247" s="102">
        <v>3.3000000000000002E-2</v>
      </c>
      <c r="T2247" s="103">
        <v>200000</v>
      </c>
      <c r="U2247" s="103">
        <v>200006</v>
      </c>
      <c r="V2247" s="101">
        <f t="shared" si="7590"/>
        <v>0</v>
      </c>
      <c r="W2247" s="101">
        <f t="shared" si="7591"/>
        <v>200000</v>
      </c>
      <c r="X2247" s="103">
        <v>33495</v>
      </c>
      <c r="Y2247" s="104">
        <f t="shared" si="7592"/>
        <v>0.16746997590072299</v>
      </c>
      <c r="Z2247" s="105">
        <f t="shared" si="7593"/>
        <v>0.19705024630541873</v>
      </c>
      <c r="AA2247" s="106">
        <f t="shared" si="7594"/>
        <v>2000</v>
      </c>
      <c r="AB2247" s="107">
        <f t="shared" si="7595"/>
        <v>2000</v>
      </c>
      <c r="AC2247" s="106">
        <f t="shared" si="7596"/>
        <v>0</v>
      </c>
      <c r="AD2247" s="108">
        <f t="shared" si="7597"/>
        <v>6600</v>
      </c>
      <c r="AE2247" s="298">
        <f>IF((SUMIF($J$7:$J$1048576,J2247,$U$7:$U$1048576))&gt;(SUMIF($J$7:$J$1048576,J2247,$T$7:$T$1048576)),AD2247,(IF(O2247="cpv",(U2247*S2247),(U2247*S2247/1000))))</f>
        <v>6600.1980000000003</v>
      </c>
      <c r="AF2247" s="109">
        <f t="shared" si="7598"/>
        <v>0.19800000000032014</v>
      </c>
      <c r="AG2247" s="109">
        <v>0</v>
      </c>
      <c r="AH2247" s="765">
        <f t="shared" si="7599"/>
        <v>4600.1980000000003</v>
      </c>
      <c r="AI2247" s="110">
        <f t="shared" si="7600"/>
        <v>0.69697878760606879</v>
      </c>
      <c r="AK2247"/>
    </row>
    <row r="2248" spans="1:37" ht="15" hidden="1" customHeight="1" x14ac:dyDescent="0.3">
      <c r="A2248" s="96" t="s">
        <v>3178</v>
      </c>
      <c r="B2248" s="97">
        <v>2016</v>
      </c>
      <c r="C2248" s="97">
        <v>10</v>
      </c>
      <c r="D2248" s="98" t="s">
        <v>2960</v>
      </c>
      <c r="E2248" s="99">
        <v>42650</v>
      </c>
      <c r="F2248" s="99">
        <v>42665</v>
      </c>
      <c r="G2248" s="100">
        <f t="shared" ca="1" si="7588"/>
        <v>0</v>
      </c>
      <c r="H2248" s="96" t="s">
        <v>74</v>
      </c>
      <c r="I2248" s="96" t="s">
        <v>75</v>
      </c>
      <c r="J2248" s="96" t="s">
        <v>3180</v>
      </c>
      <c r="K2248" s="101" t="str">
        <f t="shared" ca="1" si="7589"/>
        <v>Completed</v>
      </c>
      <c r="L2248" s="97" t="s">
        <v>2592</v>
      </c>
      <c r="M2248" s="97" t="s">
        <v>58</v>
      </c>
      <c r="N2248" s="97" t="s">
        <v>108</v>
      </c>
      <c r="O2248" s="97" t="s">
        <v>109</v>
      </c>
      <c r="P2248" s="97" t="s">
        <v>100</v>
      </c>
      <c r="Q2248" s="97" t="s">
        <v>101</v>
      </c>
      <c r="R2248" s="102">
        <v>0.01</v>
      </c>
      <c r="S2248" s="102">
        <v>3.3000000000000002E-2</v>
      </c>
      <c r="T2248" s="103">
        <v>150000</v>
      </c>
      <c r="U2248" s="103">
        <v>160043</v>
      </c>
      <c r="V2248" s="101">
        <f t="shared" si="7590"/>
        <v>0</v>
      </c>
      <c r="W2248" s="101">
        <f t="shared" si="7591"/>
        <v>150000</v>
      </c>
      <c r="X2248" s="103">
        <v>22195</v>
      </c>
      <c r="Y2248" s="104">
        <f t="shared" si="7592"/>
        <v>0.13868147935242403</v>
      </c>
      <c r="Z2248" s="105">
        <f t="shared" si="7593"/>
        <v>0.23795535030412254</v>
      </c>
      <c r="AA2248" s="106">
        <f t="shared" si="7594"/>
        <v>1500</v>
      </c>
      <c r="AB2248" s="107">
        <f t="shared" si="7595"/>
        <v>1500</v>
      </c>
      <c r="AC2248" s="106">
        <f t="shared" si="7596"/>
        <v>0</v>
      </c>
      <c r="AD2248" s="108">
        <f t="shared" si="7597"/>
        <v>4950</v>
      </c>
      <c r="AE2248" s="298">
        <f>IF((SUMIF($J$7:$J$1048576,J2248,$U$7:$U$1048576))&gt;(SUMIF($J$7:$J$1048576,J2248,$T$7:$T$1048576)),AD2248,(IF(O2248="cpv",(U2248*S2248),(U2248*S2248/1000))))</f>
        <v>5281.4189999999999</v>
      </c>
      <c r="AF2248" s="109">
        <f t="shared" si="7598"/>
        <v>331.41899999999987</v>
      </c>
      <c r="AG2248" s="109">
        <v>0</v>
      </c>
      <c r="AH2248" s="765">
        <f t="shared" si="7599"/>
        <v>3781.4189999999999</v>
      </c>
      <c r="AI2248" s="110">
        <f t="shared" si="7600"/>
        <v>0.71598541982751229</v>
      </c>
      <c r="AK2248"/>
    </row>
    <row r="2249" spans="1:37" ht="15" hidden="1" customHeight="1" thickBot="1" x14ac:dyDescent="0.3">
      <c r="A2249" s="328" t="s">
        <v>3179</v>
      </c>
      <c r="B2249" s="324">
        <v>2016</v>
      </c>
      <c r="C2249" s="324">
        <v>10</v>
      </c>
      <c r="D2249" s="325" t="s">
        <v>2960</v>
      </c>
      <c r="E2249" s="326">
        <v>42650</v>
      </c>
      <c r="F2249" s="326">
        <v>42665</v>
      </c>
      <c r="G2249" s="327">
        <f t="shared" ca="1" si="7588"/>
        <v>0</v>
      </c>
      <c r="H2249" s="328" t="s">
        <v>74</v>
      </c>
      <c r="I2249" s="328" t="s">
        <v>75</v>
      </c>
      <c r="J2249" s="328" t="s">
        <v>3180</v>
      </c>
      <c r="K2249" s="329" t="str">
        <f t="shared" ca="1" si="7589"/>
        <v>Completed</v>
      </c>
      <c r="L2249" s="324" t="s">
        <v>77</v>
      </c>
      <c r="M2249" s="324" t="s">
        <v>58</v>
      </c>
      <c r="N2249" s="324" t="s">
        <v>108</v>
      </c>
      <c r="O2249" s="324" t="s">
        <v>109</v>
      </c>
      <c r="P2249" s="324" t="s">
        <v>100</v>
      </c>
      <c r="Q2249" s="324" t="s">
        <v>101</v>
      </c>
      <c r="R2249" s="330">
        <v>1.4999999999999999E-2</v>
      </c>
      <c r="S2249" s="330">
        <v>3.3000000000000002E-2</v>
      </c>
      <c r="T2249" s="331">
        <v>50000</v>
      </c>
      <c r="U2249" s="331">
        <v>26962</v>
      </c>
      <c r="V2249" s="329">
        <f t="shared" si="7590"/>
        <v>23038</v>
      </c>
      <c r="W2249" s="329">
        <f t="shared" si="7591"/>
        <v>26962</v>
      </c>
      <c r="X2249" s="331">
        <v>1340</v>
      </c>
      <c r="Y2249" s="332">
        <f t="shared" si="7592"/>
        <v>4.9699577182701578E-2</v>
      </c>
      <c r="Z2249" s="333">
        <f t="shared" si="7593"/>
        <v>0.66398955223880607</v>
      </c>
      <c r="AA2249" s="334">
        <f t="shared" si="7594"/>
        <v>750</v>
      </c>
      <c r="AB2249" s="335">
        <f t="shared" si="7595"/>
        <v>404.43</v>
      </c>
      <c r="AC2249" s="334">
        <f t="shared" si="7596"/>
        <v>-345.57</v>
      </c>
      <c r="AD2249" s="336">
        <f t="shared" si="7597"/>
        <v>1650</v>
      </c>
      <c r="AE2249" s="337">
        <f>IF((SUMIF($J$7:$J$1048576,J2249,$U$7:$U$1048576))&gt;(SUMIF($J$7:$J$1048576,J2249,$T$7:$T$1048576)),AD2249,(IF(O2249="cpv",(U2249*S2249),(U2249*S2249/1000))))</f>
        <v>889.74600000000009</v>
      </c>
      <c r="AF2249" s="338">
        <f t="shared" si="7598"/>
        <v>-760.25399999999991</v>
      </c>
      <c r="AG2249" s="338">
        <v>0</v>
      </c>
      <c r="AH2249" s="580">
        <f t="shared" si="7599"/>
        <v>485.31600000000009</v>
      </c>
      <c r="AI2249" s="339">
        <f t="shared" si="7600"/>
        <v>0.54545454545454553</v>
      </c>
      <c r="AK2249"/>
    </row>
    <row r="2250" spans="1:37" ht="15" hidden="1" customHeight="1" x14ac:dyDescent="0.3">
      <c r="A2250" s="115" t="s">
        <v>3181</v>
      </c>
      <c r="B2250" s="111">
        <v>2016</v>
      </c>
      <c r="C2250" s="111">
        <v>10</v>
      </c>
      <c r="D2250" s="112" t="s">
        <v>2960</v>
      </c>
      <c r="E2250" s="113">
        <v>42653</v>
      </c>
      <c r="F2250" s="113">
        <v>42674</v>
      </c>
      <c r="G2250" s="114">
        <f t="shared" ref="G2250:G2256" ca="1" si="7601">IF($N$1&gt;F2250,0,(F2250-$N$1))</f>
        <v>0</v>
      </c>
      <c r="H2250" s="115" t="s">
        <v>54</v>
      </c>
      <c r="I2250" s="115" t="s">
        <v>129</v>
      </c>
      <c r="J2250" s="115" t="s">
        <v>3185</v>
      </c>
      <c r="K2250" s="116" t="str">
        <f t="shared" ref="K2250:K2256" ca="1" si="7602">IF(F2250=0,$L$3,(IF(G2250=0,$L$1,$L$2)))</f>
        <v>Completed</v>
      </c>
      <c r="L2250" s="111" t="s">
        <v>92</v>
      </c>
      <c r="M2250" s="111" t="s">
        <v>58</v>
      </c>
      <c r="N2250" s="111" t="s">
        <v>108</v>
      </c>
      <c r="O2250" s="111" t="s">
        <v>109</v>
      </c>
      <c r="P2250" s="111" t="s">
        <v>100</v>
      </c>
      <c r="Q2250" s="111" t="s">
        <v>101</v>
      </c>
      <c r="R2250" s="117">
        <v>1.2E-2</v>
      </c>
      <c r="S2250" s="117">
        <v>3.3000000000000002E-2</v>
      </c>
      <c r="T2250" s="118">
        <v>75000</v>
      </c>
      <c r="U2250" s="118">
        <v>75588</v>
      </c>
      <c r="V2250" s="116">
        <f t="shared" ref="V2250:V2256" si="7603">IF(U2250&gt;T2250,0,T2250-U2250)</f>
        <v>0</v>
      </c>
      <c r="W2250" s="116">
        <f t="shared" ref="W2250:W2256" si="7604">IF(U2250&gt;T2250,T2250,U2250)</f>
        <v>75000</v>
      </c>
      <c r="X2250" s="118">
        <v>2305</v>
      </c>
      <c r="Y2250" s="119">
        <f t="shared" ref="Y2250:Y2256" si="7605">X2250/U2250</f>
        <v>3.0494258347885907E-2</v>
      </c>
      <c r="Z2250" s="120">
        <f t="shared" ref="Z2250:Z2256" si="7606">AE2250/X2250</f>
        <v>0.58480694143167011</v>
      </c>
      <c r="AA2250" s="121">
        <f t="shared" ref="AA2250:AA2256" si="7607">IF(O2250="cpv",(T2250*R2250),(T2250/1000*R2250))</f>
        <v>900</v>
      </c>
      <c r="AB2250" s="122">
        <f t="shared" ref="AB2250:AB2256" si="7608">IF(O2250="cpv",(IF(V2250&gt;0,U2250*R2250,AA2250)),(IF(V2250&gt;0,U2250/1000*R2250,AA2250)))</f>
        <v>900</v>
      </c>
      <c r="AC2250" s="121">
        <f t="shared" ref="AC2250:AC2256" si="7609">AB2250-AA2250</f>
        <v>0</v>
      </c>
      <c r="AD2250" s="123">
        <f t="shared" ref="AD2250:AD2256" si="7610">IF(O2250="cpv",(T2250*S2250),(T2250/1000*S2250))</f>
        <v>2475</v>
      </c>
      <c r="AE2250" s="293">
        <v>1347.9799999999996</v>
      </c>
      <c r="AF2250" s="124">
        <f t="shared" ref="AF2250:AF2256" si="7611">AE2250-AD2250</f>
        <v>-1127.0200000000004</v>
      </c>
      <c r="AG2250" s="124">
        <v>0</v>
      </c>
      <c r="AH2250" s="764">
        <f t="shared" ref="AH2250:AH2256" si="7612">AE2250-AB2250-AG2250</f>
        <v>447.97999999999956</v>
      </c>
      <c r="AI2250" s="125">
        <f t="shared" ref="AI2250:AI2256" si="7613">AH2250/AE2250</f>
        <v>0.33233430763067678</v>
      </c>
      <c r="AK2250"/>
    </row>
    <row r="2251" spans="1:37" ht="15" hidden="1" customHeight="1" x14ac:dyDescent="0.3">
      <c r="A2251" s="96" t="s">
        <v>3182</v>
      </c>
      <c r="B2251" s="97">
        <v>2016</v>
      </c>
      <c r="C2251" s="97">
        <v>10</v>
      </c>
      <c r="D2251" s="98" t="s">
        <v>2960</v>
      </c>
      <c r="E2251" s="99">
        <v>42653</v>
      </c>
      <c r="F2251" s="99">
        <v>42674</v>
      </c>
      <c r="G2251" s="100">
        <f t="shared" ca="1" si="7601"/>
        <v>0</v>
      </c>
      <c r="H2251" s="96" t="s">
        <v>54</v>
      </c>
      <c r="I2251" s="96" t="s">
        <v>129</v>
      </c>
      <c r="J2251" s="96" t="s">
        <v>3185</v>
      </c>
      <c r="K2251" s="101" t="str">
        <f t="shared" ca="1" si="7602"/>
        <v>Completed</v>
      </c>
      <c r="L2251" s="97" t="s">
        <v>2135</v>
      </c>
      <c r="M2251" s="97" t="s">
        <v>58</v>
      </c>
      <c r="N2251" s="97" t="s">
        <v>108</v>
      </c>
      <c r="O2251" s="97" t="s">
        <v>109</v>
      </c>
      <c r="P2251" s="97" t="s">
        <v>100</v>
      </c>
      <c r="Q2251" s="97" t="s">
        <v>101</v>
      </c>
      <c r="R2251" s="102">
        <v>0.01</v>
      </c>
      <c r="S2251" s="102">
        <v>3.3000000000000002E-2</v>
      </c>
      <c r="T2251" s="103">
        <v>75000</v>
      </c>
      <c r="U2251" s="103">
        <v>75004</v>
      </c>
      <c r="V2251" s="101">
        <f t="shared" si="7603"/>
        <v>0</v>
      </c>
      <c r="W2251" s="101">
        <f t="shared" si="7604"/>
        <v>75000</v>
      </c>
      <c r="X2251" s="103">
        <v>11927</v>
      </c>
      <c r="Y2251" s="104">
        <f t="shared" si="7605"/>
        <v>0.15901818569676285</v>
      </c>
      <c r="Z2251" s="105">
        <f t="shared" si="7606"/>
        <v>0.20751236689863337</v>
      </c>
      <c r="AA2251" s="106">
        <f t="shared" si="7607"/>
        <v>750</v>
      </c>
      <c r="AB2251" s="107">
        <f t="shared" si="7608"/>
        <v>750</v>
      </c>
      <c r="AC2251" s="106">
        <f t="shared" si="7609"/>
        <v>0</v>
      </c>
      <c r="AD2251" s="108">
        <f t="shared" si="7610"/>
        <v>2475</v>
      </c>
      <c r="AE2251" s="298">
        <f>IF((SUMIF($J$7:$J$1048576,J2251,$U$7:$U$1048576))&gt;(SUMIF($J$7:$J$1048576,J2251,$T$7:$T$1048576)),AD2251,(IF(O2251="cpv",(U2251*S2251),(U2251*S2251/1000))))</f>
        <v>2475</v>
      </c>
      <c r="AF2251" s="109">
        <f t="shared" si="7611"/>
        <v>0</v>
      </c>
      <c r="AG2251" s="109">
        <v>0</v>
      </c>
      <c r="AH2251" s="765">
        <f t="shared" si="7612"/>
        <v>1725</v>
      </c>
      <c r="AI2251" s="110">
        <f t="shared" si="7613"/>
        <v>0.69696969696969702</v>
      </c>
      <c r="AK2251"/>
    </row>
    <row r="2252" spans="1:37" ht="15" hidden="1" customHeight="1" x14ac:dyDescent="0.3">
      <c r="A2252" s="96" t="s">
        <v>3183</v>
      </c>
      <c r="B2252" s="97">
        <v>2016</v>
      </c>
      <c r="C2252" s="97">
        <v>10</v>
      </c>
      <c r="D2252" s="98" t="s">
        <v>2960</v>
      </c>
      <c r="E2252" s="99">
        <v>42653</v>
      </c>
      <c r="F2252" s="99">
        <v>42674</v>
      </c>
      <c r="G2252" s="100">
        <f t="shared" ca="1" si="7601"/>
        <v>0</v>
      </c>
      <c r="H2252" s="96" t="s">
        <v>54</v>
      </c>
      <c r="I2252" s="96" t="s">
        <v>129</v>
      </c>
      <c r="J2252" s="96" t="s">
        <v>3185</v>
      </c>
      <c r="K2252" s="101" t="str">
        <f t="shared" ca="1" si="7602"/>
        <v>Completed</v>
      </c>
      <c r="L2252" s="97" t="s">
        <v>2592</v>
      </c>
      <c r="M2252" s="97" t="s">
        <v>58</v>
      </c>
      <c r="N2252" s="97" t="s">
        <v>108</v>
      </c>
      <c r="O2252" s="97" t="s">
        <v>109</v>
      </c>
      <c r="P2252" s="97" t="s">
        <v>100</v>
      </c>
      <c r="Q2252" s="97" t="s">
        <v>101</v>
      </c>
      <c r="R2252" s="102">
        <v>0.01</v>
      </c>
      <c r="S2252" s="102">
        <v>3.3000000000000002E-2</v>
      </c>
      <c r="T2252" s="103">
        <v>50000</v>
      </c>
      <c r="U2252" s="103">
        <v>56606</v>
      </c>
      <c r="V2252" s="101">
        <f t="shared" si="7603"/>
        <v>0</v>
      </c>
      <c r="W2252" s="101">
        <f t="shared" si="7604"/>
        <v>50000</v>
      </c>
      <c r="X2252" s="103">
        <v>5621</v>
      </c>
      <c r="Y2252" s="104">
        <f t="shared" si="7605"/>
        <v>9.9300427516517686E-2</v>
      </c>
      <c r="Z2252" s="105">
        <f t="shared" si="7606"/>
        <v>0.29354207436399216</v>
      </c>
      <c r="AA2252" s="106">
        <f t="shared" si="7607"/>
        <v>500</v>
      </c>
      <c r="AB2252" s="107">
        <f t="shared" si="7608"/>
        <v>500</v>
      </c>
      <c r="AC2252" s="106">
        <f t="shared" si="7609"/>
        <v>0</v>
      </c>
      <c r="AD2252" s="108">
        <f t="shared" si="7610"/>
        <v>1650</v>
      </c>
      <c r="AE2252" s="298">
        <f>IF((SUMIF($J$7:$J$1048576,J2252,$U$7:$U$1048576))&gt;(SUMIF($J$7:$J$1048576,J2252,$T$7:$T$1048576)),AD2252,(IF(O2252="cpv",(U2252*S2252),(U2252*S2252/1000))))</f>
        <v>1650</v>
      </c>
      <c r="AF2252" s="109">
        <f t="shared" si="7611"/>
        <v>0</v>
      </c>
      <c r="AG2252" s="109">
        <v>0</v>
      </c>
      <c r="AH2252" s="765">
        <f t="shared" si="7612"/>
        <v>1150</v>
      </c>
      <c r="AI2252" s="110">
        <f t="shared" si="7613"/>
        <v>0.69696969696969702</v>
      </c>
      <c r="AK2252"/>
    </row>
    <row r="2253" spans="1:37" ht="15.75" hidden="1" customHeight="1" thickBot="1" x14ac:dyDescent="0.3">
      <c r="A2253" s="156" t="s">
        <v>3184</v>
      </c>
      <c r="B2253" s="157">
        <v>2016</v>
      </c>
      <c r="C2253" s="157">
        <v>10</v>
      </c>
      <c r="D2253" s="342" t="s">
        <v>2960</v>
      </c>
      <c r="E2253" s="159">
        <v>42653</v>
      </c>
      <c r="F2253" s="159">
        <v>42674</v>
      </c>
      <c r="G2253" s="343">
        <f t="shared" ca="1" si="7601"/>
        <v>0</v>
      </c>
      <c r="H2253" s="156" t="s">
        <v>54</v>
      </c>
      <c r="I2253" s="156" t="s">
        <v>129</v>
      </c>
      <c r="J2253" s="156" t="s">
        <v>3185</v>
      </c>
      <c r="K2253" s="344" t="str">
        <f t="shared" ca="1" si="7602"/>
        <v>Completed</v>
      </c>
      <c r="L2253" s="157" t="s">
        <v>77</v>
      </c>
      <c r="M2253" s="157" t="s">
        <v>58</v>
      </c>
      <c r="N2253" s="157" t="s">
        <v>108</v>
      </c>
      <c r="O2253" s="157" t="s">
        <v>109</v>
      </c>
      <c r="P2253" s="157" t="s">
        <v>100</v>
      </c>
      <c r="Q2253" s="157" t="s">
        <v>101</v>
      </c>
      <c r="R2253" s="158">
        <v>1.4999999999999999E-2</v>
      </c>
      <c r="S2253" s="158">
        <v>3.3000000000000002E-2</v>
      </c>
      <c r="T2253" s="345">
        <v>30000</v>
      </c>
      <c r="U2253" s="345">
        <v>30623</v>
      </c>
      <c r="V2253" s="344">
        <f t="shared" si="7603"/>
        <v>0</v>
      </c>
      <c r="W2253" s="344">
        <f t="shared" si="7604"/>
        <v>30000</v>
      </c>
      <c r="X2253" s="345">
        <v>576</v>
      </c>
      <c r="Y2253" s="346">
        <f t="shared" si="7605"/>
        <v>1.8809391633739347E-2</v>
      </c>
      <c r="Z2253" s="347">
        <f t="shared" si="7606"/>
        <v>1.71875</v>
      </c>
      <c r="AA2253" s="348">
        <f t="shared" si="7607"/>
        <v>450</v>
      </c>
      <c r="AB2253" s="349">
        <f t="shared" si="7608"/>
        <v>450</v>
      </c>
      <c r="AC2253" s="348">
        <f t="shared" si="7609"/>
        <v>0</v>
      </c>
      <c r="AD2253" s="350">
        <f t="shared" si="7610"/>
        <v>990</v>
      </c>
      <c r="AE2253" s="351">
        <f>IF((SUMIF($J$7:$J$1048576,J2253,$U$7:$U$1048576))&gt;(SUMIF($J$7:$J$1048576,J2253,$T$7:$T$1048576)),AD2253,(IF(O2253="cpv",(U2253*S2253),(U2253*S2253/1000))))</f>
        <v>990</v>
      </c>
      <c r="AF2253" s="352">
        <f t="shared" si="7611"/>
        <v>0</v>
      </c>
      <c r="AG2253" s="352">
        <v>0</v>
      </c>
      <c r="AH2253" s="766">
        <f t="shared" si="7612"/>
        <v>540</v>
      </c>
      <c r="AI2253" s="487">
        <f t="shared" si="7613"/>
        <v>0.54545454545454541</v>
      </c>
      <c r="AK2253"/>
    </row>
    <row r="2254" spans="1:37" ht="15" hidden="1" customHeight="1" x14ac:dyDescent="0.3">
      <c r="A2254" s="96" t="s">
        <v>3186</v>
      </c>
      <c r="B2254" s="97">
        <v>2016</v>
      </c>
      <c r="C2254" s="97">
        <v>10</v>
      </c>
      <c r="D2254" s="98" t="s">
        <v>2960</v>
      </c>
      <c r="E2254" s="99">
        <v>42653</v>
      </c>
      <c r="F2254" s="99">
        <v>42674</v>
      </c>
      <c r="G2254" s="100">
        <f t="shared" ca="1" si="7601"/>
        <v>0</v>
      </c>
      <c r="H2254" s="96" t="s">
        <v>54</v>
      </c>
      <c r="I2254" s="96" t="s">
        <v>129</v>
      </c>
      <c r="J2254" s="96" t="s">
        <v>3189</v>
      </c>
      <c r="K2254" s="101" t="str">
        <f t="shared" ca="1" si="7602"/>
        <v>Completed</v>
      </c>
      <c r="L2254" s="97" t="s">
        <v>2135</v>
      </c>
      <c r="M2254" s="97" t="s">
        <v>58</v>
      </c>
      <c r="N2254" s="97" t="s">
        <v>108</v>
      </c>
      <c r="O2254" s="97" t="s">
        <v>109</v>
      </c>
      <c r="P2254" s="97" t="s">
        <v>100</v>
      </c>
      <c r="Q2254" s="97" t="s">
        <v>101</v>
      </c>
      <c r="R2254" s="102">
        <v>0.01</v>
      </c>
      <c r="S2254" s="102">
        <v>3.3000000000000002E-2</v>
      </c>
      <c r="T2254" s="103">
        <v>100000</v>
      </c>
      <c r="U2254" s="103">
        <v>100206</v>
      </c>
      <c r="V2254" s="101">
        <f t="shared" si="7603"/>
        <v>0</v>
      </c>
      <c r="W2254" s="101">
        <f t="shared" si="7604"/>
        <v>100000</v>
      </c>
      <c r="X2254" s="103">
        <v>22684</v>
      </c>
      <c r="Y2254" s="104">
        <f t="shared" si="7605"/>
        <v>0.22637367023930702</v>
      </c>
      <c r="Z2254" s="105">
        <f t="shared" si="7606"/>
        <v>0.10865967201551753</v>
      </c>
      <c r="AA2254" s="106">
        <f t="shared" si="7607"/>
        <v>1000</v>
      </c>
      <c r="AB2254" s="107">
        <f t="shared" si="7608"/>
        <v>1000</v>
      </c>
      <c r="AC2254" s="106">
        <f t="shared" si="7609"/>
        <v>0</v>
      </c>
      <c r="AD2254" s="108">
        <f t="shared" si="7610"/>
        <v>3300</v>
      </c>
      <c r="AE2254" s="298">
        <v>2464.8359999999998</v>
      </c>
      <c r="AF2254" s="109">
        <f t="shared" si="7611"/>
        <v>-835.16400000000021</v>
      </c>
      <c r="AG2254" s="109">
        <v>0</v>
      </c>
      <c r="AH2254" s="765">
        <f t="shared" si="7612"/>
        <v>1464.8359999999998</v>
      </c>
      <c r="AI2254" s="110">
        <f t="shared" si="7613"/>
        <v>0.59429349457732683</v>
      </c>
      <c r="AK2254"/>
    </row>
    <row r="2255" spans="1:37" ht="15" hidden="1" customHeight="1" x14ac:dyDescent="0.3">
      <c r="A2255" s="96" t="s">
        <v>3187</v>
      </c>
      <c r="B2255" s="97">
        <v>2016</v>
      </c>
      <c r="C2255" s="97">
        <v>10</v>
      </c>
      <c r="D2255" s="98" t="s">
        <v>2960</v>
      </c>
      <c r="E2255" s="99">
        <v>42653</v>
      </c>
      <c r="F2255" s="99">
        <v>42674</v>
      </c>
      <c r="G2255" s="100">
        <f t="shared" ca="1" si="7601"/>
        <v>0</v>
      </c>
      <c r="H2255" s="96" t="s">
        <v>54</v>
      </c>
      <c r="I2255" s="96" t="s">
        <v>129</v>
      </c>
      <c r="J2255" s="96" t="s">
        <v>3189</v>
      </c>
      <c r="K2255" s="101" t="str">
        <f t="shared" ca="1" si="7602"/>
        <v>Completed</v>
      </c>
      <c r="L2255" s="97" t="s">
        <v>77</v>
      </c>
      <c r="M2255" s="97" t="s">
        <v>58</v>
      </c>
      <c r="N2255" s="97" t="s">
        <v>108</v>
      </c>
      <c r="O2255" s="97" t="s">
        <v>109</v>
      </c>
      <c r="P2255" s="97" t="s">
        <v>100</v>
      </c>
      <c r="Q2255" s="97" t="s">
        <v>101</v>
      </c>
      <c r="R2255" s="102">
        <v>1.4999999999999999E-2</v>
      </c>
      <c r="S2255" s="102">
        <v>3.3000000000000002E-2</v>
      </c>
      <c r="T2255" s="103">
        <v>75000</v>
      </c>
      <c r="U2255" s="103">
        <v>54853</v>
      </c>
      <c r="V2255" s="101">
        <f t="shared" si="7603"/>
        <v>20147</v>
      </c>
      <c r="W2255" s="101">
        <f t="shared" si="7604"/>
        <v>54853</v>
      </c>
      <c r="X2255" s="103">
        <v>2077</v>
      </c>
      <c r="Y2255" s="104">
        <f t="shared" si="7605"/>
        <v>3.7864838750843163E-2</v>
      </c>
      <c r="Z2255" s="105">
        <f t="shared" si="7606"/>
        <v>0.8715209436687531</v>
      </c>
      <c r="AA2255" s="106">
        <f t="shared" si="7607"/>
        <v>1125</v>
      </c>
      <c r="AB2255" s="107">
        <f t="shared" si="7608"/>
        <v>822.79499999999996</v>
      </c>
      <c r="AC2255" s="106">
        <f t="shared" si="7609"/>
        <v>-302.20500000000004</v>
      </c>
      <c r="AD2255" s="108">
        <f t="shared" si="7610"/>
        <v>2475</v>
      </c>
      <c r="AE2255" s="298">
        <f t="shared" ref="AE2255:AE2260" si="7614">IF((SUMIF($J$7:$J$1048576,J2255,$U$7:$U$1048576))&gt;(SUMIF($J$7:$J$1048576,J2255,$T$7:$T$1048576)),AD2255,(IF(O2255="cpv",(U2255*S2255),(U2255*S2255/1000))))</f>
        <v>1810.1490000000001</v>
      </c>
      <c r="AF2255" s="109">
        <f t="shared" si="7611"/>
        <v>-664.85099999999989</v>
      </c>
      <c r="AG2255" s="109">
        <v>0</v>
      </c>
      <c r="AH2255" s="765">
        <f t="shared" si="7612"/>
        <v>987.35400000000016</v>
      </c>
      <c r="AI2255" s="110">
        <f t="shared" si="7613"/>
        <v>0.54545454545454553</v>
      </c>
      <c r="AK2255"/>
    </row>
    <row r="2256" spans="1:37" ht="15" hidden="1" customHeight="1" thickBot="1" x14ac:dyDescent="0.3">
      <c r="A2256" s="328" t="s">
        <v>3188</v>
      </c>
      <c r="B2256" s="324">
        <v>2016</v>
      </c>
      <c r="C2256" s="324">
        <v>10</v>
      </c>
      <c r="D2256" s="325" t="s">
        <v>2960</v>
      </c>
      <c r="E2256" s="326">
        <v>42653</v>
      </c>
      <c r="F2256" s="326">
        <v>42674</v>
      </c>
      <c r="G2256" s="327">
        <f t="shared" ca="1" si="7601"/>
        <v>0</v>
      </c>
      <c r="H2256" s="328" t="s">
        <v>54</v>
      </c>
      <c r="I2256" s="328" t="s">
        <v>129</v>
      </c>
      <c r="J2256" s="328" t="s">
        <v>3189</v>
      </c>
      <c r="K2256" s="329" t="str">
        <f t="shared" ca="1" si="7602"/>
        <v>Completed</v>
      </c>
      <c r="L2256" s="324" t="s">
        <v>92</v>
      </c>
      <c r="M2256" s="324" t="s">
        <v>58</v>
      </c>
      <c r="N2256" s="324" t="s">
        <v>108</v>
      </c>
      <c r="O2256" s="324" t="s">
        <v>109</v>
      </c>
      <c r="P2256" s="324" t="s">
        <v>100</v>
      </c>
      <c r="Q2256" s="324" t="s">
        <v>101</v>
      </c>
      <c r="R2256" s="330">
        <v>1.2E-2</v>
      </c>
      <c r="S2256" s="330">
        <v>3.3000000000000002E-2</v>
      </c>
      <c r="T2256" s="331">
        <v>75000</v>
      </c>
      <c r="U2256" s="331">
        <v>74185</v>
      </c>
      <c r="V2256" s="329">
        <f t="shared" si="7603"/>
        <v>815</v>
      </c>
      <c r="W2256" s="329">
        <f t="shared" si="7604"/>
        <v>74185</v>
      </c>
      <c r="X2256" s="331">
        <v>3842</v>
      </c>
      <c r="Y2256" s="332">
        <f t="shared" si="7605"/>
        <v>5.1789445305654783E-2</v>
      </c>
      <c r="Z2256" s="333">
        <f t="shared" si="7606"/>
        <v>0.63719547110879748</v>
      </c>
      <c r="AA2256" s="334">
        <f t="shared" si="7607"/>
        <v>900</v>
      </c>
      <c r="AB2256" s="335">
        <f t="shared" si="7608"/>
        <v>890.22</v>
      </c>
      <c r="AC2256" s="334">
        <f t="shared" si="7609"/>
        <v>-9.7799999999999727</v>
      </c>
      <c r="AD2256" s="336">
        <f t="shared" si="7610"/>
        <v>2475</v>
      </c>
      <c r="AE2256" s="337">
        <f t="shared" si="7614"/>
        <v>2448.105</v>
      </c>
      <c r="AF2256" s="338">
        <f t="shared" si="7611"/>
        <v>-26.894999999999982</v>
      </c>
      <c r="AG2256" s="338">
        <v>0</v>
      </c>
      <c r="AH2256" s="580">
        <f t="shared" si="7612"/>
        <v>1557.885</v>
      </c>
      <c r="AI2256" s="339">
        <f t="shared" si="7613"/>
        <v>0.63636363636363635</v>
      </c>
      <c r="AK2256"/>
    </row>
    <row r="2257" spans="1:37" ht="15" hidden="1" customHeight="1" x14ac:dyDescent="0.3">
      <c r="A2257" s="115" t="s">
        <v>3190</v>
      </c>
      <c r="B2257" s="111">
        <v>2016</v>
      </c>
      <c r="C2257" s="111">
        <v>10</v>
      </c>
      <c r="D2257" s="112" t="s">
        <v>2960</v>
      </c>
      <c r="E2257" s="113">
        <v>42654</v>
      </c>
      <c r="F2257" s="113">
        <v>42663</v>
      </c>
      <c r="G2257" s="114">
        <f t="shared" ref="G2257:G2263" ca="1" si="7615">IF($N$1&gt;F2257,0,(F2257-$N$1))</f>
        <v>0</v>
      </c>
      <c r="H2257" s="115" t="s">
        <v>54</v>
      </c>
      <c r="I2257" s="115" t="s">
        <v>1695</v>
      </c>
      <c r="J2257" s="115" t="s">
        <v>3195</v>
      </c>
      <c r="K2257" s="116" t="str">
        <f t="shared" ref="K2257:K2263" ca="1" si="7616">IF(F2257=0,$L$3,(IF(G2257=0,$L$1,$L$2)))</f>
        <v>Completed</v>
      </c>
      <c r="L2257" s="111" t="s">
        <v>77</v>
      </c>
      <c r="M2257" s="111" t="s">
        <v>58</v>
      </c>
      <c r="N2257" s="111" t="s">
        <v>108</v>
      </c>
      <c r="O2257" s="111" t="s">
        <v>109</v>
      </c>
      <c r="P2257" s="111" t="s">
        <v>100</v>
      </c>
      <c r="Q2257" s="111" t="s">
        <v>101</v>
      </c>
      <c r="R2257" s="117">
        <v>1.4999999999999999E-2</v>
      </c>
      <c r="S2257" s="117">
        <v>3.7999999999999999E-2</v>
      </c>
      <c r="T2257" s="118">
        <v>50000</v>
      </c>
      <c r="U2257" s="118">
        <v>49099</v>
      </c>
      <c r="V2257" s="116">
        <f t="shared" ref="V2257:V2263" si="7617">IF(U2257&gt;T2257,0,T2257-U2257)</f>
        <v>901</v>
      </c>
      <c r="W2257" s="116">
        <f t="shared" ref="W2257:W2263" si="7618">IF(U2257&gt;T2257,T2257,U2257)</f>
        <v>49099</v>
      </c>
      <c r="X2257" s="118">
        <v>1974</v>
      </c>
      <c r="Y2257" s="119">
        <f t="shared" ref="Y2257:Y2263" si="7619">X2257/U2257</f>
        <v>4.020448481639137E-2</v>
      </c>
      <c r="Z2257" s="120">
        <f t="shared" ref="Z2257:Z2263" si="7620">AE2257/X2257</f>
        <v>0.96251266464032426</v>
      </c>
      <c r="AA2257" s="121">
        <f t="shared" ref="AA2257:AA2263" si="7621">IF(O2257="cpv",(T2257*R2257),(T2257/1000*R2257))</f>
        <v>750</v>
      </c>
      <c r="AB2257" s="122">
        <f t="shared" ref="AB2257:AB2263" si="7622">IF(O2257="cpv",(IF(V2257&gt;0,U2257*R2257,AA2257)),(IF(V2257&gt;0,U2257/1000*R2257,AA2257)))</f>
        <v>736.48500000000001</v>
      </c>
      <c r="AC2257" s="121">
        <f t="shared" ref="AC2257:AC2263" si="7623">AB2257-AA2257</f>
        <v>-13.514999999999986</v>
      </c>
      <c r="AD2257" s="123">
        <f t="shared" ref="AD2257:AD2263" si="7624">IF(O2257="cpv",(T2257*S2257),(T2257/1000*S2257))</f>
        <v>1900</v>
      </c>
      <c r="AE2257" s="293">
        <f t="shared" si="7614"/>
        <v>1900</v>
      </c>
      <c r="AF2257" s="124">
        <f t="shared" ref="AF2257:AF2263" si="7625">AE2257-AD2257</f>
        <v>0</v>
      </c>
      <c r="AG2257" s="124">
        <v>0</v>
      </c>
      <c r="AH2257" s="764">
        <f t="shared" ref="AH2257:AH2263" si="7626">AE2257-AB2257-AG2257</f>
        <v>1163.5149999999999</v>
      </c>
      <c r="AI2257" s="125">
        <f t="shared" ref="AI2257:AI2263" si="7627">AH2257/AE2257</f>
        <v>0.6123763157894736</v>
      </c>
      <c r="AK2257"/>
    </row>
    <row r="2258" spans="1:37" ht="15" hidden="1" customHeight="1" x14ac:dyDescent="0.3">
      <c r="A2258" s="96" t="s">
        <v>3191</v>
      </c>
      <c r="B2258" s="97">
        <v>2016</v>
      </c>
      <c r="C2258" s="97">
        <v>10</v>
      </c>
      <c r="D2258" s="98" t="s">
        <v>2960</v>
      </c>
      <c r="E2258" s="99">
        <v>42654</v>
      </c>
      <c r="F2258" s="99">
        <v>42663</v>
      </c>
      <c r="G2258" s="100">
        <f t="shared" ca="1" si="7615"/>
        <v>0</v>
      </c>
      <c r="H2258" s="96" t="s">
        <v>54</v>
      </c>
      <c r="I2258" s="96" t="s">
        <v>1695</v>
      </c>
      <c r="J2258" s="96" t="s">
        <v>3195</v>
      </c>
      <c r="K2258" s="101" t="str">
        <f t="shared" ca="1" si="7616"/>
        <v>Completed</v>
      </c>
      <c r="L2258" s="97" t="s">
        <v>2120</v>
      </c>
      <c r="M2258" s="97" t="s">
        <v>58</v>
      </c>
      <c r="N2258" s="97" t="s">
        <v>108</v>
      </c>
      <c r="O2258" s="97" t="s">
        <v>109</v>
      </c>
      <c r="P2258" s="97" t="s">
        <v>100</v>
      </c>
      <c r="Q2258" s="97" t="s">
        <v>101</v>
      </c>
      <c r="R2258" s="102">
        <v>0.01</v>
      </c>
      <c r="S2258" s="102">
        <v>3.7999999999999999E-2</v>
      </c>
      <c r="T2258" s="103">
        <v>75000</v>
      </c>
      <c r="U2258" s="103">
        <v>75724</v>
      </c>
      <c r="V2258" s="101">
        <f t="shared" si="7617"/>
        <v>0</v>
      </c>
      <c r="W2258" s="101">
        <f t="shared" si="7618"/>
        <v>75000</v>
      </c>
      <c r="X2258" s="103">
        <v>9596</v>
      </c>
      <c r="Y2258" s="104">
        <f t="shared" si="7619"/>
        <v>0.12672336379483387</v>
      </c>
      <c r="Z2258" s="105">
        <f t="shared" si="7620"/>
        <v>0.29699874947894955</v>
      </c>
      <c r="AA2258" s="106">
        <f t="shared" si="7621"/>
        <v>750</v>
      </c>
      <c r="AB2258" s="107">
        <f t="shared" si="7622"/>
        <v>750</v>
      </c>
      <c r="AC2258" s="106">
        <f t="shared" si="7623"/>
        <v>0</v>
      </c>
      <c r="AD2258" s="108">
        <f t="shared" si="7624"/>
        <v>2850</v>
      </c>
      <c r="AE2258" s="298">
        <f t="shared" si="7614"/>
        <v>2850</v>
      </c>
      <c r="AF2258" s="109">
        <f t="shared" si="7625"/>
        <v>0</v>
      </c>
      <c r="AG2258" s="109">
        <v>0</v>
      </c>
      <c r="AH2258" s="765">
        <f t="shared" si="7626"/>
        <v>2100</v>
      </c>
      <c r="AI2258" s="110">
        <f t="shared" si="7627"/>
        <v>0.73684210526315785</v>
      </c>
      <c r="AK2258"/>
    </row>
    <row r="2259" spans="1:37" ht="15" hidden="1" customHeight="1" x14ac:dyDescent="0.3">
      <c r="A2259" s="96" t="s">
        <v>3192</v>
      </c>
      <c r="B2259" s="97">
        <v>2016</v>
      </c>
      <c r="C2259" s="97">
        <v>10</v>
      </c>
      <c r="D2259" s="98" t="s">
        <v>2960</v>
      </c>
      <c r="E2259" s="99">
        <v>42654</v>
      </c>
      <c r="F2259" s="99">
        <v>42663</v>
      </c>
      <c r="G2259" s="100">
        <f t="shared" ca="1" si="7615"/>
        <v>0</v>
      </c>
      <c r="H2259" s="96" t="s">
        <v>54</v>
      </c>
      <c r="I2259" s="96" t="s">
        <v>1695</v>
      </c>
      <c r="J2259" s="96" t="s">
        <v>3195</v>
      </c>
      <c r="K2259" s="101" t="str">
        <f t="shared" ca="1" si="7616"/>
        <v>Completed</v>
      </c>
      <c r="L2259" s="97" t="s">
        <v>2135</v>
      </c>
      <c r="M2259" s="97" t="s">
        <v>58</v>
      </c>
      <c r="N2259" s="97" t="s">
        <v>108</v>
      </c>
      <c r="O2259" s="97" t="s">
        <v>109</v>
      </c>
      <c r="P2259" s="97" t="s">
        <v>100</v>
      </c>
      <c r="Q2259" s="97" t="s">
        <v>101</v>
      </c>
      <c r="R2259" s="102">
        <v>0.01</v>
      </c>
      <c r="S2259" s="102">
        <v>3.7999999999999999E-2</v>
      </c>
      <c r="T2259" s="103">
        <v>75000</v>
      </c>
      <c r="U2259" s="103">
        <v>77276</v>
      </c>
      <c r="V2259" s="101">
        <f t="shared" si="7617"/>
        <v>0</v>
      </c>
      <c r="W2259" s="101">
        <f t="shared" si="7618"/>
        <v>75000</v>
      </c>
      <c r="X2259" s="103">
        <v>23981</v>
      </c>
      <c r="Y2259" s="104">
        <f t="shared" si="7619"/>
        <v>0.31032920958641752</v>
      </c>
      <c r="Z2259" s="105">
        <f t="shared" si="7620"/>
        <v>0.11884408490054627</v>
      </c>
      <c r="AA2259" s="106">
        <f t="shared" si="7621"/>
        <v>750</v>
      </c>
      <c r="AB2259" s="107">
        <f t="shared" si="7622"/>
        <v>750</v>
      </c>
      <c r="AC2259" s="106">
        <f t="shared" si="7623"/>
        <v>0</v>
      </c>
      <c r="AD2259" s="108">
        <f t="shared" si="7624"/>
        <v>2850</v>
      </c>
      <c r="AE2259" s="298">
        <f t="shared" si="7614"/>
        <v>2850</v>
      </c>
      <c r="AF2259" s="109">
        <f t="shared" si="7625"/>
        <v>0</v>
      </c>
      <c r="AG2259" s="109">
        <v>0</v>
      </c>
      <c r="AH2259" s="765">
        <f t="shared" si="7626"/>
        <v>2100</v>
      </c>
      <c r="AI2259" s="110">
        <f t="shared" si="7627"/>
        <v>0.73684210526315785</v>
      </c>
      <c r="AK2259"/>
    </row>
    <row r="2260" spans="1:37" ht="15" hidden="1" customHeight="1" x14ac:dyDescent="0.3">
      <c r="A2260" s="96" t="s">
        <v>3193</v>
      </c>
      <c r="B2260" s="97">
        <v>2016</v>
      </c>
      <c r="C2260" s="97">
        <v>10</v>
      </c>
      <c r="D2260" s="98" t="s">
        <v>2960</v>
      </c>
      <c r="E2260" s="99">
        <v>42654</v>
      </c>
      <c r="F2260" s="99">
        <v>42663</v>
      </c>
      <c r="G2260" s="100">
        <f t="shared" ca="1" si="7615"/>
        <v>0</v>
      </c>
      <c r="H2260" s="96" t="s">
        <v>54</v>
      </c>
      <c r="I2260" s="96" t="s">
        <v>1695</v>
      </c>
      <c r="J2260" s="96" t="s">
        <v>3195</v>
      </c>
      <c r="K2260" s="101" t="str">
        <f t="shared" ca="1" si="7616"/>
        <v>Completed</v>
      </c>
      <c r="L2260" s="97" t="s">
        <v>2592</v>
      </c>
      <c r="M2260" s="97" t="s">
        <v>58</v>
      </c>
      <c r="N2260" s="97" t="s">
        <v>108</v>
      </c>
      <c r="O2260" s="97" t="s">
        <v>109</v>
      </c>
      <c r="P2260" s="97" t="s">
        <v>100</v>
      </c>
      <c r="Q2260" s="97" t="s">
        <v>101</v>
      </c>
      <c r="R2260" s="102">
        <v>0.01</v>
      </c>
      <c r="S2260" s="102">
        <v>3.7999999999999999E-2</v>
      </c>
      <c r="T2260" s="103">
        <v>75000</v>
      </c>
      <c r="U2260" s="103">
        <v>85040</v>
      </c>
      <c r="V2260" s="101">
        <f t="shared" si="7617"/>
        <v>0</v>
      </c>
      <c r="W2260" s="101">
        <f t="shared" si="7618"/>
        <v>75000</v>
      </c>
      <c r="X2260" s="103">
        <v>11495</v>
      </c>
      <c r="Y2260" s="104">
        <f t="shared" si="7619"/>
        <v>0.1351716839134525</v>
      </c>
      <c r="Z2260" s="105">
        <f t="shared" si="7620"/>
        <v>0.24793388429752067</v>
      </c>
      <c r="AA2260" s="106">
        <f t="shared" si="7621"/>
        <v>750</v>
      </c>
      <c r="AB2260" s="107">
        <f t="shared" si="7622"/>
        <v>750</v>
      </c>
      <c r="AC2260" s="106">
        <f t="shared" si="7623"/>
        <v>0</v>
      </c>
      <c r="AD2260" s="108">
        <f t="shared" si="7624"/>
        <v>2850</v>
      </c>
      <c r="AE2260" s="298">
        <f t="shared" si="7614"/>
        <v>2850</v>
      </c>
      <c r="AF2260" s="109">
        <f t="shared" si="7625"/>
        <v>0</v>
      </c>
      <c r="AG2260" s="109">
        <v>0</v>
      </c>
      <c r="AH2260" s="765">
        <f t="shared" si="7626"/>
        <v>2100</v>
      </c>
      <c r="AI2260" s="110">
        <f t="shared" si="7627"/>
        <v>0.73684210526315785</v>
      </c>
      <c r="AK2260"/>
    </row>
    <row r="2261" spans="1:37" ht="15.75" hidden="1" customHeight="1" thickBot="1" x14ac:dyDescent="0.3">
      <c r="A2261" s="156" t="s">
        <v>3194</v>
      </c>
      <c r="B2261" s="157">
        <v>2016</v>
      </c>
      <c r="C2261" s="157">
        <v>10</v>
      </c>
      <c r="D2261" s="342" t="s">
        <v>2960</v>
      </c>
      <c r="E2261" s="159">
        <v>42654</v>
      </c>
      <c r="F2261" s="159">
        <v>42663</v>
      </c>
      <c r="G2261" s="343">
        <f t="shared" ca="1" si="7615"/>
        <v>0</v>
      </c>
      <c r="H2261" s="156" t="s">
        <v>54</v>
      </c>
      <c r="I2261" s="156" t="s">
        <v>1695</v>
      </c>
      <c r="J2261" s="156" t="s">
        <v>3195</v>
      </c>
      <c r="K2261" s="344" t="str">
        <f t="shared" ca="1" si="7616"/>
        <v>Completed</v>
      </c>
      <c r="L2261" s="157" t="s">
        <v>92</v>
      </c>
      <c r="M2261" s="157" t="s">
        <v>58</v>
      </c>
      <c r="N2261" s="157" t="s">
        <v>108</v>
      </c>
      <c r="O2261" s="157" t="s">
        <v>109</v>
      </c>
      <c r="P2261" s="157" t="s">
        <v>100</v>
      </c>
      <c r="Q2261" s="157" t="s">
        <v>101</v>
      </c>
      <c r="R2261" s="158">
        <v>1.2E-2</v>
      </c>
      <c r="S2261" s="158">
        <v>3.7999999999999999E-2</v>
      </c>
      <c r="T2261" s="345">
        <v>75000</v>
      </c>
      <c r="U2261" s="345">
        <v>78627</v>
      </c>
      <c r="V2261" s="344">
        <f t="shared" si="7617"/>
        <v>0</v>
      </c>
      <c r="W2261" s="344">
        <f t="shared" si="7618"/>
        <v>75000</v>
      </c>
      <c r="X2261" s="345">
        <v>53192</v>
      </c>
      <c r="Y2261" s="346">
        <f t="shared" si="7619"/>
        <v>0.67651061340252072</v>
      </c>
      <c r="Z2261" s="347">
        <f t="shared" si="7620"/>
        <v>2.9139344262295072E-2</v>
      </c>
      <c r="AA2261" s="348">
        <f t="shared" si="7621"/>
        <v>900</v>
      </c>
      <c r="AB2261" s="349">
        <f t="shared" si="7622"/>
        <v>900</v>
      </c>
      <c r="AC2261" s="348">
        <f t="shared" si="7623"/>
        <v>0</v>
      </c>
      <c r="AD2261" s="350">
        <f t="shared" si="7624"/>
        <v>2850</v>
      </c>
      <c r="AE2261" s="351">
        <v>1549.9799999999996</v>
      </c>
      <c r="AF2261" s="352">
        <f t="shared" si="7625"/>
        <v>-1300.0200000000004</v>
      </c>
      <c r="AG2261" s="352">
        <v>0</v>
      </c>
      <c r="AH2261" s="766">
        <f t="shared" si="7626"/>
        <v>649.97999999999956</v>
      </c>
      <c r="AI2261" s="487">
        <f t="shared" si="7627"/>
        <v>0.41934734641737298</v>
      </c>
      <c r="AK2261"/>
    </row>
    <row r="2262" spans="1:37" ht="15" hidden="1" customHeight="1" x14ac:dyDescent="0.3">
      <c r="A2262" s="96" t="s">
        <v>3196</v>
      </c>
      <c r="B2262" s="97">
        <v>2016</v>
      </c>
      <c r="C2262" s="97">
        <v>10</v>
      </c>
      <c r="D2262" s="98" t="s">
        <v>2960</v>
      </c>
      <c r="E2262" s="99">
        <v>42654</v>
      </c>
      <c r="F2262" s="99">
        <v>42666</v>
      </c>
      <c r="G2262" s="100">
        <f t="shared" ca="1" si="7615"/>
        <v>0</v>
      </c>
      <c r="H2262" s="96" t="s">
        <v>54</v>
      </c>
      <c r="I2262" s="96" t="s">
        <v>115</v>
      </c>
      <c r="J2262" s="96" t="s">
        <v>3200</v>
      </c>
      <c r="K2262" s="101" t="str">
        <f t="shared" ca="1" si="7616"/>
        <v>Completed</v>
      </c>
      <c r="L2262" s="97" t="s">
        <v>82</v>
      </c>
      <c r="M2262" s="97" t="s">
        <v>58</v>
      </c>
      <c r="N2262" s="97" t="s">
        <v>78</v>
      </c>
      <c r="O2262" s="97" t="s">
        <v>60</v>
      </c>
      <c r="P2262" s="97" t="s">
        <v>79</v>
      </c>
      <c r="Q2262" s="97" t="s">
        <v>79</v>
      </c>
      <c r="R2262" s="102">
        <v>0.5</v>
      </c>
      <c r="S2262" s="102">
        <v>4.25</v>
      </c>
      <c r="T2262" s="103">
        <v>1500000</v>
      </c>
      <c r="U2262" s="103">
        <v>1467848</v>
      </c>
      <c r="V2262" s="101">
        <f t="shared" si="7617"/>
        <v>32152</v>
      </c>
      <c r="W2262" s="101">
        <f t="shared" si="7618"/>
        <v>1467848</v>
      </c>
      <c r="X2262" s="103">
        <v>22205</v>
      </c>
      <c r="Y2262" s="104">
        <f t="shared" si="7619"/>
        <v>1.5127588142641472E-2</v>
      </c>
      <c r="Z2262" s="105">
        <f t="shared" si="7620"/>
        <v>0.27020941229452827</v>
      </c>
      <c r="AA2262" s="106">
        <f t="shared" si="7621"/>
        <v>750</v>
      </c>
      <c r="AB2262" s="107">
        <f t="shared" si="7622"/>
        <v>733.92399999999998</v>
      </c>
      <c r="AC2262" s="106">
        <f t="shared" si="7623"/>
        <v>-16.076000000000022</v>
      </c>
      <c r="AD2262" s="108">
        <f t="shared" si="7624"/>
        <v>6375</v>
      </c>
      <c r="AE2262" s="298">
        <v>6000</v>
      </c>
      <c r="AF2262" s="109">
        <f t="shared" si="7625"/>
        <v>-375</v>
      </c>
      <c r="AG2262" s="109">
        <v>0</v>
      </c>
      <c r="AH2262" s="765">
        <f t="shared" si="7626"/>
        <v>5266.076</v>
      </c>
      <c r="AI2262" s="110">
        <f t="shared" si="7627"/>
        <v>0.87767933333333337</v>
      </c>
      <c r="AK2262"/>
    </row>
    <row r="2263" spans="1:37" ht="15" hidden="1" customHeight="1" x14ac:dyDescent="0.3">
      <c r="A2263" s="96" t="s">
        <v>3197</v>
      </c>
      <c r="B2263" s="97">
        <v>2016</v>
      </c>
      <c r="C2263" s="97">
        <v>10</v>
      </c>
      <c r="D2263" s="98" t="s">
        <v>2960</v>
      </c>
      <c r="E2263" s="99">
        <v>42654</v>
      </c>
      <c r="F2263" s="99">
        <v>42666</v>
      </c>
      <c r="G2263" s="100">
        <f t="shared" ca="1" si="7615"/>
        <v>0</v>
      </c>
      <c r="H2263" s="96" t="s">
        <v>54</v>
      </c>
      <c r="I2263" s="96" t="s">
        <v>115</v>
      </c>
      <c r="J2263" s="96" t="s">
        <v>3200</v>
      </c>
      <c r="K2263" s="101" t="str">
        <f t="shared" ca="1" si="7616"/>
        <v>Completed</v>
      </c>
      <c r="L2263" s="97" t="s">
        <v>64</v>
      </c>
      <c r="M2263" s="97" t="s">
        <v>58</v>
      </c>
      <c r="N2263" s="97" t="s">
        <v>78</v>
      </c>
      <c r="O2263" s="97" t="s">
        <v>60</v>
      </c>
      <c r="P2263" s="97" t="s">
        <v>79</v>
      </c>
      <c r="Q2263" s="97" t="s">
        <v>79</v>
      </c>
      <c r="R2263" s="102">
        <v>2.5</v>
      </c>
      <c r="S2263" s="102">
        <v>4.25</v>
      </c>
      <c r="T2263" s="103">
        <v>500000</v>
      </c>
      <c r="U2263" s="103">
        <v>466140</v>
      </c>
      <c r="V2263" s="101">
        <f t="shared" si="7617"/>
        <v>33860</v>
      </c>
      <c r="W2263" s="101">
        <f t="shared" si="7618"/>
        <v>466140</v>
      </c>
      <c r="X2263" s="103">
        <v>8787</v>
      </c>
      <c r="Y2263" s="104">
        <f t="shared" si="7619"/>
        <v>1.8850559917621315E-2</v>
      </c>
      <c r="Z2263" s="105">
        <f t="shared" si="7620"/>
        <v>0.22760896779333106</v>
      </c>
      <c r="AA2263" s="106">
        <f t="shared" si="7621"/>
        <v>1250</v>
      </c>
      <c r="AB2263" s="107">
        <f t="shared" si="7622"/>
        <v>1165.3499999999999</v>
      </c>
      <c r="AC2263" s="106">
        <f t="shared" si="7623"/>
        <v>-84.650000000000091</v>
      </c>
      <c r="AD2263" s="108">
        <f t="shared" si="7624"/>
        <v>2125</v>
      </c>
      <c r="AE2263" s="298">
        <v>2000</v>
      </c>
      <c r="AF2263" s="109">
        <f t="shared" si="7625"/>
        <v>-125</v>
      </c>
      <c r="AG2263" s="109">
        <v>0</v>
      </c>
      <c r="AH2263" s="765">
        <f t="shared" si="7626"/>
        <v>834.65000000000009</v>
      </c>
      <c r="AI2263" s="110">
        <f t="shared" si="7627"/>
        <v>0.41732500000000006</v>
      </c>
      <c r="AK2263"/>
    </row>
    <row r="2264" spans="1:37" ht="15" hidden="1" customHeight="1" x14ac:dyDescent="0.3">
      <c r="A2264" s="96" t="s">
        <v>3198</v>
      </c>
      <c r="B2264" s="97">
        <v>2016</v>
      </c>
      <c r="C2264" s="97">
        <v>10</v>
      </c>
      <c r="D2264" s="98" t="s">
        <v>2960</v>
      </c>
      <c r="E2264" s="99">
        <v>42654</v>
      </c>
      <c r="F2264" s="99">
        <v>42666</v>
      </c>
      <c r="G2264" s="100">
        <f t="shared" ref="G2264:G2270" ca="1" si="7628">IF($N$1&gt;F2264,0,(F2264-$N$1))</f>
        <v>0</v>
      </c>
      <c r="H2264" s="96" t="s">
        <v>54</v>
      </c>
      <c r="I2264" s="96" t="s">
        <v>115</v>
      </c>
      <c r="J2264" s="96" t="s">
        <v>3200</v>
      </c>
      <c r="K2264" s="101" t="str">
        <f t="shared" ref="K2264:K2270" ca="1" si="7629">IF(F2264=0,$L$3,(IF(G2264=0,$L$1,$L$2)))</f>
        <v>Completed</v>
      </c>
      <c r="L2264" s="97" t="s">
        <v>57</v>
      </c>
      <c r="M2264" s="97" t="s">
        <v>58</v>
      </c>
      <c r="N2264" s="97" t="s">
        <v>78</v>
      </c>
      <c r="O2264" s="97" t="s">
        <v>60</v>
      </c>
      <c r="P2264" s="97" t="s">
        <v>79</v>
      </c>
      <c r="Q2264" s="97" t="s">
        <v>79</v>
      </c>
      <c r="R2264" s="102">
        <v>2.5</v>
      </c>
      <c r="S2264" s="102">
        <v>4.25</v>
      </c>
      <c r="T2264" s="103">
        <v>350000</v>
      </c>
      <c r="U2264" s="103">
        <v>325811</v>
      </c>
      <c r="V2264" s="101">
        <f t="shared" ref="V2264:V2270" si="7630">IF(U2264&gt;T2264,0,T2264-U2264)</f>
        <v>24189</v>
      </c>
      <c r="W2264" s="101">
        <f t="shared" ref="W2264:W2270" si="7631">IF(U2264&gt;T2264,T2264,U2264)</f>
        <v>325811</v>
      </c>
      <c r="X2264" s="103">
        <v>6296</v>
      </c>
      <c r="Y2264" s="104">
        <f t="shared" ref="Y2264:Y2270" si="7632">X2264/U2264</f>
        <v>1.9324086663740636E-2</v>
      </c>
      <c r="Z2264" s="105">
        <f t="shared" ref="Z2264:Z2270" si="7633">AE2264/X2264</f>
        <v>0.25412960609911056</v>
      </c>
      <c r="AA2264" s="106">
        <f t="shared" ref="AA2264:AA2270" si="7634">IF(O2264="cpv",(T2264*R2264),(T2264/1000*R2264))</f>
        <v>875</v>
      </c>
      <c r="AB2264" s="107">
        <f t="shared" ref="AB2264:AB2270" si="7635">IF(O2264="cpv",(IF(V2264&gt;0,U2264*R2264,AA2264)),(IF(V2264&gt;0,U2264/1000*R2264,AA2264)))</f>
        <v>814.52749999999992</v>
      </c>
      <c r="AC2264" s="106">
        <f t="shared" ref="AC2264:AC2270" si="7636">AB2264-AA2264</f>
        <v>-60.472500000000082</v>
      </c>
      <c r="AD2264" s="108">
        <f t="shared" ref="AD2264:AD2270" si="7637">IF(O2264="cpv",(T2264*S2264),(T2264/1000*S2264))</f>
        <v>1487.5</v>
      </c>
      <c r="AE2264" s="298">
        <v>1600</v>
      </c>
      <c r="AF2264" s="109">
        <f t="shared" ref="AF2264:AF2270" si="7638">AE2264-AD2264</f>
        <v>112.5</v>
      </c>
      <c r="AG2264" s="109">
        <v>0</v>
      </c>
      <c r="AH2264" s="765">
        <f t="shared" ref="AH2264:AH2270" si="7639">AE2264-AB2264-AG2264</f>
        <v>785.47250000000008</v>
      </c>
      <c r="AI2264" s="110">
        <f t="shared" ref="AI2264:AI2270" si="7640">AH2264/AE2264</f>
        <v>0.49092031250000007</v>
      </c>
      <c r="AK2264"/>
    </row>
    <row r="2265" spans="1:37" ht="15" hidden="1" customHeight="1" thickBot="1" x14ac:dyDescent="0.3">
      <c r="A2265" s="328" t="s">
        <v>3199</v>
      </c>
      <c r="B2265" s="324">
        <v>2016</v>
      </c>
      <c r="C2265" s="324">
        <v>10</v>
      </c>
      <c r="D2265" s="325" t="s">
        <v>2960</v>
      </c>
      <c r="E2265" s="326">
        <v>42654</v>
      </c>
      <c r="F2265" s="326">
        <v>42666</v>
      </c>
      <c r="G2265" s="327">
        <f t="shared" ca="1" si="7628"/>
        <v>0</v>
      </c>
      <c r="H2265" s="328" t="s">
        <v>54</v>
      </c>
      <c r="I2265" s="328" t="s">
        <v>115</v>
      </c>
      <c r="J2265" s="328" t="s">
        <v>3200</v>
      </c>
      <c r="K2265" s="329" t="str">
        <f t="shared" ca="1" si="7629"/>
        <v>Completed</v>
      </c>
      <c r="L2265" s="324" t="s">
        <v>77</v>
      </c>
      <c r="M2265" s="324" t="s">
        <v>58</v>
      </c>
      <c r="N2265" s="324" t="s">
        <v>78</v>
      </c>
      <c r="O2265" s="324" t="s">
        <v>60</v>
      </c>
      <c r="P2265" s="324" t="s">
        <v>79</v>
      </c>
      <c r="Q2265" s="324" t="s">
        <v>79</v>
      </c>
      <c r="R2265" s="330">
        <v>1.25</v>
      </c>
      <c r="S2265" s="330">
        <v>4.25</v>
      </c>
      <c r="T2265" s="331">
        <v>100000</v>
      </c>
      <c r="U2265" s="331">
        <v>73204</v>
      </c>
      <c r="V2265" s="329">
        <f t="shared" si="7630"/>
        <v>26796</v>
      </c>
      <c r="W2265" s="329">
        <f t="shared" si="7631"/>
        <v>73204</v>
      </c>
      <c r="X2265" s="331">
        <v>1432</v>
      </c>
      <c r="Y2265" s="332">
        <f t="shared" si="7632"/>
        <v>1.9561772580733293E-2</v>
      </c>
      <c r="Z2265" s="333">
        <f t="shared" si="7633"/>
        <v>0.27932960893854747</v>
      </c>
      <c r="AA2265" s="334">
        <f t="shared" si="7634"/>
        <v>125</v>
      </c>
      <c r="AB2265" s="335">
        <f t="shared" si="7635"/>
        <v>91.504999999999995</v>
      </c>
      <c r="AC2265" s="334">
        <f t="shared" si="7636"/>
        <v>-33.495000000000005</v>
      </c>
      <c r="AD2265" s="336">
        <f t="shared" si="7637"/>
        <v>425</v>
      </c>
      <c r="AE2265" s="337">
        <v>400</v>
      </c>
      <c r="AF2265" s="338">
        <f t="shared" si="7638"/>
        <v>-25</v>
      </c>
      <c r="AG2265" s="338">
        <v>0</v>
      </c>
      <c r="AH2265" s="580">
        <f t="shared" si="7639"/>
        <v>308.495</v>
      </c>
      <c r="AI2265" s="339">
        <f t="shared" si="7640"/>
        <v>0.77123750000000002</v>
      </c>
      <c r="AK2265"/>
    </row>
    <row r="2266" spans="1:37" ht="15" hidden="1" customHeight="1" x14ac:dyDescent="0.3">
      <c r="A2266" s="115" t="s">
        <v>3202</v>
      </c>
      <c r="B2266" s="111">
        <v>2016</v>
      </c>
      <c r="C2266" s="111">
        <v>10</v>
      </c>
      <c r="D2266" s="112" t="s">
        <v>2960</v>
      </c>
      <c r="E2266" s="113">
        <v>42654</v>
      </c>
      <c r="F2266" s="113">
        <v>42660</v>
      </c>
      <c r="G2266" s="114">
        <f t="shared" ca="1" si="7628"/>
        <v>0</v>
      </c>
      <c r="H2266" s="115" t="s">
        <v>74</v>
      </c>
      <c r="I2266" s="115" t="s">
        <v>619</v>
      </c>
      <c r="J2266" s="115" t="s">
        <v>3201</v>
      </c>
      <c r="K2266" s="116" t="str">
        <f t="shared" ca="1" si="7629"/>
        <v>Completed</v>
      </c>
      <c r="L2266" s="111" t="s">
        <v>77</v>
      </c>
      <c r="M2266" s="111" t="s">
        <v>58</v>
      </c>
      <c r="N2266" s="111" t="s">
        <v>108</v>
      </c>
      <c r="O2266" s="111" t="s">
        <v>109</v>
      </c>
      <c r="P2266" s="111" t="s">
        <v>100</v>
      </c>
      <c r="Q2266" s="111" t="s">
        <v>101</v>
      </c>
      <c r="R2266" s="117">
        <v>1.4999999999999999E-2</v>
      </c>
      <c r="S2266" s="117">
        <v>0.04</v>
      </c>
      <c r="T2266" s="118">
        <v>20000</v>
      </c>
      <c r="U2266" s="118">
        <v>22895</v>
      </c>
      <c r="V2266" s="116">
        <f t="shared" si="7630"/>
        <v>0</v>
      </c>
      <c r="W2266" s="116">
        <f t="shared" si="7631"/>
        <v>20000</v>
      </c>
      <c r="X2266" s="118">
        <v>950</v>
      </c>
      <c r="Y2266" s="119">
        <f t="shared" si="7632"/>
        <v>4.1493775933609957E-2</v>
      </c>
      <c r="Z2266" s="120">
        <f t="shared" si="7633"/>
        <v>0.84210526315789469</v>
      </c>
      <c r="AA2266" s="121">
        <f t="shared" si="7634"/>
        <v>300</v>
      </c>
      <c r="AB2266" s="122">
        <f t="shared" si="7635"/>
        <v>300</v>
      </c>
      <c r="AC2266" s="121">
        <f t="shared" si="7636"/>
        <v>0</v>
      </c>
      <c r="AD2266" s="123">
        <f t="shared" si="7637"/>
        <v>800</v>
      </c>
      <c r="AE2266" s="293">
        <f>IF((SUMIF($J$7:$J$1048576,J2266,$U$7:$U$1048576))&gt;(SUMIF($J$7:$J$1048576,J2266,$T$7:$T$1048576)),AD2266,(IF(O2266="cpv",(U2266*S2266),(U2266*S2266/1000))))</f>
        <v>800</v>
      </c>
      <c r="AF2266" s="124">
        <f t="shared" si="7638"/>
        <v>0</v>
      </c>
      <c r="AG2266" s="124">
        <v>0</v>
      </c>
      <c r="AH2266" s="764">
        <f t="shared" si="7639"/>
        <v>500</v>
      </c>
      <c r="AI2266" s="125">
        <f t="shared" si="7640"/>
        <v>0.625</v>
      </c>
      <c r="AK2266"/>
    </row>
    <row r="2267" spans="1:37" ht="15" hidden="1" customHeight="1" x14ac:dyDescent="0.3">
      <c r="A2267" s="96" t="s">
        <v>3203</v>
      </c>
      <c r="B2267" s="97">
        <v>2016</v>
      </c>
      <c r="C2267" s="97">
        <v>10</v>
      </c>
      <c r="D2267" s="98" t="s">
        <v>2960</v>
      </c>
      <c r="E2267" s="99">
        <v>42654</v>
      </c>
      <c r="F2267" s="99">
        <v>42660</v>
      </c>
      <c r="G2267" s="100">
        <f t="shared" ca="1" si="7628"/>
        <v>0</v>
      </c>
      <c r="H2267" s="96" t="s">
        <v>74</v>
      </c>
      <c r="I2267" s="96" t="s">
        <v>619</v>
      </c>
      <c r="J2267" s="96" t="s">
        <v>3201</v>
      </c>
      <c r="K2267" s="101" t="str">
        <f t="shared" ca="1" si="7629"/>
        <v>Completed</v>
      </c>
      <c r="L2267" s="97" t="s">
        <v>92</v>
      </c>
      <c r="M2267" s="97" t="s">
        <v>58</v>
      </c>
      <c r="N2267" s="97" t="s">
        <v>108</v>
      </c>
      <c r="O2267" s="97" t="s">
        <v>109</v>
      </c>
      <c r="P2267" s="97" t="s">
        <v>100</v>
      </c>
      <c r="Q2267" s="97" t="s">
        <v>101</v>
      </c>
      <c r="R2267" s="102">
        <v>1.2E-2</v>
      </c>
      <c r="S2267" s="102">
        <v>0.04</v>
      </c>
      <c r="T2267" s="103">
        <v>30000</v>
      </c>
      <c r="U2267" s="103">
        <v>31534</v>
      </c>
      <c r="V2267" s="101">
        <f t="shared" si="7630"/>
        <v>0</v>
      </c>
      <c r="W2267" s="101">
        <f t="shared" si="7631"/>
        <v>30000</v>
      </c>
      <c r="X2267" s="103">
        <v>1155</v>
      </c>
      <c r="Y2267" s="104">
        <f t="shared" si="7632"/>
        <v>3.6627132618760702E-2</v>
      </c>
      <c r="Z2267" s="105">
        <f t="shared" si="7633"/>
        <v>0.86580086580086579</v>
      </c>
      <c r="AA2267" s="106">
        <f t="shared" si="7634"/>
        <v>360</v>
      </c>
      <c r="AB2267" s="107">
        <f t="shared" si="7635"/>
        <v>360</v>
      </c>
      <c r="AC2267" s="106">
        <f t="shared" si="7636"/>
        <v>0</v>
      </c>
      <c r="AD2267" s="108">
        <f t="shared" si="7637"/>
        <v>1200</v>
      </c>
      <c r="AE2267" s="298">
        <v>1000</v>
      </c>
      <c r="AF2267" s="109">
        <f t="shared" si="7638"/>
        <v>-200</v>
      </c>
      <c r="AG2267" s="109">
        <v>0</v>
      </c>
      <c r="AH2267" s="765">
        <f t="shared" si="7639"/>
        <v>640</v>
      </c>
      <c r="AI2267" s="110">
        <f t="shared" si="7640"/>
        <v>0.64</v>
      </c>
      <c r="AK2267"/>
    </row>
    <row r="2268" spans="1:37" ht="15.75" hidden="1" customHeight="1" thickBot="1" x14ac:dyDescent="0.3">
      <c r="A2268" s="156" t="s">
        <v>3204</v>
      </c>
      <c r="B2268" s="157">
        <v>2016</v>
      </c>
      <c r="C2268" s="157">
        <v>10</v>
      </c>
      <c r="D2268" s="342" t="s">
        <v>2960</v>
      </c>
      <c r="E2268" s="159">
        <v>42654</v>
      </c>
      <c r="F2268" s="159">
        <v>42660</v>
      </c>
      <c r="G2268" s="343">
        <f t="shared" ca="1" si="7628"/>
        <v>0</v>
      </c>
      <c r="H2268" s="156" t="s">
        <v>74</v>
      </c>
      <c r="I2268" s="156" t="s">
        <v>619</v>
      </c>
      <c r="J2268" s="156" t="s">
        <v>3201</v>
      </c>
      <c r="K2268" s="344" t="str">
        <f t="shared" ca="1" si="7629"/>
        <v>Completed</v>
      </c>
      <c r="L2268" s="157" t="s">
        <v>2135</v>
      </c>
      <c r="M2268" s="157" t="s">
        <v>58</v>
      </c>
      <c r="N2268" s="157" t="s">
        <v>108</v>
      </c>
      <c r="O2268" s="157" t="s">
        <v>109</v>
      </c>
      <c r="P2268" s="157" t="s">
        <v>100</v>
      </c>
      <c r="Q2268" s="157" t="s">
        <v>101</v>
      </c>
      <c r="R2268" s="158">
        <v>0.01</v>
      </c>
      <c r="S2268" s="158">
        <v>0.04</v>
      </c>
      <c r="T2268" s="345">
        <v>60000</v>
      </c>
      <c r="U2268" s="345">
        <v>61643</v>
      </c>
      <c r="V2268" s="344">
        <f t="shared" si="7630"/>
        <v>0</v>
      </c>
      <c r="W2268" s="344">
        <f t="shared" si="7631"/>
        <v>60000</v>
      </c>
      <c r="X2268" s="345">
        <v>17596</v>
      </c>
      <c r="Y2268" s="346">
        <f t="shared" si="7632"/>
        <v>0.28545009165679802</v>
      </c>
      <c r="Z2268" s="347">
        <f t="shared" si="7633"/>
        <v>0.12502841554898841</v>
      </c>
      <c r="AA2268" s="348">
        <f t="shared" si="7634"/>
        <v>600</v>
      </c>
      <c r="AB2268" s="349">
        <f t="shared" si="7635"/>
        <v>600</v>
      </c>
      <c r="AC2268" s="348">
        <f t="shared" si="7636"/>
        <v>0</v>
      </c>
      <c r="AD2268" s="350">
        <f t="shared" si="7637"/>
        <v>2400</v>
      </c>
      <c r="AE2268" s="351">
        <v>2200</v>
      </c>
      <c r="AF2268" s="352">
        <f t="shared" si="7638"/>
        <v>-200</v>
      </c>
      <c r="AG2268" s="352">
        <v>0</v>
      </c>
      <c r="AH2268" s="766">
        <f t="shared" si="7639"/>
        <v>1600</v>
      </c>
      <c r="AI2268" s="487">
        <f t="shared" si="7640"/>
        <v>0.72727272727272729</v>
      </c>
      <c r="AK2268"/>
    </row>
    <row r="2269" spans="1:37" ht="15" hidden="1" customHeight="1" x14ac:dyDescent="0.3">
      <c r="A2269" s="96" t="s">
        <v>3205</v>
      </c>
      <c r="B2269" s="97">
        <v>2016</v>
      </c>
      <c r="C2269" s="97">
        <v>10</v>
      </c>
      <c r="D2269" s="98" t="s">
        <v>2960</v>
      </c>
      <c r="E2269" s="99">
        <v>42654</v>
      </c>
      <c r="F2269" s="99">
        <v>42656</v>
      </c>
      <c r="G2269" s="100">
        <f t="shared" ca="1" si="7628"/>
        <v>0</v>
      </c>
      <c r="H2269" s="96" t="s">
        <v>54</v>
      </c>
      <c r="I2269" s="96" t="s">
        <v>115</v>
      </c>
      <c r="J2269" s="96" t="s">
        <v>3208</v>
      </c>
      <c r="K2269" s="101" t="str">
        <f t="shared" ca="1" si="7629"/>
        <v>Completed</v>
      </c>
      <c r="L2269" s="97" t="s">
        <v>2592</v>
      </c>
      <c r="M2269" s="97" t="s">
        <v>58</v>
      </c>
      <c r="N2269" s="97" t="s">
        <v>108</v>
      </c>
      <c r="O2269" s="97" t="s">
        <v>109</v>
      </c>
      <c r="P2269" s="97" t="s">
        <v>100</v>
      </c>
      <c r="Q2269" s="97" t="s">
        <v>101</v>
      </c>
      <c r="R2269" s="102">
        <v>0.01</v>
      </c>
      <c r="S2269" s="102">
        <v>3.3000000000000002E-2</v>
      </c>
      <c r="T2269" s="103">
        <v>50000</v>
      </c>
      <c r="U2269" s="103">
        <v>70011</v>
      </c>
      <c r="V2269" s="101">
        <f t="shared" si="7630"/>
        <v>0</v>
      </c>
      <c r="W2269" s="101">
        <f t="shared" si="7631"/>
        <v>50000</v>
      </c>
      <c r="X2269" s="103">
        <v>1664</v>
      </c>
      <c r="Y2269" s="104">
        <f t="shared" si="7632"/>
        <v>2.3767693648141006E-2</v>
      </c>
      <c r="Z2269" s="105">
        <f t="shared" si="7633"/>
        <v>0.78125</v>
      </c>
      <c r="AA2269" s="106">
        <f t="shared" si="7634"/>
        <v>500</v>
      </c>
      <c r="AB2269" s="107">
        <f t="shared" si="7635"/>
        <v>500</v>
      </c>
      <c r="AC2269" s="106">
        <f t="shared" si="7636"/>
        <v>0</v>
      </c>
      <c r="AD2269" s="108">
        <f t="shared" si="7637"/>
        <v>1650</v>
      </c>
      <c r="AE2269" s="298">
        <v>1300</v>
      </c>
      <c r="AF2269" s="109">
        <f t="shared" si="7638"/>
        <v>-350</v>
      </c>
      <c r="AG2269" s="109">
        <v>0</v>
      </c>
      <c r="AH2269" s="765">
        <f t="shared" si="7639"/>
        <v>800</v>
      </c>
      <c r="AI2269" s="110">
        <f t="shared" si="7640"/>
        <v>0.61538461538461542</v>
      </c>
      <c r="AK2269"/>
    </row>
    <row r="2270" spans="1:37" ht="15" hidden="1" customHeight="1" x14ac:dyDescent="0.3">
      <c r="A2270" s="96" t="s">
        <v>3206</v>
      </c>
      <c r="B2270" s="97">
        <v>2016</v>
      </c>
      <c r="C2270" s="97">
        <v>10</v>
      </c>
      <c r="D2270" s="98" t="s">
        <v>2960</v>
      </c>
      <c r="E2270" s="99">
        <v>42654</v>
      </c>
      <c r="F2270" s="99">
        <v>42656</v>
      </c>
      <c r="G2270" s="100">
        <f t="shared" ca="1" si="7628"/>
        <v>0</v>
      </c>
      <c r="H2270" s="96" t="s">
        <v>54</v>
      </c>
      <c r="I2270" s="96" t="s">
        <v>115</v>
      </c>
      <c r="J2270" s="96" t="s">
        <v>3208</v>
      </c>
      <c r="K2270" s="101" t="str">
        <f t="shared" ca="1" si="7629"/>
        <v>Completed</v>
      </c>
      <c r="L2270" s="97" t="s">
        <v>133</v>
      </c>
      <c r="M2270" s="97" t="s">
        <v>58</v>
      </c>
      <c r="N2270" s="97" t="s">
        <v>108</v>
      </c>
      <c r="O2270" s="97" t="s">
        <v>109</v>
      </c>
      <c r="P2270" s="97" t="s">
        <v>100</v>
      </c>
      <c r="Q2270" s="97" t="s">
        <v>101</v>
      </c>
      <c r="R2270" s="102">
        <v>5.0000000000000001E-3</v>
      </c>
      <c r="S2270" s="102">
        <v>3.3000000000000002E-2</v>
      </c>
      <c r="T2270" s="103">
        <v>30000</v>
      </c>
      <c r="U2270" s="103">
        <v>31071</v>
      </c>
      <c r="V2270" s="101">
        <f t="shared" si="7630"/>
        <v>0</v>
      </c>
      <c r="W2270" s="101">
        <f t="shared" si="7631"/>
        <v>30000</v>
      </c>
      <c r="X2270" s="103"/>
      <c r="Y2270" s="104">
        <f t="shared" si="7632"/>
        <v>0</v>
      </c>
      <c r="Z2270" s="105" t="e">
        <f t="shared" si="7633"/>
        <v>#DIV/0!</v>
      </c>
      <c r="AA2270" s="106">
        <f t="shared" si="7634"/>
        <v>150</v>
      </c>
      <c r="AB2270" s="107">
        <f t="shared" si="7635"/>
        <v>150</v>
      </c>
      <c r="AC2270" s="106">
        <f t="shared" si="7636"/>
        <v>0</v>
      </c>
      <c r="AD2270" s="108">
        <f t="shared" si="7637"/>
        <v>990</v>
      </c>
      <c r="AE2270" s="298">
        <v>1000</v>
      </c>
      <c r="AF2270" s="109">
        <f t="shared" si="7638"/>
        <v>10</v>
      </c>
      <c r="AG2270" s="109">
        <v>0</v>
      </c>
      <c r="AH2270" s="765">
        <f t="shared" si="7639"/>
        <v>850</v>
      </c>
      <c r="AI2270" s="110">
        <f t="shared" si="7640"/>
        <v>0.85</v>
      </c>
      <c r="AK2270"/>
    </row>
    <row r="2271" spans="1:37" ht="15" hidden="1" customHeight="1" thickBot="1" x14ac:dyDescent="0.3">
      <c r="A2271" s="328" t="s">
        <v>3207</v>
      </c>
      <c r="B2271" s="324">
        <v>2016</v>
      </c>
      <c r="C2271" s="324">
        <v>10</v>
      </c>
      <c r="D2271" s="325" t="s">
        <v>2960</v>
      </c>
      <c r="E2271" s="326">
        <v>42654</v>
      </c>
      <c r="F2271" s="326">
        <v>42656</v>
      </c>
      <c r="G2271" s="327">
        <f t="shared" ref="G2271:G2293" ca="1" si="7641">IF($N$1&gt;F2271,0,(F2271-$N$1))</f>
        <v>0</v>
      </c>
      <c r="H2271" s="328" t="s">
        <v>54</v>
      </c>
      <c r="I2271" s="328" t="s">
        <v>115</v>
      </c>
      <c r="J2271" s="328" t="s">
        <v>3208</v>
      </c>
      <c r="K2271" s="329" t="str">
        <f t="shared" ref="K2271:K2293" ca="1" si="7642">IF(F2271=0,$L$3,(IF(G2271=0,$L$1,$L$2)))</f>
        <v>Completed</v>
      </c>
      <c r="L2271" s="324" t="s">
        <v>64</v>
      </c>
      <c r="M2271" s="324" t="s">
        <v>58</v>
      </c>
      <c r="N2271" s="324" t="s">
        <v>108</v>
      </c>
      <c r="O2271" s="324" t="s">
        <v>109</v>
      </c>
      <c r="P2271" s="324" t="s">
        <v>100</v>
      </c>
      <c r="Q2271" s="324" t="s">
        <v>101</v>
      </c>
      <c r="R2271" s="330">
        <v>6.0000000000000001E-3</v>
      </c>
      <c r="S2271" s="330">
        <v>3.3000000000000002E-2</v>
      </c>
      <c r="T2271" s="331">
        <v>30000</v>
      </c>
      <c r="U2271" s="331">
        <v>30015</v>
      </c>
      <c r="V2271" s="329">
        <f t="shared" ref="V2271:V2293" si="7643">IF(U2271&gt;T2271,0,T2271-U2271)</f>
        <v>0</v>
      </c>
      <c r="W2271" s="329">
        <f t="shared" ref="W2271:W2293" si="7644">IF(U2271&gt;T2271,T2271,U2271)</f>
        <v>30000</v>
      </c>
      <c r="X2271" s="331">
        <v>681</v>
      </c>
      <c r="Y2271" s="332">
        <f t="shared" ref="Y2271:Y2293" si="7645">X2271/U2271</f>
        <v>2.2688655672163917E-2</v>
      </c>
      <c r="Z2271" s="333">
        <f t="shared" ref="Z2271:Z2293" si="7646">AE2271/X2271</f>
        <v>1.4684287812041117</v>
      </c>
      <c r="AA2271" s="334">
        <f t="shared" ref="AA2271:AA2293" si="7647">IF(O2271="cpv",(T2271*R2271),(T2271/1000*R2271))</f>
        <v>180</v>
      </c>
      <c r="AB2271" s="335">
        <f t="shared" ref="AB2271:AB2288" si="7648">IF(O2271="cpv",(IF(V2271&gt;0,U2271*R2271,AA2271)),(IF(V2271&gt;0,U2271/1000*R2271,AA2271)))</f>
        <v>180</v>
      </c>
      <c r="AC2271" s="334">
        <f t="shared" ref="AC2271:AC2293" si="7649">AB2271-AA2271</f>
        <v>0</v>
      </c>
      <c r="AD2271" s="336">
        <f t="shared" ref="AD2271:AD2293" si="7650">IF(O2271="cpv",(T2271*S2271),(T2271/1000*S2271))</f>
        <v>990</v>
      </c>
      <c r="AE2271" s="337">
        <v>1000</v>
      </c>
      <c r="AF2271" s="338">
        <f t="shared" ref="AF2271:AF2293" si="7651">AE2271-AD2271</f>
        <v>10</v>
      </c>
      <c r="AG2271" s="338">
        <v>0</v>
      </c>
      <c r="AH2271" s="580">
        <f t="shared" ref="AH2271:AH2293" si="7652">AE2271-AB2271-AG2271</f>
        <v>820</v>
      </c>
      <c r="AI2271" s="339">
        <f t="shared" ref="AI2271:AI2293" si="7653">AH2271/AE2271</f>
        <v>0.82</v>
      </c>
      <c r="AK2271"/>
    </row>
    <row r="2272" spans="1:37" ht="15" hidden="1" customHeight="1" x14ac:dyDescent="0.3">
      <c r="A2272" s="115" t="s">
        <v>3212</v>
      </c>
      <c r="B2272" s="111">
        <v>2016</v>
      </c>
      <c r="C2272" s="111">
        <v>10</v>
      </c>
      <c r="D2272" s="112" t="s">
        <v>2960</v>
      </c>
      <c r="E2272" s="113">
        <v>42644</v>
      </c>
      <c r="F2272" s="113">
        <v>42674</v>
      </c>
      <c r="G2272" s="114">
        <f t="shared" ca="1" si="7641"/>
        <v>0</v>
      </c>
      <c r="H2272" s="115" t="s">
        <v>74</v>
      </c>
      <c r="I2272" s="115" t="s">
        <v>1336</v>
      </c>
      <c r="J2272" s="115" t="s">
        <v>3209</v>
      </c>
      <c r="K2272" s="116" t="str">
        <f t="shared" ca="1" si="7642"/>
        <v>Completed</v>
      </c>
      <c r="L2272" s="111" t="s">
        <v>77</v>
      </c>
      <c r="M2272" s="111" t="s">
        <v>58</v>
      </c>
      <c r="N2272" s="111" t="s">
        <v>108</v>
      </c>
      <c r="O2272" s="111" t="s">
        <v>109</v>
      </c>
      <c r="P2272" s="111" t="s">
        <v>100</v>
      </c>
      <c r="Q2272" s="111" t="s">
        <v>101</v>
      </c>
      <c r="R2272" s="117">
        <v>1.4999999999999999E-2</v>
      </c>
      <c r="S2272" s="117">
        <v>4.4999999999999998E-2</v>
      </c>
      <c r="T2272" s="118">
        <v>200000</v>
      </c>
      <c r="U2272" s="118">
        <v>200456</v>
      </c>
      <c r="V2272" s="116">
        <f t="shared" si="7643"/>
        <v>0</v>
      </c>
      <c r="W2272" s="116">
        <f t="shared" si="7644"/>
        <v>200000</v>
      </c>
      <c r="X2272" s="118">
        <v>5001</v>
      </c>
      <c r="Y2272" s="119">
        <f t="shared" si="7645"/>
        <v>2.4948118290298121E-2</v>
      </c>
      <c r="Z2272" s="120">
        <f t="shared" si="7646"/>
        <v>0.39992001599680066</v>
      </c>
      <c r="AA2272" s="121">
        <f t="shared" si="7647"/>
        <v>3000</v>
      </c>
      <c r="AB2272" s="122">
        <f t="shared" si="7648"/>
        <v>3000</v>
      </c>
      <c r="AC2272" s="121">
        <f t="shared" si="7649"/>
        <v>0</v>
      </c>
      <c r="AD2272" s="123">
        <f t="shared" si="7650"/>
        <v>9000</v>
      </c>
      <c r="AE2272" s="293">
        <v>2000</v>
      </c>
      <c r="AF2272" s="124">
        <f t="shared" si="7651"/>
        <v>-7000</v>
      </c>
      <c r="AG2272" s="124">
        <v>0</v>
      </c>
      <c r="AH2272" s="764">
        <f t="shared" si="7652"/>
        <v>-1000</v>
      </c>
      <c r="AI2272" s="125">
        <f t="shared" si="7653"/>
        <v>-0.5</v>
      </c>
      <c r="AK2272"/>
    </row>
    <row r="2273" spans="1:37" ht="15" hidden="1" customHeight="1" x14ac:dyDescent="0.3">
      <c r="A2273" s="96" t="s">
        <v>3213</v>
      </c>
      <c r="B2273" s="97">
        <v>2016</v>
      </c>
      <c r="C2273" s="97">
        <v>10</v>
      </c>
      <c r="D2273" s="98" t="s">
        <v>2960</v>
      </c>
      <c r="E2273" s="99">
        <v>42644</v>
      </c>
      <c r="F2273" s="99">
        <v>42674</v>
      </c>
      <c r="G2273" s="100">
        <f t="shared" ca="1" si="7641"/>
        <v>0</v>
      </c>
      <c r="H2273" s="96" t="s">
        <v>74</v>
      </c>
      <c r="I2273" s="96" t="s">
        <v>1336</v>
      </c>
      <c r="J2273" s="96" t="s">
        <v>3209</v>
      </c>
      <c r="K2273" s="101" t="str">
        <f t="shared" ca="1" si="7642"/>
        <v>Completed</v>
      </c>
      <c r="L2273" s="97" t="s">
        <v>92</v>
      </c>
      <c r="M2273" s="97" t="s">
        <v>58</v>
      </c>
      <c r="N2273" s="97" t="s">
        <v>108</v>
      </c>
      <c r="O2273" s="97" t="s">
        <v>109</v>
      </c>
      <c r="P2273" s="97" t="s">
        <v>100</v>
      </c>
      <c r="Q2273" s="97" t="s">
        <v>101</v>
      </c>
      <c r="R2273" s="102">
        <v>1.2E-2</v>
      </c>
      <c r="S2273" s="102">
        <v>4.4999999999999998E-2</v>
      </c>
      <c r="T2273" s="103">
        <v>250000</v>
      </c>
      <c r="U2273" s="103">
        <v>254669</v>
      </c>
      <c r="V2273" s="101">
        <f t="shared" si="7643"/>
        <v>0</v>
      </c>
      <c r="W2273" s="101">
        <f t="shared" si="7644"/>
        <v>250000</v>
      </c>
      <c r="X2273" s="103">
        <v>10054</v>
      </c>
      <c r="Y2273" s="104">
        <f t="shared" si="7645"/>
        <v>3.947869587582313E-2</v>
      </c>
      <c r="Z2273" s="105">
        <f t="shared" si="7646"/>
        <v>0.8951661030435647</v>
      </c>
      <c r="AA2273" s="106">
        <f t="shared" si="7647"/>
        <v>3000</v>
      </c>
      <c r="AB2273" s="107">
        <f t="shared" si="7648"/>
        <v>3000</v>
      </c>
      <c r="AC2273" s="106">
        <f t="shared" si="7649"/>
        <v>0</v>
      </c>
      <c r="AD2273" s="108">
        <f t="shared" si="7650"/>
        <v>11250</v>
      </c>
      <c r="AE2273" s="298">
        <v>9000</v>
      </c>
      <c r="AF2273" s="109">
        <f t="shared" si="7651"/>
        <v>-2250</v>
      </c>
      <c r="AG2273" s="109">
        <v>0</v>
      </c>
      <c r="AH2273" s="765">
        <f t="shared" si="7652"/>
        <v>6000</v>
      </c>
      <c r="AI2273" s="110">
        <f t="shared" si="7653"/>
        <v>0.66666666666666663</v>
      </c>
      <c r="AK2273"/>
    </row>
    <row r="2274" spans="1:37" ht="15" hidden="1" customHeight="1" x14ac:dyDescent="0.3">
      <c r="A2274" s="96" t="s">
        <v>3214</v>
      </c>
      <c r="B2274" s="97">
        <v>2016</v>
      </c>
      <c r="C2274" s="97">
        <v>10</v>
      </c>
      <c r="D2274" s="98" t="s">
        <v>2960</v>
      </c>
      <c r="E2274" s="99">
        <v>42644</v>
      </c>
      <c r="F2274" s="99">
        <v>42674</v>
      </c>
      <c r="G2274" s="100">
        <f t="shared" ca="1" si="7641"/>
        <v>0</v>
      </c>
      <c r="H2274" s="96" t="s">
        <v>74</v>
      </c>
      <c r="I2274" s="96" t="s">
        <v>1336</v>
      </c>
      <c r="J2274" s="96" t="s">
        <v>3209</v>
      </c>
      <c r="K2274" s="101" t="str">
        <f t="shared" ca="1" si="7642"/>
        <v>Completed</v>
      </c>
      <c r="L2274" s="97" t="s">
        <v>2135</v>
      </c>
      <c r="M2274" s="97" t="s">
        <v>58</v>
      </c>
      <c r="N2274" s="97" t="s">
        <v>108</v>
      </c>
      <c r="O2274" s="97" t="s">
        <v>109</v>
      </c>
      <c r="P2274" s="97" t="s">
        <v>100</v>
      </c>
      <c r="Q2274" s="97" t="s">
        <v>101</v>
      </c>
      <c r="R2274" s="102">
        <v>0.01</v>
      </c>
      <c r="S2274" s="102">
        <v>4.4999999999999998E-2</v>
      </c>
      <c r="T2274" s="103">
        <v>100000</v>
      </c>
      <c r="U2274" s="103">
        <v>0</v>
      </c>
      <c r="V2274" s="101">
        <f t="shared" si="7643"/>
        <v>100000</v>
      </c>
      <c r="W2274" s="101">
        <f t="shared" si="7644"/>
        <v>0</v>
      </c>
      <c r="X2274" s="103">
        <v>0</v>
      </c>
      <c r="Y2274" s="104" t="e">
        <f t="shared" si="7645"/>
        <v>#DIV/0!</v>
      </c>
      <c r="Z2274" s="105" t="e">
        <f t="shared" si="7646"/>
        <v>#DIV/0!</v>
      </c>
      <c r="AA2274" s="106">
        <f t="shared" si="7647"/>
        <v>1000</v>
      </c>
      <c r="AB2274" s="107">
        <f t="shared" si="7648"/>
        <v>0</v>
      </c>
      <c r="AC2274" s="106">
        <f t="shared" si="7649"/>
        <v>-1000</v>
      </c>
      <c r="AD2274" s="108">
        <f t="shared" si="7650"/>
        <v>4500</v>
      </c>
      <c r="AE2274" s="298">
        <f>IF((SUMIF($J$7:$J$1048576,J2274,$U$7:$U$1048576))&gt;(SUMIF($J$7:$J$1048576,J2274,$T$7:$T$1048576)),AD2274,(IF(O2274="cpv",(U2274*S2274),(U2274*S2274/1000))))</f>
        <v>0</v>
      </c>
      <c r="AF2274" s="109">
        <f t="shared" si="7651"/>
        <v>-4500</v>
      </c>
      <c r="AG2274" s="109">
        <v>0</v>
      </c>
      <c r="AH2274" s="765">
        <f t="shared" si="7652"/>
        <v>0</v>
      </c>
      <c r="AI2274" s="110" t="e">
        <f t="shared" si="7653"/>
        <v>#DIV/0!</v>
      </c>
      <c r="AK2274"/>
    </row>
    <row r="2275" spans="1:37" ht="15.75" hidden="1" customHeight="1" thickBot="1" x14ac:dyDescent="0.3">
      <c r="A2275" s="156" t="s">
        <v>3215</v>
      </c>
      <c r="B2275" s="157">
        <v>2016</v>
      </c>
      <c r="C2275" s="157">
        <v>10</v>
      </c>
      <c r="D2275" s="342" t="s">
        <v>2960</v>
      </c>
      <c r="E2275" s="159">
        <v>42644</v>
      </c>
      <c r="F2275" s="159">
        <v>42674</v>
      </c>
      <c r="G2275" s="343">
        <f t="shared" ca="1" si="7641"/>
        <v>0</v>
      </c>
      <c r="H2275" s="156" t="s">
        <v>74</v>
      </c>
      <c r="I2275" s="156" t="s">
        <v>1336</v>
      </c>
      <c r="J2275" s="156" t="s">
        <v>3209</v>
      </c>
      <c r="K2275" s="344" t="str">
        <f t="shared" ca="1" si="7642"/>
        <v>Completed</v>
      </c>
      <c r="L2275" s="157" t="s">
        <v>2592</v>
      </c>
      <c r="M2275" s="157" t="s">
        <v>58</v>
      </c>
      <c r="N2275" s="157" t="s">
        <v>108</v>
      </c>
      <c r="O2275" s="157" t="s">
        <v>109</v>
      </c>
      <c r="P2275" s="157" t="s">
        <v>100</v>
      </c>
      <c r="Q2275" s="157" t="s">
        <v>101</v>
      </c>
      <c r="R2275" s="158">
        <v>0.01</v>
      </c>
      <c r="S2275" s="158">
        <v>4.4999999999999998E-2</v>
      </c>
      <c r="T2275" s="345">
        <v>300000</v>
      </c>
      <c r="U2275" s="345">
        <v>310019</v>
      </c>
      <c r="V2275" s="344">
        <f t="shared" si="7643"/>
        <v>0</v>
      </c>
      <c r="W2275" s="344">
        <f t="shared" si="7644"/>
        <v>300000</v>
      </c>
      <c r="X2275" s="345">
        <v>29773</v>
      </c>
      <c r="Y2275" s="346">
        <f t="shared" si="7645"/>
        <v>9.6036049403423668E-2</v>
      </c>
      <c r="Z2275" s="347">
        <f t="shared" si="7646"/>
        <v>0.30228730729184161</v>
      </c>
      <c r="AA2275" s="348">
        <f t="shared" si="7647"/>
        <v>3000</v>
      </c>
      <c r="AB2275" s="349">
        <f t="shared" si="7648"/>
        <v>3000</v>
      </c>
      <c r="AC2275" s="348">
        <f t="shared" si="7649"/>
        <v>0</v>
      </c>
      <c r="AD2275" s="350">
        <f t="shared" si="7650"/>
        <v>13500</v>
      </c>
      <c r="AE2275" s="351">
        <v>9000</v>
      </c>
      <c r="AF2275" s="352">
        <f t="shared" si="7651"/>
        <v>-4500</v>
      </c>
      <c r="AG2275" s="352">
        <v>0</v>
      </c>
      <c r="AH2275" s="766">
        <f t="shared" si="7652"/>
        <v>6000</v>
      </c>
      <c r="AI2275" s="487">
        <f t="shared" si="7653"/>
        <v>0.66666666666666663</v>
      </c>
      <c r="AK2275"/>
    </row>
    <row r="2276" spans="1:37" ht="15" hidden="1" customHeight="1" thickBot="1" x14ac:dyDescent="0.3">
      <c r="A2276" s="328" t="s">
        <v>3216</v>
      </c>
      <c r="B2276" s="324">
        <v>2016</v>
      </c>
      <c r="C2276" s="324">
        <v>10</v>
      </c>
      <c r="D2276" s="325" t="s">
        <v>2960</v>
      </c>
      <c r="E2276" s="326">
        <v>42644</v>
      </c>
      <c r="F2276" s="326">
        <v>42674</v>
      </c>
      <c r="G2276" s="327">
        <f t="shared" ca="1" si="7641"/>
        <v>0</v>
      </c>
      <c r="H2276" s="328" t="s">
        <v>74</v>
      </c>
      <c r="I2276" s="328" t="s">
        <v>1336</v>
      </c>
      <c r="J2276" s="328" t="s">
        <v>3210</v>
      </c>
      <c r="K2276" s="329" t="str">
        <f t="shared" ca="1" si="7642"/>
        <v>Completed</v>
      </c>
      <c r="L2276" s="324" t="s">
        <v>817</v>
      </c>
      <c r="M2276" s="324" t="s">
        <v>58</v>
      </c>
      <c r="N2276" s="324" t="s">
        <v>108</v>
      </c>
      <c r="O2276" s="324" t="s">
        <v>109</v>
      </c>
      <c r="P2276" s="324" t="s">
        <v>100</v>
      </c>
      <c r="Q2276" s="324" t="s">
        <v>101</v>
      </c>
      <c r="R2276" s="330">
        <v>0.02</v>
      </c>
      <c r="S2276" s="330">
        <v>4.4999999999999998E-2</v>
      </c>
      <c r="T2276" s="331">
        <v>278000</v>
      </c>
      <c r="U2276" s="331">
        <v>279626</v>
      </c>
      <c r="V2276" s="329">
        <f t="shared" si="7643"/>
        <v>0</v>
      </c>
      <c r="W2276" s="329">
        <f t="shared" si="7644"/>
        <v>278000</v>
      </c>
      <c r="X2276" s="331">
        <v>13726</v>
      </c>
      <c r="Y2276" s="332">
        <f t="shared" si="7645"/>
        <v>4.9086994771587761E-2</v>
      </c>
      <c r="Z2276" s="333">
        <f t="shared" si="7646"/>
        <v>0.91068046044004081</v>
      </c>
      <c r="AA2276" s="334">
        <f t="shared" si="7647"/>
        <v>5560</v>
      </c>
      <c r="AB2276" s="335">
        <f t="shared" si="7648"/>
        <v>5560</v>
      </c>
      <c r="AC2276" s="334">
        <f t="shared" si="7649"/>
        <v>0</v>
      </c>
      <c r="AD2276" s="336">
        <f t="shared" si="7650"/>
        <v>12510</v>
      </c>
      <c r="AE2276" s="337">
        <v>12500</v>
      </c>
      <c r="AF2276" s="338">
        <f t="shared" si="7651"/>
        <v>-10</v>
      </c>
      <c r="AG2276" s="338">
        <v>0</v>
      </c>
      <c r="AH2276" s="580">
        <f t="shared" si="7652"/>
        <v>6940</v>
      </c>
      <c r="AI2276" s="339">
        <f t="shared" si="7653"/>
        <v>0.55520000000000003</v>
      </c>
      <c r="AK2276"/>
    </row>
    <row r="2277" spans="1:37" ht="15.75" hidden="1" customHeight="1" thickBot="1" x14ac:dyDescent="0.3">
      <c r="A2277" s="145" t="s">
        <v>3217</v>
      </c>
      <c r="B2277" s="141">
        <v>2016</v>
      </c>
      <c r="C2277" s="141">
        <v>10</v>
      </c>
      <c r="D2277" s="142" t="s">
        <v>2960</v>
      </c>
      <c r="E2277" s="143">
        <v>42644</v>
      </c>
      <c r="F2277" s="143">
        <v>42674</v>
      </c>
      <c r="G2277" s="144">
        <f t="shared" ca="1" si="7641"/>
        <v>0</v>
      </c>
      <c r="H2277" s="145" t="s">
        <v>74</v>
      </c>
      <c r="I2277" s="145" t="s">
        <v>1336</v>
      </c>
      <c r="J2277" s="145" t="s">
        <v>3211</v>
      </c>
      <c r="K2277" s="146" t="str">
        <f t="shared" ca="1" si="7642"/>
        <v>Completed</v>
      </c>
      <c r="L2277" s="141" t="s">
        <v>98</v>
      </c>
      <c r="M2277" s="141" t="s">
        <v>58</v>
      </c>
      <c r="N2277" s="141" t="s">
        <v>123</v>
      </c>
      <c r="O2277" s="141" t="s">
        <v>109</v>
      </c>
      <c r="P2277" s="141" t="s">
        <v>100</v>
      </c>
      <c r="Q2277" s="141" t="s">
        <v>101</v>
      </c>
      <c r="R2277" s="147">
        <v>4.2000000000000003E-2</v>
      </c>
      <c r="S2277" s="147">
        <v>6.5000000000000002E-2</v>
      </c>
      <c r="T2277" s="148">
        <v>155000</v>
      </c>
      <c r="U2277" s="148">
        <v>155000</v>
      </c>
      <c r="V2277" s="146">
        <f t="shared" si="7643"/>
        <v>0</v>
      </c>
      <c r="W2277" s="146">
        <f t="shared" si="7644"/>
        <v>155000</v>
      </c>
      <c r="X2277" s="148"/>
      <c r="Y2277" s="149">
        <f t="shared" si="7645"/>
        <v>0</v>
      </c>
      <c r="Z2277" s="150" t="e">
        <f t="shared" si="7646"/>
        <v>#DIV/0!</v>
      </c>
      <c r="AA2277" s="151">
        <f t="shared" si="7647"/>
        <v>6510</v>
      </c>
      <c r="AB2277" s="152">
        <f t="shared" si="7648"/>
        <v>6510</v>
      </c>
      <c r="AC2277" s="151">
        <f t="shared" si="7649"/>
        <v>0</v>
      </c>
      <c r="AD2277" s="153">
        <f t="shared" si="7650"/>
        <v>10075</v>
      </c>
      <c r="AE2277" s="295">
        <v>10000</v>
      </c>
      <c r="AF2277" s="154">
        <f t="shared" si="7651"/>
        <v>-75</v>
      </c>
      <c r="AG2277" s="154">
        <v>0</v>
      </c>
      <c r="AH2277" s="405">
        <f t="shared" si="7652"/>
        <v>3490</v>
      </c>
      <c r="AI2277" s="155">
        <f t="shared" si="7653"/>
        <v>0.34899999999999998</v>
      </c>
      <c r="AK2277"/>
    </row>
    <row r="2278" spans="1:37" ht="15" hidden="1" customHeight="1" thickBot="1" x14ac:dyDescent="0.3">
      <c r="A2278" s="328" t="s">
        <v>3218</v>
      </c>
      <c r="B2278" s="324">
        <v>2016</v>
      </c>
      <c r="C2278" s="324">
        <v>10</v>
      </c>
      <c r="D2278" s="325" t="s">
        <v>2960</v>
      </c>
      <c r="E2278" s="326">
        <v>42655</v>
      </c>
      <c r="F2278" s="326">
        <v>42662</v>
      </c>
      <c r="G2278" s="327">
        <f t="shared" ca="1" si="7641"/>
        <v>0</v>
      </c>
      <c r="H2278" s="328" t="s">
        <v>84</v>
      </c>
      <c r="I2278" s="328" t="s">
        <v>477</v>
      </c>
      <c r="J2278" s="328" t="s">
        <v>3222</v>
      </c>
      <c r="K2278" s="329" t="str">
        <f t="shared" ca="1" si="7642"/>
        <v>Completed</v>
      </c>
      <c r="L2278" s="324" t="s">
        <v>68</v>
      </c>
      <c r="M2278" s="324" t="s">
        <v>58</v>
      </c>
      <c r="N2278" s="324" t="s">
        <v>86</v>
      </c>
      <c r="O2278" s="324" t="s">
        <v>60</v>
      </c>
      <c r="P2278" s="324" t="s">
        <v>61</v>
      </c>
      <c r="Q2278" s="324" t="s">
        <v>62</v>
      </c>
      <c r="R2278" s="330">
        <v>1</v>
      </c>
      <c r="S2278" s="330">
        <v>3.5</v>
      </c>
      <c r="T2278" s="331">
        <v>1100000</v>
      </c>
      <c r="U2278" s="331">
        <v>1001008</v>
      </c>
      <c r="V2278" s="329">
        <f t="shared" si="7643"/>
        <v>98992</v>
      </c>
      <c r="W2278" s="329">
        <f t="shared" si="7644"/>
        <v>1001008</v>
      </c>
      <c r="X2278" s="331">
        <v>4566</v>
      </c>
      <c r="Y2278" s="332">
        <f t="shared" si="7645"/>
        <v>4.5614021066764697E-3</v>
      </c>
      <c r="Z2278" s="333">
        <f t="shared" si="7646"/>
        <v>0.66040735873850198</v>
      </c>
      <c r="AA2278" s="334">
        <f t="shared" si="7647"/>
        <v>1100</v>
      </c>
      <c r="AB2278" s="335">
        <f t="shared" si="7648"/>
        <v>1001.008</v>
      </c>
      <c r="AC2278" s="334">
        <f t="shared" si="7649"/>
        <v>-98.991999999999962</v>
      </c>
      <c r="AD2278" s="336">
        <f t="shared" si="7650"/>
        <v>3850</v>
      </c>
      <c r="AE2278" s="337">
        <v>3015.42</v>
      </c>
      <c r="AF2278" s="338">
        <f t="shared" si="7651"/>
        <v>-834.57999999999993</v>
      </c>
      <c r="AG2278" s="338">
        <v>0</v>
      </c>
      <c r="AH2278" s="580">
        <f t="shared" si="7652"/>
        <v>2014.412</v>
      </c>
      <c r="AI2278" s="339">
        <f t="shared" si="7653"/>
        <v>0.66803695670918151</v>
      </c>
      <c r="AK2278"/>
    </row>
    <row r="2279" spans="1:37" ht="15" hidden="1" customHeight="1" x14ac:dyDescent="0.3">
      <c r="A2279" s="115" t="s">
        <v>3219</v>
      </c>
      <c r="B2279" s="111">
        <v>2016</v>
      </c>
      <c r="C2279" s="111">
        <v>10</v>
      </c>
      <c r="D2279" s="112" t="s">
        <v>2960</v>
      </c>
      <c r="E2279" s="113">
        <v>42655</v>
      </c>
      <c r="F2279" s="113">
        <v>42662</v>
      </c>
      <c r="G2279" s="114">
        <f t="shared" ca="1" si="7641"/>
        <v>0</v>
      </c>
      <c r="H2279" s="115" t="s">
        <v>84</v>
      </c>
      <c r="I2279" s="115" t="s">
        <v>477</v>
      </c>
      <c r="J2279" s="115" t="s">
        <v>3223</v>
      </c>
      <c r="K2279" s="116" t="str">
        <f t="shared" ca="1" si="7642"/>
        <v>Completed</v>
      </c>
      <c r="L2279" s="111" t="s">
        <v>82</v>
      </c>
      <c r="M2279" s="111" t="s">
        <v>58</v>
      </c>
      <c r="N2279" s="111" t="s">
        <v>78</v>
      </c>
      <c r="O2279" s="111" t="s">
        <v>60</v>
      </c>
      <c r="P2279" s="111" t="s">
        <v>79</v>
      </c>
      <c r="Q2279" s="111" t="s">
        <v>79</v>
      </c>
      <c r="R2279" s="117">
        <v>0.5</v>
      </c>
      <c r="S2279" s="117">
        <v>4.5</v>
      </c>
      <c r="T2279" s="118">
        <v>500000</v>
      </c>
      <c r="U2279" s="118">
        <v>0</v>
      </c>
      <c r="V2279" s="116">
        <f t="shared" si="7643"/>
        <v>500000</v>
      </c>
      <c r="W2279" s="116">
        <f t="shared" si="7644"/>
        <v>0</v>
      </c>
      <c r="X2279" s="118">
        <v>0</v>
      </c>
      <c r="Y2279" s="119" t="e">
        <f t="shared" si="7645"/>
        <v>#DIV/0!</v>
      </c>
      <c r="Z2279" s="120" t="e">
        <f t="shared" si="7646"/>
        <v>#DIV/0!</v>
      </c>
      <c r="AA2279" s="121">
        <f t="shared" si="7647"/>
        <v>250</v>
      </c>
      <c r="AB2279" s="122">
        <f t="shared" si="7648"/>
        <v>0</v>
      </c>
      <c r="AC2279" s="121">
        <f t="shared" si="7649"/>
        <v>-250</v>
      </c>
      <c r="AD2279" s="123">
        <f t="shared" si="7650"/>
        <v>2250</v>
      </c>
      <c r="AE2279" s="293">
        <f>IF((SUMIF($J$7:$J$1048576,J2279,$U$7:$U$1048576))&gt;(SUMIF($J$7:$J$1048576,J2279,$T$7:$T$1048576)),AD2279,(IF(O2279="cpv",(U2279*S2279),(U2279*S2279/1000))))</f>
        <v>0</v>
      </c>
      <c r="AF2279" s="124">
        <f t="shared" si="7651"/>
        <v>-2250</v>
      </c>
      <c r="AG2279" s="124">
        <v>0</v>
      </c>
      <c r="AH2279" s="764">
        <f t="shared" si="7652"/>
        <v>0</v>
      </c>
      <c r="AI2279" s="125" t="e">
        <f t="shared" si="7653"/>
        <v>#DIV/0!</v>
      </c>
      <c r="AK2279"/>
    </row>
    <row r="2280" spans="1:37" ht="15" hidden="1" customHeight="1" x14ac:dyDescent="0.3">
      <c r="A2280" s="96" t="s">
        <v>3220</v>
      </c>
      <c r="B2280" s="97">
        <v>2016</v>
      </c>
      <c r="C2280" s="97">
        <v>10</v>
      </c>
      <c r="D2280" s="98" t="s">
        <v>2960</v>
      </c>
      <c r="E2280" s="99">
        <v>42655</v>
      </c>
      <c r="F2280" s="99">
        <v>42662</v>
      </c>
      <c r="G2280" s="100">
        <f t="shared" ca="1" si="7641"/>
        <v>0</v>
      </c>
      <c r="H2280" s="96" t="s">
        <v>84</v>
      </c>
      <c r="I2280" s="96" t="s">
        <v>477</v>
      </c>
      <c r="J2280" s="96" t="s">
        <v>3223</v>
      </c>
      <c r="K2280" s="101" t="str">
        <f t="shared" ca="1" si="7642"/>
        <v>Completed</v>
      </c>
      <c r="L2280" s="97" t="s">
        <v>57</v>
      </c>
      <c r="M2280" s="97" t="s">
        <v>58</v>
      </c>
      <c r="N2280" s="97" t="s">
        <v>78</v>
      </c>
      <c r="O2280" s="97" t="s">
        <v>60</v>
      </c>
      <c r="P2280" s="97" t="s">
        <v>79</v>
      </c>
      <c r="Q2280" s="97" t="s">
        <v>79</v>
      </c>
      <c r="R2280" s="102">
        <v>2.5</v>
      </c>
      <c r="S2280" s="102">
        <v>4.5</v>
      </c>
      <c r="T2280" s="103">
        <v>300000</v>
      </c>
      <c r="U2280" s="103">
        <v>301169</v>
      </c>
      <c r="V2280" s="101">
        <f t="shared" si="7643"/>
        <v>0</v>
      </c>
      <c r="W2280" s="101">
        <f t="shared" si="7644"/>
        <v>300000</v>
      </c>
      <c r="X2280" s="103"/>
      <c r="Y2280" s="104">
        <f t="shared" si="7645"/>
        <v>0</v>
      </c>
      <c r="Z2280" s="105" t="e">
        <f t="shared" si="7646"/>
        <v>#DIV/0!</v>
      </c>
      <c r="AA2280" s="106">
        <f t="shared" si="7647"/>
        <v>750</v>
      </c>
      <c r="AB2280" s="107">
        <f t="shared" si="7648"/>
        <v>750</v>
      </c>
      <c r="AC2280" s="106">
        <f t="shared" si="7649"/>
        <v>0</v>
      </c>
      <c r="AD2280" s="108">
        <f t="shared" si="7650"/>
        <v>1350</v>
      </c>
      <c r="AE2280" s="298">
        <v>1885.89</v>
      </c>
      <c r="AF2280" s="109">
        <f t="shared" si="7651"/>
        <v>535.8900000000001</v>
      </c>
      <c r="AG2280" s="109">
        <v>0</v>
      </c>
      <c r="AH2280" s="765">
        <f t="shared" si="7652"/>
        <v>1135.8900000000001</v>
      </c>
      <c r="AI2280" s="110">
        <f t="shared" si="7653"/>
        <v>0.60230978477005559</v>
      </c>
      <c r="AK2280"/>
    </row>
    <row r="2281" spans="1:37" ht="15.75" hidden="1" customHeight="1" thickBot="1" x14ac:dyDescent="0.3">
      <c r="A2281" s="156" t="s">
        <v>3221</v>
      </c>
      <c r="B2281" s="157">
        <v>2016</v>
      </c>
      <c r="C2281" s="157">
        <v>10</v>
      </c>
      <c r="D2281" s="342" t="s">
        <v>2960</v>
      </c>
      <c r="E2281" s="159">
        <v>42655</v>
      </c>
      <c r="F2281" s="159">
        <v>42662</v>
      </c>
      <c r="G2281" s="343">
        <f t="shared" ca="1" si="7641"/>
        <v>0</v>
      </c>
      <c r="H2281" s="156" t="s">
        <v>84</v>
      </c>
      <c r="I2281" s="156" t="s">
        <v>477</v>
      </c>
      <c r="J2281" s="156" t="s">
        <v>3223</v>
      </c>
      <c r="K2281" s="344" t="str">
        <f t="shared" ca="1" si="7642"/>
        <v>Completed</v>
      </c>
      <c r="L2281" s="157" t="s">
        <v>1773</v>
      </c>
      <c r="M2281" s="157" t="s">
        <v>58</v>
      </c>
      <c r="N2281" s="157" t="s">
        <v>78</v>
      </c>
      <c r="O2281" s="157" t="s">
        <v>60</v>
      </c>
      <c r="P2281" s="157" t="s">
        <v>79</v>
      </c>
      <c r="Q2281" s="157" t="s">
        <v>79</v>
      </c>
      <c r="R2281" s="158">
        <v>2.5</v>
      </c>
      <c r="S2281" s="158">
        <v>4.5</v>
      </c>
      <c r="T2281" s="345">
        <v>800000</v>
      </c>
      <c r="U2281" s="345">
        <v>365540</v>
      </c>
      <c r="V2281" s="344">
        <f t="shared" si="7643"/>
        <v>434460</v>
      </c>
      <c r="W2281" s="344">
        <f t="shared" si="7644"/>
        <v>365540</v>
      </c>
      <c r="X2281" s="345">
        <v>666</v>
      </c>
      <c r="Y2281" s="346">
        <f t="shared" si="7645"/>
        <v>1.8219620287793401E-3</v>
      </c>
      <c r="Z2281" s="347">
        <f t="shared" si="7646"/>
        <v>1.5015015015015014</v>
      </c>
      <c r="AA2281" s="348">
        <f t="shared" si="7647"/>
        <v>2000</v>
      </c>
      <c r="AB2281" s="349">
        <f t="shared" si="7648"/>
        <v>913.85</v>
      </c>
      <c r="AC2281" s="348">
        <f t="shared" si="7649"/>
        <v>-1086.1500000000001</v>
      </c>
      <c r="AD2281" s="350">
        <f t="shared" si="7650"/>
        <v>3600</v>
      </c>
      <c r="AE2281" s="351">
        <v>1000</v>
      </c>
      <c r="AF2281" s="352">
        <f t="shared" si="7651"/>
        <v>-2600</v>
      </c>
      <c r="AG2281" s="352">
        <v>0</v>
      </c>
      <c r="AH2281" s="766">
        <f t="shared" si="7652"/>
        <v>86.149999999999977</v>
      </c>
      <c r="AI2281" s="487">
        <f t="shared" si="7653"/>
        <v>8.6149999999999977E-2</v>
      </c>
      <c r="AK2281"/>
    </row>
    <row r="2282" spans="1:37" ht="15" hidden="1" customHeight="1" x14ac:dyDescent="0.3">
      <c r="A2282" s="359" t="s">
        <v>3225</v>
      </c>
      <c r="B2282" s="111">
        <v>2016</v>
      </c>
      <c r="C2282" s="111">
        <v>10</v>
      </c>
      <c r="D2282" s="112" t="s">
        <v>2960</v>
      </c>
      <c r="E2282" s="113">
        <v>42654</v>
      </c>
      <c r="F2282" s="113">
        <v>42654</v>
      </c>
      <c r="G2282" s="114">
        <f t="shared" ca="1" si="7641"/>
        <v>0</v>
      </c>
      <c r="H2282" s="115" t="s">
        <v>74</v>
      </c>
      <c r="I2282" s="115" t="s">
        <v>825</v>
      </c>
      <c r="J2282" s="115" t="s">
        <v>3227</v>
      </c>
      <c r="K2282" s="116" t="str">
        <f t="shared" ca="1" si="7642"/>
        <v>Completed</v>
      </c>
      <c r="L2282" s="111" t="s">
        <v>175</v>
      </c>
      <c r="M2282" s="111" t="s">
        <v>58</v>
      </c>
      <c r="N2282" s="111" t="s">
        <v>173</v>
      </c>
      <c r="O2282" s="111" t="s">
        <v>60</v>
      </c>
      <c r="P2282" s="111" t="s">
        <v>61</v>
      </c>
      <c r="Q2282" s="111" t="s">
        <v>62</v>
      </c>
      <c r="R2282" s="117">
        <v>1</v>
      </c>
      <c r="S2282" s="117">
        <v>1.8</v>
      </c>
      <c r="T2282" s="118">
        <v>869635</v>
      </c>
      <c r="U2282" s="118">
        <v>869635</v>
      </c>
      <c r="V2282" s="116">
        <f t="shared" si="7643"/>
        <v>0</v>
      </c>
      <c r="W2282" s="116">
        <f t="shared" si="7644"/>
        <v>869635</v>
      </c>
      <c r="X2282" s="118">
        <v>989</v>
      </c>
      <c r="Y2282" s="119">
        <f t="shared" si="7645"/>
        <v>1.1372587349865173E-3</v>
      </c>
      <c r="Z2282" s="120">
        <f t="shared" si="7646"/>
        <v>1.6177957532861476</v>
      </c>
      <c r="AA2282" s="121">
        <f t="shared" si="7647"/>
        <v>869.63499999999999</v>
      </c>
      <c r="AB2282" s="122">
        <v>327.96492874424899</v>
      </c>
      <c r="AC2282" s="121">
        <f t="shared" si="7649"/>
        <v>-541.67007125575105</v>
      </c>
      <c r="AD2282" s="123">
        <f t="shared" si="7650"/>
        <v>1565.3430000000001</v>
      </c>
      <c r="AE2282" s="293">
        <v>1600</v>
      </c>
      <c r="AF2282" s="124">
        <f t="shared" si="7651"/>
        <v>34.656999999999925</v>
      </c>
      <c r="AG2282" s="124">
        <v>0</v>
      </c>
      <c r="AH2282" s="764">
        <f t="shared" si="7652"/>
        <v>1272.0350712557511</v>
      </c>
      <c r="AI2282" s="340">
        <f t="shared" si="7653"/>
        <v>0.79502191953484447</v>
      </c>
      <c r="AK2282"/>
    </row>
    <row r="2283" spans="1:37" ht="15" hidden="1" customHeight="1" x14ac:dyDescent="0.3">
      <c r="A2283" s="383" t="s">
        <v>3447</v>
      </c>
      <c r="B2283" s="47">
        <v>2016</v>
      </c>
      <c r="C2283" s="47">
        <v>10</v>
      </c>
      <c r="D2283" s="48" t="s">
        <v>2960</v>
      </c>
      <c r="E2283" s="49">
        <v>42654</v>
      </c>
      <c r="F2283" s="49">
        <v>42654</v>
      </c>
      <c r="G2283" s="50">
        <f t="shared" ref="G2283:G2287" ca="1" si="7654">IF($N$1&gt;F2283,0,(F2283-$N$1))</f>
        <v>0</v>
      </c>
      <c r="H2283" s="46" t="s">
        <v>74</v>
      </c>
      <c r="I2283" s="46" t="s">
        <v>825</v>
      </c>
      <c r="J2283" s="46" t="s">
        <v>3227</v>
      </c>
      <c r="K2283" s="51" t="str">
        <f t="shared" ref="K2283:K2287" ca="1" si="7655">IF(F2283=0,$L$3,(IF(G2283=0,$L$1,$L$2)))</f>
        <v>Completed</v>
      </c>
      <c r="L2283" s="47" t="s">
        <v>1372</v>
      </c>
      <c r="M2283" s="47" t="s">
        <v>58</v>
      </c>
      <c r="N2283" s="47" t="s">
        <v>173</v>
      </c>
      <c r="O2283" s="47" t="s">
        <v>60</v>
      </c>
      <c r="P2283" s="47" t="s">
        <v>61</v>
      </c>
      <c r="Q2283" s="47" t="s">
        <v>62</v>
      </c>
      <c r="R2283" s="52">
        <v>0</v>
      </c>
      <c r="S2283" s="52">
        <v>1.8</v>
      </c>
      <c r="T2283" s="53">
        <v>0</v>
      </c>
      <c r="U2283" s="53">
        <v>0</v>
      </c>
      <c r="V2283" s="51">
        <f t="shared" ref="V2283:V2287" si="7656">IF(U2283&gt;T2283,0,T2283-U2283)</f>
        <v>0</v>
      </c>
      <c r="W2283" s="51">
        <f t="shared" ref="W2283:W2287" si="7657">IF(U2283&gt;T2283,T2283,U2283)</f>
        <v>0</v>
      </c>
      <c r="X2283" s="53"/>
      <c r="Y2283" s="54" t="e">
        <f t="shared" ref="Y2283:Y2287" si="7658">X2283/U2283</f>
        <v>#DIV/0!</v>
      </c>
      <c r="Z2283" s="55" t="e">
        <f t="shared" ref="Z2283:Z2287" si="7659">AE2283/X2283</f>
        <v>#DIV/0!</v>
      </c>
      <c r="AA2283" s="56">
        <f t="shared" ref="AA2283:AA2287" si="7660">IF(O2283="cpv",(T2283*R2283),(T2283/1000*R2283))</f>
        <v>0</v>
      </c>
      <c r="AB2283" s="57">
        <v>621.86367867783497</v>
      </c>
      <c r="AC2283" s="56">
        <f t="shared" ref="AC2283:AC2287" si="7661">AB2283-AA2283</f>
        <v>621.86367867783497</v>
      </c>
      <c r="AD2283" s="58">
        <f t="shared" ref="AD2283:AD2287" si="7662">IF(O2283="cpv",(T2283*S2283),(T2283/1000*S2283))</f>
        <v>0</v>
      </c>
      <c r="AE2283" s="296">
        <f t="shared" ref="AE2283:AE2295" si="7663">IF((SUMIF($J$7:$J$1048576,J2283,$U$7:$U$1048576))&gt;(SUMIF($J$7:$J$1048576,J2283,$T$7:$T$1048576)),AD2283,(IF(O2283="cpv",(U2283*S2283),(U2283*S2283/1000))))</f>
        <v>0</v>
      </c>
      <c r="AF2283" s="60">
        <f t="shared" ref="AF2283:AF2287" si="7664">AE2283-AD2283</f>
        <v>0</v>
      </c>
      <c r="AG2283" s="60">
        <v>0</v>
      </c>
      <c r="AH2283" s="768">
        <f t="shared" ref="AH2283:AH2287" si="7665">AE2283-AB2283-AG2283</f>
        <v>-621.86367867783497</v>
      </c>
      <c r="AI2283" s="384" t="e">
        <f t="shared" ref="AI2283:AI2287" si="7666">AH2283/AE2283</f>
        <v>#DIV/0!</v>
      </c>
      <c r="AK2283"/>
    </row>
    <row r="2284" spans="1:37" ht="15" hidden="1" customHeight="1" x14ac:dyDescent="0.3">
      <c r="A2284" s="383" t="s">
        <v>3450</v>
      </c>
      <c r="B2284" s="47">
        <v>2016</v>
      </c>
      <c r="C2284" s="47">
        <v>10</v>
      </c>
      <c r="D2284" s="48" t="s">
        <v>2960</v>
      </c>
      <c r="E2284" s="49">
        <v>42654</v>
      </c>
      <c r="F2284" s="49">
        <v>42654</v>
      </c>
      <c r="G2284" s="50">
        <f t="shared" ca="1" si="7654"/>
        <v>0</v>
      </c>
      <c r="H2284" s="46" t="s">
        <v>74</v>
      </c>
      <c r="I2284" s="46" t="s">
        <v>825</v>
      </c>
      <c r="J2284" s="46" t="s">
        <v>3227</v>
      </c>
      <c r="K2284" s="51" t="str">
        <f t="shared" ca="1" si="7655"/>
        <v>Completed</v>
      </c>
      <c r="L2284" s="47" t="s">
        <v>2943</v>
      </c>
      <c r="M2284" s="47" t="s">
        <v>58</v>
      </c>
      <c r="N2284" s="47" t="s">
        <v>173</v>
      </c>
      <c r="O2284" s="47" t="s">
        <v>60</v>
      </c>
      <c r="P2284" s="47" t="s">
        <v>61</v>
      </c>
      <c r="Q2284" s="47" t="s">
        <v>62</v>
      </c>
      <c r="R2284" s="52">
        <v>0</v>
      </c>
      <c r="S2284" s="52">
        <v>1.8</v>
      </c>
      <c r="T2284" s="53">
        <v>0</v>
      </c>
      <c r="U2284" s="53">
        <v>0</v>
      </c>
      <c r="V2284" s="51">
        <f t="shared" si="7656"/>
        <v>0</v>
      </c>
      <c r="W2284" s="51">
        <f t="shared" si="7657"/>
        <v>0</v>
      </c>
      <c r="X2284" s="53"/>
      <c r="Y2284" s="54" t="e">
        <f t="shared" si="7658"/>
        <v>#DIV/0!</v>
      </c>
      <c r="Z2284" s="55" t="e">
        <f t="shared" si="7659"/>
        <v>#DIV/0!</v>
      </c>
      <c r="AA2284" s="56">
        <f t="shared" si="7660"/>
        <v>0</v>
      </c>
      <c r="AB2284" s="57">
        <v>681.92242776113949</v>
      </c>
      <c r="AC2284" s="56">
        <f t="shared" si="7661"/>
        <v>681.92242776113949</v>
      </c>
      <c r="AD2284" s="58">
        <f t="shared" si="7662"/>
        <v>0</v>
      </c>
      <c r="AE2284" s="296">
        <f t="shared" si="7663"/>
        <v>0</v>
      </c>
      <c r="AF2284" s="60">
        <f t="shared" si="7664"/>
        <v>0</v>
      </c>
      <c r="AG2284" s="60">
        <v>0</v>
      </c>
      <c r="AH2284" s="768">
        <f t="shared" si="7665"/>
        <v>-681.92242776113949</v>
      </c>
      <c r="AI2284" s="384" t="e">
        <f t="shared" si="7666"/>
        <v>#DIV/0!</v>
      </c>
      <c r="AK2284"/>
    </row>
    <row r="2285" spans="1:37" ht="15" hidden="1" customHeight="1" x14ac:dyDescent="0.3">
      <c r="A2285" s="383" t="s">
        <v>3494</v>
      </c>
      <c r="B2285" s="47">
        <v>2016</v>
      </c>
      <c r="C2285" s="47">
        <v>10</v>
      </c>
      <c r="D2285" s="48" t="s">
        <v>2960</v>
      </c>
      <c r="E2285" s="49">
        <v>42654</v>
      </c>
      <c r="F2285" s="49">
        <v>42654</v>
      </c>
      <c r="G2285" s="50">
        <f t="shared" ca="1" si="7654"/>
        <v>0</v>
      </c>
      <c r="H2285" s="46" t="s">
        <v>74</v>
      </c>
      <c r="I2285" s="46" t="s">
        <v>825</v>
      </c>
      <c r="J2285" s="46" t="s">
        <v>3227</v>
      </c>
      <c r="K2285" s="51" t="str">
        <f t="shared" ca="1" si="7655"/>
        <v>Completed</v>
      </c>
      <c r="L2285" s="47" t="s">
        <v>2943</v>
      </c>
      <c r="M2285" s="47" t="s">
        <v>58</v>
      </c>
      <c r="N2285" s="47" t="s">
        <v>173</v>
      </c>
      <c r="O2285" s="47" t="s">
        <v>60</v>
      </c>
      <c r="P2285" s="47" t="s">
        <v>61</v>
      </c>
      <c r="Q2285" s="47" t="s">
        <v>62</v>
      </c>
      <c r="R2285" s="52">
        <v>0</v>
      </c>
      <c r="S2285" s="52">
        <v>1.8</v>
      </c>
      <c r="T2285" s="53">
        <v>0</v>
      </c>
      <c r="U2285" s="53">
        <v>0</v>
      </c>
      <c r="V2285" s="51">
        <f t="shared" si="7656"/>
        <v>0</v>
      </c>
      <c r="W2285" s="51">
        <f t="shared" si="7657"/>
        <v>0</v>
      </c>
      <c r="X2285" s="53"/>
      <c r="Y2285" s="54" t="e">
        <f t="shared" si="7658"/>
        <v>#DIV/0!</v>
      </c>
      <c r="Z2285" s="55" t="e">
        <f t="shared" si="7659"/>
        <v>#DIV/0!</v>
      </c>
      <c r="AA2285" s="56">
        <f t="shared" si="7660"/>
        <v>0</v>
      </c>
      <c r="AB2285" s="57">
        <v>293.89493722733209</v>
      </c>
      <c r="AC2285" s="56">
        <f t="shared" si="7661"/>
        <v>293.89493722733209</v>
      </c>
      <c r="AD2285" s="58">
        <f t="shared" si="7662"/>
        <v>0</v>
      </c>
      <c r="AE2285" s="296">
        <f t="shared" si="7663"/>
        <v>0</v>
      </c>
      <c r="AF2285" s="60">
        <f t="shared" si="7664"/>
        <v>0</v>
      </c>
      <c r="AG2285" s="60">
        <v>0</v>
      </c>
      <c r="AH2285" s="768">
        <f t="shared" si="7665"/>
        <v>-293.89493722733209</v>
      </c>
      <c r="AI2285" s="384" t="e">
        <f t="shared" si="7666"/>
        <v>#DIV/0!</v>
      </c>
      <c r="AK2285"/>
    </row>
    <row r="2286" spans="1:37" ht="15" hidden="1" customHeight="1" x14ac:dyDescent="0.3">
      <c r="A2286" s="383" t="s">
        <v>3448</v>
      </c>
      <c r="B2286" s="47">
        <v>2016</v>
      </c>
      <c r="C2286" s="47">
        <v>10</v>
      </c>
      <c r="D2286" s="48" t="s">
        <v>2960</v>
      </c>
      <c r="E2286" s="49">
        <v>42654</v>
      </c>
      <c r="F2286" s="49">
        <v>42654</v>
      </c>
      <c r="G2286" s="50">
        <f t="shared" ca="1" si="7654"/>
        <v>0</v>
      </c>
      <c r="H2286" s="46" t="s">
        <v>74</v>
      </c>
      <c r="I2286" s="46" t="s">
        <v>825</v>
      </c>
      <c r="J2286" s="46" t="s">
        <v>3227</v>
      </c>
      <c r="K2286" s="51" t="str">
        <f t="shared" ca="1" si="7655"/>
        <v>Completed</v>
      </c>
      <c r="L2286" s="47" t="s">
        <v>2917</v>
      </c>
      <c r="M2286" s="47" t="s">
        <v>58</v>
      </c>
      <c r="N2286" s="47" t="s">
        <v>173</v>
      </c>
      <c r="O2286" s="47" t="s">
        <v>60</v>
      </c>
      <c r="P2286" s="47" t="s">
        <v>61</v>
      </c>
      <c r="Q2286" s="47" t="s">
        <v>62</v>
      </c>
      <c r="R2286" s="52">
        <v>0</v>
      </c>
      <c r="S2286" s="52">
        <v>1.8</v>
      </c>
      <c r="T2286" s="53">
        <v>0</v>
      </c>
      <c r="U2286" s="53">
        <v>0</v>
      </c>
      <c r="V2286" s="51">
        <f t="shared" si="7656"/>
        <v>0</v>
      </c>
      <c r="W2286" s="51">
        <f t="shared" si="7657"/>
        <v>0</v>
      </c>
      <c r="X2286" s="53"/>
      <c r="Y2286" s="54" t="e">
        <f t="shared" si="7658"/>
        <v>#DIV/0!</v>
      </c>
      <c r="Z2286" s="55" t="e">
        <f t="shared" si="7659"/>
        <v>#DIV/0!</v>
      </c>
      <c r="AA2286" s="56">
        <f t="shared" si="7660"/>
        <v>0</v>
      </c>
      <c r="AB2286" s="57">
        <v>96.318994481198658</v>
      </c>
      <c r="AC2286" s="56">
        <f t="shared" si="7661"/>
        <v>96.318994481198658</v>
      </c>
      <c r="AD2286" s="58">
        <f t="shared" si="7662"/>
        <v>0</v>
      </c>
      <c r="AE2286" s="296">
        <f t="shared" si="7663"/>
        <v>0</v>
      </c>
      <c r="AF2286" s="60">
        <f t="shared" si="7664"/>
        <v>0</v>
      </c>
      <c r="AG2286" s="60">
        <v>0</v>
      </c>
      <c r="AH2286" s="768">
        <f t="shared" si="7665"/>
        <v>-96.318994481198658</v>
      </c>
      <c r="AI2286" s="384" t="e">
        <f t="shared" si="7666"/>
        <v>#DIV/0!</v>
      </c>
      <c r="AK2286"/>
    </row>
    <row r="2287" spans="1:37" ht="15" hidden="1" customHeight="1" x14ac:dyDescent="0.3">
      <c r="A2287" s="383" t="s">
        <v>3449</v>
      </c>
      <c r="B2287" s="47">
        <v>2016</v>
      </c>
      <c r="C2287" s="47">
        <v>10</v>
      </c>
      <c r="D2287" s="48" t="s">
        <v>2960</v>
      </c>
      <c r="E2287" s="49">
        <v>42654</v>
      </c>
      <c r="F2287" s="49">
        <v>42654</v>
      </c>
      <c r="G2287" s="50">
        <f t="shared" ca="1" si="7654"/>
        <v>0</v>
      </c>
      <c r="H2287" s="46" t="s">
        <v>74</v>
      </c>
      <c r="I2287" s="46" t="s">
        <v>825</v>
      </c>
      <c r="J2287" s="46" t="s">
        <v>3227</v>
      </c>
      <c r="K2287" s="51" t="str">
        <f t="shared" ca="1" si="7655"/>
        <v>Completed</v>
      </c>
      <c r="L2287" s="47" t="s">
        <v>2914</v>
      </c>
      <c r="M2287" s="47" t="s">
        <v>58</v>
      </c>
      <c r="N2287" s="47" t="s">
        <v>173</v>
      </c>
      <c r="O2287" s="47" t="s">
        <v>60</v>
      </c>
      <c r="P2287" s="47" t="s">
        <v>61</v>
      </c>
      <c r="Q2287" s="47" t="s">
        <v>62</v>
      </c>
      <c r="R2287" s="52">
        <v>0</v>
      </c>
      <c r="S2287" s="52">
        <v>1.8</v>
      </c>
      <c r="T2287" s="53">
        <v>0</v>
      </c>
      <c r="U2287" s="53">
        <v>0</v>
      </c>
      <c r="V2287" s="51">
        <f t="shared" si="7656"/>
        <v>0</v>
      </c>
      <c r="W2287" s="51">
        <f t="shared" si="7657"/>
        <v>0</v>
      </c>
      <c r="X2287" s="53"/>
      <c r="Y2287" s="54" t="e">
        <f t="shared" si="7658"/>
        <v>#DIV/0!</v>
      </c>
      <c r="Z2287" s="55" t="e">
        <f t="shared" si="7659"/>
        <v>#DIV/0!</v>
      </c>
      <c r="AA2287" s="56">
        <f t="shared" si="7660"/>
        <v>0</v>
      </c>
      <c r="AB2287" s="57">
        <v>401.3291436716612</v>
      </c>
      <c r="AC2287" s="56">
        <f t="shared" si="7661"/>
        <v>401.3291436716612</v>
      </c>
      <c r="AD2287" s="58">
        <f t="shared" si="7662"/>
        <v>0</v>
      </c>
      <c r="AE2287" s="296">
        <f t="shared" si="7663"/>
        <v>0</v>
      </c>
      <c r="AF2287" s="60">
        <f t="shared" si="7664"/>
        <v>0</v>
      </c>
      <c r="AG2287" s="60">
        <v>0</v>
      </c>
      <c r="AH2287" s="768">
        <f t="shared" si="7665"/>
        <v>-401.3291436716612</v>
      </c>
      <c r="AI2287" s="384" t="e">
        <f t="shared" si="7666"/>
        <v>#DIV/0!</v>
      </c>
      <c r="AK2287"/>
    </row>
    <row r="2288" spans="1:37" ht="15" hidden="1" customHeight="1" thickBot="1" x14ac:dyDescent="0.3">
      <c r="A2288" s="363" t="s">
        <v>3224</v>
      </c>
      <c r="B2288" s="324">
        <v>2016</v>
      </c>
      <c r="C2288" s="324">
        <v>10</v>
      </c>
      <c r="D2288" s="325" t="s">
        <v>2960</v>
      </c>
      <c r="E2288" s="326">
        <v>42654</v>
      </c>
      <c r="F2288" s="326">
        <v>42654</v>
      </c>
      <c r="G2288" s="327">
        <f t="shared" ca="1" si="7641"/>
        <v>0</v>
      </c>
      <c r="H2288" s="328" t="s">
        <v>74</v>
      </c>
      <c r="I2288" s="328" t="s">
        <v>825</v>
      </c>
      <c r="J2288" s="328" t="s">
        <v>3227</v>
      </c>
      <c r="K2288" s="329" t="str">
        <f t="shared" ca="1" si="7642"/>
        <v>Completed</v>
      </c>
      <c r="L2288" s="324" t="s">
        <v>82</v>
      </c>
      <c r="M2288" s="324" t="s">
        <v>58</v>
      </c>
      <c r="N2288" s="324" t="s">
        <v>173</v>
      </c>
      <c r="O2288" s="324" t="s">
        <v>60</v>
      </c>
      <c r="P2288" s="324" t="s">
        <v>61</v>
      </c>
      <c r="Q2288" s="324" t="s">
        <v>62</v>
      </c>
      <c r="R2288" s="330">
        <v>0.5</v>
      </c>
      <c r="S2288" s="330">
        <v>1.8</v>
      </c>
      <c r="T2288" s="331">
        <v>500000</v>
      </c>
      <c r="U2288" s="331">
        <v>500148</v>
      </c>
      <c r="V2288" s="329">
        <f t="shared" si="7643"/>
        <v>0</v>
      </c>
      <c r="W2288" s="329">
        <f t="shared" si="7644"/>
        <v>500000</v>
      </c>
      <c r="X2288" s="331">
        <v>17061</v>
      </c>
      <c r="Y2288" s="332">
        <f t="shared" si="7645"/>
        <v>3.4111902876748486E-2</v>
      </c>
      <c r="Z2288" s="333">
        <f t="shared" si="7646"/>
        <v>5.2751890276068227E-2</v>
      </c>
      <c r="AA2288" s="334">
        <f t="shared" si="7647"/>
        <v>250</v>
      </c>
      <c r="AB2288" s="335">
        <f t="shared" si="7648"/>
        <v>250</v>
      </c>
      <c r="AC2288" s="334">
        <f t="shared" si="7649"/>
        <v>0</v>
      </c>
      <c r="AD2288" s="336">
        <f t="shared" si="7650"/>
        <v>900</v>
      </c>
      <c r="AE2288" s="337">
        <f t="shared" si="7663"/>
        <v>900</v>
      </c>
      <c r="AF2288" s="338">
        <f t="shared" si="7651"/>
        <v>0</v>
      </c>
      <c r="AG2288" s="338">
        <v>0</v>
      </c>
      <c r="AH2288" s="580">
        <f t="shared" si="7652"/>
        <v>650</v>
      </c>
      <c r="AI2288" s="364">
        <f t="shared" si="7653"/>
        <v>0.72222222222222221</v>
      </c>
      <c r="AK2288"/>
    </row>
    <row r="2289" spans="1:37" ht="15" hidden="1" customHeight="1" x14ac:dyDescent="0.3">
      <c r="A2289" s="359" t="s">
        <v>3451</v>
      </c>
      <c r="B2289" s="111">
        <v>2016</v>
      </c>
      <c r="C2289" s="111">
        <v>10</v>
      </c>
      <c r="D2289" s="112" t="s">
        <v>2960</v>
      </c>
      <c r="E2289" s="113">
        <v>42654</v>
      </c>
      <c r="F2289" s="113">
        <v>42654</v>
      </c>
      <c r="G2289" s="114">
        <f t="shared" ca="1" si="7641"/>
        <v>0</v>
      </c>
      <c r="H2289" s="115" t="s">
        <v>74</v>
      </c>
      <c r="I2289" s="115" t="s">
        <v>825</v>
      </c>
      <c r="J2289" s="115" t="s">
        <v>3228</v>
      </c>
      <c r="K2289" s="116" t="str">
        <f t="shared" ca="1" si="7642"/>
        <v>Completed</v>
      </c>
      <c r="L2289" s="111" t="s">
        <v>1372</v>
      </c>
      <c r="M2289" s="111" t="s">
        <v>58</v>
      </c>
      <c r="N2289" s="111" t="s">
        <v>123</v>
      </c>
      <c r="O2289" s="111" t="s">
        <v>60</v>
      </c>
      <c r="P2289" s="111" t="s">
        <v>61</v>
      </c>
      <c r="Q2289" s="111" t="s">
        <v>62</v>
      </c>
      <c r="R2289" s="117"/>
      <c r="S2289" s="117">
        <v>10</v>
      </c>
      <c r="T2289" s="118"/>
      <c r="U2289" s="118"/>
      <c r="V2289" s="116">
        <f t="shared" si="7643"/>
        <v>0</v>
      </c>
      <c r="W2289" s="116">
        <f t="shared" si="7644"/>
        <v>0</v>
      </c>
      <c r="X2289" s="118"/>
      <c r="Y2289" s="119" t="e">
        <f t="shared" si="7645"/>
        <v>#DIV/0!</v>
      </c>
      <c r="Z2289" s="120" t="e">
        <f t="shared" si="7646"/>
        <v>#DIV/0!</v>
      </c>
      <c r="AA2289" s="121">
        <f t="shared" si="7647"/>
        <v>0</v>
      </c>
      <c r="AB2289" s="122">
        <v>139.97417130637899</v>
      </c>
      <c r="AC2289" s="121">
        <f t="shared" si="7649"/>
        <v>139.97417130637899</v>
      </c>
      <c r="AD2289" s="123">
        <f t="shared" si="7650"/>
        <v>0</v>
      </c>
      <c r="AE2289" s="293">
        <f t="shared" si="7663"/>
        <v>0</v>
      </c>
      <c r="AF2289" s="124">
        <f t="shared" si="7651"/>
        <v>0</v>
      </c>
      <c r="AG2289" s="124">
        <v>0</v>
      </c>
      <c r="AH2289" s="764">
        <f t="shared" si="7652"/>
        <v>-139.97417130637899</v>
      </c>
      <c r="AI2289" s="340" t="e">
        <f t="shared" si="7653"/>
        <v>#DIV/0!</v>
      </c>
      <c r="AK2289"/>
    </row>
    <row r="2290" spans="1:37" ht="15" hidden="1" customHeight="1" x14ac:dyDescent="0.3">
      <c r="A2290" s="383" t="s">
        <v>3454</v>
      </c>
      <c r="B2290" s="47">
        <v>2016</v>
      </c>
      <c r="C2290" s="47">
        <v>10</v>
      </c>
      <c r="D2290" s="48" t="s">
        <v>2960</v>
      </c>
      <c r="E2290" s="49">
        <v>42654</v>
      </c>
      <c r="F2290" s="49">
        <v>42654</v>
      </c>
      <c r="G2290" s="50">
        <f t="shared" ca="1" si="7641"/>
        <v>0</v>
      </c>
      <c r="H2290" s="46" t="s">
        <v>74</v>
      </c>
      <c r="I2290" s="46" t="s">
        <v>825</v>
      </c>
      <c r="J2290" s="46" t="s">
        <v>3228</v>
      </c>
      <c r="K2290" s="51" t="str">
        <f t="shared" ca="1" si="7642"/>
        <v>Completed</v>
      </c>
      <c r="L2290" s="47" t="s">
        <v>2943</v>
      </c>
      <c r="M2290" s="47" t="s">
        <v>58</v>
      </c>
      <c r="N2290" s="47" t="s">
        <v>123</v>
      </c>
      <c r="O2290" s="47" t="s">
        <v>60</v>
      </c>
      <c r="P2290" s="47" t="s">
        <v>61</v>
      </c>
      <c r="Q2290" s="47" t="s">
        <v>62</v>
      </c>
      <c r="R2290" s="52"/>
      <c r="S2290" s="52">
        <v>10</v>
      </c>
      <c r="T2290" s="53"/>
      <c r="U2290" s="53"/>
      <c r="V2290" s="51">
        <f t="shared" si="7643"/>
        <v>0</v>
      </c>
      <c r="W2290" s="51">
        <f t="shared" si="7644"/>
        <v>0</v>
      </c>
      <c r="X2290" s="53"/>
      <c r="Y2290" s="54" t="e">
        <f t="shared" si="7645"/>
        <v>#DIV/0!</v>
      </c>
      <c r="Z2290" s="55" t="e">
        <f t="shared" si="7646"/>
        <v>#DIV/0!</v>
      </c>
      <c r="AA2290" s="56">
        <f t="shared" si="7647"/>
        <v>0</v>
      </c>
      <c r="AB2290" s="57">
        <v>89.75443334822512</v>
      </c>
      <c r="AC2290" s="56">
        <f t="shared" si="7649"/>
        <v>89.75443334822512</v>
      </c>
      <c r="AD2290" s="58">
        <f t="shared" si="7650"/>
        <v>0</v>
      </c>
      <c r="AE2290" s="296">
        <f t="shared" si="7663"/>
        <v>0</v>
      </c>
      <c r="AF2290" s="60">
        <f t="shared" si="7651"/>
        <v>0</v>
      </c>
      <c r="AG2290" s="60">
        <v>0</v>
      </c>
      <c r="AH2290" s="768">
        <f t="shared" si="7652"/>
        <v>-89.75443334822512</v>
      </c>
      <c r="AI2290" s="384" t="e">
        <f t="shared" si="7653"/>
        <v>#DIV/0!</v>
      </c>
      <c r="AK2290"/>
    </row>
    <row r="2291" spans="1:37" ht="15" hidden="1" customHeight="1" x14ac:dyDescent="0.3">
      <c r="A2291" s="383" t="s">
        <v>3493</v>
      </c>
      <c r="B2291" s="47">
        <v>2016</v>
      </c>
      <c r="C2291" s="47">
        <v>10</v>
      </c>
      <c r="D2291" s="48" t="s">
        <v>2960</v>
      </c>
      <c r="E2291" s="49">
        <v>42654</v>
      </c>
      <c r="F2291" s="49">
        <v>42654</v>
      </c>
      <c r="G2291" s="50">
        <f t="shared" ca="1" si="7641"/>
        <v>0</v>
      </c>
      <c r="H2291" s="46" t="s">
        <v>74</v>
      </c>
      <c r="I2291" s="46" t="s">
        <v>825</v>
      </c>
      <c r="J2291" s="46" t="s">
        <v>3228</v>
      </c>
      <c r="K2291" s="51" t="str">
        <f t="shared" ca="1" si="7642"/>
        <v>Completed</v>
      </c>
      <c r="L2291" s="47" t="s">
        <v>2943</v>
      </c>
      <c r="M2291" s="47" t="s">
        <v>58</v>
      </c>
      <c r="N2291" s="47" t="s">
        <v>123</v>
      </c>
      <c r="O2291" s="47" t="s">
        <v>60</v>
      </c>
      <c r="P2291" s="47" t="s">
        <v>61</v>
      </c>
      <c r="Q2291" s="47" t="s">
        <v>62</v>
      </c>
      <c r="R2291" s="52"/>
      <c r="S2291" s="52">
        <v>10</v>
      </c>
      <c r="T2291" s="53"/>
      <c r="U2291" s="53"/>
      <c r="V2291" s="51">
        <f t="shared" si="7643"/>
        <v>0</v>
      </c>
      <c r="W2291" s="51">
        <f t="shared" si="7644"/>
        <v>0</v>
      </c>
      <c r="X2291" s="53"/>
      <c r="Y2291" s="54" t="e">
        <f t="shared" si="7645"/>
        <v>#DIV/0!</v>
      </c>
      <c r="Z2291" s="55" t="e">
        <f t="shared" si="7646"/>
        <v>#DIV/0!</v>
      </c>
      <c r="AA2291" s="56">
        <f t="shared" si="7647"/>
        <v>0</v>
      </c>
      <c r="AB2291" s="57">
        <v>38.682366909907635</v>
      </c>
      <c r="AC2291" s="56">
        <f t="shared" si="7649"/>
        <v>38.682366909907635</v>
      </c>
      <c r="AD2291" s="58">
        <f t="shared" si="7650"/>
        <v>0</v>
      </c>
      <c r="AE2291" s="296">
        <f t="shared" si="7663"/>
        <v>0</v>
      </c>
      <c r="AF2291" s="60">
        <f t="shared" si="7651"/>
        <v>0</v>
      </c>
      <c r="AG2291" s="60">
        <v>0</v>
      </c>
      <c r="AH2291" s="768">
        <f t="shared" si="7652"/>
        <v>-38.682366909907635</v>
      </c>
      <c r="AI2291" s="384" t="e">
        <f t="shared" si="7653"/>
        <v>#DIV/0!</v>
      </c>
      <c r="AK2291"/>
    </row>
    <row r="2292" spans="1:37" ht="15" hidden="1" customHeight="1" x14ac:dyDescent="0.3">
      <c r="A2292" s="383" t="s">
        <v>3452</v>
      </c>
      <c r="B2292" s="47">
        <v>2016</v>
      </c>
      <c r="C2292" s="47">
        <v>10</v>
      </c>
      <c r="D2292" s="48" t="s">
        <v>2960</v>
      </c>
      <c r="E2292" s="49">
        <v>42654</v>
      </c>
      <c r="F2292" s="49">
        <v>42654</v>
      </c>
      <c r="G2292" s="50">
        <f t="shared" ca="1" si="7641"/>
        <v>0</v>
      </c>
      <c r="H2292" s="46" t="s">
        <v>74</v>
      </c>
      <c r="I2292" s="46" t="s">
        <v>825</v>
      </c>
      <c r="J2292" s="46" t="s">
        <v>3228</v>
      </c>
      <c r="K2292" s="51" t="str">
        <f t="shared" ca="1" si="7642"/>
        <v>Completed</v>
      </c>
      <c r="L2292" s="47" t="s">
        <v>2917</v>
      </c>
      <c r="M2292" s="47" t="s">
        <v>58</v>
      </c>
      <c r="N2292" s="47" t="s">
        <v>123</v>
      </c>
      <c r="O2292" s="47" t="s">
        <v>60</v>
      </c>
      <c r="P2292" s="47" t="s">
        <v>61</v>
      </c>
      <c r="Q2292" s="47" t="s">
        <v>62</v>
      </c>
      <c r="R2292" s="52"/>
      <c r="S2292" s="52">
        <v>10</v>
      </c>
      <c r="T2292" s="53"/>
      <c r="U2292" s="53"/>
      <c r="V2292" s="51">
        <f t="shared" si="7643"/>
        <v>0</v>
      </c>
      <c r="W2292" s="51">
        <f t="shared" si="7644"/>
        <v>0</v>
      </c>
      <c r="X2292" s="53"/>
      <c r="Y2292" s="54" t="e">
        <f t="shared" si="7645"/>
        <v>#DIV/0!</v>
      </c>
      <c r="Z2292" s="55" t="e">
        <f t="shared" si="7646"/>
        <v>#DIV/0!</v>
      </c>
      <c r="AA2292" s="56">
        <f t="shared" si="7647"/>
        <v>0</v>
      </c>
      <c r="AB2292" s="57">
        <v>12.677478285490496</v>
      </c>
      <c r="AC2292" s="56">
        <f t="shared" si="7649"/>
        <v>12.677478285490496</v>
      </c>
      <c r="AD2292" s="58">
        <f t="shared" si="7650"/>
        <v>0</v>
      </c>
      <c r="AE2292" s="296">
        <f t="shared" si="7663"/>
        <v>0</v>
      </c>
      <c r="AF2292" s="60">
        <f t="shared" si="7651"/>
        <v>0</v>
      </c>
      <c r="AG2292" s="60">
        <v>0</v>
      </c>
      <c r="AH2292" s="768">
        <f t="shared" si="7652"/>
        <v>-12.677478285490496</v>
      </c>
      <c r="AI2292" s="384" t="e">
        <f t="shared" si="7653"/>
        <v>#DIV/0!</v>
      </c>
      <c r="AK2292"/>
    </row>
    <row r="2293" spans="1:37" ht="15" hidden="1" customHeight="1" x14ac:dyDescent="0.3">
      <c r="A2293" s="383" t="s">
        <v>3453</v>
      </c>
      <c r="B2293" s="47">
        <v>2016</v>
      </c>
      <c r="C2293" s="47">
        <v>10</v>
      </c>
      <c r="D2293" s="48" t="s">
        <v>2960</v>
      </c>
      <c r="E2293" s="49">
        <v>42654</v>
      </c>
      <c r="F2293" s="49">
        <v>42654</v>
      </c>
      <c r="G2293" s="50">
        <f t="shared" ca="1" si="7641"/>
        <v>0</v>
      </c>
      <c r="H2293" s="46" t="s">
        <v>74</v>
      </c>
      <c r="I2293" s="46" t="s">
        <v>825</v>
      </c>
      <c r="J2293" s="46" t="s">
        <v>3228</v>
      </c>
      <c r="K2293" s="51" t="str">
        <f t="shared" ca="1" si="7642"/>
        <v>Completed</v>
      </c>
      <c r="L2293" s="47" t="s">
        <v>2914</v>
      </c>
      <c r="M2293" s="47" t="s">
        <v>58</v>
      </c>
      <c r="N2293" s="47" t="s">
        <v>123</v>
      </c>
      <c r="O2293" s="47" t="s">
        <v>60</v>
      </c>
      <c r="P2293" s="47" t="s">
        <v>61</v>
      </c>
      <c r="Q2293" s="47" t="s">
        <v>62</v>
      </c>
      <c r="R2293" s="52"/>
      <c r="S2293" s="52">
        <v>10</v>
      </c>
      <c r="T2293" s="53"/>
      <c r="U2293" s="53"/>
      <c r="V2293" s="51">
        <f t="shared" si="7643"/>
        <v>0</v>
      </c>
      <c r="W2293" s="51">
        <f t="shared" si="7644"/>
        <v>0</v>
      </c>
      <c r="X2293" s="53"/>
      <c r="Y2293" s="54" t="e">
        <f t="shared" si="7645"/>
        <v>#DIV/0!</v>
      </c>
      <c r="Z2293" s="55" t="e">
        <f t="shared" si="7646"/>
        <v>#DIV/0!</v>
      </c>
      <c r="AA2293" s="56">
        <f t="shared" si="7647"/>
        <v>0</v>
      </c>
      <c r="AB2293" s="57">
        <v>52.822826189543747</v>
      </c>
      <c r="AC2293" s="56">
        <f t="shared" si="7649"/>
        <v>52.822826189543747</v>
      </c>
      <c r="AD2293" s="58">
        <f t="shared" si="7650"/>
        <v>0</v>
      </c>
      <c r="AE2293" s="296">
        <f t="shared" si="7663"/>
        <v>0</v>
      </c>
      <c r="AF2293" s="60">
        <f t="shared" si="7651"/>
        <v>0</v>
      </c>
      <c r="AG2293" s="60">
        <v>0</v>
      </c>
      <c r="AH2293" s="768">
        <f t="shared" si="7652"/>
        <v>-52.822826189543747</v>
      </c>
      <c r="AI2293" s="384" t="e">
        <f t="shared" si="7653"/>
        <v>#DIV/0!</v>
      </c>
      <c r="AK2293"/>
    </row>
    <row r="2294" spans="1:37" ht="15.75" hidden="1" customHeight="1" thickBot="1" x14ac:dyDescent="0.3">
      <c r="A2294" s="583" t="s">
        <v>3226</v>
      </c>
      <c r="B2294" s="126">
        <v>2016</v>
      </c>
      <c r="C2294" s="126">
        <v>10</v>
      </c>
      <c r="D2294" s="127" t="s">
        <v>2960</v>
      </c>
      <c r="E2294" s="128">
        <v>42654</v>
      </c>
      <c r="F2294" s="128">
        <v>42654</v>
      </c>
      <c r="G2294" s="129">
        <f t="shared" ref="G2294:G2314" ca="1" si="7667">IF($N$1&gt;F2294,0,(F2294-$N$1))</f>
        <v>0</v>
      </c>
      <c r="H2294" s="130" t="s">
        <v>74</v>
      </c>
      <c r="I2294" s="130" t="s">
        <v>825</v>
      </c>
      <c r="J2294" s="130" t="s">
        <v>3228</v>
      </c>
      <c r="K2294" s="131" t="str">
        <f t="shared" ref="K2294:K2314" ca="1" si="7668">IF(F2294=0,$L$3,(IF(G2294=0,$L$1,$L$2)))</f>
        <v>Completed</v>
      </c>
      <c r="L2294" s="126" t="s">
        <v>175</v>
      </c>
      <c r="M2294" s="126" t="s">
        <v>58</v>
      </c>
      <c r="N2294" s="126" t="s">
        <v>123</v>
      </c>
      <c r="O2294" s="126" t="s">
        <v>60</v>
      </c>
      <c r="P2294" s="126" t="s">
        <v>61</v>
      </c>
      <c r="Q2294" s="126" t="s">
        <v>62</v>
      </c>
      <c r="R2294" s="132"/>
      <c r="S2294" s="132">
        <v>10</v>
      </c>
      <c r="T2294" s="133">
        <v>150000</v>
      </c>
      <c r="U2294" s="133">
        <v>185848</v>
      </c>
      <c r="V2294" s="131">
        <f t="shared" ref="V2294:V2314" si="7669">IF(U2294&gt;T2294,0,T2294-U2294)</f>
        <v>0</v>
      </c>
      <c r="W2294" s="131">
        <f t="shared" ref="W2294:W2314" si="7670">IF(U2294&gt;T2294,T2294,U2294)</f>
        <v>150000</v>
      </c>
      <c r="X2294" s="133">
        <v>148</v>
      </c>
      <c r="Y2294" s="134">
        <f t="shared" ref="Y2294:Y2314" si="7671">X2294/U2294</f>
        <v>7.9634970513537946E-4</v>
      </c>
      <c r="Z2294" s="135">
        <f t="shared" ref="Z2294:Z2314" si="7672">AE2294/X2294</f>
        <v>10.135135135135135</v>
      </c>
      <c r="AA2294" s="136">
        <f t="shared" ref="AA2294:AA2314" si="7673">IF(O2294="cpv",(T2294*R2294),(T2294/1000*R2294))</f>
        <v>0</v>
      </c>
      <c r="AB2294" s="137">
        <v>43.1666493712125</v>
      </c>
      <c r="AC2294" s="136">
        <f t="shared" ref="AC2294:AC2314" si="7674">AB2294-AA2294</f>
        <v>43.1666493712125</v>
      </c>
      <c r="AD2294" s="138">
        <f t="shared" ref="AD2294:AD2314" si="7675">IF(O2294="cpv",(T2294*S2294),(T2294/1000*S2294))</f>
        <v>1500</v>
      </c>
      <c r="AE2294" s="294">
        <f t="shared" si="7663"/>
        <v>1500</v>
      </c>
      <c r="AF2294" s="139">
        <f t="shared" ref="AF2294:AF2314" si="7676">AE2294-AD2294</f>
        <v>0</v>
      </c>
      <c r="AG2294" s="139">
        <v>0</v>
      </c>
      <c r="AH2294" s="769">
        <f t="shared" ref="AH2294:AH2314" si="7677">AE2294-AB2294-AG2294</f>
        <v>1456.8333506287875</v>
      </c>
      <c r="AI2294" s="584">
        <f t="shared" ref="AI2294:AI2314" si="7678">AH2294/AE2294</f>
        <v>0.97122223375252492</v>
      </c>
      <c r="AK2294"/>
    </row>
    <row r="2295" spans="1:37" ht="15.75" hidden="1" customHeight="1" thickBot="1" x14ac:dyDescent="0.3">
      <c r="A2295" s="328" t="s">
        <v>3455</v>
      </c>
      <c r="B2295" s="324">
        <v>2016</v>
      </c>
      <c r="C2295" s="324">
        <v>10</v>
      </c>
      <c r="D2295" s="325" t="s">
        <v>2960</v>
      </c>
      <c r="E2295" s="326">
        <v>42654</v>
      </c>
      <c r="F2295" s="326">
        <v>42654</v>
      </c>
      <c r="G2295" s="327">
        <f t="shared" ca="1" si="7667"/>
        <v>0</v>
      </c>
      <c r="H2295" s="328" t="s">
        <v>74</v>
      </c>
      <c r="I2295" s="328" t="s">
        <v>825</v>
      </c>
      <c r="J2295" s="328" t="s">
        <v>3229</v>
      </c>
      <c r="K2295" s="329" t="str">
        <f t="shared" ca="1" si="7668"/>
        <v>Completed</v>
      </c>
      <c r="L2295" s="324" t="s">
        <v>98</v>
      </c>
      <c r="M2295" s="324" t="s">
        <v>58</v>
      </c>
      <c r="N2295" s="324" t="s">
        <v>123</v>
      </c>
      <c r="O2295" s="324" t="s">
        <v>109</v>
      </c>
      <c r="P2295" s="324" t="s">
        <v>100</v>
      </c>
      <c r="Q2295" s="324" t="s">
        <v>101</v>
      </c>
      <c r="R2295" s="158">
        <v>4.2000000000000003E-2</v>
      </c>
      <c r="S2295" s="330">
        <v>0.06</v>
      </c>
      <c r="T2295" s="331">
        <v>25000</v>
      </c>
      <c r="U2295" s="331">
        <v>23675</v>
      </c>
      <c r="V2295" s="329">
        <f t="shared" si="7669"/>
        <v>1325</v>
      </c>
      <c r="W2295" s="329">
        <f t="shared" si="7670"/>
        <v>23675</v>
      </c>
      <c r="X2295" s="331"/>
      <c r="Y2295" s="332">
        <f t="shared" si="7671"/>
        <v>0</v>
      </c>
      <c r="Z2295" s="333" t="e">
        <f t="shared" si="7672"/>
        <v>#DIV/0!</v>
      </c>
      <c r="AA2295" s="334">
        <f t="shared" si="7673"/>
        <v>1050</v>
      </c>
      <c r="AB2295" s="335">
        <f t="shared" ref="AB2295:AB2312" si="7679">IF(O2295="cpv",(IF(V2295&gt;0,U2295*R2295,AA2295)),(IF(V2295&gt;0,U2295/1000*R2295,AA2295)))</f>
        <v>994.35</v>
      </c>
      <c r="AC2295" s="334">
        <f t="shared" si="7674"/>
        <v>-55.649999999999977</v>
      </c>
      <c r="AD2295" s="336">
        <f t="shared" si="7675"/>
        <v>1500</v>
      </c>
      <c r="AE2295" s="337">
        <f t="shared" si="7663"/>
        <v>1420.5</v>
      </c>
      <c r="AF2295" s="338">
        <f t="shared" si="7676"/>
        <v>-79.5</v>
      </c>
      <c r="AG2295" s="338">
        <v>0</v>
      </c>
      <c r="AH2295" s="580">
        <f t="shared" si="7677"/>
        <v>426.15</v>
      </c>
      <c r="AI2295" s="339">
        <f t="shared" si="7678"/>
        <v>0.3</v>
      </c>
      <c r="AK2295"/>
    </row>
    <row r="2296" spans="1:37" ht="15.75" hidden="1" customHeight="1" thickBot="1" x14ac:dyDescent="0.3">
      <c r="A2296" s="145" t="s">
        <v>3230</v>
      </c>
      <c r="B2296" s="141">
        <v>2016</v>
      </c>
      <c r="C2296" s="141">
        <v>10</v>
      </c>
      <c r="D2296" s="142" t="s">
        <v>2960</v>
      </c>
      <c r="E2296" s="143">
        <v>42655</v>
      </c>
      <c r="F2296" s="143">
        <v>42674</v>
      </c>
      <c r="G2296" s="144">
        <f t="shared" ca="1" si="7667"/>
        <v>0</v>
      </c>
      <c r="H2296" s="145" t="s">
        <v>74</v>
      </c>
      <c r="I2296" s="145" t="s">
        <v>825</v>
      </c>
      <c r="J2296" s="145" t="s">
        <v>3233</v>
      </c>
      <c r="K2296" s="146" t="str">
        <f t="shared" ca="1" si="7668"/>
        <v>Completed</v>
      </c>
      <c r="L2296" s="141" t="s">
        <v>98</v>
      </c>
      <c r="M2296" s="141" t="s">
        <v>58</v>
      </c>
      <c r="N2296" s="141" t="s">
        <v>123</v>
      </c>
      <c r="O2296" s="141" t="s">
        <v>109</v>
      </c>
      <c r="P2296" s="141" t="s">
        <v>100</v>
      </c>
      <c r="Q2296" s="141" t="s">
        <v>101</v>
      </c>
      <c r="R2296" s="147">
        <v>4.2000000000000003E-2</v>
      </c>
      <c r="S2296" s="147">
        <v>0.06</v>
      </c>
      <c r="T2296" s="148">
        <v>322000</v>
      </c>
      <c r="U2296" s="148">
        <v>322485</v>
      </c>
      <c r="V2296" s="146">
        <f t="shared" si="7669"/>
        <v>0</v>
      </c>
      <c r="W2296" s="146">
        <f t="shared" si="7670"/>
        <v>322000</v>
      </c>
      <c r="X2296" s="148"/>
      <c r="Y2296" s="149">
        <f t="shared" si="7671"/>
        <v>0</v>
      </c>
      <c r="Z2296" s="150" t="e">
        <f t="shared" si="7672"/>
        <v>#DIV/0!</v>
      </c>
      <c r="AA2296" s="151">
        <f t="shared" si="7673"/>
        <v>13524</v>
      </c>
      <c r="AB2296" s="152">
        <f t="shared" si="7679"/>
        <v>13524</v>
      </c>
      <c r="AC2296" s="151">
        <f t="shared" si="7674"/>
        <v>0</v>
      </c>
      <c r="AD2296" s="153">
        <f t="shared" si="7675"/>
        <v>19320</v>
      </c>
      <c r="AE2296" s="295">
        <v>22500</v>
      </c>
      <c r="AF2296" s="154">
        <f t="shared" si="7676"/>
        <v>3180</v>
      </c>
      <c r="AG2296" s="154">
        <v>0</v>
      </c>
      <c r="AH2296" s="405">
        <f t="shared" si="7677"/>
        <v>8976</v>
      </c>
      <c r="AI2296" s="155">
        <f t="shared" si="7678"/>
        <v>0.39893333333333331</v>
      </c>
      <c r="AK2296"/>
    </row>
    <row r="2297" spans="1:37" ht="15" hidden="1" customHeight="1" x14ac:dyDescent="0.3">
      <c r="A2297" s="96" t="s">
        <v>3399</v>
      </c>
      <c r="B2297" s="97">
        <v>2016</v>
      </c>
      <c r="C2297" s="97">
        <v>10</v>
      </c>
      <c r="D2297" s="98" t="s">
        <v>2960</v>
      </c>
      <c r="E2297" s="99">
        <v>42655</v>
      </c>
      <c r="F2297" s="99">
        <v>42674</v>
      </c>
      <c r="G2297" s="100">
        <f t="shared" ref="G2297" ca="1" si="7680">IF($N$1&gt;F2297,0,(F2297-$N$1))</f>
        <v>0</v>
      </c>
      <c r="H2297" s="96" t="s">
        <v>74</v>
      </c>
      <c r="I2297" s="96" t="s">
        <v>825</v>
      </c>
      <c r="J2297" s="96" t="s">
        <v>3234</v>
      </c>
      <c r="K2297" s="101" t="str">
        <f t="shared" ref="K2297" ca="1" si="7681">IF(F2297=0,$L$3,(IF(G2297=0,$L$1,$L$2)))</f>
        <v>Completed</v>
      </c>
      <c r="L2297" s="97" t="s">
        <v>57</v>
      </c>
      <c r="M2297" s="97" t="s">
        <v>58</v>
      </c>
      <c r="N2297" s="97" t="s">
        <v>173</v>
      </c>
      <c r="O2297" s="97" t="s">
        <v>60</v>
      </c>
      <c r="P2297" s="97" t="s">
        <v>61</v>
      </c>
      <c r="Q2297" s="97" t="s">
        <v>62</v>
      </c>
      <c r="R2297" s="102">
        <v>0.5</v>
      </c>
      <c r="S2297" s="102">
        <v>1.8</v>
      </c>
      <c r="T2297" s="103">
        <v>2500000</v>
      </c>
      <c r="U2297" s="103">
        <v>2326321</v>
      </c>
      <c r="V2297" s="101">
        <f t="shared" ref="V2297" si="7682">IF(U2297&gt;T2297,0,T2297-U2297)</f>
        <v>173679</v>
      </c>
      <c r="W2297" s="101">
        <f t="shared" ref="W2297" si="7683">IF(U2297&gt;T2297,T2297,U2297)</f>
        <v>2326321</v>
      </c>
      <c r="X2297" s="103">
        <v>851</v>
      </c>
      <c r="Y2297" s="104">
        <f t="shared" ref="Y2297" si="7684">X2297/U2297</f>
        <v>3.6581366028162065E-4</v>
      </c>
      <c r="Z2297" s="105">
        <f t="shared" ref="Z2297" si="7685">AE2297/X2297</f>
        <v>3.5252643948296121</v>
      </c>
      <c r="AA2297" s="106">
        <f t="shared" ref="AA2297" si="7686">IF(O2297="cpv",(T2297*R2297),(T2297/1000*R2297))</f>
        <v>1250</v>
      </c>
      <c r="AB2297" s="107">
        <f t="shared" ref="AB2297" si="7687">IF(O2297="cpv",(IF(V2297&gt;0,U2297*R2297,AA2297)),(IF(V2297&gt;0,U2297/1000*R2297,AA2297)))</f>
        <v>1163.1605</v>
      </c>
      <c r="AC2297" s="106">
        <f t="shared" ref="AC2297" si="7688">AB2297-AA2297</f>
        <v>-86.839500000000044</v>
      </c>
      <c r="AD2297" s="108">
        <f t="shared" ref="AD2297" si="7689">IF(O2297="cpv",(T2297*S2297),(T2297/1000*S2297))</f>
        <v>4500</v>
      </c>
      <c r="AE2297" s="298">
        <v>3000</v>
      </c>
      <c r="AF2297" s="109">
        <f t="shared" ref="AF2297" si="7690">AE2297-AD2297</f>
        <v>-1500</v>
      </c>
      <c r="AG2297" s="109">
        <v>0</v>
      </c>
      <c r="AH2297" s="765">
        <f t="shared" ref="AH2297" si="7691">AE2297-AB2297-AG2297</f>
        <v>1836.8395</v>
      </c>
      <c r="AI2297" s="110">
        <f t="shared" ref="AI2297" si="7692">AH2297/AE2297</f>
        <v>0.61227983333333336</v>
      </c>
      <c r="AK2297"/>
    </row>
    <row r="2298" spans="1:37" ht="15" hidden="1" customHeight="1" x14ac:dyDescent="0.3">
      <c r="A2298" s="96" t="s">
        <v>3231</v>
      </c>
      <c r="B2298" s="97">
        <v>2016</v>
      </c>
      <c r="C2298" s="97">
        <v>10</v>
      </c>
      <c r="D2298" s="98" t="s">
        <v>2960</v>
      </c>
      <c r="E2298" s="99">
        <v>42655</v>
      </c>
      <c r="F2298" s="99">
        <v>42674</v>
      </c>
      <c r="G2298" s="100">
        <f t="shared" ca="1" si="7667"/>
        <v>0</v>
      </c>
      <c r="H2298" s="96" t="s">
        <v>74</v>
      </c>
      <c r="I2298" s="96" t="s">
        <v>825</v>
      </c>
      <c r="J2298" s="96" t="s">
        <v>3234</v>
      </c>
      <c r="K2298" s="101" t="str">
        <f t="shared" ca="1" si="7668"/>
        <v>Completed</v>
      </c>
      <c r="L2298" s="97" t="s">
        <v>64</v>
      </c>
      <c r="M2298" s="97" t="s">
        <v>58</v>
      </c>
      <c r="N2298" s="97" t="s">
        <v>173</v>
      </c>
      <c r="O2298" s="97" t="s">
        <v>60</v>
      </c>
      <c r="P2298" s="97" t="s">
        <v>61</v>
      </c>
      <c r="Q2298" s="97" t="s">
        <v>62</v>
      </c>
      <c r="R2298" s="102">
        <v>0.2</v>
      </c>
      <c r="S2298" s="102">
        <v>1.8</v>
      </c>
      <c r="T2298" s="103">
        <v>1500000</v>
      </c>
      <c r="U2298" s="103">
        <v>1499316</v>
      </c>
      <c r="V2298" s="101">
        <f t="shared" si="7669"/>
        <v>684</v>
      </c>
      <c r="W2298" s="101">
        <f t="shared" si="7670"/>
        <v>1499316</v>
      </c>
      <c r="X2298" s="103">
        <v>851</v>
      </c>
      <c r="Y2298" s="104">
        <f t="shared" si="7671"/>
        <v>5.6759215535617574E-4</v>
      </c>
      <c r="Z2298" s="105">
        <f t="shared" si="7672"/>
        <v>1.1750881316098707</v>
      </c>
      <c r="AA2298" s="106">
        <f t="shared" si="7673"/>
        <v>300</v>
      </c>
      <c r="AB2298" s="107">
        <f t="shared" si="7679"/>
        <v>299.86320000000001</v>
      </c>
      <c r="AC2298" s="106">
        <f t="shared" si="7674"/>
        <v>-0.13679999999999382</v>
      </c>
      <c r="AD2298" s="108">
        <f t="shared" si="7675"/>
        <v>2700</v>
      </c>
      <c r="AE2298" s="298">
        <v>1000</v>
      </c>
      <c r="AF2298" s="109">
        <f t="shared" si="7676"/>
        <v>-1700</v>
      </c>
      <c r="AG2298" s="109">
        <v>0</v>
      </c>
      <c r="AH2298" s="765">
        <f t="shared" si="7677"/>
        <v>700.13679999999999</v>
      </c>
      <c r="AI2298" s="110">
        <f t="shared" si="7678"/>
        <v>0.7001368</v>
      </c>
      <c r="AK2298"/>
    </row>
    <row r="2299" spans="1:37" ht="15" hidden="1" customHeight="1" x14ac:dyDescent="0.3">
      <c r="A2299" s="96" t="s">
        <v>3456</v>
      </c>
      <c r="B2299" s="97">
        <v>2016</v>
      </c>
      <c r="C2299" s="97">
        <v>10</v>
      </c>
      <c r="D2299" s="98" t="s">
        <v>2960</v>
      </c>
      <c r="E2299" s="99">
        <v>42655</v>
      </c>
      <c r="F2299" s="99">
        <v>42674</v>
      </c>
      <c r="G2299" s="100">
        <f t="shared" ref="G2299:G2303" ca="1" si="7693">IF($N$1&gt;F2299,0,(F2299-$N$1))</f>
        <v>0</v>
      </c>
      <c r="H2299" s="96" t="s">
        <v>74</v>
      </c>
      <c r="I2299" s="96" t="s">
        <v>825</v>
      </c>
      <c r="J2299" s="96" t="s">
        <v>3234</v>
      </c>
      <c r="K2299" s="101" t="str">
        <f t="shared" ref="K2299:K2303" ca="1" si="7694">IF(F2299=0,$L$3,(IF(G2299=0,$L$1,$L$2)))</f>
        <v>Completed</v>
      </c>
      <c r="L2299" s="97" t="s">
        <v>1372</v>
      </c>
      <c r="M2299" s="97" t="s">
        <v>58</v>
      </c>
      <c r="N2299" s="97" t="s">
        <v>173</v>
      </c>
      <c r="O2299" s="97" t="s">
        <v>60</v>
      </c>
      <c r="P2299" s="97" t="s">
        <v>61</v>
      </c>
      <c r="Q2299" s="97" t="s">
        <v>62</v>
      </c>
      <c r="R2299" s="102">
        <v>0</v>
      </c>
      <c r="S2299" s="102">
        <v>1.8</v>
      </c>
      <c r="T2299" s="103">
        <v>0</v>
      </c>
      <c r="U2299" s="103">
        <v>0</v>
      </c>
      <c r="V2299" s="101">
        <f t="shared" ref="V2299:V2303" si="7695">IF(U2299&gt;T2299,0,T2299-U2299)</f>
        <v>0</v>
      </c>
      <c r="W2299" s="101">
        <f t="shared" ref="W2299:W2303" si="7696">IF(U2299&gt;T2299,T2299,U2299)</f>
        <v>0</v>
      </c>
      <c r="X2299" s="103">
        <v>0</v>
      </c>
      <c r="Y2299" s="104" t="e">
        <f t="shared" ref="Y2299:Y2303" si="7697">X2299/U2299</f>
        <v>#DIV/0!</v>
      </c>
      <c r="Z2299" s="105" t="e">
        <f t="shared" ref="Z2299:Z2303" si="7698">AE2299/X2299</f>
        <v>#DIV/0!</v>
      </c>
      <c r="AA2299" s="106">
        <f t="shared" ref="AA2299:AA2303" si="7699">IF(O2299="cpv",(T2299*R2299),(T2299/1000*R2299))</f>
        <v>0</v>
      </c>
      <c r="AB2299" s="107">
        <v>3554.6171237292101</v>
      </c>
      <c r="AC2299" s="106">
        <f t="shared" ref="AC2299:AC2303" si="7700">AB2299-AA2299</f>
        <v>3554.6171237292101</v>
      </c>
      <c r="AD2299" s="108">
        <f t="shared" ref="AD2299:AD2303" si="7701">IF(O2299="cpv",(T2299*S2299),(T2299/1000*S2299))</f>
        <v>0</v>
      </c>
      <c r="AE2299" s="298">
        <f>IF((SUMIF($J$7:$J$1048576,J2299,$U$7:$U$1048576))&gt;(SUMIF($J$7:$J$1048576,J2299,$T$7:$T$1048576)),AD2299,(IF(O2299="cpv",(U2299*S2299),(U2299*S2299/1000))))</f>
        <v>0</v>
      </c>
      <c r="AF2299" s="109">
        <f t="shared" ref="AF2299:AF2303" si="7702">AE2299-AD2299</f>
        <v>0</v>
      </c>
      <c r="AG2299" s="109">
        <v>0</v>
      </c>
      <c r="AH2299" s="765">
        <f t="shared" ref="AH2299:AH2303" si="7703">AE2299-AB2299-AG2299</f>
        <v>-3554.6171237292101</v>
      </c>
      <c r="AI2299" s="110" t="e">
        <f t="shared" ref="AI2299:AI2303" si="7704">AH2299/AE2299</f>
        <v>#DIV/0!</v>
      </c>
      <c r="AK2299"/>
    </row>
    <row r="2300" spans="1:37" ht="15" hidden="1" customHeight="1" x14ac:dyDescent="0.3">
      <c r="A2300" s="96" t="s">
        <v>3491</v>
      </c>
      <c r="B2300" s="97">
        <v>2016</v>
      </c>
      <c r="C2300" s="97">
        <v>10</v>
      </c>
      <c r="D2300" s="98" t="s">
        <v>2960</v>
      </c>
      <c r="E2300" s="99">
        <v>42655</v>
      </c>
      <c r="F2300" s="99">
        <v>42674</v>
      </c>
      <c r="G2300" s="100">
        <f t="shared" ca="1" si="7693"/>
        <v>0</v>
      </c>
      <c r="H2300" s="96" t="s">
        <v>74</v>
      </c>
      <c r="I2300" s="96" t="s">
        <v>825</v>
      </c>
      <c r="J2300" s="96" t="s">
        <v>3234</v>
      </c>
      <c r="K2300" s="101" t="str">
        <f t="shared" ca="1" si="7694"/>
        <v>Completed</v>
      </c>
      <c r="L2300" s="97" t="s">
        <v>2943</v>
      </c>
      <c r="M2300" s="97" t="s">
        <v>58</v>
      </c>
      <c r="N2300" s="97" t="s">
        <v>173</v>
      </c>
      <c r="O2300" s="97" t="s">
        <v>60</v>
      </c>
      <c r="P2300" s="97" t="s">
        <v>61</v>
      </c>
      <c r="Q2300" s="97" t="s">
        <v>62</v>
      </c>
      <c r="R2300" s="102">
        <v>0</v>
      </c>
      <c r="S2300" s="102">
        <v>1.8</v>
      </c>
      <c r="T2300" s="103">
        <v>0</v>
      </c>
      <c r="U2300" s="103">
        <v>0</v>
      </c>
      <c r="V2300" s="101">
        <f t="shared" si="7695"/>
        <v>0</v>
      </c>
      <c r="W2300" s="101">
        <f t="shared" si="7696"/>
        <v>0</v>
      </c>
      <c r="X2300" s="103">
        <v>0</v>
      </c>
      <c r="Y2300" s="104" t="e">
        <f t="shared" si="7697"/>
        <v>#DIV/0!</v>
      </c>
      <c r="Z2300" s="105" t="e">
        <f t="shared" si="7698"/>
        <v>#DIV/0!</v>
      </c>
      <c r="AA2300" s="106">
        <f t="shared" si="7699"/>
        <v>0</v>
      </c>
      <c r="AB2300" s="107">
        <v>310.93633369246209</v>
      </c>
      <c r="AC2300" s="106">
        <f t="shared" si="7700"/>
        <v>310.93633369246209</v>
      </c>
      <c r="AD2300" s="108">
        <f t="shared" si="7701"/>
        <v>0</v>
      </c>
      <c r="AE2300" s="298">
        <f>IF((SUMIF($J$7:$J$1048576,J2300,$U$7:$U$1048576))&gt;(SUMIF($J$7:$J$1048576,J2300,$T$7:$T$1048576)),AD2300,(IF(O2300="cpv",(U2300*S2300),(U2300*S2300/1000))))</f>
        <v>0</v>
      </c>
      <c r="AF2300" s="109">
        <f t="shared" si="7702"/>
        <v>0</v>
      </c>
      <c r="AG2300" s="109">
        <v>0</v>
      </c>
      <c r="AH2300" s="765">
        <f t="shared" si="7703"/>
        <v>-310.93633369246209</v>
      </c>
      <c r="AI2300" s="110" t="e">
        <f t="shared" si="7704"/>
        <v>#DIV/0!</v>
      </c>
      <c r="AK2300"/>
    </row>
    <row r="2301" spans="1:37" ht="15" hidden="1" customHeight="1" x14ac:dyDescent="0.3">
      <c r="A2301" s="96" t="s">
        <v>3492</v>
      </c>
      <c r="B2301" s="97">
        <v>2016</v>
      </c>
      <c r="C2301" s="97">
        <v>10</v>
      </c>
      <c r="D2301" s="98" t="s">
        <v>2960</v>
      </c>
      <c r="E2301" s="99">
        <v>42655</v>
      </c>
      <c r="F2301" s="99">
        <v>42674</v>
      </c>
      <c r="G2301" s="100">
        <f t="shared" ca="1" si="7693"/>
        <v>0</v>
      </c>
      <c r="H2301" s="96" t="s">
        <v>74</v>
      </c>
      <c r="I2301" s="96" t="s">
        <v>825</v>
      </c>
      <c r="J2301" s="96" t="s">
        <v>3234</v>
      </c>
      <c r="K2301" s="101" t="str">
        <f t="shared" ca="1" si="7694"/>
        <v>Completed</v>
      </c>
      <c r="L2301" s="97" t="s">
        <v>2943</v>
      </c>
      <c r="M2301" s="97" t="s">
        <v>58</v>
      </c>
      <c r="N2301" s="97" t="s">
        <v>173</v>
      </c>
      <c r="O2301" s="97" t="s">
        <v>60</v>
      </c>
      <c r="P2301" s="97" t="s">
        <v>61</v>
      </c>
      <c r="Q2301" s="97" t="s">
        <v>62</v>
      </c>
      <c r="R2301" s="102">
        <v>0</v>
      </c>
      <c r="S2301" s="102">
        <v>1.8</v>
      </c>
      <c r="T2301" s="103">
        <v>0</v>
      </c>
      <c r="U2301" s="103">
        <v>0</v>
      </c>
      <c r="V2301" s="101">
        <f t="shared" si="7695"/>
        <v>0</v>
      </c>
      <c r="W2301" s="101">
        <f t="shared" si="7696"/>
        <v>0</v>
      </c>
      <c r="X2301" s="103">
        <v>0</v>
      </c>
      <c r="Y2301" s="104" t="e">
        <f t="shared" si="7697"/>
        <v>#DIV/0!</v>
      </c>
      <c r="Z2301" s="105" t="e">
        <f t="shared" si="7698"/>
        <v>#DIV/0!</v>
      </c>
      <c r="AA2301" s="106">
        <f t="shared" si="7699"/>
        <v>0</v>
      </c>
      <c r="AB2301" s="107">
        <v>134.00734534024153</v>
      </c>
      <c r="AC2301" s="106">
        <f t="shared" si="7700"/>
        <v>134.00734534024153</v>
      </c>
      <c r="AD2301" s="108">
        <f t="shared" si="7701"/>
        <v>0</v>
      </c>
      <c r="AE2301" s="298">
        <f>IF((SUMIF($J$7:$J$1048576,J2301,$U$7:$U$1048576))&gt;(SUMIF($J$7:$J$1048576,J2301,$T$7:$T$1048576)),AD2301,(IF(O2301="cpv",(U2301*S2301),(U2301*S2301/1000))))</f>
        <v>0</v>
      </c>
      <c r="AF2301" s="109">
        <f t="shared" si="7702"/>
        <v>0</v>
      </c>
      <c r="AG2301" s="109">
        <v>0</v>
      </c>
      <c r="AH2301" s="765">
        <f t="shared" si="7703"/>
        <v>-134.00734534024153</v>
      </c>
      <c r="AI2301" s="110" t="e">
        <f t="shared" si="7704"/>
        <v>#DIV/0!</v>
      </c>
      <c r="AK2301"/>
    </row>
    <row r="2302" spans="1:37" ht="15" hidden="1" customHeight="1" x14ac:dyDescent="0.3">
      <c r="A2302" s="96" t="s">
        <v>3457</v>
      </c>
      <c r="B2302" s="97">
        <v>2016</v>
      </c>
      <c r="C2302" s="97">
        <v>10</v>
      </c>
      <c r="D2302" s="98" t="s">
        <v>2960</v>
      </c>
      <c r="E2302" s="99">
        <v>42655</v>
      </c>
      <c r="F2302" s="99">
        <v>42674</v>
      </c>
      <c r="G2302" s="100">
        <f t="shared" ca="1" si="7693"/>
        <v>0</v>
      </c>
      <c r="H2302" s="96" t="s">
        <v>74</v>
      </c>
      <c r="I2302" s="96" t="s">
        <v>825</v>
      </c>
      <c r="J2302" s="96" t="s">
        <v>3234</v>
      </c>
      <c r="K2302" s="101" t="str">
        <f t="shared" ca="1" si="7694"/>
        <v>Completed</v>
      </c>
      <c r="L2302" s="97" t="s">
        <v>2917</v>
      </c>
      <c r="M2302" s="97" t="s">
        <v>58</v>
      </c>
      <c r="N2302" s="97" t="s">
        <v>173</v>
      </c>
      <c r="O2302" s="97" t="s">
        <v>60</v>
      </c>
      <c r="P2302" s="97" t="s">
        <v>61</v>
      </c>
      <c r="Q2302" s="97" t="s">
        <v>62</v>
      </c>
      <c r="R2302" s="102">
        <v>0</v>
      </c>
      <c r="S2302" s="102">
        <v>1.8</v>
      </c>
      <c r="T2302" s="103">
        <v>0</v>
      </c>
      <c r="U2302" s="103">
        <v>0</v>
      </c>
      <c r="V2302" s="101">
        <f t="shared" si="7695"/>
        <v>0</v>
      </c>
      <c r="W2302" s="101">
        <f t="shared" si="7696"/>
        <v>0</v>
      </c>
      <c r="X2302" s="103">
        <v>0</v>
      </c>
      <c r="Y2302" s="104" t="e">
        <f t="shared" si="7697"/>
        <v>#DIV/0!</v>
      </c>
      <c r="Z2302" s="105" t="e">
        <f t="shared" si="7698"/>
        <v>#DIV/0!</v>
      </c>
      <c r="AA2302" s="106">
        <f t="shared" si="7699"/>
        <v>0</v>
      </c>
      <c r="AB2302" s="107">
        <v>43.918595121231029</v>
      </c>
      <c r="AC2302" s="106">
        <f t="shared" si="7700"/>
        <v>43.918595121231029</v>
      </c>
      <c r="AD2302" s="108">
        <f t="shared" si="7701"/>
        <v>0</v>
      </c>
      <c r="AE2302" s="298">
        <f>IF((SUMIF($J$7:$J$1048576,J2302,$U$7:$U$1048576))&gt;(SUMIF($J$7:$J$1048576,J2302,$T$7:$T$1048576)),AD2302,(IF(O2302="cpv",(U2302*S2302),(U2302*S2302/1000))))</f>
        <v>0</v>
      </c>
      <c r="AF2302" s="109">
        <f t="shared" si="7702"/>
        <v>0</v>
      </c>
      <c r="AG2302" s="109">
        <v>0</v>
      </c>
      <c r="AH2302" s="765">
        <f t="shared" si="7703"/>
        <v>-43.918595121231029</v>
      </c>
      <c r="AI2302" s="110" t="e">
        <f t="shared" si="7704"/>
        <v>#DIV/0!</v>
      </c>
      <c r="AK2302"/>
    </row>
    <row r="2303" spans="1:37" ht="15" hidden="1" customHeight="1" x14ac:dyDescent="0.3">
      <c r="A2303" s="96" t="s">
        <v>3458</v>
      </c>
      <c r="B2303" s="97">
        <v>2016</v>
      </c>
      <c r="C2303" s="97">
        <v>10</v>
      </c>
      <c r="D2303" s="98" t="s">
        <v>2960</v>
      </c>
      <c r="E2303" s="99">
        <v>42655</v>
      </c>
      <c r="F2303" s="99">
        <v>42674</v>
      </c>
      <c r="G2303" s="100">
        <f t="shared" ca="1" si="7693"/>
        <v>0</v>
      </c>
      <c r="H2303" s="96" t="s">
        <v>74</v>
      </c>
      <c r="I2303" s="96" t="s">
        <v>825</v>
      </c>
      <c r="J2303" s="96" t="s">
        <v>3234</v>
      </c>
      <c r="K2303" s="101" t="str">
        <f t="shared" ca="1" si="7694"/>
        <v>Completed</v>
      </c>
      <c r="L2303" s="97" t="s">
        <v>2914</v>
      </c>
      <c r="M2303" s="97" t="s">
        <v>58</v>
      </c>
      <c r="N2303" s="97" t="s">
        <v>173</v>
      </c>
      <c r="O2303" s="97" t="s">
        <v>60</v>
      </c>
      <c r="P2303" s="97" t="s">
        <v>61</v>
      </c>
      <c r="Q2303" s="97" t="s">
        <v>62</v>
      </c>
      <c r="R2303" s="102">
        <v>0</v>
      </c>
      <c r="S2303" s="102">
        <v>1.8</v>
      </c>
      <c r="T2303" s="103">
        <v>0</v>
      </c>
      <c r="U2303" s="103">
        <v>0</v>
      </c>
      <c r="V2303" s="101">
        <f t="shared" si="7695"/>
        <v>0</v>
      </c>
      <c r="W2303" s="101">
        <f t="shared" si="7696"/>
        <v>0</v>
      </c>
      <c r="X2303" s="103">
        <v>0</v>
      </c>
      <c r="Y2303" s="104" t="e">
        <f t="shared" si="7697"/>
        <v>#DIV/0!</v>
      </c>
      <c r="Z2303" s="105" t="e">
        <f t="shared" si="7698"/>
        <v>#DIV/0!</v>
      </c>
      <c r="AA2303" s="106">
        <f t="shared" si="7699"/>
        <v>0</v>
      </c>
      <c r="AB2303" s="107">
        <v>182.99414633846268</v>
      </c>
      <c r="AC2303" s="106">
        <f t="shared" si="7700"/>
        <v>182.99414633846268</v>
      </c>
      <c r="AD2303" s="108">
        <f t="shared" si="7701"/>
        <v>0</v>
      </c>
      <c r="AE2303" s="298">
        <f>IF((SUMIF($J$7:$J$1048576,J2303,$U$7:$U$1048576))&gt;(SUMIF($J$7:$J$1048576,J2303,$T$7:$T$1048576)),AD2303,(IF(O2303="cpv",(U2303*S2303),(U2303*S2303/1000))))</f>
        <v>0</v>
      </c>
      <c r="AF2303" s="109">
        <f t="shared" si="7702"/>
        <v>0</v>
      </c>
      <c r="AG2303" s="109">
        <v>0</v>
      </c>
      <c r="AH2303" s="765">
        <f t="shared" si="7703"/>
        <v>-182.99414633846268</v>
      </c>
      <c r="AI2303" s="110" t="e">
        <f t="shared" si="7704"/>
        <v>#DIV/0!</v>
      </c>
      <c r="AK2303"/>
    </row>
    <row r="2304" spans="1:37" ht="15" hidden="1" customHeight="1" thickBot="1" x14ac:dyDescent="0.3">
      <c r="A2304" s="328" t="s">
        <v>3232</v>
      </c>
      <c r="B2304" s="324">
        <v>2016</v>
      </c>
      <c r="C2304" s="324">
        <v>10</v>
      </c>
      <c r="D2304" s="325" t="s">
        <v>2960</v>
      </c>
      <c r="E2304" s="326">
        <v>42655</v>
      </c>
      <c r="F2304" s="326">
        <v>42674</v>
      </c>
      <c r="G2304" s="327">
        <f t="shared" ca="1" si="7667"/>
        <v>0</v>
      </c>
      <c r="H2304" s="328" t="s">
        <v>74</v>
      </c>
      <c r="I2304" s="328" t="s">
        <v>825</v>
      </c>
      <c r="J2304" s="328" t="s">
        <v>3234</v>
      </c>
      <c r="K2304" s="329" t="str">
        <f t="shared" ca="1" si="7668"/>
        <v>Completed</v>
      </c>
      <c r="L2304" s="324" t="s">
        <v>175</v>
      </c>
      <c r="M2304" s="324" t="s">
        <v>58</v>
      </c>
      <c r="N2304" s="324" t="s">
        <v>173</v>
      </c>
      <c r="O2304" s="324" t="s">
        <v>60</v>
      </c>
      <c r="P2304" s="324" t="s">
        <v>61</v>
      </c>
      <c r="Q2304" s="324" t="s">
        <v>62</v>
      </c>
      <c r="R2304" s="330">
        <v>1</v>
      </c>
      <c r="S2304" s="330">
        <v>1.8</v>
      </c>
      <c r="T2304" s="331">
        <v>4500000</v>
      </c>
      <c r="U2304" s="331">
        <v>4500537</v>
      </c>
      <c r="V2304" s="329">
        <f t="shared" si="7669"/>
        <v>0</v>
      </c>
      <c r="W2304" s="329">
        <f t="shared" si="7670"/>
        <v>4500000</v>
      </c>
      <c r="X2304" s="331">
        <v>2062</v>
      </c>
      <c r="Y2304" s="332">
        <f t="shared" si="7671"/>
        <v>4.5816754756154655E-4</v>
      </c>
      <c r="Z2304" s="333">
        <f t="shared" si="7672"/>
        <v>2.9097963142580019</v>
      </c>
      <c r="AA2304" s="334">
        <f t="shared" si="7673"/>
        <v>4500</v>
      </c>
      <c r="AB2304" s="335">
        <v>149.54224758122501</v>
      </c>
      <c r="AC2304" s="334">
        <f t="shared" si="7674"/>
        <v>-4350.4577524187753</v>
      </c>
      <c r="AD2304" s="336">
        <f t="shared" si="7675"/>
        <v>8100</v>
      </c>
      <c r="AE2304" s="337">
        <v>6000</v>
      </c>
      <c r="AF2304" s="338">
        <f t="shared" si="7676"/>
        <v>-2100</v>
      </c>
      <c r="AG2304" s="338">
        <v>0</v>
      </c>
      <c r="AH2304" s="580">
        <f t="shared" si="7677"/>
        <v>5850.4577524187753</v>
      </c>
      <c r="AI2304" s="339">
        <f t="shared" si="7678"/>
        <v>0.97507629206979585</v>
      </c>
      <c r="AK2304"/>
    </row>
    <row r="2305" spans="1:37" ht="15" hidden="1" customHeight="1" x14ac:dyDescent="0.3">
      <c r="A2305" s="115" t="s">
        <v>3236</v>
      </c>
      <c r="B2305" s="111">
        <v>2016</v>
      </c>
      <c r="C2305" s="111">
        <v>10</v>
      </c>
      <c r="D2305" s="112" t="s">
        <v>2960</v>
      </c>
      <c r="E2305" s="113">
        <v>42656</v>
      </c>
      <c r="F2305" s="113">
        <v>42658</v>
      </c>
      <c r="G2305" s="114">
        <f t="shared" ca="1" si="7667"/>
        <v>0</v>
      </c>
      <c r="H2305" s="115" t="s">
        <v>84</v>
      </c>
      <c r="I2305" s="115" t="s">
        <v>832</v>
      </c>
      <c r="J2305" s="115" t="s">
        <v>3235</v>
      </c>
      <c r="K2305" s="116" t="str">
        <f t="shared" ca="1" si="7668"/>
        <v>Completed</v>
      </c>
      <c r="L2305" s="111" t="s">
        <v>82</v>
      </c>
      <c r="M2305" s="111" t="s">
        <v>58</v>
      </c>
      <c r="N2305" s="111" t="s">
        <v>78</v>
      </c>
      <c r="O2305" s="111" t="s">
        <v>60</v>
      </c>
      <c r="P2305" s="111" t="s">
        <v>79</v>
      </c>
      <c r="Q2305" s="111" t="s">
        <v>79</v>
      </c>
      <c r="R2305" s="117">
        <v>0.5</v>
      </c>
      <c r="S2305" s="117">
        <v>4.25</v>
      </c>
      <c r="T2305" s="118">
        <v>750000</v>
      </c>
      <c r="U2305" s="118">
        <v>525298</v>
      </c>
      <c r="V2305" s="116">
        <f t="shared" si="7669"/>
        <v>224702</v>
      </c>
      <c r="W2305" s="116">
        <f t="shared" si="7670"/>
        <v>525298</v>
      </c>
      <c r="X2305" s="118">
        <v>9048</v>
      </c>
      <c r="Y2305" s="119">
        <f t="shared" si="7671"/>
        <v>1.7224508755030479E-2</v>
      </c>
      <c r="Z2305" s="120">
        <f t="shared" si="7672"/>
        <v>0.24674143457117598</v>
      </c>
      <c r="AA2305" s="121">
        <f t="shared" si="7673"/>
        <v>375</v>
      </c>
      <c r="AB2305" s="122">
        <f t="shared" si="7679"/>
        <v>262.649</v>
      </c>
      <c r="AC2305" s="121">
        <f t="shared" si="7674"/>
        <v>-112.351</v>
      </c>
      <c r="AD2305" s="123">
        <f t="shared" si="7675"/>
        <v>3187.5</v>
      </c>
      <c r="AE2305" s="293">
        <f>IF((SUMIF($J$7:$J$1048576,J2305,$U$7:$U$1048576))&gt;(SUMIF($J$7:$J$1048576,J2305,$T$7:$T$1048576)),AD2305,(IF(O2305="cpv",(U2305*S2305),(U2305*S2305/1000))))</f>
        <v>2232.5165000000002</v>
      </c>
      <c r="AF2305" s="124">
        <f t="shared" si="7676"/>
        <v>-954.98349999999982</v>
      </c>
      <c r="AG2305" s="124">
        <v>0</v>
      </c>
      <c r="AH2305" s="764">
        <f t="shared" si="7677"/>
        <v>1969.8675000000003</v>
      </c>
      <c r="AI2305" s="125">
        <f t="shared" si="7678"/>
        <v>0.88235294117647067</v>
      </c>
      <c r="AK2305"/>
    </row>
    <row r="2306" spans="1:37" ht="15" hidden="1" customHeight="1" x14ac:dyDescent="0.3">
      <c r="A2306" s="96" t="s">
        <v>3237</v>
      </c>
      <c r="B2306" s="97">
        <v>2016</v>
      </c>
      <c r="C2306" s="97">
        <v>10</v>
      </c>
      <c r="D2306" s="98" t="s">
        <v>2960</v>
      </c>
      <c r="E2306" s="99">
        <v>42656</v>
      </c>
      <c r="F2306" s="99">
        <v>42658</v>
      </c>
      <c r="G2306" s="100">
        <f t="shared" ca="1" si="7667"/>
        <v>0</v>
      </c>
      <c r="H2306" s="96" t="s">
        <v>84</v>
      </c>
      <c r="I2306" s="96" t="s">
        <v>832</v>
      </c>
      <c r="J2306" s="96" t="s">
        <v>3235</v>
      </c>
      <c r="K2306" s="101" t="str">
        <f t="shared" ca="1" si="7668"/>
        <v>Completed</v>
      </c>
      <c r="L2306" s="97" t="s">
        <v>77</v>
      </c>
      <c r="M2306" s="97" t="s">
        <v>58</v>
      </c>
      <c r="N2306" s="97" t="s">
        <v>78</v>
      </c>
      <c r="O2306" s="97" t="s">
        <v>60</v>
      </c>
      <c r="P2306" s="97" t="s">
        <v>79</v>
      </c>
      <c r="Q2306" s="97" t="s">
        <v>79</v>
      </c>
      <c r="R2306" s="102">
        <v>1.25</v>
      </c>
      <c r="S2306" s="102">
        <v>4.25</v>
      </c>
      <c r="T2306" s="103">
        <v>250000</v>
      </c>
      <c r="U2306" s="103">
        <v>111691</v>
      </c>
      <c r="V2306" s="101">
        <f t="shared" si="7669"/>
        <v>138309</v>
      </c>
      <c r="W2306" s="101">
        <f t="shared" si="7670"/>
        <v>111691</v>
      </c>
      <c r="X2306" s="103">
        <v>549</v>
      </c>
      <c r="Y2306" s="104">
        <f t="shared" si="7671"/>
        <v>4.9153468050245766E-3</v>
      </c>
      <c r="Z2306" s="105">
        <f t="shared" si="7672"/>
        <v>0.86463888888888896</v>
      </c>
      <c r="AA2306" s="106">
        <f t="shared" si="7673"/>
        <v>312.5</v>
      </c>
      <c r="AB2306" s="107">
        <f t="shared" si="7679"/>
        <v>139.61375000000001</v>
      </c>
      <c r="AC2306" s="106">
        <f t="shared" si="7674"/>
        <v>-172.88624999999999</v>
      </c>
      <c r="AD2306" s="108">
        <f t="shared" si="7675"/>
        <v>1062.5</v>
      </c>
      <c r="AE2306" s="298">
        <f>IF((SUMIF($J$7:$J$1048576,J2306,$U$7:$U$1048576))&gt;(SUMIF($J$7:$J$1048576,J2306,$T$7:$T$1048576)),AD2306,(IF(O2306="cpv",(U2306*S2306),(U2306*S2306/1000))))</f>
        <v>474.68675000000002</v>
      </c>
      <c r="AF2306" s="109">
        <f t="shared" si="7676"/>
        <v>-587.81324999999993</v>
      </c>
      <c r="AG2306" s="109">
        <v>0</v>
      </c>
      <c r="AH2306" s="765">
        <f t="shared" si="7677"/>
        <v>335.07299999999998</v>
      </c>
      <c r="AI2306" s="110">
        <f t="shared" si="7678"/>
        <v>0.70588235294117641</v>
      </c>
      <c r="AK2306"/>
    </row>
    <row r="2307" spans="1:37" ht="15" hidden="1" customHeight="1" x14ac:dyDescent="0.3">
      <c r="A2307" s="96" t="s">
        <v>3238</v>
      </c>
      <c r="B2307" s="97">
        <v>2016</v>
      </c>
      <c r="C2307" s="97">
        <v>10</v>
      </c>
      <c r="D2307" s="98" t="s">
        <v>2960</v>
      </c>
      <c r="E2307" s="99">
        <v>42656</v>
      </c>
      <c r="F2307" s="99">
        <v>42658</v>
      </c>
      <c r="G2307" s="100">
        <f t="shared" ca="1" si="7667"/>
        <v>0</v>
      </c>
      <c r="H2307" s="96" t="s">
        <v>84</v>
      </c>
      <c r="I2307" s="96" t="s">
        <v>832</v>
      </c>
      <c r="J2307" s="96" t="s">
        <v>3235</v>
      </c>
      <c r="K2307" s="101" t="str">
        <f t="shared" ca="1" si="7668"/>
        <v>Completed</v>
      </c>
      <c r="L2307" s="97" t="s">
        <v>2135</v>
      </c>
      <c r="M2307" s="97" t="s">
        <v>58</v>
      </c>
      <c r="N2307" s="97" t="s">
        <v>78</v>
      </c>
      <c r="O2307" s="97" t="s">
        <v>60</v>
      </c>
      <c r="P2307" s="97" t="s">
        <v>79</v>
      </c>
      <c r="Q2307" s="97" t="s">
        <v>79</v>
      </c>
      <c r="R2307" s="102">
        <v>2.5</v>
      </c>
      <c r="S2307" s="102">
        <v>4.25</v>
      </c>
      <c r="T2307" s="103">
        <v>300000</v>
      </c>
      <c r="U2307" s="103">
        <v>300017</v>
      </c>
      <c r="V2307" s="101">
        <f t="shared" si="7669"/>
        <v>0</v>
      </c>
      <c r="W2307" s="101">
        <f t="shared" si="7670"/>
        <v>300000</v>
      </c>
      <c r="X2307" s="103">
        <v>7860</v>
      </c>
      <c r="Y2307" s="104">
        <f t="shared" si="7671"/>
        <v>2.6198515417459677E-2</v>
      </c>
      <c r="Z2307" s="105">
        <f t="shared" si="7672"/>
        <v>0.16222293256997455</v>
      </c>
      <c r="AA2307" s="106">
        <f t="shared" si="7673"/>
        <v>750</v>
      </c>
      <c r="AB2307" s="107">
        <f t="shared" si="7679"/>
        <v>750</v>
      </c>
      <c r="AC2307" s="106">
        <f t="shared" si="7674"/>
        <v>0</v>
      </c>
      <c r="AD2307" s="108">
        <f t="shared" si="7675"/>
        <v>1275</v>
      </c>
      <c r="AE2307" s="298">
        <f>IF((SUMIF($J$7:$J$1048576,J2307,$U$7:$U$1048576))&gt;(SUMIF($J$7:$J$1048576,J2307,$T$7:$T$1048576)),AD2307,(IF(O2307="cpv",(U2307*S2307),(U2307*S2307/1000))))</f>
        <v>1275.0722499999999</v>
      </c>
      <c r="AF2307" s="109">
        <f t="shared" si="7676"/>
        <v>7.2249999999939973E-2</v>
      </c>
      <c r="AG2307" s="109">
        <v>0</v>
      </c>
      <c r="AH2307" s="765">
        <f t="shared" si="7677"/>
        <v>525.07224999999994</v>
      </c>
      <c r="AI2307" s="110">
        <f t="shared" si="7678"/>
        <v>0.4117980373269044</v>
      </c>
      <c r="AK2307"/>
    </row>
    <row r="2308" spans="1:37" ht="15.75" hidden="1" customHeight="1" thickBot="1" x14ac:dyDescent="0.3">
      <c r="A2308" s="156" t="s">
        <v>3239</v>
      </c>
      <c r="B2308" s="157">
        <v>2016</v>
      </c>
      <c r="C2308" s="157">
        <v>10</v>
      </c>
      <c r="D2308" s="342" t="s">
        <v>2960</v>
      </c>
      <c r="E2308" s="159">
        <v>42656</v>
      </c>
      <c r="F2308" s="159">
        <v>42658</v>
      </c>
      <c r="G2308" s="343">
        <f t="shared" ca="1" si="7667"/>
        <v>0</v>
      </c>
      <c r="H2308" s="156" t="s">
        <v>84</v>
      </c>
      <c r="I2308" s="156" t="s">
        <v>832</v>
      </c>
      <c r="J2308" s="156" t="s">
        <v>3235</v>
      </c>
      <c r="K2308" s="344" t="str">
        <f t="shared" ca="1" si="7668"/>
        <v>Completed</v>
      </c>
      <c r="L2308" s="157" t="s">
        <v>64</v>
      </c>
      <c r="M2308" s="157" t="s">
        <v>58</v>
      </c>
      <c r="N2308" s="157" t="s">
        <v>78</v>
      </c>
      <c r="O2308" s="157" t="s">
        <v>60</v>
      </c>
      <c r="P2308" s="157" t="s">
        <v>79</v>
      </c>
      <c r="Q2308" s="157" t="s">
        <v>79</v>
      </c>
      <c r="R2308" s="158">
        <v>2.5</v>
      </c>
      <c r="S2308" s="158">
        <v>4.25</v>
      </c>
      <c r="T2308" s="345">
        <v>500000</v>
      </c>
      <c r="U2308" s="345">
        <v>354799</v>
      </c>
      <c r="V2308" s="344">
        <f t="shared" si="7669"/>
        <v>145201</v>
      </c>
      <c r="W2308" s="344">
        <f t="shared" si="7670"/>
        <v>354799</v>
      </c>
      <c r="X2308" s="345">
        <v>5762</v>
      </c>
      <c r="Y2308" s="346">
        <f t="shared" si="7671"/>
        <v>1.6240181060262291E-2</v>
      </c>
      <c r="Z2308" s="347">
        <f t="shared" si="7672"/>
        <v>0.26169658972578963</v>
      </c>
      <c r="AA2308" s="348">
        <f t="shared" si="7673"/>
        <v>1250</v>
      </c>
      <c r="AB2308" s="349">
        <f t="shared" si="7679"/>
        <v>886.99749999999995</v>
      </c>
      <c r="AC2308" s="348">
        <f t="shared" si="7674"/>
        <v>-363.00250000000005</v>
      </c>
      <c r="AD2308" s="350">
        <f t="shared" si="7675"/>
        <v>2125</v>
      </c>
      <c r="AE2308" s="351">
        <f>IF((SUMIF($J$7:$J$1048576,J2308,$U$7:$U$1048576))&gt;(SUMIF($J$7:$J$1048576,J2308,$T$7:$T$1048576)),AD2308,(IF(O2308="cpv",(U2308*S2308),(U2308*S2308/1000))))</f>
        <v>1507.8957499999999</v>
      </c>
      <c r="AF2308" s="352">
        <f t="shared" si="7676"/>
        <v>-617.10425000000009</v>
      </c>
      <c r="AG2308" s="352">
        <v>0</v>
      </c>
      <c r="AH2308" s="766">
        <f t="shared" si="7677"/>
        <v>620.89824999999996</v>
      </c>
      <c r="AI2308" s="487">
        <f t="shared" si="7678"/>
        <v>0.41176470588235292</v>
      </c>
      <c r="AK2308"/>
    </row>
    <row r="2309" spans="1:37" ht="15" hidden="1" customHeight="1" x14ac:dyDescent="0.3">
      <c r="A2309" s="115" t="s">
        <v>3240</v>
      </c>
      <c r="B2309" s="111">
        <v>2016</v>
      </c>
      <c r="C2309" s="111">
        <v>10</v>
      </c>
      <c r="D2309" s="112" t="s">
        <v>2960</v>
      </c>
      <c r="E2309" s="113">
        <v>42656</v>
      </c>
      <c r="F2309" s="113">
        <v>42704</v>
      </c>
      <c r="G2309" s="114">
        <f t="shared" ca="1" si="7667"/>
        <v>0</v>
      </c>
      <c r="H2309" s="115" t="s">
        <v>74</v>
      </c>
      <c r="I2309" s="115" t="s">
        <v>3247</v>
      </c>
      <c r="J2309" s="115" t="s">
        <v>3248</v>
      </c>
      <c r="K2309" s="116" t="str">
        <f t="shared" ca="1" si="7668"/>
        <v>Completed</v>
      </c>
      <c r="L2309" s="111" t="s">
        <v>82</v>
      </c>
      <c r="M2309" s="111" t="s">
        <v>58</v>
      </c>
      <c r="N2309" s="111" t="s">
        <v>59</v>
      </c>
      <c r="O2309" s="111" t="s">
        <v>60</v>
      </c>
      <c r="P2309" s="111" t="s">
        <v>61</v>
      </c>
      <c r="Q2309" s="111" t="s">
        <v>62</v>
      </c>
      <c r="R2309" s="102">
        <v>0.5</v>
      </c>
      <c r="S2309" s="117">
        <v>1.75</v>
      </c>
      <c r="T2309" s="118">
        <v>2500000</v>
      </c>
      <c r="U2309" s="118">
        <v>1578641</v>
      </c>
      <c r="V2309" s="116">
        <f t="shared" si="7669"/>
        <v>921359</v>
      </c>
      <c r="W2309" s="116">
        <f t="shared" si="7670"/>
        <v>1578641</v>
      </c>
      <c r="X2309" s="118">
        <v>13305</v>
      </c>
      <c r="Y2309" s="119">
        <f t="shared" si="7671"/>
        <v>8.4281353391936487E-3</v>
      </c>
      <c r="Z2309" s="120">
        <f t="shared" si="7672"/>
        <v>0.20719937993235643</v>
      </c>
      <c r="AA2309" s="121">
        <f t="shared" si="7673"/>
        <v>1250</v>
      </c>
      <c r="AB2309" s="122">
        <v>487</v>
      </c>
      <c r="AC2309" s="121">
        <f t="shared" si="7674"/>
        <v>-763</v>
      </c>
      <c r="AD2309" s="123">
        <f t="shared" si="7675"/>
        <v>4375</v>
      </c>
      <c r="AE2309" s="293">
        <v>2756.7877500000022</v>
      </c>
      <c r="AF2309" s="124">
        <f t="shared" si="7676"/>
        <v>-1618.2122499999978</v>
      </c>
      <c r="AG2309" s="124">
        <v>0</v>
      </c>
      <c r="AH2309" s="764">
        <f t="shared" si="7677"/>
        <v>2269.7877500000022</v>
      </c>
      <c r="AI2309" s="125">
        <f t="shared" si="7678"/>
        <v>0.82334512332333176</v>
      </c>
      <c r="AK2309"/>
    </row>
    <row r="2310" spans="1:37" ht="15" hidden="1" customHeight="1" x14ac:dyDescent="0.3">
      <c r="A2310" s="96" t="s">
        <v>3241</v>
      </c>
      <c r="B2310" s="97">
        <v>2016</v>
      </c>
      <c r="C2310" s="97">
        <v>10</v>
      </c>
      <c r="D2310" s="98" t="s">
        <v>2960</v>
      </c>
      <c r="E2310" s="99">
        <v>42656</v>
      </c>
      <c r="F2310" s="99">
        <v>42704</v>
      </c>
      <c r="G2310" s="100">
        <f t="shared" ca="1" si="7667"/>
        <v>0</v>
      </c>
      <c r="H2310" s="96" t="s">
        <v>74</v>
      </c>
      <c r="I2310" s="96" t="s">
        <v>3247</v>
      </c>
      <c r="J2310" s="96" t="s">
        <v>3248</v>
      </c>
      <c r="K2310" s="101" t="str">
        <f t="shared" ca="1" si="7668"/>
        <v>Completed</v>
      </c>
      <c r="L2310" s="97" t="s">
        <v>2120</v>
      </c>
      <c r="M2310" s="97" t="s">
        <v>58</v>
      </c>
      <c r="N2310" s="97" t="s">
        <v>59</v>
      </c>
      <c r="O2310" s="97" t="s">
        <v>60</v>
      </c>
      <c r="P2310" s="97" t="s">
        <v>61</v>
      </c>
      <c r="Q2310" s="97" t="s">
        <v>62</v>
      </c>
      <c r="R2310" s="102">
        <v>0.25</v>
      </c>
      <c r="S2310" s="102">
        <v>1.75</v>
      </c>
      <c r="T2310" s="103">
        <v>2000000</v>
      </c>
      <c r="U2310" s="103">
        <v>1228229</v>
      </c>
      <c r="V2310" s="101">
        <f t="shared" si="7669"/>
        <v>771771</v>
      </c>
      <c r="W2310" s="101">
        <f t="shared" si="7670"/>
        <v>1228229</v>
      </c>
      <c r="X2310" s="103">
        <v>402</v>
      </c>
      <c r="Y2310" s="104">
        <f t="shared" si="7671"/>
        <v>3.2730052783316464E-4</v>
      </c>
      <c r="Z2310" s="105">
        <f t="shared" si="7672"/>
        <v>5.3467680348258702</v>
      </c>
      <c r="AA2310" s="106">
        <f t="shared" si="7673"/>
        <v>500</v>
      </c>
      <c r="AB2310" s="107">
        <f t="shared" si="7679"/>
        <v>307.05725000000001</v>
      </c>
      <c r="AC2310" s="106">
        <f t="shared" si="7674"/>
        <v>-192.94274999999999</v>
      </c>
      <c r="AD2310" s="108">
        <f t="shared" si="7675"/>
        <v>3500</v>
      </c>
      <c r="AE2310" s="298">
        <f t="shared" ref="AE2310:AE2315" si="7705">IF((SUMIF($J$7:$J$1048576,J2310,$U$7:$U$1048576))&gt;(SUMIF($J$7:$J$1048576,J2310,$T$7:$T$1048576)),AD2310,(IF(O2310="cpv",(U2310*S2310),(U2310*S2310/1000))))</f>
        <v>2149.4007499999998</v>
      </c>
      <c r="AF2310" s="109">
        <f t="shared" si="7676"/>
        <v>-1350.5992500000002</v>
      </c>
      <c r="AG2310" s="109">
        <v>0</v>
      </c>
      <c r="AH2310" s="765">
        <f t="shared" si="7677"/>
        <v>1842.3434999999997</v>
      </c>
      <c r="AI2310" s="110">
        <f t="shared" si="7678"/>
        <v>0.8571428571428571</v>
      </c>
      <c r="AK2310"/>
    </row>
    <row r="2311" spans="1:37" ht="15" hidden="1" customHeight="1" x14ac:dyDescent="0.3">
      <c r="A2311" s="96" t="s">
        <v>3242</v>
      </c>
      <c r="B2311" s="97">
        <v>2016</v>
      </c>
      <c r="C2311" s="97">
        <v>10</v>
      </c>
      <c r="D2311" s="98" t="s">
        <v>2960</v>
      </c>
      <c r="E2311" s="99">
        <v>42656</v>
      </c>
      <c r="F2311" s="99">
        <v>42704</v>
      </c>
      <c r="G2311" s="100">
        <f t="shared" ca="1" si="7667"/>
        <v>0</v>
      </c>
      <c r="H2311" s="96" t="s">
        <v>74</v>
      </c>
      <c r="I2311" s="96" t="s">
        <v>3247</v>
      </c>
      <c r="J2311" s="96" t="s">
        <v>3248</v>
      </c>
      <c r="K2311" s="101" t="str">
        <f t="shared" ca="1" si="7668"/>
        <v>Completed</v>
      </c>
      <c r="L2311" s="97" t="s">
        <v>1773</v>
      </c>
      <c r="M2311" s="97" t="s">
        <v>58</v>
      </c>
      <c r="N2311" s="97" t="s">
        <v>59</v>
      </c>
      <c r="O2311" s="97" t="s">
        <v>60</v>
      </c>
      <c r="P2311" s="97" t="s">
        <v>61</v>
      </c>
      <c r="Q2311" s="97" t="s">
        <v>62</v>
      </c>
      <c r="R2311" s="102">
        <v>0.35</v>
      </c>
      <c r="S2311" s="102">
        <v>1.75</v>
      </c>
      <c r="T2311" s="103">
        <v>1000000</v>
      </c>
      <c r="U2311" s="103">
        <v>719431</v>
      </c>
      <c r="V2311" s="101">
        <f t="shared" si="7669"/>
        <v>280569</v>
      </c>
      <c r="W2311" s="101">
        <f t="shared" si="7670"/>
        <v>719431</v>
      </c>
      <c r="X2311" s="103"/>
      <c r="Y2311" s="104">
        <f t="shared" si="7671"/>
        <v>0</v>
      </c>
      <c r="Z2311" s="105" t="e">
        <f t="shared" si="7672"/>
        <v>#DIV/0!</v>
      </c>
      <c r="AA2311" s="106">
        <f t="shared" si="7673"/>
        <v>350</v>
      </c>
      <c r="AB2311" s="107">
        <f t="shared" si="7679"/>
        <v>251.80085</v>
      </c>
      <c r="AC2311" s="106">
        <f t="shared" si="7674"/>
        <v>-98.199150000000003</v>
      </c>
      <c r="AD2311" s="108">
        <f t="shared" si="7675"/>
        <v>1750</v>
      </c>
      <c r="AE2311" s="298">
        <f t="shared" si="7705"/>
        <v>1259.00425</v>
      </c>
      <c r="AF2311" s="109">
        <f t="shared" si="7676"/>
        <v>-490.99575000000004</v>
      </c>
      <c r="AG2311" s="109">
        <v>0</v>
      </c>
      <c r="AH2311" s="765">
        <f t="shared" si="7677"/>
        <v>1007.2034</v>
      </c>
      <c r="AI2311" s="110">
        <f t="shared" si="7678"/>
        <v>0.8</v>
      </c>
      <c r="AK2311"/>
    </row>
    <row r="2312" spans="1:37" ht="15" hidden="1" customHeight="1" x14ac:dyDescent="0.3">
      <c r="A2312" s="96" t="s">
        <v>3243</v>
      </c>
      <c r="B2312" s="97">
        <v>2016</v>
      </c>
      <c r="C2312" s="97">
        <v>10</v>
      </c>
      <c r="D2312" s="98" t="s">
        <v>2960</v>
      </c>
      <c r="E2312" s="99">
        <v>42656</v>
      </c>
      <c r="F2312" s="99">
        <v>42704</v>
      </c>
      <c r="G2312" s="100">
        <f t="shared" ca="1" si="7667"/>
        <v>0</v>
      </c>
      <c r="H2312" s="96" t="s">
        <v>74</v>
      </c>
      <c r="I2312" s="96" t="s">
        <v>3247</v>
      </c>
      <c r="J2312" s="96" t="s">
        <v>3248</v>
      </c>
      <c r="K2312" s="101" t="str">
        <f t="shared" ca="1" si="7668"/>
        <v>Completed</v>
      </c>
      <c r="L2312" s="97" t="s">
        <v>57</v>
      </c>
      <c r="M2312" s="97" t="s">
        <v>58</v>
      </c>
      <c r="N2312" s="97" t="s">
        <v>59</v>
      </c>
      <c r="O2312" s="97" t="s">
        <v>60</v>
      </c>
      <c r="P2312" s="97" t="s">
        <v>61</v>
      </c>
      <c r="Q2312" s="97" t="s">
        <v>62</v>
      </c>
      <c r="R2312" s="102">
        <v>0.5</v>
      </c>
      <c r="S2312" s="102">
        <v>1.75</v>
      </c>
      <c r="T2312" s="103">
        <v>1000000</v>
      </c>
      <c r="U2312" s="103">
        <v>1226098</v>
      </c>
      <c r="V2312" s="101">
        <f t="shared" si="7669"/>
        <v>0</v>
      </c>
      <c r="W2312" s="101">
        <f t="shared" si="7670"/>
        <v>1000000</v>
      </c>
      <c r="X2312" s="103">
        <v>325</v>
      </c>
      <c r="Y2312" s="104">
        <f t="shared" si="7671"/>
        <v>2.6506853448908654E-4</v>
      </c>
      <c r="Z2312" s="105">
        <f t="shared" si="7672"/>
        <v>6.6020661538461534</v>
      </c>
      <c r="AA2312" s="106">
        <f t="shared" si="7673"/>
        <v>500</v>
      </c>
      <c r="AB2312" s="107">
        <f t="shared" si="7679"/>
        <v>500</v>
      </c>
      <c r="AC2312" s="106">
        <f t="shared" si="7674"/>
        <v>0</v>
      </c>
      <c r="AD2312" s="108">
        <f t="shared" si="7675"/>
        <v>1750</v>
      </c>
      <c r="AE2312" s="298">
        <f t="shared" si="7705"/>
        <v>2145.6714999999999</v>
      </c>
      <c r="AF2312" s="109">
        <f t="shared" si="7676"/>
        <v>395.67149999999992</v>
      </c>
      <c r="AG2312" s="109">
        <v>0</v>
      </c>
      <c r="AH2312" s="765">
        <f t="shared" si="7677"/>
        <v>1645.6714999999999</v>
      </c>
      <c r="AI2312" s="110">
        <f t="shared" si="7678"/>
        <v>0.76697271693267122</v>
      </c>
      <c r="AK2312"/>
    </row>
    <row r="2313" spans="1:37" ht="15" hidden="1" customHeight="1" x14ac:dyDescent="0.3">
      <c r="A2313" s="96" t="s">
        <v>3244</v>
      </c>
      <c r="B2313" s="97">
        <v>2016</v>
      </c>
      <c r="C2313" s="97">
        <v>10</v>
      </c>
      <c r="D2313" s="98" t="s">
        <v>2960</v>
      </c>
      <c r="E2313" s="99">
        <v>42656</v>
      </c>
      <c r="F2313" s="99">
        <v>42704</v>
      </c>
      <c r="G2313" s="100">
        <f t="shared" ca="1" si="7667"/>
        <v>0</v>
      </c>
      <c r="H2313" s="96" t="s">
        <v>74</v>
      </c>
      <c r="I2313" s="96" t="s">
        <v>3247</v>
      </c>
      <c r="J2313" s="96" t="s">
        <v>3248</v>
      </c>
      <c r="K2313" s="101" t="str">
        <f t="shared" ca="1" si="7668"/>
        <v>Completed</v>
      </c>
      <c r="L2313" s="97" t="s">
        <v>175</v>
      </c>
      <c r="M2313" s="97" t="s">
        <v>58</v>
      </c>
      <c r="N2313" s="97" t="s">
        <v>59</v>
      </c>
      <c r="O2313" s="97" t="s">
        <v>60</v>
      </c>
      <c r="P2313" s="97" t="s">
        <v>61</v>
      </c>
      <c r="Q2313" s="97" t="s">
        <v>62</v>
      </c>
      <c r="R2313" s="102">
        <v>1</v>
      </c>
      <c r="S2313" s="102">
        <v>1.75</v>
      </c>
      <c r="T2313" s="103">
        <v>1000000</v>
      </c>
      <c r="U2313" s="103">
        <v>7476</v>
      </c>
      <c r="V2313" s="101">
        <f t="shared" si="7669"/>
        <v>992524</v>
      </c>
      <c r="W2313" s="101">
        <f t="shared" si="7670"/>
        <v>7476</v>
      </c>
      <c r="X2313" s="103">
        <v>2</v>
      </c>
      <c r="Y2313" s="104">
        <f t="shared" si="7671"/>
        <v>2.6752273943285177E-4</v>
      </c>
      <c r="Z2313" s="105">
        <f t="shared" si="7672"/>
        <v>6.5415000000000001</v>
      </c>
      <c r="AA2313" s="106">
        <f t="shared" si="7673"/>
        <v>1000</v>
      </c>
      <c r="AB2313" s="107">
        <v>0</v>
      </c>
      <c r="AC2313" s="106">
        <f t="shared" si="7674"/>
        <v>-1000</v>
      </c>
      <c r="AD2313" s="108">
        <f t="shared" si="7675"/>
        <v>1750</v>
      </c>
      <c r="AE2313" s="298">
        <f t="shared" si="7705"/>
        <v>13.083</v>
      </c>
      <c r="AF2313" s="109">
        <f t="shared" si="7676"/>
        <v>-1736.9169999999999</v>
      </c>
      <c r="AG2313" s="109">
        <v>0</v>
      </c>
      <c r="AH2313" s="765">
        <f t="shared" si="7677"/>
        <v>13.083</v>
      </c>
      <c r="AI2313" s="110">
        <f t="shared" si="7678"/>
        <v>1</v>
      </c>
      <c r="AK2313"/>
    </row>
    <row r="2314" spans="1:37" ht="15" hidden="1" customHeight="1" x14ac:dyDescent="0.3">
      <c r="A2314" s="96" t="s">
        <v>3245</v>
      </c>
      <c r="B2314" s="97">
        <v>2016</v>
      </c>
      <c r="C2314" s="97">
        <v>10</v>
      </c>
      <c r="D2314" s="98" t="s">
        <v>2960</v>
      </c>
      <c r="E2314" s="99">
        <v>42656</v>
      </c>
      <c r="F2314" s="99">
        <v>42704</v>
      </c>
      <c r="G2314" s="100">
        <f t="shared" ca="1" si="7667"/>
        <v>0</v>
      </c>
      <c r="H2314" s="96" t="s">
        <v>74</v>
      </c>
      <c r="I2314" s="96" t="s">
        <v>3247</v>
      </c>
      <c r="J2314" s="96" t="s">
        <v>3248</v>
      </c>
      <c r="K2314" s="101" t="str">
        <f t="shared" ca="1" si="7668"/>
        <v>Completed</v>
      </c>
      <c r="L2314" s="97" t="s">
        <v>155</v>
      </c>
      <c r="M2314" s="97" t="s">
        <v>58</v>
      </c>
      <c r="N2314" s="97" t="s">
        <v>59</v>
      </c>
      <c r="O2314" s="97" t="s">
        <v>42</v>
      </c>
      <c r="P2314" s="97" t="s">
        <v>61</v>
      </c>
      <c r="Q2314" s="97" t="s">
        <v>62</v>
      </c>
      <c r="R2314" s="102">
        <v>0.3</v>
      </c>
      <c r="S2314" s="102">
        <v>1.75</v>
      </c>
      <c r="T2314" s="103">
        <v>3333</v>
      </c>
      <c r="U2314" s="103">
        <v>3333</v>
      </c>
      <c r="V2314" s="101">
        <f t="shared" si="7669"/>
        <v>0</v>
      </c>
      <c r="W2314" s="101">
        <f t="shared" si="7670"/>
        <v>3333</v>
      </c>
      <c r="X2314" s="103"/>
      <c r="Y2314" s="104">
        <f t="shared" si="7671"/>
        <v>0</v>
      </c>
      <c r="Z2314" s="105" t="e">
        <f t="shared" si="7672"/>
        <v>#DIV/0!</v>
      </c>
      <c r="AA2314" s="106">
        <f t="shared" si="7673"/>
        <v>0.99990000000000001</v>
      </c>
      <c r="AB2314" s="107">
        <v>1000</v>
      </c>
      <c r="AC2314" s="106">
        <f t="shared" si="7674"/>
        <v>999.00009999999997</v>
      </c>
      <c r="AD2314" s="108">
        <f t="shared" si="7675"/>
        <v>5.8327500000000008</v>
      </c>
      <c r="AE2314" s="298">
        <f t="shared" si="7705"/>
        <v>5.8327499999999999</v>
      </c>
      <c r="AF2314" s="109">
        <f t="shared" si="7676"/>
        <v>0</v>
      </c>
      <c r="AG2314" s="109">
        <v>0</v>
      </c>
      <c r="AH2314" s="765">
        <f t="shared" si="7677"/>
        <v>-994.16724999999997</v>
      </c>
      <c r="AI2314" s="110">
        <f t="shared" si="7678"/>
        <v>-170.44571600017144</v>
      </c>
      <c r="AK2314"/>
    </row>
    <row r="2315" spans="1:37" ht="15.75" hidden="1" customHeight="1" thickBot="1" x14ac:dyDescent="0.3">
      <c r="A2315" s="156" t="s">
        <v>3246</v>
      </c>
      <c r="B2315" s="157">
        <v>2016</v>
      </c>
      <c r="C2315" s="157">
        <v>10</v>
      </c>
      <c r="D2315" s="342" t="s">
        <v>2960</v>
      </c>
      <c r="E2315" s="159">
        <v>42656</v>
      </c>
      <c r="F2315" s="159">
        <v>42704</v>
      </c>
      <c r="G2315" s="343">
        <f t="shared" ref="G2315:G2325" ca="1" si="7706">IF($N$1&gt;F2315,0,(F2315-$N$1))</f>
        <v>0</v>
      </c>
      <c r="H2315" s="156" t="s">
        <v>74</v>
      </c>
      <c r="I2315" s="156" t="s">
        <v>3247</v>
      </c>
      <c r="J2315" s="156" t="s">
        <v>3248</v>
      </c>
      <c r="K2315" s="344" t="str">
        <f t="shared" ref="K2315:K2325" ca="1" si="7707">IF(F2315=0,$L$3,(IF(G2315=0,$L$1,$L$2)))</f>
        <v>Completed</v>
      </c>
      <c r="L2315" s="157" t="s">
        <v>666</v>
      </c>
      <c r="M2315" s="157" t="s">
        <v>58</v>
      </c>
      <c r="N2315" s="157" t="s">
        <v>59</v>
      </c>
      <c r="O2315" s="157" t="s">
        <v>42</v>
      </c>
      <c r="P2315" s="157" t="s">
        <v>61</v>
      </c>
      <c r="Q2315" s="157" t="s">
        <v>62</v>
      </c>
      <c r="R2315" s="158">
        <v>0.2</v>
      </c>
      <c r="S2315" s="158">
        <v>1.75</v>
      </c>
      <c r="T2315" s="345">
        <v>1000</v>
      </c>
      <c r="U2315" s="345">
        <v>0</v>
      </c>
      <c r="V2315" s="344">
        <f t="shared" ref="V2315:V2325" si="7708">IF(U2315&gt;T2315,0,T2315-U2315)</f>
        <v>1000</v>
      </c>
      <c r="W2315" s="344">
        <f t="shared" ref="W2315:W2325" si="7709">IF(U2315&gt;T2315,T2315,U2315)</f>
        <v>0</v>
      </c>
      <c r="X2315" s="345"/>
      <c r="Y2315" s="346" t="e">
        <f t="shared" ref="Y2315:Y2325" si="7710">X2315/U2315</f>
        <v>#DIV/0!</v>
      </c>
      <c r="Z2315" s="347" t="e">
        <f t="shared" ref="Z2315:Z2325" si="7711">AE2315/X2315</f>
        <v>#DIV/0!</v>
      </c>
      <c r="AA2315" s="348">
        <f t="shared" ref="AA2315:AA2325" si="7712">IF(O2315="cpv",(T2315*R2315),(T2315/1000*R2315))</f>
        <v>0.2</v>
      </c>
      <c r="AB2315" s="349">
        <f t="shared" ref="AB2315:AB2325" si="7713">IF(O2315="cpv",(IF(V2315&gt;0,U2315*R2315,AA2315)),(IF(V2315&gt;0,U2315/1000*R2315,AA2315)))</f>
        <v>0</v>
      </c>
      <c r="AC2315" s="348">
        <f t="shared" ref="AC2315:AC2325" si="7714">AB2315-AA2315</f>
        <v>-0.2</v>
      </c>
      <c r="AD2315" s="350">
        <f t="shared" ref="AD2315:AD2325" si="7715">IF(O2315="cpv",(T2315*S2315),(T2315/1000*S2315))</f>
        <v>1.75</v>
      </c>
      <c r="AE2315" s="351">
        <f t="shared" si="7705"/>
        <v>0</v>
      </c>
      <c r="AF2315" s="352">
        <f t="shared" ref="AF2315:AF2325" si="7716">AE2315-AD2315</f>
        <v>-1.75</v>
      </c>
      <c r="AG2315" s="352">
        <v>0</v>
      </c>
      <c r="AH2315" s="766">
        <f t="shared" ref="AH2315:AH2325" si="7717">AE2315-AB2315-AG2315</f>
        <v>0</v>
      </c>
      <c r="AI2315" s="487" t="e">
        <f t="shared" ref="AI2315:AI2325" si="7718">AH2315/AE2315</f>
        <v>#DIV/0!</v>
      </c>
      <c r="AK2315"/>
    </row>
    <row r="2316" spans="1:37" ht="15" hidden="1" customHeight="1" x14ac:dyDescent="0.3">
      <c r="A2316" s="96" t="s">
        <v>3250</v>
      </c>
      <c r="B2316" s="97">
        <v>2016</v>
      </c>
      <c r="C2316" s="97">
        <v>10</v>
      </c>
      <c r="D2316" s="98" t="s">
        <v>2960</v>
      </c>
      <c r="E2316" s="99">
        <v>42656</v>
      </c>
      <c r="F2316" s="99">
        <v>42687</v>
      </c>
      <c r="G2316" s="100">
        <f t="shared" ca="1" si="7706"/>
        <v>0</v>
      </c>
      <c r="H2316" s="96" t="s">
        <v>74</v>
      </c>
      <c r="I2316" s="96" t="s">
        <v>453</v>
      </c>
      <c r="J2316" s="96" t="s">
        <v>3249</v>
      </c>
      <c r="K2316" s="101" t="str">
        <f t="shared" ca="1" si="7707"/>
        <v>Completed</v>
      </c>
      <c r="L2316" s="97" t="s">
        <v>64</v>
      </c>
      <c r="M2316" s="97" t="s">
        <v>58</v>
      </c>
      <c r="N2316" s="97" t="s">
        <v>59</v>
      </c>
      <c r="O2316" s="97" t="s">
        <v>60</v>
      </c>
      <c r="P2316" s="97" t="s">
        <v>61</v>
      </c>
      <c r="Q2316" s="97" t="s">
        <v>62</v>
      </c>
      <c r="R2316" s="102">
        <v>0.2</v>
      </c>
      <c r="S2316" s="102">
        <v>1.8</v>
      </c>
      <c r="T2316" s="103">
        <v>1500000</v>
      </c>
      <c r="U2316" s="103">
        <v>1498091</v>
      </c>
      <c r="V2316" s="101">
        <f t="shared" si="7708"/>
        <v>1909</v>
      </c>
      <c r="W2316" s="101">
        <f t="shared" si="7709"/>
        <v>1498091</v>
      </c>
      <c r="X2316" s="103">
        <v>327</v>
      </c>
      <c r="Y2316" s="104">
        <f t="shared" si="7710"/>
        <v>2.1827779487360914E-4</v>
      </c>
      <c r="Z2316" s="105">
        <f t="shared" si="7711"/>
        <v>7.5839321100917427</v>
      </c>
      <c r="AA2316" s="106">
        <f t="shared" si="7712"/>
        <v>300</v>
      </c>
      <c r="AB2316" s="107">
        <f t="shared" si="7713"/>
        <v>299.6182</v>
      </c>
      <c r="AC2316" s="106">
        <f t="shared" si="7714"/>
        <v>-0.38179999999999836</v>
      </c>
      <c r="AD2316" s="108">
        <f t="shared" si="7715"/>
        <v>2700</v>
      </c>
      <c r="AE2316" s="298">
        <v>2479.9458</v>
      </c>
      <c r="AF2316" s="109">
        <f t="shared" si="7716"/>
        <v>-220.05420000000004</v>
      </c>
      <c r="AG2316" s="109">
        <v>0</v>
      </c>
      <c r="AH2316" s="765">
        <f t="shared" si="7717"/>
        <v>2180.3276000000001</v>
      </c>
      <c r="AI2316" s="110">
        <f t="shared" si="7718"/>
        <v>0.87918356925381191</v>
      </c>
      <c r="AK2316"/>
    </row>
    <row r="2317" spans="1:37" ht="15" hidden="1" customHeight="1" x14ac:dyDescent="0.3">
      <c r="A2317" s="96" t="s">
        <v>3251</v>
      </c>
      <c r="B2317" s="97">
        <v>2016</v>
      </c>
      <c r="C2317" s="97">
        <v>10</v>
      </c>
      <c r="D2317" s="98" t="s">
        <v>2960</v>
      </c>
      <c r="E2317" s="99">
        <v>42656</v>
      </c>
      <c r="F2317" s="99">
        <v>42687</v>
      </c>
      <c r="G2317" s="100">
        <f t="shared" ca="1" si="7706"/>
        <v>0</v>
      </c>
      <c r="H2317" s="96" t="s">
        <v>74</v>
      </c>
      <c r="I2317" s="96" t="s">
        <v>453</v>
      </c>
      <c r="J2317" s="96" t="s">
        <v>3249</v>
      </c>
      <c r="K2317" s="101" t="str">
        <f t="shared" ca="1" si="7707"/>
        <v>Completed</v>
      </c>
      <c r="L2317" s="97" t="s">
        <v>57</v>
      </c>
      <c r="M2317" s="97" t="s">
        <v>58</v>
      </c>
      <c r="N2317" s="97" t="s">
        <v>59</v>
      </c>
      <c r="O2317" s="97" t="s">
        <v>60</v>
      </c>
      <c r="P2317" s="97" t="s">
        <v>61</v>
      </c>
      <c r="Q2317" s="97" t="s">
        <v>62</v>
      </c>
      <c r="R2317" s="102">
        <v>0.5</v>
      </c>
      <c r="S2317" s="102">
        <v>1.8</v>
      </c>
      <c r="T2317" s="103">
        <v>1500000</v>
      </c>
      <c r="U2317" s="103">
        <v>949044</v>
      </c>
      <c r="V2317" s="101">
        <f t="shared" si="7708"/>
        <v>550956</v>
      </c>
      <c r="W2317" s="101">
        <f t="shared" si="7709"/>
        <v>949044</v>
      </c>
      <c r="X2317" s="103">
        <v>318</v>
      </c>
      <c r="Y2317" s="104">
        <f t="shared" si="7710"/>
        <v>3.3507403239470458E-4</v>
      </c>
      <c r="Z2317" s="105">
        <f t="shared" si="7711"/>
        <v>5.3719471698113201</v>
      </c>
      <c r="AA2317" s="106">
        <f t="shared" si="7712"/>
        <v>750</v>
      </c>
      <c r="AB2317" s="107">
        <f t="shared" si="7713"/>
        <v>474.52199999999999</v>
      </c>
      <c r="AC2317" s="106">
        <f t="shared" si="7714"/>
        <v>-275.47800000000001</v>
      </c>
      <c r="AD2317" s="108">
        <f t="shared" si="7715"/>
        <v>2700</v>
      </c>
      <c r="AE2317" s="298">
        <f t="shared" ref="AE2317:AE2323" si="7719">IF((SUMIF($J$7:$J$1048576,J2317,$U$7:$U$1048576))&gt;(SUMIF($J$7:$J$1048576,J2317,$T$7:$T$1048576)),AD2317,(IF(O2317="cpv",(U2317*S2317),(U2317*S2317/1000))))</f>
        <v>1708.2791999999999</v>
      </c>
      <c r="AF2317" s="109">
        <f t="shared" si="7716"/>
        <v>-991.72080000000005</v>
      </c>
      <c r="AG2317" s="109">
        <v>0</v>
      </c>
      <c r="AH2317" s="765">
        <f t="shared" si="7717"/>
        <v>1233.7572</v>
      </c>
      <c r="AI2317" s="110">
        <f t="shared" si="7718"/>
        <v>0.72222222222222221</v>
      </c>
      <c r="AK2317"/>
    </row>
    <row r="2318" spans="1:37" ht="15" hidden="1" customHeight="1" x14ac:dyDescent="0.3">
      <c r="A2318" s="96" t="s">
        <v>3410</v>
      </c>
      <c r="B2318" s="97">
        <v>2016</v>
      </c>
      <c r="C2318" s="97">
        <v>10</v>
      </c>
      <c r="D2318" s="98" t="s">
        <v>2960</v>
      </c>
      <c r="E2318" s="99">
        <v>42656</v>
      </c>
      <c r="F2318" s="99">
        <v>42687</v>
      </c>
      <c r="G2318" s="100">
        <f t="shared" ca="1" si="7706"/>
        <v>0</v>
      </c>
      <c r="H2318" s="96" t="s">
        <v>74</v>
      </c>
      <c r="I2318" s="96" t="s">
        <v>453</v>
      </c>
      <c r="J2318" s="96" t="s">
        <v>3249</v>
      </c>
      <c r="K2318" s="101" t="str">
        <f t="shared" ca="1" si="7707"/>
        <v>Completed</v>
      </c>
      <c r="L2318" s="97" t="s">
        <v>2943</v>
      </c>
      <c r="M2318" s="97" t="s">
        <v>58</v>
      </c>
      <c r="N2318" s="97" t="s">
        <v>59</v>
      </c>
      <c r="O2318" s="97" t="s">
        <v>60</v>
      </c>
      <c r="P2318" s="97" t="s">
        <v>61</v>
      </c>
      <c r="Q2318" s="97" t="s">
        <v>62</v>
      </c>
      <c r="R2318" s="102">
        <v>0.5</v>
      </c>
      <c r="S2318" s="102">
        <v>1.8</v>
      </c>
      <c r="T2318" s="103">
        <v>0</v>
      </c>
      <c r="U2318" s="103">
        <v>0</v>
      </c>
      <c r="V2318" s="101">
        <f t="shared" si="7708"/>
        <v>0</v>
      </c>
      <c r="W2318" s="101">
        <f t="shared" si="7709"/>
        <v>0</v>
      </c>
      <c r="X2318" s="103">
        <v>0</v>
      </c>
      <c r="Y2318" s="104" t="e">
        <f t="shared" si="7710"/>
        <v>#DIV/0!</v>
      </c>
      <c r="Z2318" s="105" t="e">
        <f t="shared" si="7711"/>
        <v>#DIV/0!</v>
      </c>
      <c r="AA2318" s="106">
        <f t="shared" si="7712"/>
        <v>0</v>
      </c>
      <c r="AB2318" s="107">
        <v>87.533691819542312</v>
      </c>
      <c r="AC2318" s="106">
        <f t="shared" si="7714"/>
        <v>87.533691819542312</v>
      </c>
      <c r="AD2318" s="108">
        <f t="shared" si="7715"/>
        <v>0</v>
      </c>
      <c r="AE2318" s="298">
        <f t="shared" si="7719"/>
        <v>0</v>
      </c>
      <c r="AF2318" s="109">
        <f t="shared" si="7716"/>
        <v>0</v>
      </c>
      <c r="AG2318" s="109">
        <v>0</v>
      </c>
      <c r="AH2318" s="765">
        <f t="shared" si="7717"/>
        <v>-87.533691819542312</v>
      </c>
      <c r="AI2318" s="110" t="e">
        <f t="shared" si="7718"/>
        <v>#DIV/0!</v>
      </c>
      <c r="AK2318"/>
    </row>
    <row r="2319" spans="1:37" ht="15" hidden="1" customHeight="1" x14ac:dyDescent="0.3">
      <c r="A2319" s="96" t="s">
        <v>3490</v>
      </c>
      <c r="B2319" s="97">
        <v>2016</v>
      </c>
      <c r="C2319" s="97">
        <v>10</v>
      </c>
      <c r="D2319" s="98" t="s">
        <v>2960</v>
      </c>
      <c r="E2319" s="99">
        <v>42656</v>
      </c>
      <c r="F2319" s="99">
        <v>42687</v>
      </c>
      <c r="G2319" s="100">
        <f t="shared" ca="1" si="7706"/>
        <v>0</v>
      </c>
      <c r="H2319" s="96" t="s">
        <v>74</v>
      </c>
      <c r="I2319" s="96" t="s">
        <v>453</v>
      </c>
      <c r="J2319" s="96" t="s">
        <v>3249</v>
      </c>
      <c r="K2319" s="101" t="str">
        <f t="shared" ca="1" si="7707"/>
        <v>Completed</v>
      </c>
      <c r="L2319" s="97" t="s">
        <v>2943</v>
      </c>
      <c r="M2319" s="97" t="s">
        <v>58</v>
      </c>
      <c r="N2319" s="97" t="s">
        <v>59</v>
      </c>
      <c r="O2319" s="97" t="s">
        <v>60</v>
      </c>
      <c r="P2319" s="97" t="s">
        <v>61</v>
      </c>
      <c r="Q2319" s="97" t="s">
        <v>62</v>
      </c>
      <c r="R2319" s="102">
        <v>0.5</v>
      </c>
      <c r="S2319" s="102">
        <v>1.8</v>
      </c>
      <c r="T2319" s="103">
        <v>0</v>
      </c>
      <c r="U2319" s="103">
        <v>0</v>
      </c>
      <c r="V2319" s="101">
        <f t="shared" si="7708"/>
        <v>0</v>
      </c>
      <c r="W2319" s="101">
        <f t="shared" si="7709"/>
        <v>0</v>
      </c>
      <c r="X2319" s="103">
        <v>0</v>
      </c>
      <c r="Y2319" s="104" t="e">
        <f t="shared" si="7710"/>
        <v>#DIV/0!</v>
      </c>
      <c r="Z2319" s="105" t="e">
        <f t="shared" si="7711"/>
        <v>#DIV/0!</v>
      </c>
      <c r="AA2319" s="106">
        <f t="shared" si="7712"/>
        <v>0</v>
      </c>
      <c r="AB2319" s="107">
        <v>37.725271695554348</v>
      </c>
      <c r="AC2319" s="106">
        <f t="shared" si="7714"/>
        <v>37.725271695554348</v>
      </c>
      <c r="AD2319" s="108">
        <f t="shared" si="7715"/>
        <v>0</v>
      </c>
      <c r="AE2319" s="298">
        <f t="shared" si="7719"/>
        <v>0</v>
      </c>
      <c r="AF2319" s="109">
        <f t="shared" si="7716"/>
        <v>0</v>
      </c>
      <c r="AG2319" s="109">
        <v>0</v>
      </c>
      <c r="AH2319" s="765">
        <f t="shared" si="7717"/>
        <v>-37.725271695554348</v>
      </c>
      <c r="AI2319" s="110" t="e">
        <f t="shared" si="7718"/>
        <v>#DIV/0!</v>
      </c>
      <c r="AK2319"/>
    </row>
    <row r="2320" spans="1:37" ht="15" hidden="1" customHeight="1" x14ac:dyDescent="0.3">
      <c r="A2320" s="96" t="s">
        <v>3411</v>
      </c>
      <c r="B2320" s="97">
        <v>2016</v>
      </c>
      <c r="C2320" s="97">
        <v>10</v>
      </c>
      <c r="D2320" s="98" t="s">
        <v>2960</v>
      </c>
      <c r="E2320" s="99">
        <v>42656</v>
      </c>
      <c r="F2320" s="99">
        <v>42687</v>
      </c>
      <c r="G2320" s="100">
        <f t="shared" ca="1" si="7706"/>
        <v>0</v>
      </c>
      <c r="H2320" s="96" t="s">
        <v>74</v>
      </c>
      <c r="I2320" s="96" t="s">
        <v>453</v>
      </c>
      <c r="J2320" s="96" t="s">
        <v>3249</v>
      </c>
      <c r="K2320" s="101" t="str">
        <f t="shared" ca="1" si="7707"/>
        <v>Completed</v>
      </c>
      <c r="L2320" s="97" t="s">
        <v>2917</v>
      </c>
      <c r="M2320" s="97" t="s">
        <v>58</v>
      </c>
      <c r="N2320" s="97" t="s">
        <v>59</v>
      </c>
      <c r="O2320" s="97" t="s">
        <v>60</v>
      </c>
      <c r="P2320" s="97" t="s">
        <v>61</v>
      </c>
      <c r="Q2320" s="97" t="s">
        <v>62</v>
      </c>
      <c r="R2320" s="102">
        <v>0.5</v>
      </c>
      <c r="S2320" s="102">
        <v>1.8</v>
      </c>
      <c r="T2320" s="103">
        <v>0</v>
      </c>
      <c r="U2320" s="103">
        <v>0</v>
      </c>
      <c r="V2320" s="101">
        <f t="shared" si="7708"/>
        <v>0</v>
      </c>
      <c r="W2320" s="101">
        <f t="shared" si="7709"/>
        <v>0</v>
      </c>
      <c r="X2320" s="103">
        <v>0</v>
      </c>
      <c r="Y2320" s="104" t="e">
        <f t="shared" si="7710"/>
        <v>#DIV/0!</v>
      </c>
      <c r="Z2320" s="105" t="e">
        <f t="shared" si="7711"/>
        <v>#DIV/0!</v>
      </c>
      <c r="AA2320" s="106">
        <f t="shared" si="7712"/>
        <v>0</v>
      </c>
      <c r="AB2320" s="107">
        <v>12.363806843787611</v>
      </c>
      <c r="AC2320" s="106">
        <f t="shared" si="7714"/>
        <v>12.363806843787611</v>
      </c>
      <c r="AD2320" s="108">
        <f t="shared" si="7715"/>
        <v>0</v>
      </c>
      <c r="AE2320" s="298">
        <f t="shared" si="7719"/>
        <v>0</v>
      </c>
      <c r="AF2320" s="109">
        <f t="shared" si="7716"/>
        <v>0</v>
      </c>
      <c r="AG2320" s="109">
        <v>0</v>
      </c>
      <c r="AH2320" s="765">
        <f t="shared" si="7717"/>
        <v>-12.363806843787611</v>
      </c>
      <c r="AI2320" s="110" t="e">
        <f t="shared" si="7718"/>
        <v>#DIV/0!</v>
      </c>
      <c r="AK2320"/>
    </row>
    <row r="2321" spans="1:37" ht="15" hidden="1" customHeight="1" x14ac:dyDescent="0.3">
      <c r="A2321" s="96" t="s">
        <v>3459</v>
      </c>
      <c r="B2321" s="97">
        <v>2016</v>
      </c>
      <c r="C2321" s="97">
        <v>10</v>
      </c>
      <c r="D2321" s="98" t="s">
        <v>2960</v>
      </c>
      <c r="E2321" s="99">
        <v>42656</v>
      </c>
      <c r="F2321" s="99">
        <v>42687</v>
      </c>
      <c r="G2321" s="100">
        <f t="shared" ref="G2321" ca="1" si="7720">IF($N$1&gt;F2321,0,(F2321-$N$1))</f>
        <v>0</v>
      </c>
      <c r="H2321" s="96" t="s">
        <v>74</v>
      </c>
      <c r="I2321" s="96" t="s">
        <v>453</v>
      </c>
      <c r="J2321" s="96" t="s">
        <v>3249</v>
      </c>
      <c r="K2321" s="101" t="str">
        <f t="shared" ref="K2321" ca="1" si="7721">IF(F2321=0,$L$3,(IF(G2321=0,$L$1,$L$2)))</f>
        <v>Completed</v>
      </c>
      <c r="L2321" s="97" t="s">
        <v>2914</v>
      </c>
      <c r="M2321" s="97" t="s">
        <v>58</v>
      </c>
      <c r="N2321" s="97" t="s">
        <v>59</v>
      </c>
      <c r="O2321" s="97" t="s">
        <v>60</v>
      </c>
      <c r="P2321" s="97" t="s">
        <v>61</v>
      </c>
      <c r="Q2321" s="97" t="s">
        <v>62</v>
      </c>
      <c r="R2321" s="102">
        <v>0.5</v>
      </c>
      <c r="S2321" s="102">
        <v>1.8</v>
      </c>
      <c r="T2321" s="103">
        <v>0</v>
      </c>
      <c r="U2321" s="103">
        <v>0</v>
      </c>
      <c r="V2321" s="101">
        <f t="shared" ref="V2321" si="7722">IF(U2321&gt;T2321,0,T2321-U2321)</f>
        <v>0</v>
      </c>
      <c r="W2321" s="101">
        <f t="shared" ref="W2321" si="7723">IF(U2321&gt;T2321,T2321,U2321)</f>
        <v>0</v>
      </c>
      <c r="X2321" s="103">
        <v>0</v>
      </c>
      <c r="Y2321" s="104" t="e">
        <f t="shared" ref="Y2321" si="7724">X2321/U2321</f>
        <v>#DIV/0!</v>
      </c>
      <c r="Z2321" s="105" t="e">
        <f t="shared" ref="Z2321" si="7725">AE2321/X2321</f>
        <v>#DIV/0!</v>
      </c>
      <c r="AA2321" s="106">
        <f t="shared" ref="AA2321" si="7726">IF(O2321="cpv",(T2321*R2321),(T2321/1000*R2321))</f>
        <v>0</v>
      </c>
      <c r="AB2321" s="107">
        <v>51.515861849115062</v>
      </c>
      <c r="AC2321" s="106">
        <f t="shared" ref="AC2321" si="7727">AB2321-AA2321</f>
        <v>51.515861849115062</v>
      </c>
      <c r="AD2321" s="108">
        <f t="shared" ref="AD2321" si="7728">IF(O2321="cpv",(T2321*S2321),(T2321/1000*S2321))</f>
        <v>0</v>
      </c>
      <c r="AE2321" s="298">
        <f t="shared" si="7719"/>
        <v>0</v>
      </c>
      <c r="AF2321" s="109">
        <f t="shared" ref="AF2321" si="7729">AE2321-AD2321</f>
        <v>0</v>
      </c>
      <c r="AG2321" s="109">
        <v>0</v>
      </c>
      <c r="AH2321" s="765">
        <f t="shared" ref="AH2321" si="7730">AE2321-AB2321-AG2321</f>
        <v>-51.515861849115062</v>
      </c>
      <c r="AI2321" s="110" t="e">
        <f t="shared" ref="AI2321" si="7731">AH2321/AE2321</f>
        <v>#DIV/0!</v>
      </c>
      <c r="AK2321"/>
    </row>
    <row r="2322" spans="1:37" ht="15" hidden="1" customHeight="1" x14ac:dyDescent="0.3">
      <c r="A2322" s="96" t="s">
        <v>3409</v>
      </c>
      <c r="B2322" s="97">
        <v>2016</v>
      </c>
      <c r="C2322" s="97">
        <v>10</v>
      </c>
      <c r="D2322" s="98" t="s">
        <v>2960</v>
      </c>
      <c r="E2322" s="99">
        <v>42656</v>
      </c>
      <c r="F2322" s="99">
        <v>42687</v>
      </c>
      <c r="G2322" s="100">
        <f t="shared" ref="G2322" ca="1" si="7732">IF($N$1&gt;F2322,0,(F2322-$N$1))</f>
        <v>0</v>
      </c>
      <c r="H2322" s="96" t="s">
        <v>74</v>
      </c>
      <c r="I2322" s="96" t="s">
        <v>453</v>
      </c>
      <c r="J2322" s="96" t="s">
        <v>3249</v>
      </c>
      <c r="K2322" s="101" t="str">
        <f t="shared" ref="K2322" ca="1" si="7733">IF(F2322=0,$L$3,(IF(G2322=0,$L$1,$L$2)))</f>
        <v>Completed</v>
      </c>
      <c r="L2322" s="97" t="s">
        <v>1372</v>
      </c>
      <c r="M2322" s="97" t="s">
        <v>58</v>
      </c>
      <c r="N2322" s="97" t="s">
        <v>59</v>
      </c>
      <c r="O2322" s="97" t="s">
        <v>60</v>
      </c>
      <c r="P2322" s="97" t="s">
        <v>61</v>
      </c>
      <c r="Q2322" s="97" t="s">
        <v>62</v>
      </c>
      <c r="R2322" s="102">
        <v>0.5</v>
      </c>
      <c r="S2322" s="102">
        <v>1.8</v>
      </c>
      <c r="T2322" s="103">
        <v>0</v>
      </c>
      <c r="U2322" s="103">
        <v>0</v>
      </c>
      <c r="V2322" s="101">
        <f t="shared" ref="V2322" si="7734">IF(U2322&gt;T2322,0,T2322-U2322)</f>
        <v>0</v>
      </c>
      <c r="W2322" s="101">
        <f t="shared" ref="W2322" si="7735">IF(U2322&gt;T2322,T2322,U2322)</f>
        <v>0</v>
      </c>
      <c r="X2322" s="103">
        <v>0</v>
      </c>
      <c r="Y2322" s="104" t="e">
        <f t="shared" ref="Y2322" si="7736">X2322/U2322</f>
        <v>#DIV/0!</v>
      </c>
      <c r="Z2322" s="105" t="e">
        <f t="shared" ref="Z2322" si="7737">AE2322/X2322</f>
        <v>#DIV/0!</v>
      </c>
      <c r="AA2322" s="106">
        <f t="shared" ref="AA2322" si="7738">IF(O2322="cpv",(T2322*R2322),(T2322/1000*R2322))</f>
        <v>0</v>
      </c>
      <c r="AB2322" s="107">
        <v>311.487063940094</v>
      </c>
      <c r="AC2322" s="106">
        <f t="shared" ref="AC2322" si="7739">AB2322-AA2322</f>
        <v>311.487063940094</v>
      </c>
      <c r="AD2322" s="108">
        <f t="shared" ref="AD2322" si="7740">IF(O2322="cpv",(T2322*S2322),(T2322/1000*S2322))</f>
        <v>0</v>
      </c>
      <c r="AE2322" s="298">
        <f t="shared" si="7719"/>
        <v>0</v>
      </c>
      <c r="AF2322" s="109">
        <f t="shared" ref="AF2322" si="7741">AE2322-AD2322</f>
        <v>0</v>
      </c>
      <c r="AG2322" s="109">
        <v>0</v>
      </c>
      <c r="AH2322" s="765">
        <f t="shared" ref="AH2322" si="7742">AE2322-AB2322-AG2322</f>
        <v>-311.487063940094</v>
      </c>
      <c r="AI2322" s="110" t="e">
        <f t="shared" ref="AI2322" si="7743">AH2322/AE2322</f>
        <v>#DIV/0!</v>
      </c>
      <c r="AK2322"/>
    </row>
    <row r="2323" spans="1:37" ht="15" hidden="1" customHeight="1" thickBot="1" x14ac:dyDescent="0.3">
      <c r="A2323" s="328" t="s">
        <v>3252</v>
      </c>
      <c r="B2323" s="324">
        <v>2016</v>
      </c>
      <c r="C2323" s="324">
        <v>10</v>
      </c>
      <c r="D2323" s="325" t="s">
        <v>2960</v>
      </c>
      <c r="E2323" s="326">
        <v>42656</v>
      </c>
      <c r="F2323" s="326">
        <v>42687</v>
      </c>
      <c r="G2323" s="327">
        <f t="shared" ca="1" si="7706"/>
        <v>0</v>
      </c>
      <c r="H2323" s="328" t="s">
        <v>74</v>
      </c>
      <c r="I2323" s="328" t="s">
        <v>453</v>
      </c>
      <c r="J2323" s="328" t="s">
        <v>3249</v>
      </c>
      <c r="K2323" s="329" t="str">
        <f t="shared" ca="1" si="7707"/>
        <v>Completed</v>
      </c>
      <c r="L2323" s="324" t="s">
        <v>175</v>
      </c>
      <c r="M2323" s="324" t="s">
        <v>58</v>
      </c>
      <c r="N2323" s="324" t="s">
        <v>59</v>
      </c>
      <c r="O2323" s="324" t="s">
        <v>60</v>
      </c>
      <c r="P2323" s="324" t="s">
        <v>61</v>
      </c>
      <c r="Q2323" s="324" t="s">
        <v>62</v>
      </c>
      <c r="R2323" s="330">
        <v>1</v>
      </c>
      <c r="S2323" s="330">
        <v>1.8</v>
      </c>
      <c r="T2323" s="331">
        <v>1000000</v>
      </c>
      <c r="U2323" s="331">
        <v>454875</v>
      </c>
      <c r="V2323" s="329">
        <f t="shared" si="7708"/>
        <v>545125</v>
      </c>
      <c r="W2323" s="329">
        <f t="shared" si="7709"/>
        <v>454875</v>
      </c>
      <c r="X2323" s="331">
        <v>95</v>
      </c>
      <c r="Y2323" s="332">
        <f t="shared" si="7710"/>
        <v>2.0884858477603738E-4</v>
      </c>
      <c r="Z2323" s="333">
        <f t="shared" si="7711"/>
        <v>8.6186842105263164</v>
      </c>
      <c r="AA2323" s="334">
        <f t="shared" si="7712"/>
        <v>1000</v>
      </c>
      <c r="AB2323" s="335">
        <v>42.098602174693298</v>
      </c>
      <c r="AC2323" s="334">
        <f t="shared" si="7714"/>
        <v>-957.90139782530673</v>
      </c>
      <c r="AD2323" s="336">
        <f t="shared" si="7715"/>
        <v>1800</v>
      </c>
      <c r="AE2323" s="337">
        <f t="shared" si="7719"/>
        <v>818.77499999999998</v>
      </c>
      <c r="AF2323" s="338">
        <f t="shared" si="7716"/>
        <v>-981.22500000000002</v>
      </c>
      <c r="AG2323" s="338">
        <v>0</v>
      </c>
      <c r="AH2323" s="580">
        <f t="shared" si="7717"/>
        <v>776.67639782530671</v>
      </c>
      <c r="AI2323" s="339">
        <f t="shared" si="7718"/>
        <v>0.94858342991091171</v>
      </c>
      <c r="AK2323"/>
    </row>
    <row r="2324" spans="1:37" ht="15" hidden="1" customHeight="1" x14ac:dyDescent="0.3">
      <c r="A2324" s="115" t="s">
        <v>3164</v>
      </c>
      <c r="B2324" s="111">
        <v>2016</v>
      </c>
      <c r="C2324" s="111">
        <v>10</v>
      </c>
      <c r="D2324" s="112" t="s">
        <v>2960</v>
      </c>
      <c r="E2324" s="113">
        <v>42657</v>
      </c>
      <c r="F2324" s="113">
        <v>42660</v>
      </c>
      <c r="G2324" s="114">
        <f t="shared" ca="1" si="7706"/>
        <v>0</v>
      </c>
      <c r="H2324" s="115" t="s">
        <v>54</v>
      </c>
      <c r="I2324" s="115" t="s">
        <v>115</v>
      </c>
      <c r="J2324" s="115" t="s">
        <v>3168</v>
      </c>
      <c r="K2324" s="116" t="str">
        <f t="shared" ca="1" si="7707"/>
        <v>Completed</v>
      </c>
      <c r="L2324" s="111" t="s">
        <v>82</v>
      </c>
      <c r="M2324" s="111" t="s">
        <v>58</v>
      </c>
      <c r="N2324" s="111" t="s">
        <v>78</v>
      </c>
      <c r="O2324" s="111" t="s">
        <v>60</v>
      </c>
      <c r="P2324" s="111" t="s">
        <v>79</v>
      </c>
      <c r="Q2324" s="111" t="s">
        <v>79</v>
      </c>
      <c r="R2324" s="117">
        <v>0.5</v>
      </c>
      <c r="S2324" s="117">
        <v>4.25</v>
      </c>
      <c r="T2324" s="118">
        <v>1200000</v>
      </c>
      <c r="U2324" s="118">
        <v>842971</v>
      </c>
      <c r="V2324" s="116">
        <f t="shared" si="7708"/>
        <v>357029</v>
      </c>
      <c r="W2324" s="116">
        <f t="shared" si="7709"/>
        <v>842971</v>
      </c>
      <c r="X2324" s="118">
        <v>10216</v>
      </c>
      <c r="Y2324" s="119">
        <f t="shared" si="7710"/>
        <v>1.2119040868547079E-2</v>
      </c>
      <c r="Z2324" s="120">
        <f t="shared" si="7711"/>
        <v>0.33790326448707908</v>
      </c>
      <c r="AA2324" s="121">
        <f t="shared" si="7712"/>
        <v>600</v>
      </c>
      <c r="AB2324" s="122">
        <f t="shared" si="7713"/>
        <v>421.4855</v>
      </c>
      <c r="AC2324" s="121">
        <f t="shared" si="7714"/>
        <v>-178.5145</v>
      </c>
      <c r="AD2324" s="123">
        <f t="shared" si="7715"/>
        <v>5100</v>
      </c>
      <c r="AE2324" s="293">
        <v>3452.0197499999999</v>
      </c>
      <c r="AF2324" s="124">
        <f t="shared" si="7716"/>
        <v>-1647.9802500000001</v>
      </c>
      <c r="AG2324" s="124">
        <v>0</v>
      </c>
      <c r="AH2324" s="764">
        <f t="shared" si="7717"/>
        <v>3030.5342499999997</v>
      </c>
      <c r="AI2324" s="125">
        <f t="shared" si="7718"/>
        <v>0.87790177040557194</v>
      </c>
      <c r="AK2324"/>
    </row>
    <row r="2325" spans="1:37" ht="15" hidden="1" customHeight="1" x14ac:dyDescent="0.3">
      <c r="A2325" s="96" t="s">
        <v>3165</v>
      </c>
      <c r="B2325" s="97">
        <v>2016</v>
      </c>
      <c r="C2325" s="97">
        <v>10</v>
      </c>
      <c r="D2325" s="98" t="s">
        <v>2960</v>
      </c>
      <c r="E2325" s="99">
        <v>42657</v>
      </c>
      <c r="F2325" s="99">
        <v>42660</v>
      </c>
      <c r="G2325" s="100">
        <f t="shared" ca="1" si="7706"/>
        <v>0</v>
      </c>
      <c r="H2325" s="96" t="s">
        <v>54</v>
      </c>
      <c r="I2325" s="96" t="s">
        <v>115</v>
      </c>
      <c r="J2325" s="96" t="s">
        <v>3168</v>
      </c>
      <c r="K2325" s="101" t="str">
        <f t="shared" ca="1" si="7707"/>
        <v>Completed</v>
      </c>
      <c r="L2325" s="97" t="s">
        <v>64</v>
      </c>
      <c r="M2325" s="97" t="s">
        <v>58</v>
      </c>
      <c r="N2325" s="97" t="s">
        <v>78</v>
      </c>
      <c r="O2325" s="97" t="s">
        <v>60</v>
      </c>
      <c r="P2325" s="97" t="s">
        <v>79</v>
      </c>
      <c r="Q2325" s="97" t="s">
        <v>79</v>
      </c>
      <c r="R2325" s="102">
        <v>2.5</v>
      </c>
      <c r="S2325" s="102">
        <v>4.25</v>
      </c>
      <c r="T2325" s="103">
        <v>450000</v>
      </c>
      <c r="U2325" s="103">
        <v>414210</v>
      </c>
      <c r="V2325" s="101">
        <f t="shared" si="7708"/>
        <v>35790</v>
      </c>
      <c r="W2325" s="101">
        <f t="shared" si="7709"/>
        <v>414210</v>
      </c>
      <c r="X2325" s="103">
        <v>8811</v>
      </c>
      <c r="Y2325" s="104">
        <f t="shared" si="7710"/>
        <v>2.127181864271746E-2</v>
      </c>
      <c r="Z2325" s="105">
        <f t="shared" si="7711"/>
        <v>0.19979485869935307</v>
      </c>
      <c r="AA2325" s="106">
        <f t="shared" si="7712"/>
        <v>1125</v>
      </c>
      <c r="AB2325" s="107">
        <f t="shared" si="7713"/>
        <v>1035.5249999999999</v>
      </c>
      <c r="AC2325" s="106">
        <f t="shared" si="7714"/>
        <v>-89.475000000000136</v>
      </c>
      <c r="AD2325" s="108">
        <f t="shared" si="7715"/>
        <v>1912.5</v>
      </c>
      <c r="AE2325" s="298">
        <f>IF((SUMIF($J$7:$J$1048576,J2325,$U$7:$U$1048576))&gt;(SUMIF($J$7:$J$1048576,J2325,$T$7:$T$1048576)),AD2325,(IF(O2325="cpv",(U2325*S2325),(U2325*S2325/1000))))</f>
        <v>1760.3924999999999</v>
      </c>
      <c r="AF2325" s="109">
        <f t="shared" si="7716"/>
        <v>-152.10750000000007</v>
      </c>
      <c r="AG2325" s="109">
        <v>0</v>
      </c>
      <c r="AH2325" s="765">
        <f t="shared" si="7717"/>
        <v>724.86750000000006</v>
      </c>
      <c r="AI2325" s="110">
        <f t="shared" si="7718"/>
        <v>0.41176470588235298</v>
      </c>
      <c r="AK2325"/>
    </row>
    <row r="2326" spans="1:37" ht="15.75" hidden="1" customHeight="1" thickBot="1" x14ac:dyDescent="0.3">
      <c r="A2326" s="156" t="s">
        <v>3166</v>
      </c>
      <c r="B2326" s="157">
        <v>2016</v>
      </c>
      <c r="C2326" s="157">
        <v>10</v>
      </c>
      <c r="D2326" s="342" t="s">
        <v>2960</v>
      </c>
      <c r="E2326" s="159">
        <v>42657</v>
      </c>
      <c r="F2326" s="159">
        <v>42660</v>
      </c>
      <c r="G2326" s="343">
        <f t="shared" ref="G2326:G2331" ca="1" si="7744">IF($N$1&gt;F2326,0,(F2326-$N$1))</f>
        <v>0</v>
      </c>
      <c r="H2326" s="156" t="s">
        <v>54</v>
      </c>
      <c r="I2326" s="156" t="s">
        <v>115</v>
      </c>
      <c r="J2326" s="156" t="s">
        <v>3168</v>
      </c>
      <c r="K2326" s="344" t="str">
        <f t="shared" ref="K2326:K2331" ca="1" si="7745">IF(F2326=0,$L$3,(IF(G2326=0,$L$1,$L$2)))</f>
        <v>Completed</v>
      </c>
      <c r="L2326" s="157" t="s">
        <v>57</v>
      </c>
      <c r="M2326" s="157" t="s">
        <v>58</v>
      </c>
      <c r="N2326" s="157" t="s">
        <v>78</v>
      </c>
      <c r="O2326" s="157" t="s">
        <v>60</v>
      </c>
      <c r="P2326" s="157" t="s">
        <v>79</v>
      </c>
      <c r="Q2326" s="157" t="s">
        <v>79</v>
      </c>
      <c r="R2326" s="158">
        <v>2.5</v>
      </c>
      <c r="S2326" s="158">
        <v>4.25</v>
      </c>
      <c r="T2326" s="345">
        <v>350000</v>
      </c>
      <c r="U2326" s="345">
        <v>350343</v>
      </c>
      <c r="V2326" s="344">
        <f t="shared" ref="V2326:V2331" si="7746">IF(U2326&gt;T2326,0,T2326-U2326)</f>
        <v>0</v>
      </c>
      <c r="W2326" s="344">
        <f t="shared" ref="W2326:W2331" si="7747">IF(U2326&gt;T2326,T2326,U2326)</f>
        <v>350000</v>
      </c>
      <c r="X2326" s="345">
        <v>5225</v>
      </c>
      <c r="Y2326" s="346">
        <f t="shared" ref="Y2326:Y2331" si="7748">X2326/U2326</f>
        <v>1.4913955751934533E-2</v>
      </c>
      <c r="Z2326" s="347">
        <f t="shared" ref="Z2326:Z2331" si="7749">AE2326/X2326</f>
        <v>0.28496799043062204</v>
      </c>
      <c r="AA2326" s="348">
        <f t="shared" ref="AA2326:AA2331" si="7750">IF(O2326="cpv",(T2326*R2326),(T2326/1000*R2326))</f>
        <v>875</v>
      </c>
      <c r="AB2326" s="349">
        <f t="shared" ref="AB2326:AB2331" si="7751">IF(O2326="cpv",(IF(V2326&gt;0,U2326*R2326,AA2326)),(IF(V2326&gt;0,U2326/1000*R2326,AA2326)))</f>
        <v>875</v>
      </c>
      <c r="AC2326" s="348">
        <f t="shared" ref="AC2326:AC2331" si="7752">AB2326-AA2326</f>
        <v>0</v>
      </c>
      <c r="AD2326" s="350">
        <f t="shared" ref="AD2326:AD2331" si="7753">IF(O2326="cpv",(T2326*S2326),(T2326/1000*S2326))</f>
        <v>1487.5</v>
      </c>
      <c r="AE2326" s="351">
        <f>IF((SUMIF($J$7:$J$1048576,J2326,$U$7:$U$1048576))&gt;(SUMIF($J$7:$J$1048576,J2326,$T$7:$T$1048576)),AD2326,(IF(O2326="cpv",(U2326*S2326),(U2326*S2326/1000))))</f>
        <v>1488.95775</v>
      </c>
      <c r="AF2326" s="352">
        <f t="shared" ref="AF2326:AF2331" si="7754">AE2326-AD2326</f>
        <v>1.4577500000000327</v>
      </c>
      <c r="AG2326" s="352">
        <v>0</v>
      </c>
      <c r="AH2326" s="766">
        <f t="shared" ref="AH2326:AH2331" si="7755">AE2326-AB2326-AG2326</f>
        <v>613.95775000000003</v>
      </c>
      <c r="AI2326" s="487">
        <f t="shared" ref="AI2326:AI2331" si="7756">AH2326/AE2326</f>
        <v>0.4123406120825121</v>
      </c>
      <c r="AK2326"/>
    </row>
    <row r="2327" spans="1:37" ht="15" hidden="1" customHeight="1" x14ac:dyDescent="0.3">
      <c r="A2327" s="96" t="s">
        <v>3253</v>
      </c>
      <c r="B2327" s="97">
        <v>2016</v>
      </c>
      <c r="C2327" s="97">
        <v>10</v>
      </c>
      <c r="D2327" s="98" t="s">
        <v>2960</v>
      </c>
      <c r="E2327" s="99">
        <v>42657</v>
      </c>
      <c r="F2327" s="99">
        <v>42674</v>
      </c>
      <c r="G2327" s="100">
        <f t="shared" ca="1" si="7744"/>
        <v>0</v>
      </c>
      <c r="H2327" s="96" t="s">
        <v>54</v>
      </c>
      <c r="I2327" s="96" t="s">
        <v>55</v>
      </c>
      <c r="J2327" s="96" t="s">
        <v>3255</v>
      </c>
      <c r="K2327" s="101" t="str">
        <f t="shared" ca="1" si="7745"/>
        <v>Completed</v>
      </c>
      <c r="L2327" s="97" t="s">
        <v>1773</v>
      </c>
      <c r="M2327" s="97" t="s">
        <v>58</v>
      </c>
      <c r="N2327" s="97" t="s">
        <v>59</v>
      </c>
      <c r="O2327" s="97" t="s">
        <v>60</v>
      </c>
      <c r="P2327" s="97" t="s">
        <v>61</v>
      </c>
      <c r="Q2327" s="97" t="s">
        <v>62</v>
      </c>
      <c r="R2327" s="102">
        <v>0.35</v>
      </c>
      <c r="S2327" s="102">
        <v>1</v>
      </c>
      <c r="T2327" s="103">
        <v>2000000</v>
      </c>
      <c r="U2327" s="103">
        <v>976004</v>
      </c>
      <c r="V2327" s="101">
        <f t="shared" si="7746"/>
        <v>1023996</v>
      </c>
      <c r="W2327" s="101">
        <f t="shared" si="7747"/>
        <v>976004</v>
      </c>
      <c r="X2327" s="103">
        <v>1362</v>
      </c>
      <c r="Y2327" s="104">
        <f t="shared" si="7748"/>
        <v>1.395486084073426E-3</v>
      </c>
      <c r="Z2327" s="105">
        <f t="shared" si="7749"/>
        <v>0.55297356828193833</v>
      </c>
      <c r="AA2327" s="106">
        <f t="shared" si="7750"/>
        <v>700</v>
      </c>
      <c r="AB2327" s="107">
        <f t="shared" si="7751"/>
        <v>341.60140000000001</v>
      </c>
      <c r="AC2327" s="106">
        <f t="shared" si="7752"/>
        <v>-358.39859999999999</v>
      </c>
      <c r="AD2327" s="108">
        <f t="shared" si="7753"/>
        <v>2000</v>
      </c>
      <c r="AE2327" s="298">
        <v>753.15</v>
      </c>
      <c r="AF2327" s="109">
        <f t="shared" si="7754"/>
        <v>-1246.8499999999999</v>
      </c>
      <c r="AG2327" s="109">
        <v>0</v>
      </c>
      <c r="AH2327" s="765">
        <f t="shared" si="7755"/>
        <v>411.54859999999996</v>
      </c>
      <c r="AI2327" s="110">
        <f t="shared" si="7756"/>
        <v>0.5464364336453561</v>
      </c>
      <c r="AK2327"/>
    </row>
    <row r="2328" spans="1:37" ht="15" hidden="1" customHeight="1" thickBot="1" x14ac:dyDescent="0.3">
      <c r="A2328" s="328" t="s">
        <v>3254</v>
      </c>
      <c r="B2328" s="324">
        <v>2016</v>
      </c>
      <c r="C2328" s="324">
        <v>10</v>
      </c>
      <c r="D2328" s="325" t="s">
        <v>2960</v>
      </c>
      <c r="E2328" s="326">
        <v>42657</v>
      </c>
      <c r="F2328" s="326">
        <v>42674</v>
      </c>
      <c r="G2328" s="327">
        <f t="shared" ca="1" si="7744"/>
        <v>0</v>
      </c>
      <c r="H2328" s="328" t="s">
        <v>54</v>
      </c>
      <c r="I2328" s="328" t="s">
        <v>55</v>
      </c>
      <c r="J2328" s="328" t="s">
        <v>3255</v>
      </c>
      <c r="K2328" s="329" t="str">
        <f t="shared" ca="1" si="7745"/>
        <v>Completed</v>
      </c>
      <c r="L2328" s="324" t="s">
        <v>64</v>
      </c>
      <c r="M2328" s="324" t="s">
        <v>58</v>
      </c>
      <c r="N2328" s="324" t="s">
        <v>59</v>
      </c>
      <c r="O2328" s="324" t="s">
        <v>60</v>
      </c>
      <c r="P2328" s="324" t="s">
        <v>61</v>
      </c>
      <c r="Q2328" s="324" t="s">
        <v>62</v>
      </c>
      <c r="R2328" s="330">
        <v>0.2</v>
      </c>
      <c r="S2328" s="330">
        <v>1</v>
      </c>
      <c r="T2328" s="331">
        <v>2500000</v>
      </c>
      <c r="U2328" s="331">
        <v>993221</v>
      </c>
      <c r="V2328" s="329">
        <f t="shared" si="7746"/>
        <v>1506779</v>
      </c>
      <c r="W2328" s="329">
        <f t="shared" si="7747"/>
        <v>993221</v>
      </c>
      <c r="X2328" s="331">
        <v>151</v>
      </c>
      <c r="Y2328" s="332">
        <f t="shared" si="7748"/>
        <v>1.520306155427644E-4</v>
      </c>
      <c r="Z2328" s="333">
        <f t="shared" si="7749"/>
        <v>6.6225165562913908</v>
      </c>
      <c r="AA2328" s="334">
        <f t="shared" si="7750"/>
        <v>500</v>
      </c>
      <c r="AB2328" s="335">
        <f t="shared" si="7751"/>
        <v>198.64420000000001</v>
      </c>
      <c r="AC2328" s="334">
        <f t="shared" si="7752"/>
        <v>-301.35579999999999</v>
      </c>
      <c r="AD2328" s="336">
        <f t="shared" si="7753"/>
        <v>2500</v>
      </c>
      <c r="AE2328" s="337">
        <v>1000</v>
      </c>
      <c r="AF2328" s="338">
        <f t="shared" si="7754"/>
        <v>-1500</v>
      </c>
      <c r="AG2328" s="338">
        <v>0</v>
      </c>
      <c r="AH2328" s="580">
        <f t="shared" si="7755"/>
        <v>801.35580000000004</v>
      </c>
      <c r="AI2328" s="339">
        <f t="shared" si="7756"/>
        <v>0.80135580000000006</v>
      </c>
      <c r="AK2328"/>
    </row>
    <row r="2329" spans="1:37" ht="15" hidden="1" customHeight="1" x14ac:dyDescent="0.3">
      <c r="A2329" s="115" t="s">
        <v>3256</v>
      </c>
      <c r="B2329" s="111">
        <v>2016</v>
      </c>
      <c r="C2329" s="111">
        <v>10</v>
      </c>
      <c r="D2329" s="112" t="s">
        <v>2960</v>
      </c>
      <c r="E2329" s="113">
        <v>42657</v>
      </c>
      <c r="F2329" s="113">
        <v>42674</v>
      </c>
      <c r="G2329" s="114">
        <f t="shared" ca="1" si="7744"/>
        <v>0</v>
      </c>
      <c r="H2329" s="115" t="s">
        <v>54</v>
      </c>
      <c r="I2329" s="115" t="s">
        <v>55</v>
      </c>
      <c r="J2329" s="115" t="s">
        <v>3259</v>
      </c>
      <c r="K2329" s="116" t="str">
        <f t="shared" ca="1" si="7745"/>
        <v>Completed</v>
      </c>
      <c r="L2329" s="111" t="s">
        <v>2135</v>
      </c>
      <c r="M2329" s="111" t="s">
        <v>58</v>
      </c>
      <c r="N2329" s="111" t="s">
        <v>108</v>
      </c>
      <c r="O2329" s="111" t="s">
        <v>109</v>
      </c>
      <c r="P2329" s="111" t="s">
        <v>100</v>
      </c>
      <c r="Q2329" s="111" t="s">
        <v>101</v>
      </c>
      <c r="R2329" s="117">
        <v>0.01</v>
      </c>
      <c r="S2329" s="117">
        <v>0.04</v>
      </c>
      <c r="T2329" s="118">
        <v>100000</v>
      </c>
      <c r="U2329" s="118">
        <v>94940</v>
      </c>
      <c r="V2329" s="116">
        <f t="shared" si="7746"/>
        <v>5060</v>
      </c>
      <c r="W2329" s="116">
        <f t="shared" si="7747"/>
        <v>94940</v>
      </c>
      <c r="X2329" s="118">
        <v>14466</v>
      </c>
      <c r="Y2329" s="119">
        <f t="shared" si="7748"/>
        <v>0.15236991784284812</v>
      </c>
      <c r="Z2329" s="120">
        <f t="shared" si="7749"/>
        <v>7.1110189409650221E-2</v>
      </c>
      <c r="AA2329" s="121">
        <f t="shared" si="7750"/>
        <v>1000</v>
      </c>
      <c r="AB2329" s="122">
        <f t="shared" si="7751"/>
        <v>949.4</v>
      </c>
      <c r="AC2329" s="121">
        <f t="shared" si="7752"/>
        <v>-50.600000000000023</v>
      </c>
      <c r="AD2329" s="123">
        <f t="shared" si="7753"/>
        <v>4000</v>
      </c>
      <c r="AE2329" s="293">
        <v>1028.68</v>
      </c>
      <c r="AF2329" s="124">
        <f t="shared" si="7754"/>
        <v>-2971.3199999999997</v>
      </c>
      <c r="AG2329" s="124">
        <v>0</v>
      </c>
      <c r="AH2329" s="764">
        <f t="shared" si="7755"/>
        <v>79.280000000000086</v>
      </c>
      <c r="AI2329" s="125">
        <f t="shared" si="7756"/>
        <v>7.7069642648831593E-2</v>
      </c>
      <c r="AK2329"/>
    </row>
    <row r="2330" spans="1:37" ht="15" hidden="1" customHeight="1" x14ac:dyDescent="0.3">
      <c r="A2330" s="96" t="s">
        <v>3257</v>
      </c>
      <c r="B2330" s="97">
        <v>2016</v>
      </c>
      <c r="C2330" s="97">
        <v>10</v>
      </c>
      <c r="D2330" s="98" t="s">
        <v>2960</v>
      </c>
      <c r="E2330" s="99">
        <v>42657</v>
      </c>
      <c r="F2330" s="99">
        <v>42674</v>
      </c>
      <c r="G2330" s="100">
        <f t="shared" ca="1" si="7744"/>
        <v>0</v>
      </c>
      <c r="H2330" s="96" t="s">
        <v>54</v>
      </c>
      <c r="I2330" s="96" t="s">
        <v>55</v>
      </c>
      <c r="J2330" s="96" t="s">
        <v>3259</v>
      </c>
      <c r="K2330" s="101" t="str">
        <f t="shared" ca="1" si="7745"/>
        <v>Completed</v>
      </c>
      <c r="L2330" s="97" t="s">
        <v>2592</v>
      </c>
      <c r="M2330" s="97" t="s">
        <v>58</v>
      </c>
      <c r="N2330" s="97" t="s">
        <v>108</v>
      </c>
      <c r="O2330" s="97" t="s">
        <v>109</v>
      </c>
      <c r="P2330" s="97" t="s">
        <v>100</v>
      </c>
      <c r="Q2330" s="97" t="s">
        <v>101</v>
      </c>
      <c r="R2330" s="102">
        <v>0.01</v>
      </c>
      <c r="S2330" s="102">
        <v>0.04</v>
      </c>
      <c r="T2330" s="103">
        <v>100000</v>
      </c>
      <c r="U2330" s="103">
        <v>105004</v>
      </c>
      <c r="V2330" s="101">
        <f t="shared" si="7746"/>
        <v>0</v>
      </c>
      <c r="W2330" s="101">
        <f t="shared" si="7747"/>
        <v>100000</v>
      </c>
      <c r="X2330" s="103">
        <v>9344</v>
      </c>
      <c r="Y2330" s="104">
        <f t="shared" si="7748"/>
        <v>8.8987086206239768E-2</v>
      </c>
      <c r="Z2330" s="105">
        <f t="shared" si="7749"/>
        <v>0.32106164383561642</v>
      </c>
      <c r="AA2330" s="106">
        <f t="shared" si="7750"/>
        <v>1000</v>
      </c>
      <c r="AB2330" s="107">
        <f t="shared" si="7751"/>
        <v>1000</v>
      </c>
      <c r="AC2330" s="106">
        <f t="shared" si="7752"/>
        <v>0</v>
      </c>
      <c r="AD2330" s="108">
        <f t="shared" si="7753"/>
        <v>4000</v>
      </c>
      <c r="AE2330" s="298">
        <v>3000</v>
      </c>
      <c r="AF2330" s="109">
        <f t="shared" si="7754"/>
        <v>-1000</v>
      </c>
      <c r="AG2330" s="109">
        <v>0</v>
      </c>
      <c r="AH2330" s="765">
        <f t="shared" si="7755"/>
        <v>2000</v>
      </c>
      <c r="AI2330" s="110">
        <f t="shared" si="7756"/>
        <v>0.66666666666666663</v>
      </c>
      <c r="AK2330"/>
    </row>
    <row r="2331" spans="1:37" ht="15.75" hidden="1" customHeight="1" thickBot="1" x14ac:dyDescent="0.3">
      <c r="A2331" s="156" t="s">
        <v>3258</v>
      </c>
      <c r="B2331" s="157">
        <v>2016</v>
      </c>
      <c r="C2331" s="157">
        <v>10</v>
      </c>
      <c r="D2331" s="342" t="s">
        <v>2960</v>
      </c>
      <c r="E2331" s="159">
        <v>42657</v>
      </c>
      <c r="F2331" s="159">
        <v>42674</v>
      </c>
      <c r="G2331" s="343">
        <f t="shared" ca="1" si="7744"/>
        <v>0</v>
      </c>
      <c r="H2331" s="156" t="s">
        <v>54</v>
      </c>
      <c r="I2331" s="156" t="s">
        <v>55</v>
      </c>
      <c r="J2331" s="156" t="s">
        <v>3259</v>
      </c>
      <c r="K2331" s="344" t="str">
        <f t="shared" ca="1" si="7745"/>
        <v>Completed</v>
      </c>
      <c r="L2331" s="157" t="s">
        <v>92</v>
      </c>
      <c r="M2331" s="157" t="s">
        <v>58</v>
      </c>
      <c r="N2331" s="157" t="s">
        <v>108</v>
      </c>
      <c r="O2331" s="157" t="s">
        <v>109</v>
      </c>
      <c r="P2331" s="157" t="s">
        <v>100</v>
      </c>
      <c r="Q2331" s="157" t="s">
        <v>101</v>
      </c>
      <c r="R2331" s="158">
        <v>1.2E-2</v>
      </c>
      <c r="S2331" s="158">
        <v>0.04</v>
      </c>
      <c r="T2331" s="345">
        <v>100000</v>
      </c>
      <c r="U2331" s="345">
        <v>105106</v>
      </c>
      <c r="V2331" s="344">
        <f t="shared" si="7746"/>
        <v>0</v>
      </c>
      <c r="W2331" s="344">
        <f t="shared" si="7747"/>
        <v>100000</v>
      </c>
      <c r="X2331" s="345">
        <v>1850</v>
      </c>
      <c r="Y2331" s="346">
        <f t="shared" si="7748"/>
        <v>1.7601278709112704E-2</v>
      </c>
      <c r="Z2331" s="347">
        <f t="shared" si="7749"/>
        <v>1.6216216216216217</v>
      </c>
      <c r="AA2331" s="348">
        <f t="shared" si="7750"/>
        <v>1200</v>
      </c>
      <c r="AB2331" s="349">
        <f t="shared" si="7751"/>
        <v>1200</v>
      </c>
      <c r="AC2331" s="348">
        <f t="shared" si="7752"/>
        <v>0</v>
      </c>
      <c r="AD2331" s="350">
        <f t="shared" si="7753"/>
        <v>4000</v>
      </c>
      <c r="AE2331" s="351">
        <v>3000</v>
      </c>
      <c r="AF2331" s="352">
        <f t="shared" si="7754"/>
        <v>-1000</v>
      </c>
      <c r="AG2331" s="352">
        <v>0</v>
      </c>
      <c r="AH2331" s="766">
        <f t="shared" si="7755"/>
        <v>1800</v>
      </c>
      <c r="AI2331" s="487">
        <f t="shared" si="7756"/>
        <v>0.6</v>
      </c>
      <c r="AK2331"/>
    </row>
    <row r="2332" spans="1:37" ht="15" hidden="1" customHeight="1" x14ac:dyDescent="0.3">
      <c r="A2332" s="96" t="s">
        <v>3261</v>
      </c>
      <c r="B2332" s="97">
        <v>2016</v>
      </c>
      <c r="C2332" s="97">
        <v>10</v>
      </c>
      <c r="D2332" s="98" t="s">
        <v>2960</v>
      </c>
      <c r="E2332" s="99">
        <v>42657</v>
      </c>
      <c r="F2332" s="99">
        <v>42674</v>
      </c>
      <c r="G2332" s="100">
        <f t="shared" ref="G2332:G2355" ca="1" si="7757">IF($N$1&gt;F2332,0,(F2332-$N$1))</f>
        <v>0</v>
      </c>
      <c r="H2332" s="96" t="s">
        <v>74</v>
      </c>
      <c r="I2332" s="96" t="s">
        <v>408</v>
      </c>
      <c r="J2332" s="96" t="s">
        <v>3260</v>
      </c>
      <c r="K2332" s="101" t="str">
        <f t="shared" ref="K2332:K2355" ca="1" si="7758">IF(F2332=0,$L$3,(IF(G2332=0,$L$1,$L$2)))</f>
        <v>Completed</v>
      </c>
      <c r="L2332" s="97" t="s">
        <v>82</v>
      </c>
      <c r="M2332" s="97" t="s">
        <v>58</v>
      </c>
      <c r="N2332" s="97" t="s">
        <v>78</v>
      </c>
      <c r="O2332" s="97" t="s">
        <v>60</v>
      </c>
      <c r="P2332" s="97" t="s">
        <v>79</v>
      </c>
      <c r="Q2332" s="97" t="s">
        <v>79</v>
      </c>
      <c r="R2332" s="102">
        <v>0.5</v>
      </c>
      <c r="S2332" s="102">
        <v>4.5</v>
      </c>
      <c r="T2332" s="103">
        <v>200000</v>
      </c>
      <c r="U2332" s="103">
        <v>458753</v>
      </c>
      <c r="V2332" s="101">
        <f t="shared" ref="V2332:V2355" si="7759">IF(U2332&gt;T2332,0,T2332-U2332)</f>
        <v>0</v>
      </c>
      <c r="W2332" s="101">
        <f t="shared" ref="W2332:W2355" si="7760">IF(U2332&gt;T2332,T2332,U2332)</f>
        <v>200000</v>
      </c>
      <c r="X2332" s="103">
        <v>5164</v>
      </c>
      <c r="Y2332" s="104">
        <f t="shared" ref="Y2332:Y2355" si="7761">X2332/U2332</f>
        <v>1.1256602136661777E-2</v>
      </c>
      <c r="Z2332" s="105">
        <f t="shared" ref="Z2332:Z2355" si="7762">AE2332/X2332</f>
        <v>0.17428350116189001</v>
      </c>
      <c r="AA2332" s="106">
        <f t="shared" ref="AA2332:AA2355" si="7763">IF(O2332="cpv",(T2332*R2332),(T2332/1000*R2332))</f>
        <v>100</v>
      </c>
      <c r="AB2332" s="107">
        <f t="shared" ref="AB2332:AB2355" si="7764">IF(O2332="cpv",(IF(V2332&gt;0,U2332*R2332,AA2332)),(IF(V2332&gt;0,U2332/1000*R2332,AA2332)))</f>
        <v>100</v>
      </c>
      <c r="AC2332" s="106">
        <f t="shared" ref="AC2332:AC2355" si="7765">AB2332-AA2332</f>
        <v>0</v>
      </c>
      <c r="AD2332" s="108">
        <f t="shared" ref="AD2332:AD2355" si="7766">IF(O2332="cpv",(T2332*S2332),(T2332/1000*S2332))</f>
        <v>900</v>
      </c>
      <c r="AE2332" s="298">
        <f>IF((SUMIF($J$7:$J$1048576,J2332,$U$7:$U$1048576))&gt;(SUMIF($J$7:$J$1048576,J2332,$T$7:$T$1048576)),AD2332,(IF(O2332="cpv",(U2332*S2332),(U2332*S2332/1000))))</f>
        <v>900</v>
      </c>
      <c r="AF2332" s="109">
        <f t="shared" ref="AF2332:AF2355" si="7767">AE2332-AD2332</f>
        <v>0</v>
      </c>
      <c r="AG2332" s="109">
        <v>0</v>
      </c>
      <c r="AH2332" s="765">
        <f t="shared" ref="AH2332:AH2355" si="7768">AE2332-AB2332-AG2332</f>
        <v>800</v>
      </c>
      <c r="AI2332" s="110">
        <f t="shared" ref="AI2332:AI2355" si="7769">AH2332/AE2332</f>
        <v>0.88888888888888884</v>
      </c>
      <c r="AK2332"/>
    </row>
    <row r="2333" spans="1:37" ht="15" hidden="1" customHeight="1" x14ac:dyDescent="0.3">
      <c r="A2333" s="96" t="s">
        <v>3262</v>
      </c>
      <c r="B2333" s="97">
        <v>2016</v>
      </c>
      <c r="C2333" s="97">
        <v>10</v>
      </c>
      <c r="D2333" s="98" t="s">
        <v>2960</v>
      </c>
      <c r="E2333" s="99">
        <v>42657</v>
      </c>
      <c r="F2333" s="99">
        <v>42674</v>
      </c>
      <c r="G2333" s="100">
        <f t="shared" ca="1" si="7757"/>
        <v>0</v>
      </c>
      <c r="H2333" s="96" t="s">
        <v>74</v>
      </c>
      <c r="I2333" s="96" t="s">
        <v>408</v>
      </c>
      <c r="J2333" s="96" t="s">
        <v>3260</v>
      </c>
      <c r="K2333" s="101" t="str">
        <f t="shared" ca="1" si="7758"/>
        <v>Completed</v>
      </c>
      <c r="L2333" s="97" t="s">
        <v>64</v>
      </c>
      <c r="M2333" s="97" t="s">
        <v>58</v>
      </c>
      <c r="N2333" s="97" t="s">
        <v>78</v>
      </c>
      <c r="O2333" s="97" t="s">
        <v>60</v>
      </c>
      <c r="P2333" s="97" t="s">
        <v>79</v>
      </c>
      <c r="Q2333" s="97" t="s">
        <v>79</v>
      </c>
      <c r="R2333" s="102">
        <v>2.5</v>
      </c>
      <c r="S2333" s="102">
        <v>4.5</v>
      </c>
      <c r="T2333" s="103">
        <v>400000</v>
      </c>
      <c r="U2333" s="103">
        <v>153718</v>
      </c>
      <c r="V2333" s="101">
        <f t="shared" si="7759"/>
        <v>246282</v>
      </c>
      <c r="W2333" s="101">
        <f t="shared" si="7760"/>
        <v>153718</v>
      </c>
      <c r="X2333" s="103">
        <v>2363</v>
      </c>
      <c r="Y2333" s="104">
        <f t="shared" si="7761"/>
        <v>1.5372305130173434E-2</v>
      </c>
      <c r="Z2333" s="105">
        <f t="shared" si="7762"/>
        <v>0.76174354633939911</v>
      </c>
      <c r="AA2333" s="106">
        <f t="shared" si="7763"/>
        <v>1000</v>
      </c>
      <c r="AB2333" s="107">
        <f t="shared" si="7764"/>
        <v>384.29499999999996</v>
      </c>
      <c r="AC2333" s="106">
        <f t="shared" si="7765"/>
        <v>-615.70500000000004</v>
      </c>
      <c r="AD2333" s="108">
        <f t="shared" si="7766"/>
        <v>1800</v>
      </c>
      <c r="AE2333" s="298">
        <f>IF((SUMIF($J$7:$J$1048576,J2333,$U$7:$U$1048576))&gt;(SUMIF($J$7:$J$1048576,J2333,$T$7:$T$1048576)),AD2333,(IF(O2333="cpv",(U2333*S2333),(U2333*S2333/1000))))</f>
        <v>1800</v>
      </c>
      <c r="AF2333" s="109">
        <f t="shared" si="7767"/>
        <v>0</v>
      </c>
      <c r="AG2333" s="109">
        <v>0</v>
      </c>
      <c r="AH2333" s="765">
        <f t="shared" si="7768"/>
        <v>1415.7049999999999</v>
      </c>
      <c r="AI2333" s="110">
        <f t="shared" si="7769"/>
        <v>0.78650277777777777</v>
      </c>
      <c r="AK2333"/>
    </row>
    <row r="2334" spans="1:37" ht="15" hidden="1" customHeight="1" thickBot="1" x14ac:dyDescent="0.3">
      <c r="A2334" s="328" t="s">
        <v>3263</v>
      </c>
      <c r="B2334" s="324">
        <v>2016</v>
      </c>
      <c r="C2334" s="324">
        <v>10</v>
      </c>
      <c r="D2334" s="325" t="s">
        <v>2960</v>
      </c>
      <c r="E2334" s="326">
        <v>42657</v>
      </c>
      <c r="F2334" s="326">
        <v>42674</v>
      </c>
      <c r="G2334" s="327">
        <f t="shared" ca="1" si="7757"/>
        <v>0</v>
      </c>
      <c r="H2334" s="328" t="s">
        <v>74</v>
      </c>
      <c r="I2334" s="328" t="s">
        <v>408</v>
      </c>
      <c r="J2334" s="328" t="s">
        <v>3260</v>
      </c>
      <c r="K2334" s="329" t="str">
        <f t="shared" ca="1" si="7758"/>
        <v>Completed</v>
      </c>
      <c r="L2334" s="324" t="s">
        <v>77</v>
      </c>
      <c r="M2334" s="324" t="s">
        <v>58</v>
      </c>
      <c r="N2334" s="324" t="s">
        <v>78</v>
      </c>
      <c r="O2334" s="324" t="s">
        <v>60</v>
      </c>
      <c r="P2334" s="324" t="s">
        <v>79</v>
      </c>
      <c r="Q2334" s="324" t="s">
        <v>79</v>
      </c>
      <c r="R2334" s="330">
        <v>1.25</v>
      </c>
      <c r="S2334" s="330">
        <v>4.5</v>
      </c>
      <c r="T2334" s="331">
        <v>300000</v>
      </c>
      <c r="U2334" s="331">
        <v>308909</v>
      </c>
      <c r="V2334" s="329">
        <f t="shared" si="7759"/>
        <v>0</v>
      </c>
      <c r="W2334" s="329">
        <f t="shared" si="7760"/>
        <v>300000</v>
      </c>
      <c r="X2334" s="331">
        <v>4549</v>
      </c>
      <c r="Y2334" s="332">
        <f t="shared" si="7761"/>
        <v>1.4726019636850982E-2</v>
      </c>
      <c r="Z2334" s="333">
        <f t="shared" si="7762"/>
        <v>0.2857770938667839</v>
      </c>
      <c r="AA2334" s="334">
        <f t="shared" si="7763"/>
        <v>375</v>
      </c>
      <c r="AB2334" s="335">
        <f t="shared" si="7764"/>
        <v>375</v>
      </c>
      <c r="AC2334" s="334">
        <f t="shared" si="7765"/>
        <v>0</v>
      </c>
      <c r="AD2334" s="336">
        <f t="shared" si="7766"/>
        <v>1350</v>
      </c>
      <c r="AE2334" s="337">
        <v>1300</v>
      </c>
      <c r="AF2334" s="338">
        <f t="shared" si="7767"/>
        <v>-50</v>
      </c>
      <c r="AG2334" s="338">
        <v>0</v>
      </c>
      <c r="AH2334" s="580">
        <f t="shared" si="7768"/>
        <v>925</v>
      </c>
      <c r="AI2334" s="339">
        <f t="shared" si="7769"/>
        <v>0.71153846153846156</v>
      </c>
      <c r="AK2334"/>
    </row>
    <row r="2335" spans="1:37" ht="15.75" hidden="1" customHeight="1" thickBot="1" x14ac:dyDescent="0.3">
      <c r="A2335" s="145" t="s">
        <v>3264</v>
      </c>
      <c r="B2335" s="141">
        <v>2016</v>
      </c>
      <c r="C2335" s="141">
        <v>10</v>
      </c>
      <c r="D2335" s="142" t="s">
        <v>2960</v>
      </c>
      <c r="E2335" s="143">
        <v>42660</v>
      </c>
      <c r="F2335" s="143">
        <v>42704</v>
      </c>
      <c r="G2335" s="144">
        <f t="shared" ca="1" si="7757"/>
        <v>0</v>
      </c>
      <c r="H2335" s="145" t="s">
        <v>74</v>
      </c>
      <c r="I2335" s="145" t="s">
        <v>3247</v>
      </c>
      <c r="J2335" s="145" t="s">
        <v>3265</v>
      </c>
      <c r="K2335" s="146" t="str">
        <f t="shared" ca="1" si="7758"/>
        <v>Completed</v>
      </c>
      <c r="L2335" s="141" t="s">
        <v>305</v>
      </c>
      <c r="M2335" s="141" t="s">
        <v>58</v>
      </c>
      <c r="N2335" s="141" t="s">
        <v>306</v>
      </c>
      <c r="O2335" s="141" t="s">
        <v>60</v>
      </c>
      <c r="P2335" s="141" t="s">
        <v>79</v>
      </c>
      <c r="Q2335" s="141" t="s">
        <v>79</v>
      </c>
      <c r="R2335" s="147">
        <v>3</v>
      </c>
      <c r="S2335" s="147">
        <v>7.5</v>
      </c>
      <c r="T2335" s="148">
        <v>1000000</v>
      </c>
      <c r="U2335" s="148">
        <v>500454</v>
      </c>
      <c r="V2335" s="146">
        <f t="shared" si="7759"/>
        <v>499546</v>
      </c>
      <c r="W2335" s="146">
        <f t="shared" si="7760"/>
        <v>500454</v>
      </c>
      <c r="X2335" s="148"/>
      <c r="Y2335" s="149">
        <f t="shared" si="7761"/>
        <v>0</v>
      </c>
      <c r="Z2335" s="150" t="e">
        <f t="shared" si="7762"/>
        <v>#DIV/0!</v>
      </c>
      <c r="AA2335" s="151">
        <f t="shared" si="7763"/>
        <v>3000</v>
      </c>
      <c r="AB2335" s="152">
        <f t="shared" si="7764"/>
        <v>1501.3620000000001</v>
      </c>
      <c r="AC2335" s="151">
        <f t="shared" si="7765"/>
        <v>-1498.6379999999999</v>
      </c>
      <c r="AD2335" s="153">
        <f t="shared" si="7766"/>
        <v>7500</v>
      </c>
      <c r="AE2335" s="295">
        <v>3750</v>
      </c>
      <c r="AF2335" s="154">
        <f t="shared" si="7767"/>
        <v>-3750</v>
      </c>
      <c r="AG2335" s="154">
        <v>0</v>
      </c>
      <c r="AH2335" s="405">
        <f t="shared" si="7768"/>
        <v>2248.6379999999999</v>
      </c>
      <c r="AI2335" s="155">
        <f t="shared" si="7769"/>
        <v>0.59963679999999997</v>
      </c>
      <c r="AK2335"/>
    </row>
    <row r="2336" spans="1:37" ht="15" hidden="1" customHeight="1" x14ac:dyDescent="0.3">
      <c r="A2336" s="96" t="s">
        <v>3266</v>
      </c>
      <c r="B2336" s="97">
        <v>2016</v>
      </c>
      <c r="C2336" s="97">
        <v>10</v>
      </c>
      <c r="D2336" s="98" t="s">
        <v>2960</v>
      </c>
      <c r="E2336" s="99">
        <v>42660</v>
      </c>
      <c r="F2336" s="99">
        <v>42674</v>
      </c>
      <c r="G2336" s="100">
        <f t="shared" ca="1" si="7757"/>
        <v>0</v>
      </c>
      <c r="H2336" s="96" t="s">
        <v>54</v>
      </c>
      <c r="I2336" s="96" t="s">
        <v>55</v>
      </c>
      <c r="J2336" s="96" t="s">
        <v>3268</v>
      </c>
      <c r="K2336" s="101" t="str">
        <f t="shared" ca="1" si="7758"/>
        <v>Completed</v>
      </c>
      <c r="L2336" s="97" t="s">
        <v>2135</v>
      </c>
      <c r="M2336" s="97" t="s">
        <v>58</v>
      </c>
      <c r="N2336" s="97" t="s">
        <v>108</v>
      </c>
      <c r="O2336" s="97" t="s">
        <v>109</v>
      </c>
      <c r="P2336" s="97" t="s">
        <v>100</v>
      </c>
      <c r="Q2336" s="97" t="s">
        <v>101</v>
      </c>
      <c r="R2336" s="102">
        <v>0.01</v>
      </c>
      <c r="S2336" s="102">
        <v>0.04</v>
      </c>
      <c r="T2336" s="103">
        <v>100000</v>
      </c>
      <c r="U2336" s="103">
        <v>34710</v>
      </c>
      <c r="V2336" s="101">
        <f t="shared" si="7759"/>
        <v>65290</v>
      </c>
      <c r="W2336" s="101">
        <f t="shared" si="7760"/>
        <v>34710</v>
      </c>
      <c r="X2336" s="103">
        <v>12695</v>
      </c>
      <c r="Y2336" s="104">
        <f t="shared" si="7761"/>
        <v>0.36574474214923652</v>
      </c>
      <c r="Z2336" s="105">
        <f t="shared" si="7762"/>
        <v>4.6388341866876723E-2</v>
      </c>
      <c r="AA2336" s="106">
        <f t="shared" si="7763"/>
        <v>1000</v>
      </c>
      <c r="AB2336" s="107">
        <f t="shared" si="7764"/>
        <v>347.1</v>
      </c>
      <c r="AC2336" s="106">
        <f t="shared" si="7765"/>
        <v>-652.9</v>
      </c>
      <c r="AD2336" s="108">
        <f t="shared" si="7766"/>
        <v>4000</v>
      </c>
      <c r="AE2336" s="298">
        <v>588.9</v>
      </c>
      <c r="AF2336" s="109">
        <f t="shared" si="7767"/>
        <v>-3411.1</v>
      </c>
      <c r="AG2336" s="109">
        <v>0</v>
      </c>
      <c r="AH2336" s="765">
        <f t="shared" si="7768"/>
        <v>241.79999999999995</v>
      </c>
      <c r="AI2336" s="110">
        <f t="shared" si="7769"/>
        <v>0.41059602649006616</v>
      </c>
      <c r="AK2336"/>
    </row>
    <row r="2337" spans="1:37" ht="15" hidden="1" customHeight="1" thickBot="1" x14ac:dyDescent="0.3">
      <c r="A2337" s="328" t="s">
        <v>3267</v>
      </c>
      <c r="B2337" s="324">
        <v>2016</v>
      </c>
      <c r="C2337" s="324">
        <v>10</v>
      </c>
      <c r="D2337" s="325" t="s">
        <v>2960</v>
      </c>
      <c r="E2337" s="326">
        <v>42660</v>
      </c>
      <c r="F2337" s="326">
        <v>42674</v>
      </c>
      <c r="G2337" s="327">
        <f t="shared" ca="1" si="7757"/>
        <v>0</v>
      </c>
      <c r="H2337" s="328" t="s">
        <v>54</v>
      </c>
      <c r="I2337" s="328" t="s">
        <v>55</v>
      </c>
      <c r="J2337" s="328" t="s">
        <v>3268</v>
      </c>
      <c r="K2337" s="329" t="str">
        <f t="shared" ca="1" si="7758"/>
        <v>Completed</v>
      </c>
      <c r="L2337" s="324" t="s">
        <v>92</v>
      </c>
      <c r="M2337" s="324" t="s">
        <v>58</v>
      </c>
      <c r="N2337" s="324" t="s">
        <v>108</v>
      </c>
      <c r="O2337" s="324" t="s">
        <v>109</v>
      </c>
      <c r="P2337" s="324" t="s">
        <v>100</v>
      </c>
      <c r="Q2337" s="324" t="s">
        <v>101</v>
      </c>
      <c r="R2337" s="330">
        <v>1.2E-2</v>
      </c>
      <c r="S2337" s="330">
        <v>0.04</v>
      </c>
      <c r="T2337" s="331">
        <v>75000</v>
      </c>
      <c r="U2337" s="331">
        <v>0</v>
      </c>
      <c r="V2337" s="329">
        <f t="shared" si="7759"/>
        <v>75000</v>
      </c>
      <c r="W2337" s="329">
        <f t="shared" si="7760"/>
        <v>0</v>
      </c>
      <c r="X2337" s="331">
        <v>0</v>
      </c>
      <c r="Y2337" s="332" t="e">
        <f t="shared" si="7761"/>
        <v>#DIV/0!</v>
      </c>
      <c r="Z2337" s="333" t="e">
        <f t="shared" si="7762"/>
        <v>#DIV/0!</v>
      </c>
      <c r="AA2337" s="334">
        <f t="shared" si="7763"/>
        <v>900</v>
      </c>
      <c r="AB2337" s="335">
        <f t="shared" si="7764"/>
        <v>0</v>
      </c>
      <c r="AC2337" s="334">
        <f t="shared" si="7765"/>
        <v>-900</v>
      </c>
      <c r="AD2337" s="336">
        <f t="shared" si="7766"/>
        <v>3000</v>
      </c>
      <c r="AE2337" s="337">
        <f>IF((SUMIF($J$7:$J$1048576,J2337,$U$7:$U$1048576))&gt;(SUMIF($J$7:$J$1048576,J2337,$T$7:$T$1048576)),AD2337,(IF(O2337="cpv",(U2337*S2337),(U2337*S2337/1000))))</f>
        <v>0</v>
      </c>
      <c r="AF2337" s="338">
        <f t="shared" si="7767"/>
        <v>-3000</v>
      </c>
      <c r="AG2337" s="338">
        <v>0</v>
      </c>
      <c r="AH2337" s="580">
        <f t="shared" si="7768"/>
        <v>0</v>
      </c>
      <c r="AI2337" s="339" t="e">
        <f t="shared" si="7769"/>
        <v>#DIV/0!</v>
      </c>
      <c r="AK2337"/>
    </row>
    <row r="2338" spans="1:37" ht="15" hidden="1" customHeight="1" x14ac:dyDescent="0.3">
      <c r="A2338" s="115" t="s">
        <v>3269</v>
      </c>
      <c r="B2338" s="111">
        <v>2016</v>
      </c>
      <c r="C2338" s="111">
        <v>10</v>
      </c>
      <c r="D2338" s="112" t="s">
        <v>2960</v>
      </c>
      <c r="E2338" s="113">
        <v>42661</v>
      </c>
      <c r="F2338" s="113">
        <v>42674</v>
      </c>
      <c r="G2338" s="114">
        <f t="shared" ca="1" si="7757"/>
        <v>0</v>
      </c>
      <c r="H2338" s="115" t="s">
        <v>74</v>
      </c>
      <c r="I2338" s="115" t="s">
        <v>825</v>
      </c>
      <c r="J2338" s="115" t="s">
        <v>3272</v>
      </c>
      <c r="K2338" s="116" t="str">
        <f t="shared" ca="1" si="7758"/>
        <v>Completed</v>
      </c>
      <c r="L2338" s="111" t="s">
        <v>64</v>
      </c>
      <c r="M2338" s="111" t="s">
        <v>58</v>
      </c>
      <c r="N2338" s="111" t="s">
        <v>59</v>
      </c>
      <c r="O2338" s="111" t="s">
        <v>60</v>
      </c>
      <c r="P2338" s="111" t="s">
        <v>61</v>
      </c>
      <c r="Q2338" s="111" t="s">
        <v>62</v>
      </c>
      <c r="R2338" s="117">
        <v>0.2</v>
      </c>
      <c r="S2338" s="117">
        <v>1.8</v>
      </c>
      <c r="T2338" s="118">
        <v>1000000</v>
      </c>
      <c r="U2338" s="118">
        <v>1000740</v>
      </c>
      <c r="V2338" s="116">
        <f t="shared" si="7759"/>
        <v>0</v>
      </c>
      <c r="W2338" s="116">
        <f t="shared" si="7760"/>
        <v>1000000</v>
      </c>
      <c r="X2338" s="118">
        <v>469</v>
      </c>
      <c r="Y2338" s="119">
        <f t="shared" si="7761"/>
        <v>4.6865319663449046E-4</v>
      </c>
      <c r="Z2338" s="120">
        <f t="shared" si="7762"/>
        <v>2.9909198294243065</v>
      </c>
      <c r="AA2338" s="121">
        <f t="shared" si="7763"/>
        <v>200</v>
      </c>
      <c r="AB2338" s="122">
        <f t="shared" si="7764"/>
        <v>200</v>
      </c>
      <c r="AC2338" s="121">
        <f t="shared" si="7765"/>
        <v>0</v>
      </c>
      <c r="AD2338" s="123">
        <f t="shared" si="7766"/>
        <v>1800</v>
      </c>
      <c r="AE2338" s="293">
        <v>1402.7413999999997</v>
      </c>
      <c r="AF2338" s="124">
        <f t="shared" si="7767"/>
        <v>-397.25860000000034</v>
      </c>
      <c r="AG2338" s="124">
        <v>0</v>
      </c>
      <c r="AH2338" s="764">
        <f t="shared" si="7768"/>
        <v>1202.7413999999997</v>
      </c>
      <c r="AI2338" s="125">
        <f t="shared" si="7769"/>
        <v>0.85742204514673903</v>
      </c>
      <c r="AK2338"/>
    </row>
    <row r="2339" spans="1:37" ht="15" hidden="1" customHeight="1" x14ac:dyDescent="0.3">
      <c r="A2339" s="96" t="s">
        <v>3270</v>
      </c>
      <c r="B2339" s="97">
        <v>2016</v>
      </c>
      <c r="C2339" s="97">
        <v>10</v>
      </c>
      <c r="D2339" s="98" t="s">
        <v>2960</v>
      </c>
      <c r="E2339" s="99">
        <v>42661</v>
      </c>
      <c r="F2339" s="99">
        <v>42674</v>
      </c>
      <c r="G2339" s="100">
        <f t="shared" ref="G2339" ca="1" si="7770">IF($N$1&gt;F2339,0,(F2339-$N$1))</f>
        <v>0</v>
      </c>
      <c r="H2339" s="96" t="s">
        <v>74</v>
      </c>
      <c r="I2339" s="96" t="s">
        <v>825</v>
      </c>
      <c r="J2339" s="96" t="s">
        <v>3272</v>
      </c>
      <c r="K2339" s="101" t="str">
        <f t="shared" ref="K2339" ca="1" si="7771">IF(F2339=0,$L$3,(IF(G2339=0,$L$1,$L$2)))</f>
        <v>Completed</v>
      </c>
      <c r="L2339" s="97" t="s">
        <v>175</v>
      </c>
      <c r="M2339" s="97" t="s">
        <v>58</v>
      </c>
      <c r="N2339" s="97" t="s">
        <v>59</v>
      </c>
      <c r="O2339" s="97" t="s">
        <v>60</v>
      </c>
      <c r="P2339" s="97" t="s">
        <v>61</v>
      </c>
      <c r="Q2339" s="97" t="s">
        <v>62</v>
      </c>
      <c r="R2339" s="102">
        <v>1</v>
      </c>
      <c r="S2339" s="102">
        <v>1.8</v>
      </c>
      <c r="T2339" s="103">
        <v>1000000</v>
      </c>
      <c r="U2339" s="103">
        <v>995099</v>
      </c>
      <c r="V2339" s="101">
        <f t="shared" ref="V2339" si="7772">IF(U2339&gt;T2339,0,T2339-U2339)</f>
        <v>4901</v>
      </c>
      <c r="W2339" s="101">
        <f t="shared" ref="W2339" si="7773">IF(U2339&gt;T2339,T2339,U2339)</f>
        <v>995099</v>
      </c>
      <c r="X2339" s="103">
        <v>525</v>
      </c>
      <c r="Y2339" s="104">
        <f t="shared" ref="Y2339" si="7774">X2339/U2339</f>
        <v>5.275856975034645E-4</v>
      </c>
      <c r="Z2339" s="105">
        <f t="shared" ref="Z2339" si="7775">AE2339/X2339</f>
        <v>3.4117679999999999</v>
      </c>
      <c r="AA2339" s="106">
        <f t="shared" ref="AA2339" si="7776">IF(O2339="cpv",(T2339*R2339),(T2339/1000*R2339))</f>
        <v>1000</v>
      </c>
      <c r="AB2339" s="107">
        <v>42.634285098490601</v>
      </c>
      <c r="AC2339" s="106">
        <f t="shared" ref="AC2339" si="7777">AB2339-AA2339</f>
        <v>-957.36571490150936</v>
      </c>
      <c r="AD2339" s="108">
        <f t="shared" ref="AD2339" si="7778">IF(O2339="cpv",(T2339*S2339),(T2339/1000*S2339))</f>
        <v>1800</v>
      </c>
      <c r="AE2339" s="298">
        <f t="shared" ref="AE2339:AE2348" si="7779">IF((SUMIF($J$7:$J$1048576,J2339,$U$7:$U$1048576))&gt;(SUMIF($J$7:$J$1048576,J2339,$T$7:$T$1048576)),AD2339,(IF(O2339="cpv",(U2339*S2339),(U2339*S2339/1000))))</f>
        <v>1791.1782000000001</v>
      </c>
      <c r="AF2339" s="109">
        <f t="shared" ref="AF2339" si="7780">AE2339-AD2339</f>
        <v>-8.8217999999999392</v>
      </c>
      <c r="AG2339" s="109">
        <v>0</v>
      </c>
      <c r="AH2339" s="765">
        <f t="shared" ref="AH2339" si="7781">AE2339-AB2339-AG2339</f>
        <v>1748.5439149015094</v>
      </c>
      <c r="AI2339" s="110">
        <f t="shared" ref="AI2339" si="7782">AH2339/AE2339</f>
        <v>0.97619763064418119</v>
      </c>
      <c r="AK2339"/>
    </row>
    <row r="2340" spans="1:37" ht="15" hidden="1" customHeight="1" x14ac:dyDescent="0.3">
      <c r="A2340" s="96" t="s">
        <v>3460</v>
      </c>
      <c r="B2340" s="97">
        <v>2016</v>
      </c>
      <c r="C2340" s="97">
        <v>10</v>
      </c>
      <c r="D2340" s="98" t="s">
        <v>2960</v>
      </c>
      <c r="E2340" s="99">
        <v>42661</v>
      </c>
      <c r="F2340" s="99">
        <v>42674</v>
      </c>
      <c r="G2340" s="100">
        <f t="shared" ref="G2340:G2344" ca="1" si="7783">IF($N$1&gt;F2340,0,(F2340-$N$1))</f>
        <v>0</v>
      </c>
      <c r="H2340" s="96" t="s">
        <v>74</v>
      </c>
      <c r="I2340" s="96" t="s">
        <v>825</v>
      </c>
      <c r="J2340" s="96" t="s">
        <v>3272</v>
      </c>
      <c r="K2340" s="101" t="str">
        <f t="shared" ref="K2340:K2344" ca="1" si="7784">IF(F2340=0,$L$3,(IF(G2340=0,$L$1,$L$2)))</f>
        <v>Completed</v>
      </c>
      <c r="L2340" s="97" t="s">
        <v>1372</v>
      </c>
      <c r="M2340" s="97" t="s">
        <v>58</v>
      </c>
      <c r="N2340" s="97" t="s">
        <v>59</v>
      </c>
      <c r="O2340" s="97" t="s">
        <v>60</v>
      </c>
      <c r="P2340" s="97" t="s">
        <v>61</v>
      </c>
      <c r="Q2340" s="97" t="s">
        <v>62</v>
      </c>
      <c r="R2340" s="102">
        <v>0</v>
      </c>
      <c r="S2340" s="102">
        <v>1.8</v>
      </c>
      <c r="T2340" s="103">
        <v>0</v>
      </c>
      <c r="U2340" s="103">
        <v>0</v>
      </c>
      <c r="V2340" s="101">
        <f t="shared" ref="V2340:V2344" si="7785">IF(U2340&gt;T2340,0,T2340-U2340)</f>
        <v>0</v>
      </c>
      <c r="W2340" s="101">
        <f t="shared" ref="W2340:W2344" si="7786">IF(U2340&gt;T2340,T2340,U2340)</f>
        <v>0</v>
      </c>
      <c r="X2340" s="103"/>
      <c r="Y2340" s="104" t="e">
        <f t="shared" ref="Y2340:Y2344" si="7787">X2340/U2340</f>
        <v>#DIV/0!</v>
      </c>
      <c r="Z2340" s="105" t="e">
        <f t="shared" ref="Z2340:Z2344" si="7788">AE2340/X2340</f>
        <v>#DIV/0!</v>
      </c>
      <c r="AA2340" s="106">
        <f t="shared" ref="AA2340:AA2344" si="7789">IF(O2340="cpv",(T2340*R2340),(T2340/1000*R2340))</f>
        <v>0</v>
      </c>
      <c r="AB2340" s="107">
        <v>860.39462770381897</v>
      </c>
      <c r="AC2340" s="106">
        <f t="shared" ref="AC2340:AC2344" si="7790">AB2340-AA2340</f>
        <v>860.39462770381897</v>
      </c>
      <c r="AD2340" s="108">
        <f t="shared" ref="AD2340:AD2344" si="7791">IF(O2340="cpv",(T2340*S2340),(T2340/1000*S2340))</f>
        <v>0</v>
      </c>
      <c r="AE2340" s="298">
        <f t="shared" si="7779"/>
        <v>0</v>
      </c>
      <c r="AF2340" s="109">
        <f t="shared" ref="AF2340:AF2344" si="7792">AE2340-AD2340</f>
        <v>0</v>
      </c>
      <c r="AG2340" s="109">
        <v>0</v>
      </c>
      <c r="AH2340" s="765">
        <f t="shared" ref="AH2340:AH2344" si="7793">AE2340-AB2340-AG2340</f>
        <v>-860.39462770381897</v>
      </c>
      <c r="AI2340" s="110" t="e">
        <f t="shared" ref="AI2340:AI2344" si="7794">AH2340/AE2340</f>
        <v>#DIV/0!</v>
      </c>
      <c r="AK2340"/>
    </row>
    <row r="2341" spans="1:37" ht="15" hidden="1" customHeight="1" x14ac:dyDescent="0.3">
      <c r="A2341" s="96" t="s">
        <v>3463</v>
      </c>
      <c r="B2341" s="97">
        <v>2016</v>
      </c>
      <c r="C2341" s="97">
        <v>10</v>
      </c>
      <c r="D2341" s="98" t="s">
        <v>2960</v>
      </c>
      <c r="E2341" s="99">
        <v>42661</v>
      </c>
      <c r="F2341" s="99">
        <v>42674</v>
      </c>
      <c r="G2341" s="100">
        <f t="shared" ca="1" si="7783"/>
        <v>0</v>
      </c>
      <c r="H2341" s="96" t="s">
        <v>74</v>
      </c>
      <c r="I2341" s="96" t="s">
        <v>825</v>
      </c>
      <c r="J2341" s="96" t="s">
        <v>3272</v>
      </c>
      <c r="K2341" s="101" t="str">
        <f t="shared" ca="1" si="7784"/>
        <v>Completed</v>
      </c>
      <c r="L2341" s="97" t="s">
        <v>2943</v>
      </c>
      <c r="M2341" s="97" t="s">
        <v>58</v>
      </c>
      <c r="N2341" s="97" t="s">
        <v>59</v>
      </c>
      <c r="O2341" s="97" t="s">
        <v>60</v>
      </c>
      <c r="P2341" s="97" t="s">
        <v>61</v>
      </c>
      <c r="Q2341" s="97" t="s">
        <v>62</v>
      </c>
      <c r="R2341" s="102">
        <v>0</v>
      </c>
      <c r="S2341" s="102">
        <v>1.8</v>
      </c>
      <c r="T2341" s="103">
        <v>0</v>
      </c>
      <c r="U2341" s="103">
        <v>0</v>
      </c>
      <c r="V2341" s="101">
        <f t="shared" si="7785"/>
        <v>0</v>
      </c>
      <c r="W2341" s="101">
        <f t="shared" si="7786"/>
        <v>0</v>
      </c>
      <c r="X2341" s="103"/>
      <c r="Y2341" s="104" t="e">
        <f t="shared" si="7787"/>
        <v>#DIV/0!</v>
      </c>
      <c r="Z2341" s="105" t="e">
        <f t="shared" si="7788"/>
        <v>#DIV/0!</v>
      </c>
      <c r="AA2341" s="106">
        <f t="shared" si="7789"/>
        <v>0</v>
      </c>
      <c r="AB2341" s="107">
        <v>88.647512743336577</v>
      </c>
      <c r="AC2341" s="106">
        <f t="shared" si="7790"/>
        <v>88.647512743336577</v>
      </c>
      <c r="AD2341" s="108">
        <f t="shared" si="7791"/>
        <v>0</v>
      </c>
      <c r="AE2341" s="298">
        <f t="shared" si="7779"/>
        <v>0</v>
      </c>
      <c r="AF2341" s="109">
        <f t="shared" si="7792"/>
        <v>0</v>
      </c>
      <c r="AG2341" s="109">
        <v>0</v>
      </c>
      <c r="AH2341" s="765">
        <f t="shared" si="7793"/>
        <v>-88.647512743336577</v>
      </c>
      <c r="AI2341" s="110" t="e">
        <f t="shared" si="7794"/>
        <v>#DIV/0!</v>
      </c>
      <c r="AK2341"/>
    </row>
    <row r="2342" spans="1:37" ht="15" hidden="1" customHeight="1" x14ac:dyDescent="0.3">
      <c r="A2342" s="96" t="s">
        <v>3489</v>
      </c>
      <c r="B2342" s="97">
        <v>2016</v>
      </c>
      <c r="C2342" s="97">
        <v>10</v>
      </c>
      <c r="D2342" s="98" t="s">
        <v>2960</v>
      </c>
      <c r="E2342" s="99">
        <v>42661</v>
      </c>
      <c r="F2342" s="99">
        <v>42674</v>
      </c>
      <c r="G2342" s="100">
        <f t="shared" ca="1" si="7783"/>
        <v>0</v>
      </c>
      <c r="H2342" s="96" t="s">
        <v>74</v>
      </c>
      <c r="I2342" s="96" t="s">
        <v>825</v>
      </c>
      <c r="J2342" s="96" t="s">
        <v>3272</v>
      </c>
      <c r="K2342" s="101" t="str">
        <f t="shared" ca="1" si="7784"/>
        <v>Completed</v>
      </c>
      <c r="L2342" s="97" t="s">
        <v>2943</v>
      </c>
      <c r="M2342" s="97" t="s">
        <v>58</v>
      </c>
      <c r="N2342" s="97" t="s">
        <v>59</v>
      </c>
      <c r="O2342" s="97" t="s">
        <v>60</v>
      </c>
      <c r="P2342" s="97" t="s">
        <v>61</v>
      </c>
      <c r="Q2342" s="97" t="s">
        <v>62</v>
      </c>
      <c r="R2342" s="102">
        <v>0</v>
      </c>
      <c r="S2342" s="102">
        <v>1.8</v>
      </c>
      <c r="T2342" s="103">
        <v>0</v>
      </c>
      <c r="U2342" s="103">
        <v>0</v>
      </c>
      <c r="V2342" s="101">
        <f t="shared" si="7785"/>
        <v>0</v>
      </c>
      <c r="W2342" s="101">
        <f t="shared" si="7786"/>
        <v>0</v>
      </c>
      <c r="X2342" s="103"/>
      <c r="Y2342" s="104" t="e">
        <f t="shared" si="7787"/>
        <v>#DIV/0!</v>
      </c>
      <c r="Z2342" s="105" t="e">
        <f t="shared" si="7788"/>
        <v>#DIV/0!</v>
      </c>
      <c r="AA2342" s="106">
        <f t="shared" si="7789"/>
        <v>0</v>
      </c>
      <c r="AB2342" s="107">
        <v>38.205306252499092</v>
      </c>
      <c r="AC2342" s="106">
        <f t="shared" si="7790"/>
        <v>38.205306252499092</v>
      </c>
      <c r="AD2342" s="108">
        <f t="shared" si="7791"/>
        <v>0</v>
      </c>
      <c r="AE2342" s="298">
        <f t="shared" si="7779"/>
        <v>0</v>
      </c>
      <c r="AF2342" s="109">
        <f t="shared" si="7792"/>
        <v>0</v>
      </c>
      <c r="AG2342" s="109">
        <v>0</v>
      </c>
      <c r="AH2342" s="765">
        <f t="shared" si="7793"/>
        <v>-38.205306252499092</v>
      </c>
      <c r="AI2342" s="110" t="e">
        <f t="shared" si="7794"/>
        <v>#DIV/0!</v>
      </c>
      <c r="AK2342"/>
    </row>
    <row r="2343" spans="1:37" ht="15" hidden="1" customHeight="1" x14ac:dyDescent="0.3">
      <c r="A2343" s="96" t="s">
        <v>3461</v>
      </c>
      <c r="B2343" s="97">
        <v>2016</v>
      </c>
      <c r="C2343" s="97">
        <v>10</v>
      </c>
      <c r="D2343" s="98" t="s">
        <v>2960</v>
      </c>
      <c r="E2343" s="99">
        <v>42661</v>
      </c>
      <c r="F2343" s="99">
        <v>42674</v>
      </c>
      <c r="G2343" s="100">
        <f t="shared" ca="1" si="7783"/>
        <v>0</v>
      </c>
      <c r="H2343" s="96" t="s">
        <v>74</v>
      </c>
      <c r="I2343" s="96" t="s">
        <v>825</v>
      </c>
      <c r="J2343" s="96" t="s">
        <v>3272</v>
      </c>
      <c r="K2343" s="101" t="str">
        <f t="shared" ca="1" si="7784"/>
        <v>Completed</v>
      </c>
      <c r="L2343" s="97" t="s">
        <v>2917</v>
      </c>
      <c r="M2343" s="97" t="s">
        <v>58</v>
      </c>
      <c r="N2343" s="97" t="s">
        <v>59</v>
      </c>
      <c r="O2343" s="97" t="s">
        <v>60</v>
      </c>
      <c r="P2343" s="97" t="s">
        <v>61</v>
      </c>
      <c r="Q2343" s="97" t="s">
        <v>62</v>
      </c>
      <c r="R2343" s="102">
        <v>0</v>
      </c>
      <c r="S2343" s="102">
        <v>1.8</v>
      </c>
      <c r="T2343" s="103">
        <v>0</v>
      </c>
      <c r="U2343" s="103">
        <v>0</v>
      </c>
      <c r="V2343" s="101">
        <f t="shared" si="7785"/>
        <v>0</v>
      </c>
      <c r="W2343" s="101">
        <f t="shared" si="7786"/>
        <v>0</v>
      </c>
      <c r="X2343" s="103"/>
      <c r="Y2343" s="104" t="e">
        <f t="shared" si="7787"/>
        <v>#DIV/0!</v>
      </c>
      <c r="Z2343" s="105" t="e">
        <f t="shared" si="7788"/>
        <v>#DIV/0!</v>
      </c>
      <c r="AA2343" s="106">
        <f t="shared" si="7789"/>
        <v>0</v>
      </c>
      <c r="AB2343" s="107">
        <v>12.521129886768039</v>
      </c>
      <c r="AC2343" s="106">
        <f t="shared" si="7790"/>
        <v>12.521129886768039</v>
      </c>
      <c r="AD2343" s="108">
        <f t="shared" si="7791"/>
        <v>0</v>
      </c>
      <c r="AE2343" s="298">
        <f t="shared" si="7779"/>
        <v>0</v>
      </c>
      <c r="AF2343" s="109">
        <f t="shared" si="7792"/>
        <v>0</v>
      </c>
      <c r="AG2343" s="109">
        <v>0</v>
      </c>
      <c r="AH2343" s="765">
        <f t="shared" si="7793"/>
        <v>-12.521129886768039</v>
      </c>
      <c r="AI2343" s="110" t="e">
        <f t="shared" si="7794"/>
        <v>#DIV/0!</v>
      </c>
      <c r="AK2343"/>
    </row>
    <row r="2344" spans="1:37" ht="15" hidden="1" customHeight="1" x14ac:dyDescent="0.3">
      <c r="A2344" s="96" t="s">
        <v>3462</v>
      </c>
      <c r="B2344" s="97">
        <v>2016</v>
      </c>
      <c r="C2344" s="97">
        <v>10</v>
      </c>
      <c r="D2344" s="98" t="s">
        <v>2960</v>
      </c>
      <c r="E2344" s="99">
        <v>42661</v>
      </c>
      <c r="F2344" s="99">
        <v>42674</v>
      </c>
      <c r="G2344" s="100">
        <f t="shared" ca="1" si="7783"/>
        <v>0</v>
      </c>
      <c r="H2344" s="96" t="s">
        <v>74</v>
      </c>
      <c r="I2344" s="96" t="s">
        <v>825</v>
      </c>
      <c r="J2344" s="96" t="s">
        <v>3272</v>
      </c>
      <c r="K2344" s="101" t="str">
        <f t="shared" ca="1" si="7784"/>
        <v>Completed</v>
      </c>
      <c r="L2344" s="97" t="s">
        <v>2914</v>
      </c>
      <c r="M2344" s="97" t="s">
        <v>58</v>
      </c>
      <c r="N2344" s="97" t="s">
        <v>59</v>
      </c>
      <c r="O2344" s="97" t="s">
        <v>60</v>
      </c>
      <c r="P2344" s="97" t="s">
        <v>61</v>
      </c>
      <c r="Q2344" s="97" t="s">
        <v>62</v>
      </c>
      <c r="R2344" s="102">
        <v>0</v>
      </c>
      <c r="S2344" s="102">
        <v>1.8</v>
      </c>
      <c r="T2344" s="103">
        <v>0</v>
      </c>
      <c r="U2344" s="103">
        <v>0</v>
      </c>
      <c r="V2344" s="101">
        <f t="shared" si="7785"/>
        <v>0</v>
      </c>
      <c r="W2344" s="101">
        <f t="shared" si="7786"/>
        <v>0</v>
      </c>
      <c r="X2344" s="103"/>
      <c r="Y2344" s="104" t="e">
        <f t="shared" si="7787"/>
        <v>#DIV/0!</v>
      </c>
      <c r="Z2344" s="105" t="e">
        <f t="shared" si="7788"/>
        <v>#DIV/0!</v>
      </c>
      <c r="AA2344" s="106">
        <f t="shared" si="7789"/>
        <v>0</v>
      </c>
      <c r="AB2344" s="107">
        <v>52.171374528200175</v>
      </c>
      <c r="AC2344" s="106">
        <f t="shared" si="7790"/>
        <v>52.171374528200175</v>
      </c>
      <c r="AD2344" s="108">
        <f t="shared" si="7791"/>
        <v>0</v>
      </c>
      <c r="AE2344" s="298">
        <f t="shared" si="7779"/>
        <v>0</v>
      </c>
      <c r="AF2344" s="109">
        <f t="shared" si="7792"/>
        <v>0</v>
      </c>
      <c r="AG2344" s="109">
        <v>0</v>
      </c>
      <c r="AH2344" s="765">
        <f t="shared" si="7793"/>
        <v>-52.171374528200175</v>
      </c>
      <c r="AI2344" s="110" t="e">
        <f t="shared" si="7794"/>
        <v>#DIV/0!</v>
      </c>
      <c r="AK2344"/>
    </row>
    <row r="2345" spans="1:37" ht="15" hidden="1" customHeight="1" x14ac:dyDescent="0.3">
      <c r="A2345" s="96" t="s">
        <v>3406</v>
      </c>
      <c r="B2345" s="97">
        <v>2016</v>
      </c>
      <c r="C2345" s="97">
        <v>10</v>
      </c>
      <c r="D2345" s="98" t="s">
        <v>2960</v>
      </c>
      <c r="E2345" s="99">
        <v>42661</v>
      </c>
      <c r="F2345" s="99">
        <v>42674</v>
      </c>
      <c r="G2345" s="100">
        <f t="shared" ca="1" si="7757"/>
        <v>0</v>
      </c>
      <c r="H2345" s="96" t="s">
        <v>74</v>
      </c>
      <c r="I2345" s="96" t="s">
        <v>825</v>
      </c>
      <c r="J2345" s="96" t="s">
        <v>3272</v>
      </c>
      <c r="K2345" s="101" t="str">
        <f t="shared" ca="1" si="7758"/>
        <v>Completed</v>
      </c>
      <c r="L2345" s="97" t="s">
        <v>155</v>
      </c>
      <c r="M2345" s="97" t="s">
        <v>58</v>
      </c>
      <c r="N2345" s="97" t="s">
        <v>59</v>
      </c>
      <c r="O2345" s="97" t="s">
        <v>42</v>
      </c>
      <c r="P2345" s="97" t="s">
        <v>61</v>
      </c>
      <c r="Q2345" s="97" t="s">
        <v>62</v>
      </c>
      <c r="R2345" s="102">
        <v>0.3</v>
      </c>
      <c r="S2345" s="102">
        <v>1.8</v>
      </c>
      <c r="T2345" s="103">
        <v>3333</v>
      </c>
      <c r="U2345" s="103">
        <v>3331</v>
      </c>
      <c r="V2345" s="101">
        <f t="shared" si="7759"/>
        <v>2</v>
      </c>
      <c r="W2345" s="101">
        <f t="shared" si="7760"/>
        <v>3331</v>
      </c>
      <c r="X2345" s="103"/>
      <c r="Y2345" s="104">
        <f t="shared" si="7761"/>
        <v>0</v>
      </c>
      <c r="Z2345" s="105" t="e">
        <f t="shared" si="7762"/>
        <v>#DIV/0!</v>
      </c>
      <c r="AA2345" s="106">
        <f t="shared" si="7763"/>
        <v>0.99990000000000001</v>
      </c>
      <c r="AB2345" s="107">
        <v>1000</v>
      </c>
      <c r="AC2345" s="106">
        <f t="shared" si="7765"/>
        <v>999.00009999999997</v>
      </c>
      <c r="AD2345" s="108">
        <f t="shared" si="7766"/>
        <v>5.9994000000000005</v>
      </c>
      <c r="AE2345" s="298">
        <f t="shared" si="7779"/>
        <v>5.9958</v>
      </c>
      <c r="AF2345" s="109">
        <f t="shared" si="7767"/>
        <v>-3.6000000000004917E-3</v>
      </c>
      <c r="AG2345" s="109">
        <v>0</v>
      </c>
      <c r="AH2345" s="765">
        <f t="shared" si="7768"/>
        <v>-994.00419999999997</v>
      </c>
      <c r="AI2345" s="110">
        <f t="shared" si="7769"/>
        <v>-165.7834150572067</v>
      </c>
      <c r="AK2345"/>
    </row>
    <row r="2346" spans="1:37" ht="15.75" hidden="1" customHeight="1" thickBot="1" x14ac:dyDescent="0.3">
      <c r="A2346" s="156" t="s">
        <v>3271</v>
      </c>
      <c r="B2346" s="157">
        <v>2016</v>
      </c>
      <c r="C2346" s="157">
        <v>10</v>
      </c>
      <c r="D2346" s="342" t="s">
        <v>2960</v>
      </c>
      <c r="E2346" s="159">
        <v>42661</v>
      </c>
      <c r="F2346" s="159">
        <v>42674</v>
      </c>
      <c r="G2346" s="343">
        <f t="shared" ca="1" si="7757"/>
        <v>0</v>
      </c>
      <c r="H2346" s="156" t="s">
        <v>74</v>
      </c>
      <c r="I2346" s="156" t="s">
        <v>825</v>
      </c>
      <c r="J2346" s="156" t="s">
        <v>3272</v>
      </c>
      <c r="K2346" s="344" t="str">
        <f t="shared" ca="1" si="7758"/>
        <v>Completed</v>
      </c>
      <c r="L2346" s="157" t="s">
        <v>57</v>
      </c>
      <c r="M2346" s="157" t="s">
        <v>58</v>
      </c>
      <c r="N2346" s="157" t="s">
        <v>59</v>
      </c>
      <c r="O2346" s="157" t="s">
        <v>60</v>
      </c>
      <c r="P2346" s="157" t="s">
        <v>61</v>
      </c>
      <c r="Q2346" s="157" t="s">
        <v>62</v>
      </c>
      <c r="R2346" s="158">
        <v>0.5</v>
      </c>
      <c r="S2346" s="158">
        <v>1.8</v>
      </c>
      <c r="T2346" s="345">
        <v>1000000</v>
      </c>
      <c r="U2346" s="345">
        <v>1000047</v>
      </c>
      <c r="V2346" s="344">
        <f t="shared" si="7759"/>
        <v>0</v>
      </c>
      <c r="W2346" s="344">
        <f t="shared" si="7760"/>
        <v>1000000</v>
      </c>
      <c r="X2346" s="345"/>
      <c r="Y2346" s="346">
        <f t="shared" si="7761"/>
        <v>0</v>
      </c>
      <c r="Z2346" s="347" t="e">
        <f t="shared" si="7762"/>
        <v>#DIV/0!</v>
      </c>
      <c r="AA2346" s="348">
        <f t="shared" si="7763"/>
        <v>500</v>
      </c>
      <c r="AB2346" s="349">
        <f t="shared" si="7764"/>
        <v>500</v>
      </c>
      <c r="AC2346" s="348">
        <f t="shared" si="7765"/>
        <v>0</v>
      </c>
      <c r="AD2346" s="350">
        <f t="shared" si="7766"/>
        <v>1800</v>
      </c>
      <c r="AE2346" s="351">
        <f t="shared" si="7779"/>
        <v>1800.0846000000001</v>
      </c>
      <c r="AF2346" s="352">
        <f t="shared" si="7767"/>
        <v>8.4600000000136788E-2</v>
      </c>
      <c r="AG2346" s="352">
        <v>0</v>
      </c>
      <c r="AH2346" s="766">
        <f t="shared" si="7768"/>
        <v>1300.0846000000001</v>
      </c>
      <c r="AI2346" s="487">
        <f t="shared" si="7769"/>
        <v>0.72223527716419555</v>
      </c>
      <c r="AK2346"/>
    </row>
    <row r="2347" spans="1:37" ht="15.75" hidden="1" customHeight="1" thickBot="1" x14ac:dyDescent="0.3">
      <c r="A2347" s="328" t="s">
        <v>3273</v>
      </c>
      <c r="B2347" s="324">
        <v>2016</v>
      </c>
      <c r="C2347" s="324">
        <v>10</v>
      </c>
      <c r="D2347" s="325" t="s">
        <v>2960</v>
      </c>
      <c r="E2347" s="326">
        <v>42661</v>
      </c>
      <c r="F2347" s="326">
        <v>42692</v>
      </c>
      <c r="G2347" s="327">
        <f t="shared" ca="1" si="7757"/>
        <v>0</v>
      </c>
      <c r="H2347" s="328" t="s">
        <v>74</v>
      </c>
      <c r="I2347" s="328" t="s">
        <v>619</v>
      </c>
      <c r="J2347" s="328" t="s">
        <v>3274</v>
      </c>
      <c r="K2347" s="329" t="str">
        <f t="shared" ca="1" si="7758"/>
        <v>Completed</v>
      </c>
      <c r="L2347" s="324" t="s">
        <v>98</v>
      </c>
      <c r="M2347" s="324" t="s">
        <v>58</v>
      </c>
      <c r="N2347" s="324" t="s">
        <v>123</v>
      </c>
      <c r="O2347" s="324" t="s">
        <v>109</v>
      </c>
      <c r="P2347" s="324" t="s">
        <v>100</v>
      </c>
      <c r="Q2347" s="324" t="s">
        <v>101</v>
      </c>
      <c r="R2347" s="147">
        <v>4.2000000000000003E-2</v>
      </c>
      <c r="S2347" s="330">
        <v>0.06</v>
      </c>
      <c r="T2347" s="331">
        <v>50000</v>
      </c>
      <c r="U2347" s="331">
        <v>50003</v>
      </c>
      <c r="V2347" s="329">
        <f t="shared" si="7759"/>
        <v>0</v>
      </c>
      <c r="W2347" s="329">
        <f t="shared" si="7760"/>
        <v>50000</v>
      </c>
      <c r="X2347" s="331"/>
      <c r="Y2347" s="332">
        <f t="shared" si="7761"/>
        <v>0</v>
      </c>
      <c r="Z2347" s="333" t="e">
        <f t="shared" si="7762"/>
        <v>#DIV/0!</v>
      </c>
      <c r="AA2347" s="334">
        <f t="shared" si="7763"/>
        <v>2100</v>
      </c>
      <c r="AB2347" s="335">
        <f t="shared" si="7764"/>
        <v>2100</v>
      </c>
      <c r="AC2347" s="334">
        <f t="shared" si="7765"/>
        <v>0</v>
      </c>
      <c r="AD2347" s="336">
        <f t="shared" si="7766"/>
        <v>3000</v>
      </c>
      <c r="AE2347" s="337">
        <f t="shared" si="7779"/>
        <v>3000</v>
      </c>
      <c r="AF2347" s="338">
        <f t="shared" si="7767"/>
        <v>0</v>
      </c>
      <c r="AG2347" s="338">
        <v>0</v>
      </c>
      <c r="AH2347" s="580">
        <f t="shared" si="7768"/>
        <v>900</v>
      </c>
      <c r="AI2347" s="339">
        <f t="shared" si="7769"/>
        <v>0.3</v>
      </c>
      <c r="AK2347"/>
    </row>
    <row r="2348" spans="1:37" ht="15.75" hidden="1" customHeight="1" thickBot="1" x14ac:dyDescent="0.3">
      <c r="A2348" s="145" t="s">
        <v>3275</v>
      </c>
      <c r="B2348" s="141">
        <v>2016</v>
      </c>
      <c r="C2348" s="141">
        <v>10</v>
      </c>
      <c r="D2348" s="142" t="s">
        <v>2960</v>
      </c>
      <c r="E2348" s="143">
        <v>42661</v>
      </c>
      <c r="F2348" s="143">
        <v>42669</v>
      </c>
      <c r="G2348" s="144">
        <f t="shared" ca="1" si="7757"/>
        <v>0</v>
      </c>
      <c r="H2348" s="145" t="s">
        <v>74</v>
      </c>
      <c r="I2348" s="145" t="s">
        <v>453</v>
      </c>
      <c r="J2348" s="145" t="s">
        <v>3276</v>
      </c>
      <c r="K2348" s="146" t="str">
        <f t="shared" ca="1" si="7758"/>
        <v>Completed</v>
      </c>
      <c r="L2348" s="141" t="s">
        <v>305</v>
      </c>
      <c r="M2348" s="141" t="s">
        <v>58</v>
      </c>
      <c r="N2348" s="141" t="s">
        <v>306</v>
      </c>
      <c r="O2348" s="141" t="s">
        <v>60</v>
      </c>
      <c r="P2348" s="141" t="s">
        <v>79</v>
      </c>
      <c r="Q2348" s="141" t="s">
        <v>79</v>
      </c>
      <c r="R2348" s="147">
        <v>3</v>
      </c>
      <c r="S2348" s="147">
        <v>7.5</v>
      </c>
      <c r="T2348" s="148">
        <v>1333333</v>
      </c>
      <c r="U2348" s="148">
        <v>1345234</v>
      </c>
      <c r="V2348" s="146">
        <f t="shared" si="7759"/>
        <v>0</v>
      </c>
      <c r="W2348" s="146">
        <f t="shared" si="7760"/>
        <v>1333333</v>
      </c>
      <c r="X2348" s="148"/>
      <c r="Y2348" s="149">
        <f t="shared" si="7761"/>
        <v>0</v>
      </c>
      <c r="Z2348" s="150" t="e">
        <f t="shared" si="7762"/>
        <v>#DIV/0!</v>
      </c>
      <c r="AA2348" s="151">
        <f t="shared" si="7763"/>
        <v>3999.9990000000003</v>
      </c>
      <c r="AB2348" s="152">
        <f t="shared" si="7764"/>
        <v>3999.9990000000003</v>
      </c>
      <c r="AC2348" s="151">
        <f t="shared" si="7765"/>
        <v>0</v>
      </c>
      <c r="AD2348" s="153">
        <f t="shared" si="7766"/>
        <v>9999.9975000000013</v>
      </c>
      <c r="AE2348" s="295">
        <f t="shared" si="7779"/>
        <v>9999.9975000000013</v>
      </c>
      <c r="AF2348" s="154">
        <f t="shared" si="7767"/>
        <v>0</v>
      </c>
      <c r="AG2348" s="154">
        <v>0</v>
      </c>
      <c r="AH2348" s="405">
        <f t="shared" si="7768"/>
        <v>5999.9985000000015</v>
      </c>
      <c r="AI2348" s="155">
        <f t="shared" si="7769"/>
        <v>0.60000000000000009</v>
      </c>
      <c r="AK2348"/>
    </row>
    <row r="2349" spans="1:37" ht="15" hidden="1" customHeight="1" x14ac:dyDescent="0.3">
      <c r="A2349" s="96" t="s">
        <v>3277</v>
      </c>
      <c r="B2349" s="97">
        <v>2016</v>
      </c>
      <c r="C2349" s="97">
        <v>10</v>
      </c>
      <c r="D2349" s="98" t="s">
        <v>2960</v>
      </c>
      <c r="E2349" s="99">
        <v>42661</v>
      </c>
      <c r="F2349" s="99">
        <v>42669</v>
      </c>
      <c r="G2349" s="100">
        <f t="shared" ca="1" si="7757"/>
        <v>0</v>
      </c>
      <c r="H2349" s="96" t="s">
        <v>74</v>
      </c>
      <c r="I2349" s="96" t="s">
        <v>453</v>
      </c>
      <c r="J2349" s="96" t="s">
        <v>3282</v>
      </c>
      <c r="K2349" s="101" t="str">
        <f t="shared" ca="1" si="7758"/>
        <v>Completed</v>
      </c>
      <c r="L2349" s="97" t="s">
        <v>82</v>
      </c>
      <c r="M2349" s="97" t="s">
        <v>58</v>
      </c>
      <c r="N2349" s="97" t="s">
        <v>78</v>
      </c>
      <c r="O2349" s="97" t="s">
        <v>60</v>
      </c>
      <c r="P2349" s="97" t="s">
        <v>79</v>
      </c>
      <c r="Q2349" s="97" t="s">
        <v>79</v>
      </c>
      <c r="R2349" s="102">
        <v>0.5</v>
      </c>
      <c r="S2349" s="102">
        <v>4.5</v>
      </c>
      <c r="T2349" s="103">
        <v>500000</v>
      </c>
      <c r="U2349" s="103">
        <v>500024</v>
      </c>
      <c r="V2349" s="101">
        <f t="shared" si="7759"/>
        <v>0</v>
      </c>
      <c r="W2349" s="101">
        <f t="shared" si="7760"/>
        <v>500000</v>
      </c>
      <c r="X2349" s="103">
        <v>12365</v>
      </c>
      <c r="Y2349" s="104">
        <f t="shared" si="7761"/>
        <v>2.4728813016975184E-2</v>
      </c>
      <c r="Z2349" s="105">
        <f t="shared" si="7762"/>
        <v>0.18877715325515568</v>
      </c>
      <c r="AA2349" s="106">
        <f t="shared" si="7763"/>
        <v>250</v>
      </c>
      <c r="AB2349" s="107">
        <f t="shared" si="7764"/>
        <v>250</v>
      </c>
      <c r="AC2349" s="106">
        <f t="shared" si="7765"/>
        <v>0</v>
      </c>
      <c r="AD2349" s="108">
        <f t="shared" si="7766"/>
        <v>2250</v>
      </c>
      <c r="AE2349" s="298">
        <v>2334.2294999999999</v>
      </c>
      <c r="AF2349" s="109">
        <f t="shared" si="7767"/>
        <v>84.229499999999916</v>
      </c>
      <c r="AG2349" s="109">
        <v>0</v>
      </c>
      <c r="AH2349" s="765">
        <f t="shared" si="7768"/>
        <v>2084.2294999999999</v>
      </c>
      <c r="AI2349" s="110">
        <f t="shared" si="7769"/>
        <v>0.89289827756867957</v>
      </c>
      <c r="AK2349"/>
    </row>
    <row r="2350" spans="1:37" ht="15" hidden="1" customHeight="1" x14ac:dyDescent="0.3">
      <c r="A2350" s="96" t="s">
        <v>3278</v>
      </c>
      <c r="B2350" s="97">
        <v>2016</v>
      </c>
      <c r="C2350" s="97">
        <v>10</v>
      </c>
      <c r="D2350" s="98" t="s">
        <v>2960</v>
      </c>
      <c r="E2350" s="99">
        <v>42661</v>
      </c>
      <c r="F2350" s="99">
        <v>42669</v>
      </c>
      <c r="G2350" s="100">
        <f t="shared" ca="1" si="7757"/>
        <v>0</v>
      </c>
      <c r="H2350" s="96" t="s">
        <v>74</v>
      </c>
      <c r="I2350" s="96" t="s">
        <v>453</v>
      </c>
      <c r="J2350" s="96" t="s">
        <v>3282</v>
      </c>
      <c r="K2350" s="101" t="str">
        <f t="shared" ca="1" si="7758"/>
        <v>Completed</v>
      </c>
      <c r="L2350" s="97" t="s">
        <v>64</v>
      </c>
      <c r="M2350" s="97" t="s">
        <v>58</v>
      </c>
      <c r="N2350" s="97" t="s">
        <v>78</v>
      </c>
      <c r="O2350" s="97" t="s">
        <v>60</v>
      </c>
      <c r="P2350" s="97" t="s">
        <v>79</v>
      </c>
      <c r="Q2350" s="97" t="s">
        <v>79</v>
      </c>
      <c r="R2350" s="102">
        <v>2.5</v>
      </c>
      <c r="S2350" s="102">
        <v>4.5</v>
      </c>
      <c r="T2350" s="103">
        <v>500000</v>
      </c>
      <c r="U2350" s="103">
        <v>500056</v>
      </c>
      <c r="V2350" s="101">
        <f t="shared" si="7759"/>
        <v>0</v>
      </c>
      <c r="W2350" s="101">
        <f t="shared" si="7760"/>
        <v>500000</v>
      </c>
      <c r="X2350" s="103">
        <v>5848</v>
      </c>
      <c r="Y2350" s="104">
        <f t="shared" si="7761"/>
        <v>1.1694690194698194E-2</v>
      </c>
      <c r="Z2350" s="105">
        <f t="shared" si="7762"/>
        <v>0.38479001367989057</v>
      </c>
      <c r="AA2350" s="106">
        <f t="shared" si="7763"/>
        <v>1250</v>
      </c>
      <c r="AB2350" s="107">
        <f t="shared" si="7764"/>
        <v>1250</v>
      </c>
      <c r="AC2350" s="106">
        <f t="shared" si="7765"/>
        <v>0</v>
      </c>
      <c r="AD2350" s="108">
        <f t="shared" si="7766"/>
        <v>2250</v>
      </c>
      <c r="AE2350" s="298">
        <f>IF((SUMIF($J$7:$J$1048576,J2350,$U$7:$U$1048576))&gt;(SUMIF($J$7:$J$1048576,J2350,$T$7:$T$1048576)),AD2350,(IF(O2350="cpv",(U2350*S2350),(U2350*S2350/1000))))</f>
        <v>2250.252</v>
      </c>
      <c r="AF2350" s="109">
        <f t="shared" si="7767"/>
        <v>0.25199999999995271</v>
      </c>
      <c r="AG2350" s="109">
        <v>0</v>
      </c>
      <c r="AH2350" s="765">
        <f t="shared" si="7768"/>
        <v>1000.252</v>
      </c>
      <c r="AI2350" s="110">
        <f t="shared" si="7769"/>
        <v>0.44450665969855818</v>
      </c>
      <c r="AK2350"/>
    </row>
    <row r="2351" spans="1:37" ht="15" hidden="1" customHeight="1" x14ac:dyDescent="0.3">
      <c r="A2351" s="96" t="s">
        <v>3279</v>
      </c>
      <c r="B2351" s="97">
        <v>2016</v>
      </c>
      <c r="C2351" s="97">
        <v>10</v>
      </c>
      <c r="D2351" s="98" t="s">
        <v>2960</v>
      </c>
      <c r="E2351" s="99">
        <v>42661</v>
      </c>
      <c r="F2351" s="99">
        <v>42669</v>
      </c>
      <c r="G2351" s="100">
        <f t="shared" ca="1" si="7757"/>
        <v>0</v>
      </c>
      <c r="H2351" s="96" t="s">
        <v>74</v>
      </c>
      <c r="I2351" s="96" t="s">
        <v>453</v>
      </c>
      <c r="J2351" s="96" t="s">
        <v>3282</v>
      </c>
      <c r="K2351" s="101" t="str">
        <f t="shared" ca="1" si="7758"/>
        <v>Completed</v>
      </c>
      <c r="L2351" s="97" t="s">
        <v>77</v>
      </c>
      <c r="M2351" s="97" t="s">
        <v>58</v>
      </c>
      <c r="N2351" s="97" t="s">
        <v>78</v>
      </c>
      <c r="O2351" s="97" t="s">
        <v>60</v>
      </c>
      <c r="P2351" s="97" t="s">
        <v>79</v>
      </c>
      <c r="Q2351" s="97" t="s">
        <v>79</v>
      </c>
      <c r="R2351" s="102">
        <v>1.25</v>
      </c>
      <c r="S2351" s="102">
        <v>4.5</v>
      </c>
      <c r="T2351" s="103">
        <v>200000</v>
      </c>
      <c r="U2351" s="103">
        <v>175790</v>
      </c>
      <c r="V2351" s="101">
        <f t="shared" si="7759"/>
        <v>24210</v>
      </c>
      <c r="W2351" s="101">
        <f t="shared" si="7760"/>
        <v>175790</v>
      </c>
      <c r="X2351" s="103">
        <v>3880</v>
      </c>
      <c r="Y2351" s="104">
        <f t="shared" si="7761"/>
        <v>2.2071790204220947E-2</v>
      </c>
      <c r="Z2351" s="105">
        <f t="shared" si="7762"/>
        <v>0.20388015463917525</v>
      </c>
      <c r="AA2351" s="106">
        <f t="shared" si="7763"/>
        <v>250</v>
      </c>
      <c r="AB2351" s="107">
        <f t="shared" si="7764"/>
        <v>219.73749999999998</v>
      </c>
      <c r="AC2351" s="106">
        <f t="shared" si="7765"/>
        <v>-30.262500000000017</v>
      </c>
      <c r="AD2351" s="108">
        <f t="shared" si="7766"/>
        <v>900</v>
      </c>
      <c r="AE2351" s="298">
        <f>IF((SUMIF($J$7:$J$1048576,J2351,$U$7:$U$1048576))&gt;(SUMIF($J$7:$J$1048576,J2351,$T$7:$T$1048576)),AD2351,(IF(O2351="cpv",(U2351*S2351),(U2351*S2351/1000))))</f>
        <v>791.05499999999995</v>
      </c>
      <c r="AF2351" s="109">
        <f t="shared" si="7767"/>
        <v>-108.94500000000005</v>
      </c>
      <c r="AG2351" s="109">
        <v>0</v>
      </c>
      <c r="AH2351" s="765">
        <f t="shared" si="7768"/>
        <v>571.3175</v>
      </c>
      <c r="AI2351" s="110">
        <f t="shared" si="7769"/>
        <v>0.72222222222222221</v>
      </c>
      <c r="AK2351"/>
    </row>
    <row r="2352" spans="1:37" ht="15" hidden="1" customHeight="1" x14ac:dyDescent="0.3">
      <c r="A2352" s="96" t="s">
        <v>3280</v>
      </c>
      <c r="B2352" s="97">
        <v>2016</v>
      </c>
      <c r="C2352" s="97">
        <v>10</v>
      </c>
      <c r="D2352" s="98" t="s">
        <v>2960</v>
      </c>
      <c r="E2352" s="99">
        <v>42661</v>
      </c>
      <c r="F2352" s="99">
        <v>42669</v>
      </c>
      <c r="G2352" s="100">
        <f t="shared" ca="1" si="7757"/>
        <v>0</v>
      </c>
      <c r="H2352" s="96" t="s">
        <v>74</v>
      </c>
      <c r="I2352" s="96" t="s">
        <v>453</v>
      </c>
      <c r="J2352" s="96" t="s">
        <v>3282</v>
      </c>
      <c r="K2352" s="101" t="str">
        <f t="shared" ca="1" si="7758"/>
        <v>Completed</v>
      </c>
      <c r="L2352" s="97" t="s">
        <v>2135</v>
      </c>
      <c r="M2352" s="97" t="s">
        <v>58</v>
      </c>
      <c r="N2352" s="97" t="s">
        <v>78</v>
      </c>
      <c r="O2352" s="97" t="s">
        <v>60</v>
      </c>
      <c r="P2352" s="97" t="s">
        <v>79</v>
      </c>
      <c r="Q2352" s="97" t="s">
        <v>79</v>
      </c>
      <c r="R2352" s="102">
        <v>2.5</v>
      </c>
      <c r="S2352" s="102">
        <v>4.5</v>
      </c>
      <c r="T2352" s="103">
        <v>300000</v>
      </c>
      <c r="U2352" s="103">
        <v>300092</v>
      </c>
      <c r="V2352" s="101">
        <f t="shared" si="7759"/>
        <v>0</v>
      </c>
      <c r="W2352" s="101">
        <f t="shared" si="7760"/>
        <v>300000</v>
      </c>
      <c r="X2352" s="103">
        <v>5095</v>
      </c>
      <c r="Y2352" s="104">
        <f t="shared" si="7761"/>
        <v>1.6978126707809606E-2</v>
      </c>
      <c r="Z2352" s="105">
        <f t="shared" si="7762"/>
        <v>0.26504690873405301</v>
      </c>
      <c r="AA2352" s="106">
        <f t="shared" si="7763"/>
        <v>750</v>
      </c>
      <c r="AB2352" s="107">
        <f t="shared" si="7764"/>
        <v>750</v>
      </c>
      <c r="AC2352" s="106">
        <f t="shared" si="7765"/>
        <v>0</v>
      </c>
      <c r="AD2352" s="108">
        <f t="shared" si="7766"/>
        <v>1350</v>
      </c>
      <c r="AE2352" s="298">
        <f>IF((SUMIF($J$7:$J$1048576,J2352,$U$7:$U$1048576))&gt;(SUMIF($J$7:$J$1048576,J2352,$T$7:$T$1048576)),AD2352,(IF(O2352="cpv",(U2352*S2352),(U2352*S2352/1000))))</f>
        <v>1350.414</v>
      </c>
      <c r="AF2352" s="109">
        <f t="shared" si="7767"/>
        <v>0.41399999999998727</v>
      </c>
      <c r="AG2352" s="109">
        <v>0</v>
      </c>
      <c r="AH2352" s="765">
        <f t="shared" si="7768"/>
        <v>600.41399999999999</v>
      </c>
      <c r="AI2352" s="110">
        <f t="shared" si="7769"/>
        <v>0.44461476258391869</v>
      </c>
      <c r="AK2352"/>
    </row>
    <row r="2353" spans="1:37" ht="15" hidden="1" customHeight="1" thickBot="1" x14ac:dyDescent="0.3">
      <c r="A2353" s="328" t="s">
        <v>3281</v>
      </c>
      <c r="B2353" s="324">
        <v>2016</v>
      </c>
      <c r="C2353" s="324">
        <v>10</v>
      </c>
      <c r="D2353" s="325" t="s">
        <v>2960</v>
      </c>
      <c r="E2353" s="326">
        <v>42661</v>
      </c>
      <c r="F2353" s="326">
        <v>42669</v>
      </c>
      <c r="G2353" s="327">
        <f t="shared" ca="1" si="7757"/>
        <v>0</v>
      </c>
      <c r="H2353" s="328" t="s">
        <v>74</v>
      </c>
      <c r="I2353" s="328" t="s">
        <v>453</v>
      </c>
      <c r="J2353" s="328" t="s">
        <v>3282</v>
      </c>
      <c r="K2353" s="329" t="str">
        <f t="shared" ca="1" si="7758"/>
        <v>Completed</v>
      </c>
      <c r="L2353" s="324" t="s">
        <v>72</v>
      </c>
      <c r="M2353" s="324" t="s">
        <v>58</v>
      </c>
      <c r="N2353" s="324" t="s">
        <v>78</v>
      </c>
      <c r="O2353" s="324" t="s">
        <v>60</v>
      </c>
      <c r="P2353" s="324" t="s">
        <v>79</v>
      </c>
      <c r="Q2353" s="324" t="s">
        <v>79</v>
      </c>
      <c r="R2353" s="330">
        <v>1.5</v>
      </c>
      <c r="S2353" s="330">
        <v>4.5</v>
      </c>
      <c r="T2353" s="331">
        <v>166666</v>
      </c>
      <c r="U2353" s="331">
        <v>172011</v>
      </c>
      <c r="V2353" s="329">
        <f t="shared" si="7759"/>
        <v>0</v>
      </c>
      <c r="W2353" s="329">
        <f t="shared" si="7760"/>
        <v>166666</v>
      </c>
      <c r="X2353" s="331">
        <v>564</v>
      </c>
      <c r="Y2353" s="332">
        <f t="shared" si="7761"/>
        <v>3.2788600729023146E-3</v>
      </c>
      <c r="Z2353" s="333">
        <f t="shared" si="7762"/>
        <v>1.3724281914893617</v>
      </c>
      <c r="AA2353" s="334">
        <f t="shared" si="7763"/>
        <v>249.999</v>
      </c>
      <c r="AB2353" s="335">
        <f t="shared" si="7764"/>
        <v>249.999</v>
      </c>
      <c r="AC2353" s="334">
        <f t="shared" si="7765"/>
        <v>0</v>
      </c>
      <c r="AD2353" s="336">
        <f t="shared" si="7766"/>
        <v>749.99699999999996</v>
      </c>
      <c r="AE2353" s="337">
        <f>IF((SUMIF($J$7:$J$1048576,J2353,$U$7:$U$1048576))&gt;(SUMIF($J$7:$J$1048576,J2353,$T$7:$T$1048576)),AD2353,(IF(O2353="cpv",(U2353*S2353),(U2353*S2353/1000))))</f>
        <v>774.04949999999997</v>
      </c>
      <c r="AF2353" s="338">
        <f t="shared" si="7767"/>
        <v>24.052500000000009</v>
      </c>
      <c r="AG2353" s="338">
        <v>0</v>
      </c>
      <c r="AH2353" s="580">
        <f t="shared" si="7768"/>
        <v>524.05049999999994</v>
      </c>
      <c r="AI2353" s="339">
        <f t="shared" si="7769"/>
        <v>0.67702453137686924</v>
      </c>
      <c r="AK2353"/>
    </row>
    <row r="2354" spans="1:37" ht="15" hidden="1" customHeight="1" x14ac:dyDescent="0.3">
      <c r="A2354" s="115" t="s">
        <v>3283</v>
      </c>
      <c r="B2354" s="111">
        <v>2016</v>
      </c>
      <c r="C2354" s="111">
        <v>10</v>
      </c>
      <c r="D2354" s="112" t="s">
        <v>2960</v>
      </c>
      <c r="E2354" s="113">
        <v>42662</v>
      </c>
      <c r="F2354" s="113">
        <v>42674</v>
      </c>
      <c r="G2354" s="114">
        <f t="shared" ca="1" si="7757"/>
        <v>0</v>
      </c>
      <c r="H2354" s="115" t="s">
        <v>74</v>
      </c>
      <c r="I2354" s="115" t="s">
        <v>75</v>
      </c>
      <c r="J2354" s="115" t="s">
        <v>3285</v>
      </c>
      <c r="K2354" s="116" t="str">
        <f t="shared" ca="1" si="7758"/>
        <v>Completed</v>
      </c>
      <c r="L2354" s="111" t="s">
        <v>82</v>
      </c>
      <c r="M2354" s="111" t="s">
        <v>58</v>
      </c>
      <c r="N2354" s="111" t="s">
        <v>78</v>
      </c>
      <c r="O2354" s="111" t="s">
        <v>60</v>
      </c>
      <c r="P2354" s="111" t="s">
        <v>79</v>
      </c>
      <c r="Q2354" s="111" t="s">
        <v>79</v>
      </c>
      <c r="R2354" s="117">
        <v>0.5</v>
      </c>
      <c r="S2354" s="117">
        <v>4.5</v>
      </c>
      <c r="T2354" s="118">
        <v>500000</v>
      </c>
      <c r="U2354" s="118">
        <v>461694</v>
      </c>
      <c r="V2354" s="116">
        <f t="shared" si="7759"/>
        <v>38306</v>
      </c>
      <c r="W2354" s="116">
        <f t="shared" si="7760"/>
        <v>461694</v>
      </c>
      <c r="X2354" s="118"/>
      <c r="Y2354" s="119">
        <f t="shared" si="7761"/>
        <v>0</v>
      </c>
      <c r="Z2354" s="120" t="e">
        <f t="shared" si="7762"/>
        <v>#DIV/0!</v>
      </c>
      <c r="AA2354" s="121">
        <f t="shared" si="7763"/>
        <v>250</v>
      </c>
      <c r="AB2354" s="122">
        <f t="shared" si="7764"/>
        <v>230.84700000000001</v>
      </c>
      <c r="AC2354" s="121">
        <f t="shared" si="7765"/>
        <v>-19.152999999999992</v>
      </c>
      <c r="AD2354" s="123">
        <f t="shared" si="7766"/>
        <v>2250</v>
      </c>
      <c r="AE2354" s="293">
        <v>2000</v>
      </c>
      <c r="AF2354" s="124">
        <f t="shared" si="7767"/>
        <v>-250</v>
      </c>
      <c r="AG2354" s="124">
        <v>0</v>
      </c>
      <c r="AH2354" s="764">
        <f t="shared" si="7768"/>
        <v>1769.153</v>
      </c>
      <c r="AI2354" s="125">
        <f t="shared" si="7769"/>
        <v>0.88457649999999999</v>
      </c>
      <c r="AK2354"/>
    </row>
    <row r="2355" spans="1:37" ht="15.75" hidden="1" customHeight="1" thickBot="1" x14ac:dyDescent="0.3">
      <c r="A2355" s="156" t="s">
        <v>3284</v>
      </c>
      <c r="B2355" s="157">
        <v>2016</v>
      </c>
      <c r="C2355" s="157">
        <v>10</v>
      </c>
      <c r="D2355" s="342" t="s">
        <v>2960</v>
      </c>
      <c r="E2355" s="159">
        <v>42662</v>
      </c>
      <c r="F2355" s="159">
        <v>42674</v>
      </c>
      <c r="G2355" s="343">
        <f t="shared" ca="1" si="7757"/>
        <v>0</v>
      </c>
      <c r="H2355" s="156" t="s">
        <v>74</v>
      </c>
      <c r="I2355" s="156" t="s">
        <v>75</v>
      </c>
      <c r="J2355" s="156" t="s">
        <v>3285</v>
      </c>
      <c r="K2355" s="344" t="str">
        <f t="shared" ca="1" si="7758"/>
        <v>Completed</v>
      </c>
      <c r="L2355" s="157" t="s">
        <v>77</v>
      </c>
      <c r="M2355" s="157" t="s">
        <v>58</v>
      </c>
      <c r="N2355" s="157" t="s">
        <v>78</v>
      </c>
      <c r="O2355" s="157" t="s">
        <v>60</v>
      </c>
      <c r="P2355" s="157" t="s">
        <v>79</v>
      </c>
      <c r="Q2355" s="157" t="s">
        <v>79</v>
      </c>
      <c r="R2355" s="158">
        <v>1.25</v>
      </c>
      <c r="S2355" s="158">
        <v>4.5</v>
      </c>
      <c r="T2355" s="345">
        <v>350000</v>
      </c>
      <c r="U2355" s="345">
        <v>99910</v>
      </c>
      <c r="V2355" s="344">
        <f t="shared" si="7759"/>
        <v>250090</v>
      </c>
      <c r="W2355" s="344">
        <f t="shared" si="7760"/>
        <v>99910</v>
      </c>
      <c r="X2355" s="345"/>
      <c r="Y2355" s="346">
        <f t="shared" si="7761"/>
        <v>0</v>
      </c>
      <c r="Z2355" s="347" t="e">
        <f t="shared" si="7762"/>
        <v>#DIV/0!</v>
      </c>
      <c r="AA2355" s="348">
        <f t="shared" si="7763"/>
        <v>437.5</v>
      </c>
      <c r="AB2355" s="349">
        <f t="shared" si="7764"/>
        <v>124.88749999999999</v>
      </c>
      <c r="AC2355" s="348">
        <f t="shared" si="7765"/>
        <v>-312.61250000000001</v>
      </c>
      <c r="AD2355" s="350">
        <f t="shared" si="7766"/>
        <v>1575</v>
      </c>
      <c r="AE2355" s="351">
        <v>524.79</v>
      </c>
      <c r="AF2355" s="352">
        <f t="shared" si="7767"/>
        <v>-1050.21</v>
      </c>
      <c r="AG2355" s="352">
        <v>0</v>
      </c>
      <c r="AH2355" s="766">
        <f t="shared" si="7768"/>
        <v>399.90249999999997</v>
      </c>
      <c r="AI2355" s="487">
        <f t="shared" si="7769"/>
        <v>0.76202385716191234</v>
      </c>
      <c r="AK2355"/>
    </row>
    <row r="2356" spans="1:37" ht="15" hidden="1" customHeight="1" thickBot="1" x14ac:dyDescent="0.3">
      <c r="A2356" s="328" t="s">
        <v>3286</v>
      </c>
      <c r="B2356" s="324">
        <v>2016</v>
      </c>
      <c r="C2356" s="324">
        <v>10</v>
      </c>
      <c r="D2356" s="325" t="s">
        <v>2960</v>
      </c>
      <c r="E2356" s="326">
        <v>42662</v>
      </c>
      <c r="F2356" s="326">
        <v>42674</v>
      </c>
      <c r="G2356" s="327">
        <f t="shared" ref="G2356:G2387" ca="1" si="7795">IF($N$1&gt;F2356,0,(F2356-$N$1))</f>
        <v>0</v>
      </c>
      <c r="H2356" s="328" t="s">
        <v>74</v>
      </c>
      <c r="I2356" s="328" t="s">
        <v>75</v>
      </c>
      <c r="J2356" s="328" t="s">
        <v>3287</v>
      </c>
      <c r="K2356" s="329" t="str">
        <f t="shared" ref="K2356:K2387" ca="1" si="7796">IF(F2356=0,$L$3,(IF(G2356=0,$L$1,$L$2)))</f>
        <v>Completed</v>
      </c>
      <c r="L2356" s="324" t="s">
        <v>305</v>
      </c>
      <c r="M2356" s="324" t="s">
        <v>58</v>
      </c>
      <c r="N2356" s="324" t="s">
        <v>306</v>
      </c>
      <c r="O2356" s="324" t="s">
        <v>60</v>
      </c>
      <c r="P2356" s="324" t="s">
        <v>79</v>
      </c>
      <c r="Q2356" s="324" t="s">
        <v>79</v>
      </c>
      <c r="R2356" s="330">
        <v>3</v>
      </c>
      <c r="S2356" s="330">
        <v>7.5</v>
      </c>
      <c r="T2356" s="331">
        <v>667000</v>
      </c>
      <c r="U2356" s="331">
        <v>667297</v>
      </c>
      <c r="V2356" s="329">
        <f t="shared" ref="V2356:V2387" si="7797">IF(U2356&gt;T2356,0,T2356-U2356)</f>
        <v>0</v>
      </c>
      <c r="W2356" s="329">
        <f t="shared" ref="W2356:W2387" si="7798">IF(U2356&gt;T2356,T2356,U2356)</f>
        <v>667000</v>
      </c>
      <c r="X2356" s="331"/>
      <c r="Y2356" s="332">
        <f t="shared" ref="Y2356:Y2387" si="7799">X2356/U2356</f>
        <v>0</v>
      </c>
      <c r="Z2356" s="333" t="e">
        <f t="shared" ref="Z2356:Z2387" si="7800">AE2356/X2356</f>
        <v>#DIV/0!</v>
      </c>
      <c r="AA2356" s="334">
        <f t="shared" ref="AA2356:AA2387" si="7801">IF(O2356="cpv",(T2356*R2356),(T2356/1000*R2356))</f>
        <v>2001</v>
      </c>
      <c r="AB2356" s="335">
        <f t="shared" ref="AB2356:AB2387" si="7802">IF(O2356="cpv",(IF(V2356&gt;0,U2356*R2356,AA2356)),(IF(V2356&gt;0,U2356/1000*R2356,AA2356)))</f>
        <v>2001</v>
      </c>
      <c r="AC2356" s="334">
        <f t="shared" ref="AC2356:AC2387" si="7803">AB2356-AA2356</f>
        <v>0</v>
      </c>
      <c r="AD2356" s="336">
        <f t="shared" ref="AD2356:AD2387" si="7804">IF(O2356="cpv",(T2356*S2356),(T2356/1000*S2356))</f>
        <v>5002.5</v>
      </c>
      <c r="AE2356" s="337">
        <v>5000</v>
      </c>
      <c r="AF2356" s="338">
        <f t="shared" ref="AF2356:AF2387" si="7805">AE2356-AD2356</f>
        <v>-2.5</v>
      </c>
      <c r="AG2356" s="338">
        <v>0</v>
      </c>
      <c r="AH2356" s="580">
        <f t="shared" ref="AH2356:AH2387" si="7806">AE2356-AB2356-AG2356</f>
        <v>2999</v>
      </c>
      <c r="AI2356" s="339">
        <f t="shared" ref="AI2356:AI2387" si="7807">AH2356/AE2356</f>
        <v>0.5998</v>
      </c>
      <c r="AK2356"/>
    </row>
    <row r="2357" spans="1:37" ht="15.75" hidden="1" customHeight="1" thickBot="1" x14ac:dyDescent="0.3">
      <c r="A2357" s="145" t="s">
        <v>3288</v>
      </c>
      <c r="B2357" s="141">
        <v>2016</v>
      </c>
      <c r="C2357" s="141">
        <v>10</v>
      </c>
      <c r="D2357" s="142" t="s">
        <v>2960</v>
      </c>
      <c r="E2357" s="143">
        <v>42662</v>
      </c>
      <c r="F2357" s="143">
        <v>42674</v>
      </c>
      <c r="G2357" s="144">
        <f t="shared" ref="G2357" ca="1" si="7808">IF($N$1&gt;F2357,0,(F2357-$N$1))</f>
        <v>0</v>
      </c>
      <c r="H2357" s="145" t="s">
        <v>74</v>
      </c>
      <c r="I2357" s="145" t="s">
        <v>75</v>
      </c>
      <c r="J2357" s="145" t="s">
        <v>3289</v>
      </c>
      <c r="K2357" s="146" t="str">
        <f t="shared" ref="K2357" ca="1" si="7809">IF(F2357=0,$L$3,(IF(G2357=0,$L$1,$L$2)))</f>
        <v>Completed</v>
      </c>
      <c r="L2357" s="141" t="s">
        <v>305</v>
      </c>
      <c r="M2357" s="141" t="s">
        <v>58</v>
      </c>
      <c r="N2357" s="141" t="s">
        <v>306</v>
      </c>
      <c r="O2357" s="141" t="s">
        <v>60</v>
      </c>
      <c r="P2357" s="141" t="s">
        <v>79</v>
      </c>
      <c r="Q2357" s="141" t="s">
        <v>79</v>
      </c>
      <c r="R2357" s="147">
        <v>4</v>
      </c>
      <c r="S2357" s="147">
        <v>7.5</v>
      </c>
      <c r="T2357" s="148">
        <v>2000000</v>
      </c>
      <c r="U2357" s="148">
        <v>1852132</v>
      </c>
      <c r="V2357" s="146">
        <f t="shared" ref="V2357" si="7810">IF(U2357&gt;T2357,0,T2357-U2357)</f>
        <v>147868</v>
      </c>
      <c r="W2357" s="146">
        <f t="shared" ref="W2357" si="7811">IF(U2357&gt;T2357,T2357,U2357)</f>
        <v>1852132</v>
      </c>
      <c r="X2357" s="148"/>
      <c r="Y2357" s="149">
        <f t="shared" ref="Y2357" si="7812">X2357/U2357</f>
        <v>0</v>
      </c>
      <c r="Z2357" s="150" t="e">
        <f t="shared" ref="Z2357" si="7813">AE2357/X2357</f>
        <v>#DIV/0!</v>
      </c>
      <c r="AA2357" s="151">
        <f t="shared" ref="AA2357" si="7814">IF(O2357="cpv",(T2357*R2357),(T2357/1000*R2357))</f>
        <v>8000</v>
      </c>
      <c r="AB2357" s="152">
        <f t="shared" ref="AB2357" si="7815">IF(O2357="cpv",(IF(V2357&gt;0,U2357*R2357,AA2357)),(IF(V2357&gt;0,U2357/1000*R2357,AA2357)))</f>
        <v>7408.5280000000002</v>
      </c>
      <c r="AC2357" s="151">
        <f t="shared" ref="AC2357" si="7816">AB2357-AA2357</f>
        <v>-591.47199999999975</v>
      </c>
      <c r="AD2357" s="153">
        <f t="shared" ref="AD2357" si="7817">IF(O2357="cpv",(T2357*S2357),(T2357/1000*S2357))</f>
        <v>15000</v>
      </c>
      <c r="AE2357" s="295">
        <v>13000</v>
      </c>
      <c r="AF2357" s="154">
        <f t="shared" ref="AF2357" si="7818">AE2357-AD2357</f>
        <v>-2000</v>
      </c>
      <c r="AG2357" s="154">
        <v>0</v>
      </c>
      <c r="AH2357" s="405">
        <f t="shared" ref="AH2357" si="7819">AE2357-AB2357-AG2357</f>
        <v>5591.4719999999998</v>
      </c>
      <c r="AI2357" s="155">
        <f t="shared" ref="AI2357" si="7820">AH2357/AE2357</f>
        <v>0.43011323076923075</v>
      </c>
      <c r="AK2357"/>
    </row>
    <row r="2358" spans="1:37" ht="15.75" hidden="1" customHeight="1" thickBot="1" x14ac:dyDescent="0.3">
      <c r="A2358" s="145" t="s">
        <v>3402</v>
      </c>
      <c r="B2358" s="141">
        <v>2016</v>
      </c>
      <c r="C2358" s="141">
        <v>10</v>
      </c>
      <c r="D2358" s="142" t="s">
        <v>2960</v>
      </c>
      <c r="E2358" s="143">
        <v>42662</v>
      </c>
      <c r="F2358" s="143">
        <v>42674</v>
      </c>
      <c r="G2358" s="144">
        <f t="shared" ca="1" si="7795"/>
        <v>0</v>
      </c>
      <c r="H2358" s="145" t="s">
        <v>74</v>
      </c>
      <c r="I2358" s="145" t="s">
        <v>75</v>
      </c>
      <c r="J2358" s="145" t="s">
        <v>3289</v>
      </c>
      <c r="K2358" s="146" t="str">
        <f t="shared" ca="1" si="7796"/>
        <v>Completed</v>
      </c>
      <c r="L2358" s="141" t="s">
        <v>3386</v>
      </c>
      <c r="M2358" s="141" t="s">
        <v>58</v>
      </c>
      <c r="N2358" s="141" t="s">
        <v>306</v>
      </c>
      <c r="O2358" s="141" t="s">
        <v>60</v>
      </c>
      <c r="P2358" s="141" t="s">
        <v>79</v>
      </c>
      <c r="Q2358" s="141" t="s">
        <v>79</v>
      </c>
      <c r="R2358" s="147">
        <v>4.5</v>
      </c>
      <c r="S2358" s="147">
        <v>7.5</v>
      </c>
      <c r="T2358" s="148">
        <v>300000</v>
      </c>
      <c r="U2358" s="148">
        <v>246694</v>
      </c>
      <c r="V2358" s="146">
        <f t="shared" si="7797"/>
        <v>53306</v>
      </c>
      <c r="W2358" s="146">
        <f t="shared" si="7798"/>
        <v>246694</v>
      </c>
      <c r="X2358" s="148">
        <v>10813</v>
      </c>
      <c r="Y2358" s="149">
        <f t="shared" si="7799"/>
        <v>4.383162946808597E-2</v>
      </c>
      <c r="Z2358" s="150">
        <f t="shared" si="7800"/>
        <v>0.18496254508462037</v>
      </c>
      <c r="AA2358" s="151">
        <f t="shared" si="7801"/>
        <v>1350</v>
      </c>
      <c r="AB2358" s="152">
        <f t="shared" si="7802"/>
        <v>1110.123</v>
      </c>
      <c r="AC2358" s="151">
        <f t="shared" si="7803"/>
        <v>-239.87699999999995</v>
      </c>
      <c r="AD2358" s="153">
        <f t="shared" si="7804"/>
        <v>2250</v>
      </c>
      <c r="AE2358" s="295">
        <v>2000</v>
      </c>
      <c r="AF2358" s="154">
        <f t="shared" si="7805"/>
        <v>-250</v>
      </c>
      <c r="AG2358" s="154">
        <v>0</v>
      </c>
      <c r="AH2358" s="405">
        <f t="shared" si="7806"/>
        <v>889.87699999999995</v>
      </c>
      <c r="AI2358" s="155">
        <f t="shared" si="7807"/>
        <v>0.44493849999999996</v>
      </c>
      <c r="AK2358"/>
    </row>
    <row r="2359" spans="1:37" ht="15" hidden="1" customHeight="1" x14ac:dyDescent="0.3">
      <c r="A2359" s="96" t="s">
        <v>3292</v>
      </c>
      <c r="B2359" s="97">
        <v>2016</v>
      </c>
      <c r="C2359" s="97">
        <v>10</v>
      </c>
      <c r="D2359" s="98" t="s">
        <v>2960</v>
      </c>
      <c r="E2359" s="99">
        <v>42662</v>
      </c>
      <c r="F2359" s="99">
        <v>42674</v>
      </c>
      <c r="G2359" s="100">
        <f t="shared" ca="1" si="7795"/>
        <v>0</v>
      </c>
      <c r="H2359" s="96" t="s">
        <v>84</v>
      </c>
      <c r="I2359" s="96" t="s">
        <v>170</v>
      </c>
      <c r="J2359" s="96" t="s">
        <v>3290</v>
      </c>
      <c r="K2359" s="101" t="str">
        <f t="shared" ca="1" si="7796"/>
        <v>Completed</v>
      </c>
      <c r="L2359" s="97" t="s">
        <v>175</v>
      </c>
      <c r="M2359" s="97" t="s">
        <v>58</v>
      </c>
      <c r="N2359" s="97" t="s">
        <v>59</v>
      </c>
      <c r="O2359" s="97" t="s">
        <v>60</v>
      </c>
      <c r="P2359" s="97" t="s">
        <v>61</v>
      </c>
      <c r="Q2359" s="97" t="s">
        <v>62</v>
      </c>
      <c r="R2359" s="102">
        <v>1</v>
      </c>
      <c r="S2359" s="102">
        <v>2</v>
      </c>
      <c r="T2359" s="103">
        <v>1200000</v>
      </c>
      <c r="U2359" s="103">
        <v>54238</v>
      </c>
      <c r="V2359" s="101">
        <f t="shared" si="7797"/>
        <v>1145762</v>
      </c>
      <c r="W2359" s="101">
        <f t="shared" si="7798"/>
        <v>54238</v>
      </c>
      <c r="X2359" s="103"/>
      <c r="Y2359" s="104">
        <f t="shared" si="7799"/>
        <v>0</v>
      </c>
      <c r="Z2359" s="105" t="e">
        <f t="shared" si="7800"/>
        <v>#DIV/0!</v>
      </c>
      <c r="AA2359" s="106">
        <f t="shared" si="7801"/>
        <v>1200</v>
      </c>
      <c r="AB2359" s="107">
        <v>40.668297959428699</v>
      </c>
      <c r="AC2359" s="106">
        <f t="shared" si="7803"/>
        <v>-1159.3317020405714</v>
      </c>
      <c r="AD2359" s="108">
        <f t="shared" si="7804"/>
        <v>2400</v>
      </c>
      <c r="AE2359" s="298">
        <v>1099.53</v>
      </c>
      <c r="AF2359" s="109">
        <f t="shared" si="7805"/>
        <v>-1300.47</v>
      </c>
      <c r="AG2359" s="109">
        <v>0</v>
      </c>
      <c r="AH2359" s="765">
        <f t="shared" si="7806"/>
        <v>1058.8617020405713</v>
      </c>
      <c r="AI2359" s="110">
        <f t="shared" si="7807"/>
        <v>0.96301301650757265</v>
      </c>
      <c r="AK2359"/>
    </row>
    <row r="2360" spans="1:37" ht="15" hidden="1" customHeight="1" x14ac:dyDescent="0.3">
      <c r="A2360" s="96" t="s">
        <v>3464</v>
      </c>
      <c r="B2360" s="97">
        <v>2016</v>
      </c>
      <c r="C2360" s="97">
        <v>10</v>
      </c>
      <c r="D2360" s="98" t="s">
        <v>2960</v>
      </c>
      <c r="E2360" s="99">
        <v>42662</v>
      </c>
      <c r="F2360" s="99">
        <v>42674</v>
      </c>
      <c r="G2360" s="100">
        <f t="shared" ref="G2360:G2364" ca="1" si="7821">IF($N$1&gt;F2360,0,(F2360-$N$1))</f>
        <v>0</v>
      </c>
      <c r="H2360" s="96" t="s">
        <v>84</v>
      </c>
      <c r="I2360" s="96" t="s">
        <v>170</v>
      </c>
      <c r="J2360" s="96" t="s">
        <v>3290</v>
      </c>
      <c r="K2360" s="101" t="str">
        <f t="shared" ref="K2360:K2364" ca="1" si="7822">IF(F2360=0,$L$3,(IF(G2360=0,$L$1,$L$2)))</f>
        <v>Completed</v>
      </c>
      <c r="L2360" s="97" t="s">
        <v>1372</v>
      </c>
      <c r="M2360" s="97" t="s">
        <v>58</v>
      </c>
      <c r="N2360" s="97" t="s">
        <v>59</v>
      </c>
      <c r="O2360" s="97" t="s">
        <v>60</v>
      </c>
      <c r="P2360" s="97" t="s">
        <v>61</v>
      </c>
      <c r="Q2360" s="97" t="s">
        <v>62</v>
      </c>
      <c r="R2360" s="102">
        <v>1</v>
      </c>
      <c r="S2360" s="102">
        <v>2</v>
      </c>
      <c r="T2360" s="103">
        <v>0</v>
      </c>
      <c r="U2360" s="103">
        <v>0</v>
      </c>
      <c r="V2360" s="101">
        <f t="shared" ref="V2360:V2364" si="7823">IF(U2360&gt;T2360,0,T2360-U2360)</f>
        <v>0</v>
      </c>
      <c r="W2360" s="101">
        <f t="shared" ref="W2360:W2364" si="7824">IF(U2360&gt;T2360,T2360,U2360)</f>
        <v>0</v>
      </c>
      <c r="X2360" s="103"/>
      <c r="Y2360" s="104" t="e">
        <f t="shared" ref="Y2360:Y2364" si="7825">X2360/U2360</f>
        <v>#DIV/0!</v>
      </c>
      <c r="Z2360" s="105" t="e">
        <f t="shared" ref="Z2360:Z2364" si="7826">AE2360/X2360</f>
        <v>#DIV/0!</v>
      </c>
      <c r="AA2360" s="106">
        <f t="shared" ref="AA2360:AA2364" si="7827">IF(O2360="cpv",(T2360*R2360),(T2360/1000*R2360))</f>
        <v>0</v>
      </c>
      <c r="AB2360" s="107">
        <v>42.214915121012403</v>
      </c>
      <c r="AC2360" s="106">
        <f t="shared" ref="AC2360:AC2364" si="7828">AB2360-AA2360</f>
        <v>42.214915121012403</v>
      </c>
      <c r="AD2360" s="108">
        <f t="shared" ref="AD2360:AD2364" si="7829">IF(O2360="cpv",(T2360*S2360),(T2360/1000*S2360))</f>
        <v>0</v>
      </c>
      <c r="AE2360" s="298">
        <f t="shared" ref="AE2360:AE2365" si="7830">IF((SUMIF($J$7:$J$1048576,J2360,$U$7:$U$1048576))&gt;(SUMIF($J$7:$J$1048576,J2360,$T$7:$T$1048576)),AD2360,(IF(O2360="cpv",(U2360*S2360),(U2360*S2360/1000))))</f>
        <v>0</v>
      </c>
      <c r="AF2360" s="109">
        <f t="shared" ref="AF2360:AF2364" si="7831">AE2360-AD2360</f>
        <v>0</v>
      </c>
      <c r="AG2360" s="109">
        <v>0</v>
      </c>
      <c r="AH2360" s="765">
        <f t="shared" ref="AH2360:AH2364" si="7832">AE2360-AB2360-AG2360</f>
        <v>-42.214915121012403</v>
      </c>
      <c r="AI2360" s="110" t="e">
        <f t="shared" ref="AI2360:AI2364" si="7833">AH2360/AE2360</f>
        <v>#DIV/0!</v>
      </c>
      <c r="AK2360"/>
    </row>
    <row r="2361" spans="1:37" ht="15" hidden="1" customHeight="1" x14ac:dyDescent="0.3">
      <c r="A2361" s="96" t="s">
        <v>3467</v>
      </c>
      <c r="B2361" s="97">
        <v>2016</v>
      </c>
      <c r="C2361" s="97">
        <v>10</v>
      </c>
      <c r="D2361" s="98" t="s">
        <v>2960</v>
      </c>
      <c r="E2361" s="99">
        <v>42662</v>
      </c>
      <c r="F2361" s="99">
        <v>42674</v>
      </c>
      <c r="G2361" s="100">
        <f t="shared" ca="1" si="7821"/>
        <v>0</v>
      </c>
      <c r="H2361" s="96" t="s">
        <v>84</v>
      </c>
      <c r="I2361" s="96" t="s">
        <v>170</v>
      </c>
      <c r="J2361" s="96" t="s">
        <v>3290</v>
      </c>
      <c r="K2361" s="101" t="str">
        <f t="shared" ca="1" si="7822"/>
        <v>Completed</v>
      </c>
      <c r="L2361" s="97" t="s">
        <v>2943</v>
      </c>
      <c r="M2361" s="97" t="s">
        <v>58</v>
      </c>
      <c r="N2361" s="97" t="s">
        <v>59</v>
      </c>
      <c r="O2361" s="97" t="s">
        <v>60</v>
      </c>
      <c r="P2361" s="97" t="s">
        <v>61</v>
      </c>
      <c r="Q2361" s="97" t="s">
        <v>62</v>
      </c>
      <c r="R2361" s="102">
        <v>1</v>
      </c>
      <c r="S2361" s="102">
        <v>2</v>
      </c>
      <c r="T2361" s="103">
        <v>0</v>
      </c>
      <c r="U2361" s="103">
        <v>0</v>
      </c>
      <c r="V2361" s="101">
        <f t="shared" si="7823"/>
        <v>0</v>
      </c>
      <c r="W2361" s="101">
        <f t="shared" si="7824"/>
        <v>0</v>
      </c>
      <c r="X2361" s="103"/>
      <c r="Y2361" s="104" t="e">
        <f t="shared" si="7825"/>
        <v>#DIV/0!</v>
      </c>
      <c r="Z2361" s="105" t="e">
        <f t="shared" si="7826"/>
        <v>#DIV/0!</v>
      </c>
      <c r="AA2361" s="106">
        <f t="shared" si="7827"/>
        <v>0</v>
      </c>
      <c r="AB2361" s="107">
        <v>84.559725893841687</v>
      </c>
      <c r="AC2361" s="106">
        <f t="shared" si="7828"/>
        <v>84.559725893841687</v>
      </c>
      <c r="AD2361" s="108">
        <f t="shared" si="7829"/>
        <v>0</v>
      </c>
      <c r="AE2361" s="298">
        <f t="shared" si="7830"/>
        <v>0</v>
      </c>
      <c r="AF2361" s="109">
        <f t="shared" si="7831"/>
        <v>0</v>
      </c>
      <c r="AG2361" s="109">
        <v>0</v>
      </c>
      <c r="AH2361" s="765">
        <f t="shared" si="7832"/>
        <v>-84.559725893841687</v>
      </c>
      <c r="AI2361" s="110" t="e">
        <f t="shared" si="7833"/>
        <v>#DIV/0!</v>
      </c>
      <c r="AK2361"/>
    </row>
    <row r="2362" spans="1:37" ht="15" hidden="1" customHeight="1" x14ac:dyDescent="0.3">
      <c r="A2362" s="96" t="s">
        <v>3488</v>
      </c>
      <c r="B2362" s="97">
        <v>2016</v>
      </c>
      <c r="C2362" s="97">
        <v>10</v>
      </c>
      <c r="D2362" s="98" t="s">
        <v>2960</v>
      </c>
      <c r="E2362" s="99">
        <v>42662</v>
      </c>
      <c r="F2362" s="99">
        <v>42674</v>
      </c>
      <c r="G2362" s="100">
        <f t="shared" ca="1" si="7821"/>
        <v>0</v>
      </c>
      <c r="H2362" s="96" t="s">
        <v>84</v>
      </c>
      <c r="I2362" s="96" t="s">
        <v>170</v>
      </c>
      <c r="J2362" s="96" t="s">
        <v>3290</v>
      </c>
      <c r="K2362" s="101" t="str">
        <f t="shared" ca="1" si="7822"/>
        <v>Completed</v>
      </c>
      <c r="L2362" s="97" t="s">
        <v>2943</v>
      </c>
      <c r="M2362" s="97" t="s">
        <v>58</v>
      </c>
      <c r="N2362" s="97" t="s">
        <v>59</v>
      </c>
      <c r="O2362" s="97" t="s">
        <v>60</v>
      </c>
      <c r="P2362" s="97" t="s">
        <v>61</v>
      </c>
      <c r="Q2362" s="97" t="s">
        <v>62</v>
      </c>
      <c r="R2362" s="102">
        <v>1</v>
      </c>
      <c r="S2362" s="102">
        <v>2</v>
      </c>
      <c r="T2362" s="103">
        <v>0</v>
      </c>
      <c r="U2362" s="103">
        <v>0</v>
      </c>
      <c r="V2362" s="101">
        <f t="shared" si="7823"/>
        <v>0</v>
      </c>
      <c r="W2362" s="101">
        <f t="shared" si="7824"/>
        <v>0</v>
      </c>
      <c r="X2362" s="103"/>
      <c r="Y2362" s="104" t="e">
        <f t="shared" si="7825"/>
        <v>#DIV/0!</v>
      </c>
      <c r="Z2362" s="105" t="e">
        <f t="shared" si="7826"/>
        <v>#DIV/0!</v>
      </c>
      <c r="AA2362" s="106">
        <f t="shared" si="7827"/>
        <v>0</v>
      </c>
      <c r="AB2362" s="107">
        <v>36.44355182028994</v>
      </c>
      <c r="AC2362" s="106">
        <f t="shared" si="7828"/>
        <v>36.44355182028994</v>
      </c>
      <c r="AD2362" s="108">
        <f t="shared" si="7829"/>
        <v>0</v>
      </c>
      <c r="AE2362" s="298">
        <f t="shared" si="7830"/>
        <v>0</v>
      </c>
      <c r="AF2362" s="109">
        <f t="shared" si="7831"/>
        <v>0</v>
      </c>
      <c r="AG2362" s="109">
        <v>0</v>
      </c>
      <c r="AH2362" s="765">
        <f t="shared" si="7832"/>
        <v>-36.44355182028994</v>
      </c>
      <c r="AI2362" s="110" t="e">
        <f t="shared" si="7833"/>
        <v>#DIV/0!</v>
      </c>
      <c r="AK2362"/>
    </row>
    <row r="2363" spans="1:37" ht="15" hidden="1" customHeight="1" x14ac:dyDescent="0.3">
      <c r="A2363" s="96" t="s">
        <v>3465</v>
      </c>
      <c r="B2363" s="97">
        <v>2016</v>
      </c>
      <c r="C2363" s="97">
        <v>10</v>
      </c>
      <c r="D2363" s="98" t="s">
        <v>2960</v>
      </c>
      <c r="E2363" s="99">
        <v>42662</v>
      </c>
      <c r="F2363" s="99">
        <v>42674</v>
      </c>
      <c r="G2363" s="100">
        <f t="shared" ca="1" si="7821"/>
        <v>0</v>
      </c>
      <c r="H2363" s="96" t="s">
        <v>84</v>
      </c>
      <c r="I2363" s="96" t="s">
        <v>170</v>
      </c>
      <c r="J2363" s="96" t="s">
        <v>3290</v>
      </c>
      <c r="K2363" s="101" t="str">
        <f t="shared" ca="1" si="7822"/>
        <v>Completed</v>
      </c>
      <c r="L2363" s="97" t="s">
        <v>2917</v>
      </c>
      <c r="M2363" s="97" t="s">
        <v>58</v>
      </c>
      <c r="N2363" s="97" t="s">
        <v>59</v>
      </c>
      <c r="O2363" s="97" t="s">
        <v>60</v>
      </c>
      <c r="P2363" s="97" t="s">
        <v>61</v>
      </c>
      <c r="Q2363" s="97" t="s">
        <v>62</v>
      </c>
      <c r="R2363" s="102">
        <v>1</v>
      </c>
      <c r="S2363" s="102">
        <v>2</v>
      </c>
      <c r="T2363" s="103">
        <v>0</v>
      </c>
      <c r="U2363" s="103">
        <v>0</v>
      </c>
      <c r="V2363" s="101">
        <f t="shared" si="7823"/>
        <v>0</v>
      </c>
      <c r="W2363" s="101">
        <f t="shared" si="7824"/>
        <v>0</v>
      </c>
      <c r="X2363" s="103"/>
      <c r="Y2363" s="104" t="e">
        <f t="shared" si="7825"/>
        <v>#DIV/0!</v>
      </c>
      <c r="Z2363" s="105" t="e">
        <f t="shared" si="7826"/>
        <v>#DIV/0!</v>
      </c>
      <c r="AA2363" s="106">
        <f t="shared" si="7827"/>
        <v>0</v>
      </c>
      <c r="AB2363" s="107">
        <v>11.943745270911514</v>
      </c>
      <c r="AC2363" s="106">
        <f t="shared" si="7828"/>
        <v>11.943745270911514</v>
      </c>
      <c r="AD2363" s="108">
        <f t="shared" si="7829"/>
        <v>0</v>
      </c>
      <c r="AE2363" s="298">
        <f t="shared" si="7830"/>
        <v>0</v>
      </c>
      <c r="AF2363" s="109">
        <f t="shared" si="7831"/>
        <v>0</v>
      </c>
      <c r="AG2363" s="109">
        <v>0</v>
      </c>
      <c r="AH2363" s="765">
        <f t="shared" si="7832"/>
        <v>-11.943745270911514</v>
      </c>
      <c r="AI2363" s="110" t="e">
        <f t="shared" si="7833"/>
        <v>#DIV/0!</v>
      </c>
      <c r="AK2363"/>
    </row>
    <row r="2364" spans="1:37" ht="15" hidden="1" customHeight="1" x14ac:dyDescent="0.3">
      <c r="A2364" s="96" t="s">
        <v>3466</v>
      </c>
      <c r="B2364" s="97">
        <v>2016</v>
      </c>
      <c r="C2364" s="97">
        <v>10</v>
      </c>
      <c r="D2364" s="98" t="s">
        <v>2960</v>
      </c>
      <c r="E2364" s="99">
        <v>42662</v>
      </c>
      <c r="F2364" s="99">
        <v>42674</v>
      </c>
      <c r="G2364" s="100">
        <f t="shared" ca="1" si="7821"/>
        <v>0</v>
      </c>
      <c r="H2364" s="96" t="s">
        <v>84</v>
      </c>
      <c r="I2364" s="96" t="s">
        <v>170</v>
      </c>
      <c r="J2364" s="96" t="s">
        <v>3290</v>
      </c>
      <c r="K2364" s="101" t="str">
        <f t="shared" ca="1" si="7822"/>
        <v>Completed</v>
      </c>
      <c r="L2364" s="97" t="s">
        <v>2914</v>
      </c>
      <c r="M2364" s="97" t="s">
        <v>58</v>
      </c>
      <c r="N2364" s="97" t="s">
        <v>59</v>
      </c>
      <c r="O2364" s="97" t="s">
        <v>60</v>
      </c>
      <c r="P2364" s="97" t="s">
        <v>61</v>
      </c>
      <c r="Q2364" s="97" t="s">
        <v>62</v>
      </c>
      <c r="R2364" s="102">
        <v>1</v>
      </c>
      <c r="S2364" s="102">
        <v>2</v>
      </c>
      <c r="T2364" s="103">
        <v>0</v>
      </c>
      <c r="U2364" s="103">
        <v>0</v>
      </c>
      <c r="V2364" s="101">
        <f t="shared" si="7823"/>
        <v>0</v>
      </c>
      <c r="W2364" s="101">
        <f t="shared" si="7824"/>
        <v>0</v>
      </c>
      <c r="X2364" s="103"/>
      <c r="Y2364" s="104" t="e">
        <f t="shared" si="7825"/>
        <v>#DIV/0!</v>
      </c>
      <c r="Z2364" s="105" t="e">
        <f t="shared" si="7826"/>
        <v>#DIV/0!</v>
      </c>
      <c r="AA2364" s="106">
        <f t="shared" si="7827"/>
        <v>0</v>
      </c>
      <c r="AB2364" s="107">
        <v>49.765605295464653</v>
      </c>
      <c r="AC2364" s="106">
        <f t="shared" si="7828"/>
        <v>49.765605295464653</v>
      </c>
      <c r="AD2364" s="108">
        <f t="shared" si="7829"/>
        <v>0</v>
      </c>
      <c r="AE2364" s="298">
        <f t="shared" si="7830"/>
        <v>0</v>
      </c>
      <c r="AF2364" s="109">
        <f t="shared" si="7831"/>
        <v>0</v>
      </c>
      <c r="AG2364" s="109">
        <v>0</v>
      </c>
      <c r="AH2364" s="765">
        <f t="shared" si="7832"/>
        <v>-49.765605295464653</v>
      </c>
      <c r="AI2364" s="110" t="e">
        <f t="shared" si="7833"/>
        <v>#DIV/0!</v>
      </c>
      <c r="AK2364"/>
    </row>
    <row r="2365" spans="1:37" ht="15" hidden="1" customHeight="1" thickBot="1" x14ac:dyDescent="0.3">
      <c r="A2365" s="328" t="s">
        <v>3291</v>
      </c>
      <c r="B2365" s="324">
        <v>2016</v>
      </c>
      <c r="C2365" s="324">
        <v>10</v>
      </c>
      <c r="D2365" s="325" t="s">
        <v>2960</v>
      </c>
      <c r="E2365" s="326">
        <v>42662</v>
      </c>
      <c r="F2365" s="326">
        <v>42674</v>
      </c>
      <c r="G2365" s="327">
        <f t="shared" ca="1" si="7795"/>
        <v>0</v>
      </c>
      <c r="H2365" s="328" t="s">
        <v>84</v>
      </c>
      <c r="I2365" s="328" t="s">
        <v>170</v>
      </c>
      <c r="J2365" s="328" t="s">
        <v>3290</v>
      </c>
      <c r="K2365" s="329" t="str">
        <f t="shared" ca="1" si="7796"/>
        <v>Completed</v>
      </c>
      <c r="L2365" s="324" t="s">
        <v>82</v>
      </c>
      <c r="M2365" s="324" t="s">
        <v>58</v>
      </c>
      <c r="N2365" s="324" t="s">
        <v>78</v>
      </c>
      <c r="O2365" s="324" t="s">
        <v>60</v>
      </c>
      <c r="P2365" s="324" t="s">
        <v>79</v>
      </c>
      <c r="Q2365" s="324" t="s">
        <v>79</v>
      </c>
      <c r="R2365" s="330">
        <v>0.5</v>
      </c>
      <c r="S2365" s="330">
        <v>2</v>
      </c>
      <c r="T2365" s="331">
        <v>300000</v>
      </c>
      <c r="U2365" s="331">
        <v>0</v>
      </c>
      <c r="V2365" s="329">
        <f t="shared" si="7797"/>
        <v>300000</v>
      </c>
      <c r="W2365" s="329">
        <f t="shared" si="7798"/>
        <v>0</v>
      </c>
      <c r="X2365" s="331"/>
      <c r="Y2365" s="332" t="e">
        <f t="shared" si="7799"/>
        <v>#DIV/0!</v>
      </c>
      <c r="Z2365" s="333" t="e">
        <f t="shared" si="7800"/>
        <v>#DIV/0!</v>
      </c>
      <c r="AA2365" s="334">
        <f t="shared" si="7801"/>
        <v>150</v>
      </c>
      <c r="AB2365" s="335">
        <f t="shared" si="7802"/>
        <v>0</v>
      </c>
      <c r="AC2365" s="334">
        <f t="shared" si="7803"/>
        <v>-150</v>
      </c>
      <c r="AD2365" s="336">
        <f t="shared" si="7804"/>
        <v>600</v>
      </c>
      <c r="AE2365" s="337">
        <f t="shared" si="7830"/>
        <v>0</v>
      </c>
      <c r="AF2365" s="338">
        <f t="shared" si="7805"/>
        <v>-600</v>
      </c>
      <c r="AG2365" s="338">
        <v>0</v>
      </c>
      <c r="AH2365" s="580">
        <f t="shared" si="7806"/>
        <v>0</v>
      </c>
      <c r="AI2365" s="339" t="e">
        <f t="shared" si="7807"/>
        <v>#DIV/0!</v>
      </c>
      <c r="AK2365"/>
    </row>
    <row r="2366" spans="1:37" ht="15" hidden="1" customHeight="1" x14ac:dyDescent="0.3">
      <c r="A2366" s="115" t="s">
        <v>3293</v>
      </c>
      <c r="B2366" s="111">
        <v>2016</v>
      </c>
      <c r="C2366" s="111">
        <v>10</v>
      </c>
      <c r="D2366" s="112" t="s">
        <v>2960</v>
      </c>
      <c r="E2366" s="113">
        <v>42662</v>
      </c>
      <c r="F2366" s="113">
        <v>42693</v>
      </c>
      <c r="G2366" s="114">
        <f t="shared" ca="1" si="7795"/>
        <v>0</v>
      </c>
      <c r="H2366" s="115" t="s">
        <v>74</v>
      </c>
      <c r="I2366" s="115" t="s">
        <v>743</v>
      </c>
      <c r="J2366" s="115" t="s">
        <v>3295</v>
      </c>
      <c r="K2366" s="116" t="str">
        <f t="shared" ca="1" si="7796"/>
        <v>Completed</v>
      </c>
      <c r="L2366" s="111" t="s">
        <v>82</v>
      </c>
      <c r="M2366" s="111" t="s">
        <v>58</v>
      </c>
      <c r="N2366" s="111" t="s">
        <v>78</v>
      </c>
      <c r="O2366" s="111" t="s">
        <v>60</v>
      </c>
      <c r="P2366" s="111" t="s">
        <v>79</v>
      </c>
      <c r="Q2366" s="111" t="s">
        <v>79</v>
      </c>
      <c r="R2366" s="117">
        <v>0.5</v>
      </c>
      <c r="S2366" s="117">
        <v>1.75</v>
      </c>
      <c r="T2366" s="118">
        <v>1000000</v>
      </c>
      <c r="U2366" s="118">
        <v>261736</v>
      </c>
      <c r="V2366" s="116">
        <f t="shared" si="7797"/>
        <v>738264</v>
      </c>
      <c r="W2366" s="116">
        <f t="shared" si="7798"/>
        <v>261736</v>
      </c>
      <c r="X2366" s="118">
        <v>4418</v>
      </c>
      <c r="Y2366" s="119">
        <f t="shared" si="7799"/>
        <v>1.6879603875660971E-2</v>
      </c>
      <c r="Z2366" s="120">
        <f t="shared" si="7800"/>
        <v>0.10295835219556361</v>
      </c>
      <c r="AA2366" s="121">
        <f t="shared" si="7801"/>
        <v>500</v>
      </c>
      <c r="AB2366" s="122">
        <f t="shared" si="7802"/>
        <v>130.86799999999999</v>
      </c>
      <c r="AC2366" s="121">
        <f t="shared" si="7803"/>
        <v>-369.13200000000001</v>
      </c>
      <c r="AD2366" s="123">
        <f t="shared" si="7804"/>
        <v>1750</v>
      </c>
      <c r="AE2366" s="293">
        <v>454.87</v>
      </c>
      <c r="AF2366" s="124">
        <f t="shared" si="7805"/>
        <v>-1295.1300000000001</v>
      </c>
      <c r="AG2366" s="124">
        <v>0</v>
      </c>
      <c r="AH2366" s="764">
        <f t="shared" si="7806"/>
        <v>324.00200000000001</v>
      </c>
      <c r="AI2366" s="125">
        <f t="shared" si="7807"/>
        <v>0.71229582078396025</v>
      </c>
      <c r="AK2366"/>
    </row>
    <row r="2367" spans="1:37" ht="15" hidden="1" customHeight="1" x14ac:dyDescent="0.3">
      <c r="A2367" s="96" t="s">
        <v>3294</v>
      </c>
      <c r="B2367" s="97">
        <v>2016</v>
      </c>
      <c r="C2367" s="97">
        <v>10</v>
      </c>
      <c r="D2367" s="98" t="s">
        <v>2960</v>
      </c>
      <c r="E2367" s="99">
        <v>42662</v>
      </c>
      <c r="F2367" s="99">
        <v>42693</v>
      </c>
      <c r="G2367" s="100">
        <f t="shared" ca="1" si="7795"/>
        <v>0</v>
      </c>
      <c r="H2367" s="96" t="s">
        <v>74</v>
      </c>
      <c r="I2367" s="96" t="s">
        <v>743</v>
      </c>
      <c r="J2367" s="96" t="s">
        <v>3295</v>
      </c>
      <c r="K2367" s="101" t="str">
        <f t="shared" ca="1" si="7796"/>
        <v>Completed</v>
      </c>
      <c r="L2367" s="97" t="s">
        <v>1773</v>
      </c>
      <c r="M2367" s="97" t="s">
        <v>58</v>
      </c>
      <c r="N2367" s="97" t="s">
        <v>173</v>
      </c>
      <c r="O2367" s="97" t="s">
        <v>60</v>
      </c>
      <c r="P2367" s="97" t="s">
        <v>61</v>
      </c>
      <c r="Q2367" s="97" t="s">
        <v>62</v>
      </c>
      <c r="R2367" s="102">
        <v>0.35</v>
      </c>
      <c r="S2367" s="102">
        <v>1.75</v>
      </c>
      <c r="T2367" s="103">
        <v>1000000</v>
      </c>
      <c r="U2367" s="103">
        <v>570738</v>
      </c>
      <c r="V2367" s="101">
        <f t="shared" si="7797"/>
        <v>429262</v>
      </c>
      <c r="W2367" s="101">
        <f t="shared" si="7798"/>
        <v>570738</v>
      </c>
      <c r="X2367" s="103">
        <v>2256</v>
      </c>
      <c r="Y2367" s="104">
        <f t="shared" si="7799"/>
        <v>3.9527769309210181E-3</v>
      </c>
      <c r="Z2367" s="105">
        <f t="shared" si="7800"/>
        <v>0.39893617021276595</v>
      </c>
      <c r="AA2367" s="106">
        <f t="shared" si="7801"/>
        <v>350</v>
      </c>
      <c r="AB2367" s="107">
        <f t="shared" si="7802"/>
        <v>199.75830000000002</v>
      </c>
      <c r="AC2367" s="106">
        <f t="shared" si="7803"/>
        <v>-150.24169999999998</v>
      </c>
      <c r="AD2367" s="108">
        <f t="shared" si="7804"/>
        <v>1750</v>
      </c>
      <c r="AE2367" s="298">
        <v>900</v>
      </c>
      <c r="AF2367" s="109">
        <f t="shared" si="7805"/>
        <v>-850</v>
      </c>
      <c r="AG2367" s="109">
        <v>0</v>
      </c>
      <c r="AH2367" s="765">
        <f t="shared" si="7806"/>
        <v>700.24170000000004</v>
      </c>
      <c r="AI2367" s="110">
        <f t="shared" si="7807"/>
        <v>0.7780463333333334</v>
      </c>
      <c r="AK2367"/>
    </row>
    <row r="2368" spans="1:37" ht="15" hidden="1" customHeight="1" x14ac:dyDescent="0.3">
      <c r="A2368" s="96" t="s">
        <v>3296</v>
      </c>
      <c r="B2368" s="97">
        <v>2016</v>
      </c>
      <c r="C2368" s="97">
        <v>10</v>
      </c>
      <c r="D2368" s="98" t="s">
        <v>2960</v>
      </c>
      <c r="E2368" s="99">
        <v>42662</v>
      </c>
      <c r="F2368" s="99">
        <v>42693</v>
      </c>
      <c r="G2368" s="100">
        <f t="shared" ca="1" si="7795"/>
        <v>0</v>
      </c>
      <c r="H2368" s="96" t="s">
        <v>74</v>
      </c>
      <c r="I2368" s="96" t="s">
        <v>743</v>
      </c>
      <c r="J2368" s="96" t="s">
        <v>3298</v>
      </c>
      <c r="K2368" s="101" t="str">
        <f t="shared" ca="1" si="7796"/>
        <v>Completed</v>
      </c>
      <c r="L2368" s="97" t="s">
        <v>82</v>
      </c>
      <c r="M2368" s="97" t="s">
        <v>58</v>
      </c>
      <c r="N2368" s="97" t="s">
        <v>78</v>
      </c>
      <c r="O2368" s="97" t="s">
        <v>60</v>
      </c>
      <c r="P2368" s="97" t="s">
        <v>79</v>
      </c>
      <c r="Q2368" s="97" t="s">
        <v>79</v>
      </c>
      <c r="R2368" s="102">
        <v>0.5</v>
      </c>
      <c r="S2368" s="102">
        <v>1.75</v>
      </c>
      <c r="T2368" s="103">
        <v>1000000</v>
      </c>
      <c r="U2368" s="103">
        <v>284594</v>
      </c>
      <c r="V2368" s="101">
        <f t="shared" si="7797"/>
        <v>715406</v>
      </c>
      <c r="W2368" s="101">
        <f t="shared" si="7798"/>
        <v>284594</v>
      </c>
      <c r="X2368" s="103">
        <v>2897</v>
      </c>
      <c r="Y2368" s="104">
        <f t="shared" si="7799"/>
        <v>1.0179413480256085E-2</v>
      </c>
      <c r="Z2368" s="105">
        <f t="shared" si="7800"/>
        <v>0.13677597514670348</v>
      </c>
      <c r="AA2368" s="106">
        <f t="shared" si="7801"/>
        <v>500</v>
      </c>
      <c r="AB2368" s="107">
        <f t="shared" si="7802"/>
        <v>142.297</v>
      </c>
      <c r="AC2368" s="106">
        <f t="shared" si="7803"/>
        <v>-357.70299999999997</v>
      </c>
      <c r="AD2368" s="108">
        <f t="shared" si="7804"/>
        <v>1750</v>
      </c>
      <c r="AE2368" s="298">
        <v>396.24</v>
      </c>
      <c r="AF2368" s="109">
        <f t="shared" si="7805"/>
        <v>-1353.76</v>
      </c>
      <c r="AG2368" s="109">
        <v>0</v>
      </c>
      <c r="AH2368" s="765">
        <f t="shared" si="7806"/>
        <v>253.94300000000001</v>
      </c>
      <c r="AI2368" s="110">
        <f t="shared" si="7807"/>
        <v>0.64088178881485969</v>
      </c>
      <c r="AK2368"/>
    </row>
    <row r="2369" spans="1:37" ht="15" hidden="1" customHeight="1" thickBot="1" x14ac:dyDescent="0.3">
      <c r="A2369" s="96" t="s">
        <v>3297</v>
      </c>
      <c r="B2369" s="97">
        <v>2016</v>
      </c>
      <c r="C2369" s="97">
        <v>10</v>
      </c>
      <c r="D2369" s="98" t="s">
        <v>2960</v>
      </c>
      <c r="E2369" s="99">
        <v>42662</v>
      </c>
      <c r="F2369" s="99">
        <v>42693</v>
      </c>
      <c r="G2369" s="100">
        <f t="shared" ca="1" si="7795"/>
        <v>0</v>
      </c>
      <c r="H2369" s="96" t="s">
        <v>74</v>
      </c>
      <c r="I2369" s="96" t="s">
        <v>743</v>
      </c>
      <c r="J2369" s="96" t="s">
        <v>3298</v>
      </c>
      <c r="K2369" s="101" t="str">
        <f t="shared" ca="1" si="7796"/>
        <v>Completed</v>
      </c>
      <c r="L2369" s="97" t="s">
        <v>2120</v>
      </c>
      <c r="M2369" s="97" t="s">
        <v>58</v>
      </c>
      <c r="N2369" s="97" t="s">
        <v>173</v>
      </c>
      <c r="O2369" s="97" t="s">
        <v>60</v>
      </c>
      <c r="P2369" s="97" t="s">
        <v>61</v>
      </c>
      <c r="Q2369" s="97" t="s">
        <v>62</v>
      </c>
      <c r="R2369" s="102">
        <v>0.25</v>
      </c>
      <c r="S2369" s="102">
        <v>1.75</v>
      </c>
      <c r="T2369" s="103">
        <v>1000000</v>
      </c>
      <c r="U2369" s="103">
        <v>447019</v>
      </c>
      <c r="V2369" s="101">
        <f t="shared" si="7797"/>
        <v>552981</v>
      </c>
      <c r="W2369" s="101">
        <f t="shared" si="7798"/>
        <v>447019</v>
      </c>
      <c r="X2369" s="103">
        <v>270</v>
      </c>
      <c r="Y2369" s="104">
        <f t="shared" si="7799"/>
        <v>6.0400117220968234E-4</v>
      </c>
      <c r="Z2369" s="105">
        <f t="shared" si="7800"/>
        <v>2.9629629629629628</v>
      </c>
      <c r="AA2369" s="106">
        <f t="shared" si="7801"/>
        <v>250</v>
      </c>
      <c r="AB2369" s="107">
        <f t="shared" si="7802"/>
        <v>111.75475</v>
      </c>
      <c r="AC2369" s="106">
        <f t="shared" si="7803"/>
        <v>-138.24525</v>
      </c>
      <c r="AD2369" s="108">
        <f t="shared" si="7804"/>
        <v>1750</v>
      </c>
      <c r="AE2369" s="298">
        <v>800</v>
      </c>
      <c r="AF2369" s="109">
        <f t="shared" si="7805"/>
        <v>-950</v>
      </c>
      <c r="AG2369" s="109">
        <v>0</v>
      </c>
      <c r="AH2369" s="765">
        <f t="shared" si="7806"/>
        <v>688.24524999999994</v>
      </c>
      <c r="AI2369" s="110">
        <f t="shared" si="7807"/>
        <v>0.86030656249999993</v>
      </c>
      <c r="AK2369"/>
    </row>
    <row r="2370" spans="1:37" ht="15" hidden="1" customHeight="1" x14ac:dyDescent="0.3">
      <c r="A2370" s="115" t="s">
        <v>3299</v>
      </c>
      <c r="B2370" s="111">
        <v>2016</v>
      </c>
      <c r="C2370" s="111">
        <v>10</v>
      </c>
      <c r="D2370" s="112" t="s">
        <v>2960</v>
      </c>
      <c r="E2370" s="113">
        <v>42663</v>
      </c>
      <c r="F2370" s="113">
        <v>42692</v>
      </c>
      <c r="G2370" s="114">
        <f t="shared" ca="1" si="7795"/>
        <v>0</v>
      </c>
      <c r="H2370" s="115" t="s">
        <v>95</v>
      </c>
      <c r="I2370" s="115" t="s">
        <v>1615</v>
      </c>
      <c r="J2370" s="115" t="s">
        <v>3301</v>
      </c>
      <c r="K2370" s="116" t="str">
        <f t="shared" ca="1" si="7796"/>
        <v>Completed</v>
      </c>
      <c r="L2370" s="111" t="s">
        <v>82</v>
      </c>
      <c r="M2370" s="111" t="s">
        <v>58</v>
      </c>
      <c r="N2370" s="111" t="s">
        <v>78</v>
      </c>
      <c r="O2370" s="111" t="s">
        <v>60</v>
      </c>
      <c r="P2370" s="111" t="s">
        <v>79</v>
      </c>
      <c r="Q2370" s="111" t="s">
        <v>79</v>
      </c>
      <c r="R2370" s="117">
        <v>0.5</v>
      </c>
      <c r="S2370" s="117">
        <v>7</v>
      </c>
      <c r="T2370" s="118">
        <v>300000</v>
      </c>
      <c r="U2370" s="118">
        <v>227084</v>
      </c>
      <c r="V2370" s="116">
        <f t="shared" si="7797"/>
        <v>72916</v>
      </c>
      <c r="W2370" s="116">
        <f t="shared" si="7798"/>
        <v>227084</v>
      </c>
      <c r="X2370" s="118">
        <v>682</v>
      </c>
      <c r="Y2370" s="119">
        <f t="shared" si="7799"/>
        <v>3.0032939352838597E-3</v>
      </c>
      <c r="Z2370" s="120">
        <f t="shared" si="7800"/>
        <v>2.330774193548387</v>
      </c>
      <c r="AA2370" s="121">
        <f t="shared" si="7801"/>
        <v>150</v>
      </c>
      <c r="AB2370" s="122">
        <f t="shared" si="7802"/>
        <v>113.542</v>
      </c>
      <c r="AC2370" s="121">
        <f t="shared" si="7803"/>
        <v>-36.457999999999998</v>
      </c>
      <c r="AD2370" s="123">
        <f t="shared" si="7804"/>
        <v>2100</v>
      </c>
      <c r="AE2370" s="293">
        <f>IF((SUMIF($J$7:$J$1048576,J2370,$U$7:$U$1048576))&gt;(SUMIF($J$7:$J$1048576,J2370,$T$7:$T$1048576)),AD2370,(IF(O2370="cpv",(U2370*S2370),(U2370*S2370/1000))))</f>
        <v>1589.588</v>
      </c>
      <c r="AF2370" s="124">
        <f t="shared" si="7805"/>
        <v>-510.41200000000003</v>
      </c>
      <c r="AG2370" s="124">
        <v>0</v>
      </c>
      <c r="AH2370" s="764">
        <f t="shared" si="7806"/>
        <v>1476.046</v>
      </c>
      <c r="AI2370" s="125">
        <f t="shared" si="7807"/>
        <v>0.9285714285714286</v>
      </c>
      <c r="AK2370"/>
    </row>
    <row r="2371" spans="1:37" ht="15.75" hidden="1" customHeight="1" thickBot="1" x14ac:dyDescent="0.3">
      <c r="A2371" s="156" t="s">
        <v>3300</v>
      </c>
      <c r="B2371" s="157">
        <v>2016</v>
      </c>
      <c r="C2371" s="157">
        <v>10</v>
      </c>
      <c r="D2371" s="342" t="s">
        <v>2960</v>
      </c>
      <c r="E2371" s="159">
        <v>42663</v>
      </c>
      <c r="F2371" s="159">
        <v>42692</v>
      </c>
      <c r="G2371" s="343">
        <f t="shared" ca="1" si="7795"/>
        <v>0</v>
      </c>
      <c r="H2371" s="156" t="s">
        <v>95</v>
      </c>
      <c r="I2371" s="156" t="s">
        <v>1615</v>
      </c>
      <c r="J2371" s="156" t="s">
        <v>3301</v>
      </c>
      <c r="K2371" s="344" t="str">
        <f t="shared" ca="1" si="7796"/>
        <v>Completed</v>
      </c>
      <c r="L2371" s="157" t="s">
        <v>64</v>
      </c>
      <c r="M2371" s="157" t="s">
        <v>58</v>
      </c>
      <c r="N2371" s="157" t="s">
        <v>78</v>
      </c>
      <c r="O2371" s="157" t="s">
        <v>60</v>
      </c>
      <c r="P2371" s="157" t="s">
        <v>79</v>
      </c>
      <c r="Q2371" s="157" t="s">
        <v>79</v>
      </c>
      <c r="R2371" s="158">
        <v>2.5</v>
      </c>
      <c r="S2371" s="158">
        <v>7</v>
      </c>
      <c r="T2371" s="345">
        <v>300000</v>
      </c>
      <c r="U2371" s="345">
        <v>300903</v>
      </c>
      <c r="V2371" s="344">
        <f t="shared" si="7797"/>
        <v>0</v>
      </c>
      <c r="W2371" s="344">
        <f t="shared" si="7798"/>
        <v>300000</v>
      </c>
      <c r="X2371" s="345">
        <v>3266</v>
      </c>
      <c r="Y2371" s="346">
        <f t="shared" si="7799"/>
        <v>1.0853996138290413E-2</v>
      </c>
      <c r="Z2371" s="347">
        <f t="shared" si="7800"/>
        <v>0.64492375995101037</v>
      </c>
      <c r="AA2371" s="348">
        <f t="shared" si="7801"/>
        <v>750</v>
      </c>
      <c r="AB2371" s="349">
        <f t="shared" si="7802"/>
        <v>750</v>
      </c>
      <c r="AC2371" s="348">
        <f t="shared" si="7803"/>
        <v>0</v>
      </c>
      <c r="AD2371" s="350">
        <f t="shared" si="7804"/>
        <v>2100</v>
      </c>
      <c r="AE2371" s="351">
        <f>IF((SUMIF($J$7:$J$1048576,J2371,$U$7:$U$1048576))&gt;(SUMIF($J$7:$J$1048576,J2371,$T$7:$T$1048576)),AD2371,(IF(O2371="cpv",(U2371*S2371),(U2371*S2371/1000))))</f>
        <v>2106.3209999999999</v>
      </c>
      <c r="AF2371" s="352">
        <f t="shared" si="7805"/>
        <v>6.3209999999999127</v>
      </c>
      <c r="AG2371" s="352">
        <v>0</v>
      </c>
      <c r="AH2371" s="766">
        <f t="shared" si="7806"/>
        <v>1356.3209999999999</v>
      </c>
      <c r="AI2371" s="487">
        <f t="shared" si="7807"/>
        <v>0.64392891681752207</v>
      </c>
      <c r="AK2371"/>
    </row>
    <row r="2372" spans="1:37" ht="15" hidden="1" customHeight="1" x14ac:dyDescent="0.3">
      <c r="A2372" s="96" t="s">
        <v>3302</v>
      </c>
      <c r="B2372" s="97">
        <v>2016</v>
      </c>
      <c r="C2372" s="97">
        <v>10</v>
      </c>
      <c r="D2372" s="98" t="s">
        <v>2960</v>
      </c>
      <c r="E2372" s="99">
        <v>42663</v>
      </c>
      <c r="F2372" s="99">
        <v>42674</v>
      </c>
      <c r="G2372" s="100">
        <f t="shared" ca="1" si="7795"/>
        <v>0</v>
      </c>
      <c r="H2372" s="96" t="s">
        <v>74</v>
      </c>
      <c r="I2372" s="96" t="s">
        <v>825</v>
      </c>
      <c r="J2372" s="96" t="s">
        <v>3305</v>
      </c>
      <c r="K2372" s="101" t="str">
        <f t="shared" ca="1" si="7796"/>
        <v>Completed</v>
      </c>
      <c r="L2372" s="97" t="s">
        <v>57</v>
      </c>
      <c r="M2372" s="97" t="s">
        <v>58</v>
      </c>
      <c r="N2372" s="97" t="s">
        <v>173</v>
      </c>
      <c r="O2372" s="97" t="s">
        <v>60</v>
      </c>
      <c r="P2372" s="97" t="s">
        <v>61</v>
      </c>
      <c r="Q2372" s="97" t="s">
        <v>62</v>
      </c>
      <c r="R2372" s="102">
        <v>0.5</v>
      </c>
      <c r="S2372" s="102">
        <v>1.8</v>
      </c>
      <c r="T2372" s="103">
        <v>2000000</v>
      </c>
      <c r="U2372" s="103">
        <v>1993555</v>
      </c>
      <c r="V2372" s="101">
        <f t="shared" si="7797"/>
        <v>6445</v>
      </c>
      <c r="W2372" s="101">
        <f t="shared" si="7798"/>
        <v>1993555</v>
      </c>
      <c r="X2372" s="103"/>
      <c r="Y2372" s="104">
        <f t="shared" si="7799"/>
        <v>0</v>
      </c>
      <c r="Z2372" s="105" t="e">
        <f t="shared" si="7800"/>
        <v>#DIV/0!</v>
      </c>
      <c r="AA2372" s="106">
        <f t="shared" si="7801"/>
        <v>1000</v>
      </c>
      <c r="AB2372" s="107">
        <f t="shared" si="7802"/>
        <v>996.77750000000003</v>
      </c>
      <c r="AC2372" s="106">
        <f t="shared" si="7803"/>
        <v>-3.2224999999999682</v>
      </c>
      <c r="AD2372" s="108">
        <f t="shared" si="7804"/>
        <v>3600</v>
      </c>
      <c r="AE2372" s="298">
        <v>3538.9559999999997</v>
      </c>
      <c r="AF2372" s="109">
        <f t="shared" si="7805"/>
        <v>-61.044000000000324</v>
      </c>
      <c r="AG2372" s="109">
        <v>0</v>
      </c>
      <c r="AH2372" s="765">
        <f t="shared" si="7806"/>
        <v>2542.1784999999995</v>
      </c>
      <c r="AI2372" s="110">
        <f t="shared" si="7807"/>
        <v>0.71834136960165651</v>
      </c>
      <c r="AK2372"/>
    </row>
    <row r="2373" spans="1:37" ht="15" hidden="1" customHeight="1" x14ac:dyDescent="0.3">
      <c r="A2373" s="96" t="s">
        <v>3303</v>
      </c>
      <c r="B2373" s="97">
        <v>2016</v>
      </c>
      <c r="C2373" s="97">
        <v>10</v>
      </c>
      <c r="D2373" s="98" t="s">
        <v>2960</v>
      </c>
      <c r="E2373" s="99">
        <v>42663</v>
      </c>
      <c r="F2373" s="99">
        <v>42674</v>
      </c>
      <c r="G2373" s="100">
        <f t="shared" ca="1" si="7795"/>
        <v>0</v>
      </c>
      <c r="H2373" s="96" t="s">
        <v>74</v>
      </c>
      <c r="I2373" s="96" t="s">
        <v>825</v>
      </c>
      <c r="J2373" s="96" t="s">
        <v>3305</v>
      </c>
      <c r="K2373" s="101" t="str">
        <f t="shared" ca="1" si="7796"/>
        <v>Completed</v>
      </c>
      <c r="L2373" s="97" t="s">
        <v>1773</v>
      </c>
      <c r="M2373" s="97" t="s">
        <v>58</v>
      </c>
      <c r="N2373" s="97" t="s">
        <v>173</v>
      </c>
      <c r="O2373" s="97" t="s">
        <v>60</v>
      </c>
      <c r="P2373" s="97" t="s">
        <v>61</v>
      </c>
      <c r="Q2373" s="97" t="s">
        <v>62</v>
      </c>
      <c r="R2373" s="102">
        <v>0.35</v>
      </c>
      <c r="S2373" s="102">
        <v>1.8</v>
      </c>
      <c r="T2373" s="103">
        <v>1500000</v>
      </c>
      <c r="U2373" s="103">
        <v>1500412</v>
      </c>
      <c r="V2373" s="101">
        <f t="shared" si="7797"/>
        <v>0</v>
      </c>
      <c r="W2373" s="101">
        <f t="shared" si="7798"/>
        <v>1500000</v>
      </c>
      <c r="X2373" s="103">
        <v>7891</v>
      </c>
      <c r="Y2373" s="104">
        <f t="shared" si="7799"/>
        <v>5.259222133653956E-3</v>
      </c>
      <c r="Z2373" s="105">
        <f t="shared" si="7800"/>
        <v>0.34225593714358132</v>
      </c>
      <c r="AA2373" s="106">
        <f t="shared" si="7801"/>
        <v>525</v>
      </c>
      <c r="AB2373" s="107">
        <f t="shared" si="7802"/>
        <v>525</v>
      </c>
      <c r="AC2373" s="106">
        <f t="shared" si="7803"/>
        <v>0</v>
      </c>
      <c r="AD2373" s="108">
        <f t="shared" si="7804"/>
        <v>2700</v>
      </c>
      <c r="AE2373" s="298">
        <f t="shared" ref="AE2373:AE2379" si="7834">IF((SUMIF($J$7:$J$1048576,J2373,$U$7:$U$1048576))&gt;(SUMIF($J$7:$J$1048576,J2373,$T$7:$T$1048576)),AD2373,(IF(O2373="cpv",(U2373*S2373),(U2373*S2373/1000))))</f>
        <v>2700.7416000000003</v>
      </c>
      <c r="AF2373" s="109">
        <f t="shared" si="7805"/>
        <v>0.74160000000028958</v>
      </c>
      <c r="AG2373" s="109">
        <v>0</v>
      </c>
      <c r="AH2373" s="765">
        <f t="shared" si="7806"/>
        <v>2175.7416000000003</v>
      </c>
      <c r="AI2373" s="110">
        <f t="shared" si="7807"/>
        <v>0.80560894829775642</v>
      </c>
      <c r="AK2373"/>
    </row>
    <row r="2374" spans="1:37" ht="15" hidden="1" customHeight="1" x14ac:dyDescent="0.3">
      <c r="A2374" s="96" t="s">
        <v>3304</v>
      </c>
      <c r="B2374" s="97">
        <v>2016</v>
      </c>
      <c r="C2374" s="97">
        <v>10</v>
      </c>
      <c r="D2374" s="98" t="s">
        <v>2960</v>
      </c>
      <c r="E2374" s="99">
        <v>42663</v>
      </c>
      <c r="F2374" s="99">
        <v>42674</v>
      </c>
      <c r="G2374" s="100">
        <f t="shared" ref="G2374:G2378" ca="1" si="7835">IF($N$1&gt;F2374,0,(F2374-$N$1))</f>
        <v>0</v>
      </c>
      <c r="H2374" s="96" t="s">
        <v>74</v>
      </c>
      <c r="I2374" s="96" t="s">
        <v>825</v>
      </c>
      <c r="J2374" s="96" t="s">
        <v>3305</v>
      </c>
      <c r="K2374" s="101" t="str">
        <f t="shared" ref="K2374:K2378" ca="1" si="7836">IF(F2374=0,$L$3,(IF(G2374=0,$L$1,$L$2)))</f>
        <v>Completed</v>
      </c>
      <c r="L2374" s="97" t="s">
        <v>175</v>
      </c>
      <c r="M2374" s="97" t="s">
        <v>58</v>
      </c>
      <c r="N2374" s="97" t="s">
        <v>173</v>
      </c>
      <c r="O2374" s="97" t="s">
        <v>60</v>
      </c>
      <c r="P2374" s="97" t="s">
        <v>61</v>
      </c>
      <c r="Q2374" s="97" t="s">
        <v>62</v>
      </c>
      <c r="R2374" s="102">
        <v>1</v>
      </c>
      <c r="S2374" s="102">
        <v>1.8</v>
      </c>
      <c r="T2374" s="103">
        <v>1000000</v>
      </c>
      <c r="U2374" s="103">
        <v>700168</v>
      </c>
      <c r="V2374" s="101">
        <f t="shared" ref="V2374:V2378" si="7837">IF(U2374&gt;T2374,0,T2374-U2374)</f>
        <v>299832</v>
      </c>
      <c r="W2374" s="101">
        <f t="shared" ref="W2374:W2378" si="7838">IF(U2374&gt;T2374,T2374,U2374)</f>
        <v>700168</v>
      </c>
      <c r="X2374" s="103"/>
      <c r="Y2374" s="104">
        <f t="shared" ref="Y2374:Y2378" si="7839">X2374/U2374</f>
        <v>0</v>
      </c>
      <c r="Z2374" s="105" t="e">
        <f t="shared" ref="Z2374:Z2378" si="7840">AE2374/X2374</f>
        <v>#DIV/0!</v>
      </c>
      <c r="AA2374" s="106">
        <f t="shared" ref="AA2374:AA2378" si="7841">IF(O2374="cpv",(T2374*R2374),(T2374/1000*R2374))</f>
        <v>1000</v>
      </c>
      <c r="AB2374" s="107">
        <v>425.82744499425803</v>
      </c>
      <c r="AC2374" s="106">
        <f t="shared" ref="AC2374:AC2378" si="7842">AB2374-AA2374</f>
        <v>-574.17255500574197</v>
      </c>
      <c r="AD2374" s="108">
        <f t="shared" ref="AD2374:AD2378" si="7843">IF(O2374="cpv",(T2374*S2374),(T2374/1000*S2374))</f>
        <v>1800</v>
      </c>
      <c r="AE2374" s="298">
        <f t="shared" si="7834"/>
        <v>1260.3024</v>
      </c>
      <c r="AF2374" s="109">
        <f t="shared" ref="AF2374:AF2378" si="7844">AE2374-AD2374</f>
        <v>-539.69759999999997</v>
      </c>
      <c r="AG2374" s="109">
        <v>0</v>
      </c>
      <c r="AH2374" s="765">
        <f t="shared" ref="AH2374:AH2378" si="7845">AE2374-AB2374-AG2374</f>
        <v>834.474955005742</v>
      </c>
      <c r="AI2374" s="110">
        <f t="shared" ref="AI2374:AI2378" si="7846">AH2374/AE2374</f>
        <v>0.66212280084981345</v>
      </c>
      <c r="AK2374"/>
    </row>
    <row r="2375" spans="1:37" ht="15" hidden="1" customHeight="1" x14ac:dyDescent="0.3">
      <c r="A2375" s="96" t="s">
        <v>3483</v>
      </c>
      <c r="B2375" s="97">
        <v>2016</v>
      </c>
      <c r="C2375" s="97">
        <v>10</v>
      </c>
      <c r="D2375" s="98" t="s">
        <v>2960</v>
      </c>
      <c r="E2375" s="99">
        <v>42663</v>
      </c>
      <c r="F2375" s="99">
        <v>42674</v>
      </c>
      <c r="G2375" s="100">
        <f t="shared" ca="1" si="7835"/>
        <v>0</v>
      </c>
      <c r="H2375" s="96" t="s">
        <v>74</v>
      </c>
      <c r="I2375" s="96" t="s">
        <v>825</v>
      </c>
      <c r="J2375" s="96" t="s">
        <v>3305</v>
      </c>
      <c r="K2375" s="101" t="str">
        <f t="shared" ca="1" si="7836"/>
        <v>Completed</v>
      </c>
      <c r="L2375" s="97" t="s">
        <v>1372</v>
      </c>
      <c r="M2375" s="97" t="s">
        <v>58</v>
      </c>
      <c r="N2375" s="97" t="s">
        <v>173</v>
      </c>
      <c r="O2375" s="97" t="s">
        <v>60</v>
      </c>
      <c r="P2375" s="97" t="s">
        <v>61</v>
      </c>
      <c r="Q2375" s="97" t="s">
        <v>62</v>
      </c>
      <c r="R2375" s="102">
        <v>0</v>
      </c>
      <c r="S2375" s="102">
        <v>1.8</v>
      </c>
      <c r="T2375" s="103">
        <v>0</v>
      </c>
      <c r="U2375" s="103">
        <v>0</v>
      </c>
      <c r="V2375" s="101">
        <f t="shared" si="7837"/>
        <v>0</v>
      </c>
      <c r="W2375" s="101">
        <f t="shared" si="7838"/>
        <v>0</v>
      </c>
      <c r="X2375" s="103"/>
      <c r="Y2375" s="104" t="e">
        <f t="shared" si="7839"/>
        <v>#DIV/0!</v>
      </c>
      <c r="Z2375" s="105" t="e">
        <f t="shared" si="7840"/>
        <v>#DIV/0!</v>
      </c>
      <c r="AA2375" s="106">
        <f t="shared" si="7841"/>
        <v>0</v>
      </c>
      <c r="AB2375" s="107">
        <v>509.95413970532297</v>
      </c>
      <c r="AC2375" s="106">
        <f t="shared" si="7842"/>
        <v>509.95413970532297</v>
      </c>
      <c r="AD2375" s="108">
        <f t="shared" si="7843"/>
        <v>0</v>
      </c>
      <c r="AE2375" s="298">
        <f t="shared" si="7834"/>
        <v>0</v>
      </c>
      <c r="AF2375" s="109">
        <f t="shared" si="7844"/>
        <v>0</v>
      </c>
      <c r="AG2375" s="109">
        <v>0</v>
      </c>
      <c r="AH2375" s="765">
        <f t="shared" si="7845"/>
        <v>-509.95413970532297</v>
      </c>
      <c r="AI2375" s="110" t="e">
        <f t="shared" si="7846"/>
        <v>#DIV/0!</v>
      </c>
      <c r="AK2375"/>
    </row>
    <row r="2376" spans="1:37" ht="15" hidden="1" customHeight="1" x14ac:dyDescent="0.3">
      <c r="A2376" s="96" t="s">
        <v>3486</v>
      </c>
      <c r="B2376" s="97">
        <v>2016</v>
      </c>
      <c r="C2376" s="97">
        <v>10</v>
      </c>
      <c r="D2376" s="98" t="s">
        <v>2960</v>
      </c>
      <c r="E2376" s="99">
        <v>42663</v>
      </c>
      <c r="F2376" s="99">
        <v>42674</v>
      </c>
      <c r="G2376" s="100">
        <f t="shared" ca="1" si="7835"/>
        <v>0</v>
      </c>
      <c r="H2376" s="96" t="s">
        <v>74</v>
      </c>
      <c r="I2376" s="96" t="s">
        <v>825</v>
      </c>
      <c r="J2376" s="96" t="s">
        <v>3305</v>
      </c>
      <c r="K2376" s="101" t="str">
        <f t="shared" ca="1" si="7836"/>
        <v>Completed</v>
      </c>
      <c r="L2376" s="97" t="s">
        <v>2943</v>
      </c>
      <c r="M2376" s="97" t="s">
        <v>58</v>
      </c>
      <c r="N2376" s="97" t="s">
        <v>173</v>
      </c>
      <c r="O2376" s="97" t="s">
        <v>60</v>
      </c>
      <c r="P2376" s="97" t="s">
        <v>61</v>
      </c>
      <c r="Q2376" s="97" t="s">
        <v>62</v>
      </c>
      <c r="R2376" s="102">
        <v>0</v>
      </c>
      <c r="S2376" s="102">
        <v>1.8</v>
      </c>
      <c r="T2376" s="103">
        <v>0</v>
      </c>
      <c r="U2376" s="103">
        <v>0</v>
      </c>
      <c r="V2376" s="101">
        <f t="shared" si="7837"/>
        <v>0</v>
      </c>
      <c r="W2376" s="101">
        <f t="shared" si="7838"/>
        <v>0</v>
      </c>
      <c r="X2376" s="103"/>
      <c r="Y2376" s="104" t="e">
        <f t="shared" si="7839"/>
        <v>#DIV/0!</v>
      </c>
      <c r="Z2376" s="105" t="e">
        <f t="shared" si="7840"/>
        <v>#DIV/0!</v>
      </c>
      <c r="AA2376" s="106">
        <f t="shared" si="7841"/>
        <v>0</v>
      </c>
      <c r="AB2376" s="107">
        <v>885.40346740626762</v>
      </c>
      <c r="AC2376" s="106">
        <f t="shared" si="7842"/>
        <v>885.40346740626762</v>
      </c>
      <c r="AD2376" s="108">
        <f t="shared" si="7843"/>
        <v>0</v>
      </c>
      <c r="AE2376" s="298">
        <f t="shared" si="7834"/>
        <v>0</v>
      </c>
      <c r="AF2376" s="109">
        <f t="shared" si="7844"/>
        <v>0</v>
      </c>
      <c r="AG2376" s="109">
        <v>0</v>
      </c>
      <c r="AH2376" s="765">
        <f t="shared" si="7845"/>
        <v>-885.40346740626762</v>
      </c>
      <c r="AI2376" s="110" t="e">
        <f t="shared" si="7846"/>
        <v>#DIV/0!</v>
      </c>
      <c r="AK2376"/>
    </row>
    <row r="2377" spans="1:37" ht="15" hidden="1" customHeight="1" x14ac:dyDescent="0.3">
      <c r="A2377" s="96" t="s">
        <v>3487</v>
      </c>
      <c r="B2377" s="97">
        <v>2016</v>
      </c>
      <c r="C2377" s="97">
        <v>10</v>
      </c>
      <c r="D2377" s="98" t="s">
        <v>2960</v>
      </c>
      <c r="E2377" s="99">
        <v>42663</v>
      </c>
      <c r="F2377" s="99">
        <v>42674</v>
      </c>
      <c r="G2377" s="100">
        <f t="shared" ca="1" si="7835"/>
        <v>0</v>
      </c>
      <c r="H2377" s="96" t="s">
        <v>74</v>
      </c>
      <c r="I2377" s="96" t="s">
        <v>825</v>
      </c>
      <c r="J2377" s="96" t="s">
        <v>3305</v>
      </c>
      <c r="K2377" s="101" t="str">
        <f t="shared" ca="1" si="7836"/>
        <v>Completed</v>
      </c>
      <c r="L2377" s="97" t="s">
        <v>2943</v>
      </c>
      <c r="M2377" s="97" t="s">
        <v>58</v>
      </c>
      <c r="N2377" s="97" t="s">
        <v>173</v>
      </c>
      <c r="O2377" s="97" t="s">
        <v>60</v>
      </c>
      <c r="P2377" s="97" t="s">
        <v>61</v>
      </c>
      <c r="Q2377" s="97" t="s">
        <v>62</v>
      </c>
      <c r="R2377" s="102">
        <v>0</v>
      </c>
      <c r="S2377" s="102">
        <v>1.8</v>
      </c>
      <c r="T2377" s="103">
        <v>0</v>
      </c>
      <c r="U2377" s="103">
        <v>0</v>
      </c>
      <c r="V2377" s="101">
        <f t="shared" si="7837"/>
        <v>0</v>
      </c>
      <c r="W2377" s="101">
        <f t="shared" si="7838"/>
        <v>0</v>
      </c>
      <c r="X2377" s="103"/>
      <c r="Y2377" s="104" t="e">
        <f t="shared" si="7839"/>
        <v>#DIV/0!</v>
      </c>
      <c r="Z2377" s="105" t="e">
        <f t="shared" si="7840"/>
        <v>#DIV/0!</v>
      </c>
      <c r="AA2377" s="106">
        <f t="shared" si="7841"/>
        <v>0</v>
      </c>
      <c r="AB2377" s="107">
        <v>381.59119847187992</v>
      </c>
      <c r="AC2377" s="106">
        <f t="shared" si="7842"/>
        <v>381.59119847187992</v>
      </c>
      <c r="AD2377" s="108">
        <f t="shared" si="7843"/>
        <v>0</v>
      </c>
      <c r="AE2377" s="298">
        <f t="shared" si="7834"/>
        <v>0</v>
      </c>
      <c r="AF2377" s="109">
        <f t="shared" si="7844"/>
        <v>0</v>
      </c>
      <c r="AG2377" s="109">
        <v>0</v>
      </c>
      <c r="AH2377" s="765">
        <f t="shared" si="7845"/>
        <v>-381.59119847187992</v>
      </c>
      <c r="AI2377" s="110" t="e">
        <f t="shared" si="7846"/>
        <v>#DIV/0!</v>
      </c>
      <c r="AK2377"/>
    </row>
    <row r="2378" spans="1:37" ht="15" hidden="1" customHeight="1" x14ac:dyDescent="0.3">
      <c r="A2378" s="96" t="s">
        <v>3484</v>
      </c>
      <c r="B2378" s="97">
        <v>2016</v>
      </c>
      <c r="C2378" s="97">
        <v>10</v>
      </c>
      <c r="D2378" s="98" t="s">
        <v>2960</v>
      </c>
      <c r="E2378" s="99">
        <v>42663</v>
      </c>
      <c r="F2378" s="99">
        <v>42674</v>
      </c>
      <c r="G2378" s="100">
        <f t="shared" ca="1" si="7835"/>
        <v>0</v>
      </c>
      <c r="H2378" s="96" t="s">
        <v>74</v>
      </c>
      <c r="I2378" s="96" t="s">
        <v>825</v>
      </c>
      <c r="J2378" s="96" t="s">
        <v>3305</v>
      </c>
      <c r="K2378" s="101" t="str">
        <f t="shared" ca="1" si="7836"/>
        <v>Completed</v>
      </c>
      <c r="L2378" s="97" t="s">
        <v>2917</v>
      </c>
      <c r="M2378" s="97" t="s">
        <v>58</v>
      </c>
      <c r="N2378" s="97" t="s">
        <v>173</v>
      </c>
      <c r="O2378" s="97" t="s">
        <v>60</v>
      </c>
      <c r="P2378" s="97" t="s">
        <v>61</v>
      </c>
      <c r="Q2378" s="97" t="s">
        <v>62</v>
      </c>
      <c r="R2378" s="102">
        <v>0</v>
      </c>
      <c r="S2378" s="102">
        <v>1.8</v>
      </c>
      <c r="T2378" s="103">
        <v>0</v>
      </c>
      <c r="U2378" s="103">
        <v>0</v>
      </c>
      <c r="V2378" s="101">
        <f t="shared" si="7837"/>
        <v>0</v>
      </c>
      <c r="W2378" s="101">
        <f t="shared" si="7838"/>
        <v>0</v>
      </c>
      <c r="X2378" s="103"/>
      <c r="Y2378" s="104" t="e">
        <f t="shared" si="7839"/>
        <v>#DIV/0!</v>
      </c>
      <c r="Z2378" s="105" t="e">
        <f t="shared" si="7840"/>
        <v>#DIV/0!</v>
      </c>
      <c r="AA2378" s="106">
        <f t="shared" si="7841"/>
        <v>0</v>
      </c>
      <c r="AB2378" s="107">
        <v>125.05993089379709</v>
      </c>
      <c r="AC2378" s="106">
        <f t="shared" si="7842"/>
        <v>125.05993089379709</v>
      </c>
      <c r="AD2378" s="108">
        <f t="shared" si="7843"/>
        <v>0</v>
      </c>
      <c r="AE2378" s="298">
        <f t="shared" si="7834"/>
        <v>0</v>
      </c>
      <c r="AF2378" s="109">
        <f t="shared" si="7844"/>
        <v>0</v>
      </c>
      <c r="AG2378" s="109">
        <v>0</v>
      </c>
      <c r="AH2378" s="765">
        <f t="shared" si="7845"/>
        <v>-125.05993089379709</v>
      </c>
      <c r="AI2378" s="110" t="e">
        <f t="shared" si="7846"/>
        <v>#DIV/0!</v>
      </c>
      <c r="AK2378"/>
    </row>
    <row r="2379" spans="1:37" ht="15" hidden="1" customHeight="1" thickBot="1" x14ac:dyDescent="0.3">
      <c r="A2379" s="328" t="s">
        <v>3485</v>
      </c>
      <c r="B2379" s="324">
        <v>2016</v>
      </c>
      <c r="C2379" s="324">
        <v>10</v>
      </c>
      <c r="D2379" s="325" t="s">
        <v>2960</v>
      </c>
      <c r="E2379" s="326">
        <v>42663</v>
      </c>
      <c r="F2379" s="326">
        <v>42674</v>
      </c>
      <c r="G2379" s="327">
        <f t="shared" ca="1" si="7795"/>
        <v>0</v>
      </c>
      <c r="H2379" s="328" t="s">
        <v>74</v>
      </c>
      <c r="I2379" s="328" t="s">
        <v>825</v>
      </c>
      <c r="J2379" s="328" t="s">
        <v>3305</v>
      </c>
      <c r="K2379" s="329" t="str">
        <f t="shared" ca="1" si="7796"/>
        <v>Completed</v>
      </c>
      <c r="L2379" s="324" t="s">
        <v>2914</v>
      </c>
      <c r="M2379" s="324" t="s">
        <v>58</v>
      </c>
      <c r="N2379" s="324" t="s">
        <v>173</v>
      </c>
      <c r="O2379" s="324" t="s">
        <v>60</v>
      </c>
      <c r="P2379" s="324" t="s">
        <v>61</v>
      </c>
      <c r="Q2379" s="324" t="s">
        <v>62</v>
      </c>
      <c r="R2379" s="330">
        <v>0</v>
      </c>
      <c r="S2379" s="330">
        <v>1.8</v>
      </c>
      <c r="T2379" s="331">
        <v>0</v>
      </c>
      <c r="U2379" s="331">
        <v>0</v>
      </c>
      <c r="V2379" s="329">
        <f t="shared" si="7797"/>
        <v>0</v>
      </c>
      <c r="W2379" s="329">
        <f t="shared" si="7798"/>
        <v>0</v>
      </c>
      <c r="X2379" s="331"/>
      <c r="Y2379" s="332" t="e">
        <f t="shared" si="7799"/>
        <v>#DIV/0!</v>
      </c>
      <c r="Z2379" s="333" t="e">
        <f t="shared" si="7800"/>
        <v>#DIV/0!</v>
      </c>
      <c r="AA2379" s="334">
        <f t="shared" si="7801"/>
        <v>0</v>
      </c>
      <c r="AB2379" s="335">
        <v>521.08304539082133</v>
      </c>
      <c r="AC2379" s="334">
        <f t="shared" si="7803"/>
        <v>521.08304539082133</v>
      </c>
      <c r="AD2379" s="336">
        <f t="shared" si="7804"/>
        <v>0</v>
      </c>
      <c r="AE2379" s="337">
        <f t="shared" si="7834"/>
        <v>0</v>
      </c>
      <c r="AF2379" s="338">
        <f t="shared" si="7805"/>
        <v>0</v>
      </c>
      <c r="AG2379" s="338">
        <v>0</v>
      </c>
      <c r="AH2379" s="580">
        <f t="shared" si="7806"/>
        <v>-521.08304539082133</v>
      </c>
      <c r="AI2379" s="339" t="e">
        <f t="shared" si="7807"/>
        <v>#DIV/0!</v>
      </c>
      <c r="AK2379"/>
    </row>
    <row r="2380" spans="1:37" ht="15" hidden="1" customHeight="1" x14ac:dyDescent="0.3">
      <c r="A2380" s="115" t="s">
        <v>3306</v>
      </c>
      <c r="B2380" s="111">
        <v>2016</v>
      </c>
      <c r="C2380" s="111">
        <v>10</v>
      </c>
      <c r="D2380" s="112" t="s">
        <v>2960</v>
      </c>
      <c r="E2380" s="113">
        <v>42663</v>
      </c>
      <c r="F2380" s="113">
        <v>42674</v>
      </c>
      <c r="G2380" s="114">
        <f t="shared" ca="1" si="7795"/>
        <v>0</v>
      </c>
      <c r="H2380" s="115" t="s">
        <v>54</v>
      </c>
      <c r="I2380" s="115" t="s">
        <v>3309</v>
      </c>
      <c r="J2380" s="115" t="s">
        <v>3310</v>
      </c>
      <c r="K2380" s="116" t="str">
        <f t="shared" ca="1" si="7796"/>
        <v>Completed</v>
      </c>
      <c r="L2380" s="111" t="s">
        <v>175</v>
      </c>
      <c r="M2380" s="111" t="s">
        <v>58</v>
      </c>
      <c r="N2380" s="111" t="s">
        <v>59</v>
      </c>
      <c r="O2380" s="111" t="s">
        <v>60</v>
      </c>
      <c r="P2380" s="111" t="s">
        <v>61</v>
      </c>
      <c r="Q2380" s="111" t="s">
        <v>62</v>
      </c>
      <c r="R2380" s="117">
        <v>1</v>
      </c>
      <c r="S2380" s="117">
        <v>2</v>
      </c>
      <c r="T2380" s="118">
        <v>500000</v>
      </c>
      <c r="U2380" s="118">
        <v>53660</v>
      </c>
      <c r="V2380" s="116">
        <f t="shared" si="7797"/>
        <v>446340</v>
      </c>
      <c r="W2380" s="116">
        <f t="shared" si="7798"/>
        <v>53660</v>
      </c>
      <c r="X2380" s="118">
        <v>52</v>
      </c>
      <c r="Y2380" s="119">
        <f t="shared" si="7799"/>
        <v>9.6906448005963479E-4</v>
      </c>
      <c r="Z2380" s="120">
        <f t="shared" si="7800"/>
        <v>11.538461538461538</v>
      </c>
      <c r="AA2380" s="121">
        <f t="shared" si="7801"/>
        <v>500</v>
      </c>
      <c r="AB2380" s="122">
        <v>40.966636733571598</v>
      </c>
      <c r="AC2380" s="121">
        <f t="shared" si="7803"/>
        <v>-459.03336326642841</v>
      </c>
      <c r="AD2380" s="123">
        <f t="shared" si="7804"/>
        <v>1000</v>
      </c>
      <c r="AE2380" s="293">
        <v>600</v>
      </c>
      <c r="AF2380" s="124">
        <f t="shared" si="7805"/>
        <v>-400</v>
      </c>
      <c r="AG2380" s="124">
        <v>0</v>
      </c>
      <c r="AH2380" s="764">
        <f t="shared" si="7806"/>
        <v>559.03336326642841</v>
      </c>
      <c r="AI2380" s="125">
        <f t="shared" si="7807"/>
        <v>0.93172227211071401</v>
      </c>
      <c r="AK2380"/>
    </row>
    <row r="2381" spans="1:37" ht="15" hidden="1" customHeight="1" x14ac:dyDescent="0.3">
      <c r="A2381" s="96" t="s">
        <v>3478</v>
      </c>
      <c r="B2381" s="97">
        <v>2016</v>
      </c>
      <c r="C2381" s="97">
        <v>10</v>
      </c>
      <c r="D2381" s="98" t="s">
        <v>2960</v>
      </c>
      <c r="E2381" s="99">
        <v>42663</v>
      </c>
      <c r="F2381" s="99">
        <v>42674</v>
      </c>
      <c r="G2381" s="100">
        <f t="shared" ref="G2381:G2385" ca="1" si="7847">IF($N$1&gt;F2381,0,(F2381-$N$1))</f>
        <v>0</v>
      </c>
      <c r="H2381" s="96" t="s">
        <v>54</v>
      </c>
      <c r="I2381" s="96" t="s">
        <v>3309</v>
      </c>
      <c r="J2381" s="96" t="s">
        <v>3310</v>
      </c>
      <c r="K2381" s="101" t="str">
        <f t="shared" ref="K2381:K2385" ca="1" si="7848">IF(F2381=0,$L$3,(IF(G2381=0,$L$1,$L$2)))</f>
        <v>Completed</v>
      </c>
      <c r="L2381" s="97" t="s">
        <v>1372</v>
      </c>
      <c r="M2381" s="97" t="s">
        <v>58</v>
      </c>
      <c r="N2381" s="97" t="s">
        <v>59</v>
      </c>
      <c r="O2381" s="97" t="s">
        <v>60</v>
      </c>
      <c r="P2381" s="97" t="s">
        <v>61</v>
      </c>
      <c r="Q2381" s="97" t="s">
        <v>62</v>
      </c>
      <c r="R2381" s="102">
        <v>0</v>
      </c>
      <c r="S2381" s="102">
        <v>2</v>
      </c>
      <c r="T2381" s="103">
        <v>0</v>
      </c>
      <c r="U2381" s="103">
        <v>0</v>
      </c>
      <c r="V2381" s="101">
        <f t="shared" ref="V2381:V2385" si="7849">IF(U2381&gt;T2381,0,T2381-U2381)</f>
        <v>0</v>
      </c>
      <c r="W2381" s="101">
        <f t="shared" ref="W2381:W2385" si="7850">IF(U2381&gt;T2381,T2381,U2381)</f>
        <v>0</v>
      </c>
      <c r="X2381" s="103"/>
      <c r="Y2381" s="104" t="e">
        <f t="shared" ref="Y2381:Y2385" si="7851">X2381/U2381</f>
        <v>#DIV/0!</v>
      </c>
      <c r="Z2381" s="105" t="e">
        <f t="shared" ref="Z2381:Z2385" si="7852">AE2381/X2381</f>
        <v>#DIV/0!</v>
      </c>
      <c r="AA2381" s="106">
        <f t="shared" ref="AA2381:AA2385" si="7853">IF(O2381="cpv",(T2381*R2381),(T2381/1000*R2381))</f>
        <v>0</v>
      </c>
      <c r="AB2381" s="107">
        <v>63.596160806604701</v>
      </c>
      <c r="AC2381" s="106">
        <f t="shared" ref="AC2381:AC2385" si="7854">AB2381-AA2381</f>
        <v>63.596160806604701</v>
      </c>
      <c r="AD2381" s="108">
        <f t="shared" ref="AD2381:AD2385" si="7855">IF(O2381="cpv",(T2381*S2381),(T2381/1000*S2381))</f>
        <v>0</v>
      </c>
      <c r="AE2381" s="298">
        <f t="shared" ref="AE2381:AE2387" si="7856">IF((SUMIF($J$7:$J$1048576,J2381,$U$7:$U$1048576))&gt;(SUMIF($J$7:$J$1048576,J2381,$T$7:$T$1048576)),AD2381,(IF(O2381="cpv",(U2381*S2381),(U2381*S2381/1000))))</f>
        <v>0</v>
      </c>
      <c r="AF2381" s="109">
        <f t="shared" ref="AF2381:AF2385" si="7857">AE2381-AD2381</f>
        <v>0</v>
      </c>
      <c r="AG2381" s="109">
        <v>0</v>
      </c>
      <c r="AH2381" s="765">
        <f t="shared" ref="AH2381:AH2385" si="7858">AE2381-AB2381-AG2381</f>
        <v>-63.596160806604701</v>
      </c>
      <c r="AI2381" s="110" t="e">
        <f t="shared" ref="AI2381:AI2385" si="7859">AH2381/AE2381</f>
        <v>#DIV/0!</v>
      </c>
      <c r="AK2381"/>
    </row>
    <row r="2382" spans="1:37" ht="15" hidden="1" customHeight="1" x14ac:dyDescent="0.3">
      <c r="A2382" s="96" t="s">
        <v>3481</v>
      </c>
      <c r="B2382" s="97">
        <v>2016</v>
      </c>
      <c r="C2382" s="97">
        <v>10</v>
      </c>
      <c r="D2382" s="98" t="s">
        <v>2960</v>
      </c>
      <c r="E2382" s="99">
        <v>42663</v>
      </c>
      <c r="F2382" s="99">
        <v>42674</v>
      </c>
      <c r="G2382" s="100">
        <f t="shared" ca="1" si="7847"/>
        <v>0</v>
      </c>
      <c r="H2382" s="96" t="s">
        <v>54</v>
      </c>
      <c r="I2382" s="96" t="s">
        <v>3309</v>
      </c>
      <c r="J2382" s="96" t="s">
        <v>3310</v>
      </c>
      <c r="K2382" s="101" t="str">
        <f t="shared" ca="1" si="7848"/>
        <v>Completed</v>
      </c>
      <c r="L2382" s="97" t="s">
        <v>2943</v>
      </c>
      <c r="M2382" s="97" t="s">
        <v>58</v>
      </c>
      <c r="N2382" s="97" t="s">
        <v>59</v>
      </c>
      <c r="O2382" s="97" t="s">
        <v>60</v>
      </c>
      <c r="P2382" s="97" t="s">
        <v>61</v>
      </c>
      <c r="Q2382" s="97" t="s">
        <v>62</v>
      </c>
      <c r="R2382" s="102">
        <v>0</v>
      </c>
      <c r="S2382" s="102">
        <v>2</v>
      </c>
      <c r="T2382" s="103">
        <v>0</v>
      </c>
      <c r="U2382" s="103">
        <v>0</v>
      </c>
      <c r="V2382" s="101">
        <f t="shared" si="7849"/>
        <v>0</v>
      </c>
      <c r="W2382" s="101">
        <f t="shared" si="7850"/>
        <v>0</v>
      </c>
      <c r="X2382" s="103"/>
      <c r="Y2382" s="104" t="e">
        <f t="shared" si="7851"/>
        <v>#DIV/0!</v>
      </c>
      <c r="Z2382" s="105" t="e">
        <f t="shared" si="7852"/>
        <v>#DIV/0!</v>
      </c>
      <c r="AA2382" s="106">
        <f t="shared" si="7853"/>
        <v>0</v>
      </c>
      <c r="AB2382" s="107">
        <v>85.180048017727856</v>
      </c>
      <c r="AC2382" s="106">
        <f t="shared" si="7854"/>
        <v>85.180048017727856</v>
      </c>
      <c r="AD2382" s="108">
        <f t="shared" si="7855"/>
        <v>0</v>
      </c>
      <c r="AE2382" s="298">
        <f t="shared" si="7856"/>
        <v>0</v>
      </c>
      <c r="AF2382" s="109">
        <f t="shared" si="7857"/>
        <v>0</v>
      </c>
      <c r="AG2382" s="109">
        <v>0</v>
      </c>
      <c r="AH2382" s="765">
        <f t="shared" si="7858"/>
        <v>-85.180048017727856</v>
      </c>
      <c r="AI2382" s="110" t="e">
        <f t="shared" si="7859"/>
        <v>#DIV/0!</v>
      </c>
      <c r="AK2382"/>
    </row>
    <row r="2383" spans="1:37" ht="15" hidden="1" customHeight="1" x14ac:dyDescent="0.3">
      <c r="A2383" s="96" t="s">
        <v>3482</v>
      </c>
      <c r="B2383" s="97">
        <v>2016</v>
      </c>
      <c r="C2383" s="97">
        <v>10</v>
      </c>
      <c r="D2383" s="98" t="s">
        <v>2960</v>
      </c>
      <c r="E2383" s="99">
        <v>42663</v>
      </c>
      <c r="F2383" s="99">
        <v>42674</v>
      </c>
      <c r="G2383" s="100">
        <f t="shared" ca="1" si="7847"/>
        <v>0</v>
      </c>
      <c r="H2383" s="96" t="s">
        <v>54</v>
      </c>
      <c r="I2383" s="96" t="s">
        <v>3309</v>
      </c>
      <c r="J2383" s="96" t="s">
        <v>3310</v>
      </c>
      <c r="K2383" s="101" t="str">
        <f t="shared" ca="1" si="7848"/>
        <v>Completed</v>
      </c>
      <c r="L2383" s="97" t="s">
        <v>2943</v>
      </c>
      <c r="M2383" s="97" t="s">
        <v>58</v>
      </c>
      <c r="N2383" s="97" t="s">
        <v>59</v>
      </c>
      <c r="O2383" s="97" t="s">
        <v>60</v>
      </c>
      <c r="P2383" s="97" t="s">
        <v>61</v>
      </c>
      <c r="Q2383" s="97" t="s">
        <v>62</v>
      </c>
      <c r="R2383" s="102">
        <v>0</v>
      </c>
      <c r="S2383" s="102">
        <v>2</v>
      </c>
      <c r="T2383" s="103">
        <v>0</v>
      </c>
      <c r="U2383" s="103">
        <v>0</v>
      </c>
      <c r="V2383" s="101">
        <f t="shared" si="7849"/>
        <v>0</v>
      </c>
      <c r="W2383" s="101">
        <f t="shared" si="7850"/>
        <v>0</v>
      </c>
      <c r="X2383" s="103"/>
      <c r="Y2383" s="104" t="e">
        <f t="shared" si="7851"/>
        <v>#DIV/0!</v>
      </c>
      <c r="Z2383" s="105" t="e">
        <f t="shared" si="7852"/>
        <v>#DIV/0!</v>
      </c>
      <c r="AA2383" s="106">
        <f t="shared" si="7853"/>
        <v>0</v>
      </c>
      <c r="AB2383" s="107">
        <v>36.710898257712159</v>
      </c>
      <c r="AC2383" s="106">
        <f t="shared" si="7854"/>
        <v>36.710898257712159</v>
      </c>
      <c r="AD2383" s="108">
        <f t="shared" si="7855"/>
        <v>0</v>
      </c>
      <c r="AE2383" s="298">
        <f t="shared" si="7856"/>
        <v>0</v>
      </c>
      <c r="AF2383" s="109">
        <f t="shared" si="7857"/>
        <v>0</v>
      </c>
      <c r="AG2383" s="109">
        <v>0</v>
      </c>
      <c r="AH2383" s="765">
        <f t="shared" si="7858"/>
        <v>-36.710898257712159</v>
      </c>
      <c r="AI2383" s="110" t="e">
        <f t="shared" si="7859"/>
        <v>#DIV/0!</v>
      </c>
      <c r="AK2383"/>
    </row>
    <row r="2384" spans="1:37" ht="15" hidden="1" customHeight="1" x14ac:dyDescent="0.3">
      <c r="A2384" s="96" t="s">
        <v>3479</v>
      </c>
      <c r="B2384" s="97">
        <v>2016</v>
      </c>
      <c r="C2384" s="97">
        <v>10</v>
      </c>
      <c r="D2384" s="98" t="s">
        <v>2960</v>
      </c>
      <c r="E2384" s="99">
        <v>42663</v>
      </c>
      <c r="F2384" s="99">
        <v>42674</v>
      </c>
      <c r="G2384" s="100">
        <f t="shared" ca="1" si="7847"/>
        <v>0</v>
      </c>
      <c r="H2384" s="96" t="s">
        <v>54</v>
      </c>
      <c r="I2384" s="96" t="s">
        <v>3309</v>
      </c>
      <c r="J2384" s="96" t="s">
        <v>3310</v>
      </c>
      <c r="K2384" s="101" t="str">
        <f t="shared" ca="1" si="7848"/>
        <v>Completed</v>
      </c>
      <c r="L2384" s="97" t="s">
        <v>2917</v>
      </c>
      <c r="M2384" s="97" t="s">
        <v>58</v>
      </c>
      <c r="N2384" s="97" t="s">
        <v>59</v>
      </c>
      <c r="O2384" s="97" t="s">
        <v>60</v>
      </c>
      <c r="P2384" s="97" t="s">
        <v>61</v>
      </c>
      <c r="Q2384" s="97" t="s">
        <v>62</v>
      </c>
      <c r="R2384" s="102">
        <v>0</v>
      </c>
      <c r="S2384" s="102">
        <v>2</v>
      </c>
      <c r="T2384" s="103">
        <v>0</v>
      </c>
      <c r="U2384" s="103">
        <v>0</v>
      </c>
      <c r="V2384" s="101">
        <f t="shared" si="7849"/>
        <v>0</v>
      </c>
      <c r="W2384" s="101">
        <f t="shared" si="7850"/>
        <v>0</v>
      </c>
      <c r="X2384" s="103"/>
      <c r="Y2384" s="104" t="e">
        <f t="shared" si="7851"/>
        <v>#DIV/0!</v>
      </c>
      <c r="Z2384" s="105" t="e">
        <f t="shared" si="7852"/>
        <v>#DIV/0!</v>
      </c>
      <c r="AA2384" s="106">
        <f t="shared" si="7853"/>
        <v>0</v>
      </c>
      <c r="AB2384" s="107">
        <v>12.031363452679376</v>
      </c>
      <c r="AC2384" s="106">
        <f t="shared" si="7854"/>
        <v>12.031363452679376</v>
      </c>
      <c r="AD2384" s="108">
        <f t="shared" si="7855"/>
        <v>0</v>
      </c>
      <c r="AE2384" s="298">
        <f t="shared" si="7856"/>
        <v>0</v>
      </c>
      <c r="AF2384" s="109">
        <f t="shared" si="7857"/>
        <v>0</v>
      </c>
      <c r="AG2384" s="109">
        <v>0</v>
      </c>
      <c r="AH2384" s="765">
        <f t="shared" si="7858"/>
        <v>-12.031363452679376</v>
      </c>
      <c r="AI2384" s="110" t="e">
        <f t="shared" si="7859"/>
        <v>#DIV/0!</v>
      </c>
      <c r="AK2384"/>
    </row>
    <row r="2385" spans="1:37" ht="15" hidden="1" customHeight="1" x14ac:dyDescent="0.3">
      <c r="A2385" s="96" t="s">
        <v>3480</v>
      </c>
      <c r="B2385" s="97">
        <v>2016</v>
      </c>
      <c r="C2385" s="97">
        <v>10</v>
      </c>
      <c r="D2385" s="98" t="s">
        <v>2960</v>
      </c>
      <c r="E2385" s="99">
        <v>42663</v>
      </c>
      <c r="F2385" s="99">
        <v>42674</v>
      </c>
      <c r="G2385" s="100">
        <f t="shared" ca="1" si="7847"/>
        <v>0</v>
      </c>
      <c r="H2385" s="96" t="s">
        <v>54</v>
      </c>
      <c r="I2385" s="96" t="s">
        <v>3309</v>
      </c>
      <c r="J2385" s="96" t="s">
        <v>3310</v>
      </c>
      <c r="K2385" s="101" t="str">
        <f t="shared" ca="1" si="7848"/>
        <v>Completed</v>
      </c>
      <c r="L2385" s="97" t="s">
        <v>2914</v>
      </c>
      <c r="M2385" s="97" t="s">
        <v>58</v>
      </c>
      <c r="N2385" s="97" t="s">
        <v>59</v>
      </c>
      <c r="O2385" s="97" t="s">
        <v>60</v>
      </c>
      <c r="P2385" s="97" t="s">
        <v>61</v>
      </c>
      <c r="Q2385" s="97" t="s">
        <v>62</v>
      </c>
      <c r="R2385" s="102">
        <v>0</v>
      </c>
      <c r="S2385" s="102">
        <v>2</v>
      </c>
      <c r="T2385" s="103">
        <v>0</v>
      </c>
      <c r="U2385" s="103">
        <v>0</v>
      </c>
      <c r="V2385" s="101">
        <f t="shared" si="7849"/>
        <v>0</v>
      </c>
      <c r="W2385" s="101">
        <f t="shared" si="7850"/>
        <v>0</v>
      </c>
      <c r="X2385" s="103"/>
      <c r="Y2385" s="104" t="e">
        <f t="shared" si="7851"/>
        <v>#DIV/0!</v>
      </c>
      <c r="Z2385" s="105" t="e">
        <f t="shared" si="7852"/>
        <v>#DIV/0!</v>
      </c>
      <c r="AA2385" s="106">
        <f t="shared" si="7853"/>
        <v>0</v>
      </c>
      <c r="AB2385" s="107">
        <v>50.130681052830745</v>
      </c>
      <c r="AC2385" s="106">
        <f t="shared" si="7854"/>
        <v>50.130681052830745</v>
      </c>
      <c r="AD2385" s="108">
        <f t="shared" si="7855"/>
        <v>0</v>
      </c>
      <c r="AE2385" s="298">
        <f t="shared" si="7856"/>
        <v>0</v>
      </c>
      <c r="AF2385" s="109">
        <f t="shared" si="7857"/>
        <v>0</v>
      </c>
      <c r="AG2385" s="109">
        <v>0</v>
      </c>
      <c r="AH2385" s="765">
        <f t="shared" si="7858"/>
        <v>-50.130681052830745</v>
      </c>
      <c r="AI2385" s="110" t="e">
        <f t="shared" si="7859"/>
        <v>#DIV/0!</v>
      </c>
      <c r="AK2385"/>
    </row>
    <row r="2386" spans="1:37" ht="15" hidden="1" customHeight="1" x14ac:dyDescent="0.3">
      <c r="A2386" s="96" t="s">
        <v>3307</v>
      </c>
      <c r="B2386" s="97">
        <v>2016</v>
      </c>
      <c r="C2386" s="97">
        <v>10</v>
      </c>
      <c r="D2386" s="98" t="s">
        <v>2960</v>
      </c>
      <c r="E2386" s="99">
        <v>42663</v>
      </c>
      <c r="F2386" s="99">
        <v>42674</v>
      </c>
      <c r="G2386" s="100">
        <f t="shared" ca="1" si="7795"/>
        <v>0</v>
      </c>
      <c r="H2386" s="96" t="s">
        <v>54</v>
      </c>
      <c r="I2386" s="96" t="s">
        <v>3309</v>
      </c>
      <c r="J2386" s="96" t="s">
        <v>3310</v>
      </c>
      <c r="K2386" s="101" t="str">
        <f t="shared" ca="1" si="7796"/>
        <v>Completed</v>
      </c>
      <c r="L2386" s="97" t="s">
        <v>57</v>
      </c>
      <c r="M2386" s="97" t="s">
        <v>58</v>
      </c>
      <c r="N2386" s="97" t="s">
        <v>59</v>
      </c>
      <c r="O2386" s="97" t="s">
        <v>60</v>
      </c>
      <c r="P2386" s="97" t="s">
        <v>61</v>
      </c>
      <c r="Q2386" s="97" t="s">
        <v>62</v>
      </c>
      <c r="R2386" s="102">
        <v>0.5</v>
      </c>
      <c r="S2386" s="102">
        <v>2</v>
      </c>
      <c r="T2386" s="103">
        <v>500000</v>
      </c>
      <c r="U2386" s="103">
        <v>0</v>
      </c>
      <c r="V2386" s="101">
        <f t="shared" si="7797"/>
        <v>500000</v>
      </c>
      <c r="W2386" s="101">
        <f t="shared" si="7798"/>
        <v>0</v>
      </c>
      <c r="X2386" s="103"/>
      <c r="Y2386" s="104" t="e">
        <f t="shared" si="7799"/>
        <v>#DIV/0!</v>
      </c>
      <c r="Z2386" s="105" t="e">
        <f t="shared" si="7800"/>
        <v>#DIV/0!</v>
      </c>
      <c r="AA2386" s="106">
        <f t="shared" si="7801"/>
        <v>250</v>
      </c>
      <c r="AB2386" s="107">
        <f t="shared" si="7802"/>
        <v>0</v>
      </c>
      <c r="AC2386" s="106">
        <f t="shared" si="7803"/>
        <v>-250</v>
      </c>
      <c r="AD2386" s="108">
        <f t="shared" si="7804"/>
        <v>1000</v>
      </c>
      <c r="AE2386" s="298">
        <f t="shared" si="7856"/>
        <v>0</v>
      </c>
      <c r="AF2386" s="109">
        <f t="shared" si="7805"/>
        <v>-1000</v>
      </c>
      <c r="AG2386" s="109">
        <v>0</v>
      </c>
      <c r="AH2386" s="765">
        <f t="shared" si="7806"/>
        <v>0</v>
      </c>
      <c r="AI2386" s="110" t="e">
        <f t="shared" si="7807"/>
        <v>#DIV/0!</v>
      </c>
      <c r="AK2386"/>
    </row>
    <row r="2387" spans="1:37" ht="15.75" hidden="1" customHeight="1" thickBot="1" x14ac:dyDescent="0.3">
      <c r="A2387" s="156" t="s">
        <v>3308</v>
      </c>
      <c r="B2387" s="157">
        <v>2016</v>
      </c>
      <c r="C2387" s="157">
        <v>10</v>
      </c>
      <c r="D2387" s="342" t="s">
        <v>2960</v>
      </c>
      <c r="E2387" s="159">
        <v>42663</v>
      </c>
      <c r="F2387" s="159">
        <v>42674</v>
      </c>
      <c r="G2387" s="343">
        <f t="shared" ca="1" si="7795"/>
        <v>0</v>
      </c>
      <c r="H2387" s="156" t="s">
        <v>54</v>
      </c>
      <c r="I2387" s="156" t="s">
        <v>3309</v>
      </c>
      <c r="J2387" s="156" t="s">
        <v>3310</v>
      </c>
      <c r="K2387" s="344" t="str">
        <f t="shared" ca="1" si="7796"/>
        <v>Completed</v>
      </c>
      <c r="L2387" s="157" t="s">
        <v>1773</v>
      </c>
      <c r="M2387" s="157" t="s">
        <v>58</v>
      </c>
      <c r="N2387" s="157" t="s">
        <v>59</v>
      </c>
      <c r="O2387" s="157" t="s">
        <v>60</v>
      </c>
      <c r="P2387" s="157" t="s">
        <v>61</v>
      </c>
      <c r="Q2387" s="157" t="s">
        <v>62</v>
      </c>
      <c r="R2387" s="158">
        <v>0.35</v>
      </c>
      <c r="S2387" s="158">
        <v>2</v>
      </c>
      <c r="T2387" s="345">
        <v>500000</v>
      </c>
      <c r="U2387" s="345">
        <v>0</v>
      </c>
      <c r="V2387" s="344">
        <f t="shared" si="7797"/>
        <v>500000</v>
      </c>
      <c r="W2387" s="344">
        <f t="shared" si="7798"/>
        <v>0</v>
      </c>
      <c r="X2387" s="345">
        <v>0</v>
      </c>
      <c r="Y2387" s="346" t="e">
        <f t="shared" si="7799"/>
        <v>#DIV/0!</v>
      </c>
      <c r="Z2387" s="347" t="e">
        <f t="shared" si="7800"/>
        <v>#DIV/0!</v>
      </c>
      <c r="AA2387" s="348">
        <f t="shared" si="7801"/>
        <v>175</v>
      </c>
      <c r="AB2387" s="349">
        <f t="shared" si="7802"/>
        <v>0</v>
      </c>
      <c r="AC2387" s="348">
        <f t="shared" si="7803"/>
        <v>-175</v>
      </c>
      <c r="AD2387" s="350">
        <f t="shared" si="7804"/>
        <v>1000</v>
      </c>
      <c r="AE2387" s="351">
        <f t="shared" si="7856"/>
        <v>0</v>
      </c>
      <c r="AF2387" s="352">
        <f t="shared" si="7805"/>
        <v>-1000</v>
      </c>
      <c r="AG2387" s="352">
        <v>0</v>
      </c>
      <c r="AH2387" s="766">
        <f t="shared" si="7806"/>
        <v>0</v>
      </c>
      <c r="AI2387" s="487" t="e">
        <f t="shared" si="7807"/>
        <v>#DIV/0!</v>
      </c>
      <c r="AK2387"/>
    </row>
    <row r="2388" spans="1:37" ht="15" hidden="1" customHeight="1" thickBot="1" x14ac:dyDescent="0.3">
      <c r="A2388" s="328" t="s">
        <v>3311</v>
      </c>
      <c r="B2388" s="324">
        <v>2016</v>
      </c>
      <c r="C2388" s="324">
        <v>10</v>
      </c>
      <c r="D2388" s="325" t="s">
        <v>2960</v>
      </c>
      <c r="E2388" s="326">
        <v>42663</v>
      </c>
      <c r="F2388" s="326">
        <v>42674</v>
      </c>
      <c r="G2388" s="327">
        <f t="shared" ref="G2388:G2408" ca="1" si="7860">IF($N$1&gt;F2388,0,(F2388-$N$1))</f>
        <v>0</v>
      </c>
      <c r="H2388" s="328" t="s">
        <v>54</v>
      </c>
      <c r="I2388" s="328" t="s">
        <v>3309</v>
      </c>
      <c r="J2388" s="328" t="s">
        <v>3312</v>
      </c>
      <c r="K2388" s="329" t="str">
        <f t="shared" ref="K2388:K2408" ca="1" si="7861">IF(F2388=0,$L$3,(IF(G2388=0,$L$1,$L$2)))</f>
        <v>Completed</v>
      </c>
      <c r="L2388" s="324" t="s">
        <v>2914</v>
      </c>
      <c r="M2388" s="324" t="s">
        <v>58</v>
      </c>
      <c r="N2388" s="324" t="s">
        <v>59</v>
      </c>
      <c r="O2388" s="324" t="s">
        <v>60</v>
      </c>
      <c r="P2388" s="324" t="s">
        <v>61</v>
      </c>
      <c r="Q2388" s="324" t="s">
        <v>62</v>
      </c>
      <c r="R2388" s="330">
        <v>0.45</v>
      </c>
      <c r="S2388" s="330">
        <v>3</v>
      </c>
      <c r="T2388" s="331">
        <v>916667</v>
      </c>
      <c r="U2388" s="331">
        <v>337215</v>
      </c>
      <c r="V2388" s="329">
        <f t="shared" ref="V2388:V2408" si="7862">IF(U2388&gt;T2388,0,T2388-U2388)</f>
        <v>579452</v>
      </c>
      <c r="W2388" s="329">
        <f t="shared" ref="W2388:W2408" si="7863">IF(U2388&gt;T2388,T2388,U2388)</f>
        <v>337215</v>
      </c>
      <c r="X2388" s="331">
        <v>140</v>
      </c>
      <c r="Y2388" s="332">
        <f t="shared" ref="Y2388:Y2408" si="7864">X2388/U2388</f>
        <v>4.1516539892946634E-4</v>
      </c>
      <c r="Z2388" s="333">
        <f t="shared" ref="Z2388:Z2408" si="7865">AE2388/X2388</f>
        <v>7.023714285714286</v>
      </c>
      <c r="AA2388" s="334">
        <f t="shared" ref="AA2388:AA2408" si="7866">IF(O2388="cpv",(T2388*R2388),(T2388/1000*R2388))</f>
        <v>412.50015000000002</v>
      </c>
      <c r="AB2388" s="335">
        <f t="shared" ref="AB2388:AB2408" si="7867">IF(O2388="cpv",(IF(V2388&gt;0,U2388*R2388,AA2388)),(IF(V2388&gt;0,U2388/1000*R2388,AA2388)))</f>
        <v>151.74674999999999</v>
      </c>
      <c r="AC2388" s="334">
        <f t="shared" ref="AC2388:AC2408" si="7868">AB2388-AA2388</f>
        <v>-260.75340000000006</v>
      </c>
      <c r="AD2388" s="336">
        <f t="shared" ref="AD2388:AD2408" si="7869">IF(O2388="cpv",(T2388*S2388),(T2388/1000*S2388))</f>
        <v>2750.0010000000002</v>
      </c>
      <c r="AE2388" s="337">
        <v>983.32</v>
      </c>
      <c r="AF2388" s="338">
        <f t="shared" ref="AF2388:AF2408" si="7870">AE2388-AD2388</f>
        <v>-1766.681</v>
      </c>
      <c r="AG2388" s="338">
        <v>0</v>
      </c>
      <c r="AH2388" s="580">
        <f t="shared" ref="AH2388:AH2408" si="7871">AE2388-AB2388-AG2388</f>
        <v>831.57325000000003</v>
      </c>
      <c r="AI2388" s="339">
        <f t="shared" ref="AI2388:AI2408" si="7872">AH2388/AE2388</f>
        <v>0.84567917870072817</v>
      </c>
      <c r="AK2388"/>
    </row>
    <row r="2389" spans="1:37" ht="15" hidden="1" customHeight="1" x14ac:dyDescent="0.3">
      <c r="A2389" s="115" t="s">
        <v>3313</v>
      </c>
      <c r="B2389" s="111">
        <v>2016</v>
      </c>
      <c r="C2389" s="111">
        <v>10</v>
      </c>
      <c r="D2389" s="112" t="s">
        <v>2960</v>
      </c>
      <c r="E2389" s="113">
        <v>42664</v>
      </c>
      <c r="F2389" s="113">
        <v>42694</v>
      </c>
      <c r="G2389" s="114">
        <f t="shared" ca="1" si="7860"/>
        <v>0</v>
      </c>
      <c r="H2389" s="115" t="s">
        <v>54</v>
      </c>
      <c r="I2389" s="115" t="s">
        <v>261</v>
      </c>
      <c r="J2389" s="115" t="s">
        <v>3315</v>
      </c>
      <c r="K2389" s="116" t="str">
        <f t="shared" ca="1" si="7861"/>
        <v>Completed</v>
      </c>
      <c r="L2389" s="111" t="s">
        <v>57</v>
      </c>
      <c r="M2389" s="111" t="s">
        <v>58</v>
      </c>
      <c r="N2389" s="111" t="s">
        <v>78</v>
      </c>
      <c r="O2389" s="111" t="s">
        <v>60</v>
      </c>
      <c r="P2389" s="111" t="s">
        <v>79</v>
      </c>
      <c r="Q2389" s="111" t="s">
        <v>79</v>
      </c>
      <c r="R2389" s="117">
        <v>2.5</v>
      </c>
      <c r="S2389" s="117">
        <v>4.25</v>
      </c>
      <c r="T2389" s="118">
        <v>300000</v>
      </c>
      <c r="U2389" s="118">
        <v>246682</v>
      </c>
      <c r="V2389" s="116">
        <f t="shared" si="7862"/>
        <v>53318</v>
      </c>
      <c r="W2389" s="116">
        <f t="shared" si="7863"/>
        <v>246682</v>
      </c>
      <c r="X2389" s="118">
        <v>2008</v>
      </c>
      <c r="Y2389" s="119">
        <f t="shared" si="7864"/>
        <v>8.1400345383935598E-3</v>
      </c>
      <c r="Z2389" s="120">
        <f t="shared" si="7865"/>
        <v>0.49800796812749004</v>
      </c>
      <c r="AA2389" s="121">
        <f t="shared" si="7866"/>
        <v>750</v>
      </c>
      <c r="AB2389" s="122">
        <f t="shared" si="7867"/>
        <v>616.70499999999993</v>
      </c>
      <c r="AC2389" s="121">
        <f t="shared" si="7868"/>
        <v>-133.29500000000007</v>
      </c>
      <c r="AD2389" s="123">
        <f t="shared" si="7869"/>
        <v>1275</v>
      </c>
      <c r="AE2389" s="293">
        <v>1000</v>
      </c>
      <c r="AF2389" s="124">
        <f t="shared" si="7870"/>
        <v>-275</v>
      </c>
      <c r="AG2389" s="124">
        <v>0</v>
      </c>
      <c r="AH2389" s="764">
        <f t="shared" si="7871"/>
        <v>383.29500000000007</v>
      </c>
      <c r="AI2389" s="125">
        <f t="shared" si="7872"/>
        <v>0.38329500000000005</v>
      </c>
      <c r="AK2389"/>
    </row>
    <row r="2390" spans="1:37" ht="15.75" hidden="1" customHeight="1" thickBot="1" x14ac:dyDescent="0.3">
      <c r="A2390" s="156" t="s">
        <v>3314</v>
      </c>
      <c r="B2390" s="157">
        <v>2016</v>
      </c>
      <c r="C2390" s="157">
        <v>10</v>
      </c>
      <c r="D2390" s="342" t="s">
        <v>2960</v>
      </c>
      <c r="E2390" s="159">
        <v>42664</v>
      </c>
      <c r="F2390" s="159">
        <v>42694</v>
      </c>
      <c r="G2390" s="343">
        <f t="shared" ca="1" si="7860"/>
        <v>0</v>
      </c>
      <c r="H2390" s="156" t="s">
        <v>54</v>
      </c>
      <c r="I2390" s="156" t="s">
        <v>261</v>
      </c>
      <c r="J2390" s="156" t="s">
        <v>3315</v>
      </c>
      <c r="K2390" s="344" t="str">
        <f t="shared" ca="1" si="7861"/>
        <v>Completed</v>
      </c>
      <c r="L2390" s="157" t="s">
        <v>64</v>
      </c>
      <c r="M2390" s="157" t="s">
        <v>58</v>
      </c>
      <c r="N2390" s="157" t="s">
        <v>78</v>
      </c>
      <c r="O2390" s="157" t="s">
        <v>60</v>
      </c>
      <c r="P2390" s="157" t="s">
        <v>79</v>
      </c>
      <c r="Q2390" s="157" t="s">
        <v>79</v>
      </c>
      <c r="R2390" s="158">
        <v>2.5</v>
      </c>
      <c r="S2390" s="158">
        <v>4.25</v>
      </c>
      <c r="T2390" s="345">
        <v>300000</v>
      </c>
      <c r="U2390" s="345">
        <v>300724</v>
      </c>
      <c r="V2390" s="344">
        <f t="shared" si="7862"/>
        <v>0</v>
      </c>
      <c r="W2390" s="344">
        <f t="shared" si="7863"/>
        <v>300000</v>
      </c>
      <c r="X2390" s="345">
        <v>2735</v>
      </c>
      <c r="Y2390" s="346">
        <f t="shared" si="7864"/>
        <v>9.0947180803660505E-3</v>
      </c>
      <c r="Z2390" s="347">
        <f t="shared" si="7865"/>
        <v>0.4985740402193784</v>
      </c>
      <c r="AA2390" s="348">
        <f t="shared" si="7866"/>
        <v>750</v>
      </c>
      <c r="AB2390" s="349">
        <f t="shared" si="7867"/>
        <v>750</v>
      </c>
      <c r="AC2390" s="348">
        <f t="shared" si="7868"/>
        <v>0</v>
      </c>
      <c r="AD2390" s="350">
        <f t="shared" si="7869"/>
        <v>1275</v>
      </c>
      <c r="AE2390" s="351">
        <v>1363.6</v>
      </c>
      <c r="AF2390" s="352">
        <f t="shared" si="7870"/>
        <v>88.599999999999909</v>
      </c>
      <c r="AG2390" s="352">
        <v>0</v>
      </c>
      <c r="AH2390" s="766">
        <f t="shared" si="7871"/>
        <v>613.59999999999991</v>
      </c>
      <c r="AI2390" s="487">
        <f t="shared" si="7872"/>
        <v>0.44998533294221177</v>
      </c>
      <c r="AK2390"/>
    </row>
    <row r="2391" spans="1:37" ht="15" hidden="1" customHeight="1" thickBot="1" x14ac:dyDescent="0.3">
      <c r="A2391" s="328" t="s">
        <v>3316</v>
      </c>
      <c r="B2391" s="324">
        <v>2016</v>
      </c>
      <c r="C2391" s="324">
        <v>10</v>
      </c>
      <c r="D2391" s="325" t="s">
        <v>2960</v>
      </c>
      <c r="E2391" s="326">
        <v>42664</v>
      </c>
      <c r="F2391" s="326">
        <v>42695</v>
      </c>
      <c r="G2391" s="327">
        <f t="shared" ca="1" si="7860"/>
        <v>0</v>
      </c>
      <c r="H2391" s="328" t="s">
        <v>95</v>
      </c>
      <c r="I2391" s="328" t="s">
        <v>624</v>
      </c>
      <c r="J2391" s="328" t="s">
        <v>3316</v>
      </c>
      <c r="K2391" s="329" t="str">
        <f t="shared" ca="1" si="7861"/>
        <v>Completed</v>
      </c>
      <c r="L2391" s="324" t="s">
        <v>98</v>
      </c>
      <c r="M2391" s="324" t="s">
        <v>58</v>
      </c>
      <c r="N2391" s="324" t="s">
        <v>99</v>
      </c>
      <c r="O2391" s="324" t="s">
        <v>42</v>
      </c>
      <c r="P2391" s="324" t="s">
        <v>100</v>
      </c>
      <c r="Q2391" s="324" t="s">
        <v>101</v>
      </c>
      <c r="R2391" s="330">
        <v>0.4</v>
      </c>
      <c r="S2391" s="330">
        <v>0.65</v>
      </c>
      <c r="T2391" s="331">
        <v>9000</v>
      </c>
      <c r="U2391" s="331">
        <v>7473</v>
      </c>
      <c r="V2391" s="329">
        <f t="shared" si="7862"/>
        <v>1527</v>
      </c>
      <c r="W2391" s="329">
        <f t="shared" si="7863"/>
        <v>7473</v>
      </c>
      <c r="X2391" s="331"/>
      <c r="Y2391" s="332">
        <f t="shared" si="7864"/>
        <v>0</v>
      </c>
      <c r="Z2391" s="333" t="e">
        <f t="shared" si="7865"/>
        <v>#DIV/0!</v>
      </c>
      <c r="AA2391" s="334">
        <f t="shared" si="7866"/>
        <v>3.6</v>
      </c>
      <c r="AB2391" s="335">
        <v>2989.2</v>
      </c>
      <c r="AC2391" s="334">
        <f t="shared" si="7868"/>
        <v>2985.6</v>
      </c>
      <c r="AD2391" s="336">
        <f t="shared" si="7869"/>
        <v>5.8500000000000005</v>
      </c>
      <c r="AE2391" s="337">
        <v>4785.95</v>
      </c>
      <c r="AF2391" s="338">
        <f t="shared" si="7870"/>
        <v>4780.0999999999995</v>
      </c>
      <c r="AG2391" s="338">
        <v>0</v>
      </c>
      <c r="AH2391" s="580">
        <f t="shared" si="7871"/>
        <v>1796.75</v>
      </c>
      <c r="AI2391" s="339">
        <f t="shared" si="7872"/>
        <v>0.37542180758261162</v>
      </c>
      <c r="AK2391"/>
    </row>
    <row r="2392" spans="1:37" ht="15" hidden="1" customHeight="1" x14ac:dyDescent="0.3">
      <c r="A2392" s="359" t="s">
        <v>3317</v>
      </c>
      <c r="B2392" s="111">
        <v>2016</v>
      </c>
      <c r="C2392" s="111">
        <v>10</v>
      </c>
      <c r="D2392" s="112" t="s">
        <v>2960</v>
      </c>
      <c r="E2392" s="113">
        <v>42664</v>
      </c>
      <c r="F2392" s="113">
        <v>42706</v>
      </c>
      <c r="G2392" s="114">
        <f t="shared" ca="1" si="7860"/>
        <v>0</v>
      </c>
      <c r="H2392" s="115" t="s">
        <v>74</v>
      </c>
      <c r="I2392" s="115" t="s">
        <v>151</v>
      </c>
      <c r="J2392" s="115" t="s">
        <v>3320</v>
      </c>
      <c r="K2392" s="116" t="str">
        <f t="shared" ca="1" si="7861"/>
        <v>Completed</v>
      </c>
      <c r="L2392" s="111" t="s">
        <v>57</v>
      </c>
      <c r="M2392" s="111" t="s">
        <v>58</v>
      </c>
      <c r="N2392" s="111" t="s">
        <v>59</v>
      </c>
      <c r="O2392" s="111" t="s">
        <v>60</v>
      </c>
      <c r="P2392" s="111" t="s">
        <v>61</v>
      </c>
      <c r="Q2392" s="111" t="s">
        <v>62</v>
      </c>
      <c r="R2392" s="117">
        <v>0.5</v>
      </c>
      <c r="S2392" s="117">
        <v>3</v>
      </c>
      <c r="T2392" s="118">
        <v>2000000</v>
      </c>
      <c r="U2392" s="118">
        <v>682114</v>
      </c>
      <c r="V2392" s="116">
        <f t="shared" si="7862"/>
        <v>1317886</v>
      </c>
      <c r="W2392" s="116">
        <f t="shared" si="7863"/>
        <v>682114</v>
      </c>
      <c r="X2392" s="118"/>
      <c r="Y2392" s="119">
        <f t="shared" si="7864"/>
        <v>0</v>
      </c>
      <c r="Z2392" s="120" t="e">
        <f t="shared" si="7865"/>
        <v>#DIV/0!</v>
      </c>
      <c r="AA2392" s="121">
        <f t="shared" si="7866"/>
        <v>1000</v>
      </c>
      <c r="AB2392" s="122">
        <f t="shared" si="7867"/>
        <v>341.05700000000002</v>
      </c>
      <c r="AC2392" s="121">
        <f t="shared" si="7868"/>
        <v>-658.94299999999998</v>
      </c>
      <c r="AD2392" s="123">
        <f t="shared" si="7869"/>
        <v>6000</v>
      </c>
      <c r="AE2392" s="293">
        <v>1500</v>
      </c>
      <c r="AF2392" s="124">
        <f t="shared" si="7870"/>
        <v>-4500</v>
      </c>
      <c r="AG2392" s="124">
        <v>0</v>
      </c>
      <c r="AH2392" s="764">
        <f t="shared" si="7871"/>
        <v>1158.943</v>
      </c>
      <c r="AI2392" s="340">
        <f t="shared" si="7872"/>
        <v>0.77262866666666663</v>
      </c>
      <c r="AK2392"/>
    </row>
    <row r="2393" spans="1:37" ht="15" hidden="1" customHeight="1" x14ac:dyDescent="0.3">
      <c r="A2393" s="361" t="s">
        <v>3318</v>
      </c>
      <c r="B2393" s="97">
        <v>2016</v>
      </c>
      <c r="C2393" s="97">
        <v>10</v>
      </c>
      <c r="D2393" s="98" t="s">
        <v>2960</v>
      </c>
      <c r="E2393" s="99">
        <v>42664</v>
      </c>
      <c r="F2393" s="99">
        <v>42706</v>
      </c>
      <c r="G2393" s="100">
        <f t="shared" ca="1" si="7860"/>
        <v>0</v>
      </c>
      <c r="H2393" s="96" t="s">
        <v>74</v>
      </c>
      <c r="I2393" s="96" t="s">
        <v>151</v>
      </c>
      <c r="J2393" s="96" t="s">
        <v>3320</v>
      </c>
      <c r="K2393" s="101" t="str">
        <f t="shared" ca="1" si="7861"/>
        <v>Completed</v>
      </c>
      <c r="L2393" s="97" t="s">
        <v>315</v>
      </c>
      <c r="M2393" s="97" t="s">
        <v>58</v>
      </c>
      <c r="N2393" s="97" t="s">
        <v>59</v>
      </c>
      <c r="O2393" s="97" t="s">
        <v>60</v>
      </c>
      <c r="P2393" s="97" t="s">
        <v>61</v>
      </c>
      <c r="Q2393" s="97" t="s">
        <v>62</v>
      </c>
      <c r="R2393" s="102">
        <v>0.17</v>
      </c>
      <c r="S2393" s="102">
        <v>3</v>
      </c>
      <c r="T2393" s="103">
        <v>1000000</v>
      </c>
      <c r="U2393" s="103">
        <v>479351</v>
      </c>
      <c r="V2393" s="101">
        <f t="shared" si="7862"/>
        <v>520649</v>
      </c>
      <c r="W2393" s="101">
        <f t="shared" si="7863"/>
        <v>479351</v>
      </c>
      <c r="X2393" s="103">
        <v>556</v>
      </c>
      <c r="Y2393" s="104">
        <f t="shared" si="7864"/>
        <v>1.1599016169779556E-3</v>
      </c>
      <c r="Z2393" s="105">
        <f t="shared" si="7865"/>
        <v>0.89285971223021587</v>
      </c>
      <c r="AA2393" s="106">
        <f t="shared" si="7866"/>
        <v>170</v>
      </c>
      <c r="AB2393" s="107">
        <f t="shared" si="7867"/>
        <v>81.489670000000004</v>
      </c>
      <c r="AC2393" s="106">
        <f t="shared" si="7868"/>
        <v>-88.510329999999996</v>
      </c>
      <c r="AD2393" s="108">
        <f t="shared" si="7869"/>
        <v>3000</v>
      </c>
      <c r="AE2393" s="298">
        <v>496.43</v>
      </c>
      <c r="AF2393" s="109">
        <f t="shared" si="7870"/>
        <v>-2503.5700000000002</v>
      </c>
      <c r="AG2393" s="109">
        <v>0</v>
      </c>
      <c r="AH2393" s="765">
        <f t="shared" si="7871"/>
        <v>414.94033000000002</v>
      </c>
      <c r="AI2393" s="341">
        <f t="shared" si="7872"/>
        <v>0.83584861914066433</v>
      </c>
      <c r="AK2393"/>
    </row>
    <row r="2394" spans="1:37" ht="15.75" hidden="1" customHeight="1" thickBot="1" x14ac:dyDescent="0.3">
      <c r="A2394" s="360" t="s">
        <v>3319</v>
      </c>
      <c r="B2394" s="157">
        <v>2016</v>
      </c>
      <c r="C2394" s="157">
        <v>10</v>
      </c>
      <c r="D2394" s="342" t="s">
        <v>2960</v>
      </c>
      <c r="E2394" s="159">
        <v>42664</v>
      </c>
      <c r="F2394" s="159">
        <v>42706</v>
      </c>
      <c r="G2394" s="343">
        <f t="shared" ca="1" si="7860"/>
        <v>0</v>
      </c>
      <c r="H2394" s="156" t="s">
        <v>74</v>
      </c>
      <c r="I2394" s="156" t="s">
        <v>151</v>
      </c>
      <c r="J2394" s="156" t="s">
        <v>3320</v>
      </c>
      <c r="K2394" s="344" t="str">
        <f t="shared" ca="1" si="7861"/>
        <v>Completed</v>
      </c>
      <c r="L2394" s="157" t="s">
        <v>1371</v>
      </c>
      <c r="M2394" s="157" t="s">
        <v>58</v>
      </c>
      <c r="N2394" s="157" t="s">
        <v>59</v>
      </c>
      <c r="O2394" s="157" t="s">
        <v>60</v>
      </c>
      <c r="P2394" s="157" t="s">
        <v>61</v>
      </c>
      <c r="Q2394" s="157" t="s">
        <v>62</v>
      </c>
      <c r="R2394" s="158">
        <v>1</v>
      </c>
      <c r="S2394" s="158">
        <v>3</v>
      </c>
      <c r="T2394" s="345">
        <v>1000000</v>
      </c>
      <c r="U2394" s="345">
        <v>730748</v>
      </c>
      <c r="V2394" s="344">
        <f t="shared" si="7862"/>
        <v>269252</v>
      </c>
      <c r="W2394" s="344">
        <f t="shared" si="7863"/>
        <v>730748</v>
      </c>
      <c r="X2394" s="345">
        <v>171</v>
      </c>
      <c r="Y2394" s="346">
        <f t="shared" si="7864"/>
        <v>2.3400679851330418E-4</v>
      </c>
      <c r="Z2394" s="347">
        <f t="shared" si="7865"/>
        <v>8.7719298245614041</v>
      </c>
      <c r="AA2394" s="348">
        <f t="shared" si="7866"/>
        <v>1000</v>
      </c>
      <c r="AB2394" s="349">
        <f t="shared" si="7867"/>
        <v>730.74800000000005</v>
      </c>
      <c r="AC2394" s="348">
        <f t="shared" si="7868"/>
        <v>-269.25199999999995</v>
      </c>
      <c r="AD2394" s="350">
        <f t="shared" si="7869"/>
        <v>3000</v>
      </c>
      <c r="AE2394" s="351">
        <v>1500</v>
      </c>
      <c r="AF2394" s="352">
        <f t="shared" si="7870"/>
        <v>-1500</v>
      </c>
      <c r="AG2394" s="352">
        <v>0</v>
      </c>
      <c r="AH2394" s="766">
        <f t="shared" si="7871"/>
        <v>769.25199999999995</v>
      </c>
      <c r="AI2394" s="353">
        <f t="shared" si="7872"/>
        <v>0.51283466666666666</v>
      </c>
      <c r="AK2394"/>
    </row>
    <row r="2395" spans="1:37" ht="15" hidden="1" customHeight="1" x14ac:dyDescent="0.3">
      <c r="A2395" s="96" t="s">
        <v>3321</v>
      </c>
      <c r="B2395" s="97">
        <v>2016</v>
      </c>
      <c r="C2395" s="97">
        <v>10</v>
      </c>
      <c r="D2395" s="98" t="s">
        <v>2960</v>
      </c>
      <c r="E2395" s="99">
        <v>42664</v>
      </c>
      <c r="F2395" s="99">
        <v>42674</v>
      </c>
      <c r="G2395" s="100">
        <f t="shared" ca="1" si="7860"/>
        <v>0</v>
      </c>
      <c r="H2395" s="96" t="s">
        <v>74</v>
      </c>
      <c r="I2395" s="96" t="s">
        <v>151</v>
      </c>
      <c r="J2395" s="96" t="s">
        <v>3325</v>
      </c>
      <c r="K2395" s="101" t="str">
        <f t="shared" ca="1" si="7861"/>
        <v>Completed</v>
      </c>
      <c r="L2395" s="97" t="s">
        <v>57</v>
      </c>
      <c r="M2395" s="97" t="s">
        <v>58</v>
      </c>
      <c r="N2395" s="97" t="s">
        <v>59</v>
      </c>
      <c r="O2395" s="97" t="s">
        <v>60</v>
      </c>
      <c r="P2395" s="97" t="s">
        <v>61</v>
      </c>
      <c r="Q2395" s="97" t="s">
        <v>62</v>
      </c>
      <c r="R2395" s="102">
        <v>0.5</v>
      </c>
      <c r="S2395" s="102">
        <v>2</v>
      </c>
      <c r="T2395" s="103">
        <v>3000000</v>
      </c>
      <c r="U2395" s="103">
        <v>3000000</v>
      </c>
      <c r="V2395" s="101">
        <f t="shared" si="7862"/>
        <v>0</v>
      </c>
      <c r="W2395" s="101">
        <f t="shared" si="7863"/>
        <v>3000000</v>
      </c>
      <c r="X2395" s="103"/>
      <c r="Y2395" s="104">
        <f t="shared" si="7864"/>
        <v>0</v>
      </c>
      <c r="Z2395" s="105" t="e">
        <f t="shared" si="7865"/>
        <v>#DIV/0!</v>
      </c>
      <c r="AA2395" s="106">
        <f t="shared" si="7866"/>
        <v>1500</v>
      </c>
      <c r="AB2395" s="107">
        <f t="shared" si="7867"/>
        <v>1500</v>
      </c>
      <c r="AC2395" s="106">
        <f t="shared" si="7868"/>
        <v>0</v>
      </c>
      <c r="AD2395" s="108">
        <f t="shared" si="7869"/>
        <v>6000</v>
      </c>
      <c r="AE2395" s="298">
        <v>0</v>
      </c>
      <c r="AF2395" s="109">
        <f t="shared" si="7870"/>
        <v>-6000</v>
      </c>
      <c r="AG2395" s="109">
        <v>0</v>
      </c>
      <c r="AH2395" s="765">
        <f t="shared" si="7871"/>
        <v>-1500</v>
      </c>
      <c r="AI2395" s="110" t="e">
        <f t="shared" si="7872"/>
        <v>#DIV/0!</v>
      </c>
      <c r="AK2395"/>
    </row>
    <row r="2396" spans="1:37" ht="15" hidden="1" customHeight="1" x14ac:dyDescent="0.3">
      <c r="A2396" s="96" t="s">
        <v>3322</v>
      </c>
      <c r="B2396" s="97">
        <v>2016</v>
      </c>
      <c r="C2396" s="97">
        <v>10</v>
      </c>
      <c r="D2396" s="98" t="s">
        <v>2960</v>
      </c>
      <c r="E2396" s="99">
        <v>42664</v>
      </c>
      <c r="F2396" s="99">
        <v>42674</v>
      </c>
      <c r="G2396" s="100">
        <f t="shared" ca="1" si="7860"/>
        <v>0</v>
      </c>
      <c r="H2396" s="96" t="s">
        <v>74</v>
      </c>
      <c r="I2396" s="96" t="s">
        <v>151</v>
      </c>
      <c r="J2396" s="96" t="s">
        <v>3325</v>
      </c>
      <c r="K2396" s="101" t="str">
        <f t="shared" ca="1" si="7861"/>
        <v>Completed</v>
      </c>
      <c r="L2396" s="97" t="s">
        <v>68</v>
      </c>
      <c r="M2396" s="97" t="s">
        <v>58</v>
      </c>
      <c r="N2396" s="97" t="s">
        <v>59</v>
      </c>
      <c r="O2396" s="97" t="s">
        <v>60</v>
      </c>
      <c r="P2396" s="97" t="s">
        <v>61</v>
      </c>
      <c r="Q2396" s="97" t="s">
        <v>62</v>
      </c>
      <c r="R2396" s="102">
        <v>1</v>
      </c>
      <c r="S2396" s="102">
        <v>2</v>
      </c>
      <c r="T2396" s="103">
        <v>2000000</v>
      </c>
      <c r="U2396" s="103">
        <v>0</v>
      </c>
      <c r="V2396" s="101">
        <f t="shared" si="7862"/>
        <v>2000000</v>
      </c>
      <c r="W2396" s="101">
        <f t="shared" si="7863"/>
        <v>0</v>
      </c>
      <c r="X2396" s="103">
        <v>0</v>
      </c>
      <c r="Y2396" s="104" t="e">
        <f t="shared" si="7864"/>
        <v>#DIV/0!</v>
      </c>
      <c r="Z2396" s="105" t="e">
        <f t="shared" si="7865"/>
        <v>#DIV/0!</v>
      </c>
      <c r="AA2396" s="106">
        <f t="shared" si="7866"/>
        <v>2000</v>
      </c>
      <c r="AB2396" s="107">
        <f t="shared" si="7867"/>
        <v>0</v>
      </c>
      <c r="AC2396" s="106">
        <f t="shared" si="7868"/>
        <v>-2000</v>
      </c>
      <c r="AD2396" s="108">
        <f t="shared" si="7869"/>
        <v>4000</v>
      </c>
      <c r="AE2396" s="298">
        <f t="shared" ref="AE2396:AE2406" si="7873">IF((SUMIF($J$7:$J$1048576,J2396,$U$7:$U$1048576))&gt;(SUMIF($J$7:$J$1048576,J2396,$T$7:$T$1048576)),AD2396,(IF(O2396="cpv",(U2396*S2396),(U2396*S2396/1000))))</f>
        <v>0</v>
      </c>
      <c r="AF2396" s="109">
        <f t="shared" si="7870"/>
        <v>-4000</v>
      </c>
      <c r="AG2396" s="109">
        <v>0</v>
      </c>
      <c r="AH2396" s="765">
        <f t="shared" si="7871"/>
        <v>0</v>
      </c>
      <c r="AI2396" s="110" t="e">
        <f t="shared" si="7872"/>
        <v>#DIV/0!</v>
      </c>
      <c r="AK2396"/>
    </row>
    <row r="2397" spans="1:37" ht="15" hidden="1" customHeight="1" x14ac:dyDescent="0.3">
      <c r="A2397" s="96" t="s">
        <v>3323</v>
      </c>
      <c r="B2397" s="97">
        <v>2016</v>
      </c>
      <c r="C2397" s="97">
        <v>10</v>
      </c>
      <c r="D2397" s="98" t="s">
        <v>2960</v>
      </c>
      <c r="E2397" s="99">
        <v>42664</v>
      </c>
      <c r="F2397" s="99">
        <v>42674</v>
      </c>
      <c r="G2397" s="100">
        <f t="shared" ca="1" si="7860"/>
        <v>0</v>
      </c>
      <c r="H2397" s="96" t="s">
        <v>74</v>
      </c>
      <c r="I2397" s="96" t="s">
        <v>151</v>
      </c>
      <c r="J2397" s="96" t="s">
        <v>3325</v>
      </c>
      <c r="K2397" s="101" t="str">
        <f t="shared" ca="1" si="7861"/>
        <v>Completed</v>
      </c>
      <c r="L2397" s="97" t="s">
        <v>155</v>
      </c>
      <c r="M2397" s="97" t="s">
        <v>58</v>
      </c>
      <c r="N2397" s="97" t="s">
        <v>59</v>
      </c>
      <c r="O2397" s="97" t="s">
        <v>42</v>
      </c>
      <c r="P2397" s="97" t="s">
        <v>61</v>
      </c>
      <c r="Q2397" s="97" t="s">
        <v>62</v>
      </c>
      <c r="R2397" s="102">
        <v>0.3</v>
      </c>
      <c r="S2397" s="102">
        <v>2</v>
      </c>
      <c r="T2397" s="103">
        <v>3333</v>
      </c>
      <c r="U2397" s="103">
        <v>0</v>
      </c>
      <c r="V2397" s="101">
        <f t="shared" si="7862"/>
        <v>3333</v>
      </c>
      <c r="W2397" s="101">
        <f t="shared" si="7863"/>
        <v>0</v>
      </c>
      <c r="X2397" s="103"/>
      <c r="Y2397" s="104" t="e">
        <f t="shared" si="7864"/>
        <v>#DIV/0!</v>
      </c>
      <c r="Z2397" s="105" t="e">
        <f t="shared" si="7865"/>
        <v>#DIV/0!</v>
      </c>
      <c r="AA2397" s="106">
        <f t="shared" si="7866"/>
        <v>0.99990000000000001</v>
      </c>
      <c r="AB2397" s="107">
        <f t="shared" si="7867"/>
        <v>0</v>
      </c>
      <c r="AC2397" s="106">
        <f t="shared" si="7868"/>
        <v>-0.99990000000000001</v>
      </c>
      <c r="AD2397" s="108">
        <f t="shared" si="7869"/>
        <v>6.6660000000000004</v>
      </c>
      <c r="AE2397" s="298">
        <f t="shared" si="7873"/>
        <v>0</v>
      </c>
      <c r="AF2397" s="109">
        <f t="shared" si="7870"/>
        <v>-6.6660000000000004</v>
      </c>
      <c r="AG2397" s="109">
        <v>0</v>
      </c>
      <c r="AH2397" s="765">
        <f t="shared" si="7871"/>
        <v>0</v>
      </c>
      <c r="AI2397" s="110" t="e">
        <f t="shared" si="7872"/>
        <v>#DIV/0!</v>
      </c>
      <c r="AK2397"/>
    </row>
    <row r="2398" spans="1:37" ht="15" hidden="1" customHeight="1" thickBot="1" x14ac:dyDescent="0.3">
      <c r="A2398" s="328" t="s">
        <v>3324</v>
      </c>
      <c r="B2398" s="324">
        <v>2016</v>
      </c>
      <c r="C2398" s="324">
        <v>10</v>
      </c>
      <c r="D2398" s="325" t="s">
        <v>2960</v>
      </c>
      <c r="E2398" s="326">
        <v>42664</v>
      </c>
      <c r="F2398" s="326">
        <v>42674</v>
      </c>
      <c r="G2398" s="327">
        <f t="shared" ca="1" si="7860"/>
        <v>0</v>
      </c>
      <c r="H2398" s="328" t="s">
        <v>74</v>
      </c>
      <c r="I2398" s="328" t="s">
        <v>151</v>
      </c>
      <c r="J2398" s="328" t="s">
        <v>3325</v>
      </c>
      <c r="K2398" s="329" t="str">
        <f t="shared" ca="1" si="7861"/>
        <v>Completed</v>
      </c>
      <c r="L2398" s="324" t="s">
        <v>1773</v>
      </c>
      <c r="M2398" s="324" t="s">
        <v>58</v>
      </c>
      <c r="N2398" s="324" t="s">
        <v>59</v>
      </c>
      <c r="O2398" s="324" t="s">
        <v>42</v>
      </c>
      <c r="P2398" s="324" t="s">
        <v>61</v>
      </c>
      <c r="Q2398" s="324" t="s">
        <v>62</v>
      </c>
      <c r="R2398" s="330">
        <v>0.5</v>
      </c>
      <c r="S2398" s="330">
        <v>2</v>
      </c>
      <c r="T2398" s="331">
        <v>2000</v>
      </c>
      <c r="U2398" s="331">
        <v>0</v>
      </c>
      <c r="V2398" s="329">
        <f t="shared" si="7862"/>
        <v>2000</v>
      </c>
      <c r="W2398" s="329">
        <f t="shared" si="7863"/>
        <v>0</v>
      </c>
      <c r="X2398" s="331">
        <v>0</v>
      </c>
      <c r="Y2398" s="332" t="e">
        <f t="shared" si="7864"/>
        <v>#DIV/0!</v>
      </c>
      <c r="Z2398" s="333" t="e">
        <f t="shared" si="7865"/>
        <v>#DIV/0!</v>
      </c>
      <c r="AA2398" s="334">
        <f t="shared" si="7866"/>
        <v>1</v>
      </c>
      <c r="AB2398" s="335">
        <f t="shared" si="7867"/>
        <v>0</v>
      </c>
      <c r="AC2398" s="334">
        <f t="shared" si="7868"/>
        <v>-1</v>
      </c>
      <c r="AD2398" s="336">
        <f t="shared" si="7869"/>
        <v>4</v>
      </c>
      <c r="AE2398" s="337">
        <f t="shared" si="7873"/>
        <v>0</v>
      </c>
      <c r="AF2398" s="338">
        <f t="shared" si="7870"/>
        <v>-4</v>
      </c>
      <c r="AG2398" s="338">
        <v>0</v>
      </c>
      <c r="AH2398" s="580">
        <f t="shared" si="7871"/>
        <v>0</v>
      </c>
      <c r="AI2398" s="339" t="e">
        <f t="shared" si="7872"/>
        <v>#DIV/0!</v>
      </c>
      <c r="AK2398"/>
    </row>
    <row r="2399" spans="1:37" ht="15" hidden="1" customHeight="1" x14ac:dyDescent="0.3">
      <c r="A2399" s="115" t="s">
        <v>3326</v>
      </c>
      <c r="B2399" s="111">
        <v>2016</v>
      </c>
      <c r="C2399" s="111">
        <v>10</v>
      </c>
      <c r="D2399" s="112" t="s">
        <v>2960</v>
      </c>
      <c r="E2399" s="113">
        <v>42664</v>
      </c>
      <c r="F2399" s="113">
        <v>42674</v>
      </c>
      <c r="G2399" s="114">
        <f t="shared" ca="1" si="7860"/>
        <v>0</v>
      </c>
      <c r="H2399" s="115" t="s">
        <v>84</v>
      </c>
      <c r="I2399" s="115" t="s">
        <v>170</v>
      </c>
      <c r="J2399" s="115" t="s">
        <v>3330</v>
      </c>
      <c r="K2399" s="116" t="str">
        <f t="shared" ca="1" si="7861"/>
        <v>Completed</v>
      </c>
      <c r="L2399" s="111" t="s">
        <v>175</v>
      </c>
      <c r="M2399" s="111" t="s">
        <v>58</v>
      </c>
      <c r="N2399" s="111" t="s">
        <v>59</v>
      </c>
      <c r="O2399" s="111" t="s">
        <v>60</v>
      </c>
      <c r="P2399" s="111" t="s">
        <v>61</v>
      </c>
      <c r="Q2399" s="111" t="s">
        <v>62</v>
      </c>
      <c r="R2399" s="117">
        <v>1</v>
      </c>
      <c r="S2399" s="117">
        <v>2</v>
      </c>
      <c r="T2399" s="118">
        <v>1000000</v>
      </c>
      <c r="U2399" s="118">
        <v>497686</v>
      </c>
      <c r="V2399" s="116">
        <f t="shared" si="7862"/>
        <v>502314</v>
      </c>
      <c r="W2399" s="116">
        <f t="shared" si="7863"/>
        <v>497686</v>
      </c>
      <c r="X2399" s="118"/>
      <c r="Y2399" s="119">
        <f t="shared" si="7864"/>
        <v>0</v>
      </c>
      <c r="Z2399" s="120" t="e">
        <f t="shared" si="7865"/>
        <v>#DIV/0!</v>
      </c>
      <c r="AA2399" s="121">
        <f t="shared" si="7866"/>
        <v>1000</v>
      </c>
      <c r="AB2399" s="122">
        <v>82.354850511337389</v>
      </c>
      <c r="AC2399" s="121">
        <f t="shared" si="7868"/>
        <v>-917.64514948866258</v>
      </c>
      <c r="AD2399" s="123">
        <f t="shared" si="7869"/>
        <v>2000</v>
      </c>
      <c r="AE2399" s="293">
        <f t="shared" si="7873"/>
        <v>995.37199999999996</v>
      </c>
      <c r="AF2399" s="124">
        <f t="shared" si="7870"/>
        <v>-1004.628</v>
      </c>
      <c r="AG2399" s="124">
        <v>0</v>
      </c>
      <c r="AH2399" s="764">
        <f t="shared" si="7871"/>
        <v>913.01714948866254</v>
      </c>
      <c r="AI2399" s="125">
        <f t="shared" si="7872"/>
        <v>0.91726223913136251</v>
      </c>
      <c r="AK2399"/>
    </row>
    <row r="2400" spans="1:37" ht="15" hidden="1" customHeight="1" x14ac:dyDescent="0.3">
      <c r="A2400" s="96" t="s">
        <v>3473</v>
      </c>
      <c r="B2400" s="97">
        <v>2016</v>
      </c>
      <c r="C2400" s="97">
        <v>10</v>
      </c>
      <c r="D2400" s="98" t="s">
        <v>2960</v>
      </c>
      <c r="E2400" s="99">
        <v>42664</v>
      </c>
      <c r="F2400" s="99">
        <v>42674</v>
      </c>
      <c r="G2400" s="100">
        <f t="shared" ref="G2400:G2404" ca="1" si="7874">IF($N$1&gt;F2400,0,(F2400-$N$1))</f>
        <v>0</v>
      </c>
      <c r="H2400" s="96" t="s">
        <v>84</v>
      </c>
      <c r="I2400" s="96" t="s">
        <v>170</v>
      </c>
      <c r="J2400" s="96" t="s">
        <v>3330</v>
      </c>
      <c r="K2400" s="101" t="str">
        <f t="shared" ref="K2400:K2404" ca="1" si="7875">IF(F2400=0,$L$3,(IF(G2400=0,$L$1,$L$2)))</f>
        <v>Completed</v>
      </c>
      <c r="L2400" s="97" t="s">
        <v>1372</v>
      </c>
      <c r="M2400" s="97" t="s">
        <v>58</v>
      </c>
      <c r="N2400" s="97" t="s">
        <v>59</v>
      </c>
      <c r="O2400" s="97" t="s">
        <v>60</v>
      </c>
      <c r="P2400" s="97" t="s">
        <v>61</v>
      </c>
      <c r="Q2400" s="97" t="s">
        <v>62</v>
      </c>
      <c r="R2400" s="102">
        <v>0</v>
      </c>
      <c r="S2400" s="102">
        <v>2</v>
      </c>
      <c r="T2400" s="103">
        <v>0</v>
      </c>
      <c r="U2400" s="103">
        <v>0</v>
      </c>
      <c r="V2400" s="101">
        <f t="shared" ref="V2400:V2404" si="7876">IF(U2400&gt;T2400,0,T2400-U2400)</f>
        <v>0</v>
      </c>
      <c r="W2400" s="101">
        <f t="shared" ref="W2400:W2404" si="7877">IF(U2400&gt;T2400,T2400,U2400)</f>
        <v>0</v>
      </c>
      <c r="X2400" s="103"/>
      <c r="Y2400" s="104" t="e">
        <f t="shared" ref="Y2400:Y2404" si="7878">X2400/U2400</f>
        <v>#DIV/0!</v>
      </c>
      <c r="Z2400" s="105" t="e">
        <f t="shared" ref="Z2400:Z2404" si="7879">AE2400/X2400</f>
        <v>#DIV/0!</v>
      </c>
      <c r="AA2400" s="106">
        <f t="shared" ref="AA2400:AA2404" si="7880">IF(O2400="cpv",(T2400*R2400),(T2400/1000*R2400))</f>
        <v>0</v>
      </c>
      <c r="AB2400" s="107">
        <v>406.68709322058601</v>
      </c>
      <c r="AC2400" s="106">
        <f t="shared" ref="AC2400:AC2404" si="7881">AB2400-AA2400</f>
        <v>406.68709322058601</v>
      </c>
      <c r="AD2400" s="108">
        <f t="shared" ref="AD2400:AD2404" si="7882">IF(O2400="cpv",(T2400*S2400),(T2400/1000*S2400))</f>
        <v>0</v>
      </c>
      <c r="AE2400" s="298">
        <f t="shared" si="7873"/>
        <v>0</v>
      </c>
      <c r="AF2400" s="109">
        <f t="shared" ref="AF2400:AF2404" si="7883">AE2400-AD2400</f>
        <v>0</v>
      </c>
      <c r="AG2400" s="109">
        <v>0</v>
      </c>
      <c r="AH2400" s="765">
        <f t="shared" ref="AH2400:AH2404" si="7884">AE2400-AB2400-AG2400</f>
        <v>-406.68709322058601</v>
      </c>
      <c r="AI2400" s="110" t="e">
        <f t="shared" ref="AI2400:AI2404" si="7885">AH2400/AE2400</f>
        <v>#DIV/0!</v>
      </c>
      <c r="AK2400"/>
    </row>
    <row r="2401" spans="1:37" ht="15" hidden="1" customHeight="1" x14ac:dyDescent="0.3">
      <c r="A2401" s="96" t="s">
        <v>3476</v>
      </c>
      <c r="B2401" s="97">
        <v>2016</v>
      </c>
      <c r="C2401" s="97">
        <v>10</v>
      </c>
      <c r="D2401" s="98" t="s">
        <v>2960</v>
      </c>
      <c r="E2401" s="99">
        <v>42664</v>
      </c>
      <c r="F2401" s="99">
        <v>42674</v>
      </c>
      <c r="G2401" s="100">
        <f t="shared" ca="1" si="7874"/>
        <v>0</v>
      </c>
      <c r="H2401" s="96" t="s">
        <v>84</v>
      </c>
      <c r="I2401" s="96" t="s">
        <v>170</v>
      </c>
      <c r="J2401" s="96" t="s">
        <v>3330</v>
      </c>
      <c r="K2401" s="101" t="str">
        <f t="shared" ca="1" si="7875"/>
        <v>Completed</v>
      </c>
      <c r="L2401" s="97" t="s">
        <v>2943</v>
      </c>
      <c r="M2401" s="97" t="s">
        <v>58</v>
      </c>
      <c r="N2401" s="97" t="s">
        <v>59</v>
      </c>
      <c r="O2401" s="97" t="s">
        <v>60</v>
      </c>
      <c r="P2401" s="97" t="s">
        <v>61</v>
      </c>
      <c r="Q2401" s="97" t="s">
        <v>62</v>
      </c>
      <c r="R2401" s="102">
        <v>0</v>
      </c>
      <c r="S2401" s="102">
        <v>2</v>
      </c>
      <c r="T2401" s="103">
        <v>0</v>
      </c>
      <c r="U2401" s="103">
        <v>0</v>
      </c>
      <c r="V2401" s="101">
        <f t="shared" si="7876"/>
        <v>0</v>
      </c>
      <c r="W2401" s="101">
        <f t="shared" si="7877"/>
        <v>0</v>
      </c>
      <c r="X2401" s="103"/>
      <c r="Y2401" s="104" t="e">
        <f t="shared" si="7878"/>
        <v>#DIV/0!</v>
      </c>
      <c r="Z2401" s="105" t="e">
        <f t="shared" si="7879"/>
        <v>#DIV/0!</v>
      </c>
      <c r="AA2401" s="106">
        <f t="shared" si="7880"/>
        <v>0</v>
      </c>
      <c r="AB2401" s="107">
        <v>171.23666183950684</v>
      </c>
      <c r="AC2401" s="106">
        <f t="shared" si="7881"/>
        <v>171.23666183950684</v>
      </c>
      <c r="AD2401" s="108">
        <f t="shared" si="7882"/>
        <v>0</v>
      </c>
      <c r="AE2401" s="298">
        <f t="shared" si="7873"/>
        <v>0</v>
      </c>
      <c r="AF2401" s="109">
        <f t="shared" si="7883"/>
        <v>0</v>
      </c>
      <c r="AG2401" s="109">
        <v>0</v>
      </c>
      <c r="AH2401" s="765">
        <f t="shared" si="7884"/>
        <v>-171.23666183950684</v>
      </c>
      <c r="AI2401" s="110" t="e">
        <f t="shared" si="7885"/>
        <v>#DIV/0!</v>
      </c>
      <c r="AK2401"/>
    </row>
    <row r="2402" spans="1:37" ht="15" hidden="1" customHeight="1" x14ac:dyDescent="0.3">
      <c r="A2402" s="96" t="s">
        <v>3477</v>
      </c>
      <c r="B2402" s="97">
        <v>2016</v>
      </c>
      <c r="C2402" s="97">
        <v>10</v>
      </c>
      <c r="D2402" s="98" t="s">
        <v>2960</v>
      </c>
      <c r="E2402" s="99">
        <v>42664</v>
      </c>
      <c r="F2402" s="99">
        <v>42674</v>
      </c>
      <c r="G2402" s="100">
        <f t="shared" ca="1" si="7874"/>
        <v>0</v>
      </c>
      <c r="H2402" s="96" t="s">
        <v>84</v>
      </c>
      <c r="I2402" s="96" t="s">
        <v>170</v>
      </c>
      <c r="J2402" s="96" t="s">
        <v>3330</v>
      </c>
      <c r="K2402" s="101" t="str">
        <f t="shared" ca="1" si="7875"/>
        <v>Completed</v>
      </c>
      <c r="L2402" s="97" t="s">
        <v>2943</v>
      </c>
      <c r="M2402" s="97" t="s">
        <v>58</v>
      </c>
      <c r="N2402" s="97" t="s">
        <v>59</v>
      </c>
      <c r="O2402" s="97" t="s">
        <v>60</v>
      </c>
      <c r="P2402" s="97" t="s">
        <v>61</v>
      </c>
      <c r="Q2402" s="97" t="s">
        <v>62</v>
      </c>
      <c r="R2402" s="102">
        <v>0</v>
      </c>
      <c r="S2402" s="102">
        <v>2</v>
      </c>
      <c r="T2402" s="103">
        <v>0</v>
      </c>
      <c r="U2402" s="103">
        <v>0</v>
      </c>
      <c r="V2402" s="101">
        <f t="shared" si="7876"/>
        <v>0</v>
      </c>
      <c r="W2402" s="101">
        <f t="shared" si="7877"/>
        <v>0</v>
      </c>
      <c r="X2402" s="103"/>
      <c r="Y2402" s="104" t="e">
        <f t="shared" si="7878"/>
        <v>#DIV/0!</v>
      </c>
      <c r="Z2402" s="105" t="e">
        <f t="shared" si="7879"/>
        <v>#DIV/0!</v>
      </c>
      <c r="AA2402" s="106">
        <f t="shared" si="7880"/>
        <v>0</v>
      </c>
      <c r="AB2402" s="107">
        <v>73.79957885762272</v>
      </c>
      <c r="AC2402" s="106">
        <f t="shared" si="7881"/>
        <v>73.79957885762272</v>
      </c>
      <c r="AD2402" s="108">
        <f t="shared" si="7882"/>
        <v>0</v>
      </c>
      <c r="AE2402" s="298">
        <f t="shared" si="7873"/>
        <v>0</v>
      </c>
      <c r="AF2402" s="109">
        <f t="shared" si="7883"/>
        <v>0</v>
      </c>
      <c r="AG2402" s="109">
        <v>0</v>
      </c>
      <c r="AH2402" s="765">
        <f t="shared" si="7884"/>
        <v>-73.79957885762272</v>
      </c>
      <c r="AI2402" s="110" t="e">
        <f t="shared" si="7885"/>
        <v>#DIV/0!</v>
      </c>
      <c r="AK2402"/>
    </row>
    <row r="2403" spans="1:37" ht="15" hidden="1" customHeight="1" x14ac:dyDescent="0.3">
      <c r="A2403" s="96" t="s">
        <v>3474</v>
      </c>
      <c r="B2403" s="97">
        <v>2016</v>
      </c>
      <c r="C2403" s="97">
        <v>10</v>
      </c>
      <c r="D2403" s="98" t="s">
        <v>2960</v>
      </c>
      <c r="E2403" s="99">
        <v>42664</v>
      </c>
      <c r="F2403" s="99">
        <v>42674</v>
      </c>
      <c r="G2403" s="100">
        <f t="shared" ca="1" si="7874"/>
        <v>0</v>
      </c>
      <c r="H2403" s="96" t="s">
        <v>84</v>
      </c>
      <c r="I2403" s="96" t="s">
        <v>170</v>
      </c>
      <c r="J2403" s="96" t="s">
        <v>3330</v>
      </c>
      <c r="K2403" s="101" t="str">
        <f t="shared" ca="1" si="7875"/>
        <v>Completed</v>
      </c>
      <c r="L2403" s="97" t="s">
        <v>2917</v>
      </c>
      <c r="M2403" s="97" t="s">
        <v>58</v>
      </c>
      <c r="N2403" s="97" t="s">
        <v>59</v>
      </c>
      <c r="O2403" s="97" t="s">
        <v>60</v>
      </c>
      <c r="P2403" s="97" t="s">
        <v>61</v>
      </c>
      <c r="Q2403" s="97" t="s">
        <v>62</v>
      </c>
      <c r="R2403" s="102">
        <v>0</v>
      </c>
      <c r="S2403" s="102">
        <v>2</v>
      </c>
      <c r="T2403" s="103">
        <v>0</v>
      </c>
      <c r="U2403" s="103">
        <v>0</v>
      </c>
      <c r="V2403" s="101">
        <f t="shared" si="7876"/>
        <v>0</v>
      </c>
      <c r="W2403" s="101">
        <f t="shared" si="7877"/>
        <v>0</v>
      </c>
      <c r="X2403" s="103"/>
      <c r="Y2403" s="104" t="e">
        <f t="shared" si="7878"/>
        <v>#DIV/0!</v>
      </c>
      <c r="Z2403" s="105" t="e">
        <f t="shared" si="7879"/>
        <v>#DIV/0!</v>
      </c>
      <c r="AA2403" s="106">
        <f t="shared" si="7880"/>
        <v>0</v>
      </c>
      <c r="AB2403" s="107">
        <v>24.186538549331225</v>
      </c>
      <c r="AC2403" s="106">
        <f t="shared" si="7881"/>
        <v>24.186538549331225</v>
      </c>
      <c r="AD2403" s="108">
        <f t="shared" si="7882"/>
        <v>0</v>
      </c>
      <c r="AE2403" s="298">
        <f t="shared" si="7873"/>
        <v>0</v>
      </c>
      <c r="AF2403" s="109">
        <f t="shared" si="7883"/>
        <v>0</v>
      </c>
      <c r="AG2403" s="109">
        <v>0</v>
      </c>
      <c r="AH2403" s="765">
        <f t="shared" si="7884"/>
        <v>-24.186538549331225</v>
      </c>
      <c r="AI2403" s="110" t="e">
        <f t="shared" si="7885"/>
        <v>#DIV/0!</v>
      </c>
      <c r="AK2403"/>
    </row>
    <row r="2404" spans="1:37" ht="15" hidden="1" customHeight="1" x14ac:dyDescent="0.3">
      <c r="A2404" s="96" t="s">
        <v>3475</v>
      </c>
      <c r="B2404" s="97">
        <v>2016</v>
      </c>
      <c r="C2404" s="97">
        <v>10</v>
      </c>
      <c r="D2404" s="98" t="s">
        <v>2960</v>
      </c>
      <c r="E2404" s="99">
        <v>42664</v>
      </c>
      <c r="F2404" s="99">
        <v>42674</v>
      </c>
      <c r="G2404" s="100">
        <f t="shared" ca="1" si="7874"/>
        <v>0</v>
      </c>
      <c r="H2404" s="96" t="s">
        <v>84</v>
      </c>
      <c r="I2404" s="96" t="s">
        <v>170</v>
      </c>
      <c r="J2404" s="96" t="s">
        <v>3330</v>
      </c>
      <c r="K2404" s="101" t="str">
        <f t="shared" ca="1" si="7875"/>
        <v>Completed</v>
      </c>
      <c r="L2404" s="97" t="s">
        <v>2914</v>
      </c>
      <c r="M2404" s="97" t="s">
        <v>58</v>
      </c>
      <c r="N2404" s="97" t="s">
        <v>59</v>
      </c>
      <c r="O2404" s="97" t="s">
        <v>60</v>
      </c>
      <c r="P2404" s="97" t="s">
        <v>61</v>
      </c>
      <c r="Q2404" s="97" t="s">
        <v>62</v>
      </c>
      <c r="R2404" s="102">
        <v>0</v>
      </c>
      <c r="S2404" s="102">
        <v>2</v>
      </c>
      <c r="T2404" s="103">
        <v>0</v>
      </c>
      <c r="U2404" s="103">
        <v>0</v>
      </c>
      <c r="V2404" s="101">
        <f t="shared" si="7876"/>
        <v>0</v>
      </c>
      <c r="W2404" s="101">
        <f t="shared" si="7877"/>
        <v>0</v>
      </c>
      <c r="X2404" s="103"/>
      <c r="Y2404" s="104" t="e">
        <f t="shared" si="7878"/>
        <v>#DIV/0!</v>
      </c>
      <c r="Z2404" s="105" t="e">
        <f t="shared" si="7879"/>
        <v>#DIV/0!</v>
      </c>
      <c r="AA2404" s="106">
        <f t="shared" si="7880"/>
        <v>0</v>
      </c>
      <c r="AB2404" s="107">
        <v>100.77724395554679</v>
      </c>
      <c r="AC2404" s="106">
        <f t="shared" si="7881"/>
        <v>100.77724395554679</v>
      </c>
      <c r="AD2404" s="108">
        <f t="shared" si="7882"/>
        <v>0</v>
      </c>
      <c r="AE2404" s="298">
        <f t="shared" si="7873"/>
        <v>0</v>
      </c>
      <c r="AF2404" s="109">
        <f t="shared" si="7883"/>
        <v>0</v>
      </c>
      <c r="AG2404" s="109">
        <v>0</v>
      </c>
      <c r="AH2404" s="765">
        <f t="shared" si="7884"/>
        <v>-100.77724395554679</v>
      </c>
      <c r="AI2404" s="110" t="e">
        <f t="shared" si="7885"/>
        <v>#DIV/0!</v>
      </c>
      <c r="AK2404"/>
    </row>
    <row r="2405" spans="1:37" ht="15" hidden="1" customHeight="1" x14ac:dyDescent="0.3">
      <c r="A2405" s="96" t="s">
        <v>3327</v>
      </c>
      <c r="B2405" s="97">
        <v>2016</v>
      </c>
      <c r="C2405" s="97">
        <v>10</v>
      </c>
      <c r="D2405" s="98" t="s">
        <v>2960</v>
      </c>
      <c r="E2405" s="99">
        <v>42664</v>
      </c>
      <c r="F2405" s="99">
        <v>42674</v>
      </c>
      <c r="G2405" s="100">
        <f t="shared" ca="1" si="7860"/>
        <v>0</v>
      </c>
      <c r="H2405" s="96" t="s">
        <v>84</v>
      </c>
      <c r="I2405" s="96" t="s">
        <v>170</v>
      </c>
      <c r="J2405" s="96" t="s">
        <v>3330</v>
      </c>
      <c r="K2405" s="101" t="str">
        <f t="shared" ca="1" si="7861"/>
        <v>Completed</v>
      </c>
      <c r="L2405" s="97" t="s">
        <v>172</v>
      </c>
      <c r="M2405" s="97" t="s">
        <v>58</v>
      </c>
      <c r="N2405" s="97" t="s">
        <v>59</v>
      </c>
      <c r="O2405" s="97" t="s">
        <v>60</v>
      </c>
      <c r="P2405" s="97" t="s">
        <v>61</v>
      </c>
      <c r="Q2405" s="97" t="s">
        <v>62</v>
      </c>
      <c r="R2405" s="102">
        <v>1</v>
      </c>
      <c r="S2405" s="102">
        <v>2</v>
      </c>
      <c r="T2405" s="103">
        <v>500000</v>
      </c>
      <c r="U2405" s="103">
        <v>286675</v>
      </c>
      <c r="V2405" s="101">
        <f t="shared" si="7862"/>
        <v>213325</v>
      </c>
      <c r="W2405" s="101">
        <f t="shared" si="7863"/>
        <v>286675</v>
      </c>
      <c r="X2405" s="103"/>
      <c r="Y2405" s="104">
        <f t="shared" si="7864"/>
        <v>0</v>
      </c>
      <c r="Z2405" s="105" t="e">
        <f t="shared" si="7865"/>
        <v>#DIV/0!</v>
      </c>
      <c r="AA2405" s="106">
        <f t="shared" si="7866"/>
        <v>500</v>
      </c>
      <c r="AB2405" s="107">
        <f t="shared" si="7867"/>
        <v>286.67500000000001</v>
      </c>
      <c r="AC2405" s="106">
        <f t="shared" si="7868"/>
        <v>-213.32499999999999</v>
      </c>
      <c r="AD2405" s="108">
        <f t="shared" si="7869"/>
        <v>1000</v>
      </c>
      <c r="AE2405" s="298">
        <f t="shared" si="7873"/>
        <v>573.35</v>
      </c>
      <c r="AF2405" s="109">
        <f t="shared" si="7870"/>
        <v>-426.65</v>
      </c>
      <c r="AG2405" s="109">
        <v>0</v>
      </c>
      <c r="AH2405" s="765">
        <f t="shared" si="7871"/>
        <v>286.67500000000001</v>
      </c>
      <c r="AI2405" s="110">
        <f t="shared" si="7872"/>
        <v>0.5</v>
      </c>
      <c r="AK2405"/>
    </row>
    <row r="2406" spans="1:37" ht="15" hidden="1" customHeight="1" x14ac:dyDescent="0.3">
      <c r="A2406" s="96" t="s">
        <v>3328</v>
      </c>
      <c r="B2406" s="97">
        <v>2016</v>
      </c>
      <c r="C2406" s="97">
        <v>10</v>
      </c>
      <c r="D2406" s="98" t="s">
        <v>2960</v>
      </c>
      <c r="E2406" s="99">
        <v>42664</v>
      </c>
      <c r="F2406" s="99">
        <v>42674</v>
      </c>
      <c r="G2406" s="100">
        <f t="shared" ca="1" si="7860"/>
        <v>0</v>
      </c>
      <c r="H2406" s="96" t="s">
        <v>84</v>
      </c>
      <c r="I2406" s="96" t="s">
        <v>170</v>
      </c>
      <c r="J2406" s="96" t="s">
        <v>3330</v>
      </c>
      <c r="K2406" s="101" t="str">
        <f t="shared" ca="1" si="7861"/>
        <v>Completed</v>
      </c>
      <c r="L2406" s="97" t="s">
        <v>82</v>
      </c>
      <c r="M2406" s="97" t="s">
        <v>58</v>
      </c>
      <c r="N2406" s="97" t="s">
        <v>78</v>
      </c>
      <c r="O2406" s="97" t="s">
        <v>60</v>
      </c>
      <c r="P2406" s="97" t="s">
        <v>79</v>
      </c>
      <c r="Q2406" s="97" t="s">
        <v>79</v>
      </c>
      <c r="R2406" s="102">
        <v>0.5</v>
      </c>
      <c r="S2406" s="102">
        <v>2</v>
      </c>
      <c r="T2406" s="103">
        <v>500000</v>
      </c>
      <c r="U2406" s="103">
        <v>426656</v>
      </c>
      <c r="V2406" s="101">
        <f t="shared" si="7862"/>
        <v>73344</v>
      </c>
      <c r="W2406" s="101">
        <f t="shared" si="7863"/>
        <v>426656</v>
      </c>
      <c r="X2406" s="103"/>
      <c r="Y2406" s="104">
        <f t="shared" si="7864"/>
        <v>0</v>
      </c>
      <c r="Z2406" s="105" t="e">
        <f t="shared" si="7865"/>
        <v>#DIV/0!</v>
      </c>
      <c r="AA2406" s="106">
        <f t="shared" si="7866"/>
        <v>250</v>
      </c>
      <c r="AB2406" s="107">
        <f t="shared" si="7867"/>
        <v>213.328</v>
      </c>
      <c r="AC2406" s="106">
        <f t="shared" si="7868"/>
        <v>-36.671999999999997</v>
      </c>
      <c r="AD2406" s="108">
        <f t="shared" si="7869"/>
        <v>1000</v>
      </c>
      <c r="AE2406" s="298">
        <f t="shared" si="7873"/>
        <v>853.31200000000001</v>
      </c>
      <c r="AF2406" s="109">
        <f t="shared" si="7870"/>
        <v>-146.68799999999999</v>
      </c>
      <c r="AG2406" s="109">
        <v>0</v>
      </c>
      <c r="AH2406" s="765">
        <f t="shared" si="7871"/>
        <v>639.98400000000004</v>
      </c>
      <c r="AI2406" s="110">
        <f t="shared" si="7872"/>
        <v>0.75</v>
      </c>
      <c r="AK2406"/>
    </row>
    <row r="2407" spans="1:37" ht="15.75" hidden="1" customHeight="1" thickBot="1" x14ac:dyDescent="0.3">
      <c r="A2407" s="156" t="s">
        <v>3329</v>
      </c>
      <c r="B2407" s="157">
        <v>2016</v>
      </c>
      <c r="C2407" s="157">
        <v>10</v>
      </c>
      <c r="D2407" s="342" t="s">
        <v>2960</v>
      </c>
      <c r="E2407" s="159">
        <v>42664</v>
      </c>
      <c r="F2407" s="159">
        <v>42674</v>
      </c>
      <c r="G2407" s="343">
        <f t="shared" ca="1" si="7860"/>
        <v>0</v>
      </c>
      <c r="H2407" s="156" t="s">
        <v>84</v>
      </c>
      <c r="I2407" s="156" t="s">
        <v>170</v>
      </c>
      <c r="J2407" s="156" t="s">
        <v>3330</v>
      </c>
      <c r="K2407" s="344" t="str">
        <f t="shared" ca="1" si="7861"/>
        <v>Completed</v>
      </c>
      <c r="L2407" s="157" t="s">
        <v>64</v>
      </c>
      <c r="M2407" s="157" t="s">
        <v>58</v>
      </c>
      <c r="N2407" s="157" t="s">
        <v>59</v>
      </c>
      <c r="O2407" s="157" t="s">
        <v>60</v>
      </c>
      <c r="P2407" s="157" t="s">
        <v>61</v>
      </c>
      <c r="Q2407" s="157" t="s">
        <v>62</v>
      </c>
      <c r="R2407" s="158">
        <v>0.2</v>
      </c>
      <c r="S2407" s="158">
        <v>2</v>
      </c>
      <c r="T2407" s="345">
        <v>1500000</v>
      </c>
      <c r="U2407" s="345">
        <v>1146477</v>
      </c>
      <c r="V2407" s="344">
        <f t="shared" si="7862"/>
        <v>353523</v>
      </c>
      <c r="W2407" s="344">
        <f t="shared" si="7863"/>
        <v>1146477</v>
      </c>
      <c r="X2407" s="345">
        <v>149</v>
      </c>
      <c r="Y2407" s="346">
        <f t="shared" si="7864"/>
        <v>1.2996335731113663E-4</v>
      </c>
      <c r="Z2407" s="347">
        <f t="shared" si="7865"/>
        <v>10.590375838926175</v>
      </c>
      <c r="AA2407" s="348">
        <f t="shared" si="7866"/>
        <v>300</v>
      </c>
      <c r="AB2407" s="349">
        <f t="shared" si="7867"/>
        <v>229.29540000000003</v>
      </c>
      <c r="AC2407" s="348">
        <f t="shared" si="7868"/>
        <v>-70.704599999999971</v>
      </c>
      <c r="AD2407" s="350">
        <f t="shared" si="7869"/>
        <v>3000</v>
      </c>
      <c r="AE2407" s="351">
        <v>1577.9659999999999</v>
      </c>
      <c r="AF2407" s="352">
        <f t="shared" si="7870"/>
        <v>-1422.0340000000001</v>
      </c>
      <c r="AG2407" s="352">
        <v>0</v>
      </c>
      <c r="AH2407" s="766">
        <f t="shared" si="7871"/>
        <v>1348.6705999999999</v>
      </c>
      <c r="AI2407" s="487">
        <f t="shared" si="7872"/>
        <v>0.85468926453421679</v>
      </c>
      <c r="AK2407"/>
    </row>
    <row r="2408" spans="1:37" ht="15" hidden="1" customHeight="1" x14ac:dyDescent="0.3">
      <c r="A2408" s="96" t="s">
        <v>3331</v>
      </c>
      <c r="B2408" s="97">
        <v>2016</v>
      </c>
      <c r="C2408" s="97">
        <v>10</v>
      </c>
      <c r="D2408" s="98" t="s">
        <v>2960</v>
      </c>
      <c r="E2408" s="99">
        <v>42664</v>
      </c>
      <c r="F2408" s="99">
        <v>42674</v>
      </c>
      <c r="G2408" s="100">
        <f t="shared" ca="1" si="7860"/>
        <v>0</v>
      </c>
      <c r="H2408" s="96" t="s">
        <v>74</v>
      </c>
      <c r="I2408" s="96" t="s">
        <v>3333</v>
      </c>
      <c r="J2408" s="96" t="s">
        <v>3334</v>
      </c>
      <c r="K2408" s="101" t="str">
        <f t="shared" ca="1" si="7861"/>
        <v>Completed</v>
      </c>
      <c r="L2408" s="97" t="s">
        <v>2592</v>
      </c>
      <c r="M2408" s="97" t="s">
        <v>58</v>
      </c>
      <c r="N2408" s="97" t="s">
        <v>108</v>
      </c>
      <c r="O2408" s="97" t="s">
        <v>109</v>
      </c>
      <c r="P2408" s="97" t="s">
        <v>100</v>
      </c>
      <c r="Q2408" s="97" t="s">
        <v>101</v>
      </c>
      <c r="R2408" s="102">
        <v>0.01</v>
      </c>
      <c r="S2408" s="102">
        <v>3.5000000000000003E-2</v>
      </c>
      <c r="T2408" s="103">
        <v>150000</v>
      </c>
      <c r="U2408" s="103">
        <v>160012</v>
      </c>
      <c r="V2408" s="101">
        <f t="shared" si="7862"/>
        <v>0</v>
      </c>
      <c r="W2408" s="101">
        <f t="shared" si="7863"/>
        <v>150000</v>
      </c>
      <c r="X2408" s="103">
        <v>19604</v>
      </c>
      <c r="Y2408" s="104">
        <f t="shared" si="7864"/>
        <v>0.12251581131415144</v>
      </c>
      <c r="Z2408" s="105">
        <f t="shared" si="7865"/>
        <v>0.25504998979800042</v>
      </c>
      <c r="AA2408" s="106">
        <f t="shared" si="7866"/>
        <v>1500</v>
      </c>
      <c r="AB2408" s="107">
        <f t="shared" si="7867"/>
        <v>1500</v>
      </c>
      <c r="AC2408" s="106">
        <f t="shared" si="7868"/>
        <v>0</v>
      </c>
      <c r="AD2408" s="108">
        <f t="shared" si="7869"/>
        <v>5250.0000000000009</v>
      </c>
      <c r="AE2408" s="298">
        <v>5000</v>
      </c>
      <c r="AF2408" s="109">
        <f t="shared" si="7870"/>
        <v>-250.00000000000091</v>
      </c>
      <c r="AG2408" s="109">
        <v>0</v>
      </c>
      <c r="AH2408" s="765">
        <f t="shared" si="7871"/>
        <v>3500</v>
      </c>
      <c r="AI2408" s="110">
        <f t="shared" si="7872"/>
        <v>0.7</v>
      </c>
      <c r="AK2408"/>
    </row>
    <row r="2409" spans="1:37" ht="15" hidden="1" customHeight="1" thickBot="1" x14ac:dyDescent="0.3">
      <c r="A2409" s="328" t="s">
        <v>3332</v>
      </c>
      <c r="B2409" s="324">
        <v>2016</v>
      </c>
      <c r="C2409" s="324">
        <v>10</v>
      </c>
      <c r="D2409" s="325" t="s">
        <v>2960</v>
      </c>
      <c r="E2409" s="326">
        <v>42664</v>
      </c>
      <c r="F2409" s="326">
        <v>42674</v>
      </c>
      <c r="G2409" s="327">
        <f t="shared" ref="G2409:G2410" ca="1" si="7886">IF($N$1&gt;F2409,0,(F2409-$N$1))</f>
        <v>0</v>
      </c>
      <c r="H2409" s="328" t="s">
        <v>74</v>
      </c>
      <c r="I2409" s="328" t="s">
        <v>3333</v>
      </c>
      <c r="J2409" s="328" t="s">
        <v>3334</v>
      </c>
      <c r="K2409" s="329" t="str">
        <f t="shared" ref="K2409:K2410" ca="1" si="7887">IF(F2409=0,$L$3,(IF(G2409=0,$L$1,$L$2)))</f>
        <v>Completed</v>
      </c>
      <c r="L2409" s="324" t="s">
        <v>92</v>
      </c>
      <c r="M2409" s="324" t="s">
        <v>58</v>
      </c>
      <c r="N2409" s="324" t="s">
        <v>108</v>
      </c>
      <c r="O2409" s="324" t="s">
        <v>109</v>
      </c>
      <c r="P2409" s="324" t="s">
        <v>100</v>
      </c>
      <c r="Q2409" s="324" t="s">
        <v>101</v>
      </c>
      <c r="R2409" s="330">
        <v>1.2E-2</v>
      </c>
      <c r="S2409" s="330">
        <v>0.35</v>
      </c>
      <c r="T2409" s="331">
        <v>150000</v>
      </c>
      <c r="U2409" s="331">
        <v>156540</v>
      </c>
      <c r="V2409" s="329">
        <f t="shared" ref="V2409:V2410" si="7888">IF(U2409&gt;T2409,0,T2409-U2409)</f>
        <v>0</v>
      </c>
      <c r="W2409" s="329">
        <f t="shared" ref="W2409:W2410" si="7889">IF(U2409&gt;T2409,T2409,U2409)</f>
        <v>150000</v>
      </c>
      <c r="X2409" s="331">
        <v>44083</v>
      </c>
      <c r="Y2409" s="332">
        <f t="shared" ref="Y2409:Y2410" si="7890">X2409/U2409</f>
        <v>0.2816085345598569</v>
      </c>
      <c r="Z2409" s="333">
        <f t="shared" ref="Z2409:Z2410" si="7891">AE2409/X2409</f>
        <v>0.13790622235328812</v>
      </c>
      <c r="AA2409" s="334">
        <f t="shared" ref="AA2409:AA2410" si="7892">IF(O2409="cpv",(T2409*R2409),(T2409/1000*R2409))</f>
        <v>1800</v>
      </c>
      <c r="AB2409" s="335">
        <f t="shared" ref="AB2409:AB2410" si="7893">IF(O2409="cpv",(IF(V2409&gt;0,U2409*R2409,AA2409)),(IF(V2409&gt;0,U2409/1000*R2409,AA2409)))</f>
        <v>1800</v>
      </c>
      <c r="AC2409" s="334">
        <f t="shared" ref="AC2409:AC2410" si="7894">AB2409-AA2409</f>
        <v>0</v>
      </c>
      <c r="AD2409" s="336">
        <f t="shared" ref="AD2409:AD2410" si="7895">IF(O2409="cpv",(T2409*S2409),(T2409/1000*S2409))</f>
        <v>52500</v>
      </c>
      <c r="AE2409" s="337">
        <v>6079.32</v>
      </c>
      <c r="AF2409" s="338">
        <f t="shared" ref="AF2409:AF2410" si="7896">AE2409-AD2409</f>
        <v>-46420.68</v>
      </c>
      <c r="AG2409" s="338">
        <v>0</v>
      </c>
      <c r="AH2409" s="580">
        <f t="shared" ref="AH2409:AH2410" si="7897">AE2409-AB2409-AG2409</f>
        <v>4279.32</v>
      </c>
      <c r="AI2409" s="339">
        <f t="shared" ref="AI2409:AI2410" si="7898">AH2409/AE2409</f>
        <v>0.70391425356783321</v>
      </c>
      <c r="AK2409"/>
    </row>
    <row r="2410" spans="1:37" ht="15" hidden="1" customHeight="1" x14ac:dyDescent="0.3">
      <c r="A2410" s="115" t="s">
        <v>3335</v>
      </c>
      <c r="B2410" s="111">
        <v>2016</v>
      </c>
      <c r="C2410" s="111">
        <v>10</v>
      </c>
      <c r="D2410" s="112" t="s">
        <v>2960</v>
      </c>
      <c r="E2410" s="113">
        <v>42664</v>
      </c>
      <c r="F2410" s="113">
        <v>42674</v>
      </c>
      <c r="G2410" s="114">
        <f t="shared" ca="1" si="7886"/>
        <v>0</v>
      </c>
      <c r="H2410" s="115" t="s">
        <v>54</v>
      </c>
      <c r="I2410" s="115" t="s">
        <v>115</v>
      </c>
      <c r="J2410" s="115" t="s">
        <v>3340</v>
      </c>
      <c r="K2410" s="116" t="str">
        <f t="shared" ca="1" si="7887"/>
        <v>Completed</v>
      </c>
      <c r="L2410" s="111" t="s">
        <v>82</v>
      </c>
      <c r="M2410" s="111" t="s">
        <v>58</v>
      </c>
      <c r="N2410" s="111" t="s">
        <v>78</v>
      </c>
      <c r="O2410" s="111" t="s">
        <v>60</v>
      </c>
      <c r="P2410" s="111" t="s">
        <v>79</v>
      </c>
      <c r="Q2410" s="111" t="s">
        <v>79</v>
      </c>
      <c r="R2410" s="117">
        <v>0.5</v>
      </c>
      <c r="S2410" s="117">
        <v>4.25</v>
      </c>
      <c r="T2410" s="118">
        <v>650000</v>
      </c>
      <c r="U2410" s="118">
        <v>647979</v>
      </c>
      <c r="V2410" s="116">
        <f t="shared" si="7888"/>
        <v>2021</v>
      </c>
      <c r="W2410" s="116">
        <f t="shared" si="7889"/>
        <v>647979</v>
      </c>
      <c r="X2410" s="118">
        <v>8956</v>
      </c>
      <c r="Y2410" s="119">
        <f t="shared" si="7890"/>
        <v>1.3821435571214499E-2</v>
      </c>
      <c r="Z2410" s="120">
        <f t="shared" si="7891"/>
        <v>0.28607173961589993</v>
      </c>
      <c r="AA2410" s="121">
        <f t="shared" si="7892"/>
        <v>325</v>
      </c>
      <c r="AB2410" s="122">
        <f t="shared" si="7893"/>
        <v>323.98950000000002</v>
      </c>
      <c r="AC2410" s="121">
        <f t="shared" si="7894"/>
        <v>-1.0104999999999791</v>
      </c>
      <c r="AD2410" s="123">
        <f t="shared" si="7895"/>
        <v>2762.5</v>
      </c>
      <c r="AE2410" s="293">
        <v>2562.0584999999996</v>
      </c>
      <c r="AF2410" s="124">
        <f t="shared" si="7896"/>
        <v>-200.44150000000036</v>
      </c>
      <c r="AG2410" s="124">
        <v>0</v>
      </c>
      <c r="AH2410" s="764">
        <f t="shared" si="7897"/>
        <v>2238.0689999999995</v>
      </c>
      <c r="AI2410" s="125">
        <f t="shared" si="7898"/>
        <v>0.8735432856041343</v>
      </c>
      <c r="AK2410"/>
    </row>
    <row r="2411" spans="1:37" ht="15" hidden="1" customHeight="1" x14ac:dyDescent="0.3">
      <c r="A2411" s="96" t="s">
        <v>3336</v>
      </c>
      <c r="B2411" s="97">
        <v>2016</v>
      </c>
      <c r="C2411" s="97">
        <v>10</v>
      </c>
      <c r="D2411" s="98" t="s">
        <v>2960</v>
      </c>
      <c r="E2411" s="99">
        <v>42664</v>
      </c>
      <c r="F2411" s="99">
        <v>42674</v>
      </c>
      <c r="G2411" s="100">
        <f t="shared" ref="G2411:G2414" ca="1" si="7899">IF($N$1&gt;F2411,0,(F2411-$N$1))</f>
        <v>0</v>
      </c>
      <c r="H2411" s="96" t="s">
        <v>54</v>
      </c>
      <c r="I2411" s="96" t="s">
        <v>115</v>
      </c>
      <c r="J2411" s="96" t="s">
        <v>3340</v>
      </c>
      <c r="K2411" s="101" t="str">
        <f t="shared" ref="K2411:K2414" ca="1" si="7900">IF(F2411=0,$L$3,(IF(G2411=0,$L$1,$L$2)))</f>
        <v>Completed</v>
      </c>
      <c r="L2411" s="97" t="s">
        <v>57</v>
      </c>
      <c r="M2411" s="97" t="s">
        <v>58</v>
      </c>
      <c r="N2411" s="97" t="s">
        <v>78</v>
      </c>
      <c r="O2411" s="97" t="s">
        <v>60</v>
      </c>
      <c r="P2411" s="97" t="s">
        <v>79</v>
      </c>
      <c r="Q2411" s="97" t="s">
        <v>79</v>
      </c>
      <c r="R2411" s="102">
        <v>2.5</v>
      </c>
      <c r="S2411" s="102">
        <v>4.25</v>
      </c>
      <c r="T2411" s="103">
        <v>500000</v>
      </c>
      <c r="U2411" s="103">
        <v>59290</v>
      </c>
      <c r="V2411" s="101">
        <f t="shared" ref="V2411:V2414" si="7901">IF(U2411&gt;T2411,0,T2411-U2411)</f>
        <v>440710</v>
      </c>
      <c r="W2411" s="101">
        <f t="shared" ref="W2411:W2414" si="7902">IF(U2411&gt;T2411,T2411,U2411)</f>
        <v>59290</v>
      </c>
      <c r="X2411" s="103">
        <v>916</v>
      </c>
      <c r="Y2411" s="104">
        <f t="shared" ref="Y2411:Y2414" si="7903">X2411/U2411</f>
        <v>1.544948557935571E-2</v>
      </c>
      <c r="Z2411" s="105">
        <f t="shared" ref="Z2411:Z2414" si="7904">AE2411/X2411</f>
        <v>0.2750900655021834</v>
      </c>
      <c r="AA2411" s="106">
        <f t="shared" ref="AA2411:AA2414" si="7905">IF(O2411="cpv",(T2411*R2411),(T2411/1000*R2411))</f>
        <v>1250</v>
      </c>
      <c r="AB2411" s="107">
        <f t="shared" ref="AB2411:AB2414" si="7906">IF(O2411="cpv",(IF(V2411&gt;0,U2411*R2411,AA2411)),(IF(V2411&gt;0,U2411/1000*R2411,AA2411)))</f>
        <v>148.22499999999999</v>
      </c>
      <c r="AC2411" s="106">
        <f t="shared" ref="AC2411:AC2414" si="7907">AB2411-AA2411</f>
        <v>-1101.7750000000001</v>
      </c>
      <c r="AD2411" s="108">
        <f t="shared" ref="AD2411:AD2414" si="7908">IF(O2411="cpv",(T2411*S2411),(T2411/1000*S2411))</f>
        <v>2125</v>
      </c>
      <c r="AE2411" s="298">
        <f>IF((SUMIF($J$7:$J$1048576,J2411,$U$7:$U$1048576))&gt;(SUMIF($J$7:$J$1048576,J2411,$T$7:$T$1048576)),AD2411,(IF(O2411="cpv",(U2411*S2411),(U2411*S2411/1000))))</f>
        <v>251.98249999999999</v>
      </c>
      <c r="AF2411" s="109">
        <f t="shared" ref="AF2411:AF2414" si="7909">AE2411-AD2411</f>
        <v>-1873.0174999999999</v>
      </c>
      <c r="AG2411" s="109">
        <v>0</v>
      </c>
      <c r="AH2411" s="765">
        <f t="shared" ref="AH2411:AH2414" si="7910">AE2411-AB2411-AG2411</f>
        <v>103.75749999999999</v>
      </c>
      <c r="AI2411" s="110">
        <f t="shared" ref="AI2411:AI2414" si="7911">AH2411/AE2411</f>
        <v>0.41176470588235292</v>
      </c>
      <c r="AK2411"/>
    </row>
    <row r="2412" spans="1:37" ht="15" hidden="1" customHeight="1" x14ac:dyDescent="0.3">
      <c r="A2412" s="96" t="s">
        <v>3337</v>
      </c>
      <c r="B2412" s="97">
        <v>2016</v>
      </c>
      <c r="C2412" s="97">
        <v>10</v>
      </c>
      <c r="D2412" s="98" t="s">
        <v>2960</v>
      </c>
      <c r="E2412" s="99">
        <v>42664</v>
      </c>
      <c r="F2412" s="99">
        <v>42674</v>
      </c>
      <c r="G2412" s="100">
        <f t="shared" ca="1" si="7899"/>
        <v>0</v>
      </c>
      <c r="H2412" s="96" t="s">
        <v>54</v>
      </c>
      <c r="I2412" s="96" t="s">
        <v>115</v>
      </c>
      <c r="J2412" s="96" t="s">
        <v>3340</v>
      </c>
      <c r="K2412" s="101" t="str">
        <f t="shared" ca="1" si="7900"/>
        <v>Completed</v>
      </c>
      <c r="L2412" s="97" t="s">
        <v>77</v>
      </c>
      <c r="M2412" s="97" t="s">
        <v>58</v>
      </c>
      <c r="N2412" s="97" t="s">
        <v>78</v>
      </c>
      <c r="O2412" s="97" t="s">
        <v>60</v>
      </c>
      <c r="P2412" s="97" t="s">
        <v>79</v>
      </c>
      <c r="Q2412" s="97" t="s">
        <v>79</v>
      </c>
      <c r="R2412" s="102">
        <v>1.25</v>
      </c>
      <c r="S2412" s="102">
        <v>4.25</v>
      </c>
      <c r="T2412" s="103">
        <v>350000</v>
      </c>
      <c r="U2412" s="103">
        <v>195794</v>
      </c>
      <c r="V2412" s="101">
        <f t="shared" si="7901"/>
        <v>154206</v>
      </c>
      <c r="W2412" s="101">
        <f t="shared" si="7902"/>
        <v>195794</v>
      </c>
      <c r="X2412" s="103">
        <v>1955</v>
      </c>
      <c r="Y2412" s="104">
        <f t="shared" si="7903"/>
        <v>9.9849842181067849E-3</v>
      </c>
      <c r="Z2412" s="105">
        <f t="shared" si="7904"/>
        <v>0.42563913043478263</v>
      </c>
      <c r="AA2412" s="106">
        <f t="shared" si="7905"/>
        <v>437.5</v>
      </c>
      <c r="AB2412" s="107">
        <f t="shared" si="7906"/>
        <v>244.74250000000001</v>
      </c>
      <c r="AC2412" s="106">
        <f t="shared" si="7907"/>
        <v>-192.75749999999999</v>
      </c>
      <c r="AD2412" s="108">
        <f t="shared" si="7908"/>
        <v>1487.5</v>
      </c>
      <c r="AE2412" s="298">
        <f>IF((SUMIF($J$7:$J$1048576,J2412,$U$7:$U$1048576))&gt;(SUMIF($J$7:$J$1048576,J2412,$T$7:$T$1048576)),AD2412,(IF(O2412="cpv",(U2412*S2412),(U2412*S2412/1000))))</f>
        <v>832.12450000000001</v>
      </c>
      <c r="AF2412" s="109">
        <f t="shared" si="7909"/>
        <v>-655.37549999999999</v>
      </c>
      <c r="AG2412" s="109">
        <v>0</v>
      </c>
      <c r="AH2412" s="765">
        <f t="shared" si="7910"/>
        <v>587.38200000000006</v>
      </c>
      <c r="AI2412" s="110">
        <f t="shared" si="7911"/>
        <v>0.70588235294117652</v>
      </c>
      <c r="AK2412"/>
    </row>
    <row r="2413" spans="1:37" ht="15" hidden="1" customHeight="1" x14ac:dyDescent="0.3">
      <c r="A2413" s="96" t="s">
        <v>3338</v>
      </c>
      <c r="B2413" s="97">
        <v>2016</v>
      </c>
      <c r="C2413" s="97">
        <v>10</v>
      </c>
      <c r="D2413" s="98" t="s">
        <v>2960</v>
      </c>
      <c r="E2413" s="99">
        <v>42664</v>
      </c>
      <c r="F2413" s="99">
        <v>42674</v>
      </c>
      <c r="G2413" s="100">
        <f t="shared" ca="1" si="7899"/>
        <v>0</v>
      </c>
      <c r="H2413" s="96" t="s">
        <v>54</v>
      </c>
      <c r="I2413" s="96" t="s">
        <v>115</v>
      </c>
      <c r="J2413" s="96" t="s">
        <v>3340</v>
      </c>
      <c r="K2413" s="101" t="str">
        <f t="shared" ca="1" si="7900"/>
        <v>Completed</v>
      </c>
      <c r="L2413" s="97" t="s">
        <v>64</v>
      </c>
      <c r="M2413" s="97" t="s">
        <v>58</v>
      </c>
      <c r="N2413" s="97" t="s">
        <v>78</v>
      </c>
      <c r="O2413" s="97" t="s">
        <v>60</v>
      </c>
      <c r="P2413" s="97" t="s">
        <v>79</v>
      </c>
      <c r="Q2413" s="97" t="s">
        <v>79</v>
      </c>
      <c r="R2413" s="102">
        <v>2.5</v>
      </c>
      <c r="S2413" s="102">
        <v>4.25</v>
      </c>
      <c r="T2413" s="103">
        <v>500000</v>
      </c>
      <c r="U2413" s="103">
        <v>450085</v>
      </c>
      <c r="V2413" s="101">
        <f t="shared" si="7901"/>
        <v>49915</v>
      </c>
      <c r="W2413" s="101">
        <f t="shared" si="7902"/>
        <v>450085</v>
      </c>
      <c r="X2413" s="103">
        <v>3960</v>
      </c>
      <c r="Y2413" s="104">
        <f t="shared" si="7903"/>
        <v>8.7983380916937907E-3</v>
      </c>
      <c r="Z2413" s="105">
        <f t="shared" si="7904"/>
        <v>0.48304577020202016</v>
      </c>
      <c r="AA2413" s="106">
        <f t="shared" si="7905"/>
        <v>1250</v>
      </c>
      <c r="AB2413" s="107">
        <f t="shared" si="7906"/>
        <v>1125.2124999999999</v>
      </c>
      <c r="AC2413" s="106">
        <f t="shared" si="7907"/>
        <v>-124.78750000000014</v>
      </c>
      <c r="AD2413" s="108">
        <f t="shared" si="7908"/>
        <v>2125</v>
      </c>
      <c r="AE2413" s="298">
        <f>IF((SUMIF($J$7:$J$1048576,J2413,$U$7:$U$1048576))&gt;(SUMIF($J$7:$J$1048576,J2413,$T$7:$T$1048576)),AD2413,(IF(O2413="cpv",(U2413*S2413),(U2413*S2413/1000))))</f>
        <v>1912.8612499999999</v>
      </c>
      <c r="AF2413" s="109">
        <f t="shared" si="7909"/>
        <v>-212.13875000000007</v>
      </c>
      <c r="AG2413" s="109">
        <v>0</v>
      </c>
      <c r="AH2413" s="765">
        <f t="shared" si="7910"/>
        <v>787.64875000000006</v>
      </c>
      <c r="AI2413" s="110">
        <f t="shared" si="7911"/>
        <v>0.41176470588235298</v>
      </c>
      <c r="AK2413"/>
    </row>
    <row r="2414" spans="1:37" ht="15.75" hidden="1" customHeight="1" thickBot="1" x14ac:dyDescent="0.3">
      <c r="A2414" s="156" t="s">
        <v>3339</v>
      </c>
      <c r="B2414" s="157">
        <v>2016</v>
      </c>
      <c r="C2414" s="157">
        <v>10</v>
      </c>
      <c r="D2414" s="342" t="s">
        <v>2960</v>
      </c>
      <c r="E2414" s="159">
        <v>42664</v>
      </c>
      <c r="F2414" s="159">
        <v>42674</v>
      </c>
      <c r="G2414" s="343">
        <f t="shared" ca="1" si="7899"/>
        <v>0</v>
      </c>
      <c r="H2414" s="156" t="s">
        <v>54</v>
      </c>
      <c r="I2414" s="156" t="s">
        <v>115</v>
      </c>
      <c r="J2414" s="156" t="s">
        <v>3340</v>
      </c>
      <c r="K2414" s="344" t="str">
        <f t="shared" ca="1" si="7900"/>
        <v>Completed</v>
      </c>
      <c r="L2414" s="157" t="s">
        <v>2135</v>
      </c>
      <c r="M2414" s="157" t="s">
        <v>58</v>
      </c>
      <c r="N2414" s="157" t="s">
        <v>78</v>
      </c>
      <c r="O2414" s="157" t="s">
        <v>60</v>
      </c>
      <c r="P2414" s="157" t="s">
        <v>79</v>
      </c>
      <c r="Q2414" s="157" t="s">
        <v>79</v>
      </c>
      <c r="R2414" s="158">
        <v>2.5</v>
      </c>
      <c r="S2414" s="158">
        <v>4.25</v>
      </c>
      <c r="T2414" s="345">
        <v>350000</v>
      </c>
      <c r="U2414" s="345">
        <v>350029</v>
      </c>
      <c r="V2414" s="344">
        <f t="shared" si="7901"/>
        <v>0</v>
      </c>
      <c r="W2414" s="344">
        <f t="shared" si="7902"/>
        <v>350000</v>
      </c>
      <c r="X2414" s="345">
        <v>10103</v>
      </c>
      <c r="Y2414" s="346">
        <f t="shared" si="7903"/>
        <v>2.8863322753257589E-2</v>
      </c>
      <c r="Z2414" s="347">
        <f t="shared" si="7904"/>
        <v>0.14724569434821341</v>
      </c>
      <c r="AA2414" s="348">
        <f t="shared" si="7905"/>
        <v>875</v>
      </c>
      <c r="AB2414" s="349">
        <f t="shared" si="7906"/>
        <v>875</v>
      </c>
      <c r="AC2414" s="348">
        <f t="shared" si="7907"/>
        <v>0</v>
      </c>
      <c r="AD2414" s="350">
        <f t="shared" si="7908"/>
        <v>1487.5</v>
      </c>
      <c r="AE2414" s="351">
        <f>IF((SUMIF($J$7:$J$1048576,J2414,$U$7:$U$1048576))&gt;(SUMIF($J$7:$J$1048576,J2414,$T$7:$T$1048576)),AD2414,(IF(O2414="cpv",(U2414*S2414),(U2414*S2414/1000))))</f>
        <v>1487.6232500000001</v>
      </c>
      <c r="AF2414" s="352">
        <f t="shared" si="7909"/>
        <v>0.12325000000009823</v>
      </c>
      <c r="AG2414" s="352">
        <v>0</v>
      </c>
      <c r="AH2414" s="766">
        <f t="shared" si="7910"/>
        <v>612.6232500000001</v>
      </c>
      <c r="AI2414" s="487">
        <f t="shared" si="7911"/>
        <v>0.41181344134007053</v>
      </c>
      <c r="AK2414"/>
    </row>
    <row r="2415" spans="1:37" ht="15" hidden="1" customHeight="1" x14ac:dyDescent="0.3">
      <c r="A2415" s="96" t="s">
        <v>3341</v>
      </c>
      <c r="B2415" s="97">
        <v>2016</v>
      </c>
      <c r="C2415" s="97">
        <v>10</v>
      </c>
      <c r="D2415" s="98" t="s">
        <v>2960</v>
      </c>
      <c r="E2415" s="99">
        <v>42664</v>
      </c>
      <c r="F2415" s="99">
        <v>42667</v>
      </c>
      <c r="G2415" s="100">
        <f t="shared" ref="G2415:G2422" ca="1" si="7912">IF($N$1&gt;F2415,0,(F2415-$N$1))</f>
        <v>0</v>
      </c>
      <c r="H2415" s="96" t="s">
        <v>54</v>
      </c>
      <c r="I2415" s="96" t="s">
        <v>115</v>
      </c>
      <c r="J2415" s="96" t="s">
        <v>3343</v>
      </c>
      <c r="K2415" s="101" t="str">
        <f t="shared" ref="K2415:K2422" ca="1" si="7913">IF(F2415=0,$L$3,(IF(G2415=0,$L$1,$L$2)))</f>
        <v>Completed</v>
      </c>
      <c r="L2415" s="97" t="s">
        <v>2592</v>
      </c>
      <c r="M2415" s="97" t="s">
        <v>58</v>
      </c>
      <c r="N2415" s="97" t="s">
        <v>108</v>
      </c>
      <c r="O2415" s="97" t="s">
        <v>109</v>
      </c>
      <c r="P2415" s="97" t="s">
        <v>100</v>
      </c>
      <c r="Q2415" s="97" t="s">
        <v>101</v>
      </c>
      <c r="R2415" s="102">
        <v>0.01</v>
      </c>
      <c r="S2415" s="102">
        <v>3.3000000000000002E-2</v>
      </c>
      <c r="T2415" s="103">
        <v>35000</v>
      </c>
      <c r="U2415" s="103">
        <v>45014</v>
      </c>
      <c r="V2415" s="101">
        <f t="shared" ref="V2415:V2422" si="7914">IF(U2415&gt;T2415,0,T2415-U2415)</f>
        <v>0</v>
      </c>
      <c r="W2415" s="101">
        <f t="shared" ref="W2415:W2422" si="7915">IF(U2415&gt;T2415,T2415,U2415)</f>
        <v>35000</v>
      </c>
      <c r="X2415" s="103">
        <v>1276</v>
      </c>
      <c r="Y2415" s="104">
        <f t="shared" ref="Y2415:Y2422" si="7916">X2415/U2415</f>
        <v>2.8346736570844626E-2</v>
      </c>
      <c r="Z2415" s="105">
        <f t="shared" ref="Z2415:Z2422" si="7917">AE2415/X2415</f>
        <v>0.78369905956112851</v>
      </c>
      <c r="AA2415" s="106">
        <f t="shared" ref="AA2415:AA2422" si="7918">IF(O2415="cpv",(T2415*R2415),(T2415/1000*R2415))</f>
        <v>350</v>
      </c>
      <c r="AB2415" s="107">
        <f t="shared" ref="AB2415:AB2421" si="7919">IF(O2415="cpv",(IF(V2415&gt;0,U2415*R2415,AA2415)),(IF(V2415&gt;0,U2415/1000*R2415,AA2415)))</f>
        <v>350</v>
      </c>
      <c r="AC2415" s="106">
        <f t="shared" ref="AC2415:AC2422" si="7920">AB2415-AA2415</f>
        <v>0</v>
      </c>
      <c r="AD2415" s="108">
        <f t="shared" ref="AD2415:AD2422" si="7921">IF(O2415="cpv",(T2415*S2415),(T2415/1000*S2415))</f>
        <v>1155</v>
      </c>
      <c r="AE2415" s="298">
        <v>1000</v>
      </c>
      <c r="AF2415" s="109">
        <f t="shared" ref="AF2415:AF2422" si="7922">AE2415-AD2415</f>
        <v>-155</v>
      </c>
      <c r="AG2415" s="109">
        <v>0</v>
      </c>
      <c r="AH2415" s="765">
        <f t="shared" ref="AH2415:AH2422" si="7923">AE2415-AB2415-AG2415</f>
        <v>650</v>
      </c>
      <c r="AI2415" s="110">
        <f t="shared" ref="AI2415:AI2422" si="7924">AH2415/AE2415</f>
        <v>0.65</v>
      </c>
      <c r="AK2415"/>
    </row>
    <row r="2416" spans="1:37" ht="15" hidden="1" customHeight="1" thickBot="1" x14ac:dyDescent="0.3">
      <c r="A2416" s="328" t="s">
        <v>3342</v>
      </c>
      <c r="B2416" s="324">
        <v>2016</v>
      </c>
      <c r="C2416" s="324">
        <v>10</v>
      </c>
      <c r="D2416" s="325" t="s">
        <v>2960</v>
      </c>
      <c r="E2416" s="326">
        <v>42664</v>
      </c>
      <c r="F2416" s="326">
        <v>42667</v>
      </c>
      <c r="G2416" s="327">
        <f t="shared" ca="1" si="7912"/>
        <v>0</v>
      </c>
      <c r="H2416" s="328" t="s">
        <v>54</v>
      </c>
      <c r="I2416" s="328" t="s">
        <v>115</v>
      </c>
      <c r="J2416" s="328" t="s">
        <v>3343</v>
      </c>
      <c r="K2416" s="329" t="str">
        <f t="shared" ca="1" si="7913"/>
        <v>Completed</v>
      </c>
      <c r="L2416" s="324" t="s">
        <v>133</v>
      </c>
      <c r="M2416" s="324" t="s">
        <v>58</v>
      </c>
      <c r="N2416" s="324" t="s">
        <v>108</v>
      </c>
      <c r="O2416" s="324" t="s">
        <v>109</v>
      </c>
      <c r="P2416" s="324" t="s">
        <v>100</v>
      </c>
      <c r="Q2416" s="324" t="s">
        <v>101</v>
      </c>
      <c r="R2416" s="330">
        <v>5.0000000000000001E-3</v>
      </c>
      <c r="S2416" s="330">
        <v>3.3000000000000002E-2</v>
      </c>
      <c r="T2416" s="331">
        <v>35000</v>
      </c>
      <c r="U2416" s="331">
        <v>36019</v>
      </c>
      <c r="V2416" s="329">
        <f t="shared" si="7914"/>
        <v>0</v>
      </c>
      <c r="W2416" s="329">
        <f t="shared" si="7915"/>
        <v>35000</v>
      </c>
      <c r="X2416" s="331">
        <v>1023</v>
      </c>
      <c r="Y2416" s="332">
        <f t="shared" si="7916"/>
        <v>2.8401676892751047E-2</v>
      </c>
      <c r="Z2416" s="333">
        <f t="shared" si="7917"/>
        <v>0.97751710654936463</v>
      </c>
      <c r="AA2416" s="334">
        <f t="shared" si="7918"/>
        <v>175</v>
      </c>
      <c r="AB2416" s="335">
        <f t="shared" si="7919"/>
        <v>175</v>
      </c>
      <c r="AC2416" s="334">
        <f t="shared" si="7920"/>
        <v>0</v>
      </c>
      <c r="AD2416" s="336">
        <f t="shared" si="7921"/>
        <v>1155</v>
      </c>
      <c r="AE2416" s="337">
        <v>1000</v>
      </c>
      <c r="AF2416" s="338">
        <f t="shared" si="7922"/>
        <v>-155</v>
      </c>
      <c r="AG2416" s="338">
        <v>0</v>
      </c>
      <c r="AH2416" s="580">
        <f t="shared" si="7923"/>
        <v>825</v>
      </c>
      <c r="AI2416" s="339">
        <f t="shared" si="7924"/>
        <v>0.82499999999999996</v>
      </c>
      <c r="AK2416"/>
    </row>
    <row r="2417" spans="1:37" ht="15.75" customHeight="1" thickBot="1" x14ac:dyDescent="0.3">
      <c r="A2417" s="145" t="s">
        <v>3344</v>
      </c>
      <c r="B2417" s="141">
        <v>2016</v>
      </c>
      <c r="C2417" s="141">
        <v>10</v>
      </c>
      <c r="D2417" s="142" t="s">
        <v>2960</v>
      </c>
      <c r="E2417" s="143">
        <v>42664</v>
      </c>
      <c r="F2417" s="143">
        <v>42674</v>
      </c>
      <c r="G2417" s="144">
        <f t="shared" ca="1" si="7912"/>
        <v>0</v>
      </c>
      <c r="H2417" s="145" t="s">
        <v>84</v>
      </c>
      <c r="I2417" s="96" t="s">
        <v>3407</v>
      </c>
      <c r="J2417" s="145" t="s">
        <v>3345</v>
      </c>
      <c r="K2417" s="146" t="str">
        <f t="shared" ca="1" si="7913"/>
        <v>Completed</v>
      </c>
      <c r="L2417" s="141" t="s">
        <v>68</v>
      </c>
      <c r="M2417" s="141" t="s">
        <v>58</v>
      </c>
      <c r="N2417" s="141" t="s">
        <v>86</v>
      </c>
      <c r="O2417" s="141" t="s">
        <v>60</v>
      </c>
      <c r="P2417" s="141" t="s">
        <v>61</v>
      </c>
      <c r="Q2417" s="141" t="s">
        <v>62</v>
      </c>
      <c r="R2417" s="147">
        <v>1</v>
      </c>
      <c r="S2417" s="147">
        <v>3.5</v>
      </c>
      <c r="T2417" s="148">
        <v>1100000</v>
      </c>
      <c r="U2417" s="148">
        <v>1100256</v>
      </c>
      <c r="V2417" s="146">
        <f t="shared" si="7914"/>
        <v>0</v>
      </c>
      <c r="W2417" s="146">
        <f t="shared" si="7915"/>
        <v>1100000</v>
      </c>
      <c r="X2417" s="148">
        <v>5480</v>
      </c>
      <c r="Y2417" s="149">
        <f t="shared" si="7916"/>
        <v>4.9806590466218775E-3</v>
      </c>
      <c r="Z2417" s="150">
        <f t="shared" si="7917"/>
        <v>0.63868613138686137</v>
      </c>
      <c r="AA2417" s="151">
        <f t="shared" si="7918"/>
        <v>1100</v>
      </c>
      <c r="AB2417" s="152">
        <f t="shared" si="7919"/>
        <v>1100</v>
      </c>
      <c r="AC2417" s="151">
        <f t="shared" si="7920"/>
        <v>0</v>
      </c>
      <c r="AD2417" s="153">
        <f t="shared" si="7921"/>
        <v>3850</v>
      </c>
      <c r="AE2417" s="295">
        <v>3500</v>
      </c>
      <c r="AF2417" s="154">
        <f t="shared" si="7922"/>
        <v>-350</v>
      </c>
      <c r="AG2417" s="154">
        <v>0</v>
      </c>
      <c r="AH2417" s="405">
        <f t="shared" si="7923"/>
        <v>2400</v>
      </c>
      <c r="AI2417" s="155">
        <f t="shared" si="7924"/>
        <v>0.68571428571428572</v>
      </c>
      <c r="AK2417"/>
    </row>
    <row r="2418" spans="1:37" ht="15" customHeight="1" x14ac:dyDescent="0.25">
      <c r="A2418" s="96" t="s">
        <v>3346</v>
      </c>
      <c r="B2418" s="97">
        <v>2016</v>
      </c>
      <c r="C2418" s="97">
        <v>10</v>
      </c>
      <c r="D2418" s="98" t="s">
        <v>2960</v>
      </c>
      <c r="E2418" s="99">
        <v>42664</v>
      </c>
      <c r="F2418" s="99">
        <v>42674</v>
      </c>
      <c r="G2418" s="100">
        <f t="shared" ca="1" si="7912"/>
        <v>0</v>
      </c>
      <c r="H2418" s="96" t="s">
        <v>84</v>
      </c>
      <c r="I2418" s="96" t="s">
        <v>3407</v>
      </c>
      <c r="J2418" s="96" t="s">
        <v>3351</v>
      </c>
      <c r="K2418" s="101" t="str">
        <f t="shared" ca="1" si="7913"/>
        <v>Completed</v>
      </c>
      <c r="L2418" s="97" t="s">
        <v>77</v>
      </c>
      <c r="M2418" s="97" t="s">
        <v>58</v>
      </c>
      <c r="N2418" s="97" t="s">
        <v>78</v>
      </c>
      <c r="O2418" s="97" t="s">
        <v>60</v>
      </c>
      <c r="P2418" s="97" t="s">
        <v>79</v>
      </c>
      <c r="Q2418" s="97" t="s">
        <v>79</v>
      </c>
      <c r="R2418" s="102">
        <v>1.25</v>
      </c>
      <c r="S2418" s="102">
        <v>4.5</v>
      </c>
      <c r="T2418" s="103">
        <v>250000</v>
      </c>
      <c r="U2418" s="103">
        <v>250000</v>
      </c>
      <c r="V2418" s="101">
        <f t="shared" si="7914"/>
        <v>0</v>
      </c>
      <c r="W2418" s="101">
        <f t="shared" si="7915"/>
        <v>250000</v>
      </c>
      <c r="X2418" s="103">
        <v>2401</v>
      </c>
      <c r="Y2418" s="104">
        <f t="shared" si="7916"/>
        <v>9.6039999999999997E-3</v>
      </c>
      <c r="Z2418" s="105">
        <f t="shared" si="7917"/>
        <v>0.46855476884631403</v>
      </c>
      <c r="AA2418" s="106">
        <f t="shared" si="7918"/>
        <v>312.5</v>
      </c>
      <c r="AB2418" s="107">
        <f t="shared" si="7919"/>
        <v>312.5</v>
      </c>
      <c r="AC2418" s="106">
        <f t="shared" si="7920"/>
        <v>0</v>
      </c>
      <c r="AD2418" s="108">
        <f t="shared" si="7921"/>
        <v>1125</v>
      </c>
      <c r="AE2418" s="298">
        <f>IF((SUMIF($J$7:$J$1048576,J2418,$U$7:$U$1048576))&gt;(SUMIF($J$7:$J$1048576,J2418,$T$7:$T$1048576)),AD2418,(IF(O2418="cpv",(U2418*S2418),(U2418*S2418/1000))))</f>
        <v>1125</v>
      </c>
      <c r="AF2418" s="109">
        <f t="shared" si="7922"/>
        <v>0</v>
      </c>
      <c r="AG2418" s="109">
        <v>0</v>
      </c>
      <c r="AH2418" s="765">
        <f t="shared" si="7923"/>
        <v>812.5</v>
      </c>
      <c r="AI2418" s="110">
        <f t="shared" si="7924"/>
        <v>0.72222222222222221</v>
      </c>
      <c r="AK2418"/>
    </row>
    <row r="2419" spans="1:37" ht="15" customHeight="1" x14ac:dyDescent="0.25">
      <c r="A2419" s="96" t="s">
        <v>3347</v>
      </c>
      <c r="B2419" s="97">
        <v>2016</v>
      </c>
      <c r="C2419" s="97">
        <v>10</v>
      </c>
      <c r="D2419" s="98" t="s">
        <v>2960</v>
      </c>
      <c r="E2419" s="99">
        <v>42664</v>
      </c>
      <c r="F2419" s="99">
        <v>42674</v>
      </c>
      <c r="G2419" s="100">
        <f t="shared" ca="1" si="7912"/>
        <v>0</v>
      </c>
      <c r="H2419" s="96" t="s">
        <v>84</v>
      </c>
      <c r="I2419" s="96" t="s">
        <v>3407</v>
      </c>
      <c r="J2419" s="96" t="s">
        <v>3351</v>
      </c>
      <c r="K2419" s="101" t="str">
        <f t="shared" ca="1" si="7913"/>
        <v>Completed</v>
      </c>
      <c r="L2419" s="97" t="s">
        <v>64</v>
      </c>
      <c r="M2419" s="97" t="s">
        <v>58</v>
      </c>
      <c r="N2419" s="97" t="s">
        <v>78</v>
      </c>
      <c r="O2419" s="97" t="s">
        <v>60</v>
      </c>
      <c r="P2419" s="97" t="s">
        <v>79</v>
      </c>
      <c r="Q2419" s="97" t="s">
        <v>79</v>
      </c>
      <c r="R2419" s="102">
        <v>2.5</v>
      </c>
      <c r="S2419" s="102">
        <v>4.5</v>
      </c>
      <c r="T2419" s="103">
        <v>500000</v>
      </c>
      <c r="U2419" s="103">
        <v>501850</v>
      </c>
      <c r="V2419" s="101">
        <f t="shared" si="7914"/>
        <v>0</v>
      </c>
      <c r="W2419" s="101">
        <f t="shared" si="7915"/>
        <v>500000</v>
      </c>
      <c r="X2419" s="103">
        <v>4770</v>
      </c>
      <c r="Y2419" s="104">
        <f t="shared" si="7916"/>
        <v>9.5048321211517392E-3</v>
      </c>
      <c r="Z2419" s="105">
        <f t="shared" si="7917"/>
        <v>0.4482853249475891</v>
      </c>
      <c r="AA2419" s="106">
        <f t="shared" si="7918"/>
        <v>1250</v>
      </c>
      <c r="AB2419" s="107">
        <f t="shared" si="7919"/>
        <v>1250</v>
      </c>
      <c r="AC2419" s="106">
        <f t="shared" si="7920"/>
        <v>0</v>
      </c>
      <c r="AD2419" s="108">
        <f t="shared" si="7921"/>
        <v>2250</v>
      </c>
      <c r="AE2419" s="298">
        <v>2138.3209999999999</v>
      </c>
      <c r="AF2419" s="109">
        <f t="shared" si="7922"/>
        <v>-111.67900000000009</v>
      </c>
      <c r="AG2419" s="109">
        <v>0</v>
      </c>
      <c r="AH2419" s="765">
        <f t="shared" si="7923"/>
        <v>888.32099999999991</v>
      </c>
      <c r="AI2419" s="110">
        <f t="shared" si="7924"/>
        <v>0.41542920824328994</v>
      </c>
      <c r="AK2419"/>
    </row>
    <row r="2420" spans="1:37" ht="15" customHeight="1" x14ac:dyDescent="0.25">
      <c r="A2420" s="96" t="s">
        <v>3348</v>
      </c>
      <c r="B2420" s="97">
        <v>2016</v>
      </c>
      <c r="C2420" s="97">
        <v>10</v>
      </c>
      <c r="D2420" s="98" t="s">
        <v>2960</v>
      </c>
      <c r="E2420" s="99">
        <v>42664</v>
      </c>
      <c r="F2420" s="99">
        <v>42674</v>
      </c>
      <c r="G2420" s="100">
        <f t="shared" ca="1" si="7912"/>
        <v>0</v>
      </c>
      <c r="H2420" s="96" t="s">
        <v>84</v>
      </c>
      <c r="I2420" s="96" t="s">
        <v>3407</v>
      </c>
      <c r="J2420" s="96" t="s">
        <v>3351</v>
      </c>
      <c r="K2420" s="101" t="str">
        <f t="shared" ca="1" si="7913"/>
        <v>Completed</v>
      </c>
      <c r="L2420" s="97" t="s">
        <v>2135</v>
      </c>
      <c r="M2420" s="97" t="s">
        <v>58</v>
      </c>
      <c r="N2420" s="97" t="s">
        <v>78</v>
      </c>
      <c r="O2420" s="97" t="s">
        <v>60</v>
      </c>
      <c r="P2420" s="97" t="s">
        <v>79</v>
      </c>
      <c r="Q2420" s="97" t="s">
        <v>79</v>
      </c>
      <c r="R2420" s="102">
        <v>2.5</v>
      </c>
      <c r="S2420" s="102">
        <v>4.5</v>
      </c>
      <c r="T2420" s="103">
        <v>200000</v>
      </c>
      <c r="U2420" s="103">
        <v>200023</v>
      </c>
      <c r="V2420" s="101">
        <f t="shared" si="7914"/>
        <v>0</v>
      </c>
      <c r="W2420" s="101">
        <f t="shared" si="7915"/>
        <v>200000</v>
      </c>
      <c r="X2420" s="103">
        <v>5300</v>
      </c>
      <c r="Y2420" s="104">
        <f t="shared" si="7916"/>
        <v>2.6496952850422202E-2</v>
      </c>
      <c r="Z2420" s="105">
        <f t="shared" si="7917"/>
        <v>0.16983084905660378</v>
      </c>
      <c r="AA2420" s="106">
        <f t="shared" si="7918"/>
        <v>500</v>
      </c>
      <c r="AB2420" s="107">
        <f t="shared" si="7919"/>
        <v>500</v>
      </c>
      <c r="AC2420" s="106">
        <f t="shared" si="7920"/>
        <v>0</v>
      </c>
      <c r="AD2420" s="108">
        <f t="shared" si="7921"/>
        <v>900</v>
      </c>
      <c r="AE2420" s="298">
        <f>IF((SUMIF($J$7:$J$1048576,J2420,$U$7:$U$1048576))&gt;(SUMIF($J$7:$J$1048576,J2420,$T$7:$T$1048576)),AD2420,(IF(O2420="cpv",(U2420*S2420),(U2420*S2420/1000))))</f>
        <v>900.10350000000005</v>
      </c>
      <c r="AF2420" s="109">
        <f t="shared" si="7922"/>
        <v>0.10350000000005366</v>
      </c>
      <c r="AG2420" s="109">
        <v>0</v>
      </c>
      <c r="AH2420" s="765">
        <f t="shared" si="7923"/>
        <v>400.10350000000005</v>
      </c>
      <c r="AI2420" s="110">
        <f t="shared" si="7924"/>
        <v>0.444508325986956</v>
      </c>
      <c r="AK2420"/>
    </row>
    <row r="2421" spans="1:37" ht="15" customHeight="1" thickBot="1" x14ac:dyDescent="0.3">
      <c r="A2421" s="328" t="s">
        <v>3349</v>
      </c>
      <c r="B2421" s="324">
        <v>2016</v>
      </c>
      <c r="C2421" s="324">
        <v>10</v>
      </c>
      <c r="D2421" s="325" t="s">
        <v>2960</v>
      </c>
      <c r="E2421" s="326">
        <v>42664</v>
      </c>
      <c r="F2421" s="326">
        <v>42674</v>
      </c>
      <c r="G2421" s="327">
        <f t="shared" ca="1" si="7912"/>
        <v>0</v>
      </c>
      <c r="H2421" s="328" t="s">
        <v>84</v>
      </c>
      <c r="I2421" s="96" t="s">
        <v>3407</v>
      </c>
      <c r="J2421" s="328" t="s">
        <v>3351</v>
      </c>
      <c r="K2421" s="329" t="str">
        <f t="shared" ca="1" si="7913"/>
        <v>Completed</v>
      </c>
      <c r="L2421" s="324" t="s">
        <v>82</v>
      </c>
      <c r="M2421" s="324" t="s">
        <v>58</v>
      </c>
      <c r="N2421" s="324" t="s">
        <v>78</v>
      </c>
      <c r="O2421" s="324" t="s">
        <v>60</v>
      </c>
      <c r="P2421" s="324" t="s">
        <v>79</v>
      </c>
      <c r="Q2421" s="324" t="s">
        <v>79</v>
      </c>
      <c r="R2421" s="330">
        <v>0.5</v>
      </c>
      <c r="S2421" s="330">
        <v>4.5</v>
      </c>
      <c r="T2421" s="331">
        <v>500000</v>
      </c>
      <c r="U2421" s="331">
        <v>90479</v>
      </c>
      <c r="V2421" s="329">
        <f t="shared" si="7914"/>
        <v>409521</v>
      </c>
      <c r="W2421" s="329">
        <f t="shared" si="7915"/>
        <v>90479</v>
      </c>
      <c r="X2421" s="331">
        <v>381</v>
      </c>
      <c r="Y2421" s="332">
        <f t="shared" si="7916"/>
        <v>4.2109218713734676E-3</v>
      </c>
      <c r="Z2421" s="333">
        <f t="shared" si="7917"/>
        <v>1.0686496062992126</v>
      </c>
      <c r="AA2421" s="334">
        <f t="shared" si="7918"/>
        <v>250</v>
      </c>
      <c r="AB2421" s="335">
        <f t="shared" si="7919"/>
        <v>45.2395</v>
      </c>
      <c r="AC2421" s="334">
        <f t="shared" si="7920"/>
        <v>-204.76050000000001</v>
      </c>
      <c r="AD2421" s="336">
        <f t="shared" si="7921"/>
        <v>2250</v>
      </c>
      <c r="AE2421" s="337">
        <f>IF((SUMIF($J$7:$J$1048576,J2421,$U$7:$U$1048576))&gt;(SUMIF($J$7:$J$1048576,J2421,$T$7:$T$1048576)),AD2421,(IF(O2421="cpv",(U2421*S2421),(U2421*S2421/1000))))</f>
        <v>407.15550000000002</v>
      </c>
      <c r="AF2421" s="338">
        <f t="shared" si="7922"/>
        <v>-1842.8444999999999</v>
      </c>
      <c r="AG2421" s="338">
        <v>0</v>
      </c>
      <c r="AH2421" s="580">
        <f t="shared" si="7923"/>
        <v>361.916</v>
      </c>
      <c r="AI2421" s="339">
        <f t="shared" si="7924"/>
        <v>0.88888888888888884</v>
      </c>
      <c r="AK2421"/>
    </row>
    <row r="2422" spans="1:37" ht="15.75" customHeight="1" thickBot="1" x14ac:dyDescent="0.3">
      <c r="A2422" s="145" t="s">
        <v>3350</v>
      </c>
      <c r="B2422" s="141">
        <v>2016</v>
      </c>
      <c r="C2422" s="141">
        <v>10</v>
      </c>
      <c r="D2422" s="142" t="s">
        <v>2960</v>
      </c>
      <c r="E2422" s="143">
        <v>42664</v>
      </c>
      <c r="F2422" s="143">
        <v>42674</v>
      </c>
      <c r="G2422" s="144">
        <f t="shared" ca="1" si="7912"/>
        <v>0</v>
      </c>
      <c r="H2422" s="145" t="s">
        <v>84</v>
      </c>
      <c r="I2422" s="96" t="s">
        <v>3407</v>
      </c>
      <c r="J2422" s="145" t="s">
        <v>3352</v>
      </c>
      <c r="K2422" s="146" t="str">
        <f t="shared" ca="1" si="7913"/>
        <v>Completed</v>
      </c>
      <c r="L2422" s="141" t="s">
        <v>98</v>
      </c>
      <c r="M2422" s="141" t="s">
        <v>58</v>
      </c>
      <c r="N2422" s="141" t="s">
        <v>99</v>
      </c>
      <c r="O2422" s="141" t="s">
        <v>42</v>
      </c>
      <c r="P2422" s="141" t="s">
        <v>100</v>
      </c>
      <c r="Q2422" s="141" t="s">
        <v>101</v>
      </c>
      <c r="R2422" s="147">
        <v>0.4</v>
      </c>
      <c r="S2422" s="147">
        <v>0.6</v>
      </c>
      <c r="T2422" s="148">
        <v>11667</v>
      </c>
      <c r="U2422" s="148">
        <v>11667</v>
      </c>
      <c r="V2422" s="146">
        <f t="shared" si="7914"/>
        <v>0</v>
      </c>
      <c r="W2422" s="146">
        <f t="shared" si="7915"/>
        <v>11667</v>
      </c>
      <c r="X2422" s="148"/>
      <c r="Y2422" s="149">
        <f t="shared" si="7916"/>
        <v>0</v>
      </c>
      <c r="Z2422" s="150" t="e">
        <f t="shared" si="7917"/>
        <v>#DIV/0!</v>
      </c>
      <c r="AA2422" s="151">
        <f t="shared" si="7918"/>
        <v>4.6668000000000003</v>
      </c>
      <c r="AB2422" s="152">
        <v>4666.8</v>
      </c>
      <c r="AC2422" s="151">
        <f t="shared" si="7920"/>
        <v>4662.1332000000002</v>
      </c>
      <c r="AD2422" s="153">
        <f t="shared" si="7921"/>
        <v>7.0001999999999995</v>
      </c>
      <c r="AE2422" s="295">
        <v>7000.2</v>
      </c>
      <c r="AF2422" s="154">
        <f t="shared" si="7922"/>
        <v>6993.1997999999994</v>
      </c>
      <c r="AG2422" s="154">
        <v>0</v>
      </c>
      <c r="AH2422" s="405">
        <f t="shared" si="7923"/>
        <v>2333.3999999999996</v>
      </c>
      <c r="AI2422" s="155">
        <f t="shared" si="7924"/>
        <v>0.33333333333333331</v>
      </c>
      <c r="AK2422"/>
    </row>
    <row r="2423" spans="1:37" ht="15" customHeight="1" x14ac:dyDescent="0.25">
      <c r="A2423" s="96" t="s">
        <v>3353</v>
      </c>
      <c r="B2423" s="97">
        <v>2016</v>
      </c>
      <c r="C2423" s="97">
        <v>10</v>
      </c>
      <c r="D2423" s="98" t="s">
        <v>2960</v>
      </c>
      <c r="E2423" s="99">
        <v>42667</v>
      </c>
      <c r="F2423" s="99">
        <v>42698</v>
      </c>
      <c r="G2423" s="100">
        <f t="shared" ref="G2423:G2435" ca="1" si="7925">IF($N$1&gt;F2423,0,(F2423-$N$1))</f>
        <v>0</v>
      </c>
      <c r="H2423" s="96" t="s">
        <v>84</v>
      </c>
      <c r="I2423" s="96" t="s">
        <v>3407</v>
      </c>
      <c r="J2423" s="96" t="s">
        <v>3357</v>
      </c>
      <c r="K2423" s="101" t="str">
        <f t="shared" ref="K2423:K2435" ca="1" si="7926">IF(F2423=0,$L$3,(IF(G2423=0,$L$1,$L$2)))</f>
        <v>Completed</v>
      </c>
      <c r="L2423" s="97" t="s">
        <v>77</v>
      </c>
      <c r="M2423" s="97" t="s">
        <v>58</v>
      </c>
      <c r="N2423" s="97" t="s">
        <v>78</v>
      </c>
      <c r="O2423" s="97" t="s">
        <v>60</v>
      </c>
      <c r="P2423" s="97" t="s">
        <v>79</v>
      </c>
      <c r="Q2423" s="97" t="s">
        <v>79</v>
      </c>
      <c r="R2423" s="102">
        <v>1.25</v>
      </c>
      <c r="S2423" s="102">
        <v>4.5</v>
      </c>
      <c r="T2423" s="103">
        <v>100000</v>
      </c>
      <c r="U2423" s="103">
        <v>100014</v>
      </c>
      <c r="V2423" s="101">
        <f t="shared" ref="V2423:V2435" si="7927">IF(U2423&gt;T2423,0,T2423-U2423)</f>
        <v>0</v>
      </c>
      <c r="W2423" s="101">
        <f t="shared" ref="W2423:W2435" si="7928">IF(U2423&gt;T2423,T2423,U2423)</f>
        <v>100000</v>
      </c>
      <c r="X2423" s="103">
        <v>883</v>
      </c>
      <c r="Y2423" s="104">
        <f t="shared" ref="Y2423:Y2435" si="7929">X2423/U2423</f>
        <v>8.8287639730437739E-3</v>
      </c>
      <c r="Z2423" s="105">
        <f t="shared" ref="Z2423:Z2435" si="7930">AE2423/X2423</f>
        <v>0.47773499433748584</v>
      </c>
      <c r="AA2423" s="106">
        <f t="shared" ref="AA2423:AA2435" si="7931">IF(O2423="cpv",(T2423*R2423),(T2423/1000*R2423))</f>
        <v>125</v>
      </c>
      <c r="AB2423" s="107">
        <f t="shared" ref="AB2423:AB2435" si="7932">IF(O2423="cpv",(IF(V2423&gt;0,U2423*R2423,AA2423)),(IF(V2423&gt;0,U2423/1000*R2423,AA2423)))</f>
        <v>125</v>
      </c>
      <c r="AC2423" s="106">
        <f t="shared" ref="AC2423:AC2435" si="7933">AB2423-AA2423</f>
        <v>0</v>
      </c>
      <c r="AD2423" s="108">
        <f t="shared" ref="AD2423:AD2435" si="7934">IF(O2423="cpv",(T2423*S2423),(T2423/1000*S2423))</f>
        <v>450</v>
      </c>
      <c r="AE2423" s="298">
        <v>421.84</v>
      </c>
      <c r="AF2423" s="109">
        <f t="shared" ref="AF2423:AF2435" si="7935">AE2423-AD2423</f>
        <v>-28.160000000000025</v>
      </c>
      <c r="AG2423" s="109">
        <v>0</v>
      </c>
      <c r="AH2423" s="765">
        <f t="shared" ref="AH2423:AH2435" si="7936">AE2423-AB2423-AG2423</f>
        <v>296.83999999999997</v>
      </c>
      <c r="AI2423" s="110">
        <f t="shared" ref="AI2423:AI2435" si="7937">AH2423/AE2423</f>
        <v>0.70367912004551492</v>
      </c>
      <c r="AK2423"/>
    </row>
    <row r="2424" spans="1:37" ht="15" customHeight="1" x14ac:dyDescent="0.25">
      <c r="A2424" s="96" t="s">
        <v>3354</v>
      </c>
      <c r="B2424" s="97">
        <v>2016</v>
      </c>
      <c r="C2424" s="97">
        <v>10</v>
      </c>
      <c r="D2424" s="98" t="s">
        <v>2960</v>
      </c>
      <c r="E2424" s="99">
        <v>42667</v>
      </c>
      <c r="F2424" s="99">
        <v>42698</v>
      </c>
      <c r="G2424" s="100">
        <f t="shared" ca="1" si="7925"/>
        <v>0</v>
      </c>
      <c r="H2424" s="96" t="s">
        <v>84</v>
      </c>
      <c r="I2424" s="96" t="s">
        <v>3407</v>
      </c>
      <c r="J2424" s="96" t="s">
        <v>3357</v>
      </c>
      <c r="K2424" s="101" t="str">
        <f t="shared" ca="1" si="7926"/>
        <v>Completed</v>
      </c>
      <c r="L2424" s="97" t="s">
        <v>64</v>
      </c>
      <c r="M2424" s="97" t="s">
        <v>58</v>
      </c>
      <c r="N2424" s="97" t="s">
        <v>78</v>
      </c>
      <c r="O2424" s="97" t="s">
        <v>60</v>
      </c>
      <c r="P2424" s="97" t="s">
        <v>79</v>
      </c>
      <c r="Q2424" s="97" t="s">
        <v>79</v>
      </c>
      <c r="R2424" s="102">
        <v>2.5</v>
      </c>
      <c r="S2424" s="102">
        <v>4.5</v>
      </c>
      <c r="T2424" s="103">
        <v>100000</v>
      </c>
      <c r="U2424" s="103">
        <v>100363</v>
      </c>
      <c r="V2424" s="101">
        <f t="shared" si="7927"/>
        <v>0</v>
      </c>
      <c r="W2424" s="101">
        <f t="shared" si="7928"/>
        <v>100000</v>
      </c>
      <c r="X2424" s="103">
        <v>1079</v>
      </c>
      <c r="Y2424" s="104">
        <f t="shared" si="7929"/>
        <v>1.0750973964508833E-2</v>
      </c>
      <c r="Z2424" s="105">
        <f t="shared" si="7930"/>
        <v>0.41705282669138088</v>
      </c>
      <c r="AA2424" s="106">
        <f t="shared" si="7931"/>
        <v>250</v>
      </c>
      <c r="AB2424" s="107">
        <f t="shared" si="7932"/>
        <v>250</v>
      </c>
      <c r="AC2424" s="106">
        <f t="shared" si="7933"/>
        <v>0</v>
      </c>
      <c r="AD2424" s="108">
        <f t="shared" si="7934"/>
        <v>450</v>
      </c>
      <c r="AE2424" s="298">
        <f>IF((SUMIF($J$7:$J$1048576,J2424,$U$7:$U$1048576))&gt;(SUMIF($J$7:$J$1048576,J2424,$T$7:$T$1048576)),AD2424,(IF(O2424="cpv",(U2424*S2424),(U2424*S2424/1000))))</f>
        <v>450</v>
      </c>
      <c r="AF2424" s="109">
        <f t="shared" si="7935"/>
        <v>0</v>
      </c>
      <c r="AG2424" s="109">
        <v>0</v>
      </c>
      <c r="AH2424" s="765">
        <f t="shared" si="7936"/>
        <v>200</v>
      </c>
      <c r="AI2424" s="110">
        <f t="shared" si="7937"/>
        <v>0.44444444444444442</v>
      </c>
      <c r="AK2424"/>
    </row>
    <row r="2425" spans="1:37" ht="15" customHeight="1" thickBot="1" x14ac:dyDescent="0.3">
      <c r="A2425" s="328" t="s">
        <v>3355</v>
      </c>
      <c r="B2425" s="324">
        <v>2016</v>
      </c>
      <c r="C2425" s="324">
        <v>10</v>
      </c>
      <c r="D2425" s="325" t="s">
        <v>2960</v>
      </c>
      <c r="E2425" s="326">
        <v>42667</v>
      </c>
      <c r="F2425" s="326">
        <v>42698</v>
      </c>
      <c r="G2425" s="327">
        <f t="shared" ca="1" si="7925"/>
        <v>0</v>
      </c>
      <c r="H2425" s="328" t="s">
        <v>84</v>
      </c>
      <c r="I2425" s="96" t="s">
        <v>3407</v>
      </c>
      <c r="J2425" s="328" t="s">
        <v>3357</v>
      </c>
      <c r="K2425" s="329" t="str">
        <f t="shared" ca="1" si="7926"/>
        <v>Completed</v>
      </c>
      <c r="L2425" s="324" t="s">
        <v>2135</v>
      </c>
      <c r="M2425" s="324" t="s">
        <v>58</v>
      </c>
      <c r="N2425" s="324" t="s">
        <v>78</v>
      </c>
      <c r="O2425" s="324" t="s">
        <v>60</v>
      </c>
      <c r="P2425" s="324" t="s">
        <v>79</v>
      </c>
      <c r="Q2425" s="324" t="s">
        <v>79</v>
      </c>
      <c r="R2425" s="330">
        <v>2.5</v>
      </c>
      <c r="S2425" s="330">
        <v>4.5</v>
      </c>
      <c r="T2425" s="331">
        <v>100000</v>
      </c>
      <c r="U2425" s="331">
        <v>100007</v>
      </c>
      <c r="V2425" s="329">
        <f t="shared" si="7927"/>
        <v>0</v>
      </c>
      <c r="W2425" s="329">
        <f t="shared" si="7928"/>
        <v>100000</v>
      </c>
      <c r="X2425" s="331">
        <v>1938</v>
      </c>
      <c r="Y2425" s="332">
        <f t="shared" si="7929"/>
        <v>1.9378643494955352E-2</v>
      </c>
      <c r="Z2425" s="333">
        <f t="shared" si="7930"/>
        <v>0.23219814241486067</v>
      </c>
      <c r="AA2425" s="334">
        <f t="shared" si="7931"/>
        <v>250</v>
      </c>
      <c r="AB2425" s="335">
        <f t="shared" si="7932"/>
        <v>250</v>
      </c>
      <c r="AC2425" s="334">
        <f t="shared" si="7933"/>
        <v>0</v>
      </c>
      <c r="AD2425" s="336">
        <f t="shared" si="7934"/>
        <v>450</v>
      </c>
      <c r="AE2425" s="337">
        <f>IF((SUMIF($J$7:$J$1048576,J2425,$U$7:$U$1048576))&gt;(SUMIF($J$7:$J$1048576,J2425,$T$7:$T$1048576)),AD2425,(IF(O2425="cpv",(U2425*S2425),(U2425*S2425/1000))))</f>
        <v>450</v>
      </c>
      <c r="AF2425" s="338">
        <f t="shared" si="7935"/>
        <v>0</v>
      </c>
      <c r="AG2425" s="338">
        <v>0</v>
      </c>
      <c r="AH2425" s="580">
        <f t="shared" si="7936"/>
        <v>200</v>
      </c>
      <c r="AI2425" s="339">
        <f t="shared" si="7937"/>
        <v>0.44444444444444442</v>
      </c>
      <c r="AK2425"/>
    </row>
    <row r="2426" spans="1:37" ht="15.75" customHeight="1" thickBot="1" x14ac:dyDescent="0.3">
      <c r="A2426" s="145" t="s">
        <v>3356</v>
      </c>
      <c r="B2426" s="141">
        <v>2016</v>
      </c>
      <c r="C2426" s="141">
        <v>10</v>
      </c>
      <c r="D2426" s="142" t="s">
        <v>2960</v>
      </c>
      <c r="E2426" s="143">
        <v>42667</v>
      </c>
      <c r="F2426" s="143">
        <v>42698</v>
      </c>
      <c r="G2426" s="144">
        <f t="shared" ca="1" si="7925"/>
        <v>0</v>
      </c>
      <c r="H2426" s="145" t="s">
        <v>84</v>
      </c>
      <c r="I2426" s="96" t="s">
        <v>3407</v>
      </c>
      <c r="J2426" s="145" t="s">
        <v>3358</v>
      </c>
      <c r="K2426" s="146" t="str">
        <f t="shared" ca="1" si="7926"/>
        <v>Completed</v>
      </c>
      <c r="L2426" s="141" t="s">
        <v>98</v>
      </c>
      <c r="M2426" s="141" t="s">
        <v>58</v>
      </c>
      <c r="N2426" s="141" t="s">
        <v>99</v>
      </c>
      <c r="O2426" s="141" t="s">
        <v>42</v>
      </c>
      <c r="P2426" s="141" t="s">
        <v>100</v>
      </c>
      <c r="Q2426" s="141" t="s">
        <v>101</v>
      </c>
      <c r="R2426" s="147">
        <v>0.4</v>
      </c>
      <c r="S2426" s="147">
        <v>0.6</v>
      </c>
      <c r="T2426" s="148">
        <v>6667</v>
      </c>
      <c r="U2426" s="148">
        <v>6667</v>
      </c>
      <c r="V2426" s="146">
        <f t="shared" si="7927"/>
        <v>0</v>
      </c>
      <c r="W2426" s="146">
        <f t="shared" si="7928"/>
        <v>6667</v>
      </c>
      <c r="X2426" s="148"/>
      <c r="Y2426" s="149">
        <f t="shared" si="7929"/>
        <v>0</v>
      </c>
      <c r="Z2426" s="150" t="e">
        <f t="shared" si="7930"/>
        <v>#DIV/0!</v>
      </c>
      <c r="AA2426" s="151">
        <f t="shared" si="7931"/>
        <v>2.6668000000000003</v>
      </c>
      <c r="AB2426" s="152">
        <v>2666.8</v>
      </c>
      <c r="AC2426" s="151">
        <f t="shared" si="7933"/>
        <v>2664.1332000000002</v>
      </c>
      <c r="AD2426" s="153">
        <f t="shared" si="7934"/>
        <v>4.0001999999999995</v>
      </c>
      <c r="AE2426" s="295">
        <v>4401.6000000000004</v>
      </c>
      <c r="AF2426" s="154">
        <f t="shared" si="7935"/>
        <v>4397.5998</v>
      </c>
      <c r="AG2426" s="154">
        <v>0</v>
      </c>
      <c r="AH2426" s="405">
        <f t="shared" si="7936"/>
        <v>1734.8000000000002</v>
      </c>
      <c r="AI2426" s="155">
        <f t="shared" si="7937"/>
        <v>0.39412940748818615</v>
      </c>
      <c r="AK2426"/>
    </row>
    <row r="2427" spans="1:37" ht="15" hidden="1" customHeight="1" x14ac:dyDescent="0.3">
      <c r="A2427" s="96" t="s">
        <v>3359</v>
      </c>
      <c r="B2427" s="97">
        <v>2016</v>
      </c>
      <c r="C2427" s="97">
        <v>10</v>
      </c>
      <c r="D2427" s="98" t="s">
        <v>2960</v>
      </c>
      <c r="E2427" s="99">
        <v>42667</v>
      </c>
      <c r="F2427" s="99">
        <v>42674</v>
      </c>
      <c r="G2427" s="100">
        <f t="shared" ca="1" si="7925"/>
        <v>0</v>
      </c>
      <c r="H2427" s="96" t="s">
        <v>84</v>
      </c>
      <c r="I2427" s="96" t="s">
        <v>170</v>
      </c>
      <c r="J2427" s="96" t="s">
        <v>3361</v>
      </c>
      <c r="K2427" s="101" t="str">
        <f t="shared" ca="1" si="7926"/>
        <v>Completed</v>
      </c>
      <c r="L2427" s="97" t="s">
        <v>82</v>
      </c>
      <c r="M2427" s="97" t="s">
        <v>58</v>
      </c>
      <c r="N2427" s="97" t="s">
        <v>78</v>
      </c>
      <c r="O2427" s="97" t="s">
        <v>60</v>
      </c>
      <c r="P2427" s="97" t="s">
        <v>79</v>
      </c>
      <c r="Q2427" s="97" t="s">
        <v>79</v>
      </c>
      <c r="R2427" s="102">
        <v>0.5</v>
      </c>
      <c r="S2427" s="102">
        <v>2.5</v>
      </c>
      <c r="T2427" s="103">
        <v>250000</v>
      </c>
      <c r="U2427" s="103">
        <v>250255</v>
      </c>
      <c r="V2427" s="101">
        <f t="shared" si="7927"/>
        <v>0</v>
      </c>
      <c r="W2427" s="101">
        <f t="shared" si="7928"/>
        <v>250000</v>
      </c>
      <c r="X2427" s="103"/>
      <c r="Y2427" s="104">
        <f t="shared" si="7929"/>
        <v>0</v>
      </c>
      <c r="Z2427" s="105" t="e">
        <f t="shared" si="7930"/>
        <v>#DIV/0!</v>
      </c>
      <c r="AA2427" s="106">
        <f t="shared" si="7931"/>
        <v>125</v>
      </c>
      <c r="AB2427" s="107">
        <f t="shared" si="7932"/>
        <v>125</v>
      </c>
      <c r="AC2427" s="106">
        <f t="shared" si="7933"/>
        <v>0</v>
      </c>
      <c r="AD2427" s="108">
        <f t="shared" si="7934"/>
        <v>625</v>
      </c>
      <c r="AE2427" s="298">
        <v>600</v>
      </c>
      <c r="AF2427" s="109">
        <f t="shared" si="7935"/>
        <v>-25</v>
      </c>
      <c r="AG2427" s="109">
        <v>0</v>
      </c>
      <c r="AH2427" s="765">
        <f t="shared" si="7936"/>
        <v>475</v>
      </c>
      <c r="AI2427" s="110">
        <f t="shared" si="7937"/>
        <v>0.79166666666666663</v>
      </c>
      <c r="AK2427"/>
    </row>
    <row r="2428" spans="1:37" ht="15" hidden="1" customHeight="1" x14ac:dyDescent="0.3">
      <c r="A2428" s="96" t="s">
        <v>3468</v>
      </c>
      <c r="B2428" s="97">
        <v>2016</v>
      </c>
      <c r="C2428" s="97">
        <v>10</v>
      </c>
      <c r="D2428" s="98" t="s">
        <v>2960</v>
      </c>
      <c r="E2428" s="99">
        <v>42667</v>
      </c>
      <c r="F2428" s="99">
        <v>42674</v>
      </c>
      <c r="G2428" s="100">
        <f t="shared" ref="G2428:G2432" ca="1" si="7938">IF($N$1&gt;F2428,0,(F2428-$N$1))</f>
        <v>0</v>
      </c>
      <c r="H2428" s="96" t="s">
        <v>84</v>
      </c>
      <c r="I2428" s="96" t="s">
        <v>170</v>
      </c>
      <c r="J2428" s="96" t="s">
        <v>3361</v>
      </c>
      <c r="K2428" s="101" t="str">
        <f t="shared" ref="K2428:K2432" ca="1" si="7939">IF(F2428=0,$L$3,(IF(G2428=0,$L$1,$L$2)))</f>
        <v>Completed</v>
      </c>
      <c r="L2428" s="97" t="s">
        <v>1372</v>
      </c>
      <c r="M2428" s="97" t="s">
        <v>58</v>
      </c>
      <c r="N2428" s="97" t="s">
        <v>78</v>
      </c>
      <c r="O2428" s="97" t="s">
        <v>60</v>
      </c>
      <c r="P2428" s="97" t="s">
        <v>79</v>
      </c>
      <c r="Q2428" s="97" t="s">
        <v>79</v>
      </c>
      <c r="R2428" s="102">
        <v>0</v>
      </c>
      <c r="S2428" s="102">
        <v>2.5</v>
      </c>
      <c r="T2428" s="103">
        <v>0</v>
      </c>
      <c r="U2428" s="103">
        <v>0</v>
      </c>
      <c r="V2428" s="101">
        <f t="shared" ref="V2428:V2432" si="7940">IF(U2428&gt;T2428,0,T2428-U2428)</f>
        <v>0</v>
      </c>
      <c r="W2428" s="101">
        <f t="shared" ref="W2428:W2432" si="7941">IF(U2428&gt;T2428,T2428,U2428)</f>
        <v>0</v>
      </c>
      <c r="X2428" s="103"/>
      <c r="Y2428" s="104" t="e">
        <f t="shared" ref="Y2428:Y2432" si="7942">X2428/U2428</f>
        <v>#DIV/0!</v>
      </c>
      <c r="Z2428" s="105" t="e">
        <f t="shared" ref="Z2428:Z2432" si="7943">AE2428/X2428</f>
        <v>#DIV/0!</v>
      </c>
      <c r="AA2428" s="106">
        <f t="shared" ref="AA2428:AA2432" si="7944">IF(O2428="cpv",(T2428*R2428),(T2428/1000*R2428))</f>
        <v>0</v>
      </c>
      <c r="AB2428" s="107">
        <v>1181.7907788960099</v>
      </c>
      <c r="AC2428" s="106">
        <f t="shared" ref="AC2428:AC2432" si="7945">AB2428-AA2428</f>
        <v>1181.7907788960099</v>
      </c>
      <c r="AD2428" s="108">
        <f t="shared" ref="AD2428:AD2432" si="7946">IF(O2428="cpv",(T2428*S2428),(T2428/1000*S2428))</f>
        <v>0</v>
      </c>
      <c r="AE2428" s="298">
        <f>IF((SUMIF($J$7:$J$1048576,J2428,$U$7:$U$1048576))&gt;(SUMIF($J$7:$J$1048576,J2428,$T$7:$T$1048576)),AD2428,(IF(O2428="cpv",(U2428*S2428),(U2428*S2428/1000))))</f>
        <v>0</v>
      </c>
      <c r="AF2428" s="109">
        <f t="shared" ref="AF2428:AF2432" si="7947">AE2428-AD2428</f>
        <v>0</v>
      </c>
      <c r="AG2428" s="109">
        <v>0</v>
      </c>
      <c r="AH2428" s="765">
        <f t="shared" ref="AH2428:AH2432" si="7948">AE2428-AB2428-AG2428</f>
        <v>-1181.7907788960099</v>
      </c>
      <c r="AI2428" s="110" t="e">
        <f t="shared" ref="AI2428:AI2432" si="7949">AH2428/AE2428</f>
        <v>#DIV/0!</v>
      </c>
      <c r="AK2428"/>
    </row>
    <row r="2429" spans="1:37" ht="15" hidden="1" customHeight="1" x14ac:dyDescent="0.3">
      <c r="A2429" s="96" t="s">
        <v>3471</v>
      </c>
      <c r="B2429" s="97">
        <v>2016</v>
      </c>
      <c r="C2429" s="97">
        <v>10</v>
      </c>
      <c r="D2429" s="98" t="s">
        <v>2960</v>
      </c>
      <c r="E2429" s="99">
        <v>42667</v>
      </c>
      <c r="F2429" s="99">
        <v>42674</v>
      </c>
      <c r="G2429" s="100">
        <f t="shared" ca="1" si="7938"/>
        <v>0</v>
      </c>
      <c r="H2429" s="96" t="s">
        <v>84</v>
      </c>
      <c r="I2429" s="96" t="s">
        <v>170</v>
      </c>
      <c r="J2429" s="96" t="s">
        <v>3361</v>
      </c>
      <c r="K2429" s="101" t="str">
        <f t="shared" ca="1" si="7939"/>
        <v>Completed</v>
      </c>
      <c r="L2429" s="97" t="s">
        <v>2943</v>
      </c>
      <c r="M2429" s="97" t="s">
        <v>58</v>
      </c>
      <c r="N2429" s="97" t="s">
        <v>78</v>
      </c>
      <c r="O2429" s="97" t="s">
        <v>60</v>
      </c>
      <c r="P2429" s="97" t="s">
        <v>79</v>
      </c>
      <c r="Q2429" s="97" t="s">
        <v>79</v>
      </c>
      <c r="R2429" s="102">
        <v>0</v>
      </c>
      <c r="S2429" s="102">
        <v>2.5</v>
      </c>
      <c r="T2429" s="103">
        <v>0</v>
      </c>
      <c r="U2429" s="103">
        <v>0</v>
      </c>
      <c r="V2429" s="101">
        <f t="shared" si="7940"/>
        <v>0</v>
      </c>
      <c r="W2429" s="101">
        <f t="shared" si="7941"/>
        <v>0</v>
      </c>
      <c r="X2429" s="103"/>
      <c r="Y2429" s="104" t="e">
        <f t="shared" si="7942"/>
        <v>#DIV/0!</v>
      </c>
      <c r="Z2429" s="105" t="e">
        <f t="shared" si="7943"/>
        <v>#DIV/0!</v>
      </c>
      <c r="AA2429" s="106">
        <f t="shared" si="7944"/>
        <v>0</v>
      </c>
      <c r="AB2429" s="107">
        <v>101.34660498956161</v>
      </c>
      <c r="AC2429" s="106">
        <f t="shared" si="7945"/>
        <v>101.34660498956161</v>
      </c>
      <c r="AD2429" s="108">
        <f t="shared" si="7946"/>
        <v>0</v>
      </c>
      <c r="AE2429" s="298">
        <f>IF((SUMIF($J$7:$J$1048576,J2429,$U$7:$U$1048576))&gt;(SUMIF($J$7:$J$1048576,J2429,$T$7:$T$1048576)),AD2429,(IF(O2429="cpv",(U2429*S2429),(U2429*S2429/1000))))</f>
        <v>0</v>
      </c>
      <c r="AF2429" s="109">
        <f t="shared" si="7947"/>
        <v>0</v>
      </c>
      <c r="AG2429" s="109">
        <v>0</v>
      </c>
      <c r="AH2429" s="765">
        <f t="shared" si="7948"/>
        <v>-101.34660498956161</v>
      </c>
      <c r="AI2429" s="110" t="e">
        <f t="shared" si="7949"/>
        <v>#DIV/0!</v>
      </c>
      <c r="AK2429"/>
    </row>
    <row r="2430" spans="1:37" ht="15" hidden="1" customHeight="1" x14ac:dyDescent="0.3">
      <c r="A2430" s="96" t="s">
        <v>3472</v>
      </c>
      <c r="B2430" s="97">
        <v>2016</v>
      </c>
      <c r="C2430" s="97">
        <v>10</v>
      </c>
      <c r="D2430" s="98" t="s">
        <v>2960</v>
      </c>
      <c r="E2430" s="99">
        <v>42667</v>
      </c>
      <c r="F2430" s="99">
        <v>42674</v>
      </c>
      <c r="G2430" s="100">
        <f t="shared" ca="1" si="7938"/>
        <v>0</v>
      </c>
      <c r="H2430" s="96" t="s">
        <v>84</v>
      </c>
      <c r="I2430" s="96" t="s">
        <v>170</v>
      </c>
      <c r="J2430" s="96" t="s">
        <v>3361</v>
      </c>
      <c r="K2430" s="101" t="str">
        <f t="shared" ca="1" si="7939"/>
        <v>Completed</v>
      </c>
      <c r="L2430" s="97" t="s">
        <v>2943</v>
      </c>
      <c r="M2430" s="97" t="s">
        <v>58</v>
      </c>
      <c r="N2430" s="97" t="s">
        <v>78</v>
      </c>
      <c r="O2430" s="97" t="s">
        <v>60</v>
      </c>
      <c r="P2430" s="97" t="s">
        <v>79</v>
      </c>
      <c r="Q2430" s="97" t="s">
        <v>79</v>
      </c>
      <c r="R2430" s="102">
        <v>0</v>
      </c>
      <c r="S2430" s="102">
        <v>2.5</v>
      </c>
      <c r="T2430" s="103">
        <v>0</v>
      </c>
      <c r="U2430" s="103">
        <v>0</v>
      </c>
      <c r="V2430" s="101">
        <f t="shared" si="7940"/>
        <v>0</v>
      </c>
      <c r="W2430" s="101">
        <f t="shared" si="7941"/>
        <v>0</v>
      </c>
      <c r="X2430" s="103"/>
      <c r="Y2430" s="104" t="e">
        <f t="shared" si="7942"/>
        <v>#DIV/0!</v>
      </c>
      <c r="Z2430" s="105" t="e">
        <f t="shared" si="7943"/>
        <v>#DIV/0!</v>
      </c>
      <c r="AA2430" s="106">
        <f t="shared" si="7944"/>
        <v>0</v>
      </c>
      <c r="AB2430" s="107">
        <v>43.678361202168098</v>
      </c>
      <c r="AC2430" s="106">
        <f t="shared" si="7945"/>
        <v>43.678361202168098</v>
      </c>
      <c r="AD2430" s="108">
        <f t="shared" si="7946"/>
        <v>0</v>
      </c>
      <c r="AE2430" s="298">
        <f>IF((SUMIF($J$7:$J$1048576,J2430,$U$7:$U$1048576))&gt;(SUMIF($J$7:$J$1048576,J2430,$T$7:$T$1048576)),AD2430,(IF(O2430="cpv",(U2430*S2430),(U2430*S2430/1000))))</f>
        <v>0</v>
      </c>
      <c r="AF2430" s="109">
        <f t="shared" si="7947"/>
        <v>0</v>
      </c>
      <c r="AG2430" s="109">
        <v>0</v>
      </c>
      <c r="AH2430" s="765">
        <f t="shared" si="7948"/>
        <v>-43.678361202168098</v>
      </c>
      <c r="AI2430" s="110" t="e">
        <f t="shared" si="7949"/>
        <v>#DIV/0!</v>
      </c>
      <c r="AK2430"/>
    </row>
    <row r="2431" spans="1:37" ht="15" hidden="1" customHeight="1" x14ac:dyDescent="0.3">
      <c r="A2431" s="96" t="s">
        <v>3469</v>
      </c>
      <c r="B2431" s="97">
        <v>2016</v>
      </c>
      <c r="C2431" s="97">
        <v>10</v>
      </c>
      <c r="D2431" s="98" t="s">
        <v>2960</v>
      </c>
      <c r="E2431" s="99">
        <v>42667</v>
      </c>
      <c r="F2431" s="99">
        <v>42674</v>
      </c>
      <c r="G2431" s="100">
        <f t="shared" ca="1" si="7938"/>
        <v>0</v>
      </c>
      <c r="H2431" s="96" t="s">
        <v>84</v>
      </c>
      <c r="I2431" s="96" t="s">
        <v>170</v>
      </c>
      <c r="J2431" s="96" t="s">
        <v>3361</v>
      </c>
      <c r="K2431" s="101" t="str">
        <f t="shared" ca="1" si="7939"/>
        <v>Completed</v>
      </c>
      <c r="L2431" s="97" t="s">
        <v>2917</v>
      </c>
      <c r="M2431" s="97" t="s">
        <v>58</v>
      </c>
      <c r="N2431" s="97" t="s">
        <v>78</v>
      </c>
      <c r="O2431" s="97" t="s">
        <v>60</v>
      </c>
      <c r="P2431" s="97" t="s">
        <v>79</v>
      </c>
      <c r="Q2431" s="97" t="s">
        <v>79</v>
      </c>
      <c r="R2431" s="102">
        <v>0</v>
      </c>
      <c r="S2431" s="102">
        <v>2.5</v>
      </c>
      <c r="T2431" s="103">
        <v>0</v>
      </c>
      <c r="U2431" s="103">
        <v>0</v>
      </c>
      <c r="V2431" s="101">
        <f t="shared" si="7940"/>
        <v>0</v>
      </c>
      <c r="W2431" s="101">
        <f t="shared" si="7941"/>
        <v>0</v>
      </c>
      <c r="X2431" s="103"/>
      <c r="Y2431" s="104" t="e">
        <f t="shared" si="7942"/>
        <v>#DIV/0!</v>
      </c>
      <c r="Z2431" s="105" t="e">
        <f t="shared" si="7943"/>
        <v>#DIV/0!</v>
      </c>
      <c r="AA2431" s="106">
        <f t="shared" si="7944"/>
        <v>0</v>
      </c>
      <c r="AB2431" s="107">
        <v>14.314829208252778</v>
      </c>
      <c r="AC2431" s="106">
        <f t="shared" si="7945"/>
        <v>14.314829208252778</v>
      </c>
      <c r="AD2431" s="108">
        <f t="shared" si="7946"/>
        <v>0</v>
      </c>
      <c r="AE2431" s="298">
        <f>IF((SUMIF($J$7:$J$1048576,J2431,$U$7:$U$1048576))&gt;(SUMIF($J$7:$J$1048576,J2431,$T$7:$T$1048576)),AD2431,(IF(O2431="cpv",(U2431*S2431),(U2431*S2431/1000))))</f>
        <v>0</v>
      </c>
      <c r="AF2431" s="109">
        <f t="shared" si="7947"/>
        <v>0</v>
      </c>
      <c r="AG2431" s="109">
        <v>0</v>
      </c>
      <c r="AH2431" s="765">
        <f t="shared" si="7948"/>
        <v>-14.314829208252778</v>
      </c>
      <c r="AI2431" s="110" t="e">
        <f t="shared" si="7949"/>
        <v>#DIV/0!</v>
      </c>
      <c r="AK2431"/>
    </row>
    <row r="2432" spans="1:37" ht="15" hidden="1" customHeight="1" x14ac:dyDescent="0.3">
      <c r="A2432" s="96" t="s">
        <v>3470</v>
      </c>
      <c r="B2432" s="97">
        <v>2016</v>
      </c>
      <c r="C2432" s="97">
        <v>10</v>
      </c>
      <c r="D2432" s="98" t="s">
        <v>2960</v>
      </c>
      <c r="E2432" s="99">
        <v>42667</v>
      </c>
      <c r="F2432" s="99">
        <v>42674</v>
      </c>
      <c r="G2432" s="100">
        <f t="shared" ca="1" si="7938"/>
        <v>0</v>
      </c>
      <c r="H2432" s="96" t="s">
        <v>84</v>
      </c>
      <c r="I2432" s="96" t="s">
        <v>170</v>
      </c>
      <c r="J2432" s="96" t="s">
        <v>3361</v>
      </c>
      <c r="K2432" s="101" t="str">
        <f t="shared" ca="1" si="7939"/>
        <v>Completed</v>
      </c>
      <c r="L2432" s="97" t="s">
        <v>2914</v>
      </c>
      <c r="M2432" s="97" t="s">
        <v>58</v>
      </c>
      <c r="N2432" s="97" t="s">
        <v>78</v>
      </c>
      <c r="O2432" s="97" t="s">
        <v>60</v>
      </c>
      <c r="P2432" s="97" t="s">
        <v>79</v>
      </c>
      <c r="Q2432" s="97" t="s">
        <v>79</v>
      </c>
      <c r="R2432" s="102">
        <v>0</v>
      </c>
      <c r="S2432" s="102">
        <v>2.5</v>
      </c>
      <c r="T2432" s="103">
        <v>0</v>
      </c>
      <c r="U2432" s="103">
        <v>0</v>
      </c>
      <c r="V2432" s="101">
        <f t="shared" si="7940"/>
        <v>0</v>
      </c>
      <c r="W2432" s="101">
        <f t="shared" si="7941"/>
        <v>0</v>
      </c>
      <c r="X2432" s="103"/>
      <c r="Y2432" s="104" t="e">
        <f t="shared" si="7942"/>
        <v>#DIV/0!</v>
      </c>
      <c r="Z2432" s="105" t="e">
        <f t="shared" si="7943"/>
        <v>#DIV/0!</v>
      </c>
      <c r="AA2432" s="106">
        <f t="shared" si="7944"/>
        <v>0</v>
      </c>
      <c r="AB2432" s="107">
        <v>59.645121701053256</v>
      </c>
      <c r="AC2432" s="106">
        <f t="shared" si="7945"/>
        <v>59.645121701053256</v>
      </c>
      <c r="AD2432" s="108">
        <f t="shared" si="7946"/>
        <v>0</v>
      </c>
      <c r="AE2432" s="298">
        <f>IF((SUMIF($J$7:$J$1048576,J2432,$U$7:$U$1048576))&gt;(SUMIF($J$7:$J$1048576,J2432,$T$7:$T$1048576)),AD2432,(IF(O2432="cpv",(U2432*S2432),(U2432*S2432/1000))))</f>
        <v>0</v>
      </c>
      <c r="AF2432" s="109">
        <f t="shared" si="7947"/>
        <v>0</v>
      </c>
      <c r="AG2432" s="109">
        <v>0</v>
      </c>
      <c r="AH2432" s="765">
        <f t="shared" si="7948"/>
        <v>-59.645121701053256</v>
      </c>
      <c r="AI2432" s="110" t="e">
        <f t="shared" si="7949"/>
        <v>#DIV/0!</v>
      </c>
      <c r="AK2432"/>
    </row>
    <row r="2433" spans="1:37" ht="15" hidden="1" customHeight="1" thickBot="1" x14ac:dyDescent="0.3">
      <c r="A2433" s="328" t="s">
        <v>3360</v>
      </c>
      <c r="B2433" s="324">
        <v>2016</v>
      </c>
      <c r="C2433" s="324">
        <v>10</v>
      </c>
      <c r="D2433" s="325" t="s">
        <v>2960</v>
      </c>
      <c r="E2433" s="326">
        <v>42667</v>
      </c>
      <c r="F2433" s="326">
        <v>42674</v>
      </c>
      <c r="G2433" s="327">
        <f t="shared" ca="1" si="7925"/>
        <v>0</v>
      </c>
      <c r="H2433" s="328" t="s">
        <v>84</v>
      </c>
      <c r="I2433" s="328" t="s">
        <v>170</v>
      </c>
      <c r="J2433" s="328" t="s">
        <v>3361</v>
      </c>
      <c r="K2433" s="329" t="str">
        <f t="shared" ca="1" si="7926"/>
        <v>Completed</v>
      </c>
      <c r="L2433" s="324" t="s">
        <v>175</v>
      </c>
      <c r="M2433" s="324" t="s">
        <v>58</v>
      </c>
      <c r="N2433" s="324" t="s">
        <v>59</v>
      </c>
      <c r="O2433" s="324" t="s">
        <v>60</v>
      </c>
      <c r="P2433" s="324" t="s">
        <v>61</v>
      </c>
      <c r="Q2433" s="324" t="s">
        <v>62</v>
      </c>
      <c r="R2433" s="330">
        <v>1</v>
      </c>
      <c r="S2433" s="330">
        <v>2.5</v>
      </c>
      <c r="T2433" s="331">
        <v>1300000</v>
      </c>
      <c r="U2433" s="331">
        <v>1397802</v>
      </c>
      <c r="V2433" s="329">
        <f t="shared" si="7927"/>
        <v>0</v>
      </c>
      <c r="W2433" s="329">
        <f t="shared" si="7928"/>
        <v>1300000</v>
      </c>
      <c r="X2433" s="331"/>
      <c r="Y2433" s="332">
        <f t="shared" si="7929"/>
        <v>0</v>
      </c>
      <c r="Z2433" s="333" t="e">
        <f t="shared" si="7930"/>
        <v>#DIV/0!</v>
      </c>
      <c r="AA2433" s="334">
        <f t="shared" si="7931"/>
        <v>1300</v>
      </c>
      <c r="AB2433" s="335">
        <v>48.741808057258403</v>
      </c>
      <c r="AC2433" s="334">
        <f t="shared" si="7933"/>
        <v>-1251.2581919427416</v>
      </c>
      <c r="AD2433" s="336">
        <f t="shared" si="7934"/>
        <v>3250</v>
      </c>
      <c r="AE2433" s="337">
        <v>2358.77</v>
      </c>
      <c r="AF2433" s="338">
        <f t="shared" si="7935"/>
        <v>-891.23</v>
      </c>
      <c r="AG2433" s="338">
        <v>0</v>
      </c>
      <c r="AH2433" s="580">
        <f t="shared" si="7936"/>
        <v>2310.0281919427416</v>
      </c>
      <c r="AI2433" s="339">
        <f t="shared" si="7937"/>
        <v>0.97933592166372374</v>
      </c>
      <c r="AK2433"/>
    </row>
    <row r="2434" spans="1:37" ht="15" hidden="1" customHeight="1" x14ac:dyDescent="0.3">
      <c r="A2434" s="115" t="s">
        <v>3363</v>
      </c>
      <c r="B2434" s="111">
        <v>2016</v>
      </c>
      <c r="C2434" s="111">
        <v>10</v>
      </c>
      <c r="D2434" s="112" t="s">
        <v>2960</v>
      </c>
      <c r="E2434" s="113">
        <v>42669</v>
      </c>
      <c r="F2434" s="113">
        <v>42672</v>
      </c>
      <c r="G2434" s="114">
        <f t="shared" ca="1" si="7925"/>
        <v>0</v>
      </c>
      <c r="H2434" s="115" t="s">
        <v>54</v>
      </c>
      <c r="I2434" s="115" t="s">
        <v>3367</v>
      </c>
      <c r="J2434" s="115" t="s">
        <v>3362</v>
      </c>
      <c r="K2434" s="116" t="str">
        <f t="shared" ca="1" si="7926"/>
        <v>Completed</v>
      </c>
      <c r="L2434" s="111" t="s">
        <v>77</v>
      </c>
      <c r="M2434" s="111" t="s">
        <v>58</v>
      </c>
      <c r="N2434" s="111" t="s">
        <v>108</v>
      </c>
      <c r="O2434" s="111" t="s">
        <v>109</v>
      </c>
      <c r="P2434" s="111" t="s">
        <v>100</v>
      </c>
      <c r="Q2434" s="111" t="s">
        <v>101</v>
      </c>
      <c r="R2434" s="117">
        <v>1.4999999999999999E-2</v>
      </c>
      <c r="S2434" s="117">
        <v>0.04</v>
      </c>
      <c r="T2434" s="118">
        <v>35000</v>
      </c>
      <c r="U2434" s="118">
        <v>10928</v>
      </c>
      <c r="V2434" s="116">
        <f t="shared" si="7927"/>
        <v>24072</v>
      </c>
      <c r="W2434" s="116">
        <f t="shared" si="7928"/>
        <v>10928</v>
      </c>
      <c r="X2434" s="118">
        <v>192</v>
      </c>
      <c r="Y2434" s="119">
        <f t="shared" si="7929"/>
        <v>1.7569546120058566E-2</v>
      </c>
      <c r="Z2434" s="120">
        <f t="shared" si="7930"/>
        <v>2.2766666666666668</v>
      </c>
      <c r="AA2434" s="121">
        <f t="shared" si="7931"/>
        <v>525</v>
      </c>
      <c r="AB2434" s="122">
        <f t="shared" si="7932"/>
        <v>163.92</v>
      </c>
      <c r="AC2434" s="121">
        <f t="shared" si="7933"/>
        <v>-361.08000000000004</v>
      </c>
      <c r="AD2434" s="123">
        <f t="shared" si="7934"/>
        <v>1400</v>
      </c>
      <c r="AE2434" s="293">
        <f>IF((SUMIF($J$7:$J$1048576,J2434,$U$7:$U$1048576))&gt;(SUMIF($J$7:$J$1048576,J2434,$T$7:$T$1048576)),AD2434,(IF(O2434="cpv",(U2434*S2434),(U2434*S2434/1000))))</f>
        <v>437.12</v>
      </c>
      <c r="AF2434" s="124">
        <f t="shared" si="7935"/>
        <v>-962.88</v>
      </c>
      <c r="AG2434" s="124">
        <v>0</v>
      </c>
      <c r="AH2434" s="764">
        <f t="shared" si="7936"/>
        <v>273.20000000000005</v>
      </c>
      <c r="AI2434" s="125">
        <f t="shared" si="7937"/>
        <v>0.62500000000000011</v>
      </c>
      <c r="AK2434"/>
    </row>
    <row r="2435" spans="1:37" ht="15" hidden="1" customHeight="1" x14ac:dyDescent="0.3">
      <c r="A2435" s="96" t="s">
        <v>3364</v>
      </c>
      <c r="B2435" s="97">
        <v>2016</v>
      </c>
      <c r="C2435" s="97">
        <v>10</v>
      </c>
      <c r="D2435" s="98" t="s">
        <v>2960</v>
      </c>
      <c r="E2435" s="99">
        <v>42669</v>
      </c>
      <c r="F2435" s="99">
        <v>42672</v>
      </c>
      <c r="G2435" s="100">
        <f t="shared" ca="1" si="7925"/>
        <v>0</v>
      </c>
      <c r="H2435" s="96" t="s">
        <v>54</v>
      </c>
      <c r="I2435" s="96" t="s">
        <v>3367</v>
      </c>
      <c r="J2435" s="96" t="s">
        <v>3362</v>
      </c>
      <c r="K2435" s="101" t="str">
        <f t="shared" ca="1" si="7926"/>
        <v>Completed</v>
      </c>
      <c r="L2435" s="97" t="s">
        <v>2120</v>
      </c>
      <c r="M2435" s="97" t="s">
        <v>58</v>
      </c>
      <c r="N2435" s="97" t="s">
        <v>108</v>
      </c>
      <c r="O2435" s="97" t="s">
        <v>109</v>
      </c>
      <c r="P2435" s="97" t="s">
        <v>100</v>
      </c>
      <c r="Q2435" s="97" t="s">
        <v>101</v>
      </c>
      <c r="R2435" s="102">
        <v>0.01</v>
      </c>
      <c r="S2435" s="102">
        <v>0.04</v>
      </c>
      <c r="T2435" s="103">
        <v>75000</v>
      </c>
      <c r="U2435" s="103">
        <v>23697</v>
      </c>
      <c r="V2435" s="101">
        <f t="shared" si="7927"/>
        <v>51303</v>
      </c>
      <c r="W2435" s="101">
        <f t="shared" si="7928"/>
        <v>23697</v>
      </c>
      <c r="X2435" s="103"/>
      <c r="Y2435" s="104">
        <f t="shared" si="7929"/>
        <v>0</v>
      </c>
      <c r="Z2435" s="105" t="e">
        <f t="shared" si="7930"/>
        <v>#DIV/0!</v>
      </c>
      <c r="AA2435" s="106">
        <f t="shared" si="7931"/>
        <v>750</v>
      </c>
      <c r="AB2435" s="107">
        <f t="shared" si="7932"/>
        <v>236.97</v>
      </c>
      <c r="AC2435" s="106">
        <f t="shared" si="7933"/>
        <v>-513.03</v>
      </c>
      <c r="AD2435" s="108">
        <f t="shared" si="7934"/>
        <v>3000</v>
      </c>
      <c r="AE2435" s="298">
        <f>IF((SUMIF($J$7:$J$1048576,J2435,$U$7:$U$1048576))&gt;(SUMIF($J$7:$J$1048576,J2435,$T$7:$T$1048576)),AD2435,(IF(O2435="cpv",(U2435*S2435),(U2435*S2435/1000))))</f>
        <v>947.88</v>
      </c>
      <c r="AF2435" s="109">
        <f t="shared" si="7935"/>
        <v>-2052.12</v>
      </c>
      <c r="AG2435" s="109">
        <v>0</v>
      </c>
      <c r="AH2435" s="765">
        <f t="shared" si="7936"/>
        <v>710.91</v>
      </c>
      <c r="AI2435" s="110">
        <f t="shared" si="7937"/>
        <v>0.75</v>
      </c>
      <c r="AK2435"/>
    </row>
    <row r="2436" spans="1:37" ht="15" hidden="1" customHeight="1" x14ac:dyDescent="0.3">
      <c r="A2436" s="96" t="s">
        <v>3365</v>
      </c>
      <c r="B2436" s="97">
        <v>2016</v>
      </c>
      <c r="C2436" s="97">
        <v>10</v>
      </c>
      <c r="D2436" s="98" t="s">
        <v>2960</v>
      </c>
      <c r="E2436" s="99">
        <v>42669</v>
      </c>
      <c r="F2436" s="99">
        <v>42672</v>
      </c>
      <c r="G2436" s="100">
        <f t="shared" ref="G2436:G2443" ca="1" si="7950">IF($N$1&gt;F2436,0,(F2436-$N$1))</f>
        <v>0</v>
      </c>
      <c r="H2436" s="96" t="s">
        <v>54</v>
      </c>
      <c r="I2436" s="96" t="s">
        <v>3367</v>
      </c>
      <c r="J2436" s="96" t="s">
        <v>3362</v>
      </c>
      <c r="K2436" s="101" t="str">
        <f t="shared" ref="K2436:K2443" ca="1" si="7951">IF(F2436=0,$L$3,(IF(G2436=0,$L$1,$L$2)))</f>
        <v>Completed</v>
      </c>
      <c r="L2436" s="97" t="s">
        <v>2592</v>
      </c>
      <c r="M2436" s="97" t="s">
        <v>58</v>
      </c>
      <c r="N2436" s="97" t="s">
        <v>108</v>
      </c>
      <c r="O2436" s="97" t="s">
        <v>109</v>
      </c>
      <c r="P2436" s="97" t="s">
        <v>100</v>
      </c>
      <c r="Q2436" s="97" t="s">
        <v>101</v>
      </c>
      <c r="R2436" s="102">
        <v>0.01</v>
      </c>
      <c r="S2436" s="102">
        <v>0.04</v>
      </c>
      <c r="T2436" s="103">
        <v>50000</v>
      </c>
      <c r="U2436" s="103">
        <v>60015</v>
      </c>
      <c r="V2436" s="101">
        <f t="shared" ref="V2436:V2443" si="7952">IF(U2436&gt;T2436,0,T2436-U2436)</f>
        <v>0</v>
      </c>
      <c r="W2436" s="101">
        <f t="shared" ref="W2436:W2443" si="7953">IF(U2436&gt;T2436,T2436,U2436)</f>
        <v>50000</v>
      </c>
      <c r="X2436" s="103">
        <v>1479</v>
      </c>
      <c r="Y2436" s="104">
        <f t="shared" ref="Y2436:Y2443" si="7954">X2436/U2436</f>
        <v>2.4643839040239941E-2</v>
      </c>
      <c r="Z2436" s="105">
        <f t="shared" ref="Z2436:Z2443" si="7955">AE2436/X2436</f>
        <v>1.4906558485463151</v>
      </c>
      <c r="AA2436" s="106">
        <f t="shared" ref="AA2436:AA2443" si="7956">IF(O2436="cpv",(T2436*R2436),(T2436/1000*R2436))</f>
        <v>500</v>
      </c>
      <c r="AB2436" s="107">
        <f t="shared" ref="AB2436:AB2443" si="7957">IF(O2436="cpv",(IF(V2436&gt;0,U2436*R2436,AA2436)),(IF(V2436&gt;0,U2436/1000*R2436,AA2436)))</f>
        <v>500</v>
      </c>
      <c r="AC2436" s="106">
        <f t="shared" ref="AC2436:AC2443" si="7958">AB2436-AA2436</f>
        <v>0</v>
      </c>
      <c r="AD2436" s="108">
        <f t="shared" ref="AD2436:AD2443" si="7959">IF(O2436="cpv",(T2436*S2436),(T2436/1000*S2436))</f>
        <v>2000</v>
      </c>
      <c r="AE2436" s="298">
        <v>2204.6799999999998</v>
      </c>
      <c r="AF2436" s="109">
        <f t="shared" ref="AF2436:AF2443" si="7960">AE2436-AD2436</f>
        <v>204.67999999999984</v>
      </c>
      <c r="AG2436" s="109">
        <v>0</v>
      </c>
      <c r="AH2436" s="765">
        <f t="shared" ref="AH2436:AH2443" si="7961">AE2436-AB2436-AG2436</f>
        <v>1704.6799999999998</v>
      </c>
      <c r="AI2436" s="110">
        <f t="shared" ref="AI2436:AI2443" si="7962">AH2436/AE2436</f>
        <v>0.7732097175100241</v>
      </c>
      <c r="AK2436"/>
    </row>
    <row r="2437" spans="1:37" ht="15.75" hidden="1" customHeight="1" thickBot="1" x14ac:dyDescent="0.3">
      <c r="A2437" s="156" t="s">
        <v>3366</v>
      </c>
      <c r="B2437" s="157">
        <v>2016</v>
      </c>
      <c r="C2437" s="157">
        <v>10</v>
      </c>
      <c r="D2437" s="342" t="s">
        <v>2960</v>
      </c>
      <c r="E2437" s="159">
        <v>42669</v>
      </c>
      <c r="F2437" s="159">
        <v>42672</v>
      </c>
      <c r="G2437" s="343">
        <f t="shared" ca="1" si="7950"/>
        <v>0</v>
      </c>
      <c r="H2437" s="156" t="s">
        <v>54</v>
      </c>
      <c r="I2437" s="156" t="s">
        <v>3367</v>
      </c>
      <c r="J2437" s="156" t="s">
        <v>3362</v>
      </c>
      <c r="K2437" s="344" t="str">
        <f t="shared" ca="1" si="7951"/>
        <v>Completed</v>
      </c>
      <c r="L2437" s="157" t="s">
        <v>2135</v>
      </c>
      <c r="M2437" s="157" t="s">
        <v>58</v>
      </c>
      <c r="N2437" s="157" t="s">
        <v>108</v>
      </c>
      <c r="O2437" s="157" t="s">
        <v>109</v>
      </c>
      <c r="P2437" s="157" t="s">
        <v>100</v>
      </c>
      <c r="Q2437" s="157" t="s">
        <v>101</v>
      </c>
      <c r="R2437" s="158">
        <v>0.01</v>
      </c>
      <c r="S2437" s="158">
        <v>0.04</v>
      </c>
      <c r="T2437" s="345">
        <v>35000</v>
      </c>
      <c r="U2437" s="345">
        <v>58</v>
      </c>
      <c r="V2437" s="344">
        <f t="shared" si="7952"/>
        <v>34942</v>
      </c>
      <c r="W2437" s="344">
        <f t="shared" si="7953"/>
        <v>58</v>
      </c>
      <c r="X2437" s="345"/>
      <c r="Y2437" s="346">
        <f t="shared" si="7954"/>
        <v>0</v>
      </c>
      <c r="Z2437" s="347" t="e">
        <f t="shared" si="7955"/>
        <v>#DIV/0!</v>
      </c>
      <c r="AA2437" s="348">
        <f t="shared" si="7956"/>
        <v>350</v>
      </c>
      <c r="AB2437" s="349">
        <f t="shared" si="7957"/>
        <v>0.57999999999999996</v>
      </c>
      <c r="AC2437" s="348">
        <f t="shared" si="7958"/>
        <v>-349.42</v>
      </c>
      <c r="AD2437" s="350">
        <f t="shared" si="7959"/>
        <v>1400</v>
      </c>
      <c r="AE2437" s="351">
        <f>IF((SUMIF($J$7:$J$1048576,J2437,$U$7:$U$1048576))&gt;(SUMIF($J$7:$J$1048576,J2437,$T$7:$T$1048576)),AD2437,(IF(O2437="cpv",(U2437*S2437),(U2437*S2437/1000))))</f>
        <v>2.3199999999999998</v>
      </c>
      <c r="AF2437" s="352">
        <f t="shared" si="7960"/>
        <v>-1397.68</v>
      </c>
      <c r="AG2437" s="352">
        <v>0</v>
      </c>
      <c r="AH2437" s="766">
        <f t="shared" si="7961"/>
        <v>1.7399999999999998</v>
      </c>
      <c r="AI2437" s="487">
        <f t="shared" si="7962"/>
        <v>0.75</v>
      </c>
      <c r="AK2437"/>
    </row>
    <row r="2438" spans="1:37" ht="15" hidden="1" customHeight="1" x14ac:dyDescent="0.3">
      <c r="A2438" s="96" t="s">
        <v>3368</v>
      </c>
      <c r="B2438" s="97">
        <v>2016</v>
      </c>
      <c r="C2438" s="97">
        <v>10</v>
      </c>
      <c r="D2438" s="98" t="s">
        <v>2960</v>
      </c>
      <c r="E2438" s="99">
        <v>42670</v>
      </c>
      <c r="F2438" s="99">
        <v>42673</v>
      </c>
      <c r="G2438" s="100">
        <f t="shared" ca="1" si="7950"/>
        <v>0</v>
      </c>
      <c r="H2438" s="96" t="s">
        <v>84</v>
      </c>
      <c r="I2438" s="96" t="s">
        <v>832</v>
      </c>
      <c r="J2438" s="96" t="s">
        <v>3372</v>
      </c>
      <c r="K2438" s="101" t="str">
        <f t="shared" ca="1" si="7951"/>
        <v>Completed</v>
      </c>
      <c r="L2438" s="97" t="s">
        <v>64</v>
      </c>
      <c r="M2438" s="97" t="s">
        <v>58</v>
      </c>
      <c r="N2438" s="97" t="s">
        <v>78</v>
      </c>
      <c r="O2438" s="97" t="s">
        <v>60</v>
      </c>
      <c r="P2438" s="97" t="s">
        <v>79</v>
      </c>
      <c r="Q2438" s="97" t="s">
        <v>79</v>
      </c>
      <c r="R2438" s="102">
        <v>2.5</v>
      </c>
      <c r="S2438" s="102">
        <v>4.25</v>
      </c>
      <c r="T2438" s="103">
        <v>600000</v>
      </c>
      <c r="U2438" s="103">
        <v>382162</v>
      </c>
      <c r="V2438" s="101">
        <f t="shared" si="7952"/>
        <v>217838</v>
      </c>
      <c r="W2438" s="101">
        <f t="shared" si="7953"/>
        <v>382162</v>
      </c>
      <c r="X2438" s="103">
        <v>4153</v>
      </c>
      <c r="Y2438" s="104">
        <f t="shared" si="7954"/>
        <v>1.0867119179824263E-2</v>
      </c>
      <c r="Z2438" s="105">
        <f t="shared" si="7955"/>
        <v>0.38085468336142558</v>
      </c>
      <c r="AA2438" s="106">
        <f t="shared" si="7956"/>
        <v>1500</v>
      </c>
      <c r="AB2438" s="107">
        <f t="shared" si="7957"/>
        <v>955.40499999999997</v>
      </c>
      <c r="AC2438" s="106">
        <f t="shared" si="7958"/>
        <v>-544.59500000000003</v>
      </c>
      <c r="AD2438" s="108">
        <f t="shared" si="7959"/>
        <v>2550</v>
      </c>
      <c r="AE2438" s="298">
        <v>1581.6895000000004</v>
      </c>
      <c r="AF2438" s="109">
        <f t="shared" si="7960"/>
        <v>-968.31049999999959</v>
      </c>
      <c r="AG2438" s="109">
        <v>0</v>
      </c>
      <c r="AH2438" s="765">
        <f t="shared" si="7961"/>
        <v>626.28450000000043</v>
      </c>
      <c r="AI2438" s="110">
        <f t="shared" si="7962"/>
        <v>0.39595919426663723</v>
      </c>
      <c r="AK2438"/>
    </row>
    <row r="2439" spans="1:37" ht="15" hidden="1" customHeight="1" x14ac:dyDescent="0.3">
      <c r="A2439" s="96" t="s">
        <v>3369</v>
      </c>
      <c r="B2439" s="97">
        <v>2016</v>
      </c>
      <c r="C2439" s="97">
        <v>10</v>
      </c>
      <c r="D2439" s="98" t="s">
        <v>2960</v>
      </c>
      <c r="E2439" s="99">
        <v>42670</v>
      </c>
      <c r="F2439" s="99">
        <v>42673</v>
      </c>
      <c r="G2439" s="100">
        <f t="shared" ca="1" si="7950"/>
        <v>0</v>
      </c>
      <c r="H2439" s="96" t="s">
        <v>84</v>
      </c>
      <c r="I2439" s="96" t="s">
        <v>832</v>
      </c>
      <c r="J2439" s="96" t="s">
        <v>3372</v>
      </c>
      <c r="K2439" s="101" t="str">
        <f t="shared" ca="1" si="7951"/>
        <v>Completed</v>
      </c>
      <c r="L2439" s="97" t="s">
        <v>82</v>
      </c>
      <c r="M2439" s="97" t="s">
        <v>58</v>
      </c>
      <c r="N2439" s="97" t="s">
        <v>78</v>
      </c>
      <c r="O2439" s="97" t="s">
        <v>60</v>
      </c>
      <c r="P2439" s="97" t="s">
        <v>79</v>
      </c>
      <c r="Q2439" s="97" t="s">
        <v>79</v>
      </c>
      <c r="R2439" s="102">
        <v>0.5</v>
      </c>
      <c r="S2439" s="102">
        <v>4.25</v>
      </c>
      <c r="T2439" s="103">
        <v>600000</v>
      </c>
      <c r="U2439" s="103">
        <v>409009</v>
      </c>
      <c r="V2439" s="101">
        <f t="shared" si="7952"/>
        <v>190991</v>
      </c>
      <c r="W2439" s="101">
        <f t="shared" si="7953"/>
        <v>409009</v>
      </c>
      <c r="X2439" s="103"/>
      <c r="Y2439" s="104">
        <f t="shared" si="7954"/>
        <v>0</v>
      </c>
      <c r="Z2439" s="105" t="e">
        <f t="shared" si="7955"/>
        <v>#DIV/0!</v>
      </c>
      <c r="AA2439" s="106">
        <f t="shared" si="7956"/>
        <v>300</v>
      </c>
      <c r="AB2439" s="107">
        <f t="shared" si="7957"/>
        <v>204.50450000000001</v>
      </c>
      <c r="AC2439" s="106">
        <f t="shared" si="7958"/>
        <v>-95.495499999999993</v>
      </c>
      <c r="AD2439" s="108">
        <f t="shared" si="7959"/>
        <v>2550</v>
      </c>
      <c r="AE2439" s="298">
        <f>IF((SUMIF($J$7:$J$1048576,J2439,$U$7:$U$1048576))&gt;(SUMIF($J$7:$J$1048576,J2439,$T$7:$T$1048576)),AD2439,(IF(O2439="cpv",(U2439*S2439),(U2439*S2439/1000))))</f>
        <v>1738.2882500000001</v>
      </c>
      <c r="AF2439" s="109">
        <f t="shared" si="7960"/>
        <v>-811.71174999999994</v>
      </c>
      <c r="AG2439" s="109">
        <v>0</v>
      </c>
      <c r="AH2439" s="765">
        <f t="shared" si="7961"/>
        <v>1533.7837500000001</v>
      </c>
      <c r="AI2439" s="110">
        <f t="shared" si="7962"/>
        <v>0.88235294117647056</v>
      </c>
      <c r="AK2439"/>
    </row>
    <row r="2440" spans="1:37" ht="15" hidden="1" customHeight="1" x14ac:dyDescent="0.3">
      <c r="A2440" s="96" t="s">
        <v>3370</v>
      </c>
      <c r="B2440" s="97">
        <v>2016</v>
      </c>
      <c r="C2440" s="97">
        <v>10</v>
      </c>
      <c r="D2440" s="98" t="s">
        <v>2960</v>
      </c>
      <c r="E2440" s="99">
        <v>42670</v>
      </c>
      <c r="F2440" s="99">
        <v>42673</v>
      </c>
      <c r="G2440" s="100">
        <f t="shared" ca="1" si="7950"/>
        <v>0</v>
      </c>
      <c r="H2440" s="96" t="s">
        <v>84</v>
      </c>
      <c r="I2440" s="96" t="s">
        <v>832</v>
      </c>
      <c r="J2440" s="96" t="s">
        <v>3372</v>
      </c>
      <c r="K2440" s="101" t="str">
        <f t="shared" ca="1" si="7951"/>
        <v>Completed</v>
      </c>
      <c r="L2440" s="97" t="s">
        <v>2135</v>
      </c>
      <c r="M2440" s="97" t="s">
        <v>58</v>
      </c>
      <c r="N2440" s="97" t="s">
        <v>78</v>
      </c>
      <c r="O2440" s="97" t="s">
        <v>60</v>
      </c>
      <c r="P2440" s="97" t="s">
        <v>79</v>
      </c>
      <c r="Q2440" s="97" t="s">
        <v>79</v>
      </c>
      <c r="R2440" s="102">
        <v>2.5</v>
      </c>
      <c r="S2440" s="102">
        <v>4.25</v>
      </c>
      <c r="T2440" s="103">
        <v>350000</v>
      </c>
      <c r="U2440" s="103">
        <v>350029</v>
      </c>
      <c r="V2440" s="101">
        <f t="shared" si="7952"/>
        <v>0</v>
      </c>
      <c r="W2440" s="101">
        <f t="shared" si="7953"/>
        <v>350000</v>
      </c>
      <c r="X2440" s="103">
        <v>6085</v>
      </c>
      <c r="Y2440" s="104">
        <f t="shared" si="7954"/>
        <v>1.7384273874450403E-2</v>
      </c>
      <c r="Z2440" s="105">
        <f t="shared" si="7955"/>
        <v>0.24447382908792115</v>
      </c>
      <c r="AA2440" s="106">
        <f t="shared" si="7956"/>
        <v>875</v>
      </c>
      <c r="AB2440" s="107">
        <f t="shared" si="7957"/>
        <v>875</v>
      </c>
      <c r="AC2440" s="106">
        <f t="shared" si="7958"/>
        <v>0</v>
      </c>
      <c r="AD2440" s="108">
        <f t="shared" si="7959"/>
        <v>1487.5</v>
      </c>
      <c r="AE2440" s="298">
        <f>IF((SUMIF($J$7:$J$1048576,J2440,$U$7:$U$1048576))&gt;(SUMIF($J$7:$J$1048576,J2440,$T$7:$T$1048576)),AD2440,(IF(O2440="cpv",(U2440*S2440),(U2440*S2440/1000))))</f>
        <v>1487.6232500000001</v>
      </c>
      <c r="AF2440" s="109">
        <f t="shared" si="7960"/>
        <v>0.12325000000009823</v>
      </c>
      <c r="AG2440" s="109">
        <v>0</v>
      </c>
      <c r="AH2440" s="765">
        <f t="shared" si="7961"/>
        <v>612.6232500000001</v>
      </c>
      <c r="AI2440" s="110">
        <f t="shared" si="7962"/>
        <v>0.41181344134007053</v>
      </c>
      <c r="AK2440"/>
    </row>
    <row r="2441" spans="1:37" ht="15" hidden="1" customHeight="1" thickBot="1" x14ac:dyDescent="0.3">
      <c r="A2441" s="328" t="s">
        <v>3371</v>
      </c>
      <c r="B2441" s="324">
        <v>2016</v>
      </c>
      <c r="C2441" s="324">
        <v>10</v>
      </c>
      <c r="D2441" s="325" t="s">
        <v>2960</v>
      </c>
      <c r="E2441" s="326">
        <v>42670</v>
      </c>
      <c r="F2441" s="326">
        <v>42673</v>
      </c>
      <c r="G2441" s="327">
        <f t="shared" ca="1" si="7950"/>
        <v>0</v>
      </c>
      <c r="H2441" s="328" t="s">
        <v>84</v>
      </c>
      <c r="I2441" s="328" t="s">
        <v>832</v>
      </c>
      <c r="J2441" s="328" t="s">
        <v>3372</v>
      </c>
      <c r="K2441" s="329" t="str">
        <f t="shared" ca="1" si="7951"/>
        <v>Completed</v>
      </c>
      <c r="L2441" s="324" t="s">
        <v>77</v>
      </c>
      <c r="M2441" s="324" t="s">
        <v>58</v>
      </c>
      <c r="N2441" s="324" t="s">
        <v>78</v>
      </c>
      <c r="O2441" s="324" t="s">
        <v>60</v>
      </c>
      <c r="P2441" s="324" t="s">
        <v>79</v>
      </c>
      <c r="Q2441" s="324" t="s">
        <v>79</v>
      </c>
      <c r="R2441" s="330">
        <v>1.25</v>
      </c>
      <c r="S2441" s="330">
        <v>4.25</v>
      </c>
      <c r="T2441" s="331">
        <v>200000</v>
      </c>
      <c r="U2441" s="331">
        <v>203028</v>
      </c>
      <c r="V2441" s="329">
        <f t="shared" si="7952"/>
        <v>0</v>
      </c>
      <c r="W2441" s="329">
        <f t="shared" si="7953"/>
        <v>200000</v>
      </c>
      <c r="X2441" s="331">
        <v>1944</v>
      </c>
      <c r="Y2441" s="332">
        <f t="shared" si="7954"/>
        <v>9.5750339854601338E-3</v>
      </c>
      <c r="Z2441" s="333">
        <f t="shared" si="7955"/>
        <v>0.44386265432098765</v>
      </c>
      <c r="AA2441" s="334">
        <f t="shared" si="7956"/>
        <v>250</v>
      </c>
      <c r="AB2441" s="335">
        <f t="shared" si="7957"/>
        <v>250</v>
      </c>
      <c r="AC2441" s="334">
        <f t="shared" si="7958"/>
        <v>0</v>
      </c>
      <c r="AD2441" s="336">
        <f t="shared" si="7959"/>
        <v>850</v>
      </c>
      <c r="AE2441" s="337">
        <f>IF((SUMIF($J$7:$J$1048576,J2441,$U$7:$U$1048576))&gt;(SUMIF($J$7:$J$1048576,J2441,$T$7:$T$1048576)),AD2441,(IF(O2441="cpv",(U2441*S2441),(U2441*S2441/1000))))</f>
        <v>862.86900000000003</v>
      </c>
      <c r="AF2441" s="338">
        <f t="shared" si="7960"/>
        <v>12.869000000000028</v>
      </c>
      <c r="AG2441" s="338">
        <v>0</v>
      </c>
      <c r="AH2441" s="580">
        <f t="shared" si="7961"/>
        <v>612.86900000000003</v>
      </c>
      <c r="AI2441" s="339">
        <f t="shared" si="7962"/>
        <v>0.71026888206668681</v>
      </c>
      <c r="AK2441"/>
    </row>
    <row r="2442" spans="1:37" ht="15" hidden="1" customHeight="1" x14ac:dyDescent="0.3">
      <c r="A2442" s="115" t="s">
        <v>3373</v>
      </c>
      <c r="B2442" s="111">
        <v>2016</v>
      </c>
      <c r="C2442" s="111">
        <v>10</v>
      </c>
      <c r="D2442" s="112" t="s">
        <v>2960</v>
      </c>
      <c r="E2442" s="113">
        <v>42671</v>
      </c>
      <c r="F2442" s="113">
        <v>42674</v>
      </c>
      <c r="G2442" s="114">
        <f t="shared" ca="1" si="7950"/>
        <v>0</v>
      </c>
      <c r="H2442" s="115" t="s">
        <v>54</v>
      </c>
      <c r="I2442" s="115" t="s">
        <v>115</v>
      </c>
      <c r="J2442" s="115" t="s">
        <v>3377</v>
      </c>
      <c r="K2442" s="116" t="str">
        <f t="shared" ca="1" si="7951"/>
        <v>Completed</v>
      </c>
      <c r="L2442" s="111" t="s">
        <v>82</v>
      </c>
      <c r="M2442" s="111" t="s">
        <v>58</v>
      </c>
      <c r="N2442" s="111" t="s">
        <v>78</v>
      </c>
      <c r="O2442" s="111" t="s">
        <v>60</v>
      </c>
      <c r="P2442" s="111" t="s">
        <v>79</v>
      </c>
      <c r="Q2442" s="111" t="s">
        <v>79</v>
      </c>
      <c r="R2442" s="117">
        <v>0.5</v>
      </c>
      <c r="S2442" s="117">
        <v>4.25</v>
      </c>
      <c r="T2442" s="118">
        <v>500000</v>
      </c>
      <c r="U2442" s="118">
        <v>500000</v>
      </c>
      <c r="V2442" s="116">
        <f t="shared" si="7952"/>
        <v>0</v>
      </c>
      <c r="W2442" s="116">
        <f t="shared" si="7953"/>
        <v>500000</v>
      </c>
      <c r="X2442" s="118"/>
      <c r="Y2442" s="119">
        <f t="shared" si="7954"/>
        <v>0</v>
      </c>
      <c r="Z2442" s="120" t="e">
        <f t="shared" si="7955"/>
        <v>#DIV/0!</v>
      </c>
      <c r="AA2442" s="121">
        <f t="shared" si="7956"/>
        <v>250</v>
      </c>
      <c r="AB2442" s="122">
        <f t="shared" si="7957"/>
        <v>250</v>
      </c>
      <c r="AC2442" s="121">
        <f t="shared" si="7958"/>
        <v>0</v>
      </c>
      <c r="AD2442" s="123">
        <f t="shared" si="7959"/>
        <v>2125</v>
      </c>
      <c r="AE2442" s="293">
        <v>1815.7984999999999</v>
      </c>
      <c r="AF2442" s="124">
        <f t="shared" si="7960"/>
        <v>-309.20150000000012</v>
      </c>
      <c r="AG2442" s="124">
        <v>0</v>
      </c>
      <c r="AH2442" s="764">
        <f t="shared" si="7961"/>
        <v>1565.7984999999999</v>
      </c>
      <c r="AI2442" s="125">
        <f t="shared" si="7962"/>
        <v>0.86231952499134679</v>
      </c>
      <c r="AK2442"/>
    </row>
    <row r="2443" spans="1:37" ht="15" hidden="1" customHeight="1" x14ac:dyDescent="0.3">
      <c r="A2443" s="96" t="s">
        <v>3374</v>
      </c>
      <c r="B2443" s="97">
        <v>2016</v>
      </c>
      <c r="C2443" s="97">
        <v>10</v>
      </c>
      <c r="D2443" s="98" t="s">
        <v>2960</v>
      </c>
      <c r="E2443" s="99">
        <v>42671</v>
      </c>
      <c r="F2443" s="99">
        <v>42674</v>
      </c>
      <c r="G2443" s="100">
        <f t="shared" ca="1" si="7950"/>
        <v>0</v>
      </c>
      <c r="H2443" s="96" t="s">
        <v>54</v>
      </c>
      <c r="I2443" s="96" t="s">
        <v>115</v>
      </c>
      <c r="J2443" s="96" t="s">
        <v>3377</v>
      </c>
      <c r="K2443" s="101" t="str">
        <f t="shared" ca="1" si="7951"/>
        <v>Completed</v>
      </c>
      <c r="L2443" s="97" t="s">
        <v>64</v>
      </c>
      <c r="M2443" s="97" t="s">
        <v>58</v>
      </c>
      <c r="N2443" s="97" t="s">
        <v>78</v>
      </c>
      <c r="O2443" s="97" t="s">
        <v>60</v>
      </c>
      <c r="P2443" s="97" t="s">
        <v>79</v>
      </c>
      <c r="Q2443" s="97" t="s">
        <v>79</v>
      </c>
      <c r="R2443" s="102">
        <v>2.5</v>
      </c>
      <c r="S2443" s="102">
        <v>4.25</v>
      </c>
      <c r="T2443" s="103">
        <v>400000</v>
      </c>
      <c r="U2443" s="103">
        <v>356210</v>
      </c>
      <c r="V2443" s="101">
        <f t="shared" si="7952"/>
        <v>43790</v>
      </c>
      <c r="W2443" s="101">
        <f t="shared" si="7953"/>
        <v>356210</v>
      </c>
      <c r="X2443" s="103">
        <v>3849</v>
      </c>
      <c r="Y2443" s="104">
        <f t="shared" si="7954"/>
        <v>1.0805423766879088E-2</v>
      </c>
      <c r="Z2443" s="105">
        <f t="shared" si="7955"/>
        <v>0.39332099246557545</v>
      </c>
      <c r="AA2443" s="106">
        <f t="shared" si="7956"/>
        <v>1000</v>
      </c>
      <c r="AB2443" s="107">
        <f t="shared" si="7957"/>
        <v>890.52499999999998</v>
      </c>
      <c r="AC2443" s="106">
        <f t="shared" si="7958"/>
        <v>-109.47500000000002</v>
      </c>
      <c r="AD2443" s="108">
        <f t="shared" si="7959"/>
        <v>1700</v>
      </c>
      <c r="AE2443" s="298">
        <f>IF((SUMIF($J$7:$J$1048576,J2443,$U$7:$U$1048576))&gt;(SUMIF($J$7:$J$1048576,J2443,$T$7:$T$1048576)),AD2443,(IF(O2443="cpv",(U2443*S2443),(U2443*S2443/1000))))</f>
        <v>1513.8924999999999</v>
      </c>
      <c r="AF2443" s="109">
        <f t="shared" si="7960"/>
        <v>-186.10750000000007</v>
      </c>
      <c r="AG2443" s="109">
        <v>0</v>
      </c>
      <c r="AH2443" s="765">
        <f t="shared" si="7961"/>
        <v>623.36749999999995</v>
      </c>
      <c r="AI2443" s="110">
        <f t="shared" si="7962"/>
        <v>0.41176470588235292</v>
      </c>
      <c r="AK2443"/>
    </row>
    <row r="2444" spans="1:37" ht="15" hidden="1" customHeight="1" x14ac:dyDescent="0.3">
      <c r="A2444" s="96" t="s">
        <v>3375</v>
      </c>
      <c r="B2444" s="97">
        <v>2016</v>
      </c>
      <c r="C2444" s="97">
        <v>10</v>
      </c>
      <c r="D2444" s="98" t="s">
        <v>2960</v>
      </c>
      <c r="E2444" s="99">
        <v>42671</v>
      </c>
      <c r="F2444" s="99">
        <v>42674</v>
      </c>
      <c r="G2444" s="100">
        <f t="shared" ref="G2444:G2451" ca="1" si="7963">IF($N$1&gt;F2444,0,(F2444-$N$1))</f>
        <v>0</v>
      </c>
      <c r="H2444" s="96" t="s">
        <v>54</v>
      </c>
      <c r="I2444" s="96" t="s">
        <v>115</v>
      </c>
      <c r="J2444" s="96" t="s">
        <v>3377</v>
      </c>
      <c r="K2444" s="101" t="str">
        <f t="shared" ref="K2444:K2451" ca="1" si="7964">IF(F2444=0,$L$3,(IF(G2444=0,$L$1,$L$2)))</f>
        <v>Completed</v>
      </c>
      <c r="L2444" s="97" t="s">
        <v>2135</v>
      </c>
      <c r="M2444" s="97" t="s">
        <v>58</v>
      </c>
      <c r="N2444" s="97" t="s">
        <v>78</v>
      </c>
      <c r="O2444" s="97" t="s">
        <v>60</v>
      </c>
      <c r="P2444" s="97" t="s">
        <v>79</v>
      </c>
      <c r="Q2444" s="97" t="s">
        <v>79</v>
      </c>
      <c r="R2444" s="102">
        <v>2.5</v>
      </c>
      <c r="S2444" s="102">
        <v>4.25</v>
      </c>
      <c r="T2444" s="103">
        <v>350000</v>
      </c>
      <c r="U2444" s="103">
        <v>350035</v>
      </c>
      <c r="V2444" s="101">
        <f t="shared" ref="V2444:V2451" si="7965">IF(U2444&gt;T2444,0,T2444-U2444)</f>
        <v>0</v>
      </c>
      <c r="W2444" s="101">
        <f t="shared" ref="W2444:W2451" si="7966">IF(U2444&gt;T2444,T2444,U2444)</f>
        <v>350000</v>
      </c>
      <c r="X2444" s="103">
        <v>5273</v>
      </c>
      <c r="Y2444" s="104">
        <f t="shared" ref="Y2444:Y2451" si="7967">X2444/U2444</f>
        <v>1.5064207864927792E-2</v>
      </c>
      <c r="Z2444" s="105">
        <f t="shared" ref="Z2444:Z2451" si="7968">AE2444/X2444</f>
        <v>0.2821256874644415</v>
      </c>
      <c r="AA2444" s="106">
        <f t="shared" ref="AA2444:AA2451" si="7969">IF(O2444="cpv",(T2444*R2444),(T2444/1000*R2444))</f>
        <v>875</v>
      </c>
      <c r="AB2444" s="107">
        <f t="shared" ref="AB2444:AB2451" si="7970">IF(O2444="cpv",(IF(V2444&gt;0,U2444*R2444,AA2444)),(IF(V2444&gt;0,U2444/1000*R2444,AA2444)))</f>
        <v>875</v>
      </c>
      <c r="AC2444" s="106">
        <f t="shared" ref="AC2444:AC2451" si="7971">AB2444-AA2444</f>
        <v>0</v>
      </c>
      <c r="AD2444" s="108">
        <f t="shared" ref="AD2444:AD2451" si="7972">IF(O2444="cpv",(T2444*S2444),(T2444/1000*S2444))</f>
        <v>1487.5</v>
      </c>
      <c r="AE2444" s="298">
        <f>IF((SUMIF($J$7:$J$1048576,J2444,$U$7:$U$1048576))&gt;(SUMIF($J$7:$J$1048576,J2444,$T$7:$T$1048576)),AD2444,(IF(O2444="cpv",(U2444*S2444),(U2444*S2444/1000))))</f>
        <v>1487.6487500000001</v>
      </c>
      <c r="AF2444" s="109">
        <f t="shared" ref="AF2444:AF2451" si="7973">AE2444-AD2444</f>
        <v>0.14875000000006366</v>
      </c>
      <c r="AG2444" s="109">
        <v>0</v>
      </c>
      <c r="AH2444" s="765">
        <f t="shared" ref="AH2444:AH2451" si="7974">AE2444-AB2444-AG2444</f>
        <v>612.64875000000006</v>
      </c>
      <c r="AI2444" s="110">
        <f t="shared" ref="AI2444:AI2451" si="7975">AH2444/AE2444</f>
        <v>0.41182352352999996</v>
      </c>
      <c r="AK2444"/>
    </row>
    <row r="2445" spans="1:37" ht="15.75" hidden="1" customHeight="1" thickBot="1" x14ac:dyDescent="0.3">
      <c r="A2445" s="156" t="s">
        <v>3376</v>
      </c>
      <c r="B2445" s="157">
        <v>2016</v>
      </c>
      <c r="C2445" s="157">
        <v>10</v>
      </c>
      <c r="D2445" s="342" t="s">
        <v>2960</v>
      </c>
      <c r="E2445" s="159">
        <v>42671</v>
      </c>
      <c r="F2445" s="159">
        <v>42674</v>
      </c>
      <c r="G2445" s="343">
        <f t="shared" ca="1" si="7963"/>
        <v>0</v>
      </c>
      <c r="H2445" s="156" t="s">
        <v>54</v>
      </c>
      <c r="I2445" s="156" t="s">
        <v>115</v>
      </c>
      <c r="J2445" s="156" t="s">
        <v>3377</v>
      </c>
      <c r="K2445" s="344" t="str">
        <f t="shared" ca="1" si="7964"/>
        <v>Completed</v>
      </c>
      <c r="L2445" s="157" t="s">
        <v>57</v>
      </c>
      <c r="M2445" s="157" t="s">
        <v>58</v>
      </c>
      <c r="N2445" s="157" t="s">
        <v>78</v>
      </c>
      <c r="O2445" s="157" t="s">
        <v>60</v>
      </c>
      <c r="P2445" s="157" t="s">
        <v>79</v>
      </c>
      <c r="Q2445" s="157" t="s">
        <v>79</v>
      </c>
      <c r="R2445" s="158">
        <v>2.5</v>
      </c>
      <c r="S2445" s="158">
        <v>4.25</v>
      </c>
      <c r="T2445" s="345">
        <v>300000</v>
      </c>
      <c r="U2445" s="345">
        <v>278273</v>
      </c>
      <c r="V2445" s="344">
        <f t="shared" si="7965"/>
        <v>21727</v>
      </c>
      <c r="W2445" s="344">
        <f t="shared" si="7966"/>
        <v>278273</v>
      </c>
      <c r="X2445" s="345">
        <v>2708</v>
      </c>
      <c r="Y2445" s="346">
        <f t="shared" si="7967"/>
        <v>9.7314507695680143E-3</v>
      </c>
      <c r="Z2445" s="347">
        <f t="shared" si="7968"/>
        <v>0.43672830502215654</v>
      </c>
      <c r="AA2445" s="348">
        <f t="shared" si="7969"/>
        <v>750</v>
      </c>
      <c r="AB2445" s="349">
        <f t="shared" si="7970"/>
        <v>695.68250000000012</v>
      </c>
      <c r="AC2445" s="348">
        <f t="shared" si="7971"/>
        <v>-54.317499999999882</v>
      </c>
      <c r="AD2445" s="350">
        <f t="shared" si="7972"/>
        <v>1275</v>
      </c>
      <c r="AE2445" s="351">
        <f>IF((SUMIF($J$7:$J$1048576,J2445,$U$7:$U$1048576))&gt;(SUMIF($J$7:$J$1048576,J2445,$T$7:$T$1048576)),AD2445,(IF(O2445="cpv",(U2445*S2445),(U2445*S2445/1000))))</f>
        <v>1182.6602499999999</v>
      </c>
      <c r="AF2445" s="352">
        <f t="shared" si="7973"/>
        <v>-92.339750000000095</v>
      </c>
      <c r="AG2445" s="352">
        <v>0</v>
      </c>
      <c r="AH2445" s="766">
        <f t="shared" si="7974"/>
        <v>486.97774999999979</v>
      </c>
      <c r="AI2445" s="487">
        <f t="shared" si="7975"/>
        <v>0.41176470588235281</v>
      </c>
      <c r="AK2445"/>
    </row>
    <row r="2446" spans="1:37" ht="15" hidden="1" customHeight="1" thickBot="1" x14ac:dyDescent="0.3">
      <c r="A2446" s="328" t="s">
        <v>3378</v>
      </c>
      <c r="B2446" s="324">
        <v>2016</v>
      </c>
      <c r="C2446" s="324">
        <v>10</v>
      </c>
      <c r="D2446" s="325" t="s">
        <v>2960</v>
      </c>
      <c r="E2446" s="326">
        <v>42671</v>
      </c>
      <c r="F2446" s="326">
        <v>42704</v>
      </c>
      <c r="G2446" s="327">
        <f t="shared" ca="1" si="7963"/>
        <v>0</v>
      </c>
      <c r="H2446" s="328" t="s">
        <v>54</v>
      </c>
      <c r="I2446" s="328" t="s">
        <v>111</v>
      </c>
      <c r="J2446" s="328" t="s">
        <v>3379</v>
      </c>
      <c r="K2446" s="329" t="str">
        <f t="shared" ca="1" si="7964"/>
        <v>Completed</v>
      </c>
      <c r="L2446" s="324" t="s">
        <v>2120</v>
      </c>
      <c r="M2446" s="324" t="s">
        <v>58</v>
      </c>
      <c r="N2446" s="324" t="s">
        <v>108</v>
      </c>
      <c r="O2446" s="324" t="s">
        <v>109</v>
      </c>
      <c r="P2446" s="324" t="s">
        <v>100</v>
      </c>
      <c r="Q2446" s="324" t="s">
        <v>101</v>
      </c>
      <c r="R2446" s="330">
        <v>0.01</v>
      </c>
      <c r="S2446" s="330">
        <v>0.04</v>
      </c>
      <c r="T2446" s="331">
        <v>25000</v>
      </c>
      <c r="U2446" s="331">
        <v>6580</v>
      </c>
      <c r="V2446" s="329">
        <f t="shared" si="7965"/>
        <v>18420</v>
      </c>
      <c r="W2446" s="329">
        <f t="shared" si="7966"/>
        <v>6580</v>
      </c>
      <c r="X2446" s="331"/>
      <c r="Y2446" s="332">
        <f t="shared" si="7967"/>
        <v>0</v>
      </c>
      <c r="Z2446" s="333" t="e">
        <f t="shared" si="7968"/>
        <v>#DIV/0!</v>
      </c>
      <c r="AA2446" s="334">
        <f t="shared" si="7969"/>
        <v>250</v>
      </c>
      <c r="AB2446" s="335">
        <f t="shared" si="7970"/>
        <v>65.8</v>
      </c>
      <c r="AC2446" s="334">
        <f t="shared" si="7971"/>
        <v>-184.2</v>
      </c>
      <c r="AD2446" s="336">
        <f t="shared" si="7972"/>
        <v>1000</v>
      </c>
      <c r="AE2446" s="337">
        <v>274</v>
      </c>
      <c r="AF2446" s="338">
        <f t="shared" si="7973"/>
        <v>-726</v>
      </c>
      <c r="AG2446" s="338">
        <v>0</v>
      </c>
      <c r="AH2446" s="580">
        <f t="shared" si="7974"/>
        <v>208.2</v>
      </c>
      <c r="AI2446" s="339">
        <f t="shared" si="7975"/>
        <v>0.75985401459854007</v>
      </c>
      <c r="AK2446"/>
    </row>
    <row r="2447" spans="1:37" ht="15" hidden="1" customHeight="1" x14ac:dyDescent="0.3">
      <c r="A2447" s="115" t="s">
        <v>3381</v>
      </c>
      <c r="B2447" s="111">
        <v>2016</v>
      </c>
      <c r="C2447" s="111">
        <v>10</v>
      </c>
      <c r="D2447" s="112" t="s">
        <v>2960</v>
      </c>
      <c r="E2447" s="113">
        <v>42671</v>
      </c>
      <c r="F2447" s="113">
        <v>42673</v>
      </c>
      <c r="G2447" s="114">
        <f t="shared" ca="1" si="7963"/>
        <v>0</v>
      </c>
      <c r="H2447" s="115" t="s">
        <v>74</v>
      </c>
      <c r="I2447" s="115" t="s">
        <v>75</v>
      </c>
      <c r="J2447" s="115" t="s">
        <v>3380</v>
      </c>
      <c r="K2447" s="116" t="str">
        <f t="shared" ca="1" si="7964"/>
        <v>Completed</v>
      </c>
      <c r="L2447" s="111" t="s">
        <v>82</v>
      </c>
      <c r="M2447" s="111" t="s">
        <v>58</v>
      </c>
      <c r="N2447" s="111" t="s">
        <v>78</v>
      </c>
      <c r="O2447" s="111" t="s">
        <v>60</v>
      </c>
      <c r="P2447" s="111" t="s">
        <v>79</v>
      </c>
      <c r="Q2447" s="111" t="s">
        <v>79</v>
      </c>
      <c r="R2447" s="117">
        <v>0.5</v>
      </c>
      <c r="S2447" s="117">
        <v>4.5</v>
      </c>
      <c r="T2447" s="118">
        <v>850000</v>
      </c>
      <c r="U2447" s="118">
        <v>19105</v>
      </c>
      <c r="V2447" s="116">
        <f t="shared" si="7965"/>
        <v>830895</v>
      </c>
      <c r="W2447" s="116">
        <f t="shared" si="7966"/>
        <v>19105</v>
      </c>
      <c r="X2447" s="118">
        <v>81</v>
      </c>
      <c r="Y2447" s="119">
        <f t="shared" si="7967"/>
        <v>4.2397278199424234E-3</v>
      </c>
      <c r="Z2447" s="120">
        <f t="shared" si="7968"/>
        <v>1.0613888888888889</v>
      </c>
      <c r="AA2447" s="121">
        <f t="shared" si="7969"/>
        <v>425</v>
      </c>
      <c r="AB2447" s="122">
        <f t="shared" si="7970"/>
        <v>9.5525000000000002</v>
      </c>
      <c r="AC2447" s="121">
        <f t="shared" si="7971"/>
        <v>-415.44749999999999</v>
      </c>
      <c r="AD2447" s="123">
        <f t="shared" si="7972"/>
        <v>3825</v>
      </c>
      <c r="AE2447" s="293">
        <f>IF((SUMIF($J$7:$J$1048576,J2447,$U$7:$U$1048576))&gt;(SUMIF($J$7:$J$1048576,J2447,$T$7:$T$1048576)),AD2447,(IF(O2447="cpv",(U2447*S2447),(U2447*S2447/1000))))</f>
        <v>85.972499999999997</v>
      </c>
      <c r="AF2447" s="124">
        <f t="shared" si="7973"/>
        <v>-3739.0275000000001</v>
      </c>
      <c r="AG2447" s="124">
        <v>0</v>
      </c>
      <c r="AH2447" s="764">
        <f t="shared" si="7974"/>
        <v>76.42</v>
      </c>
      <c r="AI2447" s="125">
        <f t="shared" si="7975"/>
        <v>0.88888888888888895</v>
      </c>
      <c r="AK2447"/>
    </row>
    <row r="2448" spans="1:37" ht="15" hidden="1" customHeight="1" x14ac:dyDescent="0.3">
      <c r="A2448" s="96" t="s">
        <v>3382</v>
      </c>
      <c r="B2448" s="97">
        <v>2016</v>
      </c>
      <c r="C2448" s="97">
        <v>10</v>
      </c>
      <c r="D2448" s="98" t="s">
        <v>2960</v>
      </c>
      <c r="E2448" s="99">
        <v>42671</v>
      </c>
      <c r="F2448" s="99">
        <v>42673</v>
      </c>
      <c r="G2448" s="100">
        <f t="shared" ca="1" si="7963"/>
        <v>0</v>
      </c>
      <c r="H2448" s="96" t="s">
        <v>74</v>
      </c>
      <c r="I2448" s="96" t="s">
        <v>75</v>
      </c>
      <c r="J2448" s="96" t="s">
        <v>3380</v>
      </c>
      <c r="K2448" s="101" t="str">
        <f t="shared" ca="1" si="7964"/>
        <v>Completed</v>
      </c>
      <c r="L2448" s="97" t="s">
        <v>64</v>
      </c>
      <c r="M2448" s="97" t="s">
        <v>58</v>
      </c>
      <c r="N2448" s="97" t="s">
        <v>78</v>
      </c>
      <c r="O2448" s="97" t="s">
        <v>60</v>
      </c>
      <c r="P2448" s="97" t="s">
        <v>79</v>
      </c>
      <c r="Q2448" s="97" t="s">
        <v>79</v>
      </c>
      <c r="R2448" s="102">
        <v>2.5</v>
      </c>
      <c r="S2448" s="102">
        <v>4.5</v>
      </c>
      <c r="T2448" s="103">
        <v>650000</v>
      </c>
      <c r="U2448" s="103">
        <v>330732</v>
      </c>
      <c r="V2448" s="101">
        <f t="shared" si="7965"/>
        <v>319268</v>
      </c>
      <c r="W2448" s="101">
        <f t="shared" si="7966"/>
        <v>330732</v>
      </c>
      <c r="X2448" s="103">
        <v>2274</v>
      </c>
      <c r="Y2448" s="104">
        <f t="shared" si="7967"/>
        <v>6.8756576321613878E-3</v>
      </c>
      <c r="Z2448" s="105">
        <f t="shared" si="7968"/>
        <v>0.65446833773087099</v>
      </c>
      <c r="AA2448" s="106">
        <f t="shared" si="7969"/>
        <v>1625</v>
      </c>
      <c r="AB2448" s="107">
        <f t="shared" si="7970"/>
        <v>826.83</v>
      </c>
      <c r="AC2448" s="106">
        <f t="shared" si="7971"/>
        <v>-798.17</v>
      </c>
      <c r="AD2448" s="108">
        <f t="shared" si="7972"/>
        <v>2925</v>
      </c>
      <c r="AE2448" s="298">
        <v>1488.2610000000006</v>
      </c>
      <c r="AF2448" s="109">
        <f t="shared" si="7973"/>
        <v>-1436.7389999999994</v>
      </c>
      <c r="AG2448" s="109">
        <v>0</v>
      </c>
      <c r="AH2448" s="765">
        <f t="shared" si="7974"/>
        <v>661.43100000000061</v>
      </c>
      <c r="AI2448" s="110">
        <f t="shared" si="7975"/>
        <v>0.44443212581664127</v>
      </c>
      <c r="AK2448"/>
    </row>
    <row r="2449" spans="1:37" ht="15" hidden="1" customHeight="1" x14ac:dyDescent="0.3">
      <c r="A2449" s="96" t="s">
        <v>3383</v>
      </c>
      <c r="B2449" s="97">
        <v>2016</v>
      </c>
      <c r="C2449" s="97">
        <v>10</v>
      </c>
      <c r="D2449" s="98" t="s">
        <v>2960</v>
      </c>
      <c r="E2449" s="99">
        <v>42671</v>
      </c>
      <c r="F2449" s="99">
        <v>42673</v>
      </c>
      <c r="G2449" s="100">
        <f t="shared" ca="1" si="7963"/>
        <v>0</v>
      </c>
      <c r="H2449" s="96" t="s">
        <v>74</v>
      </c>
      <c r="I2449" s="96" t="s">
        <v>75</v>
      </c>
      <c r="J2449" s="96" t="s">
        <v>3380</v>
      </c>
      <c r="K2449" s="101" t="str">
        <f t="shared" ca="1" si="7964"/>
        <v>Completed</v>
      </c>
      <c r="L2449" s="97" t="s">
        <v>2135</v>
      </c>
      <c r="M2449" s="97" t="s">
        <v>58</v>
      </c>
      <c r="N2449" s="97" t="s">
        <v>78</v>
      </c>
      <c r="O2449" s="97" t="s">
        <v>60</v>
      </c>
      <c r="P2449" s="97" t="s">
        <v>79</v>
      </c>
      <c r="Q2449" s="97" t="s">
        <v>79</v>
      </c>
      <c r="R2449" s="102">
        <v>2.5</v>
      </c>
      <c r="S2449" s="102">
        <v>4.5</v>
      </c>
      <c r="T2449" s="103">
        <v>400000</v>
      </c>
      <c r="U2449" s="103">
        <v>400029</v>
      </c>
      <c r="V2449" s="101">
        <f t="shared" si="7965"/>
        <v>0</v>
      </c>
      <c r="W2449" s="101">
        <f t="shared" si="7966"/>
        <v>400000</v>
      </c>
      <c r="X2449" s="103">
        <v>5865</v>
      </c>
      <c r="Y2449" s="104">
        <f t="shared" si="7967"/>
        <v>1.4661437045814178E-2</v>
      </c>
      <c r="Z2449" s="105">
        <f t="shared" si="7968"/>
        <v>0.30692762148337593</v>
      </c>
      <c r="AA2449" s="106">
        <f t="shared" si="7969"/>
        <v>1000</v>
      </c>
      <c r="AB2449" s="107">
        <f t="shared" si="7970"/>
        <v>1000</v>
      </c>
      <c r="AC2449" s="106">
        <f t="shared" si="7971"/>
        <v>0</v>
      </c>
      <c r="AD2449" s="108">
        <f t="shared" si="7972"/>
        <v>1800</v>
      </c>
      <c r="AE2449" s="298">
        <f t="shared" ref="AE2449:AE2454" si="7976">IF((SUMIF($J$7:$J$1048576,J2449,$U$7:$U$1048576))&gt;(SUMIF($J$7:$J$1048576,J2449,$T$7:$T$1048576)),AD2449,(IF(O2449="cpv",(U2449*S2449),(U2449*S2449/1000))))</f>
        <v>1800.1305</v>
      </c>
      <c r="AF2449" s="109">
        <f t="shared" si="7973"/>
        <v>0.13049999999998363</v>
      </c>
      <c r="AG2449" s="109">
        <v>0</v>
      </c>
      <c r="AH2449" s="765">
        <f t="shared" si="7974"/>
        <v>800.13049999999998</v>
      </c>
      <c r="AI2449" s="110">
        <f t="shared" si="7975"/>
        <v>0.44448471930229505</v>
      </c>
      <c r="AK2449"/>
    </row>
    <row r="2450" spans="1:37" ht="15" hidden="1" customHeight="1" x14ac:dyDescent="0.3">
      <c r="A2450" s="96" t="s">
        <v>3384</v>
      </c>
      <c r="B2450" s="97">
        <v>2016</v>
      </c>
      <c r="C2450" s="97">
        <v>10</v>
      </c>
      <c r="D2450" s="98" t="s">
        <v>2960</v>
      </c>
      <c r="E2450" s="99">
        <v>42671</v>
      </c>
      <c r="F2450" s="99">
        <v>42673</v>
      </c>
      <c r="G2450" s="100">
        <f t="shared" ca="1" si="7963"/>
        <v>0</v>
      </c>
      <c r="H2450" s="96" t="s">
        <v>74</v>
      </c>
      <c r="I2450" s="96" t="s">
        <v>75</v>
      </c>
      <c r="J2450" s="96" t="s">
        <v>3380</v>
      </c>
      <c r="K2450" s="101" t="str">
        <f t="shared" ca="1" si="7964"/>
        <v>Completed</v>
      </c>
      <c r="L2450" s="97" t="s">
        <v>57</v>
      </c>
      <c r="M2450" s="97" t="s">
        <v>58</v>
      </c>
      <c r="N2450" s="97" t="s">
        <v>78</v>
      </c>
      <c r="O2450" s="97" t="s">
        <v>60</v>
      </c>
      <c r="P2450" s="97" t="s">
        <v>79</v>
      </c>
      <c r="Q2450" s="97" t="s">
        <v>79</v>
      </c>
      <c r="R2450" s="102">
        <v>2.5</v>
      </c>
      <c r="S2450" s="102">
        <v>4.5</v>
      </c>
      <c r="T2450" s="103">
        <v>300000</v>
      </c>
      <c r="U2450" s="103">
        <v>314090</v>
      </c>
      <c r="V2450" s="101">
        <f t="shared" si="7965"/>
        <v>0</v>
      </c>
      <c r="W2450" s="101">
        <f t="shared" si="7966"/>
        <v>300000</v>
      </c>
      <c r="X2450" s="103">
        <v>3485</v>
      </c>
      <c r="Y2450" s="104">
        <f t="shared" si="7967"/>
        <v>1.1095545862650833E-2</v>
      </c>
      <c r="Z2450" s="105">
        <f t="shared" si="7968"/>
        <v>0.40556814921090384</v>
      </c>
      <c r="AA2450" s="106">
        <f t="shared" si="7969"/>
        <v>750</v>
      </c>
      <c r="AB2450" s="107">
        <f t="shared" si="7970"/>
        <v>750</v>
      </c>
      <c r="AC2450" s="106">
        <f t="shared" si="7971"/>
        <v>0</v>
      </c>
      <c r="AD2450" s="108">
        <f t="shared" si="7972"/>
        <v>1350</v>
      </c>
      <c r="AE2450" s="298">
        <f t="shared" si="7976"/>
        <v>1413.405</v>
      </c>
      <c r="AF2450" s="109">
        <f t="shared" si="7973"/>
        <v>63.404999999999973</v>
      </c>
      <c r="AG2450" s="109">
        <v>0</v>
      </c>
      <c r="AH2450" s="765">
        <f t="shared" si="7974"/>
        <v>663.40499999999997</v>
      </c>
      <c r="AI2450" s="110">
        <f t="shared" si="7975"/>
        <v>0.46936652976323134</v>
      </c>
      <c r="AK2450"/>
    </row>
    <row r="2451" spans="1:37" ht="15.75" hidden="1" customHeight="1" thickBot="1" x14ac:dyDescent="0.3">
      <c r="A2451" s="156" t="s">
        <v>3385</v>
      </c>
      <c r="B2451" s="157">
        <v>2016</v>
      </c>
      <c r="C2451" s="157">
        <v>10</v>
      </c>
      <c r="D2451" s="342" t="s">
        <v>2960</v>
      </c>
      <c r="E2451" s="159">
        <v>42671</v>
      </c>
      <c r="F2451" s="159">
        <v>42673</v>
      </c>
      <c r="G2451" s="343">
        <f t="shared" ca="1" si="7963"/>
        <v>0</v>
      </c>
      <c r="H2451" s="156" t="s">
        <v>74</v>
      </c>
      <c r="I2451" s="156" t="s">
        <v>75</v>
      </c>
      <c r="J2451" s="156" t="s">
        <v>3380</v>
      </c>
      <c r="K2451" s="344" t="str">
        <f t="shared" ca="1" si="7964"/>
        <v>Completed</v>
      </c>
      <c r="L2451" s="157" t="s">
        <v>77</v>
      </c>
      <c r="M2451" s="157" t="s">
        <v>58</v>
      </c>
      <c r="N2451" s="157" t="s">
        <v>78</v>
      </c>
      <c r="O2451" s="157" t="s">
        <v>60</v>
      </c>
      <c r="P2451" s="157" t="s">
        <v>79</v>
      </c>
      <c r="Q2451" s="157" t="s">
        <v>79</v>
      </c>
      <c r="R2451" s="158">
        <v>1.25</v>
      </c>
      <c r="S2451" s="158">
        <v>4.5</v>
      </c>
      <c r="T2451" s="345">
        <v>200000</v>
      </c>
      <c r="U2451" s="345">
        <v>202718</v>
      </c>
      <c r="V2451" s="344">
        <f t="shared" si="7965"/>
        <v>0</v>
      </c>
      <c r="W2451" s="344">
        <f t="shared" si="7966"/>
        <v>200000</v>
      </c>
      <c r="X2451" s="345">
        <v>1272</v>
      </c>
      <c r="Y2451" s="346">
        <f t="shared" si="7967"/>
        <v>6.2747264673092672E-3</v>
      </c>
      <c r="Z2451" s="347">
        <f t="shared" si="7968"/>
        <v>0.71716273584905665</v>
      </c>
      <c r="AA2451" s="348">
        <f t="shared" si="7969"/>
        <v>250</v>
      </c>
      <c r="AB2451" s="349">
        <f t="shared" si="7970"/>
        <v>250</v>
      </c>
      <c r="AC2451" s="348">
        <f t="shared" si="7971"/>
        <v>0</v>
      </c>
      <c r="AD2451" s="350">
        <f t="shared" si="7972"/>
        <v>900</v>
      </c>
      <c r="AE2451" s="351">
        <f t="shared" si="7976"/>
        <v>912.23099999999999</v>
      </c>
      <c r="AF2451" s="352">
        <f t="shared" si="7973"/>
        <v>12.230999999999995</v>
      </c>
      <c r="AG2451" s="352">
        <v>0</v>
      </c>
      <c r="AH2451" s="766">
        <f t="shared" si="7974"/>
        <v>662.23099999999999</v>
      </c>
      <c r="AI2451" s="487">
        <f t="shared" si="7975"/>
        <v>0.72594660782192233</v>
      </c>
      <c r="AK2451"/>
    </row>
    <row r="2452" spans="1:37" ht="15" hidden="1" customHeight="1" x14ac:dyDescent="0.3">
      <c r="A2452" s="359" t="s">
        <v>3387</v>
      </c>
      <c r="B2452" s="111">
        <v>2016</v>
      </c>
      <c r="C2452" s="111">
        <v>10</v>
      </c>
      <c r="D2452" s="112" t="s">
        <v>2960</v>
      </c>
      <c r="E2452" s="113">
        <v>42671</v>
      </c>
      <c r="F2452" s="113">
        <v>42673</v>
      </c>
      <c r="G2452" s="114">
        <f t="shared" ref="G2452:G2459" ca="1" si="7977">IF($N$1&gt;F2452,0,(F2452-$N$1))</f>
        <v>0</v>
      </c>
      <c r="H2452" s="115" t="s">
        <v>74</v>
      </c>
      <c r="I2452" s="115" t="s">
        <v>75</v>
      </c>
      <c r="J2452" s="115" t="s">
        <v>3389</v>
      </c>
      <c r="K2452" s="116" t="str">
        <f t="shared" ref="K2452:K2459" ca="1" si="7978">IF(F2452=0,$L$3,(IF(G2452=0,$L$1,$L$2)))</f>
        <v>Completed</v>
      </c>
      <c r="L2452" s="111" t="s">
        <v>305</v>
      </c>
      <c r="M2452" s="111" t="s">
        <v>58</v>
      </c>
      <c r="N2452" s="111" t="s">
        <v>306</v>
      </c>
      <c r="O2452" s="111" t="s">
        <v>60</v>
      </c>
      <c r="P2452" s="111" t="s">
        <v>79</v>
      </c>
      <c r="Q2452" s="111" t="s">
        <v>79</v>
      </c>
      <c r="R2452" s="117">
        <v>3</v>
      </c>
      <c r="S2452" s="117">
        <v>7.5</v>
      </c>
      <c r="T2452" s="118">
        <v>833333</v>
      </c>
      <c r="U2452" s="118">
        <v>833576</v>
      </c>
      <c r="V2452" s="116">
        <f t="shared" ref="V2452:V2459" si="7979">IF(U2452&gt;T2452,0,T2452-U2452)</f>
        <v>0</v>
      </c>
      <c r="W2452" s="116">
        <f t="shared" ref="W2452:W2459" si="7980">IF(U2452&gt;T2452,T2452,U2452)</f>
        <v>833333</v>
      </c>
      <c r="X2452" s="118"/>
      <c r="Y2452" s="119">
        <f t="shared" ref="Y2452:Y2459" si="7981">X2452/U2452</f>
        <v>0</v>
      </c>
      <c r="Z2452" s="120" t="e">
        <f t="shared" ref="Z2452:Z2459" si="7982">AE2452/X2452</f>
        <v>#DIV/0!</v>
      </c>
      <c r="AA2452" s="121">
        <f t="shared" ref="AA2452:AA2459" si="7983">IF(O2452="cpv",(T2452*R2452),(T2452/1000*R2452))</f>
        <v>2499.9989999999998</v>
      </c>
      <c r="AB2452" s="122">
        <f t="shared" ref="AB2452:AB2459" si="7984">IF(O2452="cpv",(IF(V2452&gt;0,U2452*R2452,AA2452)),(IF(V2452&gt;0,U2452/1000*R2452,AA2452)))</f>
        <v>2499.9989999999998</v>
      </c>
      <c r="AC2452" s="121">
        <f t="shared" ref="AC2452:AC2459" si="7985">AB2452-AA2452</f>
        <v>0</v>
      </c>
      <c r="AD2452" s="123">
        <f t="shared" ref="AD2452:AD2459" si="7986">IF(O2452="cpv",(T2452*S2452),(T2452/1000*S2452))</f>
        <v>6249.9974999999995</v>
      </c>
      <c r="AE2452" s="293">
        <f t="shared" si="7976"/>
        <v>6249.9974999999995</v>
      </c>
      <c r="AF2452" s="124">
        <f t="shared" ref="AF2452:AF2459" si="7987">AE2452-AD2452</f>
        <v>0</v>
      </c>
      <c r="AG2452" s="124">
        <v>0</v>
      </c>
      <c r="AH2452" s="764">
        <f t="shared" ref="AH2452:AH2459" si="7988">AE2452-AB2452-AG2452</f>
        <v>3749.9984999999997</v>
      </c>
      <c r="AI2452" s="340">
        <f t="shared" ref="AI2452:AI2459" si="7989">AH2452/AE2452</f>
        <v>0.6</v>
      </c>
      <c r="AK2452"/>
    </row>
    <row r="2453" spans="1:37" ht="15.75" hidden="1" customHeight="1" thickBot="1" x14ac:dyDescent="0.3">
      <c r="A2453" s="360" t="s">
        <v>3388</v>
      </c>
      <c r="B2453" s="157">
        <v>2016</v>
      </c>
      <c r="C2453" s="157">
        <v>10</v>
      </c>
      <c r="D2453" s="342" t="s">
        <v>2960</v>
      </c>
      <c r="E2453" s="159">
        <v>42671</v>
      </c>
      <c r="F2453" s="159">
        <v>42673</v>
      </c>
      <c r="G2453" s="343">
        <f t="shared" ca="1" si="7977"/>
        <v>0</v>
      </c>
      <c r="H2453" s="156" t="s">
        <v>74</v>
      </c>
      <c r="I2453" s="156" t="s">
        <v>75</v>
      </c>
      <c r="J2453" s="156" t="s">
        <v>3389</v>
      </c>
      <c r="K2453" s="344" t="str">
        <f t="shared" ca="1" si="7978"/>
        <v>Completed</v>
      </c>
      <c r="L2453" s="157" t="s">
        <v>3386</v>
      </c>
      <c r="M2453" s="157" t="s">
        <v>58</v>
      </c>
      <c r="N2453" s="157" t="s">
        <v>306</v>
      </c>
      <c r="O2453" s="157" t="s">
        <v>60</v>
      </c>
      <c r="P2453" s="157" t="s">
        <v>79</v>
      </c>
      <c r="Q2453" s="157" t="s">
        <v>79</v>
      </c>
      <c r="R2453" s="158">
        <v>4.5</v>
      </c>
      <c r="S2453" s="158">
        <v>7.5</v>
      </c>
      <c r="T2453" s="345">
        <v>500000</v>
      </c>
      <c r="U2453" s="345">
        <v>541286</v>
      </c>
      <c r="V2453" s="344">
        <f t="shared" si="7979"/>
        <v>0</v>
      </c>
      <c r="W2453" s="344">
        <f t="shared" si="7980"/>
        <v>500000</v>
      </c>
      <c r="X2453" s="345">
        <v>9623</v>
      </c>
      <c r="Y2453" s="346">
        <f t="shared" si="7981"/>
        <v>1.7778032315633512E-2</v>
      </c>
      <c r="Z2453" s="347">
        <f t="shared" si="7982"/>
        <v>0.38969136443936403</v>
      </c>
      <c r="AA2453" s="348">
        <f t="shared" si="7983"/>
        <v>2250</v>
      </c>
      <c r="AB2453" s="349">
        <f t="shared" si="7984"/>
        <v>2250</v>
      </c>
      <c r="AC2453" s="348">
        <f t="shared" si="7985"/>
        <v>0</v>
      </c>
      <c r="AD2453" s="350">
        <f t="shared" si="7986"/>
        <v>3750</v>
      </c>
      <c r="AE2453" s="351">
        <f t="shared" si="7976"/>
        <v>3750</v>
      </c>
      <c r="AF2453" s="352">
        <f t="shared" si="7987"/>
        <v>0</v>
      </c>
      <c r="AG2453" s="352">
        <v>0</v>
      </c>
      <c r="AH2453" s="766">
        <f t="shared" si="7988"/>
        <v>1500</v>
      </c>
      <c r="AI2453" s="353">
        <f t="shared" si="7989"/>
        <v>0.4</v>
      </c>
      <c r="AK2453"/>
    </row>
    <row r="2454" spans="1:37" ht="15" hidden="1" customHeight="1" thickBot="1" x14ac:dyDescent="0.3">
      <c r="A2454" s="328" t="s">
        <v>3403</v>
      </c>
      <c r="B2454" s="324">
        <v>2016</v>
      </c>
      <c r="C2454" s="324">
        <v>10</v>
      </c>
      <c r="D2454" s="325" t="s">
        <v>2960</v>
      </c>
      <c r="E2454" s="326">
        <v>42644</v>
      </c>
      <c r="F2454" s="326">
        <v>42674</v>
      </c>
      <c r="G2454" s="327">
        <f t="shared" ca="1" si="7977"/>
        <v>0</v>
      </c>
      <c r="H2454" s="328" t="s">
        <v>74</v>
      </c>
      <c r="I2454" s="328" t="s">
        <v>151</v>
      </c>
      <c r="J2454" s="328" t="s">
        <v>3404</v>
      </c>
      <c r="K2454" s="329" t="str">
        <f t="shared" ca="1" si="7978"/>
        <v>Completed</v>
      </c>
      <c r="L2454" s="324" t="s">
        <v>305</v>
      </c>
      <c r="M2454" s="324" t="s">
        <v>58</v>
      </c>
      <c r="N2454" s="324" t="s">
        <v>306</v>
      </c>
      <c r="O2454" s="324" t="s">
        <v>60</v>
      </c>
      <c r="P2454" s="324" t="s">
        <v>79</v>
      </c>
      <c r="Q2454" s="324" t="s">
        <v>79</v>
      </c>
      <c r="R2454" s="330">
        <v>4</v>
      </c>
      <c r="S2454" s="330">
        <v>12</v>
      </c>
      <c r="T2454" s="331">
        <v>300000</v>
      </c>
      <c r="U2454" s="331">
        <v>135785</v>
      </c>
      <c r="V2454" s="329">
        <f t="shared" si="7979"/>
        <v>164215</v>
      </c>
      <c r="W2454" s="329">
        <f t="shared" si="7980"/>
        <v>135785</v>
      </c>
      <c r="X2454" s="331"/>
      <c r="Y2454" s="332">
        <f t="shared" si="7981"/>
        <v>0</v>
      </c>
      <c r="Z2454" s="333" t="e">
        <f t="shared" si="7982"/>
        <v>#DIV/0!</v>
      </c>
      <c r="AA2454" s="334">
        <f t="shared" si="7983"/>
        <v>1200</v>
      </c>
      <c r="AB2454" s="335">
        <f t="shared" si="7984"/>
        <v>543.14</v>
      </c>
      <c r="AC2454" s="334">
        <f t="shared" si="7985"/>
        <v>-656.86</v>
      </c>
      <c r="AD2454" s="336">
        <f t="shared" si="7986"/>
        <v>3600</v>
      </c>
      <c r="AE2454" s="337">
        <f t="shared" si="7976"/>
        <v>1629.42</v>
      </c>
      <c r="AF2454" s="338">
        <f t="shared" si="7987"/>
        <v>-1970.58</v>
      </c>
      <c r="AG2454" s="338">
        <v>0</v>
      </c>
      <c r="AH2454" s="580">
        <f t="shared" si="7988"/>
        <v>1086.2800000000002</v>
      </c>
      <c r="AI2454" s="339">
        <f t="shared" si="7989"/>
        <v>0.66666666666666674</v>
      </c>
      <c r="AK2454"/>
    </row>
    <row r="2455" spans="1:37" ht="15.75" hidden="1" customHeight="1" thickBot="1" x14ac:dyDescent="0.3">
      <c r="A2455" s="362" t="s">
        <v>3416</v>
      </c>
      <c r="B2455" s="141">
        <v>2016</v>
      </c>
      <c r="C2455" s="141">
        <v>10</v>
      </c>
      <c r="D2455" s="142" t="s">
        <v>2960</v>
      </c>
      <c r="E2455" s="143">
        <v>42653</v>
      </c>
      <c r="F2455" s="143">
        <v>42674</v>
      </c>
      <c r="G2455" s="144">
        <f t="shared" ca="1" si="7977"/>
        <v>0</v>
      </c>
      <c r="H2455" s="145" t="s">
        <v>54</v>
      </c>
      <c r="I2455" s="145" t="s">
        <v>129</v>
      </c>
      <c r="J2455" s="145" t="s">
        <v>3417</v>
      </c>
      <c r="K2455" s="146" t="str">
        <f t="shared" ca="1" si="7978"/>
        <v>Completed</v>
      </c>
      <c r="L2455" s="141" t="s">
        <v>2914</v>
      </c>
      <c r="M2455" s="141" t="s">
        <v>58</v>
      </c>
      <c r="N2455" s="141" t="s">
        <v>78</v>
      </c>
      <c r="O2455" s="141" t="s">
        <v>60</v>
      </c>
      <c r="P2455" s="141" t="s">
        <v>79</v>
      </c>
      <c r="Q2455" s="141" t="s">
        <v>79</v>
      </c>
      <c r="R2455" s="147">
        <v>0</v>
      </c>
      <c r="S2455" s="147">
        <v>0</v>
      </c>
      <c r="T2455" s="148">
        <v>0</v>
      </c>
      <c r="U2455" s="148">
        <v>74185</v>
      </c>
      <c r="V2455" s="146">
        <v>0</v>
      </c>
      <c r="W2455" s="146">
        <f t="shared" si="7980"/>
        <v>0</v>
      </c>
      <c r="X2455" s="148"/>
      <c r="Y2455" s="149">
        <f t="shared" si="7981"/>
        <v>0</v>
      </c>
      <c r="Z2455" s="150" t="e">
        <f t="shared" si="7982"/>
        <v>#DIV/0!</v>
      </c>
      <c r="AA2455" s="151">
        <f t="shared" si="7983"/>
        <v>0</v>
      </c>
      <c r="AB2455" s="152">
        <v>10000</v>
      </c>
      <c r="AC2455" s="151">
        <f t="shared" si="7985"/>
        <v>10000</v>
      </c>
      <c r="AD2455" s="153">
        <f t="shared" si="7986"/>
        <v>0</v>
      </c>
      <c r="AE2455" s="295">
        <v>12000</v>
      </c>
      <c r="AF2455" s="154">
        <f t="shared" si="7987"/>
        <v>12000</v>
      </c>
      <c r="AG2455" s="154">
        <v>0</v>
      </c>
      <c r="AH2455" s="405">
        <f t="shared" si="7988"/>
        <v>2000</v>
      </c>
      <c r="AI2455" s="354">
        <f t="shared" si="7989"/>
        <v>0.16666666666666666</v>
      </c>
      <c r="AK2455"/>
    </row>
    <row r="2456" spans="1:37" ht="15.75" hidden="1" customHeight="1" thickBot="1" x14ac:dyDescent="0.3">
      <c r="A2456" s="360" t="s">
        <v>1273</v>
      </c>
      <c r="B2456" s="157">
        <v>2016</v>
      </c>
      <c r="C2456" s="157">
        <v>10</v>
      </c>
      <c r="D2456" s="342" t="s">
        <v>1016</v>
      </c>
      <c r="E2456" s="159">
        <v>42644</v>
      </c>
      <c r="F2456" s="143">
        <v>42674</v>
      </c>
      <c r="G2456" s="343">
        <v>0</v>
      </c>
      <c r="H2456" s="156" t="s">
        <v>54</v>
      </c>
      <c r="I2456" s="156" t="s">
        <v>140</v>
      </c>
      <c r="J2456" s="156" t="s">
        <v>1274</v>
      </c>
      <c r="K2456" s="344" t="s">
        <v>3</v>
      </c>
      <c r="L2456" s="157" t="s">
        <v>64</v>
      </c>
      <c r="M2456" s="157" t="s">
        <v>58</v>
      </c>
      <c r="N2456" s="157" t="s">
        <v>108</v>
      </c>
      <c r="O2456" s="157" t="s">
        <v>109</v>
      </c>
      <c r="P2456" s="157" t="s">
        <v>100</v>
      </c>
      <c r="Q2456" s="157" t="s">
        <v>101</v>
      </c>
      <c r="R2456" s="158">
        <v>6.0000000000000001E-3</v>
      </c>
      <c r="S2456" s="158">
        <v>3.3000000000000002E-2</v>
      </c>
      <c r="T2456" s="345">
        <v>0</v>
      </c>
      <c r="U2456" s="345">
        <v>0</v>
      </c>
      <c r="V2456" s="344">
        <v>0</v>
      </c>
      <c r="W2456" s="344">
        <v>0</v>
      </c>
      <c r="X2456" s="345"/>
      <c r="Y2456" s="346">
        <v>0</v>
      </c>
      <c r="Z2456" s="347" t="e">
        <v>#DIV/0!</v>
      </c>
      <c r="AA2456" s="348">
        <v>300</v>
      </c>
      <c r="AB2456" s="349">
        <v>0</v>
      </c>
      <c r="AC2456" s="348">
        <v>-128.298</v>
      </c>
      <c r="AD2456" s="350">
        <v>1650</v>
      </c>
      <c r="AE2456" s="351">
        <v>125.11</v>
      </c>
      <c r="AF2456" s="352">
        <v>-705.63900000000001</v>
      </c>
      <c r="AG2456" s="352">
        <v>0</v>
      </c>
      <c r="AH2456" s="405">
        <f t="shared" si="7988"/>
        <v>125.11</v>
      </c>
      <c r="AI2456" s="353">
        <v>0.81818181818181823</v>
      </c>
      <c r="AK2456"/>
    </row>
    <row r="2457" spans="1:37" ht="15" hidden="1" customHeight="1" x14ac:dyDescent="0.3">
      <c r="A2457" s="586" t="s">
        <v>3512</v>
      </c>
      <c r="B2457" s="587">
        <v>2016</v>
      </c>
      <c r="C2457" s="587">
        <v>11</v>
      </c>
      <c r="D2457" s="588" t="s">
        <v>2960</v>
      </c>
      <c r="E2457" s="589">
        <v>42675</v>
      </c>
      <c r="F2457" s="589">
        <v>42687</v>
      </c>
      <c r="G2457" s="590">
        <f t="shared" ca="1" si="7977"/>
        <v>0</v>
      </c>
      <c r="H2457" s="591" t="s">
        <v>74</v>
      </c>
      <c r="I2457" s="591" t="s">
        <v>75</v>
      </c>
      <c r="J2457" s="591" t="s">
        <v>3517</v>
      </c>
      <c r="K2457" s="592" t="str">
        <f t="shared" ca="1" si="7978"/>
        <v>Completed</v>
      </c>
      <c r="L2457" s="587" t="s">
        <v>82</v>
      </c>
      <c r="M2457" s="587" t="s">
        <v>58</v>
      </c>
      <c r="N2457" s="587" t="s">
        <v>78</v>
      </c>
      <c r="O2457" s="587" t="s">
        <v>60</v>
      </c>
      <c r="P2457" s="587" t="s">
        <v>79</v>
      </c>
      <c r="Q2457" s="587" t="s">
        <v>79</v>
      </c>
      <c r="R2457" s="593">
        <v>0.5</v>
      </c>
      <c r="S2457" s="593">
        <v>4.5</v>
      </c>
      <c r="T2457" s="594">
        <v>850000</v>
      </c>
      <c r="U2457" s="594">
        <v>848636</v>
      </c>
      <c r="V2457" s="592">
        <f t="shared" si="7979"/>
        <v>1364</v>
      </c>
      <c r="W2457" s="592">
        <f t="shared" si="7980"/>
        <v>848636</v>
      </c>
      <c r="X2457" s="594"/>
      <c r="Y2457" s="595">
        <f t="shared" si="7981"/>
        <v>0</v>
      </c>
      <c r="Z2457" s="596" t="e">
        <f t="shared" si="7982"/>
        <v>#DIV/0!</v>
      </c>
      <c r="AA2457" s="597">
        <f t="shared" si="7983"/>
        <v>425</v>
      </c>
      <c r="AB2457" s="598">
        <f t="shared" si="7984"/>
        <v>424.31799999999998</v>
      </c>
      <c r="AC2457" s="597">
        <f t="shared" si="7985"/>
        <v>-0.68200000000001637</v>
      </c>
      <c r="AD2457" s="597">
        <f t="shared" si="7986"/>
        <v>3825</v>
      </c>
      <c r="AE2457" s="597">
        <v>3130.4169999999995</v>
      </c>
      <c r="AF2457" s="596">
        <f t="shared" si="7987"/>
        <v>-694.58300000000054</v>
      </c>
      <c r="AG2457" s="596">
        <v>0</v>
      </c>
      <c r="AH2457" s="596">
        <f t="shared" si="7988"/>
        <v>2706.0989999999993</v>
      </c>
      <c r="AI2457" s="599">
        <f t="shared" si="7989"/>
        <v>0.86445320224110711</v>
      </c>
      <c r="AK2457"/>
    </row>
    <row r="2458" spans="1:37" ht="15" hidden="1" customHeight="1" x14ac:dyDescent="0.3">
      <c r="A2458" s="600" t="s">
        <v>3516</v>
      </c>
      <c r="B2458" s="601">
        <v>2016</v>
      </c>
      <c r="C2458" s="601">
        <v>11</v>
      </c>
      <c r="D2458" s="602" t="s">
        <v>2960</v>
      </c>
      <c r="E2458" s="603">
        <v>42675</v>
      </c>
      <c r="F2458" s="603">
        <v>42687</v>
      </c>
      <c r="G2458" s="604">
        <f t="shared" ca="1" si="7977"/>
        <v>0</v>
      </c>
      <c r="H2458" s="605" t="s">
        <v>74</v>
      </c>
      <c r="I2458" s="605" t="s">
        <v>75</v>
      </c>
      <c r="J2458" s="605" t="s">
        <v>3517</v>
      </c>
      <c r="K2458" s="606" t="str">
        <f t="shared" ca="1" si="7978"/>
        <v>Completed</v>
      </c>
      <c r="L2458" s="601" t="s">
        <v>64</v>
      </c>
      <c r="M2458" s="601" t="s">
        <v>58</v>
      </c>
      <c r="N2458" s="601" t="s">
        <v>78</v>
      </c>
      <c r="O2458" s="601" t="s">
        <v>60</v>
      </c>
      <c r="P2458" s="601" t="s">
        <v>79</v>
      </c>
      <c r="Q2458" s="601" t="s">
        <v>79</v>
      </c>
      <c r="R2458" s="607">
        <v>2.5</v>
      </c>
      <c r="S2458" s="607">
        <v>4.5</v>
      </c>
      <c r="T2458" s="608">
        <v>650000</v>
      </c>
      <c r="U2458" s="608">
        <v>619080</v>
      </c>
      <c r="V2458" s="606">
        <f t="shared" si="7979"/>
        <v>30920</v>
      </c>
      <c r="W2458" s="606">
        <f t="shared" si="7980"/>
        <v>619080</v>
      </c>
      <c r="X2458" s="608">
        <v>4889</v>
      </c>
      <c r="Y2458" s="609">
        <f t="shared" si="7981"/>
        <v>7.897202300187374E-3</v>
      </c>
      <c r="Z2458" s="610">
        <f t="shared" si="7982"/>
        <v>0.56982204949887505</v>
      </c>
      <c r="AA2458" s="611">
        <f t="shared" si="7983"/>
        <v>1625</v>
      </c>
      <c r="AB2458" s="612">
        <f t="shared" si="7984"/>
        <v>1547.7</v>
      </c>
      <c r="AC2458" s="611">
        <f t="shared" si="7985"/>
        <v>-77.299999999999955</v>
      </c>
      <c r="AD2458" s="611">
        <f t="shared" si="7986"/>
        <v>2925</v>
      </c>
      <c r="AE2458" s="611">
        <f>IF((SUMIF($J$7:$J$1048576,J2458,$U$7:$U$1048576))&gt;(SUMIF($J$7:$J$1048576,J2458,$T$7:$T$1048576)),AD2458,(IF(O2458="cpv",(U2458*S2458),(U2458*S2458/1000))))</f>
        <v>2785.86</v>
      </c>
      <c r="AF2458" s="610">
        <f t="shared" si="7987"/>
        <v>-139.13999999999987</v>
      </c>
      <c r="AG2458" s="610">
        <v>0</v>
      </c>
      <c r="AH2458" s="610">
        <f t="shared" si="7988"/>
        <v>1238.1600000000001</v>
      </c>
      <c r="AI2458" s="613">
        <f t="shared" si="7989"/>
        <v>0.44444444444444448</v>
      </c>
      <c r="AK2458"/>
    </row>
    <row r="2459" spans="1:37" ht="15" hidden="1" customHeight="1" x14ac:dyDescent="0.3">
      <c r="A2459" s="600" t="s">
        <v>3515</v>
      </c>
      <c r="B2459" s="601">
        <v>2016</v>
      </c>
      <c r="C2459" s="601">
        <v>11</v>
      </c>
      <c r="D2459" s="602" t="s">
        <v>2960</v>
      </c>
      <c r="E2459" s="603">
        <v>42675</v>
      </c>
      <c r="F2459" s="603">
        <v>42687</v>
      </c>
      <c r="G2459" s="604">
        <f t="shared" ca="1" si="7977"/>
        <v>0</v>
      </c>
      <c r="H2459" s="605" t="s">
        <v>74</v>
      </c>
      <c r="I2459" s="605" t="s">
        <v>75</v>
      </c>
      <c r="J2459" s="605" t="s">
        <v>3517</v>
      </c>
      <c r="K2459" s="606" t="str">
        <f t="shared" ca="1" si="7978"/>
        <v>Completed</v>
      </c>
      <c r="L2459" s="601" t="s">
        <v>2135</v>
      </c>
      <c r="M2459" s="601" t="s">
        <v>58</v>
      </c>
      <c r="N2459" s="601" t="s">
        <v>78</v>
      </c>
      <c r="O2459" s="601" t="s">
        <v>60</v>
      </c>
      <c r="P2459" s="601" t="s">
        <v>79</v>
      </c>
      <c r="Q2459" s="601" t="s">
        <v>79</v>
      </c>
      <c r="R2459" s="607">
        <v>2.5</v>
      </c>
      <c r="S2459" s="607">
        <v>4.5</v>
      </c>
      <c r="T2459" s="608">
        <v>400000</v>
      </c>
      <c r="U2459" s="608">
        <v>401580</v>
      </c>
      <c r="V2459" s="606">
        <f t="shared" si="7979"/>
        <v>0</v>
      </c>
      <c r="W2459" s="606">
        <f t="shared" si="7980"/>
        <v>400000</v>
      </c>
      <c r="X2459" s="608">
        <v>9781</v>
      </c>
      <c r="Y2459" s="609">
        <f t="shared" si="7981"/>
        <v>2.435629264405598E-2</v>
      </c>
      <c r="Z2459" s="610">
        <f t="shared" si="7982"/>
        <v>0.18475718229219915</v>
      </c>
      <c r="AA2459" s="611">
        <f t="shared" si="7983"/>
        <v>1000</v>
      </c>
      <c r="AB2459" s="612">
        <f t="shared" si="7984"/>
        <v>1000</v>
      </c>
      <c r="AC2459" s="611">
        <f t="shared" si="7985"/>
        <v>0</v>
      </c>
      <c r="AD2459" s="611">
        <f t="shared" si="7986"/>
        <v>1800</v>
      </c>
      <c r="AE2459" s="611">
        <f>IF((SUMIF($J$7:$J$1048576,J2459,$U$7:$U$1048576))&gt;(SUMIF($J$7:$J$1048576,J2459,$T$7:$T$1048576)),AD2459,(IF(O2459="cpv",(U2459*S2459),(U2459*S2459/1000))))</f>
        <v>1807.11</v>
      </c>
      <c r="AF2459" s="610">
        <f t="shared" si="7987"/>
        <v>7.1099999999999</v>
      </c>
      <c r="AG2459" s="610">
        <v>0</v>
      </c>
      <c r="AH2459" s="610">
        <f t="shared" si="7988"/>
        <v>807.1099999999999</v>
      </c>
      <c r="AI2459" s="613">
        <f t="shared" si="7989"/>
        <v>0.44663025493744152</v>
      </c>
      <c r="AK2459"/>
    </row>
    <row r="2460" spans="1:37" ht="15" hidden="1" customHeight="1" x14ac:dyDescent="0.3">
      <c r="A2460" s="600" t="s">
        <v>3514</v>
      </c>
      <c r="B2460" s="601">
        <v>2016</v>
      </c>
      <c r="C2460" s="601">
        <v>11</v>
      </c>
      <c r="D2460" s="602" t="s">
        <v>2960</v>
      </c>
      <c r="E2460" s="603">
        <v>42675</v>
      </c>
      <c r="F2460" s="603">
        <v>42687</v>
      </c>
      <c r="G2460" s="604">
        <f t="shared" ref="G2460:G2463" ca="1" si="7990">IF($N$1&gt;F2460,0,(F2460-$N$1))</f>
        <v>0</v>
      </c>
      <c r="H2460" s="605" t="s">
        <v>74</v>
      </c>
      <c r="I2460" s="605" t="s">
        <v>75</v>
      </c>
      <c r="J2460" s="605" t="s">
        <v>3517</v>
      </c>
      <c r="K2460" s="606" t="str">
        <f t="shared" ref="K2460:K2463" ca="1" si="7991">IF(F2460=0,$L$3,(IF(G2460=0,$L$1,$L$2)))</f>
        <v>Completed</v>
      </c>
      <c r="L2460" s="601" t="s">
        <v>57</v>
      </c>
      <c r="M2460" s="601" t="s">
        <v>58</v>
      </c>
      <c r="N2460" s="601" t="s">
        <v>78</v>
      </c>
      <c r="O2460" s="601" t="s">
        <v>60</v>
      </c>
      <c r="P2460" s="601" t="s">
        <v>79</v>
      </c>
      <c r="Q2460" s="601" t="s">
        <v>79</v>
      </c>
      <c r="R2460" s="607">
        <v>2.5</v>
      </c>
      <c r="S2460" s="607">
        <v>4.5</v>
      </c>
      <c r="T2460" s="608">
        <v>300000</v>
      </c>
      <c r="U2460" s="608">
        <v>297753</v>
      </c>
      <c r="V2460" s="606">
        <f t="shared" ref="V2460:V2463" si="7992">IF(U2460&gt;T2460,0,T2460-U2460)</f>
        <v>2247</v>
      </c>
      <c r="W2460" s="606">
        <f t="shared" ref="W2460:W2463" si="7993">IF(U2460&gt;T2460,T2460,U2460)</f>
        <v>297753</v>
      </c>
      <c r="X2460" s="608">
        <v>4804</v>
      </c>
      <c r="Y2460" s="609">
        <f t="shared" ref="Y2460:Y2463" si="7994">X2460/U2460</f>
        <v>1.6134178329017677E-2</v>
      </c>
      <c r="Z2460" s="610">
        <f t="shared" ref="Z2460:Z2463" si="7995">AE2460/X2460</f>
        <v>0.27891101165695253</v>
      </c>
      <c r="AA2460" s="611">
        <f t="shared" ref="AA2460:AA2463" si="7996">IF(O2460="cpv",(T2460*R2460),(T2460/1000*R2460))</f>
        <v>750</v>
      </c>
      <c r="AB2460" s="612">
        <f t="shared" ref="AB2460:AB2463" si="7997">IF(O2460="cpv",(IF(V2460&gt;0,U2460*R2460,AA2460)),(IF(V2460&gt;0,U2460/1000*R2460,AA2460)))</f>
        <v>744.38249999999994</v>
      </c>
      <c r="AC2460" s="611">
        <f t="shared" ref="AC2460:AC2463" si="7998">AB2460-AA2460</f>
        <v>-5.6175000000000637</v>
      </c>
      <c r="AD2460" s="611">
        <f t="shared" ref="AD2460:AD2463" si="7999">IF(O2460="cpv",(T2460*S2460),(T2460/1000*S2460))</f>
        <v>1350</v>
      </c>
      <c r="AE2460" s="611">
        <f>IF((SUMIF($J$7:$J$1048576,J2460,$U$7:$U$1048576))&gt;(SUMIF($J$7:$J$1048576,J2460,$T$7:$T$1048576)),AD2460,(IF(O2460="cpv",(U2460*S2460),(U2460*S2460/1000))))</f>
        <v>1339.8885</v>
      </c>
      <c r="AF2460" s="610">
        <f t="shared" ref="AF2460:AF2463" si="8000">AE2460-AD2460</f>
        <v>-10.111499999999978</v>
      </c>
      <c r="AG2460" s="610">
        <v>0</v>
      </c>
      <c r="AH2460" s="610">
        <f t="shared" ref="AH2460:AH2463" si="8001">AE2460-AB2460-AG2460</f>
        <v>595.50600000000009</v>
      </c>
      <c r="AI2460" s="613">
        <f t="shared" ref="AI2460:AI2463" si="8002">AH2460/AE2460</f>
        <v>0.44444444444444448</v>
      </c>
      <c r="AK2460"/>
    </row>
    <row r="2461" spans="1:37" ht="15" hidden="1" customHeight="1" thickBot="1" x14ac:dyDescent="0.3">
      <c r="A2461" s="614" t="s">
        <v>3513</v>
      </c>
      <c r="B2461" s="615">
        <v>2016</v>
      </c>
      <c r="C2461" s="615">
        <v>11</v>
      </c>
      <c r="D2461" s="616" t="s">
        <v>2960</v>
      </c>
      <c r="E2461" s="617">
        <v>42675</v>
      </c>
      <c r="F2461" s="617">
        <v>42687</v>
      </c>
      <c r="G2461" s="618">
        <f t="shared" ca="1" si="7990"/>
        <v>0</v>
      </c>
      <c r="H2461" s="619" t="s">
        <v>74</v>
      </c>
      <c r="I2461" s="619" t="s">
        <v>75</v>
      </c>
      <c r="J2461" s="619" t="s">
        <v>3517</v>
      </c>
      <c r="K2461" s="620" t="str">
        <f t="shared" ca="1" si="7991"/>
        <v>Completed</v>
      </c>
      <c r="L2461" s="615" t="s">
        <v>77</v>
      </c>
      <c r="M2461" s="615" t="s">
        <v>58</v>
      </c>
      <c r="N2461" s="615" t="s">
        <v>78</v>
      </c>
      <c r="O2461" s="615" t="s">
        <v>60</v>
      </c>
      <c r="P2461" s="615" t="s">
        <v>79</v>
      </c>
      <c r="Q2461" s="615" t="s">
        <v>79</v>
      </c>
      <c r="R2461" s="621">
        <v>1.25</v>
      </c>
      <c r="S2461" s="621">
        <v>4.5</v>
      </c>
      <c r="T2461" s="622">
        <v>200000</v>
      </c>
      <c r="U2461" s="622">
        <v>208161</v>
      </c>
      <c r="V2461" s="620">
        <f t="shared" si="7992"/>
        <v>0</v>
      </c>
      <c r="W2461" s="620">
        <f t="shared" si="7993"/>
        <v>200000</v>
      </c>
      <c r="X2461" s="622">
        <v>1836</v>
      </c>
      <c r="Y2461" s="623">
        <f t="shared" si="7994"/>
        <v>8.8200959833974659E-3</v>
      </c>
      <c r="Z2461" s="624">
        <f t="shared" si="7995"/>
        <v>0.51019852941176469</v>
      </c>
      <c r="AA2461" s="625">
        <f t="shared" si="7996"/>
        <v>250</v>
      </c>
      <c r="AB2461" s="626">
        <f t="shared" si="7997"/>
        <v>250</v>
      </c>
      <c r="AC2461" s="625">
        <f t="shared" si="7998"/>
        <v>0</v>
      </c>
      <c r="AD2461" s="625">
        <f t="shared" si="7999"/>
        <v>900</v>
      </c>
      <c r="AE2461" s="625">
        <f>IF((SUMIF($J$7:$J$1048576,J2461,$U$7:$U$1048576))&gt;(SUMIF($J$7:$J$1048576,J2461,$T$7:$T$1048576)),AD2461,(IF(O2461="cpv",(U2461*S2461),(U2461*S2461/1000))))</f>
        <v>936.72450000000003</v>
      </c>
      <c r="AF2461" s="624">
        <f t="shared" si="8000"/>
        <v>36.724500000000035</v>
      </c>
      <c r="AG2461" s="624">
        <v>0</v>
      </c>
      <c r="AH2461" s="624">
        <f t="shared" si="8001"/>
        <v>686.72450000000003</v>
      </c>
      <c r="AI2461" s="627">
        <f t="shared" si="8002"/>
        <v>0.73311256404631242</v>
      </c>
      <c r="AK2461"/>
    </row>
    <row r="2462" spans="1:37" ht="15" hidden="1" customHeight="1" x14ac:dyDescent="0.3">
      <c r="A2462" s="586" t="s">
        <v>3518</v>
      </c>
      <c r="B2462" s="587">
        <v>2016</v>
      </c>
      <c r="C2462" s="587">
        <v>11</v>
      </c>
      <c r="D2462" s="588" t="s">
        <v>2960</v>
      </c>
      <c r="E2462" s="589">
        <v>42675</v>
      </c>
      <c r="F2462" s="589">
        <v>42687</v>
      </c>
      <c r="G2462" s="590">
        <f t="shared" ca="1" si="7990"/>
        <v>0</v>
      </c>
      <c r="H2462" s="591" t="s">
        <v>74</v>
      </c>
      <c r="I2462" s="591" t="s">
        <v>75</v>
      </c>
      <c r="J2462" s="591" t="s">
        <v>3520</v>
      </c>
      <c r="K2462" s="592" t="str">
        <f t="shared" ca="1" si="7991"/>
        <v>Completed</v>
      </c>
      <c r="L2462" s="587" t="s">
        <v>72</v>
      </c>
      <c r="M2462" s="587" t="s">
        <v>58</v>
      </c>
      <c r="N2462" s="587" t="s">
        <v>306</v>
      </c>
      <c r="O2462" s="587" t="s">
        <v>60</v>
      </c>
      <c r="P2462" s="587" t="s">
        <v>61</v>
      </c>
      <c r="Q2462" s="587" t="s">
        <v>62</v>
      </c>
      <c r="R2462" s="593">
        <v>3</v>
      </c>
      <c r="S2462" s="593">
        <v>7.5</v>
      </c>
      <c r="T2462" s="594">
        <v>311000</v>
      </c>
      <c r="U2462" s="594">
        <v>66053</v>
      </c>
      <c r="V2462" s="592">
        <f t="shared" si="7992"/>
        <v>244947</v>
      </c>
      <c r="W2462" s="592">
        <f t="shared" si="7993"/>
        <v>66053</v>
      </c>
      <c r="X2462" s="594"/>
      <c r="Y2462" s="595">
        <f t="shared" si="7994"/>
        <v>0</v>
      </c>
      <c r="Z2462" s="596" t="e">
        <f t="shared" si="7995"/>
        <v>#DIV/0!</v>
      </c>
      <c r="AA2462" s="597">
        <f t="shared" si="7996"/>
        <v>933</v>
      </c>
      <c r="AB2462" s="598">
        <f t="shared" si="7997"/>
        <v>198.15899999999999</v>
      </c>
      <c r="AC2462" s="597">
        <f t="shared" si="7998"/>
        <v>-734.84100000000001</v>
      </c>
      <c r="AD2462" s="597">
        <f t="shared" si="7999"/>
        <v>2332.5</v>
      </c>
      <c r="AE2462" s="597">
        <f>IF((SUMIF($J$7:$J$1048576,J2462,$U$7:$U$1048576))&gt;(SUMIF($J$7:$J$1048576,J2462,$T$7:$T$1048576)),AD2462,(IF(O2462="cpv",(U2462*S2462),(U2462*S2462/1000))))</f>
        <v>495.39749999999998</v>
      </c>
      <c r="AF2462" s="596">
        <f t="shared" si="8000"/>
        <v>-1837.1025</v>
      </c>
      <c r="AG2462" s="596">
        <v>0</v>
      </c>
      <c r="AH2462" s="596">
        <f t="shared" si="8001"/>
        <v>297.23849999999999</v>
      </c>
      <c r="AI2462" s="599">
        <f t="shared" si="8002"/>
        <v>0.6</v>
      </c>
      <c r="AK2462"/>
    </row>
    <row r="2463" spans="1:37" ht="15.75" hidden="1" customHeight="1" thickBot="1" x14ac:dyDescent="0.3">
      <c r="A2463" s="628" t="s">
        <v>3519</v>
      </c>
      <c r="B2463" s="629">
        <v>2016</v>
      </c>
      <c r="C2463" s="629">
        <v>11</v>
      </c>
      <c r="D2463" s="630" t="s">
        <v>2960</v>
      </c>
      <c r="E2463" s="631">
        <v>42675</v>
      </c>
      <c r="F2463" s="631">
        <v>42687</v>
      </c>
      <c r="G2463" s="632">
        <f t="shared" ca="1" si="7990"/>
        <v>0</v>
      </c>
      <c r="H2463" s="633" t="s">
        <v>74</v>
      </c>
      <c r="I2463" s="633" t="s">
        <v>75</v>
      </c>
      <c r="J2463" s="633" t="s">
        <v>3520</v>
      </c>
      <c r="K2463" s="634" t="str">
        <f t="shared" ca="1" si="7991"/>
        <v>Completed</v>
      </c>
      <c r="L2463" s="629" t="s">
        <v>305</v>
      </c>
      <c r="M2463" s="629" t="s">
        <v>58</v>
      </c>
      <c r="N2463" s="629" t="s">
        <v>306</v>
      </c>
      <c r="O2463" s="629" t="s">
        <v>60</v>
      </c>
      <c r="P2463" s="629" t="s">
        <v>61</v>
      </c>
      <c r="Q2463" s="629" t="s">
        <v>62</v>
      </c>
      <c r="R2463" s="635">
        <v>3</v>
      </c>
      <c r="S2463" s="635">
        <v>7.5</v>
      </c>
      <c r="T2463" s="636">
        <v>756000</v>
      </c>
      <c r="U2463" s="636">
        <v>756472</v>
      </c>
      <c r="V2463" s="634">
        <f t="shared" si="7992"/>
        <v>0</v>
      </c>
      <c r="W2463" s="634">
        <f t="shared" si="7993"/>
        <v>756000</v>
      </c>
      <c r="X2463" s="636"/>
      <c r="Y2463" s="637">
        <f t="shared" si="7994"/>
        <v>0</v>
      </c>
      <c r="Z2463" s="638" t="e">
        <f t="shared" si="7995"/>
        <v>#DIV/0!</v>
      </c>
      <c r="AA2463" s="639">
        <f t="shared" si="7996"/>
        <v>2268</v>
      </c>
      <c r="AB2463" s="640">
        <f t="shared" si="7997"/>
        <v>2268</v>
      </c>
      <c r="AC2463" s="639">
        <f t="shared" si="7998"/>
        <v>0</v>
      </c>
      <c r="AD2463" s="639">
        <f t="shared" si="7999"/>
        <v>5670</v>
      </c>
      <c r="AE2463" s="639">
        <v>5673.54</v>
      </c>
      <c r="AF2463" s="638">
        <f t="shared" si="8000"/>
        <v>3.5399999999999636</v>
      </c>
      <c r="AG2463" s="638">
        <v>0</v>
      </c>
      <c r="AH2463" s="638">
        <f t="shared" si="8001"/>
        <v>3405.54</v>
      </c>
      <c r="AI2463" s="641">
        <f t="shared" si="8002"/>
        <v>0.60024957962753411</v>
      </c>
      <c r="AK2463"/>
    </row>
    <row r="2464" spans="1:37" ht="15" hidden="1" customHeight="1" x14ac:dyDescent="0.3">
      <c r="A2464" s="586" t="s">
        <v>3521</v>
      </c>
      <c r="B2464" s="587">
        <v>2016</v>
      </c>
      <c r="C2464" s="587">
        <v>11</v>
      </c>
      <c r="D2464" s="588" t="s">
        <v>2960</v>
      </c>
      <c r="E2464" s="589">
        <v>42675</v>
      </c>
      <c r="F2464" s="589">
        <v>42735</v>
      </c>
      <c r="G2464" s="590">
        <f t="shared" ref="G2464:G2475" ca="1" si="8003">IF($N$1&gt;F2464,0,(F2464-$N$1))</f>
        <v>0</v>
      </c>
      <c r="H2464" s="591" t="s">
        <v>74</v>
      </c>
      <c r="I2464" s="591" t="s">
        <v>743</v>
      </c>
      <c r="J2464" s="591" t="s">
        <v>3526</v>
      </c>
      <c r="K2464" s="592" t="str">
        <f t="shared" ref="K2464:K2475" ca="1" si="8004">IF(F2464=0,$L$3,(IF(G2464=0,$L$1,$L$2)))</f>
        <v>Completed</v>
      </c>
      <c r="L2464" s="587" t="s">
        <v>82</v>
      </c>
      <c r="M2464" s="587" t="s">
        <v>58</v>
      </c>
      <c r="N2464" s="587" t="s">
        <v>173</v>
      </c>
      <c r="O2464" s="587" t="s">
        <v>60</v>
      </c>
      <c r="P2464" s="587" t="s">
        <v>61</v>
      </c>
      <c r="Q2464" s="587" t="s">
        <v>62</v>
      </c>
      <c r="R2464" s="593">
        <v>0.5</v>
      </c>
      <c r="S2464" s="593">
        <v>1.75</v>
      </c>
      <c r="T2464" s="594">
        <v>4000000</v>
      </c>
      <c r="U2464" s="594">
        <v>4000037</v>
      </c>
      <c r="V2464" s="592">
        <f t="shared" ref="V2464:V2475" si="8005">IF(U2464&gt;T2464,0,T2464-U2464)</f>
        <v>0</v>
      </c>
      <c r="W2464" s="592">
        <f t="shared" ref="W2464:W2475" si="8006">IF(U2464&gt;T2464,T2464,U2464)</f>
        <v>4000000</v>
      </c>
      <c r="X2464" s="594">
        <v>47910</v>
      </c>
      <c r="Y2464" s="595">
        <f t="shared" ref="Y2464:Y2475" si="8007">X2464/U2464</f>
        <v>1.1977389209149815E-2</v>
      </c>
      <c r="Z2464" s="596">
        <f t="shared" ref="Z2464:Z2475" si="8008">AE2464/X2464</f>
        <v>0.12702611145898562</v>
      </c>
      <c r="AA2464" s="597">
        <f t="shared" ref="AA2464:AA2475" si="8009">IF(O2464="cpv",(T2464*R2464),(T2464/1000*R2464))</f>
        <v>2000</v>
      </c>
      <c r="AB2464" s="598">
        <f t="shared" ref="AB2464:AB2475" si="8010">IF(O2464="cpv",(IF(V2464&gt;0,U2464*R2464,AA2464)),(IF(V2464&gt;0,U2464/1000*R2464,AA2464)))</f>
        <v>2000</v>
      </c>
      <c r="AC2464" s="597">
        <f t="shared" ref="AC2464:AC2475" si="8011">AB2464-AA2464</f>
        <v>0</v>
      </c>
      <c r="AD2464" s="597">
        <f t="shared" ref="AD2464:AD2475" si="8012">IF(O2464="cpv",(T2464*S2464),(T2464/1000*S2464))</f>
        <v>7000</v>
      </c>
      <c r="AE2464" s="597">
        <v>6085.8210000000017</v>
      </c>
      <c r="AF2464" s="596">
        <f t="shared" ref="AF2464:AF2475" si="8013">AE2464-AD2464</f>
        <v>-914.17899999999827</v>
      </c>
      <c r="AG2464" s="596">
        <v>0</v>
      </c>
      <c r="AH2464" s="596">
        <f t="shared" ref="AH2464:AH2475" si="8014">AE2464-AB2464-AG2464</f>
        <v>4085.8210000000017</v>
      </c>
      <c r="AI2464" s="599">
        <f t="shared" ref="AI2464:AI2475" si="8015">AH2464/AE2464</f>
        <v>0.67136726499185573</v>
      </c>
      <c r="AK2464"/>
    </row>
    <row r="2465" spans="1:37" ht="15" hidden="1" customHeight="1" x14ac:dyDescent="0.3">
      <c r="A2465" s="600" t="s">
        <v>3522</v>
      </c>
      <c r="B2465" s="601">
        <v>2016</v>
      </c>
      <c r="C2465" s="601">
        <v>11</v>
      </c>
      <c r="D2465" s="602" t="s">
        <v>2960</v>
      </c>
      <c r="E2465" s="603">
        <v>42675</v>
      </c>
      <c r="F2465" s="603">
        <v>42735</v>
      </c>
      <c r="G2465" s="604">
        <f t="shared" ca="1" si="8003"/>
        <v>0</v>
      </c>
      <c r="H2465" s="605" t="s">
        <v>74</v>
      </c>
      <c r="I2465" s="605" t="s">
        <v>743</v>
      </c>
      <c r="J2465" s="605" t="s">
        <v>3526</v>
      </c>
      <c r="K2465" s="606" t="str">
        <f t="shared" ca="1" si="8004"/>
        <v>Completed</v>
      </c>
      <c r="L2465" s="601" t="s">
        <v>2120</v>
      </c>
      <c r="M2465" s="601" t="s">
        <v>58</v>
      </c>
      <c r="N2465" s="601" t="s">
        <v>173</v>
      </c>
      <c r="O2465" s="601" t="s">
        <v>60</v>
      </c>
      <c r="P2465" s="601" t="s">
        <v>61</v>
      </c>
      <c r="Q2465" s="601" t="s">
        <v>62</v>
      </c>
      <c r="R2465" s="607">
        <v>0.25</v>
      </c>
      <c r="S2465" s="607">
        <v>1.75</v>
      </c>
      <c r="T2465" s="608">
        <v>2000000</v>
      </c>
      <c r="U2465" s="608">
        <v>2021994</v>
      </c>
      <c r="V2465" s="606">
        <f t="shared" si="8005"/>
        <v>0</v>
      </c>
      <c r="W2465" s="606">
        <f t="shared" si="8006"/>
        <v>2000000</v>
      </c>
      <c r="X2465" s="608">
        <v>533</v>
      </c>
      <c r="Y2465" s="609">
        <f t="shared" si="8007"/>
        <v>2.636011778472142E-4</v>
      </c>
      <c r="Z2465" s="610">
        <f t="shared" si="8008"/>
        <v>6.6388170731707321</v>
      </c>
      <c r="AA2465" s="611">
        <f t="shared" si="8009"/>
        <v>500</v>
      </c>
      <c r="AB2465" s="612">
        <f t="shared" si="8010"/>
        <v>500</v>
      </c>
      <c r="AC2465" s="611">
        <f t="shared" si="8011"/>
        <v>0</v>
      </c>
      <c r="AD2465" s="611">
        <f t="shared" si="8012"/>
        <v>3500</v>
      </c>
      <c r="AE2465" s="611">
        <f>IF((SUMIF($J$7:$J$1048576,J2465,$U$7:$U$1048576))&gt;(SUMIF($J$7:$J$1048576,J2465,$T$7:$T$1048576)),AD2465,(IF(O2465="cpv",(U2465*S2465),(U2465*S2465/1000))))</f>
        <v>3538.4895000000001</v>
      </c>
      <c r="AF2465" s="610">
        <f t="shared" si="8013"/>
        <v>38.489500000000135</v>
      </c>
      <c r="AG2465" s="610">
        <v>0</v>
      </c>
      <c r="AH2465" s="610">
        <f t="shared" si="8014"/>
        <v>3038.4895000000001</v>
      </c>
      <c r="AI2465" s="613">
        <f t="shared" si="8015"/>
        <v>0.8586967687766206</v>
      </c>
      <c r="AK2465"/>
    </row>
    <row r="2466" spans="1:37" ht="15" hidden="1" customHeight="1" x14ac:dyDescent="0.3">
      <c r="A2466" s="600" t="s">
        <v>3523</v>
      </c>
      <c r="B2466" s="601">
        <v>2016</v>
      </c>
      <c r="C2466" s="601">
        <v>11</v>
      </c>
      <c r="D2466" s="602" t="s">
        <v>2960</v>
      </c>
      <c r="E2466" s="603">
        <v>42675</v>
      </c>
      <c r="F2466" s="603">
        <v>42735</v>
      </c>
      <c r="G2466" s="604">
        <f t="shared" ca="1" si="8003"/>
        <v>0</v>
      </c>
      <c r="H2466" s="605" t="s">
        <v>74</v>
      </c>
      <c r="I2466" s="605" t="s">
        <v>743</v>
      </c>
      <c r="J2466" s="605" t="s">
        <v>3526</v>
      </c>
      <c r="K2466" s="606" t="str">
        <f t="shared" ca="1" si="8004"/>
        <v>Completed</v>
      </c>
      <c r="L2466" s="601" t="s">
        <v>1773</v>
      </c>
      <c r="M2466" s="601" t="s">
        <v>58</v>
      </c>
      <c r="N2466" s="601" t="s">
        <v>173</v>
      </c>
      <c r="O2466" s="601" t="s">
        <v>60</v>
      </c>
      <c r="P2466" s="601" t="s">
        <v>61</v>
      </c>
      <c r="Q2466" s="601" t="s">
        <v>62</v>
      </c>
      <c r="R2466" s="607">
        <v>0.35</v>
      </c>
      <c r="S2466" s="607">
        <v>1.75</v>
      </c>
      <c r="T2466" s="608">
        <v>2285000</v>
      </c>
      <c r="U2466" s="608">
        <v>2247112</v>
      </c>
      <c r="V2466" s="606">
        <f t="shared" si="8005"/>
        <v>37888</v>
      </c>
      <c r="W2466" s="606">
        <f t="shared" si="8006"/>
        <v>2247112</v>
      </c>
      <c r="X2466" s="608">
        <v>9360</v>
      </c>
      <c r="Y2466" s="609">
        <f t="shared" si="8007"/>
        <v>4.1653464535813083E-3</v>
      </c>
      <c r="Z2466" s="610">
        <f t="shared" si="8008"/>
        <v>0.42013311965811967</v>
      </c>
      <c r="AA2466" s="611">
        <f t="shared" si="8009"/>
        <v>799.75</v>
      </c>
      <c r="AB2466" s="612">
        <f t="shared" si="8010"/>
        <v>786.48919999999998</v>
      </c>
      <c r="AC2466" s="611">
        <f t="shared" si="8011"/>
        <v>-13.260800000000017</v>
      </c>
      <c r="AD2466" s="611">
        <f t="shared" si="8012"/>
        <v>3998.75</v>
      </c>
      <c r="AE2466" s="611">
        <f>IF((SUMIF($J$7:$J$1048576,J2466,$U$7:$U$1048576))&gt;(SUMIF($J$7:$J$1048576,J2466,$T$7:$T$1048576)),AD2466,(IF(O2466="cpv",(U2466*S2466),(U2466*S2466/1000))))</f>
        <v>3932.4459999999999</v>
      </c>
      <c r="AF2466" s="610">
        <f t="shared" si="8013"/>
        <v>-66.304000000000087</v>
      </c>
      <c r="AG2466" s="610">
        <v>0</v>
      </c>
      <c r="AH2466" s="610">
        <f t="shared" si="8014"/>
        <v>3145.9567999999999</v>
      </c>
      <c r="AI2466" s="613">
        <f t="shared" si="8015"/>
        <v>0.8</v>
      </c>
      <c r="AK2466"/>
    </row>
    <row r="2467" spans="1:37" ht="15" hidden="1" customHeight="1" x14ac:dyDescent="0.3">
      <c r="A2467" s="600" t="s">
        <v>3524</v>
      </c>
      <c r="B2467" s="601">
        <v>2016</v>
      </c>
      <c r="C2467" s="601">
        <v>11</v>
      </c>
      <c r="D2467" s="602" t="s">
        <v>2960</v>
      </c>
      <c r="E2467" s="603">
        <v>42675</v>
      </c>
      <c r="F2467" s="603">
        <v>42735</v>
      </c>
      <c r="G2467" s="604">
        <f t="shared" ca="1" si="8003"/>
        <v>0</v>
      </c>
      <c r="H2467" s="605" t="s">
        <v>74</v>
      </c>
      <c r="I2467" s="605" t="s">
        <v>743</v>
      </c>
      <c r="J2467" s="605" t="s">
        <v>3526</v>
      </c>
      <c r="K2467" s="606" t="str">
        <f t="shared" ca="1" si="8004"/>
        <v>Completed</v>
      </c>
      <c r="L2467" s="601" t="s">
        <v>57</v>
      </c>
      <c r="M2467" s="601" t="s">
        <v>58</v>
      </c>
      <c r="N2467" s="601" t="s">
        <v>173</v>
      </c>
      <c r="O2467" s="601" t="s">
        <v>60</v>
      </c>
      <c r="P2467" s="601" t="s">
        <v>61</v>
      </c>
      <c r="Q2467" s="601" t="s">
        <v>62</v>
      </c>
      <c r="R2467" s="607">
        <v>0.5</v>
      </c>
      <c r="S2467" s="607">
        <v>1.75</v>
      </c>
      <c r="T2467" s="608">
        <v>2500000</v>
      </c>
      <c r="U2467" s="608">
        <v>2289936</v>
      </c>
      <c r="V2467" s="606">
        <f t="shared" si="8005"/>
        <v>210064</v>
      </c>
      <c r="W2467" s="606">
        <f t="shared" si="8006"/>
        <v>2289936</v>
      </c>
      <c r="X2467" s="608">
        <v>2023</v>
      </c>
      <c r="Y2467" s="609">
        <f t="shared" si="8007"/>
        <v>8.8343080330629327E-4</v>
      </c>
      <c r="Z2467" s="610">
        <f t="shared" si="8008"/>
        <v>1.9809134948096885</v>
      </c>
      <c r="AA2467" s="611">
        <f t="shared" si="8009"/>
        <v>1250</v>
      </c>
      <c r="AB2467" s="612">
        <f t="shared" si="8010"/>
        <v>1144.9680000000001</v>
      </c>
      <c r="AC2467" s="611">
        <f t="shared" si="8011"/>
        <v>-105.03199999999993</v>
      </c>
      <c r="AD2467" s="611">
        <f t="shared" si="8012"/>
        <v>4375</v>
      </c>
      <c r="AE2467" s="611">
        <f>IF((SUMIF($J$7:$J$1048576,J2467,$U$7:$U$1048576))&gt;(SUMIF($J$7:$J$1048576,J2467,$T$7:$T$1048576)),AD2467,(IF(O2467="cpv",(U2467*S2467),(U2467*S2467/1000))))</f>
        <v>4007.3879999999999</v>
      </c>
      <c r="AF2467" s="610">
        <f t="shared" si="8013"/>
        <v>-367.61200000000008</v>
      </c>
      <c r="AG2467" s="610">
        <v>0</v>
      </c>
      <c r="AH2467" s="610">
        <f t="shared" si="8014"/>
        <v>2862.42</v>
      </c>
      <c r="AI2467" s="613">
        <f t="shared" si="8015"/>
        <v>0.7142857142857143</v>
      </c>
      <c r="AK2467"/>
    </row>
    <row r="2468" spans="1:37" ht="15.75" hidden="1" customHeight="1" thickBot="1" x14ac:dyDescent="0.3">
      <c r="A2468" s="628" t="s">
        <v>3525</v>
      </c>
      <c r="B2468" s="629">
        <v>2016</v>
      </c>
      <c r="C2468" s="629">
        <v>11</v>
      </c>
      <c r="D2468" s="630" t="s">
        <v>2960</v>
      </c>
      <c r="E2468" s="631">
        <v>42675</v>
      </c>
      <c r="F2468" s="631">
        <v>42735</v>
      </c>
      <c r="G2468" s="632">
        <f t="shared" ca="1" si="8003"/>
        <v>0</v>
      </c>
      <c r="H2468" s="633" t="s">
        <v>74</v>
      </c>
      <c r="I2468" s="633" t="s">
        <v>743</v>
      </c>
      <c r="J2468" s="633" t="s">
        <v>3526</v>
      </c>
      <c r="K2468" s="634" t="str">
        <f t="shared" ca="1" si="8004"/>
        <v>Completed</v>
      </c>
      <c r="L2468" s="629" t="s">
        <v>155</v>
      </c>
      <c r="M2468" s="629" t="s">
        <v>58</v>
      </c>
      <c r="N2468" s="629" t="s">
        <v>173</v>
      </c>
      <c r="O2468" s="629" t="s">
        <v>42</v>
      </c>
      <c r="P2468" s="629" t="s">
        <v>61</v>
      </c>
      <c r="Q2468" s="629" t="s">
        <v>62</v>
      </c>
      <c r="R2468" s="635">
        <v>0.3</v>
      </c>
      <c r="S2468" s="635">
        <v>1.75</v>
      </c>
      <c r="T2468" s="636">
        <v>3333</v>
      </c>
      <c r="U2468" s="636">
        <v>3233</v>
      </c>
      <c r="V2468" s="634">
        <f t="shared" si="8005"/>
        <v>100</v>
      </c>
      <c r="W2468" s="634">
        <f t="shared" si="8006"/>
        <v>3233</v>
      </c>
      <c r="X2468" s="636"/>
      <c r="Y2468" s="637">
        <f t="shared" si="8007"/>
        <v>0</v>
      </c>
      <c r="Z2468" s="638" t="e">
        <f t="shared" si="8008"/>
        <v>#DIV/0!</v>
      </c>
      <c r="AA2468" s="639">
        <f t="shared" si="8009"/>
        <v>0.99990000000000001</v>
      </c>
      <c r="AB2468" s="640">
        <v>970</v>
      </c>
      <c r="AC2468" s="639">
        <f t="shared" si="8011"/>
        <v>969.00009999999997</v>
      </c>
      <c r="AD2468" s="639">
        <f t="shared" si="8012"/>
        <v>5.8327500000000008</v>
      </c>
      <c r="AE2468" s="639">
        <f>IF((SUMIF($J$7:$J$1048576,J2468,$U$7:$U$1048576))&gt;(SUMIF($J$7:$J$1048576,J2468,$T$7:$T$1048576)),AD2468,(IF(O2468="cpv",(U2468*S2468),(U2468*S2468/1000))))</f>
        <v>5.6577500000000001</v>
      </c>
      <c r="AF2468" s="638">
        <f t="shared" si="8013"/>
        <v>-0.17500000000000071</v>
      </c>
      <c r="AG2468" s="638">
        <v>0</v>
      </c>
      <c r="AH2468" s="638">
        <f t="shared" si="8014"/>
        <v>-964.34225000000004</v>
      </c>
      <c r="AI2468" s="641">
        <f t="shared" si="8015"/>
        <v>-170.44624629932395</v>
      </c>
      <c r="AK2468"/>
    </row>
    <row r="2469" spans="1:37" ht="15.75" hidden="1" customHeight="1" thickBot="1" x14ac:dyDescent="0.3">
      <c r="A2469" s="642" t="s">
        <v>3527</v>
      </c>
      <c r="B2469" s="643">
        <v>2016</v>
      </c>
      <c r="C2469" s="643">
        <v>11</v>
      </c>
      <c r="D2469" s="644" t="s">
        <v>2960</v>
      </c>
      <c r="E2469" s="645">
        <v>42676</v>
      </c>
      <c r="F2469" s="645">
        <v>42704</v>
      </c>
      <c r="G2469" s="646">
        <f t="shared" ca="1" si="8003"/>
        <v>0</v>
      </c>
      <c r="H2469" s="647" t="s">
        <v>54</v>
      </c>
      <c r="I2469" s="647" t="s">
        <v>140</v>
      </c>
      <c r="J2469" s="647" t="s">
        <v>3528</v>
      </c>
      <c r="K2469" s="648" t="str">
        <f t="shared" ca="1" si="8004"/>
        <v>Completed</v>
      </c>
      <c r="L2469" s="643" t="s">
        <v>305</v>
      </c>
      <c r="M2469" s="643" t="s">
        <v>58</v>
      </c>
      <c r="N2469" s="643" t="s">
        <v>306</v>
      </c>
      <c r="O2469" s="643" t="s">
        <v>60</v>
      </c>
      <c r="P2469" s="643" t="s">
        <v>79</v>
      </c>
      <c r="Q2469" s="643" t="s">
        <v>79</v>
      </c>
      <c r="R2469" s="649">
        <v>3</v>
      </c>
      <c r="S2469" s="649">
        <v>7</v>
      </c>
      <c r="T2469" s="650">
        <v>572000</v>
      </c>
      <c r="U2469" s="650">
        <v>573412</v>
      </c>
      <c r="V2469" s="648">
        <f t="shared" si="8005"/>
        <v>0</v>
      </c>
      <c r="W2469" s="648">
        <f t="shared" si="8006"/>
        <v>572000</v>
      </c>
      <c r="X2469" s="650"/>
      <c r="Y2469" s="651">
        <f t="shared" si="8007"/>
        <v>0</v>
      </c>
      <c r="Z2469" s="652" t="e">
        <f t="shared" si="8008"/>
        <v>#DIV/0!</v>
      </c>
      <c r="AA2469" s="653">
        <f t="shared" si="8009"/>
        <v>1716</v>
      </c>
      <c r="AB2469" s="654">
        <f t="shared" si="8010"/>
        <v>1716</v>
      </c>
      <c r="AC2469" s="653">
        <f t="shared" si="8011"/>
        <v>0</v>
      </c>
      <c r="AD2469" s="653">
        <f t="shared" si="8012"/>
        <v>4004</v>
      </c>
      <c r="AE2469" s="653">
        <v>4000</v>
      </c>
      <c r="AF2469" s="652">
        <f t="shared" si="8013"/>
        <v>-4</v>
      </c>
      <c r="AG2469" s="652">
        <v>0</v>
      </c>
      <c r="AH2469" s="652">
        <f t="shared" si="8014"/>
        <v>2284</v>
      </c>
      <c r="AI2469" s="655">
        <f t="shared" si="8015"/>
        <v>0.57099999999999995</v>
      </c>
      <c r="AK2469"/>
    </row>
    <row r="2470" spans="1:37" ht="15" hidden="1" customHeight="1" x14ac:dyDescent="0.3">
      <c r="A2470" s="586" t="s">
        <v>3530</v>
      </c>
      <c r="B2470" s="587">
        <v>2016</v>
      </c>
      <c r="C2470" s="587">
        <v>11</v>
      </c>
      <c r="D2470" s="588" t="s">
        <v>2960</v>
      </c>
      <c r="E2470" s="589">
        <v>42675</v>
      </c>
      <c r="F2470" s="589">
        <v>42684</v>
      </c>
      <c r="G2470" s="590">
        <f t="shared" ca="1" si="8003"/>
        <v>0</v>
      </c>
      <c r="H2470" s="591" t="s">
        <v>84</v>
      </c>
      <c r="I2470" s="591" t="s">
        <v>170</v>
      </c>
      <c r="J2470" s="591" t="s">
        <v>3529</v>
      </c>
      <c r="K2470" s="592" t="str">
        <f t="shared" ca="1" si="8004"/>
        <v>Completed</v>
      </c>
      <c r="L2470" s="587" t="s">
        <v>175</v>
      </c>
      <c r="M2470" s="587" t="s">
        <v>58</v>
      </c>
      <c r="N2470" s="587" t="s">
        <v>59</v>
      </c>
      <c r="O2470" s="587" t="s">
        <v>60</v>
      </c>
      <c r="P2470" s="587" t="s">
        <v>61</v>
      </c>
      <c r="Q2470" s="587" t="s">
        <v>62</v>
      </c>
      <c r="R2470" s="593">
        <v>1</v>
      </c>
      <c r="S2470" s="593">
        <v>2</v>
      </c>
      <c r="T2470" s="594">
        <v>1000000</v>
      </c>
      <c r="U2470" s="594">
        <v>1181536</v>
      </c>
      <c r="V2470" s="592">
        <f t="shared" si="8005"/>
        <v>0</v>
      </c>
      <c r="W2470" s="592">
        <f t="shared" si="8006"/>
        <v>1000000</v>
      </c>
      <c r="X2470" s="594">
        <v>309</v>
      </c>
      <c r="Y2470" s="595">
        <f t="shared" si="8007"/>
        <v>2.6152398234162986E-4</v>
      </c>
      <c r="Z2470" s="596">
        <f t="shared" si="8008"/>
        <v>6.4724919093851137</v>
      </c>
      <c r="AA2470" s="597">
        <f t="shared" si="8009"/>
        <v>1000</v>
      </c>
      <c r="AB2470" s="598">
        <v>67.019082543750599</v>
      </c>
      <c r="AC2470" s="597">
        <f t="shared" si="8011"/>
        <v>-932.98091745624936</v>
      </c>
      <c r="AD2470" s="597">
        <f t="shared" si="8012"/>
        <v>2000</v>
      </c>
      <c r="AE2470" s="597">
        <f>IF((SUMIF($J$7:$J$1048576,J2470,$U$7:$U$1048576))&gt;(SUMIF($J$7:$J$1048576,J2470,$T$7:$T$1048576)),AD2470,(IF(O2470="cpv",(U2470*S2470),(U2470*S2470/1000))))</f>
        <v>2000</v>
      </c>
      <c r="AF2470" s="596">
        <f t="shared" si="8013"/>
        <v>0</v>
      </c>
      <c r="AG2470" s="596">
        <v>0</v>
      </c>
      <c r="AH2470" s="596">
        <f t="shared" si="8014"/>
        <v>1932.9809174562495</v>
      </c>
      <c r="AI2470" s="599">
        <f t="shared" si="8015"/>
        <v>0.96649045872812478</v>
      </c>
      <c r="AK2470"/>
    </row>
    <row r="2471" spans="1:37" ht="15" hidden="1" customHeight="1" x14ac:dyDescent="0.3">
      <c r="A2471" s="600" t="s">
        <v>4087</v>
      </c>
      <c r="B2471" s="601">
        <v>2016</v>
      </c>
      <c r="C2471" s="601">
        <v>11</v>
      </c>
      <c r="D2471" s="602" t="s">
        <v>2960</v>
      </c>
      <c r="E2471" s="603">
        <v>42675</v>
      </c>
      <c r="F2471" s="603">
        <v>42684</v>
      </c>
      <c r="G2471" s="604">
        <f t="shared" ca="1" si="8003"/>
        <v>0</v>
      </c>
      <c r="H2471" s="605" t="s">
        <v>84</v>
      </c>
      <c r="I2471" s="605" t="s">
        <v>170</v>
      </c>
      <c r="J2471" s="605" t="s">
        <v>3529</v>
      </c>
      <c r="K2471" s="606" t="str">
        <f t="shared" ca="1" si="8004"/>
        <v>Completed</v>
      </c>
      <c r="L2471" s="601" t="s">
        <v>1372</v>
      </c>
      <c r="M2471" s="601" t="s">
        <v>58</v>
      </c>
      <c r="N2471" s="601" t="s">
        <v>59</v>
      </c>
      <c r="O2471" s="601" t="s">
        <v>60</v>
      </c>
      <c r="P2471" s="601" t="s">
        <v>61</v>
      </c>
      <c r="Q2471" s="601" t="s">
        <v>62</v>
      </c>
      <c r="R2471" s="607">
        <v>0</v>
      </c>
      <c r="S2471" s="607">
        <v>2</v>
      </c>
      <c r="T2471" s="608">
        <v>0</v>
      </c>
      <c r="U2471" s="608">
        <v>0</v>
      </c>
      <c r="V2471" s="606">
        <f t="shared" si="8005"/>
        <v>0</v>
      </c>
      <c r="W2471" s="606">
        <f t="shared" si="8006"/>
        <v>0</v>
      </c>
      <c r="X2471" s="608"/>
      <c r="Y2471" s="609" t="e">
        <f t="shared" si="8007"/>
        <v>#DIV/0!</v>
      </c>
      <c r="Z2471" s="610" t="e">
        <f t="shared" si="8008"/>
        <v>#DIV/0!</v>
      </c>
      <c r="AA2471" s="611">
        <f t="shared" si="8009"/>
        <v>0</v>
      </c>
      <c r="AB2471" s="612">
        <v>1028.2543769558199</v>
      </c>
      <c r="AC2471" s="611">
        <f t="shared" si="8011"/>
        <v>1028.2543769558199</v>
      </c>
      <c r="AD2471" s="611">
        <f t="shared" si="8012"/>
        <v>0</v>
      </c>
      <c r="AE2471" s="611">
        <f>IF((SUMIF($J$7:$J$1048576,J2471,$U$7:$U$1048576))&gt;(SUMIF($J$7:$J$1048576,J2471,$T$7:$T$1048576)),AD2471,(IF(O2471="cpv",(U2471*S2471),(U2471*S2471/1000))))</f>
        <v>0</v>
      </c>
      <c r="AF2471" s="610">
        <f t="shared" si="8013"/>
        <v>0</v>
      </c>
      <c r="AG2471" s="610">
        <v>0</v>
      </c>
      <c r="AH2471" s="610">
        <f t="shared" si="8014"/>
        <v>-1028.2543769558199</v>
      </c>
      <c r="AI2471" s="613" t="e">
        <f t="shared" si="8015"/>
        <v>#DIV/0!</v>
      </c>
      <c r="AK2471"/>
    </row>
    <row r="2472" spans="1:37" ht="15" hidden="1" customHeight="1" x14ac:dyDescent="0.3">
      <c r="A2472" s="600" t="s">
        <v>4088</v>
      </c>
      <c r="B2472" s="601">
        <v>2016</v>
      </c>
      <c r="C2472" s="601">
        <v>11</v>
      </c>
      <c r="D2472" s="602" t="s">
        <v>2960</v>
      </c>
      <c r="E2472" s="603">
        <v>42675</v>
      </c>
      <c r="F2472" s="603">
        <v>42684</v>
      </c>
      <c r="G2472" s="604">
        <f t="shared" ca="1" si="8003"/>
        <v>0</v>
      </c>
      <c r="H2472" s="605" t="s">
        <v>84</v>
      </c>
      <c r="I2472" s="605" t="s">
        <v>170</v>
      </c>
      <c r="J2472" s="605" t="s">
        <v>3529</v>
      </c>
      <c r="K2472" s="606" t="str">
        <f t="shared" ca="1" si="8004"/>
        <v>Completed</v>
      </c>
      <c r="L2472" s="601" t="s">
        <v>2943</v>
      </c>
      <c r="M2472" s="601" t="s">
        <v>58</v>
      </c>
      <c r="N2472" s="601" t="s">
        <v>59</v>
      </c>
      <c r="O2472" s="601" t="s">
        <v>60</v>
      </c>
      <c r="P2472" s="601" t="s">
        <v>61</v>
      </c>
      <c r="Q2472" s="601" t="s">
        <v>62</v>
      </c>
      <c r="R2472" s="607">
        <v>0</v>
      </c>
      <c r="S2472" s="607">
        <v>2</v>
      </c>
      <c r="T2472" s="608">
        <v>0</v>
      </c>
      <c r="U2472" s="608">
        <v>0</v>
      </c>
      <c r="V2472" s="606">
        <f t="shared" si="8005"/>
        <v>0</v>
      </c>
      <c r="W2472" s="606">
        <f t="shared" si="8006"/>
        <v>0</v>
      </c>
      <c r="X2472" s="608"/>
      <c r="Y2472" s="609" t="e">
        <f t="shared" si="8007"/>
        <v>#DIV/0!</v>
      </c>
      <c r="Z2472" s="610" t="e">
        <f t="shared" si="8008"/>
        <v>#DIV/0!</v>
      </c>
      <c r="AA2472" s="611">
        <f t="shared" si="8009"/>
        <v>0</v>
      </c>
      <c r="AB2472" s="612">
        <v>140.21216518114841</v>
      </c>
      <c r="AC2472" s="611">
        <f t="shared" si="8011"/>
        <v>140.21216518114841</v>
      </c>
      <c r="AD2472" s="611">
        <f t="shared" si="8012"/>
        <v>0</v>
      </c>
      <c r="AE2472" s="611">
        <v>0</v>
      </c>
      <c r="AF2472" s="610">
        <f t="shared" si="8013"/>
        <v>0</v>
      </c>
      <c r="AG2472" s="610">
        <v>0</v>
      </c>
      <c r="AH2472" s="610">
        <f t="shared" si="8014"/>
        <v>-140.21216518114841</v>
      </c>
      <c r="AI2472" s="613" t="e">
        <f t="shared" si="8015"/>
        <v>#DIV/0!</v>
      </c>
      <c r="AK2472"/>
    </row>
    <row r="2473" spans="1:37" ht="15" hidden="1" customHeight="1" x14ac:dyDescent="0.3">
      <c r="A2473" s="600" t="s">
        <v>4085</v>
      </c>
      <c r="B2473" s="601">
        <v>2016</v>
      </c>
      <c r="C2473" s="601">
        <v>11</v>
      </c>
      <c r="D2473" s="602" t="s">
        <v>2960</v>
      </c>
      <c r="E2473" s="603">
        <v>42675</v>
      </c>
      <c r="F2473" s="603">
        <v>42684</v>
      </c>
      <c r="G2473" s="604">
        <f t="shared" ref="G2473:G2474" ca="1" si="8016">IF($N$1&gt;F2473,0,(F2473-$N$1))</f>
        <v>0</v>
      </c>
      <c r="H2473" s="605" t="s">
        <v>84</v>
      </c>
      <c r="I2473" s="605" t="s">
        <v>170</v>
      </c>
      <c r="J2473" s="605" t="s">
        <v>3529</v>
      </c>
      <c r="K2473" s="606" t="str">
        <f t="shared" ref="K2473:K2474" ca="1" si="8017">IF(F2473=0,$L$3,(IF(G2473=0,$L$1,$L$2)))</f>
        <v>Completed</v>
      </c>
      <c r="L2473" s="601" t="s">
        <v>2917</v>
      </c>
      <c r="M2473" s="601" t="s">
        <v>58</v>
      </c>
      <c r="N2473" s="601" t="s">
        <v>59</v>
      </c>
      <c r="O2473" s="601" t="s">
        <v>60</v>
      </c>
      <c r="P2473" s="601" t="s">
        <v>61</v>
      </c>
      <c r="Q2473" s="601" t="s">
        <v>62</v>
      </c>
      <c r="R2473" s="607">
        <v>0</v>
      </c>
      <c r="S2473" s="607">
        <v>2</v>
      </c>
      <c r="T2473" s="608">
        <v>0</v>
      </c>
      <c r="U2473" s="608">
        <v>0</v>
      </c>
      <c r="V2473" s="606">
        <f t="shared" ref="V2473:V2474" si="8018">IF(U2473&gt;T2473,0,T2473-U2473)</f>
        <v>0</v>
      </c>
      <c r="W2473" s="606">
        <f t="shared" ref="W2473:W2474" si="8019">IF(U2473&gt;T2473,T2473,U2473)</f>
        <v>0</v>
      </c>
      <c r="X2473" s="608"/>
      <c r="Y2473" s="609" t="e">
        <f t="shared" ref="Y2473:Y2474" si="8020">X2473/U2473</f>
        <v>#DIV/0!</v>
      </c>
      <c r="Z2473" s="610" t="e">
        <f t="shared" ref="Z2473:Z2474" si="8021">AE2473/X2473</f>
        <v>#DIV/0!</v>
      </c>
      <c r="AA2473" s="611">
        <f t="shared" ref="AA2473:AA2474" si="8022">IF(O2473="cpv",(T2473*R2473),(T2473/1000*R2473))</f>
        <v>0</v>
      </c>
      <c r="AB2473" s="612">
        <v>96.173512404974062</v>
      </c>
      <c r="AC2473" s="611">
        <f t="shared" ref="AC2473:AC2474" si="8023">AB2473-AA2473</f>
        <v>96.173512404974062</v>
      </c>
      <c r="AD2473" s="611">
        <f t="shared" ref="AD2473:AD2474" si="8024">IF(O2473="cpv",(T2473*S2473),(T2473/1000*S2473))</f>
        <v>0</v>
      </c>
      <c r="AE2473" s="611">
        <v>0</v>
      </c>
      <c r="AF2473" s="610">
        <f t="shared" ref="AF2473:AF2474" si="8025">AE2473-AD2473</f>
        <v>0</v>
      </c>
      <c r="AG2473" s="610">
        <v>0</v>
      </c>
      <c r="AH2473" s="610">
        <f t="shared" ref="AH2473:AH2474" si="8026">AE2473-AB2473-AG2473</f>
        <v>-96.173512404974062</v>
      </c>
      <c r="AI2473" s="613" t="e">
        <f t="shared" ref="AI2473:AI2474" si="8027">AH2473/AE2473</f>
        <v>#DIV/0!</v>
      </c>
      <c r="AK2473"/>
    </row>
    <row r="2474" spans="1:37" ht="15" hidden="1" customHeight="1" x14ac:dyDescent="0.3">
      <c r="A2474" s="600" t="s">
        <v>4086</v>
      </c>
      <c r="B2474" s="601">
        <v>2016</v>
      </c>
      <c r="C2474" s="601">
        <v>11</v>
      </c>
      <c r="D2474" s="602" t="s">
        <v>2960</v>
      </c>
      <c r="E2474" s="603">
        <v>42675</v>
      </c>
      <c r="F2474" s="603">
        <v>42684</v>
      </c>
      <c r="G2474" s="604">
        <f t="shared" ca="1" si="8016"/>
        <v>0</v>
      </c>
      <c r="H2474" s="605" t="s">
        <v>84</v>
      </c>
      <c r="I2474" s="605" t="s">
        <v>170</v>
      </c>
      <c r="J2474" s="605" t="s">
        <v>3529</v>
      </c>
      <c r="K2474" s="606" t="str">
        <f t="shared" ca="1" si="8017"/>
        <v>Completed</v>
      </c>
      <c r="L2474" s="601" t="s">
        <v>2914</v>
      </c>
      <c r="M2474" s="601" t="s">
        <v>58</v>
      </c>
      <c r="N2474" s="601" t="s">
        <v>59</v>
      </c>
      <c r="O2474" s="601" t="s">
        <v>60</v>
      </c>
      <c r="P2474" s="601" t="s">
        <v>61</v>
      </c>
      <c r="Q2474" s="601" t="s">
        <v>62</v>
      </c>
      <c r="R2474" s="607">
        <v>0</v>
      </c>
      <c r="S2474" s="607">
        <v>2</v>
      </c>
      <c r="T2474" s="608">
        <v>0</v>
      </c>
      <c r="U2474" s="608">
        <v>0</v>
      </c>
      <c r="V2474" s="606">
        <f t="shared" si="8018"/>
        <v>0</v>
      </c>
      <c r="W2474" s="606">
        <f t="shared" si="8019"/>
        <v>0</v>
      </c>
      <c r="X2474" s="608"/>
      <c r="Y2474" s="609" t="e">
        <f t="shared" si="8020"/>
        <v>#DIV/0!</v>
      </c>
      <c r="Z2474" s="610" t="e">
        <f t="shared" si="8021"/>
        <v>#DIV/0!</v>
      </c>
      <c r="AA2474" s="611">
        <f t="shared" si="8022"/>
        <v>0</v>
      </c>
      <c r="AB2474" s="612">
        <v>601.08445253108789</v>
      </c>
      <c r="AC2474" s="611">
        <f t="shared" si="8023"/>
        <v>601.08445253108789</v>
      </c>
      <c r="AD2474" s="611">
        <f t="shared" si="8024"/>
        <v>0</v>
      </c>
      <c r="AE2474" s="611">
        <v>0</v>
      </c>
      <c r="AF2474" s="610">
        <f t="shared" si="8025"/>
        <v>0</v>
      </c>
      <c r="AG2474" s="610">
        <v>0</v>
      </c>
      <c r="AH2474" s="610">
        <f t="shared" si="8026"/>
        <v>-601.08445253108789</v>
      </c>
      <c r="AI2474" s="613" t="e">
        <f t="shared" si="8027"/>
        <v>#DIV/0!</v>
      </c>
      <c r="AK2474"/>
    </row>
    <row r="2475" spans="1:37" ht="15" hidden="1" customHeight="1" x14ac:dyDescent="0.3">
      <c r="A2475" s="600" t="s">
        <v>3531</v>
      </c>
      <c r="B2475" s="601">
        <v>2016</v>
      </c>
      <c r="C2475" s="601">
        <v>11</v>
      </c>
      <c r="D2475" s="602" t="s">
        <v>2960</v>
      </c>
      <c r="E2475" s="603">
        <v>42675</v>
      </c>
      <c r="F2475" s="603">
        <v>42684</v>
      </c>
      <c r="G2475" s="604">
        <f t="shared" ca="1" si="8003"/>
        <v>0</v>
      </c>
      <c r="H2475" s="605" t="s">
        <v>84</v>
      </c>
      <c r="I2475" s="605" t="s">
        <v>170</v>
      </c>
      <c r="J2475" s="605" t="s">
        <v>3529</v>
      </c>
      <c r="K2475" s="606" t="str">
        <f t="shared" ca="1" si="8004"/>
        <v>Completed</v>
      </c>
      <c r="L2475" s="601" t="s">
        <v>172</v>
      </c>
      <c r="M2475" s="601" t="s">
        <v>58</v>
      </c>
      <c r="N2475" s="601" t="s">
        <v>59</v>
      </c>
      <c r="O2475" s="601" t="s">
        <v>60</v>
      </c>
      <c r="P2475" s="601" t="s">
        <v>61</v>
      </c>
      <c r="Q2475" s="601" t="s">
        <v>62</v>
      </c>
      <c r="R2475" s="607">
        <v>1</v>
      </c>
      <c r="S2475" s="607">
        <v>2</v>
      </c>
      <c r="T2475" s="608">
        <v>500000</v>
      </c>
      <c r="U2475" s="608">
        <v>424881</v>
      </c>
      <c r="V2475" s="606">
        <f t="shared" si="8005"/>
        <v>75119</v>
      </c>
      <c r="W2475" s="606">
        <f t="shared" si="8006"/>
        <v>424881</v>
      </c>
      <c r="X2475" s="608"/>
      <c r="Y2475" s="609">
        <f t="shared" si="8007"/>
        <v>0</v>
      </c>
      <c r="Z2475" s="610" t="e">
        <f t="shared" si="8008"/>
        <v>#DIV/0!</v>
      </c>
      <c r="AA2475" s="611">
        <f t="shared" si="8009"/>
        <v>500</v>
      </c>
      <c r="AB2475" s="612">
        <f t="shared" si="8010"/>
        <v>424.88099999999997</v>
      </c>
      <c r="AC2475" s="611">
        <f t="shared" si="8011"/>
        <v>-75.119000000000028</v>
      </c>
      <c r="AD2475" s="611">
        <f t="shared" si="8012"/>
        <v>1000</v>
      </c>
      <c r="AE2475" s="611">
        <f>IF((SUMIF($J$7:$J$1048576,J2475,$U$7:$U$1048576))&gt;(SUMIF($J$7:$J$1048576,J2475,$T$7:$T$1048576)),AD2475,(IF(O2475="cpv",(U2475*S2475),(U2475*S2475/1000))))</f>
        <v>1000</v>
      </c>
      <c r="AF2475" s="610">
        <f t="shared" si="8013"/>
        <v>0</v>
      </c>
      <c r="AG2475" s="610">
        <v>0</v>
      </c>
      <c r="AH2475" s="610">
        <f t="shared" si="8014"/>
        <v>575.11900000000003</v>
      </c>
      <c r="AI2475" s="613">
        <f t="shared" si="8015"/>
        <v>0.57511900000000005</v>
      </c>
      <c r="AK2475"/>
    </row>
    <row r="2476" spans="1:37" ht="15" hidden="1" customHeight="1" x14ac:dyDescent="0.3">
      <c r="A2476" s="600" t="s">
        <v>3532</v>
      </c>
      <c r="B2476" s="601">
        <v>2016</v>
      </c>
      <c r="C2476" s="601">
        <v>11</v>
      </c>
      <c r="D2476" s="602" t="s">
        <v>2960</v>
      </c>
      <c r="E2476" s="603">
        <v>42675</v>
      </c>
      <c r="F2476" s="603">
        <v>42684</v>
      </c>
      <c r="G2476" s="604">
        <f t="shared" ref="G2476:G2501" ca="1" si="8028">IF($N$1&gt;F2476,0,(F2476-$N$1))</f>
        <v>0</v>
      </c>
      <c r="H2476" s="605" t="s">
        <v>84</v>
      </c>
      <c r="I2476" s="605" t="s">
        <v>170</v>
      </c>
      <c r="J2476" s="605" t="s">
        <v>3529</v>
      </c>
      <c r="K2476" s="606" t="str">
        <f t="shared" ref="K2476:K2501" ca="1" si="8029">IF(F2476=0,$L$3,(IF(G2476=0,$L$1,$L$2)))</f>
        <v>Completed</v>
      </c>
      <c r="L2476" s="601" t="s">
        <v>82</v>
      </c>
      <c r="M2476" s="601" t="s">
        <v>58</v>
      </c>
      <c r="N2476" s="601" t="s">
        <v>78</v>
      </c>
      <c r="O2476" s="601" t="s">
        <v>60</v>
      </c>
      <c r="P2476" s="601" t="s">
        <v>79</v>
      </c>
      <c r="Q2476" s="601" t="s">
        <v>79</v>
      </c>
      <c r="R2476" s="607">
        <v>0.5</v>
      </c>
      <c r="S2476" s="607">
        <v>2</v>
      </c>
      <c r="T2476" s="608">
        <v>500000</v>
      </c>
      <c r="U2476" s="608">
        <v>500592</v>
      </c>
      <c r="V2476" s="606">
        <f t="shared" ref="V2476:V2501" si="8030">IF(U2476&gt;T2476,0,T2476-U2476)</f>
        <v>0</v>
      </c>
      <c r="W2476" s="606">
        <f t="shared" ref="W2476:W2501" si="8031">IF(U2476&gt;T2476,T2476,U2476)</f>
        <v>500000</v>
      </c>
      <c r="X2476" s="608"/>
      <c r="Y2476" s="609">
        <f t="shared" ref="Y2476:Y2501" si="8032">X2476/U2476</f>
        <v>0</v>
      </c>
      <c r="Z2476" s="610" t="e">
        <f t="shared" ref="Z2476:Z2501" si="8033">AE2476/X2476</f>
        <v>#DIV/0!</v>
      </c>
      <c r="AA2476" s="611">
        <f t="shared" ref="AA2476:AA2501" si="8034">IF(O2476="cpv",(T2476*R2476),(T2476/1000*R2476))</f>
        <v>250</v>
      </c>
      <c r="AB2476" s="612">
        <f t="shared" ref="AB2476:AB2501" si="8035">IF(O2476="cpv",(IF(V2476&gt;0,U2476*R2476,AA2476)),(IF(V2476&gt;0,U2476/1000*R2476,AA2476)))</f>
        <v>250</v>
      </c>
      <c r="AC2476" s="611">
        <f t="shared" ref="AC2476:AC2501" si="8036">AB2476-AA2476</f>
        <v>0</v>
      </c>
      <c r="AD2476" s="611">
        <f t="shared" ref="AD2476:AD2501" si="8037">IF(O2476="cpv",(T2476*S2476),(T2476/1000*S2476))</f>
        <v>1000</v>
      </c>
      <c r="AE2476" s="611">
        <f>IF((SUMIF($J$7:$J$1048576,J2476,$U$7:$U$1048576))&gt;(SUMIF($J$7:$J$1048576,J2476,$T$7:$T$1048576)),AD2476,(IF(O2476="cpv",(U2476*S2476),(U2476*S2476/1000))))</f>
        <v>1000</v>
      </c>
      <c r="AF2476" s="610">
        <f t="shared" ref="AF2476:AF2501" si="8038">AE2476-AD2476</f>
        <v>0</v>
      </c>
      <c r="AG2476" s="610">
        <v>0</v>
      </c>
      <c r="AH2476" s="610">
        <f t="shared" ref="AH2476:AH2501" si="8039">AE2476-AB2476-AG2476</f>
        <v>750</v>
      </c>
      <c r="AI2476" s="613">
        <f t="shared" ref="AI2476:AI2501" si="8040">AH2476/AE2476</f>
        <v>0.75</v>
      </c>
      <c r="AK2476"/>
    </row>
    <row r="2477" spans="1:37" ht="15.75" hidden="1" customHeight="1" thickBot="1" x14ac:dyDescent="0.3">
      <c r="A2477" s="628" t="s">
        <v>3533</v>
      </c>
      <c r="B2477" s="629">
        <v>2016</v>
      </c>
      <c r="C2477" s="629">
        <v>11</v>
      </c>
      <c r="D2477" s="630" t="s">
        <v>2960</v>
      </c>
      <c r="E2477" s="631">
        <v>42675</v>
      </c>
      <c r="F2477" s="631">
        <v>42684</v>
      </c>
      <c r="G2477" s="632">
        <f t="shared" ca="1" si="8028"/>
        <v>0</v>
      </c>
      <c r="H2477" s="633" t="s">
        <v>84</v>
      </c>
      <c r="I2477" s="633" t="s">
        <v>170</v>
      </c>
      <c r="J2477" s="633" t="s">
        <v>3529</v>
      </c>
      <c r="K2477" s="634" t="str">
        <f t="shared" ca="1" si="8029"/>
        <v>Completed</v>
      </c>
      <c r="L2477" s="629" t="s">
        <v>64</v>
      </c>
      <c r="M2477" s="629" t="s">
        <v>58</v>
      </c>
      <c r="N2477" s="629" t="s">
        <v>59</v>
      </c>
      <c r="O2477" s="629" t="s">
        <v>60</v>
      </c>
      <c r="P2477" s="629" t="s">
        <v>61</v>
      </c>
      <c r="Q2477" s="629" t="s">
        <v>62</v>
      </c>
      <c r="R2477" s="635">
        <v>0.2</v>
      </c>
      <c r="S2477" s="635">
        <v>2</v>
      </c>
      <c r="T2477" s="636">
        <v>1500000</v>
      </c>
      <c r="U2477" s="636">
        <v>1501867</v>
      </c>
      <c r="V2477" s="634">
        <f t="shared" si="8030"/>
        <v>0</v>
      </c>
      <c r="W2477" s="634">
        <f t="shared" si="8031"/>
        <v>1500000</v>
      </c>
      <c r="X2477" s="636">
        <v>229</v>
      </c>
      <c r="Y2477" s="637">
        <f t="shared" si="8032"/>
        <v>1.5247688377199845E-4</v>
      </c>
      <c r="Z2477" s="638">
        <f t="shared" si="8033"/>
        <v>8.7336244541484724</v>
      </c>
      <c r="AA2477" s="639">
        <f t="shared" si="8034"/>
        <v>300</v>
      </c>
      <c r="AB2477" s="640">
        <f t="shared" si="8035"/>
        <v>300</v>
      </c>
      <c r="AC2477" s="639">
        <f t="shared" si="8036"/>
        <v>0</v>
      </c>
      <c r="AD2477" s="639">
        <f t="shared" si="8037"/>
        <v>3000</v>
      </c>
      <c r="AE2477" s="639">
        <v>2000</v>
      </c>
      <c r="AF2477" s="638">
        <f t="shared" si="8038"/>
        <v>-1000</v>
      </c>
      <c r="AG2477" s="638">
        <v>0</v>
      </c>
      <c r="AH2477" s="638">
        <f t="shared" si="8039"/>
        <v>1700</v>
      </c>
      <c r="AI2477" s="641">
        <f t="shared" si="8040"/>
        <v>0.85</v>
      </c>
      <c r="AK2477"/>
    </row>
    <row r="2478" spans="1:37" ht="15" hidden="1" customHeight="1" x14ac:dyDescent="0.3">
      <c r="A2478" s="668" t="s">
        <v>3534</v>
      </c>
      <c r="B2478" s="669">
        <v>2016</v>
      </c>
      <c r="C2478" s="669">
        <v>11</v>
      </c>
      <c r="D2478" s="670" t="s">
        <v>2960</v>
      </c>
      <c r="E2478" s="661">
        <v>42675</v>
      </c>
      <c r="F2478" s="661">
        <v>42684</v>
      </c>
      <c r="G2478" s="671">
        <f t="shared" ca="1" si="8028"/>
        <v>0</v>
      </c>
      <c r="H2478" s="672" t="s">
        <v>84</v>
      </c>
      <c r="I2478" s="672" t="s">
        <v>170</v>
      </c>
      <c r="J2478" s="672" t="s">
        <v>3536</v>
      </c>
      <c r="K2478" s="673" t="str">
        <f t="shared" ca="1" si="8029"/>
        <v>Completed</v>
      </c>
      <c r="L2478" s="669" t="s">
        <v>82</v>
      </c>
      <c r="M2478" s="669" t="s">
        <v>58</v>
      </c>
      <c r="N2478" s="669" t="s">
        <v>78</v>
      </c>
      <c r="O2478" s="669" t="s">
        <v>60</v>
      </c>
      <c r="P2478" s="669" t="s">
        <v>79</v>
      </c>
      <c r="Q2478" s="669" t="s">
        <v>79</v>
      </c>
      <c r="R2478" s="674">
        <v>0.5</v>
      </c>
      <c r="S2478" s="674">
        <v>2</v>
      </c>
      <c r="T2478" s="675">
        <v>300000</v>
      </c>
      <c r="U2478" s="675">
        <v>300435</v>
      </c>
      <c r="V2478" s="673">
        <f t="shared" si="8030"/>
        <v>0</v>
      </c>
      <c r="W2478" s="673">
        <f t="shared" si="8031"/>
        <v>300000</v>
      </c>
      <c r="X2478" s="675"/>
      <c r="Y2478" s="676">
        <f t="shared" si="8032"/>
        <v>0</v>
      </c>
      <c r="Z2478" s="677" t="e">
        <f t="shared" si="8033"/>
        <v>#DIV/0!</v>
      </c>
      <c r="AA2478" s="678">
        <f t="shared" si="8034"/>
        <v>150</v>
      </c>
      <c r="AB2478" s="679">
        <f t="shared" si="8035"/>
        <v>150</v>
      </c>
      <c r="AC2478" s="678">
        <f t="shared" si="8036"/>
        <v>0</v>
      </c>
      <c r="AD2478" s="678">
        <f t="shared" si="8037"/>
        <v>600</v>
      </c>
      <c r="AE2478" s="678">
        <f>IF((SUMIF($J$7:$J$1048576,J2478,$U$7:$U$1048576))&gt;(SUMIF($J$7:$J$1048576,J2478,$T$7:$T$1048576)),AD2478,(IF(O2478="cpv",(U2478*S2478),(U2478*S2478/1000))))</f>
        <v>600</v>
      </c>
      <c r="AF2478" s="677">
        <f t="shared" si="8038"/>
        <v>0</v>
      </c>
      <c r="AG2478" s="677">
        <v>0</v>
      </c>
      <c r="AH2478" s="677">
        <f t="shared" si="8039"/>
        <v>450</v>
      </c>
      <c r="AI2478" s="680">
        <f t="shared" si="8040"/>
        <v>0.75</v>
      </c>
      <c r="AK2478"/>
    </row>
    <row r="2479" spans="1:37" ht="15" hidden="1" customHeight="1" x14ac:dyDescent="0.3">
      <c r="A2479" s="691" t="s">
        <v>4089</v>
      </c>
      <c r="B2479" s="682">
        <v>2016</v>
      </c>
      <c r="C2479" s="682">
        <v>11</v>
      </c>
      <c r="D2479" s="683" t="s">
        <v>2960</v>
      </c>
      <c r="E2479" s="684">
        <v>42675</v>
      </c>
      <c r="F2479" s="684">
        <v>42684</v>
      </c>
      <c r="G2479" s="685">
        <f t="shared" ref="G2479:G2482" ca="1" si="8041">IF($N$1&gt;F2479,0,(F2479-$N$1))</f>
        <v>0</v>
      </c>
      <c r="H2479" s="681" t="s">
        <v>84</v>
      </c>
      <c r="I2479" s="681" t="s">
        <v>170</v>
      </c>
      <c r="J2479" s="681" t="s">
        <v>3536</v>
      </c>
      <c r="K2479" s="686" t="str">
        <f t="shared" ref="K2479:K2482" ca="1" si="8042">IF(F2479=0,$L$3,(IF(G2479=0,$L$1,$L$2)))</f>
        <v>Completed</v>
      </c>
      <c r="L2479" s="682" t="s">
        <v>1372</v>
      </c>
      <c r="M2479" s="682" t="s">
        <v>58</v>
      </c>
      <c r="N2479" s="682" t="s">
        <v>78</v>
      </c>
      <c r="O2479" s="682" t="s">
        <v>60</v>
      </c>
      <c r="P2479" s="682" t="s">
        <v>79</v>
      </c>
      <c r="Q2479" s="682" t="s">
        <v>79</v>
      </c>
      <c r="R2479" s="607">
        <v>0</v>
      </c>
      <c r="S2479" s="687">
        <v>2</v>
      </c>
      <c r="T2479" s="688">
        <v>0</v>
      </c>
      <c r="U2479" s="688">
        <v>0</v>
      </c>
      <c r="V2479" s="686">
        <v>0</v>
      </c>
      <c r="W2479" s="686">
        <v>0</v>
      </c>
      <c r="X2479" s="688"/>
      <c r="Y2479" s="689" t="e">
        <f t="shared" ref="Y2479:Y2482" si="8043">X2479/U2479</f>
        <v>#DIV/0!</v>
      </c>
      <c r="Z2479" s="690" t="e">
        <f t="shared" ref="Z2479:Z2482" si="8044">AE2479/X2479</f>
        <v>#DIV/0!</v>
      </c>
      <c r="AA2479" s="665">
        <f t="shared" ref="AA2479:AA2482" si="8045">IF(O2479="cpv",(T2479*R2479),(T2479/1000*R2479))</f>
        <v>0</v>
      </c>
      <c r="AB2479" s="664">
        <v>1091.5465475327301</v>
      </c>
      <c r="AC2479" s="665">
        <f t="shared" ref="AC2479:AC2482" si="8046">AB2479-AA2479</f>
        <v>1091.5465475327301</v>
      </c>
      <c r="AD2479" s="665">
        <f t="shared" ref="AD2479:AD2482" si="8047">IF(O2479="cpv",(T2479*S2479),(T2479/1000*S2479))</f>
        <v>0</v>
      </c>
      <c r="AE2479" s="665">
        <f>IF((SUMIF($J$7:$J$1048576,J2479,$U$7:$U$1048576))&gt;(SUMIF($J$7:$J$1048576,J2479,$T$7:$T$1048576)),AD2479,(IF(O2479="cpv",(U2479*S2479),(U2479*S2479/1000))))</f>
        <v>0</v>
      </c>
      <c r="AF2479" s="690">
        <f t="shared" ref="AF2479:AF2482" si="8048">AE2479-AD2479</f>
        <v>0</v>
      </c>
      <c r="AG2479" s="690">
        <v>0</v>
      </c>
      <c r="AH2479" s="690">
        <f t="shared" ref="AH2479:AH2482" si="8049">AE2479-AB2479-AG2479</f>
        <v>-1091.5465475327301</v>
      </c>
      <c r="AI2479" s="692" t="e">
        <f t="shared" ref="AI2479:AI2482" si="8050">AH2479/AE2479</f>
        <v>#DIV/0!</v>
      </c>
      <c r="AK2479"/>
    </row>
    <row r="2480" spans="1:37" ht="15" hidden="1" customHeight="1" x14ac:dyDescent="0.3">
      <c r="A2480" s="691" t="s">
        <v>4090</v>
      </c>
      <c r="B2480" s="682">
        <v>2016</v>
      </c>
      <c r="C2480" s="682">
        <v>11</v>
      </c>
      <c r="D2480" s="683" t="s">
        <v>2960</v>
      </c>
      <c r="E2480" s="684">
        <v>42675</v>
      </c>
      <c r="F2480" s="684">
        <v>42684</v>
      </c>
      <c r="G2480" s="685">
        <f t="shared" ca="1" si="8041"/>
        <v>0</v>
      </c>
      <c r="H2480" s="681" t="s">
        <v>84</v>
      </c>
      <c r="I2480" s="681" t="s">
        <v>170</v>
      </c>
      <c r="J2480" s="681" t="s">
        <v>3536</v>
      </c>
      <c r="K2480" s="686" t="str">
        <f t="shared" ca="1" si="8042"/>
        <v>Completed</v>
      </c>
      <c r="L2480" s="682" t="s">
        <v>2943</v>
      </c>
      <c r="M2480" s="682" t="s">
        <v>58</v>
      </c>
      <c r="N2480" s="682" t="s">
        <v>78</v>
      </c>
      <c r="O2480" s="682" t="s">
        <v>60</v>
      </c>
      <c r="P2480" s="682" t="s">
        <v>79</v>
      </c>
      <c r="Q2480" s="682" t="s">
        <v>79</v>
      </c>
      <c r="R2480" s="607">
        <v>0</v>
      </c>
      <c r="S2480" s="687">
        <v>2</v>
      </c>
      <c r="T2480" s="688">
        <v>0</v>
      </c>
      <c r="U2480" s="688">
        <v>0</v>
      </c>
      <c r="V2480" s="686">
        <v>0</v>
      </c>
      <c r="W2480" s="686">
        <v>0</v>
      </c>
      <c r="X2480" s="688"/>
      <c r="Y2480" s="689" t="e">
        <f t="shared" si="8043"/>
        <v>#DIV/0!</v>
      </c>
      <c r="Z2480" s="690" t="e">
        <f t="shared" si="8044"/>
        <v>#DIV/0!</v>
      </c>
      <c r="AA2480" s="665">
        <f t="shared" si="8045"/>
        <v>0</v>
      </c>
      <c r="AB2480" s="664">
        <v>160.30514888736374</v>
      </c>
      <c r="AC2480" s="665">
        <f t="shared" si="8046"/>
        <v>160.30514888736374</v>
      </c>
      <c r="AD2480" s="665">
        <f t="shared" si="8047"/>
        <v>0</v>
      </c>
      <c r="AE2480" s="665">
        <v>0</v>
      </c>
      <c r="AF2480" s="690">
        <f t="shared" si="8048"/>
        <v>0</v>
      </c>
      <c r="AG2480" s="690">
        <v>0</v>
      </c>
      <c r="AH2480" s="690">
        <f t="shared" si="8049"/>
        <v>-160.30514888736374</v>
      </c>
      <c r="AI2480" s="692" t="e">
        <f t="shared" si="8050"/>
        <v>#DIV/0!</v>
      </c>
      <c r="AK2480"/>
    </row>
    <row r="2481" spans="1:37" ht="15" hidden="1" customHeight="1" x14ac:dyDescent="0.3">
      <c r="A2481" s="691" t="s">
        <v>4091</v>
      </c>
      <c r="B2481" s="682">
        <v>2016</v>
      </c>
      <c r="C2481" s="682">
        <v>11</v>
      </c>
      <c r="D2481" s="683" t="s">
        <v>2960</v>
      </c>
      <c r="E2481" s="684">
        <v>42675</v>
      </c>
      <c r="F2481" s="684">
        <v>42684</v>
      </c>
      <c r="G2481" s="685">
        <f t="shared" ca="1" si="8041"/>
        <v>0</v>
      </c>
      <c r="H2481" s="681" t="s">
        <v>84</v>
      </c>
      <c r="I2481" s="681" t="s">
        <v>170</v>
      </c>
      <c r="J2481" s="681" t="s">
        <v>3536</v>
      </c>
      <c r="K2481" s="686" t="str">
        <f t="shared" ca="1" si="8042"/>
        <v>Completed</v>
      </c>
      <c r="L2481" s="682" t="s">
        <v>2917</v>
      </c>
      <c r="M2481" s="682" t="s">
        <v>58</v>
      </c>
      <c r="N2481" s="682" t="s">
        <v>78</v>
      </c>
      <c r="O2481" s="682" t="s">
        <v>60</v>
      </c>
      <c r="P2481" s="682" t="s">
        <v>79</v>
      </c>
      <c r="Q2481" s="682" t="s">
        <v>79</v>
      </c>
      <c r="R2481" s="607">
        <v>0</v>
      </c>
      <c r="S2481" s="687">
        <v>2</v>
      </c>
      <c r="T2481" s="688">
        <v>0</v>
      </c>
      <c r="U2481" s="688">
        <v>0</v>
      </c>
      <c r="V2481" s="686">
        <v>0</v>
      </c>
      <c r="W2481" s="686">
        <v>0</v>
      </c>
      <c r="X2481" s="688"/>
      <c r="Y2481" s="689" t="e">
        <f t="shared" si="8043"/>
        <v>#DIV/0!</v>
      </c>
      <c r="Z2481" s="690" t="e">
        <f t="shared" si="8044"/>
        <v>#DIV/0!</v>
      </c>
      <c r="AA2481" s="665">
        <f t="shared" si="8045"/>
        <v>0</v>
      </c>
      <c r="AB2481" s="664">
        <v>109.95557486172342</v>
      </c>
      <c r="AC2481" s="665">
        <f t="shared" si="8046"/>
        <v>109.95557486172342</v>
      </c>
      <c r="AD2481" s="665">
        <f t="shared" si="8047"/>
        <v>0</v>
      </c>
      <c r="AE2481" s="665">
        <v>0</v>
      </c>
      <c r="AF2481" s="690">
        <f t="shared" si="8048"/>
        <v>0</v>
      </c>
      <c r="AG2481" s="690">
        <v>0</v>
      </c>
      <c r="AH2481" s="690">
        <f t="shared" si="8049"/>
        <v>-109.95557486172342</v>
      </c>
      <c r="AI2481" s="692" t="e">
        <f t="shared" si="8050"/>
        <v>#DIV/0!</v>
      </c>
      <c r="AK2481"/>
    </row>
    <row r="2482" spans="1:37" ht="15" hidden="1" customHeight="1" x14ac:dyDescent="0.3">
      <c r="A2482" s="600" t="s">
        <v>4092</v>
      </c>
      <c r="B2482" s="601">
        <v>2016</v>
      </c>
      <c r="C2482" s="601">
        <v>11</v>
      </c>
      <c r="D2482" s="602" t="s">
        <v>2960</v>
      </c>
      <c r="E2482" s="603">
        <v>42675</v>
      </c>
      <c r="F2482" s="603">
        <v>42684</v>
      </c>
      <c r="G2482" s="604">
        <f t="shared" ca="1" si="8041"/>
        <v>0</v>
      </c>
      <c r="H2482" s="605" t="s">
        <v>84</v>
      </c>
      <c r="I2482" s="605" t="s">
        <v>170</v>
      </c>
      <c r="J2482" s="605" t="s">
        <v>3536</v>
      </c>
      <c r="K2482" s="606" t="str">
        <f t="shared" ca="1" si="8042"/>
        <v>Completed</v>
      </c>
      <c r="L2482" s="601" t="s">
        <v>2914</v>
      </c>
      <c r="M2482" s="601" t="s">
        <v>58</v>
      </c>
      <c r="N2482" s="601" t="s">
        <v>78</v>
      </c>
      <c r="O2482" s="601" t="s">
        <v>60</v>
      </c>
      <c r="P2482" s="601" t="s">
        <v>79</v>
      </c>
      <c r="Q2482" s="601" t="s">
        <v>79</v>
      </c>
      <c r="R2482" s="607">
        <v>0</v>
      </c>
      <c r="S2482" s="607">
        <v>2</v>
      </c>
      <c r="T2482" s="608">
        <v>0</v>
      </c>
      <c r="U2482" s="608">
        <v>0</v>
      </c>
      <c r="V2482" s="606">
        <v>0</v>
      </c>
      <c r="W2482" s="606">
        <v>0</v>
      </c>
      <c r="X2482" s="608"/>
      <c r="Y2482" s="609" t="e">
        <f t="shared" si="8043"/>
        <v>#DIV/0!</v>
      </c>
      <c r="Z2482" s="610" t="e">
        <f t="shared" si="8044"/>
        <v>#DIV/0!</v>
      </c>
      <c r="AA2482" s="611">
        <f t="shared" si="8045"/>
        <v>0</v>
      </c>
      <c r="AB2482" s="612">
        <v>687.22234288577135</v>
      </c>
      <c r="AC2482" s="611">
        <f t="shared" si="8046"/>
        <v>687.22234288577135</v>
      </c>
      <c r="AD2482" s="611">
        <f t="shared" si="8047"/>
        <v>0</v>
      </c>
      <c r="AE2482" s="611">
        <v>0</v>
      </c>
      <c r="AF2482" s="610">
        <f t="shared" si="8048"/>
        <v>0</v>
      </c>
      <c r="AG2482" s="610">
        <v>0</v>
      </c>
      <c r="AH2482" s="610">
        <f t="shared" si="8049"/>
        <v>-687.22234288577135</v>
      </c>
      <c r="AI2482" s="613" t="e">
        <f t="shared" si="8050"/>
        <v>#DIV/0!</v>
      </c>
      <c r="AK2482"/>
    </row>
    <row r="2483" spans="1:37" ht="15.75" hidden="1" customHeight="1" thickBot="1" x14ac:dyDescent="0.3">
      <c r="A2483" s="628" t="s">
        <v>3535</v>
      </c>
      <c r="B2483" s="629">
        <v>2016</v>
      </c>
      <c r="C2483" s="629">
        <v>11</v>
      </c>
      <c r="D2483" s="630" t="s">
        <v>2960</v>
      </c>
      <c r="E2483" s="631">
        <v>42675</v>
      </c>
      <c r="F2483" s="631">
        <v>42684</v>
      </c>
      <c r="G2483" s="632">
        <f t="shared" ca="1" si="8028"/>
        <v>0</v>
      </c>
      <c r="H2483" s="633" t="s">
        <v>84</v>
      </c>
      <c r="I2483" s="633" t="s">
        <v>170</v>
      </c>
      <c r="J2483" s="633" t="s">
        <v>3536</v>
      </c>
      <c r="K2483" s="634" t="str">
        <f t="shared" ca="1" si="8029"/>
        <v>Completed</v>
      </c>
      <c r="L2483" s="629" t="s">
        <v>175</v>
      </c>
      <c r="M2483" s="629" t="s">
        <v>58</v>
      </c>
      <c r="N2483" s="629" t="s">
        <v>59</v>
      </c>
      <c r="O2483" s="629" t="s">
        <v>60</v>
      </c>
      <c r="P2483" s="629" t="s">
        <v>61</v>
      </c>
      <c r="Q2483" s="629" t="s">
        <v>62</v>
      </c>
      <c r="R2483" s="635">
        <v>1</v>
      </c>
      <c r="S2483" s="635">
        <v>2</v>
      </c>
      <c r="T2483" s="636">
        <v>1350000</v>
      </c>
      <c r="U2483" s="636">
        <v>1350855</v>
      </c>
      <c r="V2483" s="634">
        <f t="shared" si="8030"/>
        <v>0</v>
      </c>
      <c r="W2483" s="634">
        <f t="shared" si="8031"/>
        <v>1350000</v>
      </c>
      <c r="X2483" s="636">
        <v>2238</v>
      </c>
      <c r="Y2483" s="637">
        <f t="shared" si="8032"/>
        <v>1.6567285163840678E-3</v>
      </c>
      <c r="Z2483" s="638">
        <f t="shared" si="8033"/>
        <v>1.0247408400357461</v>
      </c>
      <c r="AA2483" s="639">
        <f t="shared" si="8034"/>
        <v>1350</v>
      </c>
      <c r="AB2483" s="640">
        <v>63.187075778640001</v>
      </c>
      <c r="AC2483" s="639">
        <f t="shared" si="8036"/>
        <v>-1286.8129242213599</v>
      </c>
      <c r="AD2483" s="639">
        <f t="shared" si="8037"/>
        <v>2700</v>
      </c>
      <c r="AE2483" s="639">
        <v>2293.37</v>
      </c>
      <c r="AF2483" s="638">
        <f t="shared" si="8038"/>
        <v>-406.63000000000011</v>
      </c>
      <c r="AG2483" s="638">
        <v>0</v>
      </c>
      <c r="AH2483" s="638">
        <f t="shared" si="8039"/>
        <v>2230.1829242213598</v>
      </c>
      <c r="AI2483" s="641">
        <f t="shared" si="8040"/>
        <v>0.97244793653939832</v>
      </c>
      <c r="AK2483"/>
    </row>
    <row r="2484" spans="1:37" ht="15.75" hidden="1" customHeight="1" thickBot="1" x14ac:dyDescent="0.3">
      <c r="A2484" s="642" t="s">
        <v>3538</v>
      </c>
      <c r="B2484" s="643">
        <v>2016</v>
      </c>
      <c r="C2484" s="643">
        <v>11</v>
      </c>
      <c r="D2484" s="644" t="s">
        <v>2960</v>
      </c>
      <c r="E2484" s="645">
        <v>42676</v>
      </c>
      <c r="F2484" s="645">
        <v>42692</v>
      </c>
      <c r="G2484" s="646">
        <f t="shared" ca="1" si="8028"/>
        <v>0</v>
      </c>
      <c r="H2484" s="647" t="s">
        <v>95</v>
      </c>
      <c r="I2484" s="647" t="s">
        <v>3537</v>
      </c>
      <c r="J2484" s="647" t="s">
        <v>3539</v>
      </c>
      <c r="K2484" s="648" t="str">
        <f t="shared" ca="1" si="8029"/>
        <v>Completed</v>
      </c>
      <c r="L2484" s="643" t="s">
        <v>64</v>
      </c>
      <c r="M2484" s="643" t="s">
        <v>58</v>
      </c>
      <c r="N2484" s="643" t="s">
        <v>78</v>
      </c>
      <c r="O2484" s="643" t="s">
        <v>60</v>
      </c>
      <c r="P2484" s="643" t="s">
        <v>79</v>
      </c>
      <c r="Q2484" s="643" t="s">
        <v>79</v>
      </c>
      <c r="R2484" s="649">
        <v>2.5</v>
      </c>
      <c r="S2484" s="649">
        <v>7</v>
      </c>
      <c r="T2484" s="650">
        <v>300000</v>
      </c>
      <c r="U2484" s="650">
        <v>300009</v>
      </c>
      <c r="V2484" s="648">
        <f t="shared" si="8030"/>
        <v>0</v>
      </c>
      <c r="W2484" s="648">
        <f t="shared" si="8031"/>
        <v>300000</v>
      </c>
      <c r="X2484" s="650">
        <v>2684</v>
      </c>
      <c r="Y2484" s="651">
        <f t="shared" si="8032"/>
        <v>8.9463982747184246E-3</v>
      </c>
      <c r="Z2484" s="652">
        <f t="shared" si="8033"/>
        <v>0.48587667660208644</v>
      </c>
      <c r="AA2484" s="653">
        <f t="shared" si="8034"/>
        <v>750</v>
      </c>
      <c r="AB2484" s="654">
        <f t="shared" si="8035"/>
        <v>750</v>
      </c>
      <c r="AC2484" s="653">
        <f t="shared" si="8036"/>
        <v>0</v>
      </c>
      <c r="AD2484" s="653">
        <f t="shared" si="8037"/>
        <v>2100</v>
      </c>
      <c r="AE2484" s="653">
        <v>1304.0930000000001</v>
      </c>
      <c r="AF2484" s="652">
        <f t="shared" si="8038"/>
        <v>-795.90699999999993</v>
      </c>
      <c r="AG2484" s="652">
        <v>0</v>
      </c>
      <c r="AH2484" s="652">
        <f t="shared" si="8039"/>
        <v>554.09300000000007</v>
      </c>
      <c r="AI2484" s="655">
        <f t="shared" si="8040"/>
        <v>0.42488764221570091</v>
      </c>
      <c r="AK2484"/>
    </row>
    <row r="2485" spans="1:37" ht="15" hidden="1" customHeight="1" x14ac:dyDescent="0.3">
      <c r="A2485" s="586" t="s">
        <v>3540</v>
      </c>
      <c r="B2485" s="587">
        <v>2016</v>
      </c>
      <c r="C2485" s="587">
        <v>11</v>
      </c>
      <c r="D2485" s="588" t="s">
        <v>2960</v>
      </c>
      <c r="E2485" s="589">
        <v>42676</v>
      </c>
      <c r="F2485" s="589">
        <v>42704</v>
      </c>
      <c r="G2485" s="590">
        <f t="shared" ca="1" si="8028"/>
        <v>0</v>
      </c>
      <c r="H2485" s="591" t="s">
        <v>95</v>
      </c>
      <c r="I2485" s="591" t="s">
        <v>2301</v>
      </c>
      <c r="J2485" s="591" t="s">
        <v>3541</v>
      </c>
      <c r="K2485" s="592" t="str">
        <f t="shared" ca="1" si="8029"/>
        <v>Completed</v>
      </c>
      <c r="L2485" s="587" t="s">
        <v>817</v>
      </c>
      <c r="M2485" s="587" t="s">
        <v>58</v>
      </c>
      <c r="N2485" s="587" t="s">
        <v>587</v>
      </c>
      <c r="O2485" s="587" t="s">
        <v>109</v>
      </c>
      <c r="P2485" s="587" t="s">
        <v>100</v>
      </c>
      <c r="Q2485" s="587" t="s">
        <v>101</v>
      </c>
      <c r="R2485" s="593">
        <v>0.05</v>
      </c>
      <c r="S2485" s="593">
        <v>7.0000000000000007E-2</v>
      </c>
      <c r="T2485" s="594">
        <v>128000</v>
      </c>
      <c r="U2485" s="594">
        <v>156013</v>
      </c>
      <c r="V2485" s="592">
        <f t="shared" si="8030"/>
        <v>0</v>
      </c>
      <c r="W2485" s="592">
        <f t="shared" si="8031"/>
        <v>128000</v>
      </c>
      <c r="X2485" s="594">
        <v>7576</v>
      </c>
      <c r="Y2485" s="595">
        <f t="shared" si="8032"/>
        <v>4.8560055892778169E-2</v>
      </c>
      <c r="Z2485" s="596">
        <f t="shared" si="8033"/>
        <v>1.1758262935586064</v>
      </c>
      <c r="AA2485" s="597">
        <f t="shared" si="8034"/>
        <v>6400</v>
      </c>
      <c r="AB2485" s="598">
        <f t="shared" si="8035"/>
        <v>6400</v>
      </c>
      <c r="AC2485" s="597">
        <f t="shared" si="8036"/>
        <v>0</v>
      </c>
      <c r="AD2485" s="597">
        <f t="shared" si="8037"/>
        <v>8960</v>
      </c>
      <c r="AE2485" s="597">
        <v>8908.0600000000013</v>
      </c>
      <c r="AF2485" s="596">
        <f t="shared" si="8038"/>
        <v>-51.93999999999869</v>
      </c>
      <c r="AG2485" s="596">
        <v>0</v>
      </c>
      <c r="AH2485" s="596">
        <f t="shared" si="8039"/>
        <v>2508.0600000000013</v>
      </c>
      <c r="AI2485" s="599">
        <f t="shared" si="8040"/>
        <v>0.28154951807688777</v>
      </c>
      <c r="AK2485"/>
    </row>
    <row r="2486" spans="1:37" ht="15.75" hidden="1" customHeight="1" thickBot="1" x14ac:dyDescent="0.3">
      <c r="A2486" s="628" t="s">
        <v>3542</v>
      </c>
      <c r="B2486" s="629">
        <v>2016</v>
      </c>
      <c r="C2486" s="629">
        <v>11</v>
      </c>
      <c r="D2486" s="630" t="s">
        <v>2960</v>
      </c>
      <c r="E2486" s="631">
        <v>42676</v>
      </c>
      <c r="F2486" s="631">
        <v>42704</v>
      </c>
      <c r="G2486" s="632">
        <f t="shared" ca="1" si="8028"/>
        <v>0</v>
      </c>
      <c r="H2486" s="633" t="s">
        <v>95</v>
      </c>
      <c r="I2486" s="633" t="s">
        <v>2301</v>
      </c>
      <c r="J2486" s="633" t="s">
        <v>3543</v>
      </c>
      <c r="K2486" s="634" t="str">
        <f t="shared" ca="1" si="8029"/>
        <v>Completed</v>
      </c>
      <c r="L2486" s="629" t="s">
        <v>98</v>
      </c>
      <c r="M2486" s="629" t="s">
        <v>58</v>
      </c>
      <c r="N2486" s="629" t="s">
        <v>99</v>
      </c>
      <c r="O2486" s="629" t="s">
        <v>42</v>
      </c>
      <c r="P2486" s="629" t="s">
        <v>100</v>
      </c>
      <c r="Q2486" s="629" t="s">
        <v>101</v>
      </c>
      <c r="R2486" s="635">
        <v>0.4</v>
      </c>
      <c r="S2486" s="635">
        <v>0.6</v>
      </c>
      <c r="T2486" s="636">
        <v>18911</v>
      </c>
      <c r="U2486" s="636">
        <v>23080</v>
      </c>
      <c r="V2486" s="634">
        <f t="shared" si="8030"/>
        <v>0</v>
      </c>
      <c r="W2486" s="634">
        <f t="shared" si="8031"/>
        <v>18911</v>
      </c>
      <c r="X2486" s="636"/>
      <c r="Y2486" s="637">
        <f t="shared" si="8032"/>
        <v>0</v>
      </c>
      <c r="Z2486" s="638" t="e">
        <f t="shared" si="8033"/>
        <v>#DIV/0!</v>
      </c>
      <c r="AA2486" s="639">
        <f t="shared" si="8034"/>
        <v>7.5644000000000009</v>
      </c>
      <c r="AB2486" s="640">
        <v>7564.4</v>
      </c>
      <c r="AC2486" s="639">
        <f t="shared" si="8036"/>
        <v>7556.8355999999994</v>
      </c>
      <c r="AD2486" s="639">
        <f t="shared" si="8037"/>
        <v>11.3466</v>
      </c>
      <c r="AE2486" s="639">
        <v>11346.6</v>
      </c>
      <c r="AF2486" s="638">
        <f t="shared" si="8038"/>
        <v>11335.2534</v>
      </c>
      <c r="AG2486" s="638">
        <v>0</v>
      </c>
      <c r="AH2486" s="638">
        <f t="shared" si="8039"/>
        <v>3782.2000000000007</v>
      </c>
      <c r="AI2486" s="641">
        <f t="shared" si="8040"/>
        <v>0.33333333333333337</v>
      </c>
      <c r="AK2486"/>
    </row>
    <row r="2487" spans="1:37" ht="15" hidden="1" customHeight="1" x14ac:dyDescent="0.3">
      <c r="A2487" s="586" t="s">
        <v>3544</v>
      </c>
      <c r="B2487" s="587">
        <v>2016</v>
      </c>
      <c r="C2487" s="587">
        <v>11</v>
      </c>
      <c r="D2487" s="588" t="s">
        <v>2960</v>
      </c>
      <c r="E2487" s="589">
        <v>42675</v>
      </c>
      <c r="F2487" s="589">
        <v>42694</v>
      </c>
      <c r="G2487" s="590">
        <f t="shared" ca="1" si="8028"/>
        <v>0</v>
      </c>
      <c r="H2487" s="591" t="s">
        <v>54</v>
      </c>
      <c r="I2487" s="591" t="s">
        <v>261</v>
      </c>
      <c r="J2487" s="591" t="s">
        <v>3546</v>
      </c>
      <c r="K2487" s="592" t="str">
        <f t="shared" ca="1" si="8029"/>
        <v>Completed</v>
      </c>
      <c r="L2487" s="587" t="s">
        <v>57</v>
      </c>
      <c r="M2487" s="587" t="s">
        <v>58</v>
      </c>
      <c r="N2487" s="587" t="s">
        <v>78</v>
      </c>
      <c r="O2487" s="587" t="s">
        <v>60</v>
      </c>
      <c r="P2487" s="587" t="s">
        <v>79</v>
      </c>
      <c r="Q2487" s="587" t="s">
        <v>79</v>
      </c>
      <c r="R2487" s="593">
        <v>2.5</v>
      </c>
      <c r="S2487" s="593">
        <v>4.25</v>
      </c>
      <c r="T2487" s="594">
        <v>250000</v>
      </c>
      <c r="U2487" s="594">
        <v>250538</v>
      </c>
      <c r="V2487" s="592">
        <f t="shared" si="8030"/>
        <v>0</v>
      </c>
      <c r="W2487" s="592">
        <f t="shared" si="8031"/>
        <v>250000</v>
      </c>
      <c r="X2487" s="594">
        <v>5262</v>
      </c>
      <c r="Y2487" s="595">
        <f t="shared" si="8032"/>
        <v>2.1002801970160214E-2</v>
      </c>
      <c r="Z2487" s="596">
        <f t="shared" si="8033"/>
        <v>0.17924710186240975</v>
      </c>
      <c r="AA2487" s="597">
        <f t="shared" si="8034"/>
        <v>625</v>
      </c>
      <c r="AB2487" s="598">
        <f t="shared" si="8035"/>
        <v>625</v>
      </c>
      <c r="AC2487" s="597">
        <f t="shared" si="8036"/>
        <v>0</v>
      </c>
      <c r="AD2487" s="597">
        <f t="shared" si="8037"/>
        <v>1062.5</v>
      </c>
      <c r="AE2487" s="597">
        <v>943.19825000000003</v>
      </c>
      <c r="AF2487" s="596">
        <f t="shared" si="8038"/>
        <v>-119.30174999999997</v>
      </c>
      <c r="AG2487" s="596">
        <v>0</v>
      </c>
      <c r="AH2487" s="596">
        <f t="shared" si="8039"/>
        <v>318.19825000000003</v>
      </c>
      <c r="AI2487" s="599">
        <f t="shared" si="8040"/>
        <v>0.33736094188045834</v>
      </c>
      <c r="AK2487"/>
    </row>
    <row r="2488" spans="1:37" ht="15" hidden="1" customHeight="1" thickBot="1" x14ac:dyDescent="0.3">
      <c r="A2488" s="614" t="s">
        <v>3545</v>
      </c>
      <c r="B2488" s="615">
        <v>2016</v>
      </c>
      <c r="C2488" s="615">
        <v>11</v>
      </c>
      <c r="D2488" s="616" t="s">
        <v>2960</v>
      </c>
      <c r="E2488" s="617">
        <v>42675</v>
      </c>
      <c r="F2488" s="617">
        <v>42694</v>
      </c>
      <c r="G2488" s="618">
        <f t="shared" ca="1" si="8028"/>
        <v>0</v>
      </c>
      <c r="H2488" s="619" t="s">
        <v>54</v>
      </c>
      <c r="I2488" s="619" t="s">
        <v>261</v>
      </c>
      <c r="J2488" s="619" t="s">
        <v>3546</v>
      </c>
      <c r="K2488" s="620" t="str">
        <f t="shared" ca="1" si="8029"/>
        <v>Completed</v>
      </c>
      <c r="L2488" s="615" t="s">
        <v>1773</v>
      </c>
      <c r="M2488" s="615" t="s">
        <v>58</v>
      </c>
      <c r="N2488" s="615" t="s">
        <v>78</v>
      </c>
      <c r="O2488" s="615" t="s">
        <v>60</v>
      </c>
      <c r="P2488" s="615" t="s">
        <v>79</v>
      </c>
      <c r="Q2488" s="615" t="s">
        <v>79</v>
      </c>
      <c r="R2488" s="621">
        <v>2.5</v>
      </c>
      <c r="S2488" s="621">
        <v>4.25</v>
      </c>
      <c r="T2488" s="622">
        <v>250000</v>
      </c>
      <c r="U2488" s="622">
        <v>250048</v>
      </c>
      <c r="V2488" s="620">
        <f t="shared" si="8030"/>
        <v>0</v>
      </c>
      <c r="W2488" s="620">
        <f t="shared" si="8031"/>
        <v>250000</v>
      </c>
      <c r="X2488" s="622">
        <v>1976</v>
      </c>
      <c r="Y2488" s="623">
        <f t="shared" si="8032"/>
        <v>7.9024827233171238E-3</v>
      </c>
      <c r="Z2488" s="624">
        <f t="shared" si="8033"/>
        <v>0.47732704959514172</v>
      </c>
      <c r="AA2488" s="625">
        <f t="shared" si="8034"/>
        <v>625</v>
      </c>
      <c r="AB2488" s="626">
        <f t="shared" si="8035"/>
        <v>625</v>
      </c>
      <c r="AC2488" s="625">
        <f t="shared" si="8036"/>
        <v>0</v>
      </c>
      <c r="AD2488" s="625">
        <f t="shared" si="8037"/>
        <v>1062.5</v>
      </c>
      <c r="AE2488" s="625">
        <v>943.19825000000003</v>
      </c>
      <c r="AF2488" s="624">
        <f t="shared" si="8038"/>
        <v>-119.30174999999997</v>
      </c>
      <c r="AG2488" s="624">
        <v>0</v>
      </c>
      <c r="AH2488" s="624">
        <f t="shared" si="8039"/>
        <v>318.19825000000003</v>
      </c>
      <c r="AI2488" s="627">
        <f t="shared" si="8040"/>
        <v>0.33736094188045834</v>
      </c>
      <c r="AK2488"/>
    </row>
    <row r="2489" spans="1:37" ht="15" hidden="1" customHeight="1" x14ac:dyDescent="0.3">
      <c r="A2489" s="586" t="s">
        <v>3548</v>
      </c>
      <c r="B2489" s="587">
        <v>2016</v>
      </c>
      <c r="C2489" s="587">
        <v>11</v>
      </c>
      <c r="D2489" s="588" t="s">
        <v>2960</v>
      </c>
      <c r="E2489" s="589">
        <v>42675</v>
      </c>
      <c r="F2489" s="589">
        <v>42704</v>
      </c>
      <c r="G2489" s="590">
        <f t="shared" ref="G2489:G2494" ca="1" si="8051">IF($N$1&gt;F2489,0,(F2489-$N$1))</f>
        <v>0</v>
      </c>
      <c r="H2489" s="591" t="s">
        <v>54</v>
      </c>
      <c r="I2489" s="591" t="s">
        <v>3309</v>
      </c>
      <c r="J2489" s="591" t="s">
        <v>3547</v>
      </c>
      <c r="K2489" s="592" t="str">
        <f t="shared" ref="K2489:K2494" ca="1" si="8052">IF(F2489=0,$L$3,(IF(G2489=0,$L$1,$L$2)))</f>
        <v>Completed</v>
      </c>
      <c r="L2489" s="587" t="s">
        <v>175</v>
      </c>
      <c r="M2489" s="587" t="s">
        <v>58</v>
      </c>
      <c r="N2489" s="587" t="s">
        <v>59</v>
      </c>
      <c r="O2489" s="587" t="s">
        <v>60</v>
      </c>
      <c r="P2489" s="587" t="s">
        <v>61</v>
      </c>
      <c r="Q2489" s="587" t="s">
        <v>62</v>
      </c>
      <c r="R2489" s="593">
        <v>1</v>
      </c>
      <c r="S2489" s="593">
        <v>2</v>
      </c>
      <c r="T2489" s="594">
        <v>2200000</v>
      </c>
      <c r="U2489" s="594">
        <v>1512638</v>
      </c>
      <c r="V2489" s="592">
        <f t="shared" ref="V2489:V2494" si="8053">IF(U2489&gt;T2489,0,T2489-U2489)</f>
        <v>687362</v>
      </c>
      <c r="W2489" s="592">
        <f t="shared" ref="W2489:W2494" si="8054">IF(U2489&gt;T2489,T2489,U2489)</f>
        <v>1512638</v>
      </c>
      <c r="X2489" s="594">
        <v>761</v>
      </c>
      <c r="Y2489" s="595">
        <f t="shared" ref="Y2489:Y2494" si="8055">X2489/U2489</f>
        <v>5.0309459368335317E-4</v>
      </c>
      <c r="Z2489" s="596">
        <f t="shared" ref="Z2489:Z2494" si="8056">AE2489/X2489</f>
        <v>3.9753350854139291</v>
      </c>
      <c r="AA2489" s="597">
        <f t="shared" ref="AA2489:AA2494" si="8057">IF(O2489="cpv",(T2489*R2489),(T2489/1000*R2489))</f>
        <v>2200</v>
      </c>
      <c r="AB2489" s="598">
        <v>75.3323913622894</v>
      </c>
      <c r="AC2489" s="597">
        <f t="shared" ref="AC2489:AC2494" si="8058">AB2489-AA2489</f>
        <v>-2124.6676086377106</v>
      </c>
      <c r="AD2489" s="597">
        <f t="shared" ref="AD2489:AD2494" si="8059">IF(O2489="cpv",(T2489*S2489),(T2489/1000*S2489))</f>
        <v>4400</v>
      </c>
      <c r="AE2489" s="597">
        <v>3025.23</v>
      </c>
      <c r="AF2489" s="596">
        <f t="shared" ref="AF2489:AF2494" si="8060">AE2489-AD2489</f>
        <v>-1374.77</v>
      </c>
      <c r="AG2489" s="596">
        <v>0</v>
      </c>
      <c r="AH2489" s="596">
        <f t="shared" ref="AH2489:AH2494" si="8061">AE2489-AB2489-AG2489</f>
        <v>2949.8976086377106</v>
      </c>
      <c r="AI2489" s="599">
        <f t="shared" ref="AI2489:AI2494" si="8062">AH2489/AE2489</f>
        <v>0.97509862345597209</v>
      </c>
      <c r="AK2489"/>
    </row>
    <row r="2490" spans="1:37" ht="15" hidden="1" customHeight="1" x14ac:dyDescent="0.3">
      <c r="A2490" s="691" t="s">
        <v>4093</v>
      </c>
      <c r="B2490" s="682">
        <v>2016</v>
      </c>
      <c r="C2490" s="682">
        <v>11</v>
      </c>
      <c r="D2490" s="683" t="s">
        <v>2960</v>
      </c>
      <c r="E2490" s="684">
        <v>42675</v>
      </c>
      <c r="F2490" s="684">
        <v>42704</v>
      </c>
      <c r="G2490" s="685">
        <f t="shared" ref="G2490:G2493" ca="1" si="8063">IF($N$1&gt;F2490,0,(F2490-$N$1))</f>
        <v>0</v>
      </c>
      <c r="H2490" s="681" t="s">
        <v>54</v>
      </c>
      <c r="I2490" s="681" t="s">
        <v>3309</v>
      </c>
      <c r="J2490" s="681" t="s">
        <v>3547</v>
      </c>
      <c r="K2490" s="686" t="str">
        <f t="shared" ref="K2490:K2493" ca="1" si="8064">IF(F2490=0,$L$3,(IF(G2490=0,$L$1,$L$2)))</f>
        <v>Completed</v>
      </c>
      <c r="L2490" s="682" t="s">
        <v>1372</v>
      </c>
      <c r="M2490" s="682" t="s">
        <v>58</v>
      </c>
      <c r="N2490" s="682" t="s">
        <v>59</v>
      </c>
      <c r="O2490" s="682" t="s">
        <v>60</v>
      </c>
      <c r="P2490" s="682" t="s">
        <v>61</v>
      </c>
      <c r="Q2490" s="682" t="s">
        <v>62</v>
      </c>
      <c r="R2490" s="607">
        <v>0</v>
      </c>
      <c r="S2490" s="687">
        <v>2</v>
      </c>
      <c r="T2490" s="688">
        <v>0</v>
      </c>
      <c r="U2490" s="688">
        <v>0</v>
      </c>
      <c r="V2490" s="686">
        <v>0</v>
      </c>
      <c r="W2490" s="686">
        <v>0</v>
      </c>
      <c r="X2490" s="688"/>
      <c r="Y2490" s="689" t="e">
        <f t="shared" ref="Y2490:Y2493" si="8065">X2490/U2490</f>
        <v>#DIV/0!</v>
      </c>
      <c r="Z2490" s="690" t="e">
        <f t="shared" ref="Z2490:Z2493" si="8066">AE2490/X2490</f>
        <v>#DIV/0!</v>
      </c>
      <c r="AA2490" s="665">
        <f t="shared" ref="AA2490:AA2493" si="8067">IF(O2490="cpv",(T2490*R2490),(T2490/1000*R2490))</f>
        <v>0</v>
      </c>
      <c r="AB2490" s="664">
        <v>1243.9282229029</v>
      </c>
      <c r="AC2490" s="665">
        <f t="shared" ref="AC2490:AC2493" si="8068">AB2490-AA2490</f>
        <v>1243.9282229029</v>
      </c>
      <c r="AD2490" s="665">
        <f t="shared" ref="AD2490:AD2493" si="8069">IF(O2490="cpv",(T2490*S2490),(T2490/1000*S2490))</f>
        <v>0</v>
      </c>
      <c r="AE2490" s="665">
        <v>0</v>
      </c>
      <c r="AF2490" s="690">
        <f t="shared" ref="AF2490:AF2493" si="8070">AE2490-AD2490</f>
        <v>0</v>
      </c>
      <c r="AG2490" s="690">
        <v>0</v>
      </c>
      <c r="AH2490" s="690">
        <f t="shared" ref="AH2490:AH2493" si="8071">AE2490-AB2490-AG2490</f>
        <v>-1243.9282229029</v>
      </c>
      <c r="AI2490" s="692" t="e">
        <f t="shared" ref="AI2490:AI2493" si="8072">AH2490/AE2490</f>
        <v>#DIV/0!</v>
      </c>
      <c r="AK2490"/>
    </row>
    <row r="2491" spans="1:37" ht="15" hidden="1" customHeight="1" x14ac:dyDescent="0.3">
      <c r="A2491" s="691" t="s">
        <v>4094</v>
      </c>
      <c r="B2491" s="682">
        <v>2016</v>
      </c>
      <c r="C2491" s="682">
        <v>11</v>
      </c>
      <c r="D2491" s="683" t="s">
        <v>2960</v>
      </c>
      <c r="E2491" s="684">
        <v>42675</v>
      </c>
      <c r="F2491" s="684">
        <v>42704</v>
      </c>
      <c r="G2491" s="685">
        <f t="shared" ca="1" si="8063"/>
        <v>0</v>
      </c>
      <c r="H2491" s="681" t="s">
        <v>54</v>
      </c>
      <c r="I2491" s="681" t="s">
        <v>3309</v>
      </c>
      <c r="J2491" s="681" t="s">
        <v>3547</v>
      </c>
      <c r="K2491" s="686" t="str">
        <f t="shared" ca="1" si="8064"/>
        <v>Completed</v>
      </c>
      <c r="L2491" s="682" t="s">
        <v>2943</v>
      </c>
      <c r="M2491" s="682" t="s">
        <v>58</v>
      </c>
      <c r="N2491" s="682" t="s">
        <v>59</v>
      </c>
      <c r="O2491" s="682" t="s">
        <v>60</v>
      </c>
      <c r="P2491" s="682" t="s">
        <v>61</v>
      </c>
      <c r="Q2491" s="682" t="s">
        <v>62</v>
      </c>
      <c r="R2491" s="607">
        <v>0</v>
      </c>
      <c r="S2491" s="687">
        <v>2</v>
      </c>
      <c r="T2491" s="688">
        <v>0</v>
      </c>
      <c r="U2491" s="688">
        <v>0</v>
      </c>
      <c r="V2491" s="686">
        <v>0</v>
      </c>
      <c r="W2491" s="686">
        <v>0</v>
      </c>
      <c r="X2491" s="688"/>
      <c r="Y2491" s="689" t="e">
        <f t="shared" si="8065"/>
        <v>#DIV/0!</v>
      </c>
      <c r="Z2491" s="690" t="e">
        <f t="shared" si="8066"/>
        <v>#DIV/0!</v>
      </c>
      <c r="AA2491" s="665">
        <f t="shared" si="8067"/>
        <v>0</v>
      </c>
      <c r="AB2491" s="664">
        <v>179.50384001442356</v>
      </c>
      <c r="AC2491" s="665">
        <f t="shared" si="8068"/>
        <v>179.50384001442356</v>
      </c>
      <c r="AD2491" s="665">
        <f t="shared" si="8069"/>
        <v>0</v>
      </c>
      <c r="AE2491" s="665">
        <v>0</v>
      </c>
      <c r="AF2491" s="690">
        <f t="shared" si="8070"/>
        <v>0</v>
      </c>
      <c r="AG2491" s="690">
        <v>0</v>
      </c>
      <c r="AH2491" s="690">
        <f t="shared" si="8071"/>
        <v>-179.50384001442356</v>
      </c>
      <c r="AI2491" s="692" t="e">
        <f t="shared" si="8072"/>
        <v>#DIV/0!</v>
      </c>
      <c r="AK2491"/>
    </row>
    <row r="2492" spans="1:37" ht="15" hidden="1" customHeight="1" x14ac:dyDescent="0.3">
      <c r="A2492" s="691" t="s">
        <v>4095</v>
      </c>
      <c r="B2492" s="682">
        <v>2016</v>
      </c>
      <c r="C2492" s="682">
        <v>11</v>
      </c>
      <c r="D2492" s="683" t="s">
        <v>2960</v>
      </c>
      <c r="E2492" s="684">
        <v>42675</v>
      </c>
      <c r="F2492" s="684">
        <v>42704</v>
      </c>
      <c r="G2492" s="685">
        <f t="shared" ca="1" si="8063"/>
        <v>0</v>
      </c>
      <c r="H2492" s="681" t="s">
        <v>54</v>
      </c>
      <c r="I2492" s="681" t="s">
        <v>3309</v>
      </c>
      <c r="J2492" s="681" t="s">
        <v>3547</v>
      </c>
      <c r="K2492" s="686" t="str">
        <f t="shared" ca="1" si="8064"/>
        <v>Completed</v>
      </c>
      <c r="L2492" s="682" t="s">
        <v>2917</v>
      </c>
      <c r="M2492" s="682" t="s">
        <v>58</v>
      </c>
      <c r="N2492" s="682" t="s">
        <v>59</v>
      </c>
      <c r="O2492" s="682" t="s">
        <v>60</v>
      </c>
      <c r="P2492" s="682" t="s">
        <v>61</v>
      </c>
      <c r="Q2492" s="682" t="s">
        <v>62</v>
      </c>
      <c r="R2492" s="607">
        <v>0</v>
      </c>
      <c r="S2492" s="687">
        <v>2</v>
      </c>
      <c r="T2492" s="688">
        <v>0</v>
      </c>
      <c r="U2492" s="688">
        <v>0</v>
      </c>
      <c r="V2492" s="686">
        <v>0</v>
      </c>
      <c r="W2492" s="686">
        <v>0</v>
      </c>
      <c r="X2492" s="688"/>
      <c r="Y2492" s="689" t="e">
        <f t="shared" si="8065"/>
        <v>#DIV/0!</v>
      </c>
      <c r="Z2492" s="690" t="e">
        <f t="shared" si="8066"/>
        <v>#DIV/0!</v>
      </c>
      <c r="AA2492" s="665">
        <f t="shared" si="8067"/>
        <v>0</v>
      </c>
      <c r="AB2492" s="664">
        <v>123.12422935673155</v>
      </c>
      <c r="AC2492" s="665">
        <f t="shared" si="8068"/>
        <v>123.12422935673155</v>
      </c>
      <c r="AD2492" s="665">
        <f t="shared" si="8069"/>
        <v>0</v>
      </c>
      <c r="AE2492" s="665">
        <v>0</v>
      </c>
      <c r="AF2492" s="690">
        <f t="shared" si="8070"/>
        <v>0</v>
      </c>
      <c r="AG2492" s="690">
        <v>0</v>
      </c>
      <c r="AH2492" s="690">
        <f t="shared" si="8071"/>
        <v>-123.12422935673155</v>
      </c>
      <c r="AI2492" s="692" t="e">
        <f t="shared" si="8072"/>
        <v>#DIV/0!</v>
      </c>
      <c r="AK2492"/>
    </row>
    <row r="2493" spans="1:37" ht="15" hidden="1" customHeight="1" x14ac:dyDescent="0.3">
      <c r="A2493" s="691" t="s">
        <v>4096</v>
      </c>
      <c r="B2493" s="682">
        <v>2016</v>
      </c>
      <c r="C2493" s="682">
        <v>11</v>
      </c>
      <c r="D2493" s="683" t="s">
        <v>2960</v>
      </c>
      <c r="E2493" s="684">
        <v>42675</v>
      </c>
      <c r="F2493" s="684">
        <v>42704</v>
      </c>
      <c r="G2493" s="685">
        <f t="shared" ca="1" si="8063"/>
        <v>0</v>
      </c>
      <c r="H2493" s="681" t="s">
        <v>54</v>
      </c>
      <c r="I2493" s="681" t="s">
        <v>3309</v>
      </c>
      <c r="J2493" s="681" t="s">
        <v>3547</v>
      </c>
      <c r="K2493" s="686" t="str">
        <f t="shared" ca="1" si="8064"/>
        <v>Completed</v>
      </c>
      <c r="L2493" s="682" t="s">
        <v>2914</v>
      </c>
      <c r="M2493" s="682" t="s">
        <v>58</v>
      </c>
      <c r="N2493" s="682" t="s">
        <v>59</v>
      </c>
      <c r="O2493" s="682" t="s">
        <v>60</v>
      </c>
      <c r="P2493" s="682" t="s">
        <v>61</v>
      </c>
      <c r="Q2493" s="682" t="s">
        <v>62</v>
      </c>
      <c r="R2493" s="607">
        <v>0</v>
      </c>
      <c r="S2493" s="687">
        <v>2</v>
      </c>
      <c r="T2493" s="688">
        <v>0</v>
      </c>
      <c r="U2493" s="688">
        <v>0</v>
      </c>
      <c r="V2493" s="686">
        <v>0</v>
      </c>
      <c r="W2493" s="686">
        <v>0</v>
      </c>
      <c r="X2493" s="688"/>
      <c r="Y2493" s="689" t="e">
        <f t="shared" si="8065"/>
        <v>#DIV/0!</v>
      </c>
      <c r="Z2493" s="690" t="e">
        <f t="shared" si="8066"/>
        <v>#DIV/0!</v>
      </c>
      <c r="AA2493" s="665">
        <f t="shared" si="8067"/>
        <v>0</v>
      </c>
      <c r="AB2493" s="664">
        <v>769.52643347957212</v>
      </c>
      <c r="AC2493" s="665">
        <f t="shared" si="8068"/>
        <v>769.52643347957212</v>
      </c>
      <c r="AD2493" s="665">
        <f t="shared" si="8069"/>
        <v>0</v>
      </c>
      <c r="AE2493" s="665">
        <v>0</v>
      </c>
      <c r="AF2493" s="690">
        <f t="shared" si="8070"/>
        <v>0</v>
      </c>
      <c r="AG2493" s="690">
        <v>0</v>
      </c>
      <c r="AH2493" s="690">
        <f t="shared" si="8071"/>
        <v>-769.52643347957212</v>
      </c>
      <c r="AI2493" s="692" t="e">
        <f t="shared" si="8072"/>
        <v>#DIV/0!</v>
      </c>
      <c r="AK2493"/>
    </row>
    <row r="2494" spans="1:37" ht="15" hidden="1" customHeight="1" x14ac:dyDescent="0.3">
      <c r="A2494" s="691" t="s">
        <v>3849</v>
      </c>
      <c r="B2494" s="682">
        <v>2016</v>
      </c>
      <c r="C2494" s="682">
        <v>11</v>
      </c>
      <c r="D2494" s="683" t="s">
        <v>2960</v>
      </c>
      <c r="E2494" s="684">
        <v>42675</v>
      </c>
      <c r="F2494" s="684">
        <v>42704</v>
      </c>
      <c r="G2494" s="685">
        <f t="shared" ca="1" si="8051"/>
        <v>0</v>
      </c>
      <c r="H2494" s="681" t="s">
        <v>54</v>
      </c>
      <c r="I2494" s="681" t="s">
        <v>3309</v>
      </c>
      <c r="J2494" s="681" t="s">
        <v>3547</v>
      </c>
      <c r="K2494" s="686" t="str">
        <f t="shared" ca="1" si="8052"/>
        <v>Completed</v>
      </c>
      <c r="L2494" s="682" t="s">
        <v>57</v>
      </c>
      <c r="M2494" s="682" t="s">
        <v>58</v>
      </c>
      <c r="N2494" s="682" t="s">
        <v>59</v>
      </c>
      <c r="O2494" s="682" t="s">
        <v>60</v>
      </c>
      <c r="P2494" s="682" t="s">
        <v>61</v>
      </c>
      <c r="Q2494" s="682" t="s">
        <v>62</v>
      </c>
      <c r="R2494" s="687">
        <v>0.5</v>
      </c>
      <c r="S2494" s="687">
        <v>2</v>
      </c>
      <c r="T2494" s="688">
        <v>500000</v>
      </c>
      <c r="U2494" s="688">
        <v>72557</v>
      </c>
      <c r="V2494" s="686">
        <f t="shared" si="8053"/>
        <v>427443</v>
      </c>
      <c r="W2494" s="686">
        <f t="shared" si="8054"/>
        <v>72557</v>
      </c>
      <c r="X2494" s="688">
        <v>88</v>
      </c>
      <c r="Y2494" s="689">
        <f t="shared" si="8055"/>
        <v>1.2128395606213046E-3</v>
      </c>
      <c r="Z2494" s="690">
        <f t="shared" si="8056"/>
        <v>1.6490227272727274</v>
      </c>
      <c r="AA2494" s="665">
        <f t="shared" si="8057"/>
        <v>250</v>
      </c>
      <c r="AB2494" s="664">
        <f t="shared" ref="AB2494" si="8073">IF(O2494="cpv",(IF(V2494&gt;0,U2494*R2494,AA2494)),(IF(V2494&gt;0,U2494/1000*R2494,AA2494)))</f>
        <v>36.278500000000001</v>
      </c>
      <c r="AC2494" s="665">
        <f t="shared" si="8058"/>
        <v>-213.72149999999999</v>
      </c>
      <c r="AD2494" s="665">
        <f t="shared" si="8059"/>
        <v>1000</v>
      </c>
      <c r="AE2494" s="665">
        <f>IF((SUMIF($J$7:$J$1048576,J2494,$U$7:$U$1048576))&gt;(SUMIF($J$7:$J$1048576,J2494,$T$7:$T$1048576)),AD2494,(IF(O2494="cpv",(U2494*S2494),(U2494*S2494/1000))))</f>
        <v>145.114</v>
      </c>
      <c r="AF2494" s="690">
        <f t="shared" si="8060"/>
        <v>-854.88599999999997</v>
      </c>
      <c r="AG2494" s="690">
        <v>0</v>
      </c>
      <c r="AH2494" s="690">
        <f t="shared" si="8061"/>
        <v>108.8355</v>
      </c>
      <c r="AI2494" s="692">
        <f t="shared" si="8062"/>
        <v>0.75</v>
      </c>
      <c r="AK2494"/>
    </row>
    <row r="2495" spans="1:37" ht="15.75" hidden="1" customHeight="1" thickBot="1" x14ac:dyDescent="0.3">
      <c r="A2495" s="693" t="s">
        <v>3850</v>
      </c>
      <c r="B2495" s="694">
        <v>2016</v>
      </c>
      <c r="C2495" s="694">
        <v>11</v>
      </c>
      <c r="D2495" s="695" t="s">
        <v>2960</v>
      </c>
      <c r="E2495" s="663">
        <v>42675</v>
      </c>
      <c r="F2495" s="663">
        <v>42704</v>
      </c>
      <c r="G2495" s="696">
        <f t="shared" ca="1" si="8028"/>
        <v>0</v>
      </c>
      <c r="H2495" s="697" t="s">
        <v>54</v>
      </c>
      <c r="I2495" s="697" t="s">
        <v>3309</v>
      </c>
      <c r="J2495" s="697" t="s">
        <v>3547</v>
      </c>
      <c r="K2495" s="698" t="str">
        <f t="shared" ca="1" si="8029"/>
        <v>Completed</v>
      </c>
      <c r="L2495" s="694" t="s">
        <v>68</v>
      </c>
      <c r="M2495" s="694" t="s">
        <v>58</v>
      </c>
      <c r="N2495" s="694" t="s">
        <v>59</v>
      </c>
      <c r="O2495" s="694" t="s">
        <v>60</v>
      </c>
      <c r="P2495" s="694" t="s">
        <v>61</v>
      </c>
      <c r="Q2495" s="694" t="s">
        <v>62</v>
      </c>
      <c r="R2495" s="699">
        <v>1</v>
      </c>
      <c r="S2495" s="699">
        <v>2</v>
      </c>
      <c r="T2495" s="700">
        <v>2200000</v>
      </c>
      <c r="U2495" s="700">
        <v>37182</v>
      </c>
      <c r="V2495" s="698">
        <f t="shared" si="8030"/>
        <v>2162818</v>
      </c>
      <c r="W2495" s="698">
        <f t="shared" si="8031"/>
        <v>37182</v>
      </c>
      <c r="X2495" s="700"/>
      <c r="Y2495" s="701">
        <f t="shared" si="8032"/>
        <v>0</v>
      </c>
      <c r="Z2495" s="702" t="e">
        <f t="shared" si="8033"/>
        <v>#DIV/0!</v>
      </c>
      <c r="AA2495" s="667">
        <f t="shared" si="8034"/>
        <v>2200</v>
      </c>
      <c r="AB2495" s="666">
        <f t="shared" si="8035"/>
        <v>37.182000000000002</v>
      </c>
      <c r="AC2495" s="667">
        <f t="shared" si="8036"/>
        <v>-2162.8180000000002</v>
      </c>
      <c r="AD2495" s="667">
        <f t="shared" si="8037"/>
        <v>4400</v>
      </c>
      <c r="AE2495" s="667">
        <f>IF((SUMIF($J$7:$J$1048576,J2495,$U$7:$U$1048576))&gt;(SUMIF($J$7:$J$1048576,J2495,$T$7:$T$1048576)),AD2495,(IF(O2495="cpv",(U2495*S2495),(U2495*S2495/1000))))</f>
        <v>74.364000000000004</v>
      </c>
      <c r="AF2495" s="702">
        <f t="shared" si="8038"/>
        <v>-4325.6360000000004</v>
      </c>
      <c r="AG2495" s="702">
        <v>0</v>
      </c>
      <c r="AH2495" s="702">
        <f t="shared" si="8039"/>
        <v>37.182000000000002</v>
      </c>
      <c r="AI2495" s="703">
        <f t="shared" si="8040"/>
        <v>0.5</v>
      </c>
      <c r="AK2495"/>
    </row>
    <row r="2496" spans="1:37" ht="15" hidden="1" customHeight="1" x14ac:dyDescent="0.3">
      <c r="A2496" s="600" t="s">
        <v>3549</v>
      </c>
      <c r="B2496" s="601">
        <v>2016</v>
      </c>
      <c r="C2496" s="601">
        <v>11</v>
      </c>
      <c r="D2496" s="602" t="s">
        <v>2960</v>
      </c>
      <c r="E2496" s="603">
        <v>42675</v>
      </c>
      <c r="F2496" s="603">
        <v>42735</v>
      </c>
      <c r="G2496" s="604">
        <f t="shared" ca="1" si="8028"/>
        <v>0</v>
      </c>
      <c r="H2496" s="605" t="s">
        <v>54</v>
      </c>
      <c r="I2496" s="605" t="s">
        <v>111</v>
      </c>
      <c r="J2496" s="605" t="s">
        <v>3553</v>
      </c>
      <c r="K2496" s="606" t="str">
        <f t="shared" ca="1" si="8029"/>
        <v>Completed</v>
      </c>
      <c r="L2496" s="601" t="s">
        <v>92</v>
      </c>
      <c r="M2496" s="601" t="s">
        <v>58</v>
      </c>
      <c r="N2496" s="601" t="s">
        <v>108</v>
      </c>
      <c r="O2496" s="601" t="s">
        <v>109</v>
      </c>
      <c r="P2496" s="601" t="s">
        <v>100</v>
      </c>
      <c r="Q2496" s="601" t="s">
        <v>101</v>
      </c>
      <c r="R2496" s="607">
        <v>1.2E-2</v>
      </c>
      <c r="S2496" s="607">
        <v>0.04</v>
      </c>
      <c r="T2496" s="608">
        <v>35000</v>
      </c>
      <c r="U2496" s="608">
        <v>36668</v>
      </c>
      <c r="V2496" s="606">
        <f t="shared" si="8030"/>
        <v>0</v>
      </c>
      <c r="W2496" s="606">
        <f t="shared" si="8031"/>
        <v>35000</v>
      </c>
      <c r="X2496" s="608">
        <v>1584</v>
      </c>
      <c r="Y2496" s="609">
        <f t="shared" si="8032"/>
        <v>4.319842914803098E-2</v>
      </c>
      <c r="Z2496" s="610">
        <f t="shared" si="8033"/>
        <v>0.78914141414141414</v>
      </c>
      <c r="AA2496" s="611">
        <f t="shared" si="8034"/>
        <v>420</v>
      </c>
      <c r="AB2496" s="612">
        <f t="shared" si="8035"/>
        <v>420</v>
      </c>
      <c r="AC2496" s="611">
        <f t="shared" si="8036"/>
        <v>0</v>
      </c>
      <c r="AD2496" s="611">
        <f t="shared" si="8037"/>
        <v>1400</v>
      </c>
      <c r="AE2496" s="611">
        <v>1250</v>
      </c>
      <c r="AF2496" s="610">
        <f t="shared" si="8038"/>
        <v>-150</v>
      </c>
      <c r="AG2496" s="610">
        <v>0</v>
      </c>
      <c r="AH2496" s="610">
        <f t="shared" si="8039"/>
        <v>830</v>
      </c>
      <c r="AI2496" s="613">
        <f t="shared" si="8040"/>
        <v>0.66400000000000003</v>
      </c>
      <c r="AK2496"/>
    </row>
    <row r="2497" spans="1:37" ht="15" hidden="1" customHeight="1" x14ac:dyDescent="0.3">
      <c r="A2497" s="600" t="s">
        <v>3550</v>
      </c>
      <c r="B2497" s="601">
        <v>2016</v>
      </c>
      <c r="C2497" s="601">
        <v>11</v>
      </c>
      <c r="D2497" s="602" t="s">
        <v>2960</v>
      </c>
      <c r="E2497" s="603">
        <v>42675</v>
      </c>
      <c r="F2497" s="603">
        <v>42735</v>
      </c>
      <c r="G2497" s="604">
        <f t="shared" ca="1" si="8028"/>
        <v>0</v>
      </c>
      <c r="H2497" s="605" t="s">
        <v>54</v>
      </c>
      <c r="I2497" s="605" t="s">
        <v>111</v>
      </c>
      <c r="J2497" s="605" t="s">
        <v>3553</v>
      </c>
      <c r="K2497" s="606" t="str">
        <f t="shared" ca="1" si="8029"/>
        <v>Completed</v>
      </c>
      <c r="L2497" s="601" t="s">
        <v>2592</v>
      </c>
      <c r="M2497" s="601" t="s">
        <v>58</v>
      </c>
      <c r="N2497" s="601" t="s">
        <v>108</v>
      </c>
      <c r="O2497" s="601" t="s">
        <v>109</v>
      </c>
      <c r="P2497" s="601" t="s">
        <v>100</v>
      </c>
      <c r="Q2497" s="601" t="s">
        <v>101</v>
      </c>
      <c r="R2497" s="607">
        <v>0.01</v>
      </c>
      <c r="S2497" s="607">
        <v>0.04</v>
      </c>
      <c r="T2497" s="608">
        <v>35000</v>
      </c>
      <c r="U2497" s="608">
        <v>39191</v>
      </c>
      <c r="V2497" s="606">
        <f t="shared" si="8030"/>
        <v>0</v>
      </c>
      <c r="W2497" s="606">
        <f t="shared" si="8031"/>
        <v>35000</v>
      </c>
      <c r="X2497" s="608">
        <v>746</v>
      </c>
      <c r="Y2497" s="609">
        <f t="shared" si="8032"/>
        <v>1.9034982521497282E-2</v>
      </c>
      <c r="Z2497" s="610">
        <f t="shared" si="8033"/>
        <v>1.6756032171581769</v>
      </c>
      <c r="AA2497" s="611">
        <f t="shared" si="8034"/>
        <v>350</v>
      </c>
      <c r="AB2497" s="612">
        <f t="shared" si="8035"/>
        <v>350</v>
      </c>
      <c r="AC2497" s="611">
        <f t="shared" si="8036"/>
        <v>0</v>
      </c>
      <c r="AD2497" s="611">
        <f t="shared" si="8037"/>
        <v>1400</v>
      </c>
      <c r="AE2497" s="611">
        <v>1250</v>
      </c>
      <c r="AF2497" s="610">
        <f t="shared" si="8038"/>
        <v>-150</v>
      </c>
      <c r="AG2497" s="610">
        <v>0</v>
      </c>
      <c r="AH2497" s="610">
        <f t="shared" si="8039"/>
        <v>900</v>
      </c>
      <c r="AI2497" s="613">
        <f t="shared" si="8040"/>
        <v>0.72</v>
      </c>
      <c r="AK2497"/>
    </row>
    <row r="2498" spans="1:37" ht="15.75" hidden="1" thickBot="1" x14ac:dyDescent="0.3">
      <c r="A2498" s="600" t="s">
        <v>3551</v>
      </c>
      <c r="B2498" s="601">
        <v>2016</v>
      </c>
      <c r="C2498" s="601">
        <v>11</v>
      </c>
      <c r="D2498" s="602" t="s">
        <v>2960</v>
      </c>
      <c r="E2498" s="603">
        <v>42675</v>
      </c>
      <c r="F2498" s="603">
        <v>42735</v>
      </c>
      <c r="G2498" s="604">
        <f t="shared" ca="1" si="8028"/>
        <v>0</v>
      </c>
      <c r="H2498" s="605" t="s">
        <v>54</v>
      </c>
      <c r="I2498" s="605" t="s">
        <v>111</v>
      </c>
      <c r="J2498" s="605" t="s">
        <v>3553</v>
      </c>
      <c r="K2498" s="606" t="str">
        <f t="shared" ca="1" si="8029"/>
        <v>Completed</v>
      </c>
      <c r="L2498" s="601" t="s">
        <v>133</v>
      </c>
      <c r="M2498" s="601" t="s">
        <v>58</v>
      </c>
      <c r="N2498" s="601" t="s">
        <v>108</v>
      </c>
      <c r="O2498" s="601" t="s">
        <v>109</v>
      </c>
      <c r="P2498" s="601" t="s">
        <v>100</v>
      </c>
      <c r="Q2498" s="601" t="s">
        <v>101</v>
      </c>
      <c r="R2498" s="607">
        <v>5.0000000000000001E-3</v>
      </c>
      <c r="S2498" s="607">
        <v>0.04</v>
      </c>
      <c r="T2498" s="608">
        <v>35000</v>
      </c>
      <c r="U2498" s="608">
        <v>35610</v>
      </c>
      <c r="V2498" s="606">
        <f t="shared" si="8030"/>
        <v>0</v>
      </c>
      <c r="W2498" s="606">
        <f t="shared" si="8031"/>
        <v>35000</v>
      </c>
      <c r="X2498" s="608">
        <v>514</v>
      </c>
      <c r="Y2498" s="609">
        <f t="shared" si="8032"/>
        <v>1.4434147711317047E-2</v>
      </c>
      <c r="Z2498" s="610">
        <f t="shared" si="8033"/>
        <v>2.431906614785992</v>
      </c>
      <c r="AA2498" s="611">
        <f t="shared" si="8034"/>
        <v>175</v>
      </c>
      <c r="AB2498" s="612">
        <f t="shared" si="8035"/>
        <v>175</v>
      </c>
      <c r="AC2498" s="611">
        <f t="shared" si="8036"/>
        <v>0</v>
      </c>
      <c r="AD2498" s="611">
        <f t="shared" si="8037"/>
        <v>1400</v>
      </c>
      <c r="AE2498" s="611">
        <v>1250</v>
      </c>
      <c r="AF2498" s="610">
        <f t="shared" si="8038"/>
        <v>-150</v>
      </c>
      <c r="AG2498" s="610">
        <v>0</v>
      </c>
      <c r="AH2498" s="610">
        <f t="shared" si="8039"/>
        <v>1075</v>
      </c>
      <c r="AI2498" s="613">
        <f t="shared" si="8040"/>
        <v>0.86</v>
      </c>
      <c r="AK2498"/>
    </row>
    <row r="2499" spans="1:37" ht="15.75" hidden="1" thickBot="1" x14ac:dyDescent="0.3">
      <c r="A2499" s="628" t="s">
        <v>3552</v>
      </c>
      <c r="B2499" s="629">
        <v>2016</v>
      </c>
      <c r="C2499" s="629">
        <v>11</v>
      </c>
      <c r="D2499" s="630" t="s">
        <v>2960</v>
      </c>
      <c r="E2499" s="631">
        <v>42675</v>
      </c>
      <c r="F2499" s="631">
        <v>42735</v>
      </c>
      <c r="G2499" s="632">
        <f t="shared" ca="1" si="8028"/>
        <v>0</v>
      </c>
      <c r="H2499" s="633" t="s">
        <v>54</v>
      </c>
      <c r="I2499" s="633" t="s">
        <v>111</v>
      </c>
      <c r="J2499" s="633" t="s">
        <v>3553</v>
      </c>
      <c r="K2499" s="634" t="str">
        <f t="shared" ca="1" si="8029"/>
        <v>Completed</v>
      </c>
      <c r="L2499" s="629" t="s">
        <v>635</v>
      </c>
      <c r="M2499" s="629" t="s">
        <v>58</v>
      </c>
      <c r="N2499" s="629" t="s">
        <v>108</v>
      </c>
      <c r="O2499" s="629" t="s">
        <v>109</v>
      </c>
      <c r="P2499" s="629" t="s">
        <v>100</v>
      </c>
      <c r="Q2499" s="629" t="s">
        <v>101</v>
      </c>
      <c r="R2499" s="635">
        <v>2.5000000000000001E-2</v>
      </c>
      <c r="S2499" s="635">
        <v>0.04</v>
      </c>
      <c r="T2499" s="636">
        <v>35000</v>
      </c>
      <c r="U2499" s="636">
        <v>90147</v>
      </c>
      <c r="V2499" s="634">
        <f t="shared" si="8030"/>
        <v>0</v>
      </c>
      <c r="W2499" s="634">
        <f t="shared" si="8031"/>
        <v>35000</v>
      </c>
      <c r="X2499" s="636"/>
      <c r="Y2499" s="637">
        <f t="shared" si="8032"/>
        <v>0</v>
      </c>
      <c r="Z2499" s="638" t="e">
        <f t="shared" si="8033"/>
        <v>#DIV/0!</v>
      </c>
      <c r="AA2499" s="639">
        <f t="shared" si="8034"/>
        <v>875</v>
      </c>
      <c r="AB2499" s="640">
        <f t="shared" si="8035"/>
        <v>875</v>
      </c>
      <c r="AC2499" s="639">
        <f t="shared" si="8036"/>
        <v>0</v>
      </c>
      <c r="AD2499" s="639">
        <f t="shared" si="8037"/>
        <v>1400</v>
      </c>
      <c r="AE2499" s="639">
        <v>1250</v>
      </c>
      <c r="AF2499" s="638">
        <f t="shared" si="8038"/>
        <v>-150</v>
      </c>
      <c r="AG2499" s="638">
        <v>0</v>
      </c>
      <c r="AH2499" s="638">
        <f t="shared" si="8039"/>
        <v>375</v>
      </c>
      <c r="AI2499" s="641">
        <f t="shared" si="8040"/>
        <v>0.3</v>
      </c>
      <c r="AK2499"/>
    </row>
    <row r="2500" spans="1:37" ht="15.75" hidden="1" thickBot="1" x14ac:dyDescent="0.3">
      <c r="A2500" s="586" t="s">
        <v>3554</v>
      </c>
      <c r="B2500" s="587">
        <v>2016</v>
      </c>
      <c r="C2500" s="587">
        <v>11</v>
      </c>
      <c r="D2500" s="588" t="s">
        <v>2960</v>
      </c>
      <c r="E2500" s="589">
        <v>42675</v>
      </c>
      <c r="F2500" s="589">
        <v>42704</v>
      </c>
      <c r="G2500" s="590">
        <f t="shared" ca="1" si="8028"/>
        <v>0</v>
      </c>
      <c r="H2500" s="591" t="s">
        <v>74</v>
      </c>
      <c r="I2500" s="591" t="s">
        <v>3247</v>
      </c>
      <c r="J2500" s="591" t="s">
        <v>3557</v>
      </c>
      <c r="K2500" s="592" t="str">
        <f t="shared" ca="1" si="8029"/>
        <v>Completed</v>
      </c>
      <c r="L2500" s="587" t="s">
        <v>1773</v>
      </c>
      <c r="M2500" s="587" t="s">
        <v>58</v>
      </c>
      <c r="N2500" s="587" t="s">
        <v>59</v>
      </c>
      <c r="O2500" s="587" t="s">
        <v>60</v>
      </c>
      <c r="P2500" s="587" t="s">
        <v>61</v>
      </c>
      <c r="Q2500" s="587" t="s">
        <v>62</v>
      </c>
      <c r="R2500" s="593">
        <v>0.35</v>
      </c>
      <c r="S2500" s="593">
        <v>1.75</v>
      </c>
      <c r="T2500" s="594">
        <v>1500000</v>
      </c>
      <c r="U2500" s="594">
        <v>1496730</v>
      </c>
      <c r="V2500" s="592">
        <f t="shared" si="8030"/>
        <v>3270</v>
      </c>
      <c r="W2500" s="592">
        <f t="shared" si="8031"/>
        <v>1496730</v>
      </c>
      <c r="X2500" s="594">
        <v>889</v>
      </c>
      <c r="Y2500" s="595">
        <f t="shared" si="8032"/>
        <v>5.9396150274264564E-4</v>
      </c>
      <c r="Z2500" s="596">
        <f t="shared" si="8033"/>
        <v>2.9463188976377954</v>
      </c>
      <c r="AA2500" s="597">
        <f t="shared" si="8034"/>
        <v>525</v>
      </c>
      <c r="AB2500" s="598">
        <f t="shared" si="8035"/>
        <v>523.85550000000001</v>
      </c>
      <c r="AC2500" s="597">
        <f t="shared" si="8036"/>
        <v>-1.1444999999999936</v>
      </c>
      <c r="AD2500" s="597">
        <f t="shared" si="8037"/>
        <v>2625</v>
      </c>
      <c r="AE2500" s="597">
        <f>IF((SUMIF($J$7:$J$1048576,J2500,$U$7:$U$1048576))&gt;(SUMIF($J$7:$J$1048576,J2500,$T$7:$T$1048576)),AD2500,(IF(O2500="cpv",(U2500*S2500),(U2500*S2500/1000))))</f>
        <v>2619.2775000000001</v>
      </c>
      <c r="AF2500" s="596">
        <f t="shared" si="8038"/>
        <v>-5.7224999999998545</v>
      </c>
      <c r="AG2500" s="596">
        <v>0</v>
      </c>
      <c r="AH2500" s="596">
        <f t="shared" si="8039"/>
        <v>2095.422</v>
      </c>
      <c r="AI2500" s="599">
        <f t="shared" si="8040"/>
        <v>0.79999999999999993</v>
      </c>
      <c r="AK2500"/>
    </row>
    <row r="2501" spans="1:37" ht="15.75" hidden="1" thickBot="1" x14ac:dyDescent="0.3">
      <c r="A2501" s="600" t="s">
        <v>3555</v>
      </c>
      <c r="B2501" s="601">
        <v>2016</v>
      </c>
      <c r="C2501" s="601">
        <v>11</v>
      </c>
      <c r="D2501" s="602" t="s">
        <v>2960</v>
      </c>
      <c r="E2501" s="603">
        <v>42675</v>
      </c>
      <c r="F2501" s="603">
        <v>42704</v>
      </c>
      <c r="G2501" s="604">
        <f t="shared" ca="1" si="8028"/>
        <v>0</v>
      </c>
      <c r="H2501" s="605" t="s">
        <v>74</v>
      </c>
      <c r="I2501" s="605" t="s">
        <v>3247</v>
      </c>
      <c r="J2501" s="605" t="s">
        <v>3557</v>
      </c>
      <c r="K2501" s="606" t="str">
        <f t="shared" ca="1" si="8029"/>
        <v>Completed</v>
      </c>
      <c r="L2501" s="601" t="s">
        <v>82</v>
      </c>
      <c r="M2501" s="601" t="s">
        <v>58</v>
      </c>
      <c r="N2501" s="601" t="s">
        <v>78</v>
      </c>
      <c r="O2501" s="601" t="s">
        <v>60</v>
      </c>
      <c r="P2501" s="601" t="s">
        <v>79</v>
      </c>
      <c r="Q2501" s="601" t="s">
        <v>79</v>
      </c>
      <c r="R2501" s="607">
        <v>0.5</v>
      </c>
      <c r="S2501" s="607">
        <v>1.75</v>
      </c>
      <c r="T2501" s="608">
        <v>1000000</v>
      </c>
      <c r="U2501" s="608">
        <v>0</v>
      </c>
      <c r="V2501" s="606">
        <f t="shared" si="8030"/>
        <v>1000000</v>
      </c>
      <c r="W2501" s="606">
        <f t="shared" si="8031"/>
        <v>0</v>
      </c>
      <c r="X2501" s="608">
        <v>0</v>
      </c>
      <c r="Y2501" s="609" t="e">
        <f t="shared" si="8032"/>
        <v>#DIV/0!</v>
      </c>
      <c r="Z2501" s="610" t="e">
        <f t="shared" si="8033"/>
        <v>#DIV/0!</v>
      </c>
      <c r="AA2501" s="611">
        <f t="shared" si="8034"/>
        <v>500</v>
      </c>
      <c r="AB2501" s="612">
        <f t="shared" si="8035"/>
        <v>0</v>
      </c>
      <c r="AC2501" s="611">
        <f t="shared" si="8036"/>
        <v>-500</v>
      </c>
      <c r="AD2501" s="611">
        <f t="shared" si="8037"/>
        <v>1750</v>
      </c>
      <c r="AE2501" s="611">
        <f>IF((SUMIF($J$7:$J$1048576,J2501,$U$7:$U$1048576))&gt;(SUMIF($J$7:$J$1048576,J2501,$T$7:$T$1048576)),AD2501,(IF(O2501="cpv",(U2501*S2501),(U2501*S2501/1000))))</f>
        <v>0</v>
      </c>
      <c r="AF2501" s="610">
        <f t="shared" si="8038"/>
        <v>-1750</v>
      </c>
      <c r="AG2501" s="610">
        <v>0</v>
      </c>
      <c r="AH2501" s="610">
        <f t="shared" si="8039"/>
        <v>0</v>
      </c>
      <c r="AI2501" s="613" t="e">
        <f t="shared" si="8040"/>
        <v>#DIV/0!</v>
      </c>
      <c r="AK2501"/>
    </row>
    <row r="2502" spans="1:37" ht="15.75" hidden="1" thickBot="1" x14ac:dyDescent="0.3">
      <c r="A2502" s="614" t="s">
        <v>3556</v>
      </c>
      <c r="B2502" s="615">
        <v>2016</v>
      </c>
      <c r="C2502" s="615">
        <v>11</v>
      </c>
      <c r="D2502" s="616" t="s">
        <v>2960</v>
      </c>
      <c r="E2502" s="617">
        <v>42675</v>
      </c>
      <c r="F2502" s="617">
        <v>42704</v>
      </c>
      <c r="G2502" s="618">
        <f t="shared" ref="G2502:G2526" ca="1" si="8074">IF($N$1&gt;F2502,0,(F2502-$N$1))</f>
        <v>0</v>
      </c>
      <c r="H2502" s="619" t="s">
        <v>74</v>
      </c>
      <c r="I2502" s="619" t="s">
        <v>3247</v>
      </c>
      <c r="J2502" s="619" t="s">
        <v>3557</v>
      </c>
      <c r="K2502" s="620" t="str">
        <f t="shared" ref="K2502:K2526" ca="1" si="8075">IF(F2502=0,$L$3,(IF(G2502=0,$L$1,$L$2)))</f>
        <v>Completed</v>
      </c>
      <c r="L2502" s="615" t="s">
        <v>57</v>
      </c>
      <c r="M2502" s="615" t="s">
        <v>58</v>
      </c>
      <c r="N2502" s="615" t="s">
        <v>59</v>
      </c>
      <c r="O2502" s="615" t="s">
        <v>60</v>
      </c>
      <c r="P2502" s="615" t="s">
        <v>61</v>
      </c>
      <c r="Q2502" s="615" t="s">
        <v>62</v>
      </c>
      <c r="R2502" s="621">
        <v>0.5</v>
      </c>
      <c r="S2502" s="621">
        <v>1.75</v>
      </c>
      <c r="T2502" s="622">
        <v>1000000</v>
      </c>
      <c r="U2502" s="622">
        <v>1000127</v>
      </c>
      <c r="V2502" s="620">
        <f t="shared" ref="V2502:V2526" si="8076">IF(U2502&gt;T2502,0,T2502-U2502)</f>
        <v>0</v>
      </c>
      <c r="W2502" s="620">
        <f t="shared" ref="W2502:W2526" si="8077">IF(U2502&gt;T2502,T2502,U2502)</f>
        <v>1000000</v>
      </c>
      <c r="X2502" s="622">
        <v>2012</v>
      </c>
      <c r="Y2502" s="623">
        <f t="shared" ref="Y2502:Y2526" si="8078">X2502/U2502</f>
        <v>2.0117445084474272E-3</v>
      </c>
      <c r="Z2502" s="624">
        <f t="shared" ref="Z2502:Z2526" si="8079">AE2502/X2502</f>
        <v>0.86989177435387677</v>
      </c>
      <c r="AA2502" s="625">
        <f t="shared" ref="AA2502:AA2526" si="8080">IF(O2502="cpv",(T2502*R2502),(T2502/1000*R2502))</f>
        <v>500</v>
      </c>
      <c r="AB2502" s="626">
        <f t="shared" ref="AB2502:AB2526" si="8081">IF(O2502="cpv",(IF(V2502&gt;0,U2502*R2502,AA2502)),(IF(V2502&gt;0,U2502/1000*R2502,AA2502)))</f>
        <v>500</v>
      </c>
      <c r="AC2502" s="625">
        <f t="shared" ref="AC2502:AC2526" si="8082">AB2502-AA2502</f>
        <v>0</v>
      </c>
      <c r="AD2502" s="625">
        <f t="shared" ref="AD2502:AD2526" si="8083">IF(O2502="cpv",(T2502*S2502),(T2502/1000*S2502))</f>
        <v>1750</v>
      </c>
      <c r="AE2502" s="625">
        <f>IF((SUMIF($J$7:$J$1048576,J2502,$U$7:$U$1048576))&gt;(SUMIF($J$7:$J$1048576,J2502,$T$7:$T$1048576)),AD2502,(IF(O2502="cpv",(U2502*S2502),(U2502*S2502/1000))))</f>
        <v>1750.22225</v>
      </c>
      <c r="AF2502" s="624">
        <f t="shared" ref="AF2502:AF2526" si="8084">AE2502-AD2502</f>
        <v>0.22225000000003092</v>
      </c>
      <c r="AG2502" s="624">
        <v>0</v>
      </c>
      <c r="AH2502" s="624">
        <f t="shared" ref="AH2502:AH2526" si="8085">AE2502-AB2502-AG2502</f>
        <v>1250.22225</v>
      </c>
      <c r="AI2502" s="627">
        <f t="shared" ref="AI2502:AI2526" si="8086">AH2502/AE2502</f>
        <v>0.71432199539229946</v>
      </c>
      <c r="AK2502"/>
    </row>
    <row r="2503" spans="1:37" ht="15.75" hidden="1" thickBot="1" x14ac:dyDescent="0.3">
      <c r="A2503" s="642" t="s">
        <v>3559</v>
      </c>
      <c r="B2503" s="643">
        <v>2016</v>
      </c>
      <c r="C2503" s="643">
        <v>11</v>
      </c>
      <c r="D2503" s="644" t="s">
        <v>2960</v>
      </c>
      <c r="E2503" s="645">
        <v>42675</v>
      </c>
      <c r="F2503" s="645">
        <v>42704</v>
      </c>
      <c r="G2503" s="646">
        <f t="shared" ca="1" si="8074"/>
        <v>0</v>
      </c>
      <c r="H2503" s="647" t="s">
        <v>74</v>
      </c>
      <c r="I2503" s="647" t="s">
        <v>3247</v>
      </c>
      <c r="J2503" s="647" t="s">
        <v>3558</v>
      </c>
      <c r="K2503" s="648" t="str">
        <f t="shared" ca="1" si="8075"/>
        <v>Completed</v>
      </c>
      <c r="L2503" s="643" t="s">
        <v>305</v>
      </c>
      <c r="M2503" s="643" t="s">
        <v>58</v>
      </c>
      <c r="N2503" s="643" t="s">
        <v>306</v>
      </c>
      <c r="O2503" s="643" t="s">
        <v>60</v>
      </c>
      <c r="P2503" s="643" t="s">
        <v>79</v>
      </c>
      <c r="Q2503" s="643" t="s">
        <v>79</v>
      </c>
      <c r="R2503" s="649">
        <v>3</v>
      </c>
      <c r="S2503" s="649">
        <v>7.5</v>
      </c>
      <c r="T2503" s="650">
        <v>567000</v>
      </c>
      <c r="U2503" s="650">
        <v>0</v>
      </c>
      <c r="V2503" s="648">
        <f t="shared" si="8076"/>
        <v>567000</v>
      </c>
      <c r="W2503" s="648">
        <f t="shared" si="8077"/>
        <v>0</v>
      </c>
      <c r="X2503" s="650">
        <v>0</v>
      </c>
      <c r="Y2503" s="651" t="e">
        <f t="shared" si="8078"/>
        <v>#DIV/0!</v>
      </c>
      <c r="Z2503" s="652" t="e">
        <f t="shared" si="8079"/>
        <v>#DIV/0!</v>
      </c>
      <c r="AA2503" s="653">
        <f t="shared" si="8080"/>
        <v>1701</v>
      </c>
      <c r="AB2503" s="654">
        <f t="shared" si="8081"/>
        <v>0</v>
      </c>
      <c r="AC2503" s="653">
        <f t="shared" si="8082"/>
        <v>-1701</v>
      </c>
      <c r="AD2503" s="653">
        <f t="shared" si="8083"/>
        <v>4252.5</v>
      </c>
      <c r="AE2503" s="653">
        <f>IF((SUMIF($J$7:$J$1048576,J2503,$U$7:$U$1048576))&gt;(SUMIF($J$7:$J$1048576,J2503,$T$7:$T$1048576)),AD2503,(IF(O2503="cpv",(U2503*S2503),(U2503*S2503/1000))))</f>
        <v>0</v>
      </c>
      <c r="AF2503" s="652">
        <f t="shared" si="8084"/>
        <v>-4252.5</v>
      </c>
      <c r="AG2503" s="652">
        <v>0</v>
      </c>
      <c r="AH2503" s="652">
        <f t="shared" si="8085"/>
        <v>0</v>
      </c>
      <c r="AI2503" s="655" t="e">
        <f t="shared" si="8086"/>
        <v>#DIV/0!</v>
      </c>
      <c r="AK2503"/>
    </row>
    <row r="2504" spans="1:37" x14ac:dyDescent="0.25">
      <c r="A2504" s="586" t="s">
        <v>3560</v>
      </c>
      <c r="B2504" s="587">
        <v>2016</v>
      </c>
      <c r="C2504" s="587">
        <v>11</v>
      </c>
      <c r="D2504" s="588" t="s">
        <v>2960</v>
      </c>
      <c r="E2504" s="589">
        <v>42675</v>
      </c>
      <c r="F2504" s="589">
        <v>42698</v>
      </c>
      <c r="G2504" s="590">
        <f t="shared" ca="1" si="8074"/>
        <v>0</v>
      </c>
      <c r="H2504" s="591" t="s">
        <v>84</v>
      </c>
      <c r="I2504" s="96" t="s">
        <v>3407</v>
      </c>
      <c r="J2504" s="591" t="s">
        <v>3565</v>
      </c>
      <c r="K2504" s="592" t="str">
        <f t="shared" ca="1" si="8075"/>
        <v>Completed</v>
      </c>
      <c r="L2504" s="587" t="s">
        <v>82</v>
      </c>
      <c r="M2504" s="587" t="s">
        <v>58</v>
      </c>
      <c r="N2504" s="587" t="s">
        <v>78</v>
      </c>
      <c r="O2504" s="587" t="s">
        <v>60</v>
      </c>
      <c r="P2504" s="587" t="s">
        <v>79</v>
      </c>
      <c r="Q2504" s="587" t="s">
        <v>79</v>
      </c>
      <c r="R2504" s="593">
        <v>0.5</v>
      </c>
      <c r="S2504" s="593">
        <v>4.5</v>
      </c>
      <c r="T2504" s="594">
        <v>300000</v>
      </c>
      <c r="U2504" s="594">
        <v>300004</v>
      </c>
      <c r="V2504" s="592">
        <f t="shared" si="8076"/>
        <v>0</v>
      </c>
      <c r="W2504" s="592">
        <f t="shared" si="8077"/>
        <v>300000</v>
      </c>
      <c r="X2504" s="594">
        <v>9947</v>
      </c>
      <c r="Y2504" s="595">
        <f t="shared" si="8078"/>
        <v>3.315622458367222E-2</v>
      </c>
      <c r="Z2504" s="596">
        <f t="shared" si="8079"/>
        <v>8.8082738514124875E-2</v>
      </c>
      <c r="AA2504" s="597">
        <f t="shared" si="8080"/>
        <v>150</v>
      </c>
      <c r="AB2504" s="598">
        <f t="shared" si="8081"/>
        <v>150</v>
      </c>
      <c r="AC2504" s="597">
        <f t="shared" si="8082"/>
        <v>0</v>
      </c>
      <c r="AD2504" s="597">
        <f t="shared" si="8083"/>
        <v>1350</v>
      </c>
      <c r="AE2504" s="597">
        <v>876.15900000000011</v>
      </c>
      <c r="AF2504" s="596">
        <f t="shared" si="8084"/>
        <v>-473.84099999999989</v>
      </c>
      <c r="AG2504" s="596">
        <v>0</v>
      </c>
      <c r="AH2504" s="596">
        <f t="shared" si="8085"/>
        <v>726.15900000000011</v>
      </c>
      <c r="AI2504" s="599">
        <f t="shared" si="8086"/>
        <v>0.82879819758742423</v>
      </c>
      <c r="AK2504"/>
    </row>
    <row r="2505" spans="1:37" x14ac:dyDescent="0.25">
      <c r="A2505" s="600" t="s">
        <v>3561</v>
      </c>
      <c r="B2505" s="601">
        <v>2016</v>
      </c>
      <c r="C2505" s="601">
        <v>11</v>
      </c>
      <c r="D2505" s="602" t="s">
        <v>2960</v>
      </c>
      <c r="E2505" s="603">
        <v>42675</v>
      </c>
      <c r="F2505" s="603">
        <v>42698</v>
      </c>
      <c r="G2505" s="604">
        <f t="shared" ca="1" si="8074"/>
        <v>0</v>
      </c>
      <c r="H2505" s="605" t="s">
        <v>84</v>
      </c>
      <c r="I2505" s="96" t="s">
        <v>3407</v>
      </c>
      <c r="J2505" s="605" t="s">
        <v>3565</v>
      </c>
      <c r="K2505" s="606" t="str">
        <f t="shared" ca="1" si="8075"/>
        <v>Completed</v>
      </c>
      <c r="L2505" s="601" t="s">
        <v>64</v>
      </c>
      <c r="M2505" s="601" t="s">
        <v>58</v>
      </c>
      <c r="N2505" s="601" t="s">
        <v>78</v>
      </c>
      <c r="O2505" s="601" t="s">
        <v>60</v>
      </c>
      <c r="P2505" s="601" t="s">
        <v>79</v>
      </c>
      <c r="Q2505" s="601" t="s">
        <v>79</v>
      </c>
      <c r="R2505" s="607">
        <v>2.5</v>
      </c>
      <c r="S2505" s="607">
        <v>4.5</v>
      </c>
      <c r="T2505" s="608">
        <v>200000</v>
      </c>
      <c r="U2505" s="608">
        <v>200039</v>
      </c>
      <c r="V2505" s="606">
        <f t="shared" si="8076"/>
        <v>0</v>
      </c>
      <c r="W2505" s="606">
        <f t="shared" si="8077"/>
        <v>200000</v>
      </c>
      <c r="X2505" s="608">
        <v>1791</v>
      </c>
      <c r="Y2505" s="609">
        <f t="shared" si="8078"/>
        <v>8.9532541154474874E-3</v>
      </c>
      <c r="Z2505" s="610">
        <f t="shared" si="8079"/>
        <v>0.50251256281407031</v>
      </c>
      <c r="AA2505" s="611">
        <f t="shared" si="8080"/>
        <v>500</v>
      </c>
      <c r="AB2505" s="612">
        <f t="shared" si="8081"/>
        <v>500</v>
      </c>
      <c r="AC2505" s="611">
        <f t="shared" si="8082"/>
        <v>0</v>
      </c>
      <c r="AD2505" s="611">
        <f t="shared" si="8083"/>
        <v>900</v>
      </c>
      <c r="AE2505" s="611">
        <f>IF((SUMIF($J$7:$J$1048576,J2505,$U$7:$U$1048576))&gt;(SUMIF($J$7:$J$1048576,J2505,$T$7:$T$1048576)),AD2505,(IF(O2505="cpv",(U2505*S2505),(U2505*S2505/1000))))</f>
        <v>900</v>
      </c>
      <c r="AF2505" s="610">
        <f t="shared" si="8084"/>
        <v>0</v>
      </c>
      <c r="AG2505" s="610">
        <v>0</v>
      </c>
      <c r="AH2505" s="610">
        <f t="shared" si="8085"/>
        <v>400</v>
      </c>
      <c r="AI2505" s="613">
        <f t="shared" si="8086"/>
        <v>0.44444444444444442</v>
      </c>
      <c r="AK2505"/>
    </row>
    <row r="2506" spans="1:37" x14ac:dyDescent="0.25">
      <c r="A2506" s="600" t="s">
        <v>3562</v>
      </c>
      <c r="B2506" s="601">
        <v>2016</v>
      </c>
      <c r="C2506" s="601">
        <v>11</v>
      </c>
      <c r="D2506" s="602" t="s">
        <v>2960</v>
      </c>
      <c r="E2506" s="603">
        <v>42675</v>
      </c>
      <c r="F2506" s="603">
        <v>42698</v>
      </c>
      <c r="G2506" s="604">
        <f t="shared" ca="1" si="8074"/>
        <v>0</v>
      </c>
      <c r="H2506" s="605" t="s">
        <v>84</v>
      </c>
      <c r="I2506" s="96" t="s">
        <v>3407</v>
      </c>
      <c r="J2506" s="605" t="s">
        <v>3565</v>
      </c>
      <c r="K2506" s="606" t="str">
        <f t="shared" ca="1" si="8075"/>
        <v>Completed</v>
      </c>
      <c r="L2506" s="601" t="s">
        <v>77</v>
      </c>
      <c r="M2506" s="601" t="s">
        <v>58</v>
      </c>
      <c r="N2506" s="601" t="s">
        <v>78</v>
      </c>
      <c r="O2506" s="601" t="s">
        <v>60</v>
      </c>
      <c r="P2506" s="601" t="s">
        <v>79</v>
      </c>
      <c r="Q2506" s="601" t="s">
        <v>79</v>
      </c>
      <c r="R2506" s="607">
        <v>1.25</v>
      </c>
      <c r="S2506" s="607">
        <v>4.5</v>
      </c>
      <c r="T2506" s="608">
        <v>250000</v>
      </c>
      <c r="U2506" s="608">
        <v>257021</v>
      </c>
      <c r="V2506" s="606">
        <f t="shared" si="8076"/>
        <v>0</v>
      </c>
      <c r="W2506" s="606">
        <f t="shared" si="8077"/>
        <v>250000</v>
      </c>
      <c r="X2506" s="608">
        <v>2174</v>
      </c>
      <c r="Y2506" s="609">
        <f t="shared" si="8078"/>
        <v>8.4584528112488858E-3</v>
      </c>
      <c r="Z2506" s="610">
        <f t="shared" si="8079"/>
        <v>0.51747930082796689</v>
      </c>
      <c r="AA2506" s="611">
        <f t="shared" si="8080"/>
        <v>312.5</v>
      </c>
      <c r="AB2506" s="612">
        <f t="shared" si="8081"/>
        <v>312.5</v>
      </c>
      <c r="AC2506" s="611">
        <f t="shared" si="8082"/>
        <v>0</v>
      </c>
      <c r="AD2506" s="611">
        <f t="shared" si="8083"/>
        <v>1125</v>
      </c>
      <c r="AE2506" s="611">
        <f>IF((SUMIF($J$7:$J$1048576,J2506,$U$7:$U$1048576))&gt;(SUMIF($J$7:$J$1048576,J2506,$T$7:$T$1048576)),AD2506,(IF(O2506="cpv",(U2506*S2506),(U2506*S2506/1000))))</f>
        <v>1125</v>
      </c>
      <c r="AF2506" s="610">
        <f t="shared" si="8084"/>
        <v>0</v>
      </c>
      <c r="AG2506" s="610">
        <v>0</v>
      </c>
      <c r="AH2506" s="610">
        <f t="shared" si="8085"/>
        <v>812.5</v>
      </c>
      <c r="AI2506" s="613">
        <f t="shared" si="8086"/>
        <v>0.72222222222222221</v>
      </c>
      <c r="AK2506"/>
    </row>
    <row r="2507" spans="1:37" ht="15.75" thickBot="1" x14ac:dyDescent="0.3">
      <c r="A2507" s="628" t="s">
        <v>3563</v>
      </c>
      <c r="B2507" s="629">
        <v>2016</v>
      </c>
      <c r="C2507" s="629">
        <v>11</v>
      </c>
      <c r="D2507" s="630" t="s">
        <v>2960</v>
      </c>
      <c r="E2507" s="631">
        <v>42675</v>
      </c>
      <c r="F2507" s="631">
        <v>42698</v>
      </c>
      <c r="G2507" s="632">
        <f t="shared" ca="1" si="8074"/>
        <v>0</v>
      </c>
      <c r="H2507" s="633" t="s">
        <v>84</v>
      </c>
      <c r="I2507" s="96" t="s">
        <v>3407</v>
      </c>
      <c r="J2507" s="633" t="s">
        <v>3565</v>
      </c>
      <c r="K2507" s="634" t="str">
        <f t="shared" ca="1" si="8075"/>
        <v>Completed</v>
      </c>
      <c r="L2507" s="629" t="s">
        <v>2135</v>
      </c>
      <c r="M2507" s="629" t="s">
        <v>58</v>
      </c>
      <c r="N2507" s="629" t="s">
        <v>78</v>
      </c>
      <c r="O2507" s="629" t="s">
        <v>60</v>
      </c>
      <c r="P2507" s="629" t="s">
        <v>79</v>
      </c>
      <c r="Q2507" s="629" t="s">
        <v>79</v>
      </c>
      <c r="R2507" s="635">
        <v>2.5</v>
      </c>
      <c r="S2507" s="635">
        <v>4.5</v>
      </c>
      <c r="T2507" s="636">
        <v>250000</v>
      </c>
      <c r="U2507" s="636">
        <v>252172</v>
      </c>
      <c r="V2507" s="634">
        <f t="shared" si="8076"/>
        <v>0</v>
      </c>
      <c r="W2507" s="634">
        <f t="shared" si="8077"/>
        <v>250000</v>
      </c>
      <c r="X2507" s="636">
        <v>4856</v>
      </c>
      <c r="Y2507" s="637">
        <f t="shared" si="8078"/>
        <v>1.9256697809431657E-2</v>
      </c>
      <c r="Z2507" s="638">
        <f t="shared" si="8079"/>
        <v>0.23167215815485998</v>
      </c>
      <c r="AA2507" s="639">
        <f t="shared" si="8080"/>
        <v>625</v>
      </c>
      <c r="AB2507" s="640">
        <f t="shared" si="8081"/>
        <v>625</v>
      </c>
      <c r="AC2507" s="639">
        <f t="shared" si="8082"/>
        <v>0</v>
      </c>
      <c r="AD2507" s="639">
        <f t="shared" si="8083"/>
        <v>1125</v>
      </c>
      <c r="AE2507" s="639">
        <f>IF((SUMIF($J$7:$J$1048576,J2507,$U$7:$U$1048576))&gt;(SUMIF($J$7:$J$1048576,J2507,$T$7:$T$1048576)),AD2507,(IF(O2507="cpv",(U2507*S2507),(U2507*S2507/1000))))</f>
        <v>1125</v>
      </c>
      <c r="AF2507" s="638">
        <f t="shared" si="8084"/>
        <v>0</v>
      </c>
      <c r="AG2507" s="638">
        <v>0</v>
      </c>
      <c r="AH2507" s="638">
        <f t="shared" si="8085"/>
        <v>500</v>
      </c>
      <c r="AI2507" s="641">
        <f t="shared" si="8086"/>
        <v>0.44444444444444442</v>
      </c>
      <c r="AK2507"/>
    </row>
    <row r="2508" spans="1:37" x14ac:dyDescent="0.25">
      <c r="A2508" s="668" t="s">
        <v>3564</v>
      </c>
      <c r="B2508" s="669">
        <v>2016</v>
      </c>
      <c r="C2508" s="669">
        <v>11</v>
      </c>
      <c r="D2508" s="670" t="s">
        <v>2960</v>
      </c>
      <c r="E2508" s="661">
        <v>42677</v>
      </c>
      <c r="F2508" s="661">
        <v>42698</v>
      </c>
      <c r="G2508" s="671">
        <f t="shared" ca="1" si="8074"/>
        <v>0</v>
      </c>
      <c r="H2508" s="672" t="s">
        <v>84</v>
      </c>
      <c r="I2508" s="96" t="s">
        <v>3407</v>
      </c>
      <c r="J2508" s="672" t="s">
        <v>3566</v>
      </c>
      <c r="K2508" s="673" t="str">
        <f t="shared" ca="1" si="8075"/>
        <v>Completed</v>
      </c>
      <c r="L2508" s="669" t="s">
        <v>98</v>
      </c>
      <c r="M2508" s="669" t="s">
        <v>58</v>
      </c>
      <c r="N2508" s="669" t="s">
        <v>99</v>
      </c>
      <c r="O2508" s="669" t="s">
        <v>42</v>
      </c>
      <c r="P2508" s="669" t="s">
        <v>100</v>
      </c>
      <c r="Q2508" s="669" t="s">
        <v>101</v>
      </c>
      <c r="R2508" s="674">
        <v>0.4</v>
      </c>
      <c r="S2508" s="674">
        <v>0.6</v>
      </c>
      <c r="T2508" s="675">
        <v>10000</v>
      </c>
      <c r="U2508" s="675">
        <v>11143</v>
      </c>
      <c r="V2508" s="673">
        <f t="shared" si="8076"/>
        <v>0</v>
      </c>
      <c r="W2508" s="673">
        <f t="shared" si="8077"/>
        <v>10000</v>
      </c>
      <c r="X2508" s="675"/>
      <c r="Y2508" s="676">
        <f t="shared" si="8078"/>
        <v>0</v>
      </c>
      <c r="Z2508" s="677" t="e">
        <f t="shared" si="8079"/>
        <v>#DIV/0!</v>
      </c>
      <c r="AA2508" s="678">
        <f t="shared" si="8080"/>
        <v>4</v>
      </c>
      <c r="AB2508" s="679">
        <v>4000</v>
      </c>
      <c r="AC2508" s="678">
        <f t="shared" si="8082"/>
        <v>3996</v>
      </c>
      <c r="AD2508" s="678">
        <f t="shared" si="8083"/>
        <v>6</v>
      </c>
      <c r="AE2508" s="678">
        <v>5598</v>
      </c>
      <c r="AF2508" s="677">
        <f t="shared" si="8084"/>
        <v>5592</v>
      </c>
      <c r="AG2508" s="677">
        <v>0</v>
      </c>
      <c r="AH2508" s="677">
        <f t="shared" si="8085"/>
        <v>1598</v>
      </c>
      <c r="AI2508" s="680">
        <f t="shared" si="8086"/>
        <v>0.28545909253304752</v>
      </c>
      <c r="AK2508"/>
    </row>
    <row r="2509" spans="1:37" hidden="1" x14ac:dyDescent="0.25">
      <c r="A2509" s="586" t="s">
        <v>3569</v>
      </c>
      <c r="B2509" s="587">
        <v>2016</v>
      </c>
      <c r="C2509" s="587">
        <v>11</v>
      </c>
      <c r="D2509" s="588" t="s">
        <v>2960</v>
      </c>
      <c r="E2509" s="589">
        <v>42678</v>
      </c>
      <c r="F2509" s="589">
        <v>42683</v>
      </c>
      <c r="G2509" s="590">
        <f t="shared" ca="1" si="8074"/>
        <v>0</v>
      </c>
      <c r="H2509" s="591" t="s">
        <v>84</v>
      </c>
      <c r="I2509" s="591" t="s">
        <v>170</v>
      </c>
      <c r="J2509" s="591" t="s">
        <v>3567</v>
      </c>
      <c r="K2509" s="592" t="str">
        <f t="shared" ca="1" si="8075"/>
        <v>Completed</v>
      </c>
      <c r="L2509" s="587" t="s">
        <v>175</v>
      </c>
      <c r="M2509" s="587" t="s">
        <v>58</v>
      </c>
      <c r="N2509" s="587" t="s">
        <v>59</v>
      </c>
      <c r="O2509" s="587" t="s">
        <v>60</v>
      </c>
      <c r="P2509" s="587" t="s">
        <v>61</v>
      </c>
      <c r="Q2509" s="587" t="s">
        <v>62</v>
      </c>
      <c r="R2509" s="593">
        <v>1</v>
      </c>
      <c r="S2509" s="593">
        <v>2</v>
      </c>
      <c r="T2509" s="594">
        <v>600000</v>
      </c>
      <c r="U2509" s="594">
        <v>597275</v>
      </c>
      <c r="V2509" s="592">
        <f t="shared" si="8076"/>
        <v>2725</v>
      </c>
      <c r="W2509" s="592">
        <f t="shared" si="8077"/>
        <v>597275</v>
      </c>
      <c r="X2509" s="594">
        <v>71</v>
      </c>
      <c r="Y2509" s="595">
        <f t="shared" si="8078"/>
        <v>1.1887321585534301E-4</v>
      </c>
      <c r="Z2509" s="596">
        <f t="shared" si="8079"/>
        <v>13.397591549295775</v>
      </c>
      <c r="AA2509" s="597">
        <f t="shared" si="8080"/>
        <v>600</v>
      </c>
      <c r="AB2509" s="598">
        <v>32.749888166287398</v>
      </c>
      <c r="AC2509" s="597">
        <f t="shared" si="8082"/>
        <v>-567.25011183371259</v>
      </c>
      <c r="AD2509" s="597">
        <f t="shared" si="8083"/>
        <v>1200</v>
      </c>
      <c r="AE2509" s="597">
        <v>951.22900000000004</v>
      </c>
      <c r="AF2509" s="596">
        <f t="shared" si="8084"/>
        <v>-248.77099999999996</v>
      </c>
      <c r="AG2509" s="596">
        <v>0</v>
      </c>
      <c r="AH2509" s="596">
        <f t="shared" si="8085"/>
        <v>918.47911183371264</v>
      </c>
      <c r="AI2509" s="599">
        <f t="shared" si="8086"/>
        <v>0.96557097379675405</v>
      </c>
      <c r="AK2509"/>
    </row>
    <row r="2510" spans="1:37" hidden="1" x14ac:dyDescent="0.25">
      <c r="A2510" s="691" t="s">
        <v>4097</v>
      </c>
      <c r="B2510" s="682">
        <v>2016</v>
      </c>
      <c r="C2510" s="682">
        <v>11</v>
      </c>
      <c r="D2510" s="683" t="s">
        <v>2960</v>
      </c>
      <c r="E2510" s="684">
        <v>42678</v>
      </c>
      <c r="F2510" s="684">
        <v>42683</v>
      </c>
      <c r="G2510" s="685">
        <f t="shared" ref="G2510:G2513" ca="1" si="8087">IF($N$1&gt;F2510,0,(F2510-$N$1))</f>
        <v>0</v>
      </c>
      <c r="H2510" s="681" t="s">
        <v>84</v>
      </c>
      <c r="I2510" s="681" t="s">
        <v>170</v>
      </c>
      <c r="J2510" s="681" t="s">
        <v>3567</v>
      </c>
      <c r="K2510" s="686" t="str">
        <f t="shared" ref="K2510:K2513" ca="1" si="8088">IF(F2510=0,$L$3,(IF(G2510=0,$L$1,$L$2)))</f>
        <v>Completed</v>
      </c>
      <c r="L2510" s="682" t="s">
        <v>1372</v>
      </c>
      <c r="M2510" s="682" t="s">
        <v>58</v>
      </c>
      <c r="N2510" s="682" t="s">
        <v>59</v>
      </c>
      <c r="O2510" s="682" t="s">
        <v>60</v>
      </c>
      <c r="P2510" s="682" t="s">
        <v>61</v>
      </c>
      <c r="Q2510" s="682" t="s">
        <v>62</v>
      </c>
      <c r="R2510" s="607">
        <v>0</v>
      </c>
      <c r="S2510" s="687">
        <v>2</v>
      </c>
      <c r="T2510" s="688">
        <v>0</v>
      </c>
      <c r="U2510" s="688">
        <v>0</v>
      </c>
      <c r="V2510" s="686">
        <v>0</v>
      </c>
      <c r="W2510" s="686">
        <v>0</v>
      </c>
      <c r="X2510" s="688"/>
      <c r="Y2510" s="689" t="e">
        <f t="shared" ref="Y2510:Y2513" si="8089">X2510/U2510</f>
        <v>#DIV/0!</v>
      </c>
      <c r="Z2510" s="690" t="e">
        <f t="shared" ref="Z2510:Z2513" si="8090">AE2510/X2510</f>
        <v>#DIV/0!</v>
      </c>
      <c r="AA2510" s="665">
        <f t="shared" ref="AA2510:AA2513" si="8091">IF(O2510="cpv",(T2510*R2510),(T2510/1000*R2510))</f>
        <v>0</v>
      </c>
      <c r="AB2510" s="664">
        <v>520.10858996950503</v>
      </c>
      <c r="AC2510" s="665">
        <f t="shared" ref="AC2510:AC2513" si="8092">AB2510-AA2510</f>
        <v>520.10858996950503</v>
      </c>
      <c r="AD2510" s="665">
        <f t="shared" ref="AD2510:AD2513" si="8093">IF(O2510="cpv",(T2510*S2510),(T2510/1000*S2510))</f>
        <v>0</v>
      </c>
      <c r="AE2510" s="665">
        <v>0</v>
      </c>
      <c r="AF2510" s="690">
        <f t="shared" ref="AF2510:AF2513" si="8094">AE2510-AD2510</f>
        <v>0</v>
      </c>
      <c r="AG2510" s="690">
        <v>0</v>
      </c>
      <c r="AH2510" s="690">
        <f t="shared" ref="AH2510:AH2513" si="8095">AE2510-AB2510-AG2510</f>
        <v>-520.10858996950503</v>
      </c>
      <c r="AI2510" s="692" t="e">
        <f t="shared" ref="AI2510:AI2513" si="8096">AH2510/AE2510</f>
        <v>#DIV/0!</v>
      </c>
      <c r="AK2510"/>
    </row>
    <row r="2511" spans="1:37" hidden="1" x14ac:dyDescent="0.25">
      <c r="A2511" s="691" t="s">
        <v>4098</v>
      </c>
      <c r="B2511" s="682">
        <v>2016</v>
      </c>
      <c r="C2511" s="682">
        <v>11</v>
      </c>
      <c r="D2511" s="683" t="s">
        <v>2960</v>
      </c>
      <c r="E2511" s="684">
        <v>42678</v>
      </c>
      <c r="F2511" s="684">
        <v>42683</v>
      </c>
      <c r="G2511" s="685">
        <f t="shared" ca="1" si="8087"/>
        <v>0</v>
      </c>
      <c r="H2511" s="681" t="s">
        <v>84</v>
      </c>
      <c r="I2511" s="681" t="s">
        <v>170</v>
      </c>
      <c r="J2511" s="681" t="s">
        <v>3567</v>
      </c>
      <c r="K2511" s="686" t="str">
        <f t="shared" ca="1" si="8088"/>
        <v>Completed</v>
      </c>
      <c r="L2511" s="682" t="s">
        <v>2943</v>
      </c>
      <c r="M2511" s="682" t="s">
        <v>58</v>
      </c>
      <c r="N2511" s="682" t="s">
        <v>59</v>
      </c>
      <c r="O2511" s="682" t="s">
        <v>60</v>
      </c>
      <c r="P2511" s="682" t="s">
        <v>61</v>
      </c>
      <c r="Q2511" s="682" t="s">
        <v>62</v>
      </c>
      <c r="R2511" s="607">
        <v>0</v>
      </c>
      <c r="S2511" s="687">
        <v>2</v>
      </c>
      <c r="T2511" s="688">
        <v>0</v>
      </c>
      <c r="U2511" s="688">
        <v>0</v>
      </c>
      <c r="V2511" s="686">
        <v>0</v>
      </c>
      <c r="W2511" s="686">
        <v>0</v>
      </c>
      <c r="X2511" s="688"/>
      <c r="Y2511" s="689" t="e">
        <f t="shared" si="8089"/>
        <v>#DIV/0!</v>
      </c>
      <c r="Z2511" s="690" t="e">
        <f t="shared" si="8090"/>
        <v>#DIV/0!</v>
      </c>
      <c r="AA2511" s="665">
        <f t="shared" si="8091"/>
        <v>0</v>
      </c>
      <c r="AB2511" s="664">
        <v>70.87826435975748</v>
      </c>
      <c r="AC2511" s="665">
        <f t="shared" si="8092"/>
        <v>70.87826435975748</v>
      </c>
      <c r="AD2511" s="665">
        <f t="shared" si="8093"/>
        <v>0</v>
      </c>
      <c r="AE2511" s="665">
        <v>0</v>
      </c>
      <c r="AF2511" s="690">
        <f t="shared" si="8094"/>
        <v>0</v>
      </c>
      <c r="AG2511" s="690">
        <v>0</v>
      </c>
      <c r="AH2511" s="690">
        <f t="shared" si="8095"/>
        <v>-70.87826435975748</v>
      </c>
      <c r="AI2511" s="692" t="e">
        <f t="shared" si="8096"/>
        <v>#DIV/0!</v>
      </c>
      <c r="AK2511"/>
    </row>
    <row r="2512" spans="1:37" hidden="1" x14ac:dyDescent="0.25">
      <c r="A2512" s="691" t="s">
        <v>4099</v>
      </c>
      <c r="B2512" s="682">
        <v>2016</v>
      </c>
      <c r="C2512" s="682">
        <v>11</v>
      </c>
      <c r="D2512" s="683" t="s">
        <v>2960</v>
      </c>
      <c r="E2512" s="684">
        <v>42678</v>
      </c>
      <c r="F2512" s="684">
        <v>42683</v>
      </c>
      <c r="G2512" s="685">
        <f t="shared" ca="1" si="8087"/>
        <v>0</v>
      </c>
      <c r="H2512" s="681" t="s">
        <v>84</v>
      </c>
      <c r="I2512" s="681" t="s">
        <v>170</v>
      </c>
      <c r="J2512" s="681" t="s">
        <v>3567</v>
      </c>
      <c r="K2512" s="686" t="str">
        <f t="shared" ca="1" si="8088"/>
        <v>Completed</v>
      </c>
      <c r="L2512" s="682" t="s">
        <v>2917</v>
      </c>
      <c r="M2512" s="682" t="s">
        <v>58</v>
      </c>
      <c r="N2512" s="682" t="s">
        <v>59</v>
      </c>
      <c r="O2512" s="682" t="s">
        <v>60</v>
      </c>
      <c r="P2512" s="682" t="s">
        <v>61</v>
      </c>
      <c r="Q2512" s="682" t="s">
        <v>62</v>
      </c>
      <c r="R2512" s="607">
        <v>0</v>
      </c>
      <c r="S2512" s="687">
        <v>2</v>
      </c>
      <c r="T2512" s="688">
        <v>0</v>
      </c>
      <c r="U2512" s="688">
        <v>0</v>
      </c>
      <c r="V2512" s="686">
        <v>0</v>
      </c>
      <c r="W2512" s="686">
        <v>0</v>
      </c>
      <c r="X2512" s="688"/>
      <c r="Y2512" s="689" t="e">
        <f t="shared" si="8089"/>
        <v>#DIV/0!</v>
      </c>
      <c r="Z2512" s="690" t="e">
        <f t="shared" si="8090"/>
        <v>#DIV/0!</v>
      </c>
      <c r="AA2512" s="665">
        <f t="shared" si="8091"/>
        <v>0</v>
      </c>
      <c r="AB2512" s="664">
        <v>48.616406628051017</v>
      </c>
      <c r="AC2512" s="665">
        <f t="shared" si="8092"/>
        <v>48.616406628051017</v>
      </c>
      <c r="AD2512" s="665">
        <f t="shared" si="8093"/>
        <v>0</v>
      </c>
      <c r="AE2512" s="665">
        <v>0</v>
      </c>
      <c r="AF2512" s="690">
        <f t="shared" si="8094"/>
        <v>0</v>
      </c>
      <c r="AG2512" s="690">
        <v>0</v>
      </c>
      <c r="AH2512" s="690">
        <f t="shared" si="8095"/>
        <v>-48.616406628051017</v>
      </c>
      <c r="AI2512" s="692" t="e">
        <f t="shared" si="8096"/>
        <v>#DIV/0!</v>
      </c>
      <c r="AK2512"/>
    </row>
    <row r="2513" spans="1:37" hidden="1" x14ac:dyDescent="0.25">
      <c r="A2513" s="691" t="s">
        <v>4100</v>
      </c>
      <c r="B2513" s="682">
        <v>2016</v>
      </c>
      <c r="C2513" s="682">
        <v>11</v>
      </c>
      <c r="D2513" s="683" t="s">
        <v>2960</v>
      </c>
      <c r="E2513" s="684">
        <v>42678</v>
      </c>
      <c r="F2513" s="684">
        <v>42683</v>
      </c>
      <c r="G2513" s="685">
        <f t="shared" ca="1" si="8087"/>
        <v>0</v>
      </c>
      <c r="H2513" s="681" t="s">
        <v>84</v>
      </c>
      <c r="I2513" s="681" t="s">
        <v>170</v>
      </c>
      <c r="J2513" s="681" t="s">
        <v>3567</v>
      </c>
      <c r="K2513" s="686" t="str">
        <f t="shared" ca="1" si="8088"/>
        <v>Completed</v>
      </c>
      <c r="L2513" s="682" t="s">
        <v>2914</v>
      </c>
      <c r="M2513" s="682" t="s">
        <v>58</v>
      </c>
      <c r="N2513" s="682" t="s">
        <v>59</v>
      </c>
      <c r="O2513" s="682" t="s">
        <v>60</v>
      </c>
      <c r="P2513" s="682" t="s">
        <v>61</v>
      </c>
      <c r="Q2513" s="682" t="s">
        <v>62</v>
      </c>
      <c r="R2513" s="607">
        <v>0</v>
      </c>
      <c r="S2513" s="687">
        <v>2</v>
      </c>
      <c r="T2513" s="688">
        <v>0</v>
      </c>
      <c r="U2513" s="688">
        <v>0</v>
      </c>
      <c r="V2513" s="686">
        <v>0</v>
      </c>
      <c r="W2513" s="686">
        <v>0</v>
      </c>
      <c r="X2513" s="688"/>
      <c r="Y2513" s="689" t="e">
        <f t="shared" si="8089"/>
        <v>#DIV/0!</v>
      </c>
      <c r="Z2513" s="690" t="e">
        <f t="shared" si="8090"/>
        <v>#DIV/0!</v>
      </c>
      <c r="AA2513" s="665">
        <f t="shared" si="8091"/>
        <v>0</v>
      </c>
      <c r="AB2513" s="664">
        <v>303.8525414253188</v>
      </c>
      <c r="AC2513" s="665">
        <f t="shared" si="8092"/>
        <v>303.8525414253188</v>
      </c>
      <c r="AD2513" s="665">
        <f t="shared" si="8093"/>
        <v>0</v>
      </c>
      <c r="AE2513" s="665">
        <v>0</v>
      </c>
      <c r="AF2513" s="690">
        <f t="shared" si="8094"/>
        <v>0</v>
      </c>
      <c r="AG2513" s="690">
        <v>0</v>
      </c>
      <c r="AH2513" s="690">
        <f t="shared" si="8095"/>
        <v>-303.8525414253188</v>
      </c>
      <c r="AI2513" s="692" t="e">
        <f t="shared" si="8096"/>
        <v>#DIV/0!</v>
      </c>
      <c r="AK2513"/>
    </row>
    <row r="2514" spans="1:37" ht="15.75" hidden="1" thickBot="1" x14ac:dyDescent="0.3">
      <c r="A2514" s="693" t="s">
        <v>3570</v>
      </c>
      <c r="B2514" s="694">
        <v>2016</v>
      </c>
      <c r="C2514" s="694">
        <v>11</v>
      </c>
      <c r="D2514" s="695" t="s">
        <v>2960</v>
      </c>
      <c r="E2514" s="663">
        <v>42678</v>
      </c>
      <c r="F2514" s="663">
        <v>42683</v>
      </c>
      <c r="G2514" s="696">
        <f t="shared" ca="1" si="8074"/>
        <v>0</v>
      </c>
      <c r="H2514" s="697" t="s">
        <v>84</v>
      </c>
      <c r="I2514" s="697" t="s">
        <v>170</v>
      </c>
      <c r="J2514" s="697" t="s">
        <v>3567</v>
      </c>
      <c r="K2514" s="698" t="str">
        <f t="shared" ca="1" si="8075"/>
        <v>Completed</v>
      </c>
      <c r="L2514" s="694" t="s">
        <v>82</v>
      </c>
      <c r="M2514" s="694" t="s">
        <v>58</v>
      </c>
      <c r="N2514" s="694" t="s">
        <v>78</v>
      </c>
      <c r="O2514" s="694" t="s">
        <v>60</v>
      </c>
      <c r="P2514" s="694" t="s">
        <v>79</v>
      </c>
      <c r="Q2514" s="694" t="s">
        <v>79</v>
      </c>
      <c r="R2514" s="699">
        <v>0.5</v>
      </c>
      <c r="S2514" s="699">
        <v>2</v>
      </c>
      <c r="T2514" s="700">
        <v>500000</v>
      </c>
      <c r="U2514" s="700">
        <v>500963</v>
      </c>
      <c r="V2514" s="698">
        <f t="shared" si="8076"/>
        <v>0</v>
      </c>
      <c r="W2514" s="698">
        <f t="shared" si="8077"/>
        <v>500000</v>
      </c>
      <c r="X2514" s="700"/>
      <c r="Y2514" s="701">
        <f t="shared" si="8078"/>
        <v>0</v>
      </c>
      <c r="Z2514" s="702" t="e">
        <f t="shared" si="8079"/>
        <v>#DIV/0!</v>
      </c>
      <c r="AA2514" s="667">
        <f t="shared" si="8080"/>
        <v>250</v>
      </c>
      <c r="AB2514" s="666">
        <f t="shared" si="8081"/>
        <v>250</v>
      </c>
      <c r="AC2514" s="667">
        <f t="shared" si="8082"/>
        <v>0</v>
      </c>
      <c r="AD2514" s="667">
        <f t="shared" si="8083"/>
        <v>1000</v>
      </c>
      <c r="AE2514" s="667">
        <v>951.22900000000004</v>
      </c>
      <c r="AF2514" s="702">
        <f t="shared" si="8084"/>
        <v>-48.770999999999958</v>
      </c>
      <c r="AG2514" s="702">
        <v>0</v>
      </c>
      <c r="AH2514" s="702">
        <f t="shared" si="8085"/>
        <v>701.22900000000004</v>
      </c>
      <c r="AI2514" s="703">
        <f t="shared" si="8086"/>
        <v>0.73718210861948075</v>
      </c>
      <c r="AK2514"/>
    </row>
    <row r="2515" spans="1:37" hidden="1" x14ac:dyDescent="0.25">
      <c r="A2515" s="614" t="s">
        <v>3848</v>
      </c>
      <c r="B2515" s="615">
        <v>2016</v>
      </c>
      <c r="C2515" s="615">
        <v>11</v>
      </c>
      <c r="D2515" s="616" t="s">
        <v>2960</v>
      </c>
      <c r="E2515" s="617">
        <v>42678</v>
      </c>
      <c r="F2515" s="617">
        <v>42683</v>
      </c>
      <c r="G2515" s="618">
        <f t="shared" ref="G2515" ca="1" si="8097">IF($N$1&gt;F2515,0,(F2515-$N$1))</f>
        <v>0</v>
      </c>
      <c r="H2515" s="619" t="s">
        <v>84</v>
      </c>
      <c r="I2515" s="619" t="s">
        <v>170</v>
      </c>
      <c r="J2515" s="619" t="s">
        <v>3568</v>
      </c>
      <c r="K2515" s="620" t="str">
        <f t="shared" ref="K2515" ca="1" si="8098">IF(F2515=0,$L$3,(IF(G2515=0,$L$1,$L$2)))</f>
        <v>Completed</v>
      </c>
      <c r="L2515" s="615" t="s">
        <v>1773</v>
      </c>
      <c r="M2515" s="615" t="s">
        <v>58</v>
      </c>
      <c r="N2515" s="615" t="s">
        <v>59</v>
      </c>
      <c r="O2515" s="615" t="s">
        <v>60</v>
      </c>
      <c r="P2515" s="615" t="s">
        <v>61</v>
      </c>
      <c r="Q2515" s="615" t="s">
        <v>62</v>
      </c>
      <c r="R2515" s="621">
        <v>0.35</v>
      </c>
      <c r="S2515" s="621">
        <v>2</v>
      </c>
      <c r="T2515" s="622">
        <v>600000</v>
      </c>
      <c r="U2515" s="622">
        <v>601816</v>
      </c>
      <c r="V2515" s="620">
        <f t="shared" ref="V2515" si="8099">IF(U2515&gt;T2515,0,T2515-U2515)</f>
        <v>0</v>
      </c>
      <c r="W2515" s="620">
        <f t="shared" ref="W2515" si="8100">IF(U2515&gt;T2515,T2515,U2515)</f>
        <v>600000</v>
      </c>
      <c r="X2515" s="622">
        <v>684</v>
      </c>
      <c r="Y2515" s="623">
        <f t="shared" ref="Y2515" si="8101">X2515/U2515</f>
        <v>1.1365600116979276E-3</v>
      </c>
      <c r="Z2515" s="624">
        <f t="shared" ref="Z2515" si="8102">AE2515/X2515</f>
        <v>1.3892309941520469</v>
      </c>
      <c r="AA2515" s="625">
        <f t="shared" ref="AA2515" si="8103">IF(O2515="cpv",(T2515*R2515),(T2515/1000*R2515))</f>
        <v>210</v>
      </c>
      <c r="AB2515" s="626">
        <f t="shared" ref="AB2515" si="8104">IF(O2515="cpv",(IF(V2515&gt;0,U2515*R2515,AA2515)),(IF(V2515&gt;0,U2515/1000*R2515,AA2515)))</f>
        <v>210</v>
      </c>
      <c r="AC2515" s="625">
        <f t="shared" ref="AC2515" si="8105">AB2515-AA2515</f>
        <v>0</v>
      </c>
      <c r="AD2515" s="625">
        <f t="shared" ref="AD2515" si="8106">IF(O2515="cpv",(T2515*S2515),(T2515/1000*S2515))</f>
        <v>1200</v>
      </c>
      <c r="AE2515" s="625">
        <v>950.23400000000004</v>
      </c>
      <c r="AF2515" s="624">
        <f t="shared" ref="AF2515" si="8107">AE2515-AD2515</f>
        <v>-249.76599999999996</v>
      </c>
      <c r="AG2515" s="624">
        <v>0</v>
      </c>
      <c r="AH2515" s="624">
        <f t="shared" ref="AH2515" si="8108">AE2515-AB2515-AG2515</f>
        <v>740.23400000000004</v>
      </c>
      <c r="AI2515" s="627">
        <f t="shared" ref="AI2515" si="8109">AH2515/AE2515</f>
        <v>0.77900180376623018</v>
      </c>
      <c r="AK2515"/>
    </row>
    <row r="2516" spans="1:37" hidden="1" x14ac:dyDescent="0.25">
      <c r="A2516" s="586" t="s">
        <v>3571</v>
      </c>
      <c r="B2516" s="587">
        <v>2016</v>
      </c>
      <c r="C2516" s="587">
        <v>11</v>
      </c>
      <c r="D2516" s="588" t="s">
        <v>2960</v>
      </c>
      <c r="E2516" s="589">
        <v>42678</v>
      </c>
      <c r="F2516" s="589">
        <v>42683</v>
      </c>
      <c r="G2516" s="590">
        <f t="shared" ca="1" si="8074"/>
        <v>0</v>
      </c>
      <c r="H2516" s="591" t="s">
        <v>84</v>
      </c>
      <c r="I2516" s="591" t="s">
        <v>170</v>
      </c>
      <c r="J2516" s="591" t="s">
        <v>3568</v>
      </c>
      <c r="K2516" s="592" t="str">
        <f t="shared" ca="1" si="8075"/>
        <v>Completed</v>
      </c>
      <c r="L2516" s="587" t="s">
        <v>175</v>
      </c>
      <c r="M2516" s="587" t="s">
        <v>58</v>
      </c>
      <c r="N2516" s="587" t="s">
        <v>59</v>
      </c>
      <c r="O2516" s="587" t="s">
        <v>60</v>
      </c>
      <c r="P2516" s="587" t="s">
        <v>61</v>
      </c>
      <c r="Q2516" s="587" t="s">
        <v>62</v>
      </c>
      <c r="R2516" s="593">
        <v>1</v>
      </c>
      <c r="S2516" s="593">
        <v>2</v>
      </c>
      <c r="T2516" s="594">
        <v>600000</v>
      </c>
      <c r="U2516" s="594">
        <v>590390</v>
      </c>
      <c r="V2516" s="592">
        <f t="shared" si="8076"/>
        <v>9610</v>
      </c>
      <c r="W2516" s="592">
        <f t="shared" si="8077"/>
        <v>590390</v>
      </c>
      <c r="X2516" s="594">
        <v>78</v>
      </c>
      <c r="Y2516" s="595">
        <f t="shared" si="8078"/>
        <v>1.3211605887633598E-4</v>
      </c>
      <c r="Z2516" s="596">
        <f t="shared" si="8079"/>
        <v>12.182487179487181</v>
      </c>
      <c r="AA2516" s="597">
        <f t="shared" si="8080"/>
        <v>600</v>
      </c>
      <c r="AB2516" s="598">
        <v>32.338403024136703</v>
      </c>
      <c r="AC2516" s="597">
        <f t="shared" si="8082"/>
        <v>-567.66159697586329</v>
      </c>
      <c r="AD2516" s="597">
        <f t="shared" si="8083"/>
        <v>1200</v>
      </c>
      <c r="AE2516" s="597">
        <v>950.23400000000004</v>
      </c>
      <c r="AF2516" s="596">
        <f t="shared" si="8084"/>
        <v>-249.76599999999996</v>
      </c>
      <c r="AG2516" s="596">
        <v>0</v>
      </c>
      <c r="AH2516" s="596">
        <f t="shared" si="8085"/>
        <v>917.89559697586333</v>
      </c>
      <c r="AI2516" s="599">
        <f t="shared" si="8086"/>
        <v>0.96596795839326244</v>
      </c>
      <c r="AK2516"/>
    </row>
    <row r="2517" spans="1:37" hidden="1" x14ac:dyDescent="0.25">
      <c r="A2517" s="691" t="s">
        <v>4103</v>
      </c>
      <c r="B2517" s="682">
        <v>2016</v>
      </c>
      <c r="C2517" s="682">
        <v>11</v>
      </c>
      <c r="D2517" s="683" t="s">
        <v>2960</v>
      </c>
      <c r="E2517" s="684">
        <v>42678</v>
      </c>
      <c r="F2517" s="684">
        <v>42683</v>
      </c>
      <c r="G2517" s="685">
        <f t="shared" ref="G2517:G2520" ca="1" si="8110">IF($N$1&gt;F2517,0,(F2517-$N$1))</f>
        <v>0</v>
      </c>
      <c r="H2517" s="681" t="s">
        <v>84</v>
      </c>
      <c r="I2517" s="681" t="s">
        <v>170</v>
      </c>
      <c r="J2517" s="681" t="s">
        <v>3568</v>
      </c>
      <c r="K2517" s="686" t="str">
        <f t="shared" ref="K2517:K2520" ca="1" si="8111">IF(F2517=0,$L$3,(IF(G2517=0,$L$1,$L$2)))</f>
        <v>Completed</v>
      </c>
      <c r="L2517" s="682" t="s">
        <v>1372</v>
      </c>
      <c r="M2517" s="682" t="s">
        <v>58</v>
      </c>
      <c r="N2517" s="682" t="s">
        <v>59</v>
      </c>
      <c r="O2517" s="682" t="s">
        <v>60</v>
      </c>
      <c r="P2517" s="682" t="s">
        <v>61</v>
      </c>
      <c r="Q2517" s="682" t="s">
        <v>62</v>
      </c>
      <c r="R2517" s="607">
        <v>0</v>
      </c>
      <c r="S2517" s="687">
        <v>2</v>
      </c>
      <c r="T2517" s="688">
        <v>0</v>
      </c>
      <c r="U2517" s="688">
        <v>0</v>
      </c>
      <c r="V2517" s="686">
        <v>0</v>
      </c>
      <c r="W2517" s="686">
        <v>0</v>
      </c>
      <c r="X2517" s="688"/>
      <c r="Y2517" s="689" t="e">
        <f t="shared" ref="Y2517:Y2520" si="8112">X2517/U2517</f>
        <v>#DIV/0!</v>
      </c>
      <c r="Z2517" s="690" t="e">
        <f t="shared" ref="Z2517:Z2520" si="8113">AE2517/X2517</f>
        <v>#DIV/0!</v>
      </c>
      <c r="AA2517" s="665">
        <f t="shared" ref="AA2517:AA2520" si="8114">IF(O2517="cpv",(T2517*R2517),(T2517/1000*R2517))</f>
        <v>0</v>
      </c>
      <c r="AB2517" s="664">
        <v>546.86074286522603</v>
      </c>
      <c r="AC2517" s="665">
        <f t="shared" ref="AC2517:AC2520" si="8115">AB2517-AA2517</f>
        <v>546.86074286522603</v>
      </c>
      <c r="AD2517" s="665">
        <f t="shared" ref="AD2517:AD2520" si="8116">IF(O2517="cpv",(T2517*S2517),(T2517/1000*S2517))</f>
        <v>0</v>
      </c>
      <c r="AE2517" s="665">
        <v>0</v>
      </c>
      <c r="AF2517" s="690">
        <f t="shared" ref="AF2517:AF2520" si="8117">AE2517-AD2517</f>
        <v>0</v>
      </c>
      <c r="AG2517" s="690">
        <v>0</v>
      </c>
      <c r="AH2517" s="690">
        <f t="shared" ref="AH2517:AH2520" si="8118">AE2517-AB2517-AG2517</f>
        <v>-546.86074286522603</v>
      </c>
      <c r="AI2517" s="692" t="e">
        <f t="shared" ref="AI2517:AI2520" si="8119">AH2517/AE2517</f>
        <v>#DIV/0!</v>
      </c>
      <c r="AK2517"/>
    </row>
    <row r="2518" spans="1:37" hidden="1" x14ac:dyDescent="0.25">
      <c r="A2518" s="691" t="s">
        <v>4101</v>
      </c>
      <c r="B2518" s="682">
        <v>2016</v>
      </c>
      <c r="C2518" s="682">
        <v>11</v>
      </c>
      <c r="D2518" s="683" t="s">
        <v>2960</v>
      </c>
      <c r="E2518" s="684">
        <v>42678</v>
      </c>
      <c r="F2518" s="684">
        <v>42683</v>
      </c>
      <c r="G2518" s="685">
        <f t="shared" ca="1" si="8110"/>
        <v>0</v>
      </c>
      <c r="H2518" s="681" t="s">
        <v>84</v>
      </c>
      <c r="I2518" s="681" t="s">
        <v>170</v>
      </c>
      <c r="J2518" s="681" t="s">
        <v>3568</v>
      </c>
      <c r="K2518" s="686" t="str">
        <f t="shared" ca="1" si="8111"/>
        <v>Completed</v>
      </c>
      <c r="L2518" s="682" t="s">
        <v>2943</v>
      </c>
      <c r="M2518" s="682" t="s">
        <v>58</v>
      </c>
      <c r="N2518" s="682" t="s">
        <v>59</v>
      </c>
      <c r="O2518" s="682" t="s">
        <v>60</v>
      </c>
      <c r="P2518" s="682" t="s">
        <v>61</v>
      </c>
      <c r="Q2518" s="682" t="s">
        <v>62</v>
      </c>
      <c r="R2518" s="607">
        <v>0</v>
      </c>
      <c r="S2518" s="687">
        <v>2</v>
      </c>
      <c r="T2518" s="688">
        <v>0</v>
      </c>
      <c r="U2518" s="688">
        <v>0</v>
      </c>
      <c r="V2518" s="686">
        <v>0</v>
      </c>
      <c r="W2518" s="686">
        <v>0</v>
      </c>
      <c r="X2518" s="688"/>
      <c r="Y2518" s="689" t="e">
        <f t="shared" si="8112"/>
        <v>#DIV/0!</v>
      </c>
      <c r="Z2518" s="690" t="e">
        <f t="shared" si="8113"/>
        <v>#DIV/0!</v>
      </c>
      <c r="AA2518" s="665">
        <f t="shared" si="8114"/>
        <v>0</v>
      </c>
      <c r="AB2518" s="664">
        <v>70.061225558339487</v>
      </c>
      <c r="AC2518" s="665">
        <f t="shared" si="8115"/>
        <v>70.061225558339487</v>
      </c>
      <c r="AD2518" s="665">
        <f t="shared" si="8116"/>
        <v>0</v>
      </c>
      <c r="AE2518" s="665">
        <v>0</v>
      </c>
      <c r="AF2518" s="690">
        <f t="shared" si="8117"/>
        <v>0</v>
      </c>
      <c r="AG2518" s="690">
        <v>0</v>
      </c>
      <c r="AH2518" s="690">
        <f t="shared" si="8118"/>
        <v>-70.061225558339487</v>
      </c>
      <c r="AI2518" s="692" t="e">
        <f t="shared" si="8119"/>
        <v>#DIV/0!</v>
      </c>
      <c r="AK2518"/>
    </row>
    <row r="2519" spans="1:37" hidden="1" x14ac:dyDescent="0.25">
      <c r="A2519" s="691" t="s">
        <v>4102</v>
      </c>
      <c r="B2519" s="682">
        <v>2016</v>
      </c>
      <c r="C2519" s="682">
        <v>11</v>
      </c>
      <c r="D2519" s="683" t="s">
        <v>2960</v>
      </c>
      <c r="E2519" s="684">
        <v>42678</v>
      </c>
      <c r="F2519" s="684">
        <v>42683</v>
      </c>
      <c r="G2519" s="685">
        <f t="shared" ca="1" si="8110"/>
        <v>0</v>
      </c>
      <c r="H2519" s="681" t="s">
        <v>84</v>
      </c>
      <c r="I2519" s="681" t="s">
        <v>170</v>
      </c>
      <c r="J2519" s="681" t="s">
        <v>3568</v>
      </c>
      <c r="K2519" s="686" t="str">
        <f t="shared" ca="1" si="8111"/>
        <v>Completed</v>
      </c>
      <c r="L2519" s="682" t="s">
        <v>2917</v>
      </c>
      <c r="M2519" s="682" t="s">
        <v>58</v>
      </c>
      <c r="N2519" s="682" t="s">
        <v>59</v>
      </c>
      <c r="O2519" s="682" t="s">
        <v>60</v>
      </c>
      <c r="P2519" s="682" t="s">
        <v>61</v>
      </c>
      <c r="Q2519" s="682" t="s">
        <v>62</v>
      </c>
      <c r="R2519" s="607">
        <v>0</v>
      </c>
      <c r="S2519" s="687">
        <v>2</v>
      </c>
      <c r="T2519" s="688">
        <v>0</v>
      </c>
      <c r="U2519" s="688">
        <v>0</v>
      </c>
      <c r="V2519" s="686">
        <v>0</v>
      </c>
      <c r="W2519" s="686">
        <v>0</v>
      </c>
      <c r="X2519" s="688"/>
      <c r="Y2519" s="689" t="e">
        <f t="shared" si="8112"/>
        <v>#DIV/0!</v>
      </c>
      <c r="Z2519" s="690" t="e">
        <f t="shared" si="8113"/>
        <v>#DIV/0!</v>
      </c>
      <c r="AA2519" s="665">
        <f t="shared" si="8114"/>
        <v>0</v>
      </c>
      <c r="AB2519" s="664">
        <v>48.055988127972945</v>
      </c>
      <c r="AC2519" s="665">
        <f t="shared" si="8115"/>
        <v>48.055988127972945</v>
      </c>
      <c r="AD2519" s="665">
        <f t="shared" si="8116"/>
        <v>0</v>
      </c>
      <c r="AE2519" s="665">
        <v>0</v>
      </c>
      <c r="AF2519" s="690">
        <f t="shared" si="8117"/>
        <v>0</v>
      </c>
      <c r="AG2519" s="690">
        <v>0</v>
      </c>
      <c r="AH2519" s="690">
        <f t="shared" si="8118"/>
        <v>-48.055988127972945</v>
      </c>
      <c r="AI2519" s="692" t="e">
        <f t="shared" si="8119"/>
        <v>#DIV/0!</v>
      </c>
      <c r="AK2519"/>
    </row>
    <row r="2520" spans="1:37" hidden="1" x14ac:dyDescent="0.25">
      <c r="A2520" s="691" t="s">
        <v>4104</v>
      </c>
      <c r="B2520" s="682">
        <v>2016</v>
      </c>
      <c r="C2520" s="682">
        <v>11</v>
      </c>
      <c r="D2520" s="683" t="s">
        <v>2960</v>
      </c>
      <c r="E2520" s="684">
        <v>42678</v>
      </c>
      <c r="F2520" s="684">
        <v>42683</v>
      </c>
      <c r="G2520" s="685">
        <f t="shared" ca="1" si="8110"/>
        <v>0</v>
      </c>
      <c r="H2520" s="681" t="s">
        <v>84</v>
      </c>
      <c r="I2520" s="681" t="s">
        <v>170</v>
      </c>
      <c r="J2520" s="681" t="s">
        <v>3568</v>
      </c>
      <c r="K2520" s="686" t="str">
        <f t="shared" ca="1" si="8111"/>
        <v>Completed</v>
      </c>
      <c r="L2520" s="682" t="s">
        <v>2914</v>
      </c>
      <c r="M2520" s="682" t="s">
        <v>58</v>
      </c>
      <c r="N2520" s="682" t="s">
        <v>59</v>
      </c>
      <c r="O2520" s="682" t="s">
        <v>60</v>
      </c>
      <c r="P2520" s="682" t="s">
        <v>61</v>
      </c>
      <c r="Q2520" s="682" t="s">
        <v>62</v>
      </c>
      <c r="R2520" s="607">
        <v>0</v>
      </c>
      <c r="S2520" s="687">
        <v>2</v>
      </c>
      <c r="T2520" s="688">
        <v>0</v>
      </c>
      <c r="U2520" s="688">
        <v>0</v>
      </c>
      <c r="V2520" s="686">
        <v>0</v>
      </c>
      <c r="W2520" s="686">
        <v>0</v>
      </c>
      <c r="X2520" s="688"/>
      <c r="Y2520" s="689" t="e">
        <f t="shared" si="8112"/>
        <v>#DIV/0!</v>
      </c>
      <c r="Z2520" s="690" t="e">
        <f t="shared" si="8113"/>
        <v>#DIV/0!</v>
      </c>
      <c r="AA2520" s="665">
        <f t="shared" si="8114"/>
        <v>0</v>
      </c>
      <c r="AB2520" s="664">
        <v>300.34992579983088</v>
      </c>
      <c r="AC2520" s="665">
        <f t="shared" si="8115"/>
        <v>300.34992579983088</v>
      </c>
      <c r="AD2520" s="665">
        <f t="shared" si="8116"/>
        <v>0</v>
      </c>
      <c r="AE2520" s="665">
        <v>0</v>
      </c>
      <c r="AF2520" s="690">
        <f t="shared" si="8117"/>
        <v>0</v>
      </c>
      <c r="AG2520" s="690">
        <v>0</v>
      </c>
      <c r="AH2520" s="690">
        <f t="shared" si="8118"/>
        <v>-300.34992579983088</v>
      </c>
      <c r="AI2520" s="692" t="e">
        <f t="shared" si="8119"/>
        <v>#DIV/0!</v>
      </c>
      <c r="AK2520"/>
    </row>
    <row r="2521" spans="1:37" ht="15.75" hidden="1" thickBot="1" x14ac:dyDescent="0.3">
      <c r="A2521" s="693" t="s">
        <v>3572</v>
      </c>
      <c r="B2521" s="694">
        <v>2016</v>
      </c>
      <c r="C2521" s="694">
        <v>11</v>
      </c>
      <c r="D2521" s="695" t="s">
        <v>2960</v>
      </c>
      <c r="E2521" s="663">
        <v>42678</v>
      </c>
      <c r="F2521" s="663">
        <v>42683</v>
      </c>
      <c r="G2521" s="696">
        <f t="shared" ca="1" si="8074"/>
        <v>0</v>
      </c>
      <c r="H2521" s="697" t="s">
        <v>84</v>
      </c>
      <c r="I2521" s="697" t="s">
        <v>170</v>
      </c>
      <c r="J2521" s="697" t="s">
        <v>3568</v>
      </c>
      <c r="K2521" s="698" t="str">
        <f t="shared" ca="1" si="8075"/>
        <v>Completed</v>
      </c>
      <c r="L2521" s="694" t="s">
        <v>82</v>
      </c>
      <c r="M2521" s="694" t="s">
        <v>58</v>
      </c>
      <c r="N2521" s="694" t="s">
        <v>78</v>
      </c>
      <c r="O2521" s="694" t="s">
        <v>60</v>
      </c>
      <c r="P2521" s="694" t="s">
        <v>79</v>
      </c>
      <c r="Q2521" s="694" t="s">
        <v>79</v>
      </c>
      <c r="R2521" s="699">
        <v>0.5</v>
      </c>
      <c r="S2521" s="699">
        <v>2</v>
      </c>
      <c r="T2521" s="700">
        <v>500000</v>
      </c>
      <c r="U2521" s="700">
        <v>0</v>
      </c>
      <c r="V2521" s="698">
        <f t="shared" si="8076"/>
        <v>500000</v>
      </c>
      <c r="W2521" s="698">
        <f t="shared" si="8077"/>
        <v>0</v>
      </c>
      <c r="X2521" s="700">
        <v>0</v>
      </c>
      <c r="Y2521" s="701" t="e">
        <f t="shared" si="8078"/>
        <v>#DIV/0!</v>
      </c>
      <c r="Z2521" s="702" t="e">
        <f t="shared" si="8079"/>
        <v>#DIV/0!</v>
      </c>
      <c r="AA2521" s="667">
        <f t="shared" si="8080"/>
        <v>250</v>
      </c>
      <c r="AB2521" s="666">
        <f t="shared" si="8081"/>
        <v>0</v>
      </c>
      <c r="AC2521" s="667">
        <f t="shared" si="8082"/>
        <v>-250</v>
      </c>
      <c r="AD2521" s="667">
        <f t="shared" si="8083"/>
        <v>1000</v>
      </c>
      <c r="AE2521" s="667">
        <f>IF((SUMIF($J$7:$J$1048576,J2521,$U$7:$U$1048576))&gt;(SUMIF($J$7:$J$1048576,J2521,$T$7:$T$1048576)),AD2521,(IF(O2521="cpv",(U2521*S2521),(U2521*S2521/1000))))</f>
        <v>0</v>
      </c>
      <c r="AF2521" s="702">
        <f t="shared" si="8084"/>
        <v>-1000</v>
      </c>
      <c r="AG2521" s="702">
        <v>0</v>
      </c>
      <c r="AH2521" s="702">
        <f t="shared" si="8085"/>
        <v>0</v>
      </c>
      <c r="AI2521" s="703" t="e">
        <f t="shared" si="8086"/>
        <v>#DIV/0!</v>
      </c>
      <c r="AK2521"/>
    </row>
    <row r="2522" spans="1:37" hidden="1" x14ac:dyDescent="0.25">
      <c r="A2522" s="600" t="s">
        <v>3573</v>
      </c>
      <c r="B2522" s="601">
        <v>2016</v>
      </c>
      <c r="C2522" s="601">
        <v>11</v>
      </c>
      <c r="D2522" s="602" t="s">
        <v>2960</v>
      </c>
      <c r="E2522" s="603">
        <v>42675</v>
      </c>
      <c r="F2522" s="603">
        <v>42689</v>
      </c>
      <c r="G2522" s="604">
        <f t="shared" ca="1" si="8074"/>
        <v>0</v>
      </c>
      <c r="H2522" s="605" t="s">
        <v>74</v>
      </c>
      <c r="I2522" s="605" t="s">
        <v>940</v>
      </c>
      <c r="J2522" s="605" t="s">
        <v>3576</v>
      </c>
      <c r="K2522" s="606" t="str">
        <f t="shared" ca="1" si="8075"/>
        <v>Completed</v>
      </c>
      <c r="L2522" s="601" t="s">
        <v>1773</v>
      </c>
      <c r="M2522" s="601" t="s">
        <v>58</v>
      </c>
      <c r="N2522" s="601" t="s">
        <v>59</v>
      </c>
      <c r="O2522" s="601" t="s">
        <v>60</v>
      </c>
      <c r="P2522" s="601" t="s">
        <v>61</v>
      </c>
      <c r="Q2522" s="601" t="s">
        <v>62</v>
      </c>
      <c r="R2522" s="607">
        <v>0.35</v>
      </c>
      <c r="S2522" s="607">
        <v>2</v>
      </c>
      <c r="T2522" s="608">
        <v>3000000</v>
      </c>
      <c r="U2522" s="608">
        <v>3001283</v>
      </c>
      <c r="V2522" s="606">
        <f t="shared" si="8076"/>
        <v>0</v>
      </c>
      <c r="W2522" s="606">
        <f t="shared" si="8077"/>
        <v>3000000</v>
      </c>
      <c r="X2522" s="608">
        <v>6567</v>
      </c>
      <c r="Y2522" s="609">
        <f t="shared" si="8078"/>
        <v>2.1880642378609414E-3</v>
      </c>
      <c r="Z2522" s="610">
        <f t="shared" si="8079"/>
        <v>0.76138267093040968</v>
      </c>
      <c r="AA2522" s="611">
        <f t="shared" si="8080"/>
        <v>1050</v>
      </c>
      <c r="AB2522" s="612">
        <f t="shared" si="8081"/>
        <v>1050</v>
      </c>
      <c r="AC2522" s="611">
        <f t="shared" si="8082"/>
        <v>0</v>
      </c>
      <c r="AD2522" s="611">
        <f t="shared" si="8083"/>
        <v>6000</v>
      </c>
      <c r="AE2522" s="611">
        <v>5000</v>
      </c>
      <c r="AF2522" s="610">
        <f t="shared" si="8084"/>
        <v>-1000</v>
      </c>
      <c r="AG2522" s="610">
        <v>0</v>
      </c>
      <c r="AH2522" s="610">
        <f t="shared" si="8085"/>
        <v>3950</v>
      </c>
      <c r="AI2522" s="613">
        <f t="shared" si="8086"/>
        <v>0.79</v>
      </c>
      <c r="AK2522"/>
    </row>
    <row r="2523" spans="1:37" hidden="1" x14ac:dyDescent="0.25">
      <c r="A2523" s="600" t="s">
        <v>3574</v>
      </c>
      <c r="B2523" s="601">
        <v>2016</v>
      </c>
      <c r="C2523" s="601">
        <v>11</v>
      </c>
      <c r="D2523" s="602" t="s">
        <v>2960</v>
      </c>
      <c r="E2523" s="603">
        <v>42675</v>
      </c>
      <c r="F2523" s="603">
        <v>42689</v>
      </c>
      <c r="G2523" s="604">
        <f t="shared" ca="1" si="8074"/>
        <v>0</v>
      </c>
      <c r="H2523" s="605" t="s">
        <v>74</v>
      </c>
      <c r="I2523" s="605" t="s">
        <v>940</v>
      </c>
      <c r="J2523" s="605" t="s">
        <v>3576</v>
      </c>
      <c r="K2523" s="606" t="str">
        <f t="shared" ca="1" si="8075"/>
        <v>Completed</v>
      </c>
      <c r="L2523" s="601" t="s">
        <v>57</v>
      </c>
      <c r="M2523" s="601" t="s">
        <v>58</v>
      </c>
      <c r="N2523" s="601" t="s">
        <v>59</v>
      </c>
      <c r="O2523" s="601" t="s">
        <v>60</v>
      </c>
      <c r="P2523" s="601" t="s">
        <v>61</v>
      </c>
      <c r="Q2523" s="601" t="s">
        <v>62</v>
      </c>
      <c r="R2523" s="607">
        <v>0.5</v>
      </c>
      <c r="S2523" s="607">
        <v>2</v>
      </c>
      <c r="T2523" s="608">
        <v>3500000</v>
      </c>
      <c r="U2523" s="608">
        <v>3507936</v>
      </c>
      <c r="V2523" s="606">
        <f t="shared" si="8076"/>
        <v>0</v>
      </c>
      <c r="W2523" s="606">
        <f t="shared" si="8077"/>
        <v>3500000</v>
      </c>
      <c r="X2523" s="608">
        <v>253</v>
      </c>
      <c r="Y2523" s="609">
        <f t="shared" si="8078"/>
        <v>7.2122182388732289E-5</v>
      </c>
      <c r="Z2523" s="610">
        <f t="shared" si="8079"/>
        <v>19.762845849802371</v>
      </c>
      <c r="AA2523" s="611">
        <f t="shared" si="8080"/>
        <v>1750</v>
      </c>
      <c r="AB2523" s="612">
        <f t="shared" si="8081"/>
        <v>1750</v>
      </c>
      <c r="AC2523" s="611">
        <f t="shared" si="8082"/>
        <v>0</v>
      </c>
      <c r="AD2523" s="611">
        <f t="shared" si="8083"/>
        <v>7000</v>
      </c>
      <c r="AE2523" s="611">
        <v>5000</v>
      </c>
      <c r="AF2523" s="610">
        <f t="shared" si="8084"/>
        <v>-2000</v>
      </c>
      <c r="AG2523" s="610">
        <v>0</v>
      </c>
      <c r="AH2523" s="610">
        <f t="shared" si="8085"/>
        <v>3250</v>
      </c>
      <c r="AI2523" s="613">
        <f t="shared" si="8086"/>
        <v>0.65</v>
      </c>
      <c r="AK2523"/>
    </row>
    <row r="2524" spans="1:37" ht="15.75" hidden="1" thickBot="1" x14ac:dyDescent="0.3">
      <c r="A2524" s="628" t="s">
        <v>3575</v>
      </c>
      <c r="B2524" s="629">
        <v>2016</v>
      </c>
      <c r="C2524" s="629">
        <v>11</v>
      </c>
      <c r="D2524" s="630" t="s">
        <v>2960</v>
      </c>
      <c r="E2524" s="631">
        <v>42675</v>
      </c>
      <c r="F2524" s="631">
        <v>42689</v>
      </c>
      <c r="G2524" s="632">
        <f t="shared" ca="1" si="8074"/>
        <v>0</v>
      </c>
      <c r="H2524" s="633" t="s">
        <v>74</v>
      </c>
      <c r="I2524" s="633" t="s">
        <v>940</v>
      </c>
      <c r="J2524" s="633" t="s">
        <v>3576</v>
      </c>
      <c r="K2524" s="634" t="str">
        <f t="shared" ca="1" si="8075"/>
        <v>Completed</v>
      </c>
      <c r="L2524" s="629" t="s">
        <v>64</v>
      </c>
      <c r="M2524" s="629" t="s">
        <v>58</v>
      </c>
      <c r="N2524" s="629" t="s">
        <v>59</v>
      </c>
      <c r="O2524" s="629" t="s">
        <v>60</v>
      </c>
      <c r="P2524" s="629" t="s">
        <v>61</v>
      </c>
      <c r="Q2524" s="629" t="s">
        <v>62</v>
      </c>
      <c r="R2524" s="635">
        <v>0.2</v>
      </c>
      <c r="S2524" s="635">
        <v>2</v>
      </c>
      <c r="T2524" s="636">
        <v>3000000</v>
      </c>
      <c r="U2524" s="636">
        <v>3000604</v>
      </c>
      <c r="V2524" s="634">
        <f t="shared" si="8076"/>
        <v>0</v>
      </c>
      <c r="W2524" s="634">
        <f t="shared" si="8077"/>
        <v>3000000</v>
      </c>
      <c r="X2524" s="636">
        <v>666</v>
      </c>
      <c r="Y2524" s="637">
        <f t="shared" si="8078"/>
        <v>2.2195531299698328E-4</v>
      </c>
      <c r="Z2524" s="638">
        <f t="shared" si="8079"/>
        <v>9.6987627627627635</v>
      </c>
      <c r="AA2524" s="639">
        <f t="shared" si="8080"/>
        <v>600</v>
      </c>
      <c r="AB2524" s="640">
        <f t="shared" si="8081"/>
        <v>600</v>
      </c>
      <c r="AC2524" s="639">
        <f t="shared" si="8082"/>
        <v>0</v>
      </c>
      <c r="AD2524" s="639">
        <f t="shared" si="8083"/>
        <v>6000</v>
      </c>
      <c r="AE2524" s="639">
        <v>6459.3760000000002</v>
      </c>
      <c r="AF2524" s="638">
        <f t="shared" si="8084"/>
        <v>459.3760000000002</v>
      </c>
      <c r="AG2524" s="638">
        <v>0</v>
      </c>
      <c r="AH2524" s="638">
        <f t="shared" si="8085"/>
        <v>5859.3760000000002</v>
      </c>
      <c r="AI2524" s="641">
        <f t="shared" si="8086"/>
        <v>0.90711177054873415</v>
      </c>
      <c r="AK2524"/>
    </row>
    <row r="2525" spans="1:37" ht="15.75" hidden="1" thickBot="1" x14ac:dyDescent="0.3">
      <c r="A2525" s="642" t="s">
        <v>3577</v>
      </c>
      <c r="B2525" s="643">
        <v>2016</v>
      </c>
      <c r="C2525" s="643">
        <v>11</v>
      </c>
      <c r="D2525" s="644" t="s">
        <v>2960</v>
      </c>
      <c r="E2525" s="645">
        <v>42675</v>
      </c>
      <c r="F2525" s="645">
        <v>42689</v>
      </c>
      <c r="G2525" s="646">
        <f t="shared" ca="1" si="8074"/>
        <v>0</v>
      </c>
      <c r="H2525" s="647" t="s">
        <v>74</v>
      </c>
      <c r="I2525" s="647" t="s">
        <v>940</v>
      </c>
      <c r="J2525" s="647" t="s">
        <v>3578</v>
      </c>
      <c r="K2525" s="648" t="str">
        <f t="shared" ca="1" si="8075"/>
        <v>Completed</v>
      </c>
      <c r="L2525" s="643" t="s">
        <v>68</v>
      </c>
      <c r="M2525" s="643" t="s">
        <v>58</v>
      </c>
      <c r="N2525" s="643" t="s">
        <v>86</v>
      </c>
      <c r="O2525" s="643" t="s">
        <v>60</v>
      </c>
      <c r="P2525" s="643" t="s">
        <v>61</v>
      </c>
      <c r="Q2525" s="643" t="s">
        <v>62</v>
      </c>
      <c r="R2525" s="649">
        <v>1</v>
      </c>
      <c r="S2525" s="649">
        <v>3</v>
      </c>
      <c r="T2525" s="650">
        <v>500000</v>
      </c>
      <c r="U2525" s="650">
        <v>500276</v>
      </c>
      <c r="V2525" s="648">
        <f t="shared" si="8076"/>
        <v>0</v>
      </c>
      <c r="W2525" s="648">
        <f t="shared" si="8077"/>
        <v>500000</v>
      </c>
      <c r="X2525" s="650"/>
      <c r="Y2525" s="651">
        <f t="shared" si="8078"/>
        <v>0</v>
      </c>
      <c r="Z2525" s="652" t="e">
        <f t="shared" si="8079"/>
        <v>#DIV/0!</v>
      </c>
      <c r="AA2525" s="653">
        <f t="shared" si="8080"/>
        <v>500</v>
      </c>
      <c r="AB2525" s="654">
        <f t="shared" si="8081"/>
        <v>500</v>
      </c>
      <c r="AC2525" s="653">
        <f t="shared" si="8082"/>
        <v>0</v>
      </c>
      <c r="AD2525" s="653">
        <f t="shared" si="8083"/>
        <v>1500</v>
      </c>
      <c r="AE2525" s="653">
        <v>1000</v>
      </c>
      <c r="AF2525" s="652">
        <f t="shared" si="8084"/>
        <v>-500</v>
      </c>
      <c r="AG2525" s="652">
        <v>0</v>
      </c>
      <c r="AH2525" s="652">
        <f t="shared" si="8085"/>
        <v>500</v>
      </c>
      <c r="AI2525" s="655">
        <f t="shared" si="8086"/>
        <v>0.5</v>
      </c>
      <c r="AK2525"/>
    </row>
    <row r="2526" spans="1:37" ht="15.75" hidden="1" thickBot="1" x14ac:dyDescent="0.3">
      <c r="A2526" s="642" t="s">
        <v>3579</v>
      </c>
      <c r="B2526" s="643">
        <v>2016</v>
      </c>
      <c r="C2526" s="643">
        <v>11</v>
      </c>
      <c r="D2526" s="644" t="s">
        <v>2960</v>
      </c>
      <c r="E2526" s="645">
        <v>42675</v>
      </c>
      <c r="F2526" s="645">
        <v>42692</v>
      </c>
      <c r="G2526" s="646">
        <f t="shared" ca="1" si="8074"/>
        <v>0</v>
      </c>
      <c r="H2526" s="647" t="s">
        <v>74</v>
      </c>
      <c r="I2526" s="647" t="s">
        <v>619</v>
      </c>
      <c r="J2526" s="647" t="s">
        <v>3580</v>
      </c>
      <c r="K2526" s="648" t="str">
        <f t="shared" ca="1" si="8075"/>
        <v>Completed</v>
      </c>
      <c r="L2526" s="643" t="s">
        <v>98</v>
      </c>
      <c r="M2526" s="643" t="s">
        <v>58</v>
      </c>
      <c r="N2526" s="643" t="s">
        <v>123</v>
      </c>
      <c r="O2526" s="643" t="s">
        <v>109</v>
      </c>
      <c r="P2526" s="643" t="s">
        <v>100</v>
      </c>
      <c r="Q2526" s="643" t="s">
        <v>101</v>
      </c>
      <c r="R2526" s="649">
        <v>4.4999999999999998E-2</v>
      </c>
      <c r="S2526" s="649">
        <v>0.06</v>
      </c>
      <c r="T2526" s="650">
        <v>35000</v>
      </c>
      <c r="U2526" s="650">
        <v>35000</v>
      </c>
      <c r="V2526" s="648">
        <f t="shared" si="8076"/>
        <v>0</v>
      </c>
      <c r="W2526" s="648">
        <f t="shared" si="8077"/>
        <v>35000</v>
      </c>
      <c r="X2526" s="650"/>
      <c r="Y2526" s="651">
        <f t="shared" si="8078"/>
        <v>0</v>
      </c>
      <c r="Z2526" s="652" t="e">
        <f t="shared" si="8079"/>
        <v>#DIV/0!</v>
      </c>
      <c r="AA2526" s="653">
        <f t="shared" si="8080"/>
        <v>1575</v>
      </c>
      <c r="AB2526" s="654">
        <f t="shared" si="8081"/>
        <v>1575</v>
      </c>
      <c r="AC2526" s="653">
        <f t="shared" si="8082"/>
        <v>0</v>
      </c>
      <c r="AD2526" s="653">
        <f t="shared" si="8083"/>
        <v>2100</v>
      </c>
      <c r="AE2526" s="653">
        <v>1999.98</v>
      </c>
      <c r="AF2526" s="652">
        <f t="shared" si="8084"/>
        <v>-100.01999999999998</v>
      </c>
      <c r="AG2526" s="652">
        <v>0</v>
      </c>
      <c r="AH2526" s="652">
        <f t="shared" si="8085"/>
        <v>424.98</v>
      </c>
      <c r="AI2526" s="655">
        <f t="shared" si="8086"/>
        <v>0.21249212492124922</v>
      </c>
      <c r="AK2526"/>
    </row>
    <row r="2527" spans="1:37" ht="15.75" hidden="1" thickBot="1" x14ac:dyDescent="0.3">
      <c r="A2527" s="642" t="s">
        <v>3581</v>
      </c>
      <c r="B2527" s="643">
        <v>2016</v>
      </c>
      <c r="C2527" s="643">
        <v>11</v>
      </c>
      <c r="D2527" s="644" t="s">
        <v>2960</v>
      </c>
      <c r="E2527" s="645">
        <v>42675</v>
      </c>
      <c r="F2527" s="645">
        <v>42704</v>
      </c>
      <c r="G2527" s="646">
        <f t="shared" ref="G2527:G2543" ca="1" si="8120">IF($N$1&gt;F2527,0,(F2527-$N$1))</f>
        <v>0</v>
      </c>
      <c r="H2527" s="647" t="s">
        <v>74</v>
      </c>
      <c r="I2527" s="647" t="s">
        <v>3583</v>
      </c>
      <c r="J2527" s="647" t="s">
        <v>3582</v>
      </c>
      <c r="K2527" s="648" t="str">
        <f t="shared" ref="K2527:K2543" ca="1" si="8121">IF(F2527=0,$L$3,(IF(G2527=0,$L$1,$L$2)))</f>
        <v>Completed</v>
      </c>
      <c r="L2527" s="643" t="s">
        <v>82</v>
      </c>
      <c r="M2527" s="643" t="s">
        <v>58</v>
      </c>
      <c r="N2527" s="643" t="s">
        <v>78</v>
      </c>
      <c r="O2527" s="643" t="s">
        <v>60</v>
      </c>
      <c r="P2527" s="643" t="s">
        <v>79</v>
      </c>
      <c r="Q2527" s="643" t="s">
        <v>79</v>
      </c>
      <c r="R2527" s="649">
        <v>0.5</v>
      </c>
      <c r="S2527" s="649">
        <v>2.5</v>
      </c>
      <c r="T2527" s="650">
        <v>250000</v>
      </c>
      <c r="U2527" s="650">
        <v>250001</v>
      </c>
      <c r="V2527" s="648">
        <f t="shared" ref="V2527:V2543" si="8122">IF(U2527&gt;T2527,0,T2527-U2527)</f>
        <v>0</v>
      </c>
      <c r="W2527" s="648">
        <f t="shared" ref="W2527:W2543" si="8123">IF(U2527&gt;T2527,T2527,U2527)</f>
        <v>250000</v>
      </c>
      <c r="X2527" s="650">
        <v>1552</v>
      </c>
      <c r="Y2527" s="651">
        <f t="shared" ref="Y2527:Y2543" si="8124">X2527/U2527</f>
        <v>6.207975168099328E-3</v>
      </c>
      <c r="Z2527" s="652">
        <f t="shared" ref="Z2527:Z2543" si="8125">AE2527/X2527</f>
        <v>0.40270618556701032</v>
      </c>
      <c r="AA2527" s="653">
        <f t="shared" ref="AA2527:AA2543" si="8126">IF(O2527="cpv",(T2527*R2527),(T2527/1000*R2527))</f>
        <v>125</v>
      </c>
      <c r="AB2527" s="654">
        <f t="shared" ref="AB2527:AB2543" si="8127">IF(O2527="cpv",(IF(V2527&gt;0,U2527*R2527,AA2527)),(IF(V2527&gt;0,U2527/1000*R2527,AA2527)))</f>
        <v>125</v>
      </c>
      <c r="AC2527" s="653">
        <f t="shared" ref="AC2527:AC2543" si="8128">AB2527-AA2527</f>
        <v>0</v>
      </c>
      <c r="AD2527" s="653">
        <f t="shared" ref="AD2527:AD2543" si="8129">IF(O2527="cpv",(T2527*S2527),(T2527/1000*S2527))</f>
        <v>625</v>
      </c>
      <c r="AE2527" s="653">
        <f>IF((SUMIF($J$7:$J$1048576,J2527,$U$7:$U$1048576))&gt;(SUMIF($J$7:$J$1048576,J2527,$T$7:$T$1048576)),AD2527,(IF(O2527="cpv",(U2527*S2527),(U2527*S2527/1000))))</f>
        <v>625</v>
      </c>
      <c r="AF2527" s="652">
        <f t="shared" ref="AF2527:AF2543" si="8130">AE2527-AD2527</f>
        <v>0</v>
      </c>
      <c r="AG2527" s="652">
        <v>0</v>
      </c>
      <c r="AH2527" s="652">
        <f t="shared" ref="AH2527:AH2543" si="8131">AE2527-AB2527-AG2527</f>
        <v>500</v>
      </c>
      <c r="AI2527" s="655">
        <f t="shared" ref="AI2527:AI2543" si="8132">AH2527/AE2527</f>
        <v>0.8</v>
      </c>
      <c r="AK2527"/>
    </row>
    <row r="2528" spans="1:37" hidden="1" x14ac:dyDescent="0.25">
      <c r="A2528" s="586" t="s">
        <v>3584</v>
      </c>
      <c r="B2528" s="587">
        <v>2016</v>
      </c>
      <c r="C2528" s="587">
        <v>11</v>
      </c>
      <c r="D2528" s="588" t="s">
        <v>2960</v>
      </c>
      <c r="E2528" s="589">
        <v>42675</v>
      </c>
      <c r="F2528" s="589">
        <v>42735</v>
      </c>
      <c r="G2528" s="590">
        <f t="shared" ca="1" si="8120"/>
        <v>0</v>
      </c>
      <c r="H2528" s="591" t="s">
        <v>74</v>
      </c>
      <c r="I2528" s="591" t="s">
        <v>3333</v>
      </c>
      <c r="J2528" s="591" t="s">
        <v>3589</v>
      </c>
      <c r="K2528" s="592" t="str">
        <f t="shared" ca="1" si="8121"/>
        <v>Completed</v>
      </c>
      <c r="L2528" s="587" t="s">
        <v>2592</v>
      </c>
      <c r="M2528" s="587" t="s">
        <v>58</v>
      </c>
      <c r="N2528" s="587" t="s">
        <v>108</v>
      </c>
      <c r="O2528" s="587" t="s">
        <v>109</v>
      </c>
      <c r="P2528" s="587" t="s">
        <v>100</v>
      </c>
      <c r="Q2528" s="587" t="s">
        <v>101</v>
      </c>
      <c r="R2528" s="593">
        <v>0.01</v>
      </c>
      <c r="S2528" s="593">
        <v>0.04</v>
      </c>
      <c r="T2528" s="594">
        <v>125000</v>
      </c>
      <c r="U2528" s="594">
        <v>134355</v>
      </c>
      <c r="V2528" s="592">
        <f t="shared" si="8122"/>
        <v>0</v>
      </c>
      <c r="W2528" s="592">
        <f t="shared" si="8123"/>
        <v>125000</v>
      </c>
      <c r="X2528" s="594">
        <v>24729</v>
      </c>
      <c r="Y2528" s="595">
        <f t="shared" si="8124"/>
        <v>0.18405716199620409</v>
      </c>
      <c r="Z2528" s="596">
        <f t="shared" si="8125"/>
        <v>0.18535383557766186</v>
      </c>
      <c r="AA2528" s="597">
        <f t="shared" si="8126"/>
        <v>1250</v>
      </c>
      <c r="AB2528" s="598">
        <f t="shared" si="8127"/>
        <v>1250</v>
      </c>
      <c r="AC2528" s="597">
        <f t="shared" si="8128"/>
        <v>0</v>
      </c>
      <c r="AD2528" s="597">
        <f t="shared" si="8129"/>
        <v>5000</v>
      </c>
      <c r="AE2528" s="597">
        <v>4583.6149999999998</v>
      </c>
      <c r="AF2528" s="596">
        <f t="shared" si="8130"/>
        <v>-416.38500000000022</v>
      </c>
      <c r="AG2528" s="596">
        <v>0</v>
      </c>
      <c r="AH2528" s="596">
        <f t="shared" si="8131"/>
        <v>3333.6149999999998</v>
      </c>
      <c r="AI2528" s="599">
        <f t="shared" si="8132"/>
        <v>0.72728948657337056</v>
      </c>
      <c r="AK2528"/>
    </row>
    <row r="2529" spans="1:37" hidden="1" x14ac:dyDescent="0.25">
      <c r="A2529" s="600" t="s">
        <v>4168</v>
      </c>
      <c r="B2529" s="601">
        <v>2016</v>
      </c>
      <c r="C2529" s="601">
        <v>11</v>
      </c>
      <c r="D2529" s="602" t="s">
        <v>2960</v>
      </c>
      <c r="E2529" s="603">
        <v>42675</v>
      </c>
      <c r="F2529" s="603">
        <v>42735</v>
      </c>
      <c r="G2529" s="604">
        <f t="shared" ref="G2529" ca="1" si="8133">IF($N$1&gt;F2529,0,(F2529-$N$1))</f>
        <v>0</v>
      </c>
      <c r="H2529" s="605" t="s">
        <v>74</v>
      </c>
      <c r="I2529" s="605" t="s">
        <v>3333</v>
      </c>
      <c r="J2529" s="605" t="s">
        <v>3589</v>
      </c>
      <c r="K2529" s="606" t="str">
        <f t="shared" ref="K2529" ca="1" si="8134">IF(F2529=0,$L$3,(IF(G2529=0,$L$1,$L$2)))</f>
        <v>Completed</v>
      </c>
      <c r="L2529" s="601" t="s">
        <v>1372</v>
      </c>
      <c r="M2529" s="601" t="s">
        <v>58</v>
      </c>
      <c r="N2529" s="601" t="s">
        <v>108</v>
      </c>
      <c r="O2529" s="601" t="s">
        <v>109</v>
      </c>
      <c r="P2529" s="601" t="s">
        <v>100</v>
      </c>
      <c r="Q2529" s="601" t="s">
        <v>101</v>
      </c>
      <c r="R2529" s="607">
        <v>0</v>
      </c>
      <c r="S2529" s="607">
        <v>0.04</v>
      </c>
      <c r="T2529" s="608">
        <v>0</v>
      </c>
      <c r="U2529" s="608">
        <v>0</v>
      </c>
      <c r="V2529" s="606">
        <f t="shared" ref="V2529" si="8135">IF(U2529&gt;T2529,0,T2529-U2529)</f>
        <v>0</v>
      </c>
      <c r="W2529" s="606">
        <f t="shared" ref="W2529" si="8136">IF(U2529&gt;T2529,T2529,U2529)</f>
        <v>0</v>
      </c>
      <c r="X2529" s="608">
        <v>0</v>
      </c>
      <c r="Y2529" s="609" t="e">
        <f t="shared" ref="Y2529" si="8137">X2529/U2529</f>
        <v>#DIV/0!</v>
      </c>
      <c r="Z2529" s="610" t="e">
        <f t="shared" ref="Z2529" si="8138">AE2529/X2529</f>
        <v>#DIV/0!</v>
      </c>
      <c r="AA2529" s="611">
        <f t="shared" ref="AA2529" si="8139">IF(O2529="cpv",(T2529*R2529),(T2529/1000*R2529))</f>
        <v>0</v>
      </c>
      <c r="AB2529" s="612">
        <v>116.7073974548</v>
      </c>
      <c r="AC2529" s="611">
        <f t="shared" ref="AC2529" si="8140">AB2529-AA2529</f>
        <v>116.7073974548</v>
      </c>
      <c r="AD2529" s="611">
        <f t="shared" ref="AD2529" si="8141">IF(O2529="cpv",(T2529*S2529),(T2529/1000*S2529))</f>
        <v>0</v>
      </c>
      <c r="AE2529" s="611">
        <f>IF((SUMIF($J$7:$J$1048576,J2529,$U$7:$U$1048576))&gt;(SUMIF($J$7:$J$1048576,J2529,$T$7:$T$1048576)),AD2529,(IF(O2529="cpv",(U2529*S2529),(U2529*S2529/1000))))</f>
        <v>0</v>
      </c>
      <c r="AF2529" s="610">
        <f t="shared" ref="AF2529" si="8142">AE2529-AD2529</f>
        <v>0</v>
      </c>
      <c r="AG2529" s="610">
        <v>0</v>
      </c>
      <c r="AH2529" s="610">
        <f t="shared" ref="AH2529" si="8143">AE2529-AB2529-AG2529</f>
        <v>-116.7073974548</v>
      </c>
      <c r="AI2529" s="613" t="e">
        <f t="shared" ref="AI2529" si="8144">AH2529/AE2529</f>
        <v>#DIV/0!</v>
      </c>
      <c r="AK2529"/>
    </row>
    <row r="2530" spans="1:37" hidden="1" x14ac:dyDescent="0.25">
      <c r="A2530" s="600" t="s">
        <v>3585</v>
      </c>
      <c r="B2530" s="601">
        <v>2016</v>
      </c>
      <c r="C2530" s="601">
        <v>11</v>
      </c>
      <c r="D2530" s="602" t="s">
        <v>2960</v>
      </c>
      <c r="E2530" s="603">
        <v>42675</v>
      </c>
      <c r="F2530" s="603">
        <v>42735</v>
      </c>
      <c r="G2530" s="604">
        <f t="shared" ca="1" si="8120"/>
        <v>0</v>
      </c>
      <c r="H2530" s="605" t="s">
        <v>74</v>
      </c>
      <c r="I2530" s="605" t="s">
        <v>3333</v>
      </c>
      <c r="J2530" s="605" t="s">
        <v>3589</v>
      </c>
      <c r="K2530" s="606" t="str">
        <f t="shared" ca="1" si="8121"/>
        <v>Completed</v>
      </c>
      <c r="L2530" s="601" t="s">
        <v>92</v>
      </c>
      <c r="M2530" s="601" t="s">
        <v>58</v>
      </c>
      <c r="N2530" s="601" t="s">
        <v>108</v>
      </c>
      <c r="O2530" s="601" t="s">
        <v>109</v>
      </c>
      <c r="P2530" s="601" t="s">
        <v>100</v>
      </c>
      <c r="Q2530" s="601" t="s">
        <v>101</v>
      </c>
      <c r="R2530" s="607">
        <v>1.2E-2</v>
      </c>
      <c r="S2530" s="607">
        <v>0.04</v>
      </c>
      <c r="T2530" s="608">
        <v>100000</v>
      </c>
      <c r="U2530" s="608">
        <v>103800</v>
      </c>
      <c r="V2530" s="606">
        <f t="shared" si="8122"/>
        <v>0</v>
      </c>
      <c r="W2530" s="606">
        <f t="shared" si="8123"/>
        <v>100000</v>
      </c>
      <c r="X2530" s="608">
        <v>5484</v>
      </c>
      <c r="Y2530" s="609">
        <f t="shared" si="8124"/>
        <v>5.2832369942196533E-2</v>
      </c>
      <c r="Z2530" s="610">
        <f t="shared" si="8125"/>
        <v>0.75711159737417943</v>
      </c>
      <c r="AA2530" s="611">
        <f t="shared" si="8126"/>
        <v>1200</v>
      </c>
      <c r="AB2530" s="612">
        <f t="shared" si="8127"/>
        <v>1200</v>
      </c>
      <c r="AC2530" s="611">
        <f t="shared" si="8128"/>
        <v>0</v>
      </c>
      <c r="AD2530" s="611">
        <f t="shared" si="8129"/>
        <v>4000</v>
      </c>
      <c r="AE2530" s="611">
        <f>IF((SUMIF($J$7:$J$1048576,J2530,$U$7:$U$1048576))&gt;(SUMIF($J$7:$J$1048576,J2530,$T$7:$T$1048576)),AD2530,(IF(O2530="cpv",(U2530*S2530),(U2530*S2530/1000))))</f>
        <v>4152</v>
      </c>
      <c r="AF2530" s="610">
        <f t="shared" si="8130"/>
        <v>152</v>
      </c>
      <c r="AG2530" s="610">
        <v>0</v>
      </c>
      <c r="AH2530" s="610">
        <f t="shared" si="8131"/>
        <v>2952</v>
      </c>
      <c r="AI2530" s="613">
        <f t="shared" si="8132"/>
        <v>0.71098265895953761</v>
      </c>
      <c r="AK2530"/>
    </row>
    <row r="2531" spans="1:37" hidden="1" x14ac:dyDescent="0.25">
      <c r="A2531" s="600" t="s">
        <v>3586</v>
      </c>
      <c r="B2531" s="601">
        <v>2016</v>
      </c>
      <c r="C2531" s="601">
        <v>11</v>
      </c>
      <c r="D2531" s="602" t="s">
        <v>2960</v>
      </c>
      <c r="E2531" s="603">
        <v>42675</v>
      </c>
      <c r="F2531" s="603">
        <v>42735</v>
      </c>
      <c r="G2531" s="604">
        <f t="shared" ca="1" si="8120"/>
        <v>0</v>
      </c>
      <c r="H2531" s="605" t="s">
        <v>74</v>
      </c>
      <c r="I2531" s="605" t="s">
        <v>3333</v>
      </c>
      <c r="J2531" s="605" t="s">
        <v>3589</v>
      </c>
      <c r="K2531" s="606" t="str">
        <f t="shared" ca="1" si="8121"/>
        <v>Completed</v>
      </c>
      <c r="L2531" s="601" t="s">
        <v>2135</v>
      </c>
      <c r="M2531" s="601" t="s">
        <v>58</v>
      </c>
      <c r="N2531" s="601" t="s">
        <v>108</v>
      </c>
      <c r="O2531" s="601" t="s">
        <v>109</v>
      </c>
      <c r="P2531" s="601" t="s">
        <v>100</v>
      </c>
      <c r="Q2531" s="601" t="s">
        <v>101</v>
      </c>
      <c r="R2531" s="607">
        <v>0.01</v>
      </c>
      <c r="S2531" s="607">
        <v>0.04</v>
      </c>
      <c r="T2531" s="608">
        <v>100000</v>
      </c>
      <c r="U2531" s="608">
        <v>0</v>
      </c>
      <c r="V2531" s="606">
        <f t="shared" si="8122"/>
        <v>100000</v>
      </c>
      <c r="W2531" s="606">
        <f t="shared" si="8123"/>
        <v>0</v>
      </c>
      <c r="X2531" s="608">
        <v>0</v>
      </c>
      <c r="Y2531" s="609" t="e">
        <f t="shared" si="8124"/>
        <v>#DIV/0!</v>
      </c>
      <c r="Z2531" s="610" t="e">
        <f t="shared" si="8125"/>
        <v>#DIV/0!</v>
      </c>
      <c r="AA2531" s="611">
        <f t="shared" si="8126"/>
        <v>1000</v>
      </c>
      <c r="AB2531" s="612">
        <f t="shared" si="8127"/>
        <v>0</v>
      </c>
      <c r="AC2531" s="611">
        <f t="shared" si="8128"/>
        <v>-1000</v>
      </c>
      <c r="AD2531" s="611">
        <f t="shared" si="8129"/>
        <v>4000</v>
      </c>
      <c r="AE2531" s="611">
        <f>IF((SUMIF($J$7:$J$1048576,J2531,$U$7:$U$1048576))&gt;(SUMIF($J$7:$J$1048576,J2531,$T$7:$T$1048576)),AD2531,(IF(O2531="cpv",(U2531*S2531),(U2531*S2531/1000))))</f>
        <v>0</v>
      </c>
      <c r="AF2531" s="610">
        <f t="shared" si="8130"/>
        <v>-4000</v>
      </c>
      <c r="AG2531" s="610">
        <v>0</v>
      </c>
      <c r="AH2531" s="610">
        <f t="shared" si="8131"/>
        <v>0</v>
      </c>
      <c r="AI2531" s="613" t="e">
        <f t="shared" si="8132"/>
        <v>#DIV/0!</v>
      </c>
      <c r="AK2531"/>
    </row>
    <row r="2532" spans="1:37" hidden="1" x14ac:dyDescent="0.25">
      <c r="A2532" s="600" t="s">
        <v>3587</v>
      </c>
      <c r="B2532" s="601">
        <v>2016</v>
      </c>
      <c r="C2532" s="601">
        <v>11</v>
      </c>
      <c r="D2532" s="602" t="s">
        <v>2960</v>
      </c>
      <c r="E2532" s="603">
        <v>42675</v>
      </c>
      <c r="F2532" s="603">
        <v>42735</v>
      </c>
      <c r="G2532" s="604">
        <f t="shared" ca="1" si="8120"/>
        <v>0</v>
      </c>
      <c r="H2532" s="605" t="s">
        <v>74</v>
      </c>
      <c r="I2532" s="605" t="s">
        <v>3333</v>
      </c>
      <c r="J2532" s="605" t="s">
        <v>3589</v>
      </c>
      <c r="K2532" s="606" t="str">
        <f t="shared" ca="1" si="8121"/>
        <v>Completed</v>
      </c>
      <c r="L2532" s="601" t="s">
        <v>77</v>
      </c>
      <c r="M2532" s="601" t="s">
        <v>58</v>
      </c>
      <c r="N2532" s="601" t="s">
        <v>108</v>
      </c>
      <c r="O2532" s="601" t="s">
        <v>109</v>
      </c>
      <c r="P2532" s="601" t="s">
        <v>100</v>
      </c>
      <c r="Q2532" s="601" t="s">
        <v>101</v>
      </c>
      <c r="R2532" s="607">
        <v>1.4999999999999999E-2</v>
      </c>
      <c r="S2532" s="607">
        <v>0.04</v>
      </c>
      <c r="T2532" s="608">
        <v>50000</v>
      </c>
      <c r="U2532" s="608">
        <v>0</v>
      </c>
      <c r="V2532" s="606">
        <f t="shared" si="8122"/>
        <v>50000</v>
      </c>
      <c r="W2532" s="606">
        <f t="shared" si="8123"/>
        <v>0</v>
      </c>
      <c r="X2532" s="608">
        <v>0</v>
      </c>
      <c r="Y2532" s="609" t="e">
        <f t="shared" si="8124"/>
        <v>#DIV/0!</v>
      </c>
      <c r="Z2532" s="610" t="e">
        <f t="shared" si="8125"/>
        <v>#DIV/0!</v>
      </c>
      <c r="AA2532" s="611">
        <f t="shared" si="8126"/>
        <v>750</v>
      </c>
      <c r="AB2532" s="612">
        <f t="shared" si="8127"/>
        <v>0</v>
      </c>
      <c r="AC2532" s="611">
        <f t="shared" si="8128"/>
        <v>-750</v>
      </c>
      <c r="AD2532" s="611">
        <f t="shared" si="8129"/>
        <v>2000</v>
      </c>
      <c r="AE2532" s="611">
        <f>IF((SUMIF($J$7:$J$1048576,J2532,$U$7:$U$1048576))&gt;(SUMIF($J$7:$J$1048576,J2532,$T$7:$T$1048576)),AD2532,(IF(O2532="cpv",(U2532*S2532),(U2532*S2532/1000))))</f>
        <v>0</v>
      </c>
      <c r="AF2532" s="610">
        <f t="shared" si="8130"/>
        <v>-2000</v>
      </c>
      <c r="AG2532" s="610">
        <v>0</v>
      </c>
      <c r="AH2532" s="610">
        <f t="shared" si="8131"/>
        <v>0</v>
      </c>
      <c r="AI2532" s="613" t="e">
        <f t="shared" si="8132"/>
        <v>#DIV/0!</v>
      </c>
      <c r="AK2532"/>
    </row>
    <row r="2533" spans="1:37" ht="15.75" hidden="1" thickBot="1" x14ac:dyDescent="0.3">
      <c r="A2533" s="628" t="s">
        <v>3588</v>
      </c>
      <c r="B2533" s="629">
        <v>2016</v>
      </c>
      <c r="C2533" s="629">
        <v>11</v>
      </c>
      <c r="D2533" s="630" t="s">
        <v>2960</v>
      </c>
      <c r="E2533" s="631">
        <v>42675</v>
      </c>
      <c r="F2533" s="631">
        <v>42735</v>
      </c>
      <c r="G2533" s="632">
        <f t="shared" ca="1" si="8120"/>
        <v>0</v>
      </c>
      <c r="H2533" s="633" t="s">
        <v>74</v>
      </c>
      <c r="I2533" s="633" t="s">
        <v>3333</v>
      </c>
      <c r="J2533" s="633" t="s">
        <v>3589</v>
      </c>
      <c r="K2533" s="634" t="str">
        <f t="shared" ca="1" si="8121"/>
        <v>Completed</v>
      </c>
      <c r="L2533" s="629" t="s">
        <v>635</v>
      </c>
      <c r="M2533" s="629" t="s">
        <v>58</v>
      </c>
      <c r="N2533" s="629" t="s">
        <v>108</v>
      </c>
      <c r="O2533" s="629" t="s">
        <v>109</v>
      </c>
      <c r="P2533" s="629" t="s">
        <v>100</v>
      </c>
      <c r="Q2533" s="629" t="s">
        <v>101</v>
      </c>
      <c r="R2533" s="635">
        <v>2.3E-2</v>
      </c>
      <c r="S2533" s="635">
        <v>0.04</v>
      </c>
      <c r="T2533" s="636">
        <v>25000</v>
      </c>
      <c r="U2533" s="636">
        <v>0</v>
      </c>
      <c r="V2533" s="634">
        <f t="shared" si="8122"/>
        <v>25000</v>
      </c>
      <c r="W2533" s="634">
        <f t="shared" si="8123"/>
        <v>0</v>
      </c>
      <c r="X2533" s="636">
        <v>0</v>
      </c>
      <c r="Y2533" s="637" t="e">
        <f t="shared" si="8124"/>
        <v>#DIV/0!</v>
      </c>
      <c r="Z2533" s="638" t="e">
        <f t="shared" si="8125"/>
        <v>#DIV/0!</v>
      </c>
      <c r="AA2533" s="639">
        <f t="shared" si="8126"/>
        <v>575</v>
      </c>
      <c r="AB2533" s="640">
        <f t="shared" si="8127"/>
        <v>0</v>
      </c>
      <c r="AC2533" s="639">
        <f t="shared" si="8128"/>
        <v>-575</v>
      </c>
      <c r="AD2533" s="639">
        <f t="shared" si="8129"/>
        <v>1000</v>
      </c>
      <c r="AE2533" s="639">
        <f>IF((SUMIF($J$7:$J$1048576,J2533,$U$7:$U$1048576))&gt;(SUMIF($J$7:$J$1048576,J2533,$T$7:$T$1048576)),AD2533,(IF(O2533="cpv",(U2533*S2533),(U2533*S2533/1000))))</f>
        <v>0</v>
      </c>
      <c r="AF2533" s="638">
        <f t="shared" si="8130"/>
        <v>-1000</v>
      </c>
      <c r="AG2533" s="638">
        <v>0</v>
      </c>
      <c r="AH2533" s="638">
        <f t="shared" si="8131"/>
        <v>0</v>
      </c>
      <c r="AI2533" s="641" t="e">
        <f t="shared" si="8132"/>
        <v>#DIV/0!</v>
      </c>
      <c r="AK2533"/>
    </row>
    <row r="2534" spans="1:37" hidden="1" x14ac:dyDescent="0.25">
      <c r="A2534" s="586" t="s">
        <v>3842</v>
      </c>
      <c r="B2534" s="587">
        <v>2016</v>
      </c>
      <c r="C2534" s="587">
        <v>11</v>
      </c>
      <c r="D2534" s="588" t="s">
        <v>2960</v>
      </c>
      <c r="E2534" s="589">
        <v>42678</v>
      </c>
      <c r="F2534" s="589">
        <v>42699</v>
      </c>
      <c r="G2534" s="590">
        <f t="shared" ca="1" si="8120"/>
        <v>0</v>
      </c>
      <c r="H2534" s="591" t="s">
        <v>95</v>
      </c>
      <c r="I2534" s="591" t="s">
        <v>624</v>
      </c>
      <c r="J2534" s="591" t="s">
        <v>3590</v>
      </c>
      <c r="K2534" s="592" t="str">
        <f t="shared" ca="1" si="8121"/>
        <v>Completed</v>
      </c>
      <c r="L2534" s="587" t="s">
        <v>77</v>
      </c>
      <c r="M2534" s="587" t="s">
        <v>58</v>
      </c>
      <c r="N2534" s="587" t="s">
        <v>78</v>
      </c>
      <c r="O2534" s="587" t="s">
        <v>60</v>
      </c>
      <c r="P2534" s="587" t="s">
        <v>79</v>
      </c>
      <c r="Q2534" s="587" t="s">
        <v>79</v>
      </c>
      <c r="R2534" s="593">
        <v>1.25</v>
      </c>
      <c r="S2534" s="593">
        <v>4.25</v>
      </c>
      <c r="T2534" s="594">
        <v>500000</v>
      </c>
      <c r="U2534" s="594">
        <v>519490</v>
      </c>
      <c r="V2534" s="592">
        <f t="shared" si="8122"/>
        <v>0</v>
      </c>
      <c r="W2534" s="592">
        <f t="shared" si="8123"/>
        <v>500000</v>
      </c>
      <c r="X2534" s="594"/>
      <c r="Y2534" s="595">
        <f t="shared" si="8124"/>
        <v>0</v>
      </c>
      <c r="Z2534" s="596" t="e">
        <f t="shared" si="8125"/>
        <v>#DIV/0!</v>
      </c>
      <c r="AA2534" s="597">
        <f t="shared" si="8126"/>
        <v>625</v>
      </c>
      <c r="AB2534" s="598">
        <f t="shared" si="8127"/>
        <v>625</v>
      </c>
      <c r="AC2534" s="597">
        <f t="shared" si="8128"/>
        <v>0</v>
      </c>
      <c r="AD2534" s="597">
        <f t="shared" si="8129"/>
        <v>2125</v>
      </c>
      <c r="AE2534" s="597">
        <v>2000</v>
      </c>
      <c r="AF2534" s="596">
        <f t="shared" si="8130"/>
        <v>-125</v>
      </c>
      <c r="AG2534" s="596">
        <v>0</v>
      </c>
      <c r="AH2534" s="596">
        <f t="shared" si="8131"/>
        <v>1375</v>
      </c>
      <c r="AI2534" s="599">
        <f t="shared" si="8132"/>
        <v>0.6875</v>
      </c>
      <c r="AK2534"/>
    </row>
    <row r="2535" spans="1:37" hidden="1" x14ac:dyDescent="0.25">
      <c r="A2535" s="600" t="s">
        <v>3843</v>
      </c>
      <c r="B2535" s="601">
        <v>2016</v>
      </c>
      <c r="C2535" s="601">
        <v>11</v>
      </c>
      <c r="D2535" s="602" t="s">
        <v>2960</v>
      </c>
      <c r="E2535" s="603">
        <v>42678</v>
      </c>
      <c r="F2535" s="603">
        <v>42699</v>
      </c>
      <c r="G2535" s="604">
        <f t="shared" ca="1" si="8120"/>
        <v>0</v>
      </c>
      <c r="H2535" s="605" t="s">
        <v>95</v>
      </c>
      <c r="I2535" s="605" t="s">
        <v>624</v>
      </c>
      <c r="J2535" s="605" t="s">
        <v>3590</v>
      </c>
      <c r="K2535" s="606" t="str">
        <f t="shared" ca="1" si="8121"/>
        <v>Completed</v>
      </c>
      <c r="L2535" s="601" t="s">
        <v>1377</v>
      </c>
      <c r="M2535" s="601" t="s">
        <v>58</v>
      </c>
      <c r="N2535" s="601" t="s">
        <v>78</v>
      </c>
      <c r="O2535" s="601" t="s">
        <v>60</v>
      </c>
      <c r="P2535" s="601" t="s">
        <v>79</v>
      </c>
      <c r="Q2535" s="601" t="s">
        <v>79</v>
      </c>
      <c r="R2535" s="607">
        <v>3</v>
      </c>
      <c r="S2535" s="607">
        <v>4.25</v>
      </c>
      <c r="T2535" s="608">
        <v>500000</v>
      </c>
      <c r="U2535" s="608">
        <v>503280</v>
      </c>
      <c r="V2535" s="606">
        <f t="shared" si="8122"/>
        <v>0</v>
      </c>
      <c r="W2535" s="606">
        <f t="shared" si="8123"/>
        <v>500000</v>
      </c>
      <c r="X2535" s="608">
        <v>18975</v>
      </c>
      <c r="Y2535" s="609">
        <f t="shared" si="8124"/>
        <v>3.7702670481640436E-2</v>
      </c>
      <c r="Z2535" s="610">
        <f t="shared" si="8125"/>
        <v>0.10540184453227931</v>
      </c>
      <c r="AA2535" s="611">
        <f t="shared" si="8126"/>
        <v>1500</v>
      </c>
      <c r="AB2535" s="612">
        <f t="shared" si="8127"/>
        <v>1500</v>
      </c>
      <c r="AC2535" s="611">
        <f t="shared" si="8128"/>
        <v>0</v>
      </c>
      <c r="AD2535" s="611">
        <f t="shared" si="8129"/>
        <v>2125</v>
      </c>
      <c r="AE2535" s="611">
        <v>2000</v>
      </c>
      <c r="AF2535" s="610">
        <f t="shared" si="8130"/>
        <v>-125</v>
      </c>
      <c r="AG2535" s="610">
        <v>0</v>
      </c>
      <c r="AH2535" s="610">
        <f t="shared" si="8131"/>
        <v>500</v>
      </c>
      <c r="AI2535" s="613">
        <f t="shared" si="8132"/>
        <v>0.25</v>
      </c>
      <c r="AK2535"/>
    </row>
    <row r="2536" spans="1:37" ht="15.75" hidden="1" thickBot="1" x14ac:dyDescent="0.3">
      <c r="A2536" s="628" t="s">
        <v>3844</v>
      </c>
      <c r="B2536" s="629">
        <v>2016</v>
      </c>
      <c r="C2536" s="629">
        <v>11</v>
      </c>
      <c r="D2536" s="630" t="s">
        <v>2960</v>
      </c>
      <c r="E2536" s="631">
        <v>42678</v>
      </c>
      <c r="F2536" s="631">
        <v>42699</v>
      </c>
      <c r="G2536" s="632">
        <f t="shared" ca="1" si="8120"/>
        <v>0</v>
      </c>
      <c r="H2536" s="633" t="s">
        <v>95</v>
      </c>
      <c r="I2536" s="633" t="s">
        <v>624</v>
      </c>
      <c r="J2536" s="633" t="s">
        <v>3590</v>
      </c>
      <c r="K2536" s="634" t="str">
        <f t="shared" ca="1" si="8121"/>
        <v>Completed</v>
      </c>
      <c r="L2536" s="629" t="s">
        <v>82</v>
      </c>
      <c r="M2536" s="629" t="s">
        <v>58</v>
      </c>
      <c r="N2536" s="629" t="s">
        <v>78</v>
      </c>
      <c r="O2536" s="629" t="s">
        <v>60</v>
      </c>
      <c r="P2536" s="629" t="s">
        <v>79</v>
      </c>
      <c r="Q2536" s="629" t="s">
        <v>79</v>
      </c>
      <c r="R2536" s="635">
        <v>0.5</v>
      </c>
      <c r="S2536" s="635">
        <v>4.25</v>
      </c>
      <c r="T2536" s="636">
        <v>1200000</v>
      </c>
      <c r="U2536" s="636">
        <v>1200073</v>
      </c>
      <c r="V2536" s="634">
        <f t="shared" si="8122"/>
        <v>0</v>
      </c>
      <c r="W2536" s="634">
        <f t="shared" si="8123"/>
        <v>1200000</v>
      </c>
      <c r="X2536" s="636"/>
      <c r="Y2536" s="637">
        <f t="shared" si="8124"/>
        <v>0</v>
      </c>
      <c r="Z2536" s="638" t="e">
        <f t="shared" si="8125"/>
        <v>#DIV/0!</v>
      </c>
      <c r="AA2536" s="639">
        <f t="shared" si="8126"/>
        <v>600</v>
      </c>
      <c r="AB2536" s="640">
        <f t="shared" si="8127"/>
        <v>600</v>
      </c>
      <c r="AC2536" s="639">
        <f t="shared" si="8128"/>
        <v>0</v>
      </c>
      <c r="AD2536" s="639">
        <f t="shared" si="8129"/>
        <v>5100</v>
      </c>
      <c r="AE2536" s="639">
        <v>4000</v>
      </c>
      <c r="AF2536" s="638">
        <f t="shared" si="8130"/>
        <v>-1100</v>
      </c>
      <c r="AG2536" s="638">
        <v>0</v>
      </c>
      <c r="AH2536" s="638">
        <f t="shared" si="8131"/>
        <v>3400</v>
      </c>
      <c r="AI2536" s="641">
        <f t="shared" si="8132"/>
        <v>0.85</v>
      </c>
      <c r="AK2536"/>
    </row>
    <row r="2537" spans="1:37" ht="15.75" hidden="1" thickBot="1" x14ac:dyDescent="0.3">
      <c r="A2537" s="642" t="s">
        <v>3845</v>
      </c>
      <c r="B2537" s="643">
        <v>2016</v>
      </c>
      <c r="C2537" s="643">
        <v>11</v>
      </c>
      <c r="D2537" s="644" t="s">
        <v>2960</v>
      </c>
      <c r="E2537" s="645">
        <v>42678</v>
      </c>
      <c r="F2537" s="645">
        <v>42699</v>
      </c>
      <c r="G2537" s="646">
        <f t="shared" ca="1" si="8120"/>
        <v>0</v>
      </c>
      <c r="H2537" s="647" t="s">
        <v>95</v>
      </c>
      <c r="I2537" s="647" t="s">
        <v>624</v>
      </c>
      <c r="J2537" s="647" t="s">
        <v>3591</v>
      </c>
      <c r="K2537" s="648" t="str">
        <f t="shared" ca="1" si="8121"/>
        <v>Completed</v>
      </c>
      <c r="L2537" s="643" t="s">
        <v>2135</v>
      </c>
      <c r="M2537" s="643" t="s">
        <v>58</v>
      </c>
      <c r="N2537" s="643" t="s">
        <v>108</v>
      </c>
      <c r="O2537" s="643" t="s">
        <v>109</v>
      </c>
      <c r="P2537" s="643" t="s">
        <v>100</v>
      </c>
      <c r="Q2537" s="643" t="s">
        <v>101</v>
      </c>
      <c r="R2537" s="649">
        <v>0.01</v>
      </c>
      <c r="S2537" s="649">
        <v>3.3000000000000002E-2</v>
      </c>
      <c r="T2537" s="650">
        <v>310000</v>
      </c>
      <c r="U2537" s="650">
        <v>311081</v>
      </c>
      <c r="V2537" s="648">
        <f t="shared" si="8122"/>
        <v>0</v>
      </c>
      <c r="W2537" s="648">
        <f t="shared" si="8123"/>
        <v>310000</v>
      </c>
      <c r="X2537" s="650">
        <v>15539</v>
      </c>
      <c r="Y2537" s="651">
        <f t="shared" si="8124"/>
        <v>4.9951620317537873E-2</v>
      </c>
      <c r="Z2537" s="652">
        <f t="shared" si="8125"/>
        <v>0.64354141193126968</v>
      </c>
      <c r="AA2537" s="653">
        <f t="shared" si="8126"/>
        <v>3100</v>
      </c>
      <c r="AB2537" s="654">
        <f t="shared" si="8127"/>
        <v>3100</v>
      </c>
      <c r="AC2537" s="653">
        <f t="shared" si="8128"/>
        <v>0</v>
      </c>
      <c r="AD2537" s="653">
        <f t="shared" si="8129"/>
        <v>10230</v>
      </c>
      <c r="AE2537" s="653">
        <v>9999.99</v>
      </c>
      <c r="AF2537" s="652">
        <f t="shared" si="8130"/>
        <v>-230.01000000000022</v>
      </c>
      <c r="AG2537" s="652">
        <v>0</v>
      </c>
      <c r="AH2537" s="652">
        <f t="shared" si="8131"/>
        <v>6899.99</v>
      </c>
      <c r="AI2537" s="655">
        <f t="shared" si="8132"/>
        <v>0.68999968999968997</v>
      </c>
      <c r="AK2537"/>
    </row>
    <row r="2538" spans="1:37" hidden="1" x14ac:dyDescent="0.25">
      <c r="A2538" s="586" t="s">
        <v>3618</v>
      </c>
      <c r="B2538" s="587">
        <v>2016</v>
      </c>
      <c r="C2538" s="587">
        <v>11</v>
      </c>
      <c r="D2538" s="588" t="s">
        <v>2960</v>
      </c>
      <c r="E2538" s="589">
        <v>42678</v>
      </c>
      <c r="F2538" s="589">
        <v>42681</v>
      </c>
      <c r="G2538" s="590">
        <f t="shared" ca="1" si="8120"/>
        <v>0</v>
      </c>
      <c r="H2538" s="591" t="s">
        <v>54</v>
      </c>
      <c r="I2538" s="591" t="s">
        <v>115</v>
      </c>
      <c r="J2538" s="591" t="s">
        <v>3592</v>
      </c>
      <c r="K2538" s="592" t="str">
        <f t="shared" ca="1" si="8121"/>
        <v>Completed</v>
      </c>
      <c r="L2538" s="587" t="s">
        <v>82</v>
      </c>
      <c r="M2538" s="587" t="s">
        <v>58</v>
      </c>
      <c r="N2538" s="587" t="s">
        <v>59</v>
      </c>
      <c r="O2538" s="587" t="s">
        <v>60</v>
      </c>
      <c r="P2538" s="587" t="s">
        <v>61</v>
      </c>
      <c r="Q2538" s="587" t="s">
        <v>62</v>
      </c>
      <c r="R2538" s="593">
        <v>0.5</v>
      </c>
      <c r="S2538" s="593">
        <v>4.25</v>
      </c>
      <c r="T2538" s="594">
        <v>550000</v>
      </c>
      <c r="U2538" s="594">
        <v>551494</v>
      </c>
      <c r="V2538" s="592">
        <f t="shared" si="8122"/>
        <v>0</v>
      </c>
      <c r="W2538" s="592">
        <f t="shared" si="8123"/>
        <v>550000</v>
      </c>
      <c r="X2538" s="594">
        <v>11297</v>
      </c>
      <c r="Y2538" s="595">
        <f t="shared" si="8124"/>
        <v>2.0484357037429238E-2</v>
      </c>
      <c r="Z2538" s="596">
        <f t="shared" si="8125"/>
        <v>0.14071377356820397</v>
      </c>
      <c r="AA2538" s="597">
        <f t="shared" si="8126"/>
        <v>275</v>
      </c>
      <c r="AB2538" s="598">
        <f t="shared" si="8127"/>
        <v>275</v>
      </c>
      <c r="AC2538" s="597">
        <f t="shared" si="8128"/>
        <v>0</v>
      </c>
      <c r="AD2538" s="597">
        <f t="shared" si="8129"/>
        <v>2337.5</v>
      </c>
      <c r="AE2538" s="597">
        <v>1589.6435000000001</v>
      </c>
      <c r="AF2538" s="596">
        <f t="shared" si="8130"/>
        <v>-747.85649999999987</v>
      </c>
      <c r="AG2538" s="596">
        <v>0</v>
      </c>
      <c r="AH2538" s="596">
        <f t="shared" si="8131"/>
        <v>1314.6435000000001</v>
      </c>
      <c r="AI2538" s="599">
        <f t="shared" si="8132"/>
        <v>0.82700523733780562</v>
      </c>
      <c r="AK2538"/>
    </row>
    <row r="2539" spans="1:37" hidden="1" x14ac:dyDescent="0.25">
      <c r="A2539" s="600" t="s">
        <v>3619</v>
      </c>
      <c r="B2539" s="601">
        <v>2016</v>
      </c>
      <c r="C2539" s="601">
        <v>11</v>
      </c>
      <c r="D2539" s="602" t="s">
        <v>2960</v>
      </c>
      <c r="E2539" s="603">
        <v>42678</v>
      </c>
      <c r="F2539" s="603">
        <v>42681</v>
      </c>
      <c r="G2539" s="604">
        <f t="shared" ca="1" si="8120"/>
        <v>0</v>
      </c>
      <c r="H2539" s="605" t="s">
        <v>54</v>
      </c>
      <c r="I2539" s="605" t="s">
        <v>115</v>
      </c>
      <c r="J2539" s="605" t="s">
        <v>3592</v>
      </c>
      <c r="K2539" s="606" t="str">
        <f t="shared" ca="1" si="8121"/>
        <v>Completed</v>
      </c>
      <c r="L2539" s="601" t="s">
        <v>57</v>
      </c>
      <c r="M2539" s="601" t="s">
        <v>58</v>
      </c>
      <c r="N2539" s="601" t="s">
        <v>59</v>
      </c>
      <c r="O2539" s="601" t="s">
        <v>60</v>
      </c>
      <c r="P2539" s="601" t="s">
        <v>61</v>
      </c>
      <c r="Q2539" s="601" t="s">
        <v>62</v>
      </c>
      <c r="R2539" s="607">
        <v>2.5</v>
      </c>
      <c r="S2539" s="607">
        <v>4.25</v>
      </c>
      <c r="T2539" s="608">
        <v>350000</v>
      </c>
      <c r="U2539" s="608">
        <v>352577</v>
      </c>
      <c r="V2539" s="606">
        <f t="shared" si="8122"/>
        <v>0</v>
      </c>
      <c r="W2539" s="606">
        <f t="shared" si="8123"/>
        <v>350000</v>
      </c>
      <c r="X2539" s="608">
        <v>4185</v>
      </c>
      <c r="Y2539" s="609">
        <f t="shared" si="8124"/>
        <v>1.1869747601233206E-2</v>
      </c>
      <c r="Z2539" s="610">
        <f t="shared" si="8125"/>
        <v>0.23894862604540024</v>
      </c>
      <c r="AA2539" s="611">
        <f t="shared" si="8126"/>
        <v>875</v>
      </c>
      <c r="AB2539" s="612">
        <f t="shared" si="8127"/>
        <v>875</v>
      </c>
      <c r="AC2539" s="611">
        <f t="shared" si="8128"/>
        <v>0</v>
      </c>
      <c r="AD2539" s="611">
        <f t="shared" si="8129"/>
        <v>1487.5</v>
      </c>
      <c r="AE2539" s="611">
        <v>1000</v>
      </c>
      <c r="AF2539" s="610">
        <f t="shared" si="8130"/>
        <v>-487.5</v>
      </c>
      <c r="AG2539" s="610">
        <v>0</v>
      </c>
      <c r="AH2539" s="610">
        <f t="shared" si="8131"/>
        <v>125</v>
      </c>
      <c r="AI2539" s="613">
        <f t="shared" si="8132"/>
        <v>0.125</v>
      </c>
      <c r="AK2539"/>
    </row>
    <row r="2540" spans="1:37" hidden="1" x14ac:dyDescent="0.25">
      <c r="A2540" s="600" t="s">
        <v>3620</v>
      </c>
      <c r="B2540" s="601">
        <v>2016</v>
      </c>
      <c r="C2540" s="601">
        <v>11</v>
      </c>
      <c r="D2540" s="602" t="s">
        <v>2960</v>
      </c>
      <c r="E2540" s="603">
        <v>42678</v>
      </c>
      <c r="F2540" s="603">
        <v>42681</v>
      </c>
      <c r="G2540" s="604">
        <f t="shared" ca="1" si="8120"/>
        <v>0</v>
      </c>
      <c r="H2540" s="605" t="s">
        <v>54</v>
      </c>
      <c r="I2540" s="605" t="s">
        <v>115</v>
      </c>
      <c r="J2540" s="605" t="s">
        <v>3592</v>
      </c>
      <c r="K2540" s="606" t="str">
        <f t="shared" ca="1" si="8121"/>
        <v>Completed</v>
      </c>
      <c r="L2540" s="601" t="s">
        <v>77</v>
      </c>
      <c r="M2540" s="601" t="s">
        <v>58</v>
      </c>
      <c r="N2540" s="601" t="s">
        <v>59</v>
      </c>
      <c r="O2540" s="601" t="s">
        <v>60</v>
      </c>
      <c r="P2540" s="601" t="s">
        <v>61</v>
      </c>
      <c r="Q2540" s="601" t="s">
        <v>62</v>
      </c>
      <c r="R2540" s="607">
        <v>1.25</v>
      </c>
      <c r="S2540" s="607">
        <v>4.25</v>
      </c>
      <c r="T2540" s="608">
        <v>250000</v>
      </c>
      <c r="U2540" s="608">
        <v>296128</v>
      </c>
      <c r="V2540" s="606">
        <f t="shared" si="8122"/>
        <v>0</v>
      </c>
      <c r="W2540" s="606">
        <f t="shared" si="8123"/>
        <v>250000</v>
      </c>
      <c r="X2540" s="608">
        <v>1273</v>
      </c>
      <c r="Y2540" s="609">
        <f t="shared" si="8124"/>
        <v>4.2988167279014479E-3</v>
      </c>
      <c r="Z2540" s="610">
        <f t="shared" si="8125"/>
        <v>0.78554595443833464</v>
      </c>
      <c r="AA2540" s="611">
        <f t="shared" si="8126"/>
        <v>312.5</v>
      </c>
      <c r="AB2540" s="612">
        <f t="shared" si="8127"/>
        <v>312.5</v>
      </c>
      <c r="AC2540" s="611">
        <f t="shared" si="8128"/>
        <v>0</v>
      </c>
      <c r="AD2540" s="611">
        <f t="shared" si="8129"/>
        <v>1062.5</v>
      </c>
      <c r="AE2540" s="611">
        <v>1000</v>
      </c>
      <c r="AF2540" s="610">
        <f t="shared" si="8130"/>
        <v>-62.5</v>
      </c>
      <c r="AG2540" s="610">
        <v>0</v>
      </c>
      <c r="AH2540" s="610">
        <f t="shared" si="8131"/>
        <v>687.5</v>
      </c>
      <c r="AI2540" s="613">
        <f t="shared" si="8132"/>
        <v>0.6875</v>
      </c>
      <c r="AK2540"/>
    </row>
    <row r="2541" spans="1:37" hidden="1" x14ac:dyDescent="0.25">
      <c r="A2541" s="600" t="s">
        <v>3621</v>
      </c>
      <c r="B2541" s="601">
        <v>2016</v>
      </c>
      <c r="C2541" s="601">
        <v>11</v>
      </c>
      <c r="D2541" s="602" t="s">
        <v>2960</v>
      </c>
      <c r="E2541" s="603">
        <v>42678</v>
      </c>
      <c r="F2541" s="603">
        <v>42681</v>
      </c>
      <c r="G2541" s="604">
        <f t="shared" ca="1" si="8120"/>
        <v>0</v>
      </c>
      <c r="H2541" s="605" t="s">
        <v>54</v>
      </c>
      <c r="I2541" s="605" t="s">
        <v>115</v>
      </c>
      <c r="J2541" s="605" t="s">
        <v>3592</v>
      </c>
      <c r="K2541" s="606" t="str">
        <f t="shared" ca="1" si="8121"/>
        <v>Completed</v>
      </c>
      <c r="L2541" s="601" t="s">
        <v>64</v>
      </c>
      <c r="M2541" s="601" t="s">
        <v>58</v>
      </c>
      <c r="N2541" s="601" t="s">
        <v>78</v>
      </c>
      <c r="O2541" s="601" t="s">
        <v>60</v>
      </c>
      <c r="P2541" s="601" t="s">
        <v>61</v>
      </c>
      <c r="Q2541" s="601" t="s">
        <v>62</v>
      </c>
      <c r="R2541" s="607">
        <v>2.5</v>
      </c>
      <c r="S2541" s="607">
        <v>4.25</v>
      </c>
      <c r="T2541" s="608">
        <v>500000</v>
      </c>
      <c r="U2541" s="608">
        <v>508459</v>
      </c>
      <c r="V2541" s="606">
        <f t="shared" si="8122"/>
        <v>0</v>
      </c>
      <c r="W2541" s="606">
        <f t="shared" si="8123"/>
        <v>500000</v>
      </c>
      <c r="X2541" s="608">
        <v>5344</v>
      </c>
      <c r="Y2541" s="609">
        <f t="shared" si="8124"/>
        <v>1.0510188628778328E-2</v>
      </c>
      <c r="Z2541" s="610">
        <f t="shared" si="8125"/>
        <v>0.40436952657185626</v>
      </c>
      <c r="AA2541" s="611">
        <f t="shared" si="8126"/>
        <v>1250</v>
      </c>
      <c r="AB2541" s="612">
        <f t="shared" si="8127"/>
        <v>1250</v>
      </c>
      <c r="AC2541" s="611">
        <f t="shared" si="8128"/>
        <v>0</v>
      </c>
      <c r="AD2541" s="611">
        <f t="shared" si="8129"/>
        <v>2125</v>
      </c>
      <c r="AE2541" s="611">
        <f>IF((SUMIF($J$7:$J$1048576,J2541,$U$7:$U$1048576))&gt;(SUMIF($J$7:$J$1048576,J2541,$T$7:$T$1048576)),AD2541,(IF(O2541="cpv",(U2541*S2541),(U2541*S2541/1000))))</f>
        <v>2160.95075</v>
      </c>
      <c r="AF2541" s="610">
        <f t="shared" si="8130"/>
        <v>35.950749999999971</v>
      </c>
      <c r="AG2541" s="610">
        <v>0</v>
      </c>
      <c r="AH2541" s="610">
        <f t="shared" si="8131"/>
        <v>910.95074999999997</v>
      </c>
      <c r="AI2541" s="613">
        <f t="shared" si="8132"/>
        <v>0.42155090762711739</v>
      </c>
      <c r="AK2541"/>
    </row>
    <row r="2542" spans="1:37" hidden="1" x14ac:dyDescent="0.25">
      <c r="A2542" s="600" t="s">
        <v>3622</v>
      </c>
      <c r="B2542" s="601">
        <v>2016</v>
      </c>
      <c r="C2542" s="601">
        <v>11</v>
      </c>
      <c r="D2542" s="602" t="s">
        <v>2960</v>
      </c>
      <c r="E2542" s="603">
        <v>42678</v>
      </c>
      <c r="F2542" s="603">
        <v>42681</v>
      </c>
      <c r="G2542" s="604">
        <f t="shared" ca="1" si="8120"/>
        <v>0</v>
      </c>
      <c r="H2542" s="605" t="s">
        <v>54</v>
      </c>
      <c r="I2542" s="605" t="s">
        <v>115</v>
      </c>
      <c r="J2542" s="605" t="s">
        <v>3592</v>
      </c>
      <c r="K2542" s="606" t="str">
        <f t="shared" ca="1" si="8121"/>
        <v>Completed</v>
      </c>
      <c r="L2542" s="601" t="s">
        <v>2135</v>
      </c>
      <c r="M2542" s="601" t="s">
        <v>58</v>
      </c>
      <c r="N2542" s="601" t="s">
        <v>59</v>
      </c>
      <c r="O2542" s="601" t="s">
        <v>60</v>
      </c>
      <c r="P2542" s="601" t="s">
        <v>61</v>
      </c>
      <c r="Q2542" s="601" t="s">
        <v>62</v>
      </c>
      <c r="R2542" s="607">
        <v>2.5</v>
      </c>
      <c r="S2542" s="607">
        <v>4.25</v>
      </c>
      <c r="T2542" s="608">
        <v>400000</v>
      </c>
      <c r="U2542" s="608">
        <v>411542</v>
      </c>
      <c r="V2542" s="606">
        <f t="shared" si="8122"/>
        <v>0</v>
      </c>
      <c r="W2542" s="606">
        <f t="shared" si="8123"/>
        <v>400000</v>
      </c>
      <c r="X2542" s="608">
        <v>9636</v>
      </c>
      <c r="Y2542" s="609">
        <f t="shared" si="8124"/>
        <v>2.3414378119365701E-2</v>
      </c>
      <c r="Z2542" s="610">
        <f t="shared" si="8125"/>
        <v>0.18151240141137401</v>
      </c>
      <c r="AA2542" s="611">
        <f t="shared" si="8126"/>
        <v>1000</v>
      </c>
      <c r="AB2542" s="612">
        <f t="shared" si="8127"/>
        <v>1000</v>
      </c>
      <c r="AC2542" s="611">
        <f t="shared" si="8128"/>
        <v>0</v>
      </c>
      <c r="AD2542" s="611">
        <f t="shared" si="8129"/>
        <v>1700</v>
      </c>
      <c r="AE2542" s="611">
        <f>IF((SUMIF($J$7:$J$1048576,J2542,$U$7:$U$1048576))&gt;(SUMIF($J$7:$J$1048576,J2542,$T$7:$T$1048576)),AD2542,(IF(O2542="cpv",(U2542*S2542),(U2542*S2542/1000))))</f>
        <v>1749.0535</v>
      </c>
      <c r="AF2542" s="610">
        <f t="shared" si="8130"/>
        <v>49.053499999999985</v>
      </c>
      <c r="AG2542" s="610">
        <v>0</v>
      </c>
      <c r="AH2542" s="610">
        <f t="shared" si="8131"/>
        <v>749.05349999999999</v>
      </c>
      <c r="AI2542" s="613">
        <f t="shared" si="8132"/>
        <v>0.4282622000985104</v>
      </c>
      <c r="AK2542"/>
    </row>
    <row r="2543" spans="1:37" ht="15.75" hidden="1" thickBot="1" x14ac:dyDescent="0.3">
      <c r="A2543" s="628" t="s">
        <v>3623</v>
      </c>
      <c r="B2543" s="629">
        <v>2016</v>
      </c>
      <c r="C2543" s="629">
        <v>11</v>
      </c>
      <c r="D2543" s="630" t="s">
        <v>2960</v>
      </c>
      <c r="E2543" s="631">
        <v>42678</v>
      </c>
      <c r="F2543" s="631">
        <v>42681</v>
      </c>
      <c r="G2543" s="632">
        <f t="shared" ca="1" si="8120"/>
        <v>0</v>
      </c>
      <c r="H2543" s="633" t="s">
        <v>54</v>
      </c>
      <c r="I2543" s="633" t="s">
        <v>115</v>
      </c>
      <c r="J2543" s="633" t="s">
        <v>3592</v>
      </c>
      <c r="K2543" s="634" t="str">
        <f t="shared" ca="1" si="8121"/>
        <v>Completed</v>
      </c>
      <c r="L2543" s="629" t="s">
        <v>72</v>
      </c>
      <c r="M2543" s="629" t="s">
        <v>58</v>
      </c>
      <c r="N2543" s="629" t="s">
        <v>59</v>
      </c>
      <c r="O2543" s="629" t="s">
        <v>60</v>
      </c>
      <c r="P2543" s="629" t="s">
        <v>61</v>
      </c>
      <c r="Q2543" s="629" t="s">
        <v>62</v>
      </c>
      <c r="R2543" s="635">
        <v>1.5</v>
      </c>
      <c r="S2543" s="635">
        <v>4.25</v>
      </c>
      <c r="T2543" s="636">
        <v>100000</v>
      </c>
      <c r="U2543" s="636">
        <v>117730</v>
      </c>
      <c r="V2543" s="634">
        <f t="shared" si="8122"/>
        <v>0</v>
      </c>
      <c r="W2543" s="634">
        <f t="shared" si="8123"/>
        <v>100000</v>
      </c>
      <c r="X2543" s="636"/>
      <c r="Y2543" s="637">
        <f t="shared" si="8124"/>
        <v>0</v>
      </c>
      <c r="Z2543" s="638" t="e">
        <f t="shared" si="8125"/>
        <v>#DIV/0!</v>
      </c>
      <c r="AA2543" s="639">
        <f t="shared" si="8126"/>
        <v>150</v>
      </c>
      <c r="AB2543" s="640">
        <f t="shared" si="8127"/>
        <v>150</v>
      </c>
      <c r="AC2543" s="639">
        <f t="shared" si="8128"/>
        <v>0</v>
      </c>
      <c r="AD2543" s="639">
        <f t="shared" si="8129"/>
        <v>425</v>
      </c>
      <c r="AE2543" s="639">
        <f>IF((SUMIF($J$7:$J$1048576,J2543,$U$7:$U$1048576))&gt;(SUMIF($J$7:$J$1048576,J2543,$T$7:$T$1048576)),AD2543,(IF(O2543="cpv",(U2543*S2543),(U2543*S2543/1000))))</f>
        <v>500.35250000000002</v>
      </c>
      <c r="AF2543" s="638">
        <f t="shared" si="8130"/>
        <v>75.35250000000002</v>
      </c>
      <c r="AG2543" s="638">
        <v>0</v>
      </c>
      <c r="AH2543" s="638">
        <f t="shared" si="8131"/>
        <v>350.35250000000002</v>
      </c>
      <c r="AI2543" s="641">
        <f t="shared" si="8132"/>
        <v>0.70021135099754672</v>
      </c>
      <c r="AK2543"/>
    </row>
    <row r="2544" spans="1:37" hidden="1" x14ac:dyDescent="0.25">
      <c r="A2544" s="586" t="s">
        <v>3593</v>
      </c>
      <c r="B2544" s="587">
        <v>2016</v>
      </c>
      <c r="C2544" s="587">
        <v>11</v>
      </c>
      <c r="D2544" s="588" t="s">
        <v>2960</v>
      </c>
      <c r="E2544" s="589">
        <v>42681</v>
      </c>
      <c r="F2544" s="589">
        <v>42735</v>
      </c>
      <c r="G2544" s="590">
        <f t="shared" ref="G2544:G2629" ca="1" si="8145">IF($N$1&gt;F2544,0,(F2544-$N$1))</f>
        <v>0</v>
      </c>
      <c r="H2544" s="591" t="s">
        <v>54</v>
      </c>
      <c r="I2544" s="591" t="s">
        <v>140</v>
      </c>
      <c r="J2544" s="591" t="s">
        <v>3596</v>
      </c>
      <c r="K2544" s="592" t="str">
        <f t="shared" ref="K2544:K2629" ca="1" si="8146">IF(F2544=0,$L$3,(IF(G2544=0,$L$1,$L$2)))</f>
        <v>Completed</v>
      </c>
      <c r="L2544" s="587" t="s">
        <v>175</v>
      </c>
      <c r="M2544" s="587" t="s">
        <v>58</v>
      </c>
      <c r="N2544" s="587" t="s">
        <v>59</v>
      </c>
      <c r="O2544" s="587" t="s">
        <v>60</v>
      </c>
      <c r="P2544" s="587" t="s">
        <v>61</v>
      </c>
      <c r="Q2544" s="587" t="s">
        <v>62</v>
      </c>
      <c r="R2544" s="593">
        <v>1</v>
      </c>
      <c r="S2544" s="593">
        <v>1.3</v>
      </c>
      <c r="T2544" s="594">
        <v>1000000</v>
      </c>
      <c r="U2544" s="594">
        <v>753843</v>
      </c>
      <c r="V2544" s="592">
        <f t="shared" ref="V2544:V2629" si="8147">IF(U2544&gt;T2544,0,T2544-U2544)</f>
        <v>246157</v>
      </c>
      <c r="W2544" s="592">
        <f t="shared" ref="W2544:W2629" si="8148">IF(U2544&gt;T2544,T2544,U2544)</f>
        <v>753843</v>
      </c>
      <c r="X2544" s="594">
        <v>230</v>
      </c>
      <c r="Y2544" s="595">
        <f t="shared" ref="Y2544:Y2629" si="8149">X2544/U2544</f>
        <v>3.0510331726898038E-4</v>
      </c>
      <c r="Z2544" s="596">
        <f t="shared" ref="Z2544:Z2629" si="8150">AE2544/X2544</f>
        <v>3.4432139130434787</v>
      </c>
      <c r="AA2544" s="597">
        <f t="shared" ref="AA2544:AA2629" si="8151">IF(O2544="cpv",(T2544*R2544),(T2544/1000*R2544))</f>
        <v>1000</v>
      </c>
      <c r="AB2544" s="598">
        <v>63.787572706193302</v>
      </c>
      <c r="AC2544" s="597">
        <f t="shared" ref="AC2544:AC2629" si="8152">AB2544-AA2544</f>
        <v>-936.21242729380674</v>
      </c>
      <c r="AD2544" s="597">
        <f t="shared" ref="AD2544:AD2629" si="8153">IF(O2544="cpv",(T2544*S2544),(T2544/1000*S2544))</f>
        <v>1300</v>
      </c>
      <c r="AE2544" s="597">
        <v>791.93920000000014</v>
      </c>
      <c r="AF2544" s="596">
        <f t="shared" ref="AF2544:AF2629" si="8154">AE2544-AD2544</f>
        <v>-508.06079999999986</v>
      </c>
      <c r="AG2544" s="596">
        <v>0</v>
      </c>
      <c r="AH2544" s="596">
        <f t="shared" ref="AH2544:AH2629" si="8155">AE2544-AB2544-AG2544</f>
        <v>728.15162729380688</v>
      </c>
      <c r="AI2544" s="599">
        <f t="shared" ref="AI2544:AI2629" si="8156">AH2544/AE2544</f>
        <v>0.91945395213901115</v>
      </c>
      <c r="AK2544"/>
    </row>
    <row r="2545" spans="1:37" hidden="1" x14ac:dyDescent="0.25">
      <c r="A2545" s="600" t="s">
        <v>3594</v>
      </c>
      <c r="B2545" s="601">
        <v>2016</v>
      </c>
      <c r="C2545" s="601">
        <v>11</v>
      </c>
      <c r="D2545" s="602" t="s">
        <v>2960</v>
      </c>
      <c r="E2545" s="603">
        <v>42681</v>
      </c>
      <c r="F2545" s="603">
        <v>42735</v>
      </c>
      <c r="G2545" s="604">
        <f t="shared" ca="1" si="8145"/>
        <v>0</v>
      </c>
      <c r="H2545" s="605" t="s">
        <v>54</v>
      </c>
      <c r="I2545" s="605" t="s">
        <v>140</v>
      </c>
      <c r="J2545" s="605" t="s">
        <v>3596</v>
      </c>
      <c r="K2545" s="606" t="str">
        <f t="shared" ca="1" si="8146"/>
        <v>Completed</v>
      </c>
      <c r="L2545" s="601" t="s">
        <v>175</v>
      </c>
      <c r="M2545" s="601" t="s">
        <v>58</v>
      </c>
      <c r="N2545" s="601" t="s">
        <v>59</v>
      </c>
      <c r="O2545" s="601" t="s">
        <v>60</v>
      </c>
      <c r="P2545" s="601" t="s">
        <v>61</v>
      </c>
      <c r="Q2545" s="601" t="s">
        <v>62</v>
      </c>
      <c r="R2545" s="607">
        <v>1</v>
      </c>
      <c r="S2545" s="607">
        <v>1.3</v>
      </c>
      <c r="T2545" s="608">
        <v>300000</v>
      </c>
      <c r="U2545" s="608">
        <v>226407</v>
      </c>
      <c r="V2545" s="606">
        <f t="shared" si="8147"/>
        <v>73593</v>
      </c>
      <c r="W2545" s="606">
        <f t="shared" si="8148"/>
        <v>226407</v>
      </c>
      <c r="X2545" s="608">
        <v>51</v>
      </c>
      <c r="Y2545" s="609">
        <f t="shared" si="8149"/>
        <v>2.2525805297539386E-4</v>
      </c>
      <c r="Z2545" s="610">
        <f t="shared" si="8150"/>
        <v>5.7711588235294125</v>
      </c>
      <c r="AA2545" s="611">
        <f t="shared" si="8151"/>
        <v>300</v>
      </c>
      <c r="AB2545" s="612">
        <v>36.155256156275101</v>
      </c>
      <c r="AC2545" s="611">
        <f t="shared" si="8152"/>
        <v>-263.84474384372493</v>
      </c>
      <c r="AD2545" s="611">
        <f t="shared" si="8153"/>
        <v>390</v>
      </c>
      <c r="AE2545" s="611">
        <f>IF((SUMIF($J$7:$J$1048576,J2545,$U$7:$U$1048576))&gt;(SUMIF($J$7:$J$1048576,J2545,$T$7:$T$1048576)),AD2545,(IF(O2545="cpv",(U2545*S2545),(U2545*S2545/1000))))</f>
        <v>294.32910000000004</v>
      </c>
      <c r="AF2545" s="610">
        <f t="shared" si="8154"/>
        <v>-95.670899999999961</v>
      </c>
      <c r="AG2545" s="610">
        <v>0</v>
      </c>
      <c r="AH2545" s="610">
        <f t="shared" si="8155"/>
        <v>258.17384384372497</v>
      </c>
      <c r="AI2545" s="613">
        <f t="shared" si="8156"/>
        <v>0.87716044333953025</v>
      </c>
      <c r="AK2545"/>
    </row>
    <row r="2546" spans="1:37" hidden="1" x14ac:dyDescent="0.25">
      <c r="A2546" s="600" t="s">
        <v>4105</v>
      </c>
      <c r="B2546" s="601">
        <v>2016</v>
      </c>
      <c r="C2546" s="601">
        <v>11</v>
      </c>
      <c r="D2546" s="602" t="s">
        <v>2960</v>
      </c>
      <c r="E2546" s="603">
        <v>42681</v>
      </c>
      <c r="F2546" s="603">
        <v>42735</v>
      </c>
      <c r="G2546" s="604">
        <f t="shared" ref="G2546:G2549" ca="1" si="8157">IF($N$1&gt;F2546,0,(F2546-$N$1))</f>
        <v>0</v>
      </c>
      <c r="H2546" s="605" t="s">
        <v>54</v>
      </c>
      <c r="I2546" s="605" t="s">
        <v>140</v>
      </c>
      <c r="J2546" s="605" t="s">
        <v>3596</v>
      </c>
      <c r="K2546" s="606" t="str">
        <f t="shared" ref="K2546:K2549" ca="1" si="8158">IF(F2546=0,$L$3,(IF(G2546=0,$L$1,$L$2)))</f>
        <v>Completed</v>
      </c>
      <c r="L2546" s="601" t="s">
        <v>1372</v>
      </c>
      <c r="M2546" s="601" t="s">
        <v>58</v>
      </c>
      <c r="N2546" s="601" t="s">
        <v>59</v>
      </c>
      <c r="O2546" s="601" t="s">
        <v>60</v>
      </c>
      <c r="P2546" s="601" t="s">
        <v>61</v>
      </c>
      <c r="Q2546" s="601" t="s">
        <v>62</v>
      </c>
      <c r="R2546" s="607">
        <v>0</v>
      </c>
      <c r="S2546" s="607">
        <v>1.3</v>
      </c>
      <c r="T2546" s="608">
        <v>0</v>
      </c>
      <c r="U2546" s="608">
        <v>0</v>
      </c>
      <c r="V2546" s="606">
        <v>0</v>
      </c>
      <c r="W2546" s="606">
        <v>0</v>
      </c>
      <c r="X2546" s="608"/>
      <c r="Y2546" s="609" t="e">
        <f t="shared" ref="Y2546:Y2549" si="8159">X2546/U2546</f>
        <v>#DIV/0!</v>
      </c>
      <c r="Z2546" s="610" t="e">
        <f t="shared" ref="Z2546:Z2549" si="8160">AE2546/X2546</f>
        <v>#DIV/0!</v>
      </c>
      <c r="AA2546" s="611">
        <f t="shared" ref="AA2546:AA2549" si="8161">IF(O2546="cpv",(T2546*R2546),(T2546/1000*R2546))</f>
        <v>0</v>
      </c>
      <c r="AB2546" s="612">
        <v>417.07657502370301</v>
      </c>
      <c r="AC2546" s="611">
        <f t="shared" ref="AC2546:AC2549" si="8162">AB2546-AA2546</f>
        <v>417.07657502370301</v>
      </c>
      <c r="AD2546" s="611">
        <f t="shared" ref="AD2546:AD2549" si="8163">IF(O2546="cpv",(T2546*S2546),(T2546/1000*S2546))</f>
        <v>0</v>
      </c>
      <c r="AE2546" s="611">
        <f>IF((SUMIF($J$7:$J$1048576,J2546,$U$7:$U$1048576))&gt;(SUMIF($J$7:$J$1048576,J2546,$T$7:$T$1048576)),AD2546,(IF(O2546="cpv",(U2546*S2546),(U2546*S2546/1000))))</f>
        <v>0</v>
      </c>
      <c r="AF2546" s="610">
        <f t="shared" ref="AF2546:AF2549" si="8164">AE2546-AD2546</f>
        <v>0</v>
      </c>
      <c r="AG2546" s="610">
        <v>0</v>
      </c>
      <c r="AH2546" s="610">
        <f t="shared" ref="AH2546:AH2549" si="8165">AE2546-AB2546-AG2546</f>
        <v>-417.07657502370301</v>
      </c>
      <c r="AI2546" s="613" t="e">
        <f t="shared" ref="AI2546:AI2549" si="8166">AH2546/AE2546</f>
        <v>#DIV/0!</v>
      </c>
      <c r="AK2546"/>
    </row>
    <row r="2547" spans="1:37" hidden="1" x14ac:dyDescent="0.25">
      <c r="A2547" s="600" t="s">
        <v>4106</v>
      </c>
      <c r="B2547" s="601">
        <v>2016</v>
      </c>
      <c r="C2547" s="601">
        <v>11</v>
      </c>
      <c r="D2547" s="602" t="s">
        <v>2960</v>
      </c>
      <c r="E2547" s="603">
        <v>42681</v>
      </c>
      <c r="F2547" s="603">
        <v>42735</v>
      </c>
      <c r="G2547" s="604">
        <f t="shared" ca="1" si="8157"/>
        <v>0</v>
      </c>
      <c r="H2547" s="605" t="s">
        <v>54</v>
      </c>
      <c r="I2547" s="605" t="s">
        <v>140</v>
      </c>
      <c r="J2547" s="605" t="s">
        <v>3596</v>
      </c>
      <c r="K2547" s="606" t="str">
        <f t="shared" ca="1" si="8158"/>
        <v>Completed</v>
      </c>
      <c r="L2547" s="601" t="s">
        <v>2943</v>
      </c>
      <c r="M2547" s="601" t="s">
        <v>58</v>
      </c>
      <c r="N2547" s="601" t="s">
        <v>59</v>
      </c>
      <c r="O2547" s="601" t="s">
        <v>60</v>
      </c>
      <c r="P2547" s="601" t="s">
        <v>61</v>
      </c>
      <c r="Q2547" s="601" t="s">
        <v>62</v>
      </c>
      <c r="R2547" s="607">
        <v>0</v>
      </c>
      <c r="S2547" s="607">
        <v>1.3</v>
      </c>
      <c r="T2547" s="608">
        <v>0</v>
      </c>
      <c r="U2547" s="608">
        <v>0</v>
      </c>
      <c r="V2547" s="606">
        <v>0</v>
      </c>
      <c r="W2547" s="606">
        <v>0</v>
      </c>
      <c r="X2547" s="608"/>
      <c r="Y2547" s="609" t="e">
        <f t="shared" si="8159"/>
        <v>#DIV/0!</v>
      </c>
      <c r="Z2547" s="610" t="e">
        <f t="shared" si="8160"/>
        <v>#DIV/0!</v>
      </c>
      <c r="AA2547" s="611">
        <f t="shared" si="8161"/>
        <v>0</v>
      </c>
      <c r="AB2547" s="612">
        <v>116.32567684676619</v>
      </c>
      <c r="AC2547" s="611">
        <f t="shared" si="8162"/>
        <v>116.32567684676619</v>
      </c>
      <c r="AD2547" s="611">
        <f t="shared" si="8163"/>
        <v>0</v>
      </c>
      <c r="AE2547" s="611">
        <v>0</v>
      </c>
      <c r="AF2547" s="610">
        <f t="shared" si="8164"/>
        <v>0</v>
      </c>
      <c r="AG2547" s="610">
        <v>0</v>
      </c>
      <c r="AH2547" s="610">
        <f t="shared" si="8165"/>
        <v>-116.32567684676619</v>
      </c>
      <c r="AI2547" s="613" t="e">
        <f t="shared" si="8166"/>
        <v>#DIV/0!</v>
      </c>
      <c r="AK2547"/>
    </row>
    <row r="2548" spans="1:37" hidden="1" x14ac:dyDescent="0.25">
      <c r="A2548" s="600" t="s">
        <v>4107</v>
      </c>
      <c r="B2548" s="601">
        <v>2016</v>
      </c>
      <c r="C2548" s="601">
        <v>11</v>
      </c>
      <c r="D2548" s="602" t="s">
        <v>2960</v>
      </c>
      <c r="E2548" s="603">
        <v>42681</v>
      </c>
      <c r="F2548" s="603">
        <v>42735</v>
      </c>
      <c r="G2548" s="604">
        <f t="shared" ca="1" si="8157"/>
        <v>0</v>
      </c>
      <c r="H2548" s="605" t="s">
        <v>54</v>
      </c>
      <c r="I2548" s="605" t="s">
        <v>140</v>
      </c>
      <c r="J2548" s="605" t="s">
        <v>3596</v>
      </c>
      <c r="K2548" s="606" t="str">
        <f t="shared" ca="1" si="8158"/>
        <v>Completed</v>
      </c>
      <c r="L2548" s="601" t="s">
        <v>2917</v>
      </c>
      <c r="M2548" s="601" t="s">
        <v>58</v>
      </c>
      <c r="N2548" s="601" t="s">
        <v>59</v>
      </c>
      <c r="O2548" s="601" t="s">
        <v>60</v>
      </c>
      <c r="P2548" s="601" t="s">
        <v>61</v>
      </c>
      <c r="Q2548" s="601" t="s">
        <v>62</v>
      </c>
      <c r="R2548" s="607">
        <v>0</v>
      </c>
      <c r="S2548" s="607">
        <v>1.3</v>
      </c>
      <c r="T2548" s="608">
        <v>0</v>
      </c>
      <c r="U2548" s="608">
        <v>0</v>
      </c>
      <c r="V2548" s="606">
        <v>0</v>
      </c>
      <c r="W2548" s="606">
        <v>0</v>
      </c>
      <c r="X2548" s="608"/>
      <c r="Y2548" s="609" t="e">
        <f t="shared" si="8159"/>
        <v>#DIV/0!</v>
      </c>
      <c r="Z2548" s="610" t="e">
        <f t="shared" si="8160"/>
        <v>#DIV/0!</v>
      </c>
      <c r="AA2548" s="611">
        <f t="shared" si="8161"/>
        <v>0</v>
      </c>
      <c r="AB2548" s="612">
        <v>79.789431329198464</v>
      </c>
      <c r="AC2548" s="611">
        <f t="shared" si="8162"/>
        <v>79.789431329198464</v>
      </c>
      <c r="AD2548" s="611">
        <f t="shared" si="8163"/>
        <v>0</v>
      </c>
      <c r="AE2548" s="611">
        <v>0</v>
      </c>
      <c r="AF2548" s="610">
        <f t="shared" si="8164"/>
        <v>0</v>
      </c>
      <c r="AG2548" s="610">
        <v>0</v>
      </c>
      <c r="AH2548" s="610">
        <f t="shared" si="8165"/>
        <v>-79.789431329198464</v>
      </c>
      <c r="AI2548" s="613" t="e">
        <f t="shared" si="8166"/>
        <v>#DIV/0!</v>
      </c>
      <c r="AK2548"/>
    </row>
    <row r="2549" spans="1:37" hidden="1" x14ac:dyDescent="0.25">
      <c r="A2549" s="600" t="s">
        <v>4108</v>
      </c>
      <c r="B2549" s="601">
        <v>2016</v>
      </c>
      <c r="C2549" s="601">
        <v>11</v>
      </c>
      <c r="D2549" s="602" t="s">
        <v>2960</v>
      </c>
      <c r="E2549" s="603">
        <v>42681</v>
      </c>
      <c r="F2549" s="603">
        <v>42735</v>
      </c>
      <c r="G2549" s="604">
        <f t="shared" ca="1" si="8157"/>
        <v>0</v>
      </c>
      <c r="H2549" s="605" t="s">
        <v>54</v>
      </c>
      <c r="I2549" s="605" t="s">
        <v>140</v>
      </c>
      <c r="J2549" s="605" t="s">
        <v>3596</v>
      </c>
      <c r="K2549" s="606" t="str">
        <f t="shared" ca="1" si="8158"/>
        <v>Completed</v>
      </c>
      <c r="L2549" s="601" t="s">
        <v>2914</v>
      </c>
      <c r="M2549" s="601" t="s">
        <v>58</v>
      </c>
      <c r="N2549" s="601" t="s">
        <v>59</v>
      </c>
      <c r="O2549" s="601" t="s">
        <v>60</v>
      </c>
      <c r="P2549" s="601" t="s">
        <v>61</v>
      </c>
      <c r="Q2549" s="601" t="s">
        <v>62</v>
      </c>
      <c r="R2549" s="607">
        <v>0</v>
      </c>
      <c r="S2549" s="607">
        <v>1.3</v>
      </c>
      <c r="T2549" s="608">
        <v>0</v>
      </c>
      <c r="U2549" s="608">
        <v>0</v>
      </c>
      <c r="V2549" s="606">
        <v>0</v>
      </c>
      <c r="W2549" s="606">
        <v>0</v>
      </c>
      <c r="X2549" s="608"/>
      <c r="Y2549" s="609" t="e">
        <f t="shared" si="8159"/>
        <v>#DIV/0!</v>
      </c>
      <c r="Z2549" s="610" t="e">
        <f t="shared" si="8160"/>
        <v>#DIV/0!</v>
      </c>
      <c r="AA2549" s="611">
        <f t="shared" si="8161"/>
        <v>0</v>
      </c>
      <c r="AB2549" s="612">
        <v>498.68394580749032</v>
      </c>
      <c r="AC2549" s="611">
        <f t="shared" si="8162"/>
        <v>498.68394580749032</v>
      </c>
      <c r="AD2549" s="611">
        <f t="shared" si="8163"/>
        <v>0</v>
      </c>
      <c r="AE2549" s="611">
        <v>0</v>
      </c>
      <c r="AF2549" s="610">
        <f t="shared" si="8164"/>
        <v>0</v>
      </c>
      <c r="AG2549" s="610">
        <v>0</v>
      </c>
      <c r="AH2549" s="610">
        <f t="shared" si="8165"/>
        <v>-498.68394580749032</v>
      </c>
      <c r="AI2549" s="613" t="e">
        <f t="shared" si="8166"/>
        <v>#DIV/0!</v>
      </c>
      <c r="AK2549"/>
    </row>
    <row r="2550" spans="1:37" ht="15.75" hidden="1" thickBot="1" x14ac:dyDescent="0.3">
      <c r="A2550" s="628" t="s">
        <v>3595</v>
      </c>
      <c r="B2550" s="629">
        <v>2016</v>
      </c>
      <c r="C2550" s="629">
        <v>11</v>
      </c>
      <c r="D2550" s="630" t="s">
        <v>2960</v>
      </c>
      <c r="E2550" s="631">
        <v>42681</v>
      </c>
      <c r="F2550" s="631">
        <v>42735</v>
      </c>
      <c r="G2550" s="632">
        <f t="shared" ca="1" si="8145"/>
        <v>0</v>
      </c>
      <c r="H2550" s="633" t="s">
        <v>54</v>
      </c>
      <c r="I2550" s="633" t="s">
        <v>140</v>
      </c>
      <c r="J2550" s="633" t="s">
        <v>3596</v>
      </c>
      <c r="K2550" s="634" t="str">
        <f t="shared" ca="1" si="8146"/>
        <v>Completed</v>
      </c>
      <c r="L2550" s="629" t="s">
        <v>1773</v>
      </c>
      <c r="M2550" s="629" t="s">
        <v>58</v>
      </c>
      <c r="N2550" s="629" t="s">
        <v>59</v>
      </c>
      <c r="O2550" s="629" t="s">
        <v>60</v>
      </c>
      <c r="P2550" s="629" t="s">
        <v>61</v>
      </c>
      <c r="Q2550" s="629" t="s">
        <v>62</v>
      </c>
      <c r="R2550" s="635">
        <v>0.35</v>
      </c>
      <c r="S2550" s="635">
        <v>1.3</v>
      </c>
      <c r="T2550" s="636">
        <v>700000</v>
      </c>
      <c r="U2550" s="636">
        <v>644918</v>
      </c>
      <c r="V2550" s="634">
        <f t="shared" si="8147"/>
        <v>55082</v>
      </c>
      <c r="W2550" s="634">
        <f t="shared" si="8148"/>
        <v>644918</v>
      </c>
      <c r="X2550" s="636">
        <v>2109</v>
      </c>
      <c r="Y2550" s="637">
        <f t="shared" si="8149"/>
        <v>3.2701831860794707E-3</v>
      </c>
      <c r="Z2550" s="638">
        <f t="shared" si="8150"/>
        <v>0.39753124703651022</v>
      </c>
      <c r="AA2550" s="639">
        <f t="shared" si="8151"/>
        <v>244.99999999999997</v>
      </c>
      <c r="AB2550" s="640">
        <f t="shared" ref="AB2550:AB2629" si="8167">IF(O2550="cpv",(IF(V2550&gt;0,U2550*R2550,AA2550)),(IF(V2550&gt;0,U2550/1000*R2550,AA2550)))</f>
        <v>225.72129999999999</v>
      </c>
      <c r="AC2550" s="639">
        <f t="shared" si="8152"/>
        <v>-19.278699999999986</v>
      </c>
      <c r="AD2550" s="639">
        <f t="shared" si="8153"/>
        <v>910</v>
      </c>
      <c r="AE2550" s="639">
        <f>IF((SUMIF($J$7:$J$1048576,J2550,$U$7:$U$1048576))&gt;(SUMIF($J$7:$J$1048576,J2550,$T$7:$T$1048576)),AD2550,(IF(O2550="cpv",(U2550*S2550),(U2550*S2550/1000))))</f>
        <v>838.39340000000004</v>
      </c>
      <c r="AF2550" s="638">
        <f t="shared" si="8154"/>
        <v>-71.606599999999958</v>
      </c>
      <c r="AG2550" s="638">
        <v>0</v>
      </c>
      <c r="AH2550" s="638">
        <f t="shared" si="8155"/>
        <v>612.6721</v>
      </c>
      <c r="AI2550" s="641">
        <f t="shared" si="8156"/>
        <v>0.73076923076923073</v>
      </c>
      <c r="AK2550"/>
    </row>
    <row r="2551" spans="1:37" hidden="1" x14ac:dyDescent="0.25">
      <c r="A2551" s="586" t="s">
        <v>3597</v>
      </c>
      <c r="B2551" s="587">
        <v>2016</v>
      </c>
      <c r="C2551" s="587">
        <v>11</v>
      </c>
      <c r="D2551" s="588" t="s">
        <v>2960</v>
      </c>
      <c r="E2551" s="589">
        <v>42681</v>
      </c>
      <c r="F2551" s="589">
        <v>42689</v>
      </c>
      <c r="G2551" s="590">
        <f t="shared" ca="1" si="8145"/>
        <v>0</v>
      </c>
      <c r="H2551" s="591" t="s">
        <v>74</v>
      </c>
      <c r="I2551" s="591" t="s">
        <v>940</v>
      </c>
      <c r="J2551" s="591" t="s">
        <v>3601</v>
      </c>
      <c r="K2551" s="592" t="str">
        <f t="shared" ca="1" si="8146"/>
        <v>Completed</v>
      </c>
      <c r="L2551" s="587" t="s">
        <v>175</v>
      </c>
      <c r="M2551" s="587" t="s">
        <v>58</v>
      </c>
      <c r="N2551" s="587" t="s">
        <v>59</v>
      </c>
      <c r="O2551" s="587" t="s">
        <v>60</v>
      </c>
      <c r="P2551" s="587" t="s">
        <v>61</v>
      </c>
      <c r="Q2551" s="587" t="s">
        <v>62</v>
      </c>
      <c r="R2551" s="593">
        <v>1</v>
      </c>
      <c r="S2551" s="593">
        <v>1.8</v>
      </c>
      <c r="T2551" s="594">
        <v>600000</v>
      </c>
      <c r="U2551" s="594">
        <v>700002</v>
      </c>
      <c r="V2551" s="592">
        <f t="shared" si="8147"/>
        <v>0</v>
      </c>
      <c r="W2551" s="592">
        <f t="shared" si="8148"/>
        <v>600000</v>
      </c>
      <c r="X2551" s="594">
        <v>89</v>
      </c>
      <c r="Y2551" s="595">
        <f t="shared" si="8149"/>
        <v>1.2714249387858891E-4</v>
      </c>
      <c r="Z2551" s="596">
        <f t="shared" si="8150"/>
        <v>12.134831460674157</v>
      </c>
      <c r="AA2551" s="597">
        <f t="shared" si="8151"/>
        <v>600</v>
      </c>
      <c r="AB2551" s="598">
        <v>187.83485920576399</v>
      </c>
      <c r="AC2551" s="597">
        <f t="shared" si="8152"/>
        <v>-412.16514079423598</v>
      </c>
      <c r="AD2551" s="597">
        <f t="shared" si="8153"/>
        <v>1080</v>
      </c>
      <c r="AE2551" s="597">
        <f>IF((SUMIF($J$7:$J$1048576,J2551,$U$7:$U$1048576))&gt;(SUMIF($J$7:$J$1048576,J2551,$T$7:$T$1048576)),AD2551,(IF(O2551="cpv",(U2551*S2551),(U2551*S2551/1000))))</f>
        <v>1080</v>
      </c>
      <c r="AF2551" s="596">
        <f t="shared" si="8154"/>
        <v>0</v>
      </c>
      <c r="AG2551" s="596">
        <v>0</v>
      </c>
      <c r="AH2551" s="596">
        <f t="shared" si="8155"/>
        <v>892.16514079423598</v>
      </c>
      <c r="AI2551" s="599">
        <f t="shared" si="8156"/>
        <v>0.82607883406873706</v>
      </c>
      <c r="AK2551"/>
    </row>
    <row r="2552" spans="1:37" hidden="1" x14ac:dyDescent="0.25">
      <c r="A2552" s="600" t="s">
        <v>4109</v>
      </c>
      <c r="B2552" s="601">
        <v>2016</v>
      </c>
      <c r="C2552" s="601">
        <v>11</v>
      </c>
      <c r="D2552" s="602" t="s">
        <v>2960</v>
      </c>
      <c r="E2552" s="603">
        <v>42681</v>
      </c>
      <c r="F2552" s="603">
        <v>42689</v>
      </c>
      <c r="G2552" s="604">
        <f t="shared" ref="G2552:G2555" ca="1" si="8168">IF($N$1&gt;F2552,0,(F2552-$N$1))</f>
        <v>0</v>
      </c>
      <c r="H2552" s="605" t="s">
        <v>74</v>
      </c>
      <c r="I2552" s="605" t="s">
        <v>940</v>
      </c>
      <c r="J2552" s="605" t="s">
        <v>3601</v>
      </c>
      <c r="K2552" s="606" t="str">
        <f t="shared" ref="K2552:K2555" ca="1" si="8169">IF(F2552=0,$L$3,(IF(G2552=0,$L$1,$L$2)))</f>
        <v>Completed</v>
      </c>
      <c r="L2552" s="601" t="s">
        <v>1372</v>
      </c>
      <c r="M2552" s="601" t="s">
        <v>58</v>
      </c>
      <c r="N2552" s="601" t="s">
        <v>59</v>
      </c>
      <c r="O2552" s="601" t="s">
        <v>60</v>
      </c>
      <c r="P2552" s="601" t="s">
        <v>61</v>
      </c>
      <c r="Q2552" s="601" t="s">
        <v>62</v>
      </c>
      <c r="R2552" s="607">
        <v>0</v>
      </c>
      <c r="S2552" s="607">
        <v>1.8</v>
      </c>
      <c r="T2552" s="608">
        <v>0</v>
      </c>
      <c r="U2552" s="608">
        <v>0</v>
      </c>
      <c r="V2552" s="606">
        <v>0</v>
      </c>
      <c r="W2552" s="606">
        <v>0</v>
      </c>
      <c r="X2552" s="608"/>
      <c r="Y2552" s="609" t="e">
        <f t="shared" ref="Y2552:Y2555" si="8170">X2552/U2552</f>
        <v>#DIV/0!</v>
      </c>
      <c r="Z2552" s="610" t="e">
        <f t="shared" ref="Z2552:Z2555" si="8171">AE2552/X2552</f>
        <v>#DIV/0!</v>
      </c>
      <c r="AA2552" s="611">
        <f t="shared" ref="AA2552:AA2555" si="8172">IF(O2552="cpv",(T2552*R2552),(T2552/1000*R2552))</f>
        <v>0</v>
      </c>
      <c r="AB2552" s="612">
        <v>493.87507274977298</v>
      </c>
      <c r="AC2552" s="611">
        <f t="shared" ref="AC2552:AC2555" si="8173">AB2552-AA2552</f>
        <v>493.87507274977298</v>
      </c>
      <c r="AD2552" s="611">
        <f t="shared" ref="AD2552:AD2555" si="8174">IF(O2552="cpv",(T2552*S2552),(T2552/1000*S2552))</f>
        <v>0</v>
      </c>
      <c r="AE2552" s="611">
        <f>IF((SUMIF($J$7:$J$1048576,J2552,$U$7:$U$1048576))&gt;(SUMIF($J$7:$J$1048576,J2552,$T$7:$T$1048576)),AD2552,(IF(O2552="cpv",(U2552*S2552),(U2552*S2552/1000))))</f>
        <v>0</v>
      </c>
      <c r="AF2552" s="610">
        <f t="shared" ref="AF2552:AF2555" si="8175">AE2552-AD2552</f>
        <v>0</v>
      </c>
      <c r="AG2552" s="610">
        <v>0</v>
      </c>
      <c r="AH2552" s="610">
        <f t="shared" ref="AH2552:AH2555" si="8176">AE2552-AB2552-AG2552</f>
        <v>-493.87507274977298</v>
      </c>
      <c r="AI2552" s="613" t="e">
        <f t="shared" ref="AI2552:AI2555" si="8177">AH2552/AE2552</f>
        <v>#DIV/0!</v>
      </c>
      <c r="AK2552"/>
    </row>
    <row r="2553" spans="1:37" hidden="1" x14ac:dyDescent="0.25">
      <c r="A2553" s="600" t="s">
        <v>4110</v>
      </c>
      <c r="B2553" s="601">
        <v>2016</v>
      </c>
      <c r="C2553" s="601">
        <v>11</v>
      </c>
      <c r="D2553" s="602" t="s">
        <v>2960</v>
      </c>
      <c r="E2553" s="603">
        <v>42681</v>
      </c>
      <c r="F2553" s="603">
        <v>42689</v>
      </c>
      <c r="G2553" s="604">
        <f t="shared" ca="1" si="8168"/>
        <v>0</v>
      </c>
      <c r="H2553" s="605" t="s">
        <v>74</v>
      </c>
      <c r="I2553" s="605" t="s">
        <v>940</v>
      </c>
      <c r="J2553" s="605" t="s">
        <v>3601</v>
      </c>
      <c r="K2553" s="606" t="str">
        <f t="shared" ca="1" si="8169"/>
        <v>Completed</v>
      </c>
      <c r="L2553" s="601" t="s">
        <v>2943</v>
      </c>
      <c r="M2553" s="601" t="s">
        <v>58</v>
      </c>
      <c r="N2553" s="601" t="s">
        <v>59</v>
      </c>
      <c r="O2553" s="601" t="s">
        <v>60</v>
      </c>
      <c r="P2553" s="601" t="s">
        <v>61</v>
      </c>
      <c r="Q2553" s="601" t="s">
        <v>62</v>
      </c>
      <c r="R2553" s="607">
        <v>0</v>
      </c>
      <c r="S2553" s="607">
        <v>1.8</v>
      </c>
      <c r="T2553" s="608">
        <v>0</v>
      </c>
      <c r="U2553" s="608">
        <v>0</v>
      </c>
      <c r="V2553" s="606">
        <v>0</v>
      </c>
      <c r="W2553" s="606">
        <v>0</v>
      </c>
      <c r="X2553" s="608"/>
      <c r="Y2553" s="609" t="e">
        <f t="shared" si="8170"/>
        <v>#DIV/0!</v>
      </c>
      <c r="Z2553" s="610" t="e">
        <f t="shared" si="8171"/>
        <v>#DIV/0!</v>
      </c>
      <c r="AA2553" s="611">
        <f t="shared" si="8172"/>
        <v>0</v>
      </c>
      <c r="AB2553" s="612">
        <v>83.068815551226749</v>
      </c>
      <c r="AC2553" s="611">
        <f t="shared" si="8173"/>
        <v>83.068815551226749</v>
      </c>
      <c r="AD2553" s="611">
        <f t="shared" si="8174"/>
        <v>0</v>
      </c>
      <c r="AE2553" s="611">
        <v>0</v>
      </c>
      <c r="AF2553" s="610">
        <f t="shared" si="8175"/>
        <v>0</v>
      </c>
      <c r="AG2553" s="610">
        <v>0</v>
      </c>
      <c r="AH2553" s="610">
        <f t="shared" si="8176"/>
        <v>-83.068815551226749</v>
      </c>
      <c r="AI2553" s="613" t="e">
        <f t="shared" si="8177"/>
        <v>#DIV/0!</v>
      </c>
      <c r="AK2553"/>
    </row>
    <row r="2554" spans="1:37" hidden="1" x14ac:dyDescent="0.25">
      <c r="A2554" s="600" t="s">
        <v>4111</v>
      </c>
      <c r="B2554" s="601">
        <v>2016</v>
      </c>
      <c r="C2554" s="601">
        <v>11</v>
      </c>
      <c r="D2554" s="602" t="s">
        <v>2960</v>
      </c>
      <c r="E2554" s="603">
        <v>42681</v>
      </c>
      <c r="F2554" s="603">
        <v>42689</v>
      </c>
      <c r="G2554" s="604">
        <f t="shared" ca="1" si="8168"/>
        <v>0</v>
      </c>
      <c r="H2554" s="605" t="s">
        <v>74</v>
      </c>
      <c r="I2554" s="605" t="s">
        <v>940</v>
      </c>
      <c r="J2554" s="605" t="s">
        <v>3601</v>
      </c>
      <c r="K2554" s="606" t="str">
        <f t="shared" ca="1" si="8169"/>
        <v>Completed</v>
      </c>
      <c r="L2554" s="601" t="s">
        <v>2917</v>
      </c>
      <c r="M2554" s="601" t="s">
        <v>58</v>
      </c>
      <c r="N2554" s="601" t="s">
        <v>59</v>
      </c>
      <c r="O2554" s="601" t="s">
        <v>60</v>
      </c>
      <c r="P2554" s="601" t="s">
        <v>61</v>
      </c>
      <c r="Q2554" s="601" t="s">
        <v>62</v>
      </c>
      <c r="R2554" s="607">
        <v>0</v>
      </c>
      <c r="S2554" s="607">
        <v>1.8</v>
      </c>
      <c r="T2554" s="608">
        <v>0</v>
      </c>
      <c r="U2554" s="608">
        <v>0</v>
      </c>
      <c r="V2554" s="606">
        <v>0</v>
      </c>
      <c r="W2554" s="606">
        <v>0</v>
      </c>
      <c r="X2554" s="608"/>
      <c r="Y2554" s="609" t="e">
        <f t="shared" si="8170"/>
        <v>#DIV/0!</v>
      </c>
      <c r="Z2554" s="610" t="e">
        <f t="shared" si="8171"/>
        <v>#DIV/0!</v>
      </c>
      <c r="AA2554" s="611">
        <f t="shared" si="8172"/>
        <v>0</v>
      </c>
      <c r="AB2554" s="612">
        <v>56.978078560878942</v>
      </c>
      <c r="AC2554" s="611">
        <f t="shared" si="8173"/>
        <v>56.978078560878942</v>
      </c>
      <c r="AD2554" s="611">
        <f t="shared" si="8174"/>
        <v>0</v>
      </c>
      <c r="AE2554" s="611">
        <v>0</v>
      </c>
      <c r="AF2554" s="610">
        <f t="shared" si="8175"/>
        <v>0</v>
      </c>
      <c r="AG2554" s="610">
        <v>0</v>
      </c>
      <c r="AH2554" s="610">
        <f t="shared" si="8176"/>
        <v>-56.978078560878942</v>
      </c>
      <c r="AI2554" s="613" t="e">
        <f t="shared" si="8177"/>
        <v>#DIV/0!</v>
      </c>
      <c r="AK2554"/>
    </row>
    <row r="2555" spans="1:37" hidden="1" x14ac:dyDescent="0.25">
      <c r="A2555" s="600" t="s">
        <v>4112</v>
      </c>
      <c r="B2555" s="601">
        <v>2016</v>
      </c>
      <c r="C2555" s="601">
        <v>11</v>
      </c>
      <c r="D2555" s="602" t="s">
        <v>2960</v>
      </c>
      <c r="E2555" s="603">
        <v>42681</v>
      </c>
      <c r="F2555" s="603">
        <v>42689</v>
      </c>
      <c r="G2555" s="604">
        <f t="shared" ca="1" si="8168"/>
        <v>0</v>
      </c>
      <c r="H2555" s="605" t="s">
        <v>74</v>
      </c>
      <c r="I2555" s="605" t="s">
        <v>940</v>
      </c>
      <c r="J2555" s="605" t="s">
        <v>3601</v>
      </c>
      <c r="K2555" s="606" t="str">
        <f t="shared" ca="1" si="8169"/>
        <v>Completed</v>
      </c>
      <c r="L2555" s="601" t="s">
        <v>2914</v>
      </c>
      <c r="M2555" s="601" t="s">
        <v>58</v>
      </c>
      <c r="N2555" s="601" t="s">
        <v>59</v>
      </c>
      <c r="O2555" s="601" t="s">
        <v>60</v>
      </c>
      <c r="P2555" s="601" t="s">
        <v>61</v>
      </c>
      <c r="Q2555" s="601" t="s">
        <v>62</v>
      </c>
      <c r="R2555" s="607">
        <v>0</v>
      </c>
      <c r="S2555" s="607">
        <v>1.8</v>
      </c>
      <c r="T2555" s="608">
        <v>0</v>
      </c>
      <c r="U2555" s="608">
        <v>0</v>
      </c>
      <c r="V2555" s="606">
        <v>0</v>
      </c>
      <c r="W2555" s="606">
        <v>0</v>
      </c>
      <c r="X2555" s="608"/>
      <c r="Y2555" s="609" t="e">
        <f t="shared" si="8170"/>
        <v>#DIV/0!</v>
      </c>
      <c r="Z2555" s="610" t="e">
        <f t="shared" si="8171"/>
        <v>#DIV/0!</v>
      </c>
      <c r="AA2555" s="611">
        <f t="shared" si="8172"/>
        <v>0</v>
      </c>
      <c r="AB2555" s="612">
        <v>356.11299100549331</v>
      </c>
      <c r="AC2555" s="611">
        <f t="shared" si="8173"/>
        <v>356.11299100549331</v>
      </c>
      <c r="AD2555" s="611">
        <f t="shared" si="8174"/>
        <v>0</v>
      </c>
      <c r="AE2555" s="611">
        <v>0</v>
      </c>
      <c r="AF2555" s="610">
        <f t="shared" si="8175"/>
        <v>0</v>
      </c>
      <c r="AG2555" s="610">
        <v>0</v>
      </c>
      <c r="AH2555" s="610">
        <f t="shared" si="8176"/>
        <v>-356.11299100549331</v>
      </c>
      <c r="AI2555" s="613" t="e">
        <f t="shared" si="8177"/>
        <v>#DIV/0!</v>
      </c>
      <c r="AK2555"/>
    </row>
    <row r="2556" spans="1:37" hidden="1" x14ac:dyDescent="0.25">
      <c r="A2556" s="600" t="s">
        <v>3598</v>
      </c>
      <c r="B2556" s="601">
        <v>2016</v>
      </c>
      <c r="C2556" s="601">
        <v>11</v>
      </c>
      <c r="D2556" s="602" t="s">
        <v>2960</v>
      </c>
      <c r="E2556" s="603">
        <v>42681</v>
      </c>
      <c r="F2556" s="603">
        <v>42689</v>
      </c>
      <c r="G2556" s="604">
        <f t="shared" ca="1" si="8145"/>
        <v>0</v>
      </c>
      <c r="H2556" s="605" t="s">
        <v>74</v>
      </c>
      <c r="I2556" s="605" t="s">
        <v>940</v>
      </c>
      <c r="J2556" s="605" t="s">
        <v>3601</v>
      </c>
      <c r="K2556" s="606" t="str">
        <f t="shared" ca="1" si="8146"/>
        <v>Completed</v>
      </c>
      <c r="L2556" s="601" t="s">
        <v>57</v>
      </c>
      <c r="M2556" s="601" t="s">
        <v>58</v>
      </c>
      <c r="N2556" s="601" t="s">
        <v>59</v>
      </c>
      <c r="O2556" s="601" t="s">
        <v>60</v>
      </c>
      <c r="P2556" s="601" t="s">
        <v>61</v>
      </c>
      <c r="Q2556" s="601" t="s">
        <v>62</v>
      </c>
      <c r="R2556" s="607">
        <v>0.5</v>
      </c>
      <c r="S2556" s="607">
        <v>1.8</v>
      </c>
      <c r="T2556" s="608">
        <v>500000</v>
      </c>
      <c r="U2556" s="608">
        <v>500264</v>
      </c>
      <c r="V2556" s="606">
        <f t="shared" si="8147"/>
        <v>0</v>
      </c>
      <c r="W2556" s="606">
        <f t="shared" si="8148"/>
        <v>500000</v>
      </c>
      <c r="X2556" s="608">
        <v>103</v>
      </c>
      <c r="Y2556" s="609">
        <f t="shared" si="8149"/>
        <v>2.0589128939919722E-4</v>
      </c>
      <c r="Z2556" s="610">
        <f t="shared" si="8150"/>
        <v>8.7378640776699026</v>
      </c>
      <c r="AA2556" s="611">
        <f t="shared" si="8151"/>
        <v>250</v>
      </c>
      <c r="AB2556" s="612">
        <f t="shared" si="8167"/>
        <v>250</v>
      </c>
      <c r="AC2556" s="611">
        <f t="shared" si="8152"/>
        <v>0</v>
      </c>
      <c r="AD2556" s="611">
        <f t="shared" si="8153"/>
        <v>900</v>
      </c>
      <c r="AE2556" s="611">
        <f>IF((SUMIF($J$7:$J$1048576,J2556,$U$7:$U$1048576))&gt;(SUMIF($J$7:$J$1048576,J2556,$T$7:$T$1048576)),AD2556,(IF(O2556="cpv",(U2556*S2556),(U2556*S2556/1000))))</f>
        <v>900</v>
      </c>
      <c r="AF2556" s="610">
        <f t="shared" si="8154"/>
        <v>0</v>
      </c>
      <c r="AG2556" s="610">
        <v>0</v>
      </c>
      <c r="AH2556" s="610">
        <f t="shared" si="8155"/>
        <v>650</v>
      </c>
      <c r="AI2556" s="613">
        <f t="shared" si="8156"/>
        <v>0.72222222222222221</v>
      </c>
      <c r="AK2556"/>
    </row>
    <row r="2557" spans="1:37" hidden="1" x14ac:dyDescent="0.25">
      <c r="A2557" s="600" t="s">
        <v>3599</v>
      </c>
      <c r="B2557" s="601">
        <v>2016</v>
      </c>
      <c r="C2557" s="601">
        <v>11</v>
      </c>
      <c r="D2557" s="602" t="s">
        <v>2960</v>
      </c>
      <c r="E2557" s="603">
        <v>42681</v>
      </c>
      <c r="F2557" s="603">
        <v>42689</v>
      </c>
      <c r="G2557" s="604">
        <f t="shared" ca="1" si="8145"/>
        <v>0</v>
      </c>
      <c r="H2557" s="605" t="s">
        <v>74</v>
      </c>
      <c r="I2557" s="605" t="s">
        <v>940</v>
      </c>
      <c r="J2557" s="605" t="s">
        <v>3601</v>
      </c>
      <c r="K2557" s="606" t="str">
        <f t="shared" ca="1" si="8146"/>
        <v>Completed</v>
      </c>
      <c r="L2557" s="601" t="s">
        <v>1773</v>
      </c>
      <c r="M2557" s="601" t="s">
        <v>58</v>
      </c>
      <c r="N2557" s="601" t="s">
        <v>59</v>
      </c>
      <c r="O2557" s="601" t="s">
        <v>60</v>
      </c>
      <c r="P2557" s="601" t="s">
        <v>61</v>
      </c>
      <c r="Q2557" s="601" t="s">
        <v>62</v>
      </c>
      <c r="R2557" s="607">
        <v>0.35</v>
      </c>
      <c r="S2557" s="607">
        <v>1.8</v>
      </c>
      <c r="T2557" s="608">
        <v>350000</v>
      </c>
      <c r="U2557" s="608">
        <v>350070</v>
      </c>
      <c r="V2557" s="606">
        <f t="shared" si="8147"/>
        <v>0</v>
      </c>
      <c r="W2557" s="606">
        <f t="shared" si="8148"/>
        <v>350000</v>
      </c>
      <c r="X2557" s="608">
        <v>571</v>
      </c>
      <c r="Y2557" s="609">
        <f t="shared" si="8149"/>
        <v>1.6311023509583797E-3</v>
      </c>
      <c r="Z2557" s="610">
        <f t="shared" si="8150"/>
        <v>1.1033274956217163</v>
      </c>
      <c r="AA2557" s="611">
        <f t="shared" si="8151"/>
        <v>122.49999999999999</v>
      </c>
      <c r="AB2557" s="612">
        <f t="shared" si="8167"/>
        <v>122.49999999999999</v>
      </c>
      <c r="AC2557" s="611">
        <f t="shared" si="8152"/>
        <v>0</v>
      </c>
      <c r="AD2557" s="611">
        <f t="shared" si="8153"/>
        <v>630</v>
      </c>
      <c r="AE2557" s="611">
        <f>IF((SUMIF($J$7:$J$1048576,J2557,$U$7:$U$1048576))&gt;(SUMIF($J$7:$J$1048576,J2557,$T$7:$T$1048576)),AD2557,(IF(O2557="cpv",(U2557*S2557),(U2557*S2557/1000))))</f>
        <v>630</v>
      </c>
      <c r="AF2557" s="610">
        <f t="shared" si="8154"/>
        <v>0</v>
      </c>
      <c r="AG2557" s="610">
        <v>0</v>
      </c>
      <c r="AH2557" s="610">
        <f t="shared" si="8155"/>
        <v>507.5</v>
      </c>
      <c r="AI2557" s="613">
        <f t="shared" si="8156"/>
        <v>0.80555555555555558</v>
      </c>
      <c r="AK2557"/>
    </row>
    <row r="2558" spans="1:37" ht="15.75" hidden="1" thickBot="1" x14ac:dyDescent="0.3">
      <c r="A2558" s="628" t="s">
        <v>3600</v>
      </c>
      <c r="B2558" s="629">
        <v>2016</v>
      </c>
      <c r="C2558" s="629">
        <v>11</v>
      </c>
      <c r="D2558" s="630" t="s">
        <v>2960</v>
      </c>
      <c r="E2558" s="631">
        <v>42681</v>
      </c>
      <c r="F2558" s="631">
        <v>42689</v>
      </c>
      <c r="G2558" s="632">
        <f t="shared" ca="1" si="8145"/>
        <v>0</v>
      </c>
      <c r="H2558" s="633" t="s">
        <v>74</v>
      </c>
      <c r="I2558" s="633" t="s">
        <v>940</v>
      </c>
      <c r="J2558" s="633" t="s">
        <v>3601</v>
      </c>
      <c r="K2558" s="634" t="str">
        <f t="shared" ca="1" si="8146"/>
        <v>Completed</v>
      </c>
      <c r="L2558" s="629" t="s">
        <v>2386</v>
      </c>
      <c r="M2558" s="629" t="s">
        <v>58</v>
      </c>
      <c r="N2558" s="629" t="s">
        <v>59</v>
      </c>
      <c r="O2558" s="629" t="s">
        <v>60</v>
      </c>
      <c r="P2558" s="629" t="s">
        <v>61</v>
      </c>
      <c r="Q2558" s="629" t="s">
        <v>62</v>
      </c>
      <c r="R2558" s="635">
        <v>0.3</v>
      </c>
      <c r="S2558" s="635">
        <v>1.8</v>
      </c>
      <c r="T2558" s="636">
        <v>850000</v>
      </c>
      <c r="U2558" s="636">
        <v>950060</v>
      </c>
      <c r="V2558" s="634">
        <f t="shared" si="8147"/>
        <v>0</v>
      </c>
      <c r="W2558" s="634">
        <f t="shared" si="8148"/>
        <v>850000</v>
      </c>
      <c r="X2558" s="636">
        <v>143</v>
      </c>
      <c r="Y2558" s="637">
        <f t="shared" si="8149"/>
        <v>1.5051680946466539E-4</v>
      </c>
      <c r="Z2558" s="638">
        <f t="shared" si="8150"/>
        <v>13.221767832167833</v>
      </c>
      <c r="AA2558" s="639">
        <f t="shared" si="8151"/>
        <v>255</v>
      </c>
      <c r="AB2558" s="640">
        <f t="shared" si="8167"/>
        <v>255</v>
      </c>
      <c r="AC2558" s="639">
        <f t="shared" si="8152"/>
        <v>0</v>
      </c>
      <c r="AD2558" s="639">
        <f t="shared" si="8153"/>
        <v>1530</v>
      </c>
      <c r="AE2558" s="639">
        <v>1890.7128000000002</v>
      </c>
      <c r="AF2558" s="638">
        <f t="shared" si="8154"/>
        <v>360.71280000000024</v>
      </c>
      <c r="AG2558" s="638">
        <v>0</v>
      </c>
      <c r="AH2558" s="638">
        <f t="shared" si="8155"/>
        <v>1635.7128000000002</v>
      </c>
      <c r="AI2558" s="641">
        <f t="shared" si="8156"/>
        <v>0.86513023024967095</v>
      </c>
      <c r="AK2558"/>
    </row>
    <row r="2559" spans="1:37" hidden="1" x14ac:dyDescent="0.25">
      <c r="A2559" s="586" t="s">
        <v>3602</v>
      </c>
      <c r="B2559" s="587">
        <v>2016</v>
      </c>
      <c r="C2559" s="587">
        <v>11</v>
      </c>
      <c r="D2559" s="588" t="s">
        <v>2960</v>
      </c>
      <c r="E2559" s="589">
        <v>42682</v>
      </c>
      <c r="F2559" s="589">
        <v>42702</v>
      </c>
      <c r="G2559" s="590">
        <f t="shared" ca="1" si="8145"/>
        <v>0</v>
      </c>
      <c r="H2559" s="591" t="s">
        <v>84</v>
      </c>
      <c r="I2559" s="591" t="s">
        <v>170</v>
      </c>
      <c r="J2559" s="591" t="s">
        <v>3841</v>
      </c>
      <c r="K2559" s="592" t="str">
        <f t="shared" ca="1" si="8146"/>
        <v>Completed</v>
      </c>
      <c r="L2559" s="587" t="s">
        <v>175</v>
      </c>
      <c r="M2559" s="587" t="s">
        <v>58</v>
      </c>
      <c r="N2559" s="587" t="s">
        <v>59</v>
      </c>
      <c r="O2559" s="587" t="s">
        <v>60</v>
      </c>
      <c r="P2559" s="587" t="s">
        <v>61</v>
      </c>
      <c r="Q2559" s="587" t="s">
        <v>62</v>
      </c>
      <c r="R2559" s="593">
        <v>1</v>
      </c>
      <c r="S2559" s="593">
        <v>2</v>
      </c>
      <c r="T2559" s="594">
        <v>1000000</v>
      </c>
      <c r="U2559" s="594">
        <v>1000066</v>
      </c>
      <c r="V2559" s="592">
        <f t="shared" si="8147"/>
        <v>0</v>
      </c>
      <c r="W2559" s="592">
        <f t="shared" si="8148"/>
        <v>1000000</v>
      </c>
      <c r="X2559" s="594">
        <v>190</v>
      </c>
      <c r="Y2559" s="595">
        <f t="shared" si="8149"/>
        <v>1.8998746082758537E-4</v>
      </c>
      <c r="Z2559" s="596">
        <f t="shared" si="8150"/>
        <v>7.8947368421052628</v>
      </c>
      <c r="AA2559" s="597">
        <f t="shared" si="8151"/>
        <v>1000</v>
      </c>
      <c r="AB2559" s="598">
        <v>55.867664761880299</v>
      </c>
      <c r="AC2559" s="597">
        <f t="shared" si="8152"/>
        <v>-944.13233523811971</v>
      </c>
      <c r="AD2559" s="597">
        <f t="shared" si="8153"/>
        <v>2000</v>
      </c>
      <c r="AE2559" s="597">
        <v>1500</v>
      </c>
      <c r="AF2559" s="596">
        <f t="shared" si="8154"/>
        <v>-500</v>
      </c>
      <c r="AG2559" s="596">
        <v>0</v>
      </c>
      <c r="AH2559" s="596">
        <f t="shared" si="8155"/>
        <v>1444.1323352381196</v>
      </c>
      <c r="AI2559" s="599">
        <f t="shared" si="8156"/>
        <v>0.96275489015874638</v>
      </c>
      <c r="AK2559"/>
    </row>
    <row r="2560" spans="1:37" hidden="1" x14ac:dyDescent="0.25">
      <c r="A2560" s="600" t="s">
        <v>4113</v>
      </c>
      <c r="B2560" s="601">
        <v>2016</v>
      </c>
      <c r="C2560" s="601">
        <v>11</v>
      </c>
      <c r="D2560" s="602" t="s">
        <v>2960</v>
      </c>
      <c r="E2560" s="603">
        <v>42682</v>
      </c>
      <c r="F2560" s="603">
        <v>42702</v>
      </c>
      <c r="G2560" s="604">
        <f t="shared" ref="G2560:G2563" ca="1" si="8178">IF($N$1&gt;F2560,0,(F2560-$N$1))</f>
        <v>0</v>
      </c>
      <c r="H2560" s="605" t="s">
        <v>84</v>
      </c>
      <c r="I2560" s="605" t="s">
        <v>170</v>
      </c>
      <c r="J2560" s="605" t="s">
        <v>3841</v>
      </c>
      <c r="K2560" s="606" t="str">
        <f t="shared" ref="K2560:K2563" ca="1" si="8179">IF(F2560=0,$L$3,(IF(G2560=0,$L$1,$L$2)))</f>
        <v>Completed</v>
      </c>
      <c r="L2560" s="601" t="s">
        <v>1372</v>
      </c>
      <c r="M2560" s="601" t="s">
        <v>58</v>
      </c>
      <c r="N2560" s="601" t="s">
        <v>59</v>
      </c>
      <c r="O2560" s="601" t="s">
        <v>60</v>
      </c>
      <c r="P2560" s="601" t="s">
        <v>61</v>
      </c>
      <c r="Q2560" s="601" t="s">
        <v>62</v>
      </c>
      <c r="R2560" s="607">
        <v>0</v>
      </c>
      <c r="S2560" s="607">
        <v>2</v>
      </c>
      <c r="T2560" s="608">
        <v>0</v>
      </c>
      <c r="U2560" s="608">
        <v>0</v>
      </c>
      <c r="V2560" s="606">
        <v>0</v>
      </c>
      <c r="W2560" s="606">
        <v>0</v>
      </c>
      <c r="X2560" s="608"/>
      <c r="Y2560" s="609" t="e">
        <f t="shared" ref="Y2560:Y2563" si="8180">X2560/U2560</f>
        <v>#DIV/0!</v>
      </c>
      <c r="Z2560" s="610" t="e">
        <f t="shared" ref="Z2560:Z2563" si="8181">AE2560/X2560</f>
        <v>#DIV/0!</v>
      </c>
      <c r="AA2560" s="611">
        <f t="shared" ref="AA2560:AA2563" si="8182">IF(O2560="cpv",(T2560*R2560),(T2560/1000*R2560))</f>
        <v>0</v>
      </c>
      <c r="AB2560" s="612">
        <v>827.45021965182104</v>
      </c>
      <c r="AC2560" s="611">
        <f t="shared" ref="AC2560:AC2563" si="8183">AB2560-AA2560</f>
        <v>827.45021965182104</v>
      </c>
      <c r="AD2560" s="611">
        <f t="shared" ref="AD2560:AD2563" si="8184">IF(O2560="cpv",(T2560*S2560),(T2560/1000*S2560))</f>
        <v>0</v>
      </c>
      <c r="AE2560" s="611">
        <v>0</v>
      </c>
      <c r="AF2560" s="610">
        <f t="shared" ref="AF2560:AF2563" si="8185">AE2560-AD2560</f>
        <v>0</v>
      </c>
      <c r="AG2560" s="610">
        <v>0</v>
      </c>
      <c r="AH2560" s="610">
        <f t="shared" ref="AH2560:AH2563" si="8186">AE2560-AB2560-AG2560</f>
        <v>-827.45021965182104</v>
      </c>
      <c r="AI2560" s="613" t="e">
        <f t="shared" ref="AI2560:AI2563" si="8187">AH2560/AE2560</f>
        <v>#DIV/0!</v>
      </c>
      <c r="AK2560"/>
    </row>
    <row r="2561" spans="1:37" hidden="1" x14ac:dyDescent="0.25">
      <c r="A2561" s="600" t="s">
        <v>4114</v>
      </c>
      <c r="B2561" s="601">
        <v>2016</v>
      </c>
      <c r="C2561" s="601">
        <v>11</v>
      </c>
      <c r="D2561" s="602" t="s">
        <v>2960</v>
      </c>
      <c r="E2561" s="603">
        <v>42682</v>
      </c>
      <c r="F2561" s="603">
        <v>42702</v>
      </c>
      <c r="G2561" s="604">
        <f t="shared" ca="1" si="8178"/>
        <v>0</v>
      </c>
      <c r="H2561" s="605" t="s">
        <v>84</v>
      </c>
      <c r="I2561" s="605" t="s">
        <v>170</v>
      </c>
      <c r="J2561" s="605" t="s">
        <v>3841</v>
      </c>
      <c r="K2561" s="606" t="str">
        <f t="shared" ca="1" si="8179"/>
        <v>Completed</v>
      </c>
      <c r="L2561" s="601" t="s">
        <v>2943</v>
      </c>
      <c r="M2561" s="601" t="s">
        <v>58</v>
      </c>
      <c r="N2561" s="601" t="s">
        <v>59</v>
      </c>
      <c r="O2561" s="601" t="s">
        <v>60</v>
      </c>
      <c r="P2561" s="601" t="s">
        <v>61</v>
      </c>
      <c r="Q2561" s="601" t="s">
        <v>62</v>
      </c>
      <c r="R2561" s="607">
        <v>0</v>
      </c>
      <c r="S2561" s="607">
        <v>2</v>
      </c>
      <c r="T2561" s="608">
        <v>0</v>
      </c>
      <c r="U2561" s="608">
        <v>0</v>
      </c>
      <c r="V2561" s="606">
        <v>0</v>
      </c>
      <c r="W2561" s="606">
        <v>0</v>
      </c>
      <c r="X2561" s="608"/>
      <c r="Y2561" s="609" t="e">
        <f t="shared" si="8180"/>
        <v>#DIV/0!</v>
      </c>
      <c r="Z2561" s="610" t="e">
        <f t="shared" si="8181"/>
        <v>#DIV/0!</v>
      </c>
      <c r="AA2561" s="611">
        <f t="shared" si="8182"/>
        <v>0</v>
      </c>
      <c r="AB2561" s="612">
        <v>118.67722962656268</v>
      </c>
      <c r="AC2561" s="611">
        <f t="shared" si="8183"/>
        <v>118.67722962656268</v>
      </c>
      <c r="AD2561" s="611">
        <f t="shared" si="8184"/>
        <v>0</v>
      </c>
      <c r="AE2561" s="611">
        <v>0</v>
      </c>
      <c r="AF2561" s="610">
        <f t="shared" si="8185"/>
        <v>0</v>
      </c>
      <c r="AG2561" s="610">
        <v>0</v>
      </c>
      <c r="AH2561" s="610">
        <f t="shared" si="8186"/>
        <v>-118.67722962656268</v>
      </c>
      <c r="AI2561" s="613" t="e">
        <f t="shared" si="8187"/>
        <v>#DIV/0!</v>
      </c>
      <c r="AK2561"/>
    </row>
    <row r="2562" spans="1:37" hidden="1" x14ac:dyDescent="0.25">
      <c r="A2562" s="600" t="s">
        <v>4115</v>
      </c>
      <c r="B2562" s="601">
        <v>2016</v>
      </c>
      <c r="C2562" s="601">
        <v>11</v>
      </c>
      <c r="D2562" s="602" t="s">
        <v>2960</v>
      </c>
      <c r="E2562" s="603">
        <v>42682</v>
      </c>
      <c r="F2562" s="603">
        <v>42702</v>
      </c>
      <c r="G2562" s="604">
        <f t="shared" ca="1" si="8178"/>
        <v>0</v>
      </c>
      <c r="H2562" s="605" t="s">
        <v>84</v>
      </c>
      <c r="I2562" s="605" t="s">
        <v>170</v>
      </c>
      <c r="J2562" s="605" t="s">
        <v>3841</v>
      </c>
      <c r="K2562" s="606" t="str">
        <f t="shared" ca="1" si="8179"/>
        <v>Completed</v>
      </c>
      <c r="L2562" s="601" t="s">
        <v>2917</v>
      </c>
      <c r="M2562" s="601" t="s">
        <v>58</v>
      </c>
      <c r="N2562" s="601" t="s">
        <v>59</v>
      </c>
      <c r="O2562" s="601" t="s">
        <v>60</v>
      </c>
      <c r="P2562" s="601" t="s">
        <v>61</v>
      </c>
      <c r="Q2562" s="601" t="s">
        <v>62</v>
      </c>
      <c r="R2562" s="607">
        <v>0</v>
      </c>
      <c r="S2562" s="607">
        <v>2</v>
      </c>
      <c r="T2562" s="608">
        <v>0</v>
      </c>
      <c r="U2562" s="608">
        <v>0</v>
      </c>
      <c r="V2562" s="606">
        <v>0</v>
      </c>
      <c r="W2562" s="606">
        <v>0</v>
      </c>
      <c r="X2562" s="608"/>
      <c r="Y2562" s="609" t="e">
        <f t="shared" si="8180"/>
        <v>#DIV/0!</v>
      </c>
      <c r="Z2562" s="610" t="e">
        <f t="shared" si="8181"/>
        <v>#DIV/0!</v>
      </c>
      <c r="AA2562" s="611">
        <f t="shared" si="8182"/>
        <v>0</v>
      </c>
      <c r="AB2562" s="612">
        <v>81.402394727534997</v>
      </c>
      <c r="AC2562" s="611">
        <f t="shared" si="8183"/>
        <v>81.402394727534997</v>
      </c>
      <c r="AD2562" s="611">
        <f t="shared" si="8184"/>
        <v>0</v>
      </c>
      <c r="AE2562" s="611">
        <v>0</v>
      </c>
      <c r="AF2562" s="610">
        <f t="shared" si="8185"/>
        <v>0</v>
      </c>
      <c r="AG2562" s="610">
        <v>0</v>
      </c>
      <c r="AH2562" s="610">
        <f t="shared" si="8186"/>
        <v>-81.402394727534997</v>
      </c>
      <c r="AI2562" s="613" t="e">
        <f t="shared" si="8187"/>
        <v>#DIV/0!</v>
      </c>
      <c r="AK2562"/>
    </row>
    <row r="2563" spans="1:37" hidden="1" x14ac:dyDescent="0.25">
      <c r="A2563" s="600" t="s">
        <v>4116</v>
      </c>
      <c r="B2563" s="601">
        <v>2016</v>
      </c>
      <c r="C2563" s="601">
        <v>11</v>
      </c>
      <c r="D2563" s="602" t="s">
        <v>2960</v>
      </c>
      <c r="E2563" s="603">
        <v>42682</v>
      </c>
      <c r="F2563" s="603">
        <v>42702</v>
      </c>
      <c r="G2563" s="604">
        <f t="shared" ca="1" si="8178"/>
        <v>0</v>
      </c>
      <c r="H2563" s="605" t="s">
        <v>84</v>
      </c>
      <c r="I2563" s="605" t="s">
        <v>170</v>
      </c>
      <c r="J2563" s="605" t="s">
        <v>3841</v>
      </c>
      <c r="K2563" s="606" t="str">
        <f t="shared" ca="1" si="8179"/>
        <v>Completed</v>
      </c>
      <c r="L2563" s="601" t="s">
        <v>2914</v>
      </c>
      <c r="M2563" s="601" t="s">
        <v>58</v>
      </c>
      <c r="N2563" s="601" t="s">
        <v>59</v>
      </c>
      <c r="O2563" s="601" t="s">
        <v>60</v>
      </c>
      <c r="P2563" s="601" t="s">
        <v>61</v>
      </c>
      <c r="Q2563" s="601" t="s">
        <v>62</v>
      </c>
      <c r="R2563" s="607">
        <v>0</v>
      </c>
      <c r="S2563" s="607">
        <v>2</v>
      </c>
      <c r="T2563" s="608">
        <v>0</v>
      </c>
      <c r="U2563" s="608">
        <v>0</v>
      </c>
      <c r="V2563" s="606">
        <v>0</v>
      </c>
      <c r="W2563" s="606">
        <v>0</v>
      </c>
      <c r="X2563" s="608"/>
      <c r="Y2563" s="609" t="e">
        <f t="shared" si="8180"/>
        <v>#DIV/0!</v>
      </c>
      <c r="Z2563" s="610" t="e">
        <f t="shared" si="8181"/>
        <v>#DIV/0!</v>
      </c>
      <c r="AA2563" s="611">
        <f t="shared" si="8182"/>
        <v>0</v>
      </c>
      <c r="AB2563" s="612">
        <v>508.76496704709371</v>
      </c>
      <c r="AC2563" s="611">
        <f t="shared" si="8183"/>
        <v>508.76496704709371</v>
      </c>
      <c r="AD2563" s="611">
        <f t="shared" si="8184"/>
        <v>0</v>
      </c>
      <c r="AE2563" s="611">
        <v>0</v>
      </c>
      <c r="AF2563" s="610">
        <f t="shared" si="8185"/>
        <v>0</v>
      </c>
      <c r="AG2563" s="610">
        <v>0</v>
      </c>
      <c r="AH2563" s="610">
        <f t="shared" si="8186"/>
        <v>-508.76496704709371</v>
      </c>
      <c r="AI2563" s="613" t="e">
        <f t="shared" si="8187"/>
        <v>#DIV/0!</v>
      </c>
      <c r="AK2563"/>
    </row>
    <row r="2564" spans="1:37" hidden="1" x14ac:dyDescent="0.25">
      <c r="A2564" s="600" t="s">
        <v>3840</v>
      </c>
      <c r="B2564" s="601">
        <v>2016</v>
      </c>
      <c r="C2564" s="601">
        <v>11</v>
      </c>
      <c r="D2564" s="602" t="s">
        <v>2960</v>
      </c>
      <c r="E2564" s="603">
        <v>42682</v>
      </c>
      <c r="F2564" s="603">
        <v>42702</v>
      </c>
      <c r="G2564" s="604">
        <f t="shared" ca="1" si="8145"/>
        <v>0</v>
      </c>
      <c r="H2564" s="605" t="s">
        <v>84</v>
      </c>
      <c r="I2564" s="605" t="s">
        <v>170</v>
      </c>
      <c r="J2564" s="605" t="s">
        <v>3841</v>
      </c>
      <c r="K2564" s="606" t="str">
        <f t="shared" ca="1" si="8146"/>
        <v>Completed</v>
      </c>
      <c r="L2564" s="601" t="s">
        <v>4480</v>
      </c>
      <c r="M2564" s="601" t="s">
        <v>58</v>
      </c>
      <c r="N2564" s="601" t="s">
        <v>59</v>
      </c>
      <c r="O2564" s="601" t="s">
        <v>60</v>
      </c>
      <c r="P2564" s="601" t="s">
        <v>61</v>
      </c>
      <c r="Q2564" s="601" t="s">
        <v>62</v>
      </c>
      <c r="R2564" s="607">
        <v>0.5</v>
      </c>
      <c r="S2564" s="607">
        <v>2</v>
      </c>
      <c r="T2564" s="608">
        <v>1000000</v>
      </c>
      <c r="U2564" s="608">
        <v>1010005</v>
      </c>
      <c r="V2564" s="606">
        <f t="shared" si="8147"/>
        <v>0</v>
      </c>
      <c r="W2564" s="606">
        <f t="shared" si="8148"/>
        <v>1000000</v>
      </c>
      <c r="X2564" s="608"/>
      <c r="Y2564" s="609">
        <f t="shared" si="8149"/>
        <v>0</v>
      </c>
      <c r="Z2564" s="610" t="e">
        <f t="shared" si="8150"/>
        <v>#DIV/0!</v>
      </c>
      <c r="AA2564" s="611">
        <f t="shared" si="8151"/>
        <v>500</v>
      </c>
      <c r="AB2564" s="612">
        <v>0</v>
      </c>
      <c r="AC2564" s="611">
        <f t="shared" si="8152"/>
        <v>-500</v>
      </c>
      <c r="AD2564" s="611">
        <f t="shared" si="8153"/>
        <v>2000</v>
      </c>
      <c r="AE2564" s="611">
        <v>1500</v>
      </c>
      <c r="AF2564" s="610">
        <f t="shared" si="8154"/>
        <v>-500</v>
      </c>
      <c r="AG2564" s="610">
        <v>0</v>
      </c>
      <c r="AH2564" s="610">
        <f t="shared" si="8155"/>
        <v>1500</v>
      </c>
      <c r="AI2564" s="613">
        <f t="shared" si="8156"/>
        <v>1</v>
      </c>
      <c r="AK2564"/>
    </row>
    <row r="2565" spans="1:37" hidden="1" x14ac:dyDescent="0.25">
      <c r="A2565" s="600" t="s">
        <v>3603</v>
      </c>
      <c r="B2565" s="601">
        <v>2016</v>
      </c>
      <c r="C2565" s="601">
        <v>11</v>
      </c>
      <c r="D2565" s="602" t="s">
        <v>2960</v>
      </c>
      <c r="E2565" s="603">
        <v>42682</v>
      </c>
      <c r="F2565" s="603">
        <v>42702</v>
      </c>
      <c r="G2565" s="604">
        <f t="shared" ca="1" si="8145"/>
        <v>0</v>
      </c>
      <c r="H2565" s="605" t="s">
        <v>84</v>
      </c>
      <c r="I2565" s="605" t="s">
        <v>170</v>
      </c>
      <c r="J2565" s="605" t="s">
        <v>3841</v>
      </c>
      <c r="K2565" s="606" t="str">
        <f t="shared" ca="1" si="8146"/>
        <v>Completed</v>
      </c>
      <c r="L2565" s="601" t="s">
        <v>82</v>
      </c>
      <c r="M2565" s="601" t="s">
        <v>58</v>
      </c>
      <c r="N2565" s="601" t="s">
        <v>78</v>
      </c>
      <c r="O2565" s="601" t="s">
        <v>60</v>
      </c>
      <c r="P2565" s="601" t="s">
        <v>79</v>
      </c>
      <c r="Q2565" s="601" t="s">
        <v>79</v>
      </c>
      <c r="R2565" s="607">
        <v>0.5</v>
      </c>
      <c r="S2565" s="607">
        <v>2</v>
      </c>
      <c r="T2565" s="608">
        <v>500000</v>
      </c>
      <c r="U2565" s="608">
        <v>500169</v>
      </c>
      <c r="V2565" s="606">
        <f t="shared" si="8147"/>
        <v>0</v>
      </c>
      <c r="W2565" s="606">
        <f t="shared" si="8148"/>
        <v>500000</v>
      </c>
      <c r="X2565" s="608"/>
      <c r="Y2565" s="609">
        <f t="shared" si="8149"/>
        <v>0</v>
      </c>
      <c r="Z2565" s="610" t="e">
        <f t="shared" si="8150"/>
        <v>#DIV/0!</v>
      </c>
      <c r="AA2565" s="611">
        <f t="shared" si="8151"/>
        <v>250</v>
      </c>
      <c r="AB2565" s="612">
        <f t="shared" si="8167"/>
        <v>250</v>
      </c>
      <c r="AC2565" s="611">
        <f t="shared" si="8152"/>
        <v>0</v>
      </c>
      <c r="AD2565" s="611">
        <f t="shared" si="8153"/>
        <v>1000</v>
      </c>
      <c r="AE2565" s="611">
        <f>IF((SUMIF($J$7:$J$1048576,J2565,$U$7:$U$1048576))&gt;(SUMIF($J$7:$J$1048576,J2565,$T$7:$T$1048576)),AD2565,(IF(O2565="cpv",(U2565*S2565),(U2565*S2565/1000))))</f>
        <v>1000</v>
      </c>
      <c r="AF2565" s="610">
        <f t="shared" si="8154"/>
        <v>0</v>
      </c>
      <c r="AG2565" s="610">
        <v>0</v>
      </c>
      <c r="AH2565" s="610">
        <f t="shared" si="8155"/>
        <v>750</v>
      </c>
      <c r="AI2565" s="613">
        <f t="shared" si="8156"/>
        <v>0.75</v>
      </c>
      <c r="AK2565"/>
    </row>
    <row r="2566" spans="1:37" ht="15.75" hidden="1" thickBot="1" x14ac:dyDescent="0.3">
      <c r="A2566" s="628" t="s">
        <v>3604</v>
      </c>
      <c r="B2566" s="629">
        <v>2016</v>
      </c>
      <c r="C2566" s="629">
        <v>11</v>
      </c>
      <c r="D2566" s="630" t="s">
        <v>2960</v>
      </c>
      <c r="E2566" s="631">
        <v>42682</v>
      </c>
      <c r="F2566" s="631">
        <v>42702</v>
      </c>
      <c r="G2566" s="632">
        <f t="shared" ca="1" si="8145"/>
        <v>0</v>
      </c>
      <c r="H2566" s="633" t="s">
        <v>84</v>
      </c>
      <c r="I2566" s="633" t="s">
        <v>170</v>
      </c>
      <c r="J2566" s="633" t="s">
        <v>3841</v>
      </c>
      <c r="K2566" s="634" t="str">
        <f t="shared" ca="1" si="8146"/>
        <v>Completed</v>
      </c>
      <c r="L2566" s="629" t="s">
        <v>1773</v>
      </c>
      <c r="M2566" s="629" t="s">
        <v>58</v>
      </c>
      <c r="N2566" s="629" t="s">
        <v>59</v>
      </c>
      <c r="O2566" s="629" t="s">
        <v>60</v>
      </c>
      <c r="P2566" s="629" t="s">
        <v>61</v>
      </c>
      <c r="Q2566" s="629" t="s">
        <v>62</v>
      </c>
      <c r="R2566" s="635">
        <v>0.35</v>
      </c>
      <c r="S2566" s="635">
        <v>2</v>
      </c>
      <c r="T2566" s="636">
        <v>500000</v>
      </c>
      <c r="U2566" s="636">
        <v>500063</v>
      </c>
      <c r="V2566" s="634">
        <f t="shared" si="8147"/>
        <v>0</v>
      </c>
      <c r="W2566" s="634">
        <f t="shared" si="8148"/>
        <v>500000</v>
      </c>
      <c r="X2566" s="636">
        <v>210</v>
      </c>
      <c r="Y2566" s="637">
        <f t="shared" si="8149"/>
        <v>4.1994708666707992E-4</v>
      </c>
      <c r="Z2566" s="638">
        <f t="shared" si="8150"/>
        <v>4.7619047619047619</v>
      </c>
      <c r="AA2566" s="639">
        <f t="shared" si="8151"/>
        <v>175</v>
      </c>
      <c r="AB2566" s="640">
        <f t="shared" si="8167"/>
        <v>175</v>
      </c>
      <c r="AC2566" s="639">
        <f t="shared" si="8152"/>
        <v>0</v>
      </c>
      <c r="AD2566" s="639">
        <f t="shared" si="8153"/>
        <v>1000</v>
      </c>
      <c r="AE2566" s="639">
        <f>IF((SUMIF($J$7:$J$1048576,J2566,$U$7:$U$1048576))&gt;(SUMIF($J$7:$J$1048576,J2566,$T$7:$T$1048576)),AD2566,(IF(O2566="cpv",(U2566*S2566),(U2566*S2566/1000))))</f>
        <v>1000</v>
      </c>
      <c r="AF2566" s="638">
        <f t="shared" si="8154"/>
        <v>0</v>
      </c>
      <c r="AG2566" s="638">
        <v>0</v>
      </c>
      <c r="AH2566" s="638">
        <f t="shared" si="8155"/>
        <v>825</v>
      </c>
      <c r="AI2566" s="641">
        <f t="shared" si="8156"/>
        <v>0.82499999999999996</v>
      </c>
      <c r="AK2566"/>
    </row>
    <row r="2567" spans="1:37" hidden="1" x14ac:dyDescent="0.25">
      <c r="A2567" s="586" t="s">
        <v>3605</v>
      </c>
      <c r="B2567" s="587">
        <v>2016</v>
      </c>
      <c r="C2567" s="587">
        <v>11</v>
      </c>
      <c r="D2567" s="588" t="s">
        <v>2960</v>
      </c>
      <c r="E2567" s="589">
        <v>42682</v>
      </c>
      <c r="F2567" s="589">
        <v>42702</v>
      </c>
      <c r="G2567" s="590">
        <f t="shared" ca="1" si="8145"/>
        <v>0</v>
      </c>
      <c r="H2567" s="591" t="s">
        <v>84</v>
      </c>
      <c r="I2567" s="591" t="s">
        <v>170</v>
      </c>
      <c r="J2567" s="591" t="s">
        <v>3608</v>
      </c>
      <c r="K2567" s="592" t="str">
        <f t="shared" ca="1" si="8146"/>
        <v>Completed</v>
      </c>
      <c r="L2567" s="587" t="s">
        <v>175</v>
      </c>
      <c r="M2567" s="587" t="s">
        <v>58</v>
      </c>
      <c r="N2567" s="587" t="s">
        <v>59</v>
      </c>
      <c r="O2567" s="587" t="s">
        <v>60</v>
      </c>
      <c r="P2567" s="587" t="s">
        <v>61</v>
      </c>
      <c r="Q2567" s="587" t="s">
        <v>62</v>
      </c>
      <c r="R2567" s="593">
        <v>1</v>
      </c>
      <c r="S2567" s="593">
        <v>2</v>
      </c>
      <c r="T2567" s="594">
        <v>500000</v>
      </c>
      <c r="U2567" s="594">
        <v>500081</v>
      </c>
      <c r="V2567" s="592">
        <f t="shared" si="8147"/>
        <v>0</v>
      </c>
      <c r="W2567" s="592">
        <f t="shared" si="8148"/>
        <v>500000</v>
      </c>
      <c r="X2567" s="594">
        <v>63</v>
      </c>
      <c r="Y2567" s="595">
        <f t="shared" si="8149"/>
        <v>1.2597959130620839E-4</v>
      </c>
      <c r="Z2567" s="596">
        <f t="shared" si="8150"/>
        <v>15.873015873015873</v>
      </c>
      <c r="AA2567" s="597">
        <f t="shared" si="8151"/>
        <v>500</v>
      </c>
      <c r="AB2567" s="598">
        <v>68.902357088999693</v>
      </c>
      <c r="AC2567" s="597">
        <f t="shared" si="8152"/>
        <v>-431.09764291100032</v>
      </c>
      <c r="AD2567" s="597">
        <f t="shared" si="8153"/>
        <v>1000</v>
      </c>
      <c r="AE2567" s="597">
        <f>IF((SUMIF($J$7:$J$1048576,J2567,$U$7:$U$1048576))&gt;(SUMIF($J$7:$J$1048576,J2567,$T$7:$T$1048576)),AD2567,(IF(O2567="cpv",(U2567*S2567),(U2567*S2567/1000))))</f>
        <v>1000</v>
      </c>
      <c r="AF2567" s="596">
        <f t="shared" si="8154"/>
        <v>0</v>
      </c>
      <c r="AG2567" s="596">
        <v>0</v>
      </c>
      <c r="AH2567" s="596">
        <f t="shared" si="8155"/>
        <v>931.09764291100032</v>
      </c>
      <c r="AI2567" s="599">
        <f t="shared" si="8156"/>
        <v>0.93109764291100028</v>
      </c>
      <c r="AK2567"/>
    </row>
    <row r="2568" spans="1:37" hidden="1" x14ac:dyDescent="0.25">
      <c r="A2568" s="600" t="s">
        <v>4117</v>
      </c>
      <c r="B2568" s="601">
        <v>2016</v>
      </c>
      <c r="C2568" s="601">
        <v>11</v>
      </c>
      <c r="D2568" s="602" t="s">
        <v>2960</v>
      </c>
      <c r="E2568" s="603">
        <v>42682</v>
      </c>
      <c r="F2568" s="603">
        <v>42702</v>
      </c>
      <c r="G2568" s="604">
        <f t="shared" ref="G2568:G2571" ca="1" si="8188">IF($N$1&gt;F2568,0,(F2568-$N$1))</f>
        <v>0</v>
      </c>
      <c r="H2568" s="605" t="s">
        <v>84</v>
      </c>
      <c r="I2568" s="605" t="s">
        <v>170</v>
      </c>
      <c r="J2568" s="605" t="s">
        <v>3608</v>
      </c>
      <c r="K2568" s="606" t="str">
        <f t="shared" ref="K2568:K2571" ca="1" si="8189">IF(F2568=0,$L$3,(IF(G2568=0,$L$1,$L$2)))</f>
        <v>Completed</v>
      </c>
      <c r="L2568" s="601" t="s">
        <v>1372</v>
      </c>
      <c r="M2568" s="601" t="s">
        <v>58</v>
      </c>
      <c r="N2568" s="601" t="s">
        <v>59</v>
      </c>
      <c r="O2568" s="601" t="s">
        <v>60</v>
      </c>
      <c r="P2568" s="601" t="s">
        <v>61</v>
      </c>
      <c r="Q2568" s="601" t="s">
        <v>62</v>
      </c>
      <c r="R2568" s="607">
        <v>0</v>
      </c>
      <c r="S2568" s="607">
        <v>2</v>
      </c>
      <c r="T2568" s="608">
        <v>0</v>
      </c>
      <c r="U2568" s="608">
        <v>0</v>
      </c>
      <c r="V2568" s="606">
        <v>0</v>
      </c>
      <c r="W2568" s="606">
        <v>0</v>
      </c>
      <c r="X2568" s="608"/>
      <c r="Y2568" s="609" t="e">
        <f t="shared" ref="Y2568:Y2571" si="8190">X2568/U2568</f>
        <v>#DIV/0!</v>
      </c>
      <c r="Z2568" s="610" t="e">
        <f t="shared" ref="Z2568:Z2571" si="8191">AE2568/X2568</f>
        <v>#DIV/0!</v>
      </c>
      <c r="AA2568" s="611">
        <f t="shared" ref="AA2568:AA2571" si="8192">IF(O2568="cpv",(T2568*R2568),(T2568/1000*R2568))</f>
        <v>0</v>
      </c>
      <c r="AB2568" s="612">
        <v>455.19765044759299</v>
      </c>
      <c r="AC2568" s="611">
        <f t="shared" ref="AC2568:AC2571" si="8193">AB2568-AA2568</f>
        <v>455.19765044759299</v>
      </c>
      <c r="AD2568" s="611">
        <f t="shared" ref="AD2568:AD2571" si="8194">IF(O2568="cpv",(T2568*S2568),(T2568/1000*S2568))</f>
        <v>0</v>
      </c>
      <c r="AE2568" s="611">
        <v>0</v>
      </c>
      <c r="AF2568" s="610">
        <f t="shared" ref="AF2568:AF2571" si="8195">AE2568-AD2568</f>
        <v>0</v>
      </c>
      <c r="AG2568" s="610">
        <v>0</v>
      </c>
      <c r="AH2568" s="610">
        <f t="shared" ref="AH2568:AH2571" si="8196">AE2568-AB2568-AG2568</f>
        <v>-455.19765044759299</v>
      </c>
      <c r="AI2568" s="613" t="e">
        <f t="shared" ref="AI2568:AI2571" si="8197">AH2568/AE2568</f>
        <v>#DIV/0!</v>
      </c>
      <c r="AK2568"/>
    </row>
    <row r="2569" spans="1:37" hidden="1" x14ac:dyDescent="0.25">
      <c r="A2569" s="600" t="s">
        <v>4118</v>
      </c>
      <c r="B2569" s="601">
        <v>2016</v>
      </c>
      <c r="C2569" s="601">
        <v>11</v>
      </c>
      <c r="D2569" s="602" t="s">
        <v>2960</v>
      </c>
      <c r="E2569" s="603">
        <v>42682</v>
      </c>
      <c r="F2569" s="603">
        <v>42702</v>
      </c>
      <c r="G2569" s="604">
        <f t="shared" ca="1" si="8188"/>
        <v>0</v>
      </c>
      <c r="H2569" s="605" t="s">
        <v>84</v>
      </c>
      <c r="I2569" s="605" t="s">
        <v>170</v>
      </c>
      <c r="J2569" s="605" t="s">
        <v>3608</v>
      </c>
      <c r="K2569" s="606" t="str">
        <f t="shared" ca="1" si="8189"/>
        <v>Completed</v>
      </c>
      <c r="L2569" s="601" t="s">
        <v>2943</v>
      </c>
      <c r="M2569" s="601" t="s">
        <v>58</v>
      </c>
      <c r="N2569" s="601" t="s">
        <v>59</v>
      </c>
      <c r="O2569" s="601" t="s">
        <v>60</v>
      </c>
      <c r="P2569" s="601" t="s">
        <v>61</v>
      </c>
      <c r="Q2569" s="601" t="s">
        <v>62</v>
      </c>
      <c r="R2569" s="607">
        <v>0</v>
      </c>
      <c r="S2569" s="607">
        <v>2</v>
      </c>
      <c r="T2569" s="608">
        <v>0</v>
      </c>
      <c r="U2569" s="608">
        <v>0</v>
      </c>
      <c r="V2569" s="606">
        <v>0</v>
      </c>
      <c r="W2569" s="606">
        <v>0</v>
      </c>
      <c r="X2569" s="608"/>
      <c r="Y2569" s="609" t="e">
        <f t="shared" si="8190"/>
        <v>#DIV/0!</v>
      </c>
      <c r="Z2569" s="610" t="e">
        <f t="shared" si="8191"/>
        <v>#DIV/0!</v>
      </c>
      <c r="AA2569" s="611">
        <f t="shared" si="8192"/>
        <v>0</v>
      </c>
      <c r="AB2569" s="612">
        <v>59.34431094435876</v>
      </c>
      <c r="AC2569" s="611">
        <f t="shared" si="8193"/>
        <v>59.34431094435876</v>
      </c>
      <c r="AD2569" s="611">
        <f t="shared" si="8194"/>
        <v>0</v>
      </c>
      <c r="AE2569" s="611">
        <v>0</v>
      </c>
      <c r="AF2569" s="610">
        <f t="shared" si="8195"/>
        <v>0</v>
      </c>
      <c r="AG2569" s="610">
        <v>0</v>
      </c>
      <c r="AH2569" s="610">
        <f t="shared" si="8196"/>
        <v>-59.34431094435876</v>
      </c>
      <c r="AI2569" s="613" t="e">
        <f t="shared" si="8197"/>
        <v>#DIV/0!</v>
      </c>
      <c r="AK2569"/>
    </row>
    <row r="2570" spans="1:37" hidden="1" x14ac:dyDescent="0.25">
      <c r="A2570" s="600" t="s">
        <v>4119</v>
      </c>
      <c r="B2570" s="601">
        <v>2016</v>
      </c>
      <c r="C2570" s="601">
        <v>11</v>
      </c>
      <c r="D2570" s="602" t="s">
        <v>2960</v>
      </c>
      <c r="E2570" s="603">
        <v>42682</v>
      </c>
      <c r="F2570" s="603">
        <v>42702</v>
      </c>
      <c r="G2570" s="604">
        <f t="shared" ca="1" si="8188"/>
        <v>0</v>
      </c>
      <c r="H2570" s="605" t="s">
        <v>84</v>
      </c>
      <c r="I2570" s="605" t="s">
        <v>170</v>
      </c>
      <c r="J2570" s="605" t="s">
        <v>3608</v>
      </c>
      <c r="K2570" s="606" t="str">
        <f t="shared" ca="1" si="8189"/>
        <v>Completed</v>
      </c>
      <c r="L2570" s="601" t="s">
        <v>2917</v>
      </c>
      <c r="M2570" s="601" t="s">
        <v>58</v>
      </c>
      <c r="N2570" s="601" t="s">
        <v>59</v>
      </c>
      <c r="O2570" s="601" t="s">
        <v>60</v>
      </c>
      <c r="P2570" s="601" t="s">
        <v>61</v>
      </c>
      <c r="Q2570" s="601" t="s">
        <v>62</v>
      </c>
      <c r="R2570" s="607">
        <v>0</v>
      </c>
      <c r="S2570" s="607">
        <v>2</v>
      </c>
      <c r="T2570" s="608">
        <v>0</v>
      </c>
      <c r="U2570" s="608">
        <v>0</v>
      </c>
      <c r="V2570" s="606">
        <v>0</v>
      </c>
      <c r="W2570" s="606">
        <v>0</v>
      </c>
      <c r="X2570" s="608"/>
      <c r="Y2570" s="609" t="e">
        <f t="shared" si="8190"/>
        <v>#DIV/0!</v>
      </c>
      <c r="Z2570" s="610" t="e">
        <f t="shared" si="8191"/>
        <v>#DIV/0!</v>
      </c>
      <c r="AA2570" s="611">
        <f t="shared" si="8192"/>
        <v>0</v>
      </c>
      <c r="AB2570" s="612">
        <v>40.705104420848656</v>
      </c>
      <c r="AC2570" s="611">
        <f t="shared" si="8193"/>
        <v>40.705104420848656</v>
      </c>
      <c r="AD2570" s="611">
        <f t="shared" si="8194"/>
        <v>0</v>
      </c>
      <c r="AE2570" s="611">
        <v>0</v>
      </c>
      <c r="AF2570" s="610">
        <f t="shared" si="8195"/>
        <v>0</v>
      </c>
      <c r="AG2570" s="610">
        <v>0</v>
      </c>
      <c r="AH2570" s="610">
        <f t="shared" si="8196"/>
        <v>-40.705104420848656</v>
      </c>
      <c r="AI2570" s="613" t="e">
        <f t="shared" si="8197"/>
        <v>#DIV/0!</v>
      </c>
      <c r="AK2570"/>
    </row>
    <row r="2571" spans="1:37" hidden="1" x14ac:dyDescent="0.25">
      <c r="A2571" s="600" t="s">
        <v>4120</v>
      </c>
      <c r="B2571" s="601">
        <v>2016</v>
      </c>
      <c r="C2571" s="601">
        <v>11</v>
      </c>
      <c r="D2571" s="602" t="s">
        <v>2960</v>
      </c>
      <c r="E2571" s="603">
        <v>42682</v>
      </c>
      <c r="F2571" s="603">
        <v>42702</v>
      </c>
      <c r="G2571" s="604">
        <f t="shared" ca="1" si="8188"/>
        <v>0</v>
      </c>
      <c r="H2571" s="605" t="s">
        <v>84</v>
      </c>
      <c r="I2571" s="605" t="s">
        <v>170</v>
      </c>
      <c r="J2571" s="605" t="s">
        <v>3608</v>
      </c>
      <c r="K2571" s="606" t="str">
        <f t="shared" ca="1" si="8189"/>
        <v>Completed</v>
      </c>
      <c r="L2571" s="601" t="s">
        <v>2914</v>
      </c>
      <c r="M2571" s="601" t="s">
        <v>58</v>
      </c>
      <c r="N2571" s="601" t="s">
        <v>59</v>
      </c>
      <c r="O2571" s="601" t="s">
        <v>60</v>
      </c>
      <c r="P2571" s="601" t="s">
        <v>61</v>
      </c>
      <c r="Q2571" s="601" t="s">
        <v>62</v>
      </c>
      <c r="R2571" s="607">
        <v>0</v>
      </c>
      <c r="S2571" s="607">
        <v>2</v>
      </c>
      <c r="T2571" s="608">
        <v>0</v>
      </c>
      <c r="U2571" s="608">
        <v>0</v>
      </c>
      <c r="V2571" s="606">
        <v>0</v>
      </c>
      <c r="W2571" s="606">
        <v>0</v>
      </c>
      <c r="X2571" s="608"/>
      <c r="Y2571" s="609" t="e">
        <f t="shared" si="8190"/>
        <v>#DIV/0!</v>
      </c>
      <c r="Z2571" s="610" t="e">
        <f t="shared" si="8191"/>
        <v>#DIV/0!</v>
      </c>
      <c r="AA2571" s="611">
        <f t="shared" si="8192"/>
        <v>0</v>
      </c>
      <c r="AB2571" s="612">
        <v>254.40690263030407</v>
      </c>
      <c r="AC2571" s="611">
        <f t="shared" si="8193"/>
        <v>254.40690263030407</v>
      </c>
      <c r="AD2571" s="611">
        <f t="shared" si="8194"/>
        <v>0</v>
      </c>
      <c r="AE2571" s="611">
        <v>0</v>
      </c>
      <c r="AF2571" s="610">
        <f t="shared" si="8195"/>
        <v>0</v>
      </c>
      <c r="AG2571" s="610">
        <v>0</v>
      </c>
      <c r="AH2571" s="610">
        <f t="shared" si="8196"/>
        <v>-254.40690263030407</v>
      </c>
      <c r="AI2571" s="613" t="e">
        <f t="shared" si="8197"/>
        <v>#DIV/0!</v>
      </c>
      <c r="AK2571"/>
    </row>
    <row r="2572" spans="1:37" hidden="1" x14ac:dyDescent="0.25">
      <c r="A2572" s="600" t="s">
        <v>3606</v>
      </c>
      <c r="B2572" s="601">
        <v>2016</v>
      </c>
      <c r="C2572" s="601">
        <v>11</v>
      </c>
      <c r="D2572" s="602" t="s">
        <v>2960</v>
      </c>
      <c r="E2572" s="603">
        <v>42682</v>
      </c>
      <c r="F2572" s="603">
        <v>42702</v>
      </c>
      <c r="G2572" s="604">
        <f t="shared" ca="1" si="8145"/>
        <v>0</v>
      </c>
      <c r="H2572" s="605" t="s">
        <v>84</v>
      </c>
      <c r="I2572" s="605" t="s">
        <v>170</v>
      </c>
      <c r="J2572" s="605" t="s">
        <v>3608</v>
      </c>
      <c r="K2572" s="606" t="str">
        <f t="shared" ca="1" si="8146"/>
        <v>Completed</v>
      </c>
      <c r="L2572" s="601" t="s">
        <v>2386</v>
      </c>
      <c r="M2572" s="601" t="s">
        <v>58</v>
      </c>
      <c r="N2572" s="601" t="s">
        <v>59</v>
      </c>
      <c r="O2572" s="601" t="s">
        <v>60</v>
      </c>
      <c r="P2572" s="601" t="s">
        <v>61</v>
      </c>
      <c r="Q2572" s="601" t="s">
        <v>62</v>
      </c>
      <c r="R2572" s="607">
        <v>0.3</v>
      </c>
      <c r="S2572" s="607">
        <v>2</v>
      </c>
      <c r="T2572" s="608">
        <v>1000000</v>
      </c>
      <c r="U2572" s="608">
        <v>1100331</v>
      </c>
      <c r="V2572" s="606">
        <f t="shared" si="8147"/>
        <v>0</v>
      </c>
      <c r="W2572" s="606">
        <f t="shared" si="8148"/>
        <v>1000000</v>
      </c>
      <c r="X2572" s="608">
        <v>135</v>
      </c>
      <c r="Y2572" s="609">
        <f t="shared" si="8149"/>
        <v>1.2269035408436188E-4</v>
      </c>
      <c r="Z2572" s="610">
        <f t="shared" si="8150"/>
        <v>7.4074074074074074</v>
      </c>
      <c r="AA2572" s="611">
        <f t="shared" si="8151"/>
        <v>300</v>
      </c>
      <c r="AB2572" s="612">
        <f t="shared" si="8167"/>
        <v>300</v>
      </c>
      <c r="AC2572" s="611">
        <f t="shared" si="8152"/>
        <v>0</v>
      </c>
      <c r="AD2572" s="611">
        <f t="shared" si="8153"/>
        <v>2000</v>
      </c>
      <c r="AE2572" s="611">
        <v>1000</v>
      </c>
      <c r="AF2572" s="610">
        <f t="shared" si="8154"/>
        <v>-1000</v>
      </c>
      <c r="AG2572" s="610">
        <v>0</v>
      </c>
      <c r="AH2572" s="610">
        <f t="shared" si="8155"/>
        <v>700</v>
      </c>
      <c r="AI2572" s="613">
        <f t="shared" si="8156"/>
        <v>0.7</v>
      </c>
      <c r="AK2572"/>
    </row>
    <row r="2573" spans="1:37" ht="15.75" hidden="1" thickBot="1" x14ac:dyDescent="0.3">
      <c r="A2573" s="628" t="s">
        <v>3607</v>
      </c>
      <c r="B2573" s="629">
        <v>2016</v>
      </c>
      <c r="C2573" s="629">
        <v>11</v>
      </c>
      <c r="D2573" s="630" t="s">
        <v>2960</v>
      </c>
      <c r="E2573" s="631">
        <v>42682</v>
      </c>
      <c r="F2573" s="631">
        <v>42702</v>
      </c>
      <c r="G2573" s="632">
        <f t="shared" ca="1" si="8145"/>
        <v>0</v>
      </c>
      <c r="H2573" s="633" t="s">
        <v>84</v>
      </c>
      <c r="I2573" s="633" t="s">
        <v>170</v>
      </c>
      <c r="J2573" s="633" t="s">
        <v>3608</v>
      </c>
      <c r="K2573" s="634" t="str">
        <f t="shared" ca="1" si="8146"/>
        <v>Completed</v>
      </c>
      <c r="L2573" s="629" t="s">
        <v>82</v>
      </c>
      <c r="M2573" s="629" t="s">
        <v>58</v>
      </c>
      <c r="N2573" s="629" t="s">
        <v>78</v>
      </c>
      <c r="O2573" s="629" t="s">
        <v>60</v>
      </c>
      <c r="P2573" s="629" t="s">
        <v>79</v>
      </c>
      <c r="Q2573" s="629" t="s">
        <v>79</v>
      </c>
      <c r="R2573" s="635">
        <v>0.5</v>
      </c>
      <c r="S2573" s="635">
        <v>2</v>
      </c>
      <c r="T2573" s="636">
        <v>500000</v>
      </c>
      <c r="U2573" s="636">
        <v>500089</v>
      </c>
      <c r="V2573" s="634">
        <f t="shared" si="8147"/>
        <v>0</v>
      </c>
      <c r="W2573" s="634">
        <f t="shared" si="8148"/>
        <v>500000</v>
      </c>
      <c r="X2573" s="636"/>
      <c r="Y2573" s="637">
        <f t="shared" si="8149"/>
        <v>0</v>
      </c>
      <c r="Z2573" s="638" t="e">
        <f t="shared" si="8150"/>
        <v>#DIV/0!</v>
      </c>
      <c r="AA2573" s="639">
        <f t="shared" si="8151"/>
        <v>250</v>
      </c>
      <c r="AB2573" s="640">
        <f t="shared" si="8167"/>
        <v>250</v>
      </c>
      <c r="AC2573" s="639">
        <f t="shared" si="8152"/>
        <v>0</v>
      </c>
      <c r="AD2573" s="639">
        <f t="shared" si="8153"/>
        <v>1000</v>
      </c>
      <c r="AE2573" s="639">
        <f>IF((SUMIF($J$7:$J$1048576,J2573,$U$7:$U$1048576))&gt;(SUMIF($J$7:$J$1048576,J2573,$T$7:$T$1048576)),AD2573,(IF(O2573="cpv",(U2573*S2573),(U2573*S2573/1000))))</f>
        <v>1000</v>
      </c>
      <c r="AF2573" s="638">
        <f t="shared" si="8154"/>
        <v>0</v>
      </c>
      <c r="AG2573" s="638">
        <v>0</v>
      </c>
      <c r="AH2573" s="638">
        <f t="shared" si="8155"/>
        <v>750</v>
      </c>
      <c r="AI2573" s="641">
        <f t="shared" si="8156"/>
        <v>0.75</v>
      </c>
      <c r="AK2573"/>
    </row>
    <row r="2574" spans="1:37" ht="15.75" hidden="1" thickBot="1" x14ac:dyDescent="0.3">
      <c r="A2574" s="642" t="s">
        <v>3609</v>
      </c>
      <c r="B2574" s="643">
        <v>2016</v>
      </c>
      <c r="C2574" s="643">
        <v>11</v>
      </c>
      <c r="D2574" s="644" t="s">
        <v>2960</v>
      </c>
      <c r="E2574" s="645">
        <v>42682</v>
      </c>
      <c r="F2574" s="645">
        <v>42702</v>
      </c>
      <c r="G2574" s="646">
        <f t="shared" ca="1" si="8145"/>
        <v>0</v>
      </c>
      <c r="H2574" s="647" t="s">
        <v>74</v>
      </c>
      <c r="I2574" s="647" t="s">
        <v>151</v>
      </c>
      <c r="J2574" s="647" t="s">
        <v>3610</v>
      </c>
      <c r="K2574" s="648" t="str">
        <f t="shared" ca="1" si="8146"/>
        <v>Completed</v>
      </c>
      <c r="L2574" s="643" t="s">
        <v>98</v>
      </c>
      <c r="M2574" s="643" t="s">
        <v>58</v>
      </c>
      <c r="N2574" s="643" t="s">
        <v>123</v>
      </c>
      <c r="O2574" s="643" t="s">
        <v>109</v>
      </c>
      <c r="P2574" s="643" t="s">
        <v>100</v>
      </c>
      <c r="Q2574" s="643" t="s">
        <v>101</v>
      </c>
      <c r="R2574" s="649">
        <v>4.4999999999999998E-2</v>
      </c>
      <c r="S2574" s="649">
        <v>5.5E-2</v>
      </c>
      <c r="T2574" s="650">
        <v>245455</v>
      </c>
      <c r="U2574" s="650">
        <v>248171</v>
      </c>
      <c r="V2574" s="648">
        <f t="shared" si="8147"/>
        <v>0</v>
      </c>
      <c r="W2574" s="648">
        <f t="shared" si="8148"/>
        <v>245455</v>
      </c>
      <c r="X2574" s="650">
        <v>9357</v>
      </c>
      <c r="Y2574" s="651">
        <f t="shared" si="8149"/>
        <v>3.7703841302972545E-2</v>
      </c>
      <c r="Z2574" s="652">
        <f t="shared" si="8150"/>
        <v>1.4427727904242813</v>
      </c>
      <c r="AA2574" s="653">
        <f t="shared" si="8151"/>
        <v>11045.475</v>
      </c>
      <c r="AB2574" s="654">
        <f t="shared" si="8167"/>
        <v>11045.475</v>
      </c>
      <c r="AC2574" s="653">
        <f t="shared" si="8152"/>
        <v>0</v>
      </c>
      <c r="AD2574" s="653">
        <f t="shared" si="8153"/>
        <v>13500.025</v>
      </c>
      <c r="AE2574" s="653">
        <f>IF((SUMIF($J$7:$J$1048576,J2574,$U$7:$U$1048576))&gt;(SUMIF($J$7:$J$1048576,J2574,$T$7:$T$1048576)),AD2574,(IF(O2574="cpv",(U2574*S2574),(U2574*S2574/1000))))</f>
        <v>13500.025</v>
      </c>
      <c r="AF2574" s="652">
        <f t="shared" si="8154"/>
        <v>0</v>
      </c>
      <c r="AG2574" s="652">
        <v>0</v>
      </c>
      <c r="AH2574" s="652">
        <f t="shared" si="8155"/>
        <v>2454.5499999999993</v>
      </c>
      <c r="AI2574" s="655">
        <f t="shared" si="8156"/>
        <v>0.18181818181818177</v>
      </c>
      <c r="AK2574"/>
    </row>
    <row r="2575" spans="1:37" hidden="1" x14ac:dyDescent="0.25">
      <c r="A2575" s="586" t="s">
        <v>3611</v>
      </c>
      <c r="B2575" s="587">
        <v>2016</v>
      </c>
      <c r="C2575" s="587">
        <v>11</v>
      </c>
      <c r="D2575" s="588" t="s">
        <v>2960</v>
      </c>
      <c r="E2575" s="589">
        <v>42682</v>
      </c>
      <c r="F2575" s="589">
        <v>42704</v>
      </c>
      <c r="G2575" s="590">
        <f t="shared" ca="1" si="8145"/>
        <v>0</v>
      </c>
      <c r="H2575" s="591" t="s">
        <v>74</v>
      </c>
      <c r="I2575" s="591" t="s">
        <v>3160</v>
      </c>
      <c r="J2575" s="591" t="s">
        <v>3617</v>
      </c>
      <c r="K2575" s="592" t="str">
        <f t="shared" ca="1" si="8146"/>
        <v>Completed</v>
      </c>
      <c r="L2575" s="587" t="s">
        <v>57</v>
      </c>
      <c r="M2575" s="587" t="s">
        <v>58</v>
      </c>
      <c r="N2575" s="587" t="s">
        <v>59</v>
      </c>
      <c r="O2575" s="587" t="s">
        <v>60</v>
      </c>
      <c r="P2575" s="587" t="s">
        <v>61</v>
      </c>
      <c r="Q2575" s="587" t="s">
        <v>62</v>
      </c>
      <c r="R2575" s="593">
        <v>0.5</v>
      </c>
      <c r="S2575" s="593">
        <v>2</v>
      </c>
      <c r="T2575" s="594">
        <v>2500000</v>
      </c>
      <c r="U2575" s="594">
        <v>2500352</v>
      </c>
      <c r="V2575" s="592">
        <f t="shared" si="8147"/>
        <v>0</v>
      </c>
      <c r="W2575" s="592">
        <f t="shared" si="8148"/>
        <v>2500000</v>
      </c>
      <c r="X2575" s="594">
        <v>1678</v>
      </c>
      <c r="Y2575" s="595">
        <f t="shared" si="8149"/>
        <v>6.7110550834442511E-4</v>
      </c>
      <c r="Z2575" s="596">
        <f t="shared" si="8150"/>
        <v>4.1266471990464844</v>
      </c>
      <c r="AA2575" s="597">
        <f t="shared" si="8151"/>
        <v>1250</v>
      </c>
      <c r="AB2575" s="598">
        <f t="shared" si="8167"/>
        <v>1250</v>
      </c>
      <c r="AC2575" s="597">
        <f t="shared" si="8152"/>
        <v>0</v>
      </c>
      <c r="AD2575" s="597">
        <f t="shared" si="8153"/>
        <v>5000</v>
      </c>
      <c r="AE2575" s="597">
        <v>6924.514000000001</v>
      </c>
      <c r="AF2575" s="596">
        <f t="shared" si="8154"/>
        <v>1924.514000000001</v>
      </c>
      <c r="AG2575" s="596">
        <v>0</v>
      </c>
      <c r="AH2575" s="596">
        <f t="shared" si="8155"/>
        <v>5674.514000000001</v>
      </c>
      <c r="AI2575" s="599">
        <f t="shared" si="8156"/>
        <v>0.81948191598717257</v>
      </c>
      <c r="AK2575"/>
    </row>
    <row r="2576" spans="1:37" hidden="1" x14ac:dyDescent="0.25">
      <c r="A2576" s="600" t="s">
        <v>3612</v>
      </c>
      <c r="B2576" s="601">
        <v>2016</v>
      </c>
      <c r="C2576" s="601">
        <v>11</v>
      </c>
      <c r="D2576" s="602" t="s">
        <v>2960</v>
      </c>
      <c r="E2576" s="603">
        <v>42682</v>
      </c>
      <c r="F2576" s="603">
        <v>42704</v>
      </c>
      <c r="G2576" s="604">
        <f t="shared" ca="1" si="8145"/>
        <v>0</v>
      </c>
      <c r="H2576" s="605" t="s">
        <v>74</v>
      </c>
      <c r="I2576" s="605" t="s">
        <v>3160</v>
      </c>
      <c r="J2576" s="605" t="s">
        <v>3617</v>
      </c>
      <c r="K2576" s="606" t="str">
        <f t="shared" ca="1" si="8146"/>
        <v>Completed</v>
      </c>
      <c r="L2576" s="601" t="s">
        <v>89</v>
      </c>
      <c r="M2576" s="601" t="s">
        <v>58</v>
      </c>
      <c r="N2576" s="601" t="s">
        <v>59</v>
      </c>
      <c r="O2576" s="601" t="s">
        <v>60</v>
      </c>
      <c r="P2576" s="601" t="s">
        <v>61</v>
      </c>
      <c r="Q2576" s="601" t="s">
        <v>62</v>
      </c>
      <c r="R2576" s="607">
        <v>0.1</v>
      </c>
      <c r="S2576" s="607">
        <v>2</v>
      </c>
      <c r="T2576" s="608">
        <v>500000</v>
      </c>
      <c r="U2576" s="608">
        <v>529513</v>
      </c>
      <c r="V2576" s="606">
        <f t="shared" si="8147"/>
        <v>0</v>
      </c>
      <c r="W2576" s="606">
        <f t="shared" si="8148"/>
        <v>500000</v>
      </c>
      <c r="X2576" s="608"/>
      <c r="Y2576" s="609">
        <f t="shared" si="8149"/>
        <v>0</v>
      </c>
      <c r="Z2576" s="610" t="e">
        <f t="shared" si="8150"/>
        <v>#DIV/0!</v>
      </c>
      <c r="AA2576" s="611">
        <f t="shared" si="8151"/>
        <v>50</v>
      </c>
      <c r="AB2576" s="612">
        <f t="shared" si="8167"/>
        <v>50</v>
      </c>
      <c r="AC2576" s="611">
        <f t="shared" si="8152"/>
        <v>0</v>
      </c>
      <c r="AD2576" s="611">
        <f t="shared" si="8153"/>
        <v>1000</v>
      </c>
      <c r="AE2576" s="611">
        <f t="shared" ref="AE2576:AE2581" si="8198">IF((SUMIF($J$7:$J$1048576,J2576,$U$7:$U$1048576))&gt;(SUMIF($J$7:$J$1048576,J2576,$T$7:$T$1048576)),AD2576,(IF(O2576="cpv",(U2576*S2576),(U2576*S2576/1000))))</f>
        <v>1059.0260000000001</v>
      </c>
      <c r="AF2576" s="610">
        <f t="shared" si="8154"/>
        <v>59.026000000000067</v>
      </c>
      <c r="AG2576" s="610">
        <v>0</v>
      </c>
      <c r="AH2576" s="610">
        <f t="shared" si="8155"/>
        <v>1009.0260000000001</v>
      </c>
      <c r="AI2576" s="613">
        <f t="shared" si="8156"/>
        <v>0.95278680598965459</v>
      </c>
      <c r="AK2576"/>
    </row>
    <row r="2577" spans="1:37" hidden="1" x14ac:dyDescent="0.25">
      <c r="A2577" s="600" t="s">
        <v>3613</v>
      </c>
      <c r="B2577" s="601">
        <v>2016</v>
      </c>
      <c r="C2577" s="601">
        <v>11</v>
      </c>
      <c r="D2577" s="602" t="s">
        <v>2960</v>
      </c>
      <c r="E2577" s="603">
        <v>42682</v>
      </c>
      <c r="F2577" s="603">
        <v>42704</v>
      </c>
      <c r="G2577" s="604">
        <f t="shared" ca="1" si="8145"/>
        <v>0</v>
      </c>
      <c r="H2577" s="605" t="s">
        <v>74</v>
      </c>
      <c r="I2577" s="605" t="s">
        <v>3160</v>
      </c>
      <c r="J2577" s="605" t="s">
        <v>3617</v>
      </c>
      <c r="K2577" s="606" t="str">
        <f t="shared" ca="1" si="8146"/>
        <v>Completed</v>
      </c>
      <c r="L2577" s="601" t="s">
        <v>64</v>
      </c>
      <c r="M2577" s="601" t="s">
        <v>58</v>
      </c>
      <c r="N2577" s="601" t="s">
        <v>59</v>
      </c>
      <c r="O2577" s="601" t="s">
        <v>60</v>
      </c>
      <c r="P2577" s="601" t="s">
        <v>61</v>
      </c>
      <c r="Q2577" s="601" t="s">
        <v>62</v>
      </c>
      <c r="R2577" s="607">
        <v>0.2</v>
      </c>
      <c r="S2577" s="607">
        <v>2</v>
      </c>
      <c r="T2577" s="608">
        <v>2000000</v>
      </c>
      <c r="U2577" s="608">
        <v>903712</v>
      </c>
      <c r="V2577" s="606">
        <f t="shared" si="8147"/>
        <v>1096288</v>
      </c>
      <c r="W2577" s="606">
        <f t="shared" si="8148"/>
        <v>903712</v>
      </c>
      <c r="X2577" s="608">
        <v>105</v>
      </c>
      <c r="Y2577" s="609">
        <f t="shared" si="8149"/>
        <v>1.1618745795120569E-4</v>
      </c>
      <c r="Z2577" s="610">
        <f t="shared" si="8150"/>
        <v>17.213561904761903</v>
      </c>
      <c r="AA2577" s="611">
        <f t="shared" si="8151"/>
        <v>400</v>
      </c>
      <c r="AB2577" s="612">
        <f t="shared" si="8167"/>
        <v>180.7424</v>
      </c>
      <c r="AC2577" s="611">
        <f t="shared" si="8152"/>
        <v>-219.2576</v>
      </c>
      <c r="AD2577" s="611">
        <f t="shared" si="8153"/>
        <v>4000</v>
      </c>
      <c r="AE2577" s="611">
        <f t="shared" si="8198"/>
        <v>1807.424</v>
      </c>
      <c r="AF2577" s="610">
        <f t="shared" si="8154"/>
        <v>-2192.576</v>
      </c>
      <c r="AG2577" s="610">
        <v>0</v>
      </c>
      <c r="AH2577" s="610">
        <f t="shared" si="8155"/>
        <v>1626.6815999999999</v>
      </c>
      <c r="AI2577" s="613">
        <f t="shared" si="8156"/>
        <v>0.89999999999999991</v>
      </c>
      <c r="AK2577"/>
    </row>
    <row r="2578" spans="1:37" hidden="1" x14ac:dyDescent="0.25">
      <c r="A2578" s="600" t="s">
        <v>3614</v>
      </c>
      <c r="B2578" s="601">
        <v>2016</v>
      </c>
      <c r="C2578" s="601">
        <v>11</v>
      </c>
      <c r="D2578" s="602" t="s">
        <v>2960</v>
      </c>
      <c r="E2578" s="603">
        <v>42682</v>
      </c>
      <c r="F2578" s="603">
        <v>42704</v>
      </c>
      <c r="G2578" s="604">
        <f t="shared" ca="1" si="8145"/>
        <v>0</v>
      </c>
      <c r="H2578" s="605" t="s">
        <v>74</v>
      </c>
      <c r="I2578" s="605" t="s">
        <v>3160</v>
      </c>
      <c r="J2578" s="605" t="s">
        <v>3617</v>
      </c>
      <c r="K2578" s="606" t="str">
        <f t="shared" ca="1" si="8146"/>
        <v>Completed</v>
      </c>
      <c r="L2578" s="601" t="s">
        <v>1773</v>
      </c>
      <c r="M2578" s="601" t="s">
        <v>58</v>
      </c>
      <c r="N2578" s="601" t="s">
        <v>59</v>
      </c>
      <c r="O2578" s="601" t="s">
        <v>60</v>
      </c>
      <c r="P2578" s="601" t="s">
        <v>61</v>
      </c>
      <c r="Q2578" s="601" t="s">
        <v>62</v>
      </c>
      <c r="R2578" s="607">
        <v>0.35</v>
      </c>
      <c r="S2578" s="607">
        <v>2</v>
      </c>
      <c r="T2578" s="608">
        <v>2000000</v>
      </c>
      <c r="U2578" s="608">
        <v>2000193</v>
      </c>
      <c r="V2578" s="606">
        <f t="shared" si="8147"/>
        <v>0</v>
      </c>
      <c r="W2578" s="606">
        <f t="shared" si="8148"/>
        <v>2000000</v>
      </c>
      <c r="X2578" s="608">
        <v>4816</v>
      </c>
      <c r="Y2578" s="609">
        <f t="shared" si="8149"/>
        <v>2.4077676504217342E-3</v>
      </c>
      <c r="Z2578" s="610">
        <f t="shared" si="8150"/>
        <v>0.83064493355481728</v>
      </c>
      <c r="AA2578" s="611">
        <f t="shared" si="8151"/>
        <v>700</v>
      </c>
      <c r="AB2578" s="612">
        <f t="shared" si="8167"/>
        <v>700</v>
      </c>
      <c r="AC2578" s="611">
        <f t="shared" si="8152"/>
        <v>0</v>
      </c>
      <c r="AD2578" s="611">
        <f t="shared" si="8153"/>
        <v>4000</v>
      </c>
      <c r="AE2578" s="611">
        <f t="shared" si="8198"/>
        <v>4000.386</v>
      </c>
      <c r="AF2578" s="610">
        <f t="shared" si="8154"/>
        <v>0.38599999999996726</v>
      </c>
      <c r="AG2578" s="610">
        <v>0</v>
      </c>
      <c r="AH2578" s="610">
        <f t="shared" si="8155"/>
        <v>3300.386</v>
      </c>
      <c r="AI2578" s="613">
        <f t="shared" si="8156"/>
        <v>0.82501688587051347</v>
      </c>
      <c r="AK2578"/>
    </row>
    <row r="2579" spans="1:37" hidden="1" x14ac:dyDescent="0.25">
      <c r="A2579" s="600" t="s">
        <v>3615</v>
      </c>
      <c r="B2579" s="601">
        <v>2016</v>
      </c>
      <c r="C2579" s="601">
        <v>11</v>
      </c>
      <c r="D2579" s="602" t="s">
        <v>2960</v>
      </c>
      <c r="E2579" s="603">
        <v>42682</v>
      </c>
      <c r="F2579" s="603">
        <v>42704</v>
      </c>
      <c r="G2579" s="604">
        <f t="shared" ca="1" si="8145"/>
        <v>0</v>
      </c>
      <c r="H2579" s="605" t="s">
        <v>74</v>
      </c>
      <c r="I2579" s="605" t="s">
        <v>3160</v>
      </c>
      <c r="J2579" s="605" t="s">
        <v>3617</v>
      </c>
      <c r="K2579" s="606" t="str">
        <f t="shared" ca="1" si="8146"/>
        <v>Completed</v>
      </c>
      <c r="L2579" s="601" t="s">
        <v>92</v>
      </c>
      <c r="M2579" s="601" t="s">
        <v>58</v>
      </c>
      <c r="N2579" s="601" t="s">
        <v>59</v>
      </c>
      <c r="O2579" s="601" t="s">
        <v>60</v>
      </c>
      <c r="P2579" s="601" t="s">
        <v>61</v>
      </c>
      <c r="Q2579" s="601" t="s">
        <v>62</v>
      </c>
      <c r="R2579" s="607">
        <v>0.1</v>
      </c>
      <c r="S2579" s="607">
        <v>2</v>
      </c>
      <c r="T2579" s="608">
        <v>500000</v>
      </c>
      <c r="U2579" s="608">
        <v>600323</v>
      </c>
      <c r="V2579" s="606">
        <f t="shared" si="8147"/>
        <v>0</v>
      </c>
      <c r="W2579" s="606">
        <f t="shared" si="8148"/>
        <v>500000</v>
      </c>
      <c r="X2579" s="608"/>
      <c r="Y2579" s="609">
        <f t="shared" si="8149"/>
        <v>0</v>
      </c>
      <c r="Z2579" s="610" t="e">
        <f t="shared" si="8150"/>
        <v>#DIV/0!</v>
      </c>
      <c r="AA2579" s="611">
        <f t="shared" si="8151"/>
        <v>50</v>
      </c>
      <c r="AB2579" s="612">
        <f t="shared" si="8167"/>
        <v>50</v>
      </c>
      <c r="AC2579" s="611">
        <f t="shared" si="8152"/>
        <v>0</v>
      </c>
      <c r="AD2579" s="611">
        <f t="shared" si="8153"/>
        <v>1000</v>
      </c>
      <c r="AE2579" s="611">
        <f t="shared" si="8198"/>
        <v>1200.646</v>
      </c>
      <c r="AF2579" s="610">
        <f t="shared" si="8154"/>
        <v>200.64599999999996</v>
      </c>
      <c r="AG2579" s="610">
        <v>0</v>
      </c>
      <c r="AH2579" s="610">
        <f t="shared" si="8155"/>
        <v>1150.646</v>
      </c>
      <c r="AI2579" s="613">
        <f t="shared" si="8156"/>
        <v>0.95835575182027011</v>
      </c>
      <c r="AK2579"/>
    </row>
    <row r="2580" spans="1:37" ht="15.75" hidden="1" thickBot="1" x14ac:dyDescent="0.3">
      <c r="A2580" s="628" t="s">
        <v>3616</v>
      </c>
      <c r="B2580" s="629">
        <v>2016</v>
      </c>
      <c r="C2580" s="629">
        <v>11</v>
      </c>
      <c r="D2580" s="630" t="s">
        <v>2960</v>
      </c>
      <c r="E2580" s="631">
        <v>42682</v>
      </c>
      <c r="F2580" s="631">
        <v>42704</v>
      </c>
      <c r="G2580" s="632">
        <f t="shared" ca="1" si="8145"/>
        <v>0</v>
      </c>
      <c r="H2580" s="633" t="s">
        <v>74</v>
      </c>
      <c r="I2580" s="633" t="s">
        <v>3160</v>
      </c>
      <c r="J2580" s="633" t="s">
        <v>3617</v>
      </c>
      <c r="K2580" s="634" t="str">
        <f t="shared" ca="1" si="8146"/>
        <v>Completed</v>
      </c>
      <c r="L2580" s="629" t="s">
        <v>155</v>
      </c>
      <c r="M2580" s="629" t="s">
        <v>58</v>
      </c>
      <c r="N2580" s="629" t="s">
        <v>59</v>
      </c>
      <c r="O2580" s="629" t="s">
        <v>42</v>
      </c>
      <c r="P2580" s="629" t="s">
        <v>61</v>
      </c>
      <c r="Q2580" s="629" t="s">
        <v>62</v>
      </c>
      <c r="R2580" s="635">
        <v>0.3</v>
      </c>
      <c r="S2580" s="635">
        <v>2</v>
      </c>
      <c r="T2580" s="636">
        <v>4000</v>
      </c>
      <c r="U2580" s="636">
        <v>4002</v>
      </c>
      <c r="V2580" s="634">
        <f t="shared" si="8147"/>
        <v>0</v>
      </c>
      <c r="W2580" s="634">
        <f t="shared" si="8148"/>
        <v>4000</v>
      </c>
      <c r="X2580" s="636"/>
      <c r="Y2580" s="637">
        <f t="shared" si="8149"/>
        <v>0</v>
      </c>
      <c r="Z2580" s="638" t="e">
        <f t="shared" si="8150"/>
        <v>#DIV/0!</v>
      </c>
      <c r="AA2580" s="639">
        <f t="shared" si="8151"/>
        <v>1.2</v>
      </c>
      <c r="AB2580" s="640">
        <v>1200</v>
      </c>
      <c r="AC2580" s="639">
        <f t="shared" si="8152"/>
        <v>1198.8</v>
      </c>
      <c r="AD2580" s="639">
        <f t="shared" si="8153"/>
        <v>8</v>
      </c>
      <c r="AE2580" s="639">
        <f t="shared" si="8198"/>
        <v>8.0039999999999996</v>
      </c>
      <c r="AF2580" s="638">
        <f t="shared" si="8154"/>
        <v>3.9999999999995595E-3</v>
      </c>
      <c r="AG2580" s="638">
        <v>0</v>
      </c>
      <c r="AH2580" s="638">
        <f t="shared" si="8155"/>
        <v>-1191.9960000000001</v>
      </c>
      <c r="AI2580" s="641">
        <f t="shared" si="8156"/>
        <v>-148.92503748125938</v>
      </c>
      <c r="AK2580"/>
    </row>
    <row r="2581" spans="1:37" hidden="1" x14ac:dyDescent="0.25">
      <c r="A2581" s="605" t="s">
        <v>3624</v>
      </c>
      <c r="B2581" s="601">
        <v>2016</v>
      </c>
      <c r="C2581" s="601">
        <v>11</v>
      </c>
      <c r="D2581" s="602" t="s">
        <v>2960</v>
      </c>
      <c r="E2581" s="603">
        <v>42682</v>
      </c>
      <c r="F2581" s="603">
        <v>42702</v>
      </c>
      <c r="G2581" s="604">
        <f t="shared" ca="1" si="8145"/>
        <v>0</v>
      </c>
      <c r="H2581" s="605" t="s">
        <v>84</v>
      </c>
      <c r="I2581" s="605" t="s">
        <v>170</v>
      </c>
      <c r="J2581" s="605" t="s">
        <v>3626</v>
      </c>
      <c r="K2581" s="606" t="str">
        <f t="shared" ca="1" si="8146"/>
        <v>Completed</v>
      </c>
      <c r="L2581" s="601" t="s">
        <v>82</v>
      </c>
      <c r="M2581" s="601" t="s">
        <v>58</v>
      </c>
      <c r="N2581" s="601" t="s">
        <v>78</v>
      </c>
      <c r="O2581" s="601" t="s">
        <v>60</v>
      </c>
      <c r="P2581" s="601" t="s">
        <v>61</v>
      </c>
      <c r="Q2581" s="601" t="s">
        <v>62</v>
      </c>
      <c r="R2581" s="607">
        <v>0.5</v>
      </c>
      <c r="S2581" s="607">
        <v>1.5</v>
      </c>
      <c r="T2581" s="608">
        <v>600000</v>
      </c>
      <c r="U2581" s="608">
        <v>600087</v>
      </c>
      <c r="V2581" s="606">
        <f t="shared" si="8147"/>
        <v>0</v>
      </c>
      <c r="W2581" s="606">
        <f t="shared" si="8148"/>
        <v>600000</v>
      </c>
      <c r="X2581" s="608"/>
      <c r="Y2581" s="609">
        <f t="shared" si="8149"/>
        <v>0</v>
      </c>
      <c r="Z2581" s="610" t="e">
        <f t="shared" si="8150"/>
        <v>#DIV/0!</v>
      </c>
      <c r="AA2581" s="611">
        <f t="shared" si="8151"/>
        <v>300</v>
      </c>
      <c r="AB2581" s="612">
        <f t="shared" si="8167"/>
        <v>300</v>
      </c>
      <c r="AC2581" s="611">
        <f t="shared" si="8152"/>
        <v>0</v>
      </c>
      <c r="AD2581" s="611">
        <f t="shared" si="8153"/>
        <v>900</v>
      </c>
      <c r="AE2581" s="611">
        <f t="shared" si="8198"/>
        <v>900</v>
      </c>
      <c r="AF2581" s="610">
        <f t="shared" si="8154"/>
        <v>0</v>
      </c>
      <c r="AG2581" s="610">
        <v>0</v>
      </c>
      <c r="AH2581" s="610">
        <f t="shared" si="8155"/>
        <v>600</v>
      </c>
      <c r="AI2581" s="656">
        <f t="shared" si="8156"/>
        <v>0.66666666666666663</v>
      </c>
      <c r="AK2581"/>
    </row>
    <row r="2582" spans="1:37" hidden="1" x14ac:dyDescent="0.25">
      <c r="A2582" s="619" t="s">
        <v>3625</v>
      </c>
      <c r="B2582" s="615">
        <v>2016</v>
      </c>
      <c r="C2582" s="615">
        <v>11</v>
      </c>
      <c r="D2582" s="616" t="s">
        <v>2960</v>
      </c>
      <c r="E2582" s="617">
        <v>42682</v>
      </c>
      <c r="F2582" s="617">
        <v>42702</v>
      </c>
      <c r="G2582" s="618">
        <f t="shared" ca="1" si="8145"/>
        <v>0</v>
      </c>
      <c r="H2582" s="619" t="s">
        <v>84</v>
      </c>
      <c r="I2582" s="619" t="s">
        <v>170</v>
      </c>
      <c r="J2582" s="619" t="s">
        <v>3626</v>
      </c>
      <c r="K2582" s="620" t="str">
        <f t="shared" ca="1" si="8146"/>
        <v>Completed</v>
      </c>
      <c r="L2582" s="615" t="s">
        <v>2386</v>
      </c>
      <c r="M2582" s="615" t="s">
        <v>58</v>
      </c>
      <c r="N2582" s="615" t="s">
        <v>59</v>
      </c>
      <c r="O2582" s="615" t="s">
        <v>60</v>
      </c>
      <c r="P2582" s="615" t="s">
        <v>61</v>
      </c>
      <c r="Q2582" s="615" t="s">
        <v>62</v>
      </c>
      <c r="R2582" s="621">
        <v>0.3</v>
      </c>
      <c r="S2582" s="621">
        <v>1.5</v>
      </c>
      <c r="T2582" s="622">
        <v>1300000</v>
      </c>
      <c r="U2582" s="622">
        <v>1430299</v>
      </c>
      <c r="V2582" s="620">
        <f t="shared" si="8147"/>
        <v>0</v>
      </c>
      <c r="W2582" s="620">
        <f t="shared" si="8148"/>
        <v>1300000</v>
      </c>
      <c r="X2582" s="622">
        <v>168</v>
      </c>
      <c r="Y2582" s="623">
        <f t="shared" si="8149"/>
        <v>1.1745795809128022E-4</v>
      </c>
      <c r="Z2582" s="624">
        <f t="shared" si="8150"/>
        <v>8.9285714285714288</v>
      </c>
      <c r="AA2582" s="625">
        <f t="shared" si="8151"/>
        <v>390</v>
      </c>
      <c r="AB2582" s="626">
        <f t="shared" si="8167"/>
        <v>390</v>
      </c>
      <c r="AC2582" s="625">
        <f t="shared" si="8152"/>
        <v>0</v>
      </c>
      <c r="AD2582" s="625">
        <f t="shared" si="8153"/>
        <v>1950</v>
      </c>
      <c r="AE2582" s="625">
        <v>1500</v>
      </c>
      <c r="AF2582" s="624">
        <f t="shared" si="8154"/>
        <v>-450</v>
      </c>
      <c r="AG2582" s="624">
        <v>0</v>
      </c>
      <c r="AH2582" s="624">
        <f t="shared" si="8155"/>
        <v>1110</v>
      </c>
      <c r="AI2582" s="657">
        <f t="shared" si="8156"/>
        <v>0.74</v>
      </c>
      <c r="AK2582"/>
    </row>
    <row r="2583" spans="1:37" hidden="1" x14ac:dyDescent="0.25">
      <c r="A2583" s="591" t="s">
        <v>3627</v>
      </c>
      <c r="B2583" s="587">
        <v>2016</v>
      </c>
      <c r="C2583" s="587">
        <v>11</v>
      </c>
      <c r="D2583" s="588" t="s">
        <v>2960</v>
      </c>
      <c r="E2583" s="589">
        <v>42683</v>
      </c>
      <c r="F2583" s="589">
        <v>42697</v>
      </c>
      <c r="G2583" s="590">
        <f t="shared" ca="1" si="8145"/>
        <v>0</v>
      </c>
      <c r="H2583" s="591" t="s">
        <v>74</v>
      </c>
      <c r="I2583" s="591" t="s">
        <v>75</v>
      </c>
      <c r="J2583" s="591" t="s">
        <v>3635</v>
      </c>
      <c r="K2583" s="592" t="str">
        <f t="shared" ca="1" si="8146"/>
        <v>Completed</v>
      </c>
      <c r="L2583" s="587" t="s">
        <v>82</v>
      </c>
      <c r="M2583" s="587" t="s">
        <v>58</v>
      </c>
      <c r="N2583" s="587" t="s">
        <v>78</v>
      </c>
      <c r="O2583" s="587" t="s">
        <v>60</v>
      </c>
      <c r="P2583" s="587" t="s">
        <v>79</v>
      </c>
      <c r="Q2583" s="587" t="s">
        <v>79</v>
      </c>
      <c r="R2583" s="593">
        <v>0.5</v>
      </c>
      <c r="S2583" s="593">
        <v>4.5</v>
      </c>
      <c r="T2583" s="594">
        <v>600000</v>
      </c>
      <c r="U2583" s="594">
        <v>600004</v>
      </c>
      <c r="V2583" s="592">
        <f t="shared" si="8147"/>
        <v>0</v>
      </c>
      <c r="W2583" s="592">
        <f t="shared" si="8148"/>
        <v>600000</v>
      </c>
      <c r="X2583" s="594">
        <v>10502</v>
      </c>
      <c r="Y2583" s="595">
        <f t="shared" si="8149"/>
        <v>1.7503216645222364E-2</v>
      </c>
      <c r="Z2583" s="596">
        <f t="shared" si="8150"/>
        <v>0.22376690154256332</v>
      </c>
      <c r="AA2583" s="597">
        <f t="shared" si="8151"/>
        <v>300</v>
      </c>
      <c r="AB2583" s="598">
        <f t="shared" si="8167"/>
        <v>300</v>
      </c>
      <c r="AC2583" s="597">
        <f t="shared" si="8152"/>
        <v>0</v>
      </c>
      <c r="AD2583" s="597">
        <f t="shared" si="8153"/>
        <v>2700</v>
      </c>
      <c r="AE2583" s="597">
        <v>2350</v>
      </c>
      <c r="AF2583" s="596">
        <f t="shared" si="8154"/>
        <v>-350</v>
      </c>
      <c r="AG2583" s="596">
        <v>0</v>
      </c>
      <c r="AH2583" s="596">
        <f t="shared" si="8155"/>
        <v>2050</v>
      </c>
      <c r="AI2583" s="658">
        <f t="shared" si="8156"/>
        <v>0.87234042553191493</v>
      </c>
      <c r="AK2583"/>
    </row>
    <row r="2584" spans="1:37" hidden="1" x14ac:dyDescent="0.25">
      <c r="A2584" s="605" t="s">
        <v>3628</v>
      </c>
      <c r="B2584" s="601">
        <v>2016</v>
      </c>
      <c r="C2584" s="601">
        <v>11</v>
      </c>
      <c r="D2584" s="602" t="s">
        <v>2960</v>
      </c>
      <c r="E2584" s="603">
        <v>42683</v>
      </c>
      <c r="F2584" s="603">
        <v>42697</v>
      </c>
      <c r="G2584" s="604">
        <f t="shared" ca="1" si="8145"/>
        <v>0</v>
      </c>
      <c r="H2584" s="605" t="s">
        <v>74</v>
      </c>
      <c r="I2584" s="605" t="s">
        <v>75</v>
      </c>
      <c r="J2584" s="605" t="s">
        <v>3635</v>
      </c>
      <c r="K2584" s="606" t="str">
        <f t="shared" ca="1" si="8146"/>
        <v>Completed</v>
      </c>
      <c r="L2584" s="601" t="s">
        <v>64</v>
      </c>
      <c r="M2584" s="601" t="s">
        <v>58</v>
      </c>
      <c r="N2584" s="601" t="s">
        <v>78</v>
      </c>
      <c r="O2584" s="601" t="s">
        <v>60</v>
      </c>
      <c r="P2584" s="601" t="s">
        <v>79</v>
      </c>
      <c r="Q2584" s="601" t="s">
        <v>79</v>
      </c>
      <c r="R2584" s="607">
        <v>2.5</v>
      </c>
      <c r="S2584" s="607">
        <v>4.5</v>
      </c>
      <c r="T2584" s="608">
        <v>500000</v>
      </c>
      <c r="U2584" s="608">
        <v>490480</v>
      </c>
      <c r="V2584" s="606">
        <f t="shared" si="8147"/>
        <v>9520</v>
      </c>
      <c r="W2584" s="606">
        <f t="shared" si="8148"/>
        <v>490480</v>
      </c>
      <c r="X2584" s="608">
        <v>4430</v>
      </c>
      <c r="Y2584" s="609">
        <f t="shared" si="8149"/>
        <v>9.031968683738378E-3</v>
      </c>
      <c r="Z2584" s="610">
        <f t="shared" si="8150"/>
        <v>0.50790067720090293</v>
      </c>
      <c r="AA2584" s="611">
        <f t="shared" si="8151"/>
        <v>1250</v>
      </c>
      <c r="AB2584" s="612">
        <f t="shared" si="8167"/>
        <v>1226.2</v>
      </c>
      <c r="AC2584" s="611">
        <f t="shared" si="8152"/>
        <v>-23.799999999999955</v>
      </c>
      <c r="AD2584" s="611">
        <f t="shared" si="8153"/>
        <v>2250</v>
      </c>
      <c r="AE2584" s="611">
        <f>IF((SUMIF($J$7:$J$1048576,J2584,$U$7:$U$1048576))&gt;(SUMIF($J$7:$J$1048576,J2584,$T$7:$T$1048576)),AD2584,(IF(O2584="cpv",(U2584*S2584),(U2584*S2584/1000))))</f>
        <v>2250</v>
      </c>
      <c r="AF2584" s="610">
        <f t="shared" si="8154"/>
        <v>0</v>
      </c>
      <c r="AG2584" s="610">
        <v>0</v>
      </c>
      <c r="AH2584" s="610">
        <f t="shared" si="8155"/>
        <v>1023.8</v>
      </c>
      <c r="AI2584" s="656">
        <f t="shared" si="8156"/>
        <v>0.45502222222222222</v>
      </c>
      <c r="AK2584"/>
    </row>
    <row r="2585" spans="1:37" hidden="1" x14ac:dyDescent="0.25">
      <c r="A2585" s="605" t="s">
        <v>3629</v>
      </c>
      <c r="B2585" s="601">
        <v>2016</v>
      </c>
      <c r="C2585" s="601">
        <v>11</v>
      </c>
      <c r="D2585" s="602" t="s">
        <v>2960</v>
      </c>
      <c r="E2585" s="603">
        <v>42683</v>
      </c>
      <c r="F2585" s="603">
        <v>42697</v>
      </c>
      <c r="G2585" s="604">
        <f t="shared" ca="1" si="8145"/>
        <v>0</v>
      </c>
      <c r="H2585" s="605" t="s">
        <v>74</v>
      </c>
      <c r="I2585" s="605" t="s">
        <v>75</v>
      </c>
      <c r="J2585" s="605" t="s">
        <v>3635</v>
      </c>
      <c r="K2585" s="606" t="str">
        <f t="shared" ca="1" si="8146"/>
        <v>Completed</v>
      </c>
      <c r="L2585" s="601" t="s">
        <v>57</v>
      </c>
      <c r="M2585" s="601" t="s">
        <v>58</v>
      </c>
      <c r="N2585" s="601" t="s">
        <v>78</v>
      </c>
      <c r="O2585" s="601" t="s">
        <v>60</v>
      </c>
      <c r="P2585" s="601" t="s">
        <v>79</v>
      </c>
      <c r="Q2585" s="601" t="s">
        <v>79</v>
      </c>
      <c r="R2585" s="607">
        <v>2.5</v>
      </c>
      <c r="S2585" s="607">
        <v>4.5</v>
      </c>
      <c r="T2585" s="608">
        <v>350000</v>
      </c>
      <c r="U2585" s="608">
        <v>350047</v>
      </c>
      <c r="V2585" s="606">
        <f t="shared" si="8147"/>
        <v>0</v>
      </c>
      <c r="W2585" s="606">
        <f t="shared" si="8148"/>
        <v>350000</v>
      </c>
      <c r="X2585" s="608">
        <v>3784</v>
      </c>
      <c r="Y2585" s="609">
        <f t="shared" si="8149"/>
        <v>1.0809976945952973E-2</v>
      </c>
      <c r="Z2585" s="610">
        <f t="shared" si="8150"/>
        <v>0.41622621564482032</v>
      </c>
      <c r="AA2585" s="611">
        <f t="shared" si="8151"/>
        <v>875</v>
      </c>
      <c r="AB2585" s="612">
        <f t="shared" si="8167"/>
        <v>875</v>
      </c>
      <c r="AC2585" s="611">
        <f t="shared" si="8152"/>
        <v>0</v>
      </c>
      <c r="AD2585" s="611">
        <f t="shared" si="8153"/>
        <v>1575</v>
      </c>
      <c r="AE2585" s="611">
        <f>IF((SUMIF($J$7:$J$1048576,J2585,$U$7:$U$1048576))&gt;(SUMIF($J$7:$J$1048576,J2585,$T$7:$T$1048576)),AD2585,(IF(O2585="cpv",(U2585*S2585),(U2585*S2585/1000))))</f>
        <v>1575</v>
      </c>
      <c r="AF2585" s="610">
        <f t="shared" si="8154"/>
        <v>0</v>
      </c>
      <c r="AG2585" s="610">
        <v>0</v>
      </c>
      <c r="AH2585" s="610">
        <f t="shared" si="8155"/>
        <v>700</v>
      </c>
      <c r="AI2585" s="656">
        <f t="shared" si="8156"/>
        <v>0.44444444444444442</v>
      </c>
      <c r="AK2585"/>
    </row>
    <row r="2586" spans="1:37" hidden="1" x14ac:dyDescent="0.25">
      <c r="A2586" s="605" t="s">
        <v>3630</v>
      </c>
      <c r="B2586" s="601">
        <v>2016</v>
      </c>
      <c r="C2586" s="601">
        <v>11</v>
      </c>
      <c r="D2586" s="602" t="s">
        <v>2960</v>
      </c>
      <c r="E2586" s="603">
        <v>42683</v>
      </c>
      <c r="F2586" s="603">
        <v>42697</v>
      </c>
      <c r="G2586" s="604">
        <f t="shared" ca="1" si="8145"/>
        <v>0</v>
      </c>
      <c r="H2586" s="605" t="s">
        <v>74</v>
      </c>
      <c r="I2586" s="605" t="s">
        <v>75</v>
      </c>
      <c r="J2586" s="605" t="s">
        <v>3635</v>
      </c>
      <c r="K2586" s="606" t="str">
        <f t="shared" ca="1" si="8146"/>
        <v>Completed</v>
      </c>
      <c r="L2586" s="601" t="s">
        <v>77</v>
      </c>
      <c r="M2586" s="601" t="s">
        <v>58</v>
      </c>
      <c r="N2586" s="601" t="s">
        <v>78</v>
      </c>
      <c r="O2586" s="601" t="s">
        <v>60</v>
      </c>
      <c r="P2586" s="601" t="s">
        <v>79</v>
      </c>
      <c r="Q2586" s="601" t="s">
        <v>79</v>
      </c>
      <c r="R2586" s="607">
        <v>1.25</v>
      </c>
      <c r="S2586" s="607">
        <v>4.5</v>
      </c>
      <c r="T2586" s="608">
        <v>350000</v>
      </c>
      <c r="U2586" s="608">
        <v>351871</v>
      </c>
      <c r="V2586" s="606">
        <f t="shared" si="8147"/>
        <v>0</v>
      </c>
      <c r="W2586" s="606">
        <f t="shared" si="8148"/>
        <v>350000</v>
      </c>
      <c r="X2586" s="608">
        <v>2770</v>
      </c>
      <c r="Y2586" s="609">
        <f t="shared" si="8149"/>
        <v>7.8722031653645792E-3</v>
      </c>
      <c r="Z2586" s="610">
        <f t="shared" si="8150"/>
        <v>0.56859205776173283</v>
      </c>
      <c r="AA2586" s="611">
        <f t="shared" si="8151"/>
        <v>437.5</v>
      </c>
      <c r="AB2586" s="612">
        <f t="shared" si="8167"/>
        <v>437.5</v>
      </c>
      <c r="AC2586" s="611">
        <f t="shared" si="8152"/>
        <v>0</v>
      </c>
      <c r="AD2586" s="611">
        <f t="shared" si="8153"/>
        <v>1575</v>
      </c>
      <c r="AE2586" s="611">
        <f>IF((SUMIF($J$7:$J$1048576,J2586,$U$7:$U$1048576))&gt;(SUMIF($J$7:$J$1048576,J2586,$T$7:$T$1048576)),AD2586,(IF(O2586="cpv",(U2586*S2586),(U2586*S2586/1000))))</f>
        <v>1575</v>
      </c>
      <c r="AF2586" s="610">
        <f t="shared" si="8154"/>
        <v>0</v>
      </c>
      <c r="AG2586" s="610">
        <v>0</v>
      </c>
      <c r="AH2586" s="610">
        <f t="shared" si="8155"/>
        <v>1137.5</v>
      </c>
      <c r="AI2586" s="656">
        <f t="shared" si="8156"/>
        <v>0.72222222222222221</v>
      </c>
      <c r="AK2586"/>
    </row>
    <row r="2587" spans="1:37" ht="15.75" hidden="1" thickBot="1" x14ac:dyDescent="0.3">
      <c r="A2587" s="633" t="s">
        <v>3631</v>
      </c>
      <c r="B2587" s="629">
        <v>2016</v>
      </c>
      <c r="C2587" s="629">
        <v>11</v>
      </c>
      <c r="D2587" s="630" t="s">
        <v>2960</v>
      </c>
      <c r="E2587" s="631">
        <v>42683</v>
      </c>
      <c r="F2587" s="631">
        <v>42697</v>
      </c>
      <c r="G2587" s="632">
        <f t="shared" ca="1" si="8145"/>
        <v>0</v>
      </c>
      <c r="H2587" s="633" t="s">
        <v>74</v>
      </c>
      <c r="I2587" s="633" t="s">
        <v>75</v>
      </c>
      <c r="J2587" s="633" t="s">
        <v>3635</v>
      </c>
      <c r="K2587" s="634" t="str">
        <f t="shared" ca="1" si="8146"/>
        <v>Completed</v>
      </c>
      <c r="L2587" s="629" t="s">
        <v>2135</v>
      </c>
      <c r="M2587" s="629" t="s">
        <v>58</v>
      </c>
      <c r="N2587" s="629" t="s">
        <v>78</v>
      </c>
      <c r="O2587" s="629" t="s">
        <v>60</v>
      </c>
      <c r="P2587" s="629" t="s">
        <v>79</v>
      </c>
      <c r="Q2587" s="629" t="s">
        <v>79</v>
      </c>
      <c r="R2587" s="635">
        <v>2.5</v>
      </c>
      <c r="S2587" s="635">
        <v>4.5</v>
      </c>
      <c r="T2587" s="636">
        <v>500000</v>
      </c>
      <c r="U2587" s="636">
        <v>511428</v>
      </c>
      <c r="V2587" s="634">
        <f t="shared" si="8147"/>
        <v>0</v>
      </c>
      <c r="W2587" s="634">
        <f t="shared" si="8148"/>
        <v>500000</v>
      </c>
      <c r="X2587" s="636">
        <v>12463</v>
      </c>
      <c r="Y2587" s="637">
        <f t="shared" si="8149"/>
        <v>2.4369021641364962E-2</v>
      </c>
      <c r="Z2587" s="638">
        <f t="shared" si="8150"/>
        <v>0.1805343817700393</v>
      </c>
      <c r="AA2587" s="639">
        <f t="shared" si="8151"/>
        <v>1250</v>
      </c>
      <c r="AB2587" s="640">
        <f t="shared" si="8167"/>
        <v>1250</v>
      </c>
      <c r="AC2587" s="639">
        <f t="shared" si="8152"/>
        <v>0</v>
      </c>
      <c r="AD2587" s="639">
        <f t="shared" si="8153"/>
        <v>2250</v>
      </c>
      <c r="AE2587" s="639">
        <f>IF((SUMIF($J$7:$J$1048576,J2587,$U$7:$U$1048576))&gt;(SUMIF($J$7:$J$1048576,J2587,$T$7:$T$1048576)),AD2587,(IF(O2587="cpv",(U2587*S2587),(U2587*S2587/1000))))</f>
        <v>2250</v>
      </c>
      <c r="AF2587" s="638">
        <f t="shared" si="8154"/>
        <v>0</v>
      </c>
      <c r="AG2587" s="638">
        <v>0</v>
      </c>
      <c r="AH2587" s="638">
        <f t="shared" si="8155"/>
        <v>1000</v>
      </c>
      <c r="AI2587" s="659">
        <f t="shared" si="8156"/>
        <v>0.44444444444444442</v>
      </c>
      <c r="AK2587"/>
    </row>
    <row r="2588" spans="1:37" hidden="1" x14ac:dyDescent="0.25">
      <c r="A2588" s="605" t="s">
        <v>3632</v>
      </c>
      <c r="B2588" s="601">
        <v>2016</v>
      </c>
      <c r="C2588" s="601">
        <v>11</v>
      </c>
      <c r="D2588" s="602" t="s">
        <v>2960</v>
      </c>
      <c r="E2588" s="603">
        <v>42683</v>
      </c>
      <c r="F2588" s="603">
        <v>42697</v>
      </c>
      <c r="G2588" s="604">
        <f t="shared" ca="1" si="8145"/>
        <v>0</v>
      </c>
      <c r="H2588" s="605" t="s">
        <v>74</v>
      </c>
      <c r="I2588" s="605" t="s">
        <v>75</v>
      </c>
      <c r="J2588" s="605" t="s">
        <v>3634</v>
      </c>
      <c r="K2588" s="606" t="str">
        <f t="shared" ca="1" si="8146"/>
        <v>Completed</v>
      </c>
      <c r="L2588" s="601" t="s">
        <v>305</v>
      </c>
      <c r="M2588" s="601" t="s">
        <v>58</v>
      </c>
      <c r="N2588" s="601" t="s">
        <v>306</v>
      </c>
      <c r="O2588" s="601" t="s">
        <v>60</v>
      </c>
      <c r="P2588" s="601" t="s">
        <v>79</v>
      </c>
      <c r="Q2588" s="601" t="s">
        <v>79</v>
      </c>
      <c r="R2588" s="607">
        <v>3</v>
      </c>
      <c r="S2588" s="607">
        <v>7.5</v>
      </c>
      <c r="T2588" s="608">
        <v>1000000</v>
      </c>
      <c r="U2588" s="608">
        <v>1000112</v>
      </c>
      <c r="V2588" s="606">
        <f t="shared" si="8147"/>
        <v>0</v>
      </c>
      <c r="W2588" s="606">
        <f t="shared" si="8148"/>
        <v>1000000</v>
      </c>
      <c r="X2588" s="608"/>
      <c r="Y2588" s="609">
        <f t="shared" si="8149"/>
        <v>0</v>
      </c>
      <c r="Z2588" s="610" t="e">
        <f t="shared" si="8150"/>
        <v>#DIV/0!</v>
      </c>
      <c r="AA2588" s="611">
        <f t="shared" si="8151"/>
        <v>3000</v>
      </c>
      <c r="AB2588" s="612">
        <f t="shared" si="8167"/>
        <v>3000</v>
      </c>
      <c r="AC2588" s="611">
        <f t="shared" si="8152"/>
        <v>0</v>
      </c>
      <c r="AD2588" s="611">
        <f t="shared" si="8153"/>
        <v>7500</v>
      </c>
      <c r="AE2588" s="611">
        <f>IF((SUMIF($J$7:$J$1048576,J2588,$U$7:$U$1048576))&gt;(SUMIF($J$7:$J$1048576,J2588,$T$7:$T$1048576)),AD2588,(IF(O2588="cpv",(U2588*S2588),(U2588*S2588/1000))))</f>
        <v>7500</v>
      </c>
      <c r="AF2588" s="610">
        <f t="shared" si="8154"/>
        <v>0</v>
      </c>
      <c r="AG2588" s="610">
        <v>0</v>
      </c>
      <c r="AH2588" s="610">
        <f t="shared" si="8155"/>
        <v>4500</v>
      </c>
      <c r="AI2588" s="656">
        <f t="shared" si="8156"/>
        <v>0.6</v>
      </c>
      <c r="AK2588"/>
    </row>
    <row r="2589" spans="1:37" hidden="1" x14ac:dyDescent="0.25">
      <c r="A2589" s="619" t="s">
        <v>3633</v>
      </c>
      <c r="B2589" s="615">
        <v>2016</v>
      </c>
      <c r="C2589" s="615">
        <v>11</v>
      </c>
      <c r="D2589" s="616" t="s">
        <v>2960</v>
      </c>
      <c r="E2589" s="617">
        <v>42683</v>
      </c>
      <c r="F2589" s="617">
        <v>42697</v>
      </c>
      <c r="G2589" s="618">
        <f t="shared" ca="1" si="8145"/>
        <v>0</v>
      </c>
      <c r="H2589" s="619" t="s">
        <v>74</v>
      </c>
      <c r="I2589" s="619" t="s">
        <v>75</v>
      </c>
      <c r="J2589" s="619" t="s">
        <v>3634</v>
      </c>
      <c r="K2589" s="620" t="str">
        <f t="shared" ca="1" si="8146"/>
        <v>Completed</v>
      </c>
      <c r="L2589" s="615" t="s">
        <v>82</v>
      </c>
      <c r="M2589" s="615" t="s">
        <v>58</v>
      </c>
      <c r="N2589" s="615" t="s">
        <v>306</v>
      </c>
      <c r="O2589" s="615" t="s">
        <v>60</v>
      </c>
      <c r="P2589" s="615" t="s">
        <v>79</v>
      </c>
      <c r="Q2589" s="615" t="s">
        <v>79</v>
      </c>
      <c r="R2589" s="621">
        <v>2.5</v>
      </c>
      <c r="S2589" s="621">
        <v>7.5</v>
      </c>
      <c r="T2589" s="622">
        <v>350000</v>
      </c>
      <c r="U2589" s="622">
        <v>385277</v>
      </c>
      <c r="V2589" s="620">
        <f t="shared" si="8147"/>
        <v>0</v>
      </c>
      <c r="W2589" s="620">
        <f t="shared" si="8148"/>
        <v>350000</v>
      </c>
      <c r="X2589" s="622">
        <v>18205</v>
      </c>
      <c r="Y2589" s="623">
        <f t="shared" si="8149"/>
        <v>4.7251717595392408E-2</v>
      </c>
      <c r="Z2589" s="624">
        <f t="shared" si="8150"/>
        <v>0.13732491073880801</v>
      </c>
      <c r="AA2589" s="625">
        <f t="shared" si="8151"/>
        <v>875</v>
      </c>
      <c r="AB2589" s="626">
        <f t="shared" si="8167"/>
        <v>875</v>
      </c>
      <c r="AC2589" s="625">
        <f t="shared" si="8152"/>
        <v>0</v>
      </c>
      <c r="AD2589" s="625">
        <f t="shared" si="8153"/>
        <v>2625</v>
      </c>
      <c r="AE2589" s="625">
        <v>2500</v>
      </c>
      <c r="AF2589" s="624">
        <f t="shared" si="8154"/>
        <v>-125</v>
      </c>
      <c r="AG2589" s="624">
        <v>0</v>
      </c>
      <c r="AH2589" s="624">
        <f t="shared" si="8155"/>
        <v>1625</v>
      </c>
      <c r="AI2589" s="657">
        <f t="shared" si="8156"/>
        <v>0.65</v>
      </c>
      <c r="AK2589"/>
    </row>
    <row r="2590" spans="1:37" hidden="1" x14ac:dyDescent="0.25">
      <c r="A2590" s="591" t="s">
        <v>3636</v>
      </c>
      <c r="B2590" s="587">
        <v>2016</v>
      </c>
      <c r="C2590" s="587">
        <v>11</v>
      </c>
      <c r="D2590" s="588" t="s">
        <v>2960</v>
      </c>
      <c r="E2590" s="589">
        <v>42683</v>
      </c>
      <c r="F2590" s="589">
        <v>42702</v>
      </c>
      <c r="G2590" s="590">
        <f t="shared" ca="1" si="8145"/>
        <v>0</v>
      </c>
      <c r="H2590" s="591" t="s">
        <v>74</v>
      </c>
      <c r="I2590" s="591" t="s">
        <v>75</v>
      </c>
      <c r="J2590" s="591" t="s">
        <v>3638</v>
      </c>
      <c r="K2590" s="592" t="str">
        <f t="shared" ca="1" si="8146"/>
        <v>Completed</v>
      </c>
      <c r="L2590" s="587" t="s">
        <v>82</v>
      </c>
      <c r="M2590" s="587" t="s">
        <v>58</v>
      </c>
      <c r="N2590" s="587" t="s">
        <v>306</v>
      </c>
      <c r="O2590" s="587" t="s">
        <v>60</v>
      </c>
      <c r="P2590" s="587" t="s">
        <v>79</v>
      </c>
      <c r="Q2590" s="587" t="s">
        <v>79</v>
      </c>
      <c r="R2590" s="593">
        <v>2.5</v>
      </c>
      <c r="S2590" s="593">
        <v>7.5</v>
      </c>
      <c r="T2590" s="594">
        <v>1000000</v>
      </c>
      <c r="U2590" s="594">
        <v>1103170</v>
      </c>
      <c r="V2590" s="592">
        <f t="shared" si="8147"/>
        <v>0</v>
      </c>
      <c r="W2590" s="592">
        <f t="shared" si="8148"/>
        <v>1000000</v>
      </c>
      <c r="X2590" s="594">
        <v>13765</v>
      </c>
      <c r="Y2590" s="595">
        <f t="shared" si="8149"/>
        <v>1.2477677964411651E-2</v>
      </c>
      <c r="Z2590" s="596">
        <f t="shared" si="8150"/>
        <v>0.54486015256084275</v>
      </c>
      <c r="AA2590" s="597">
        <f t="shared" si="8151"/>
        <v>2500</v>
      </c>
      <c r="AB2590" s="598">
        <f t="shared" si="8167"/>
        <v>2500</v>
      </c>
      <c r="AC2590" s="597">
        <f t="shared" si="8152"/>
        <v>0</v>
      </c>
      <c r="AD2590" s="597">
        <f t="shared" si="8153"/>
        <v>7500</v>
      </c>
      <c r="AE2590" s="597">
        <f>IF((SUMIF($J$7:$J$1048576,J2590,$U$7:$U$1048576))&gt;(SUMIF($J$7:$J$1048576,J2590,$T$7:$T$1048576)),AD2590,(IF(O2590="cpv",(U2590*S2590),(U2590*S2590/1000))))</f>
        <v>7500</v>
      </c>
      <c r="AF2590" s="596">
        <f t="shared" si="8154"/>
        <v>0</v>
      </c>
      <c r="AG2590" s="596">
        <v>0</v>
      </c>
      <c r="AH2590" s="596">
        <f t="shared" si="8155"/>
        <v>5000</v>
      </c>
      <c r="AI2590" s="658">
        <f t="shared" si="8156"/>
        <v>0.66666666666666663</v>
      </c>
      <c r="AK2590"/>
    </row>
    <row r="2591" spans="1:37" ht="15.75" hidden="1" thickBot="1" x14ac:dyDescent="0.3">
      <c r="A2591" s="633" t="s">
        <v>3637</v>
      </c>
      <c r="B2591" s="629">
        <v>2016</v>
      </c>
      <c r="C2591" s="629">
        <v>11</v>
      </c>
      <c r="D2591" s="630" t="s">
        <v>2960</v>
      </c>
      <c r="E2591" s="631">
        <v>42683</v>
      </c>
      <c r="F2591" s="631">
        <v>42702</v>
      </c>
      <c r="G2591" s="632">
        <f t="shared" ca="1" si="8145"/>
        <v>0</v>
      </c>
      <c r="H2591" s="633" t="s">
        <v>74</v>
      </c>
      <c r="I2591" s="633" t="s">
        <v>75</v>
      </c>
      <c r="J2591" s="633" t="s">
        <v>3638</v>
      </c>
      <c r="K2591" s="634" t="str">
        <f t="shared" ca="1" si="8146"/>
        <v>Completed</v>
      </c>
      <c r="L2591" s="629" t="s">
        <v>305</v>
      </c>
      <c r="M2591" s="629" t="s">
        <v>58</v>
      </c>
      <c r="N2591" s="629" t="s">
        <v>306</v>
      </c>
      <c r="O2591" s="629" t="s">
        <v>60</v>
      </c>
      <c r="P2591" s="629" t="s">
        <v>79</v>
      </c>
      <c r="Q2591" s="629" t="s">
        <v>79</v>
      </c>
      <c r="R2591" s="635">
        <v>4</v>
      </c>
      <c r="S2591" s="635">
        <v>7.5</v>
      </c>
      <c r="T2591" s="636">
        <v>1000000</v>
      </c>
      <c r="U2591" s="636">
        <v>1001211</v>
      </c>
      <c r="V2591" s="634">
        <f t="shared" si="8147"/>
        <v>0</v>
      </c>
      <c r="W2591" s="634">
        <f t="shared" si="8148"/>
        <v>1000000</v>
      </c>
      <c r="X2591" s="636"/>
      <c r="Y2591" s="637">
        <f t="shared" si="8149"/>
        <v>0</v>
      </c>
      <c r="Z2591" s="638" t="e">
        <f t="shared" si="8150"/>
        <v>#DIV/0!</v>
      </c>
      <c r="AA2591" s="639">
        <f t="shared" si="8151"/>
        <v>4000</v>
      </c>
      <c r="AB2591" s="640">
        <f t="shared" si="8167"/>
        <v>4000</v>
      </c>
      <c r="AC2591" s="639">
        <f t="shared" si="8152"/>
        <v>0</v>
      </c>
      <c r="AD2591" s="639">
        <f t="shared" si="8153"/>
        <v>7500</v>
      </c>
      <c r="AE2591" s="639">
        <f>IF((SUMIF($J$7:$J$1048576,J2591,$U$7:$U$1048576))&gt;(SUMIF($J$7:$J$1048576,J2591,$T$7:$T$1048576)),AD2591,(IF(O2591="cpv",(U2591*S2591),(U2591*S2591/1000))))</f>
        <v>7500</v>
      </c>
      <c r="AF2591" s="638">
        <f t="shared" si="8154"/>
        <v>0</v>
      </c>
      <c r="AG2591" s="638">
        <v>0</v>
      </c>
      <c r="AH2591" s="638">
        <f t="shared" si="8155"/>
        <v>3500</v>
      </c>
      <c r="AI2591" s="659">
        <f t="shared" si="8156"/>
        <v>0.46666666666666667</v>
      </c>
      <c r="AK2591"/>
    </row>
    <row r="2592" spans="1:37" hidden="1" x14ac:dyDescent="0.25">
      <c r="A2592" s="605" t="s">
        <v>3640</v>
      </c>
      <c r="B2592" s="601">
        <v>2016</v>
      </c>
      <c r="C2592" s="601">
        <v>11</v>
      </c>
      <c r="D2592" s="602" t="s">
        <v>2960</v>
      </c>
      <c r="E2592" s="603">
        <v>42683</v>
      </c>
      <c r="F2592" s="603">
        <v>42704</v>
      </c>
      <c r="G2592" s="604">
        <f t="shared" ca="1" si="8145"/>
        <v>0</v>
      </c>
      <c r="H2592" s="605" t="s">
        <v>54</v>
      </c>
      <c r="I2592" s="605" t="s">
        <v>129</v>
      </c>
      <c r="J2592" s="605" t="s">
        <v>3639</v>
      </c>
      <c r="K2592" s="606" t="str">
        <f t="shared" ca="1" si="8146"/>
        <v>Completed</v>
      </c>
      <c r="L2592" s="601" t="s">
        <v>64</v>
      </c>
      <c r="M2592" s="601" t="s">
        <v>58</v>
      </c>
      <c r="N2592" s="601" t="s">
        <v>59</v>
      </c>
      <c r="O2592" s="601" t="s">
        <v>60</v>
      </c>
      <c r="P2592" s="601" t="s">
        <v>61</v>
      </c>
      <c r="Q2592" s="601" t="s">
        <v>62</v>
      </c>
      <c r="R2592" s="607">
        <v>0.2</v>
      </c>
      <c r="S2592" s="607">
        <v>1.2</v>
      </c>
      <c r="T2592" s="608">
        <v>2000000</v>
      </c>
      <c r="U2592" s="608">
        <v>1999896</v>
      </c>
      <c r="V2592" s="606">
        <f t="shared" si="8147"/>
        <v>104</v>
      </c>
      <c r="W2592" s="606">
        <f t="shared" si="8148"/>
        <v>1999896</v>
      </c>
      <c r="X2592" s="608">
        <v>286</v>
      </c>
      <c r="Y2592" s="609">
        <f t="shared" si="8149"/>
        <v>1.4300743638669212E-4</v>
      </c>
      <c r="Z2592" s="610">
        <f t="shared" si="8150"/>
        <v>6.6433566433566433</v>
      </c>
      <c r="AA2592" s="611">
        <f t="shared" si="8151"/>
        <v>400</v>
      </c>
      <c r="AB2592" s="612">
        <f t="shared" si="8167"/>
        <v>399.97919999999999</v>
      </c>
      <c r="AC2592" s="611">
        <f t="shared" si="8152"/>
        <v>-2.0800000000008367E-2</v>
      </c>
      <c r="AD2592" s="611">
        <f t="shared" si="8153"/>
        <v>2400</v>
      </c>
      <c r="AE2592" s="611">
        <v>1900</v>
      </c>
      <c r="AF2592" s="610">
        <f t="shared" si="8154"/>
        <v>-500</v>
      </c>
      <c r="AG2592" s="610">
        <v>0</v>
      </c>
      <c r="AH2592" s="610">
        <f t="shared" si="8155"/>
        <v>1500.0208</v>
      </c>
      <c r="AI2592" s="656">
        <f t="shared" si="8156"/>
        <v>0.78948463157894733</v>
      </c>
      <c r="AK2592"/>
    </row>
    <row r="2593" spans="1:37" hidden="1" x14ac:dyDescent="0.25">
      <c r="A2593" s="605" t="s">
        <v>3641</v>
      </c>
      <c r="B2593" s="601">
        <v>2016</v>
      </c>
      <c r="C2593" s="601">
        <v>11</v>
      </c>
      <c r="D2593" s="602" t="s">
        <v>2960</v>
      </c>
      <c r="E2593" s="603">
        <v>42683</v>
      </c>
      <c r="F2593" s="603">
        <v>42704</v>
      </c>
      <c r="G2593" s="604">
        <f t="shared" ca="1" si="8145"/>
        <v>0</v>
      </c>
      <c r="H2593" s="605" t="s">
        <v>54</v>
      </c>
      <c r="I2593" s="605" t="s">
        <v>129</v>
      </c>
      <c r="J2593" s="605" t="s">
        <v>3639</v>
      </c>
      <c r="K2593" s="606" t="str">
        <f t="shared" ca="1" si="8146"/>
        <v>Completed</v>
      </c>
      <c r="L2593" s="601" t="s">
        <v>1773</v>
      </c>
      <c r="M2593" s="601" t="s">
        <v>58</v>
      </c>
      <c r="N2593" s="601" t="s">
        <v>59</v>
      </c>
      <c r="O2593" s="601" t="s">
        <v>60</v>
      </c>
      <c r="P2593" s="601" t="s">
        <v>61</v>
      </c>
      <c r="Q2593" s="601" t="s">
        <v>62</v>
      </c>
      <c r="R2593" s="607">
        <v>0.35</v>
      </c>
      <c r="S2593" s="607">
        <v>1.2</v>
      </c>
      <c r="T2593" s="608">
        <v>2000000</v>
      </c>
      <c r="U2593" s="608">
        <v>2000026</v>
      </c>
      <c r="V2593" s="606">
        <f t="shared" si="8147"/>
        <v>0</v>
      </c>
      <c r="W2593" s="606">
        <f t="shared" si="8148"/>
        <v>2000000</v>
      </c>
      <c r="X2593" s="608">
        <v>3642</v>
      </c>
      <c r="Y2593" s="609">
        <f t="shared" si="8149"/>
        <v>1.8209763273077449E-3</v>
      </c>
      <c r="Z2593" s="610">
        <f t="shared" si="8150"/>
        <v>0.52169137836353652</v>
      </c>
      <c r="AA2593" s="611">
        <f t="shared" si="8151"/>
        <v>700</v>
      </c>
      <c r="AB2593" s="612">
        <f t="shared" si="8167"/>
        <v>700</v>
      </c>
      <c r="AC2593" s="611">
        <f t="shared" si="8152"/>
        <v>0</v>
      </c>
      <c r="AD2593" s="611">
        <f t="shared" si="8153"/>
        <v>2400</v>
      </c>
      <c r="AE2593" s="611">
        <v>1900</v>
      </c>
      <c r="AF2593" s="610">
        <f t="shared" si="8154"/>
        <v>-500</v>
      </c>
      <c r="AG2593" s="610">
        <v>0</v>
      </c>
      <c r="AH2593" s="610">
        <f t="shared" si="8155"/>
        <v>1200</v>
      </c>
      <c r="AI2593" s="656">
        <f t="shared" si="8156"/>
        <v>0.63157894736842102</v>
      </c>
      <c r="AK2593"/>
    </row>
    <row r="2594" spans="1:37" hidden="1" x14ac:dyDescent="0.25">
      <c r="A2594" s="605" t="s">
        <v>3642</v>
      </c>
      <c r="B2594" s="601">
        <v>2016</v>
      </c>
      <c r="C2594" s="601">
        <v>11</v>
      </c>
      <c r="D2594" s="602" t="s">
        <v>2960</v>
      </c>
      <c r="E2594" s="603">
        <v>42683</v>
      </c>
      <c r="F2594" s="603">
        <v>42704</v>
      </c>
      <c r="G2594" s="604">
        <f t="shared" ca="1" si="8145"/>
        <v>0</v>
      </c>
      <c r="H2594" s="605" t="s">
        <v>54</v>
      </c>
      <c r="I2594" s="605" t="s">
        <v>129</v>
      </c>
      <c r="J2594" s="605" t="s">
        <v>3639</v>
      </c>
      <c r="K2594" s="606" t="str">
        <f t="shared" ca="1" si="8146"/>
        <v>Completed</v>
      </c>
      <c r="L2594" s="601" t="s">
        <v>57</v>
      </c>
      <c r="M2594" s="601" t="s">
        <v>58</v>
      </c>
      <c r="N2594" s="601" t="s">
        <v>59</v>
      </c>
      <c r="O2594" s="601" t="s">
        <v>60</v>
      </c>
      <c r="P2594" s="601" t="s">
        <v>61</v>
      </c>
      <c r="Q2594" s="601" t="s">
        <v>62</v>
      </c>
      <c r="R2594" s="607">
        <v>0.5</v>
      </c>
      <c r="S2594" s="607">
        <v>1.2</v>
      </c>
      <c r="T2594" s="608">
        <v>2000000</v>
      </c>
      <c r="U2594" s="608">
        <v>2001352</v>
      </c>
      <c r="V2594" s="606">
        <f t="shared" si="8147"/>
        <v>0</v>
      </c>
      <c r="W2594" s="606">
        <f t="shared" si="8148"/>
        <v>2000000</v>
      </c>
      <c r="X2594" s="608">
        <v>239</v>
      </c>
      <c r="Y2594" s="609">
        <f t="shared" si="8149"/>
        <v>1.1941927257174151E-4</v>
      </c>
      <c r="Z2594" s="610">
        <f t="shared" si="8150"/>
        <v>7.9497907949790791</v>
      </c>
      <c r="AA2594" s="611">
        <f t="shared" si="8151"/>
        <v>1000</v>
      </c>
      <c r="AB2594" s="612">
        <f t="shared" si="8167"/>
        <v>1000</v>
      </c>
      <c r="AC2594" s="611">
        <f t="shared" si="8152"/>
        <v>0</v>
      </c>
      <c r="AD2594" s="611">
        <f t="shared" si="8153"/>
        <v>2400</v>
      </c>
      <c r="AE2594" s="611">
        <v>1900</v>
      </c>
      <c r="AF2594" s="610">
        <f t="shared" si="8154"/>
        <v>-500</v>
      </c>
      <c r="AG2594" s="610">
        <v>0</v>
      </c>
      <c r="AH2594" s="610">
        <f t="shared" si="8155"/>
        <v>900</v>
      </c>
      <c r="AI2594" s="656">
        <f t="shared" si="8156"/>
        <v>0.47368421052631576</v>
      </c>
      <c r="AK2594"/>
    </row>
    <row r="2595" spans="1:37" hidden="1" x14ac:dyDescent="0.25">
      <c r="A2595" s="619" t="s">
        <v>3643</v>
      </c>
      <c r="B2595" s="615">
        <v>2016</v>
      </c>
      <c r="C2595" s="615">
        <v>11</v>
      </c>
      <c r="D2595" s="616" t="s">
        <v>2960</v>
      </c>
      <c r="E2595" s="617">
        <v>42683</v>
      </c>
      <c r="F2595" s="617">
        <v>42704</v>
      </c>
      <c r="G2595" s="618">
        <f t="shared" ca="1" si="8145"/>
        <v>0</v>
      </c>
      <c r="H2595" s="619" t="s">
        <v>54</v>
      </c>
      <c r="I2595" s="619" t="s">
        <v>129</v>
      </c>
      <c r="J2595" s="619" t="s">
        <v>3639</v>
      </c>
      <c r="K2595" s="620" t="str">
        <f t="shared" ca="1" si="8146"/>
        <v>Completed</v>
      </c>
      <c r="L2595" s="615" t="s">
        <v>2135</v>
      </c>
      <c r="M2595" s="615" t="s">
        <v>58</v>
      </c>
      <c r="N2595" s="615" t="s">
        <v>59</v>
      </c>
      <c r="O2595" s="615" t="s">
        <v>60</v>
      </c>
      <c r="P2595" s="615" t="s">
        <v>61</v>
      </c>
      <c r="Q2595" s="615" t="s">
        <v>62</v>
      </c>
      <c r="R2595" s="621">
        <v>0.35</v>
      </c>
      <c r="S2595" s="621">
        <v>1.2</v>
      </c>
      <c r="T2595" s="622">
        <v>1000000</v>
      </c>
      <c r="U2595" s="622">
        <v>1009117</v>
      </c>
      <c r="V2595" s="620">
        <f t="shared" si="8147"/>
        <v>0</v>
      </c>
      <c r="W2595" s="620">
        <f t="shared" si="8148"/>
        <v>1000000</v>
      </c>
      <c r="X2595" s="622">
        <v>415</v>
      </c>
      <c r="Y2595" s="623">
        <f t="shared" si="8149"/>
        <v>4.1125062802430242E-4</v>
      </c>
      <c r="Z2595" s="624">
        <f t="shared" si="8150"/>
        <v>2.9084337349397589</v>
      </c>
      <c r="AA2595" s="625">
        <f t="shared" si="8151"/>
        <v>350</v>
      </c>
      <c r="AB2595" s="626">
        <f t="shared" si="8167"/>
        <v>350</v>
      </c>
      <c r="AC2595" s="625">
        <f t="shared" si="8152"/>
        <v>0</v>
      </c>
      <c r="AD2595" s="625">
        <f t="shared" si="8153"/>
        <v>1200</v>
      </c>
      <c r="AE2595" s="625">
        <v>1207</v>
      </c>
      <c r="AF2595" s="624">
        <f t="shared" si="8154"/>
        <v>7</v>
      </c>
      <c r="AG2595" s="624">
        <v>0</v>
      </c>
      <c r="AH2595" s="624">
        <f t="shared" si="8155"/>
        <v>857</v>
      </c>
      <c r="AI2595" s="657">
        <f t="shared" si="8156"/>
        <v>0.71002485501242751</v>
      </c>
      <c r="AK2595"/>
    </row>
    <row r="2596" spans="1:37" hidden="1" x14ac:dyDescent="0.25">
      <c r="A2596" s="591" t="s">
        <v>3644</v>
      </c>
      <c r="B2596" s="587">
        <v>2016</v>
      </c>
      <c r="C2596" s="587">
        <v>11</v>
      </c>
      <c r="D2596" s="588" t="s">
        <v>2960</v>
      </c>
      <c r="E2596" s="589">
        <v>42683</v>
      </c>
      <c r="F2596" s="589">
        <v>42704</v>
      </c>
      <c r="G2596" s="590">
        <f t="shared" ca="1" si="8145"/>
        <v>0</v>
      </c>
      <c r="H2596" s="591" t="s">
        <v>54</v>
      </c>
      <c r="I2596" s="591" t="s">
        <v>261</v>
      </c>
      <c r="J2596" s="591" t="s">
        <v>3648</v>
      </c>
      <c r="K2596" s="592" t="str">
        <f t="shared" ca="1" si="8146"/>
        <v>Completed</v>
      </c>
      <c r="L2596" s="587" t="s">
        <v>82</v>
      </c>
      <c r="M2596" s="587" t="s">
        <v>58</v>
      </c>
      <c r="N2596" s="587" t="s">
        <v>78</v>
      </c>
      <c r="O2596" s="587" t="s">
        <v>60</v>
      </c>
      <c r="P2596" s="587" t="s">
        <v>79</v>
      </c>
      <c r="Q2596" s="587" t="s">
        <v>79</v>
      </c>
      <c r="R2596" s="593">
        <v>0.5</v>
      </c>
      <c r="S2596" s="593">
        <v>4.25</v>
      </c>
      <c r="T2596" s="594">
        <v>500000</v>
      </c>
      <c r="U2596" s="594">
        <v>500039</v>
      </c>
      <c r="V2596" s="592">
        <f t="shared" si="8147"/>
        <v>0</v>
      </c>
      <c r="W2596" s="592">
        <f t="shared" si="8148"/>
        <v>500000</v>
      </c>
      <c r="X2596" s="594">
        <v>7884</v>
      </c>
      <c r="Y2596" s="595">
        <f t="shared" si="8149"/>
        <v>1.5766770191925031E-2</v>
      </c>
      <c r="Z2596" s="596">
        <f t="shared" si="8150"/>
        <v>0.14672158802638252</v>
      </c>
      <c r="AA2596" s="597">
        <f t="shared" si="8151"/>
        <v>250</v>
      </c>
      <c r="AB2596" s="598">
        <f t="shared" si="8167"/>
        <v>250</v>
      </c>
      <c r="AC2596" s="597">
        <f t="shared" si="8152"/>
        <v>0</v>
      </c>
      <c r="AD2596" s="597">
        <f t="shared" si="8153"/>
        <v>2125</v>
      </c>
      <c r="AE2596" s="597">
        <v>1156.7529999999997</v>
      </c>
      <c r="AF2596" s="596">
        <f t="shared" si="8154"/>
        <v>-968.2470000000003</v>
      </c>
      <c r="AG2596" s="596">
        <v>0</v>
      </c>
      <c r="AH2596" s="596">
        <f t="shared" si="8155"/>
        <v>906.7529999999997</v>
      </c>
      <c r="AI2596" s="658">
        <f t="shared" si="8156"/>
        <v>0.78387780278071462</v>
      </c>
      <c r="AK2596"/>
    </row>
    <row r="2597" spans="1:37" hidden="1" x14ac:dyDescent="0.25">
      <c r="A2597" s="605" t="s">
        <v>3645</v>
      </c>
      <c r="B2597" s="601">
        <v>2016</v>
      </c>
      <c r="C2597" s="601">
        <v>11</v>
      </c>
      <c r="D2597" s="602" t="s">
        <v>2960</v>
      </c>
      <c r="E2597" s="603">
        <v>42683</v>
      </c>
      <c r="F2597" s="603">
        <v>42704</v>
      </c>
      <c r="G2597" s="604">
        <f t="shared" ca="1" si="8145"/>
        <v>0</v>
      </c>
      <c r="H2597" s="605" t="s">
        <v>54</v>
      </c>
      <c r="I2597" s="605" t="s">
        <v>261</v>
      </c>
      <c r="J2597" s="605" t="s">
        <v>3648</v>
      </c>
      <c r="K2597" s="606" t="str">
        <f t="shared" ca="1" si="8146"/>
        <v>Completed</v>
      </c>
      <c r="L2597" s="601" t="s">
        <v>57</v>
      </c>
      <c r="M2597" s="601" t="s">
        <v>58</v>
      </c>
      <c r="N2597" s="601" t="s">
        <v>78</v>
      </c>
      <c r="O2597" s="601" t="s">
        <v>60</v>
      </c>
      <c r="P2597" s="601" t="s">
        <v>79</v>
      </c>
      <c r="Q2597" s="601" t="s">
        <v>79</v>
      </c>
      <c r="R2597" s="607">
        <v>2.5</v>
      </c>
      <c r="S2597" s="607">
        <v>4.25</v>
      </c>
      <c r="T2597" s="608">
        <v>350000</v>
      </c>
      <c r="U2597" s="608">
        <v>364710</v>
      </c>
      <c r="V2597" s="606">
        <f t="shared" si="8147"/>
        <v>0</v>
      </c>
      <c r="W2597" s="606">
        <f t="shared" si="8148"/>
        <v>350000</v>
      </c>
      <c r="X2597" s="608">
        <v>5839</v>
      </c>
      <c r="Y2597" s="609">
        <f t="shared" si="8149"/>
        <v>1.600998053247786E-2</v>
      </c>
      <c r="Z2597" s="610">
        <f t="shared" si="8150"/>
        <v>0.23976708340469258</v>
      </c>
      <c r="AA2597" s="611">
        <f t="shared" si="8151"/>
        <v>875</v>
      </c>
      <c r="AB2597" s="612">
        <f t="shared" si="8167"/>
        <v>875</v>
      </c>
      <c r="AC2597" s="611">
        <f t="shared" si="8152"/>
        <v>0</v>
      </c>
      <c r="AD2597" s="611">
        <f t="shared" si="8153"/>
        <v>1487.5</v>
      </c>
      <c r="AE2597" s="611">
        <v>1400</v>
      </c>
      <c r="AF2597" s="610">
        <f t="shared" si="8154"/>
        <v>-87.5</v>
      </c>
      <c r="AG2597" s="610">
        <v>0</v>
      </c>
      <c r="AH2597" s="610">
        <f t="shared" si="8155"/>
        <v>525</v>
      </c>
      <c r="AI2597" s="656">
        <f t="shared" si="8156"/>
        <v>0.375</v>
      </c>
      <c r="AK2597"/>
    </row>
    <row r="2598" spans="1:37" hidden="1" x14ac:dyDescent="0.25">
      <c r="A2598" s="605" t="s">
        <v>3646</v>
      </c>
      <c r="B2598" s="601">
        <v>2016</v>
      </c>
      <c r="C2598" s="601">
        <v>11</v>
      </c>
      <c r="D2598" s="602" t="s">
        <v>2960</v>
      </c>
      <c r="E2598" s="603">
        <v>42683</v>
      </c>
      <c r="F2598" s="603">
        <v>42704</v>
      </c>
      <c r="G2598" s="604">
        <f t="shared" ca="1" si="8145"/>
        <v>0</v>
      </c>
      <c r="H2598" s="605" t="s">
        <v>54</v>
      </c>
      <c r="I2598" s="605" t="s">
        <v>261</v>
      </c>
      <c r="J2598" s="605" t="s">
        <v>3648</v>
      </c>
      <c r="K2598" s="606" t="str">
        <f t="shared" ca="1" si="8146"/>
        <v>Completed</v>
      </c>
      <c r="L2598" s="601" t="s">
        <v>64</v>
      </c>
      <c r="M2598" s="601" t="s">
        <v>58</v>
      </c>
      <c r="N2598" s="601" t="s">
        <v>78</v>
      </c>
      <c r="O2598" s="601" t="s">
        <v>60</v>
      </c>
      <c r="P2598" s="601" t="s">
        <v>79</v>
      </c>
      <c r="Q2598" s="601" t="s">
        <v>79</v>
      </c>
      <c r="R2598" s="607">
        <v>2.5</v>
      </c>
      <c r="S2598" s="607">
        <v>4.25</v>
      </c>
      <c r="T2598" s="608">
        <v>300000</v>
      </c>
      <c r="U2598" s="608">
        <v>298584</v>
      </c>
      <c r="V2598" s="606">
        <f t="shared" si="8147"/>
        <v>1416</v>
      </c>
      <c r="W2598" s="606">
        <f t="shared" si="8148"/>
        <v>298584</v>
      </c>
      <c r="X2598" s="608">
        <v>3495</v>
      </c>
      <c r="Y2598" s="609">
        <f t="shared" si="8149"/>
        <v>1.1705248774214291E-2</v>
      </c>
      <c r="Z2598" s="610">
        <f t="shared" si="8150"/>
        <v>0.34334763948497854</v>
      </c>
      <c r="AA2598" s="611">
        <f t="shared" si="8151"/>
        <v>750</v>
      </c>
      <c r="AB2598" s="612">
        <f t="shared" si="8167"/>
        <v>746.46</v>
      </c>
      <c r="AC2598" s="611">
        <f t="shared" si="8152"/>
        <v>-3.5399999999999636</v>
      </c>
      <c r="AD2598" s="611">
        <f t="shared" si="8153"/>
        <v>1275</v>
      </c>
      <c r="AE2598" s="611">
        <v>1200</v>
      </c>
      <c r="AF2598" s="610">
        <f t="shared" si="8154"/>
        <v>-75</v>
      </c>
      <c r="AG2598" s="610">
        <v>0</v>
      </c>
      <c r="AH2598" s="610">
        <f t="shared" si="8155"/>
        <v>453.53999999999996</v>
      </c>
      <c r="AI2598" s="656">
        <f t="shared" si="8156"/>
        <v>0.37794999999999995</v>
      </c>
      <c r="AK2598"/>
    </row>
    <row r="2599" spans="1:37" ht="15.75" hidden="1" thickBot="1" x14ac:dyDescent="0.3">
      <c r="A2599" s="633" t="s">
        <v>3647</v>
      </c>
      <c r="B2599" s="629">
        <v>2016</v>
      </c>
      <c r="C2599" s="629">
        <v>11</v>
      </c>
      <c r="D2599" s="630" t="s">
        <v>2960</v>
      </c>
      <c r="E2599" s="631">
        <v>42683</v>
      </c>
      <c r="F2599" s="631">
        <v>42704</v>
      </c>
      <c r="G2599" s="632">
        <f t="shared" ca="1" si="8145"/>
        <v>0</v>
      </c>
      <c r="H2599" s="633" t="s">
        <v>54</v>
      </c>
      <c r="I2599" s="633" t="s">
        <v>261</v>
      </c>
      <c r="J2599" s="633" t="s">
        <v>3648</v>
      </c>
      <c r="K2599" s="634" t="str">
        <f t="shared" ca="1" si="8146"/>
        <v>Completed</v>
      </c>
      <c r="L2599" s="629" t="s">
        <v>77</v>
      </c>
      <c r="M2599" s="629" t="s">
        <v>58</v>
      </c>
      <c r="N2599" s="629" t="s">
        <v>78</v>
      </c>
      <c r="O2599" s="629" t="s">
        <v>60</v>
      </c>
      <c r="P2599" s="629" t="s">
        <v>79</v>
      </c>
      <c r="Q2599" s="629" t="s">
        <v>79</v>
      </c>
      <c r="R2599" s="635">
        <v>1.25</v>
      </c>
      <c r="S2599" s="635">
        <v>4.25</v>
      </c>
      <c r="T2599" s="636">
        <v>250000</v>
      </c>
      <c r="U2599" s="636">
        <v>250007</v>
      </c>
      <c r="V2599" s="634">
        <f t="shared" si="8147"/>
        <v>0</v>
      </c>
      <c r="W2599" s="634">
        <f t="shared" si="8148"/>
        <v>250000</v>
      </c>
      <c r="X2599" s="636"/>
      <c r="Y2599" s="637">
        <f t="shared" si="8149"/>
        <v>0</v>
      </c>
      <c r="Z2599" s="638" t="e">
        <f t="shared" si="8150"/>
        <v>#DIV/0!</v>
      </c>
      <c r="AA2599" s="639">
        <f t="shared" si="8151"/>
        <v>312.5</v>
      </c>
      <c r="AB2599" s="640">
        <f t="shared" si="8167"/>
        <v>312.5</v>
      </c>
      <c r="AC2599" s="639">
        <f t="shared" si="8152"/>
        <v>0</v>
      </c>
      <c r="AD2599" s="639">
        <f t="shared" si="8153"/>
        <v>1062.5</v>
      </c>
      <c r="AE2599" s="639">
        <v>1000</v>
      </c>
      <c r="AF2599" s="638">
        <f t="shared" si="8154"/>
        <v>-62.5</v>
      </c>
      <c r="AG2599" s="638">
        <v>0</v>
      </c>
      <c r="AH2599" s="638">
        <f t="shared" si="8155"/>
        <v>687.5</v>
      </c>
      <c r="AI2599" s="659">
        <f t="shared" si="8156"/>
        <v>0.6875</v>
      </c>
      <c r="AK2599"/>
    </row>
    <row r="2600" spans="1:37" hidden="1" x14ac:dyDescent="0.25">
      <c r="A2600" s="605" t="s">
        <v>3649</v>
      </c>
      <c r="B2600" s="601">
        <v>2016</v>
      </c>
      <c r="C2600" s="601">
        <v>11</v>
      </c>
      <c r="D2600" s="602" t="s">
        <v>2960</v>
      </c>
      <c r="E2600" s="603">
        <v>42684</v>
      </c>
      <c r="F2600" s="603">
        <v>42704</v>
      </c>
      <c r="G2600" s="604">
        <f t="shared" ca="1" si="8145"/>
        <v>0</v>
      </c>
      <c r="H2600" s="605" t="s">
        <v>54</v>
      </c>
      <c r="I2600" s="605" t="s">
        <v>115</v>
      </c>
      <c r="J2600" s="605" t="s">
        <v>3653</v>
      </c>
      <c r="K2600" s="606" t="str">
        <f t="shared" ca="1" si="8146"/>
        <v>Completed</v>
      </c>
      <c r="L2600" s="601" t="s">
        <v>82</v>
      </c>
      <c r="M2600" s="601" t="s">
        <v>58</v>
      </c>
      <c r="N2600" s="601" t="s">
        <v>78</v>
      </c>
      <c r="O2600" s="601" t="s">
        <v>60</v>
      </c>
      <c r="P2600" s="601" t="s">
        <v>79</v>
      </c>
      <c r="Q2600" s="601" t="s">
        <v>79</v>
      </c>
      <c r="R2600" s="607">
        <v>0.5</v>
      </c>
      <c r="S2600" s="607">
        <v>4.25</v>
      </c>
      <c r="T2600" s="608">
        <v>500000</v>
      </c>
      <c r="U2600" s="608">
        <v>500049</v>
      </c>
      <c r="V2600" s="606">
        <f t="shared" si="8147"/>
        <v>0</v>
      </c>
      <c r="W2600" s="606">
        <f t="shared" si="8148"/>
        <v>500000</v>
      </c>
      <c r="X2600" s="608">
        <v>6580</v>
      </c>
      <c r="Y2600" s="609">
        <f t="shared" si="8149"/>
        <v>1.3158710446376256E-2</v>
      </c>
      <c r="Z2600" s="610">
        <f t="shared" si="8150"/>
        <v>0.22796352583586627</v>
      </c>
      <c r="AA2600" s="611">
        <f t="shared" si="8151"/>
        <v>250</v>
      </c>
      <c r="AB2600" s="612">
        <f t="shared" si="8167"/>
        <v>250</v>
      </c>
      <c r="AC2600" s="611">
        <f t="shared" si="8152"/>
        <v>0</v>
      </c>
      <c r="AD2600" s="611">
        <f t="shared" si="8153"/>
        <v>2125</v>
      </c>
      <c r="AE2600" s="611">
        <v>1500</v>
      </c>
      <c r="AF2600" s="610">
        <f t="shared" si="8154"/>
        <v>-625</v>
      </c>
      <c r="AG2600" s="610">
        <v>0</v>
      </c>
      <c r="AH2600" s="610">
        <f t="shared" si="8155"/>
        <v>1250</v>
      </c>
      <c r="AI2600" s="656">
        <f t="shared" si="8156"/>
        <v>0.83333333333333337</v>
      </c>
      <c r="AK2600"/>
    </row>
    <row r="2601" spans="1:37" hidden="1" x14ac:dyDescent="0.25">
      <c r="A2601" s="605" t="s">
        <v>3650</v>
      </c>
      <c r="B2601" s="601">
        <v>2016</v>
      </c>
      <c r="C2601" s="601">
        <v>11</v>
      </c>
      <c r="D2601" s="602" t="s">
        <v>2960</v>
      </c>
      <c r="E2601" s="603">
        <v>42684</v>
      </c>
      <c r="F2601" s="603">
        <v>42704</v>
      </c>
      <c r="G2601" s="604">
        <f t="shared" ca="1" si="8145"/>
        <v>0</v>
      </c>
      <c r="H2601" s="605" t="s">
        <v>54</v>
      </c>
      <c r="I2601" s="605" t="s">
        <v>115</v>
      </c>
      <c r="J2601" s="605" t="s">
        <v>3653</v>
      </c>
      <c r="K2601" s="606" t="str">
        <f t="shared" ca="1" si="8146"/>
        <v>Completed</v>
      </c>
      <c r="L2601" s="601" t="s">
        <v>77</v>
      </c>
      <c r="M2601" s="601" t="s">
        <v>58</v>
      </c>
      <c r="N2601" s="601" t="s">
        <v>78</v>
      </c>
      <c r="O2601" s="601" t="s">
        <v>60</v>
      </c>
      <c r="P2601" s="601" t="s">
        <v>79</v>
      </c>
      <c r="Q2601" s="601" t="s">
        <v>79</v>
      </c>
      <c r="R2601" s="607">
        <v>1.25</v>
      </c>
      <c r="S2601" s="607">
        <v>4.25</v>
      </c>
      <c r="T2601" s="608">
        <v>400000</v>
      </c>
      <c r="U2601" s="608">
        <v>359956</v>
      </c>
      <c r="V2601" s="606">
        <f t="shared" si="8147"/>
        <v>40044</v>
      </c>
      <c r="W2601" s="606">
        <f t="shared" si="8148"/>
        <v>359956</v>
      </c>
      <c r="X2601" s="608">
        <v>2259</v>
      </c>
      <c r="Y2601" s="609">
        <f t="shared" si="8149"/>
        <v>6.2757670381935566E-3</v>
      </c>
      <c r="Z2601" s="610">
        <f t="shared" si="8150"/>
        <v>0.44267374944665783</v>
      </c>
      <c r="AA2601" s="611">
        <f t="shared" si="8151"/>
        <v>500</v>
      </c>
      <c r="AB2601" s="612">
        <f t="shared" si="8167"/>
        <v>449.94500000000005</v>
      </c>
      <c r="AC2601" s="611">
        <f t="shared" si="8152"/>
        <v>-50.05499999999995</v>
      </c>
      <c r="AD2601" s="611">
        <f t="shared" si="8153"/>
        <v>1700</v>
      </c>
      <c r="AE2601" s="611">
        <v>1000</v>
      </c>
      <c r="AF2601" s="610">
        <f t="shared" si="8154"/>
        <v>-700</v>
      </c>
      <c r="AG2601" s="610">
        <v>0</v>
      </c>
      <c r="AH2601" s="610">
        <f t="shared" si="8155"/>
        <v>550.05499999999995</v>
      </c>
      <c r="AI2601" s="656">
        <f t="shared" si="8156"/>
        <v>0.55005499999999996</v>
      </c>
      <c r="AK2601"/>
    </row>
    <row r="2602" spans="1:37" hidden="1" x14ac:dyDescent="0.25">
      <c r="A2602" s="605" t="s">
        <v>3651</v>
      </c>
      <c r="B2602" s="601">
        <v>2016</v>
      </c>
      <c r="C2602" s="601">
        <v>11</v>
      </c>
      <c r="D2602" s="602" t="s">
        <v>2960</v>
      </c>
      <c r="E2602" s="603">
        <v>42684</v>
      </c>
      <c r="F2602" s="603">
        <v>42704</v>
      </c>
      <c r="G2602" s="604">
        <f t="shared" ca="1" si="8145"/>
        <v>0</v>
      </c>
      <c r="H2602" s="605" t="s">
        <v>54</v>
      </c>
      <c r="I2602" s="605" t="s">
        <v>115</v>
      </c>
      <c r="J2602" s="605" t="s">
        <v>3653</v>
      </c>
      <c r="K2602" s="606" t="str">
        <f t="shared" ca="1" si="8146"/>
        <v>Completed</v>
      </c>
      <c r="L2602" s="601" t="s">
        <v>64</v>
      </c>
      <c r="M2602" s="601" t="s">
        <v>58</v>
      </c>
      <c r="N2602" s="601" t="s">
        <v>78</v>
      </c>
      <c r="O2602" s="601" t="s">
        <v>60</v>
      </c>
      <c r="P2602" s="601" t="s">
        <v>79</v>
      </c>
      <c r="Q2602" s="601" t="s">
        <v>79</v>
      </c>
      <c r="R2602" s="607">
        <v>2.5</v>
      </c>
      <c r="S2602" s="607">
        <v>4.25</v>
      </c>
      <c r="T2602" s="608">
        <v>500000</v>
      </c>
      <c r="U2602" s="608">
        <v>470047</v>
      </c>
      <c r="V2602" s="606">
        <f t="shared" si="8147"/>
        <v>29953</v>
      </c>
      <c r="W2602" s="606">
        <f t="shared" si="8148"/>
        <v>470047</v>
      </c>
      <c r="X2602" s="608">
        <v>4240</v>
      </c>
      <c r="Y2602" s="609">
        <f t="shared" si="8149"/>
        <v>9.0203745582888521E-3</v>
      </c>
      <c r="Z2602" s="610">
        <f t="shared" si="8150"/>
        <v>0.23584905660377359</v>
      </c>
      <c r="AA2602" s="611">
        <f t="shared" si="8151"/>
        <v>1250</v>
      </c>
      <c r="AB2602" s="612">
        <f t="shared" si="8167"/>
        <v>1175.1175000000001</v>
      </c>
      <c r="AC2602" s="611">
        <f t="shared" si="8152"/>
        <v>-74.882499999999936</v>
      </c>
      <c r="AD2602" s="611">
        <f t="shared" si="8153"/>
        <v>2125</v>
      </c>
      <c r="AE2602" s="611">
        <v>1000</v>
      </c>
      <c r="AF2602" s="610">
        <f t="shared" si="8154"/>
        <v>-1125</v>
      </c>
      <c r="AG2602" s="610">
        <v>0</v>
      </c>
      <c r="AH2602" s="610">
        <f t="shared" si="8155"/>
        <v>-175.11750000000006</v>
      </c>
      <c r="AI2602" s="656">
        <f t="shared" si="8156"/>
        <v>-0.17511750000000006</v>
      </c>
      <c r="AK2602"/>
    </row>
    <row r="2603" spans="1:37" hidden="1" x14ac:dyDescent="0.25">
      <c r="A2603" s="619" t="s">
        <v>3652</v>
      </c>
      <c r="B2603" s="615">
        <v>2016</v>
      </c>
      <c r="C2603" s="615">
        <v>11</v>
      </c>
      <c r="D2603" s="616" t="s">
        <v>2960</v>
      </c>
      <c r="E2603" s="617">
        <v>42684</v>
      </c>
      <c r="F2603" s="617">
        <v>42704</v>
      </c>
      <c r="G2603" s="618">
        <f t="shared" ca="1" si="8145"/>
        <v>0</v>
      </c>
      <c r="H2603" s="619" t="s">
        <v>54</v>
      </c>
      <c r="I2603" s="619" t="s">
        <v>115</v>
      </c>
      <c r="J2603" s="619" t="s">
        <v>3653</v>
      </c>
      <c r="K2603" s="620" t="str">
        <f t="shared" ca="1" si="8146"/>
        <v>Completed</v>
      </c>
      <c r="L2603" s="615" t="s">
        <v>2135</v>
      </c>
      <c r="M2603" s="615" t="s">
        <v>58</v>
      </c>
      <c r="N2603" s="615" t="s">
        <v>78</v>
      </c>
      <c r="O2603" s="615" t="s">
        <v>60</v>
      </c>
      <c r="P2603" s="615" t="s">
        <v>79</v>
      </c>
      <c r="Q2603" s="615" t="s">
        <v>79</v>
      </c>
      <c r="R2603" s="621">
        <v>2.5</v>
      </c>
      <c r="S2603" s="621">
        <v>4.25</v>
      </c>
      <c r="T2603" s="622">
        <v>500000</v>
      </c>
      <c r="U2603" s="622">
        <v>518846</v>
      </c>
      <c r="V2603" s="620">
        <f t="shared" si="8147"/>
        <v>0</v>
      </c>
      <c r="W2603" s="620">
        <f t="shared" si="8148"/>
        <v>500000</v>
      </c>
      <c r="X2603" s="622">
        <v>11724</v>
      </c>
      <c r="Y2603" s="623">
        <f t="shared" si="8149"/>
        <v>2.2596300250941514E-2</v>
      </c>
      <c r="Z2603" s="624">
        <f t="shared" si="8150"/>
        <v>0.12794268167860798</v>
      </c>
      <c r="AA2603" s="625">
        <f t="shared" si="8151"/>
        <v>1250</v>
      </c>
      <c r="AB2603" s="626">
        <f t="shared" si="8167"/>
        <v>1250</v>
      </c>
      <c r="AC2603" s="625">
        <f t="shared" si="8152"/>
        <v>0</v>
      </c>
      <c r="AD2603" s="625">
        <f t="shared" si="8153"/>
        <v>2125</v>
      </c>
      <c r="AE2603" s="625">
        <v>1500</v>
      </c>
      <c r="AF2603" s="624">
        <f t="shared" si="8154"/>
        <v>-625</v>
      </c>
      <c r="AG2603" s="624">
        <v>0</v>
      </c>
      <c r="AH2603" s="624">
        <f t="shared" si="8155"/>
        <v>250</v>
      </c>
      <c r="AI2603" s="657">
        <f t="shared" si="8156"/>
        <v>0.16666666666666666</v>
      </c>
      <c r="AK2603"/>
    </row>
    <row r="2604" spans="1:37" hidden="1" x14ac:dyDescent="0.25">
      <c r="A2604" s="591" t="s">
        <v>3654</v>
      </c>
      <c r="B2604" s="587">
        <v>2016</v>
      </c>
      <c r="C2604" s="587">
        <v>11</v>
      </c>
      <c r="D2604" s="588" t="s">
        <v>2960</v>
      </c>
      <c r="E2604" s="589">
        <v>42685</v>
      </c>
      <c r="F2604" s="589">
        <v>42694</v>
      </c>
      <c r="G2604" s="590">
        <f t="shared" ca="1" si="8145"/>
        <v>0</v>
      </c>
      <c r="H2604" s="591" t="s">
        <v>74</v>
      </c>
      <c r="I2604" s="591" t="s">
        <v>151</v>
      </c>
      <c r="J2604" s="591" t="s">
        <v>3658</v>
      </c>
      <c r="K2604" s="592" t="str">
        <f t="shared" ca="1" si="8146"/>
        <v>Completed</v>
      </c>
      <c r="L2604" s="587" t="s">
        <v>64</v>
      </c>
      <c r="M2604" s="587" t="s">
        <v>58</v>
      </c>
      <c r="N2604" s="587" t="s">
        <v>59</v>
      </c>
      <c r="O2604" s="587" t="s">
        <v>60</v>
      </c>
      <c r="P2604" s="587" t="s">
        <v>61</v>
      </c>
      <c r="Q2604" s="587" t="s">
        <v>62</v>
      </c>
      <c r="R2604" s="593">
        <v>0.2</v>
      </c>
      <c r="S2604" s="593">
        <v>2</v>
      </c>
      <c r="T2604" s="594">
        <v>1000000</v>
      </c>
      <c r="U2604" s="594">
        <v>1000032</v>
      </c>
      <c r="V2604" s="592">
        <f t="shared" si="8147"/>
        <v>0</v>
      </c>
      <c r="W2604" s="592">
        <f t="shared" si="8148"/>
        <v>1000000</v>
      </c>
      <c r="X2604" s="594">
        <v>275</v>
      </c>
      <c r="Y2604" s="595">
        <f t="shared" si="8149"/>
        <v>2.7499120028159099E-4</v>
      </c>
      <c r="Z2604" s="596">
        <f t="shared" si="8150"/>
        <v>7.2729600000000003</v>
      </c>
      <c r="AA2604" s="597">
        <f t="shared" si="8151"/>
        <v>200</v>
      </c>
      <c r="AB2604" s="598">
        <f t="shared" si="8167"/>
        <v>200</v>
      </c>
      <c r="AC2604" s="597">
        <f t="shared" si="8152"/>
        <v>0</v>
      </c>
      <c r="AD2604" s="597">
        <f t="shared" si="8153"/>
        <v>2000</v>
      </c>
      <c r="AE2604" s="597">
        <f>IF((SUMIF($J$7:$J$1048576,J2604,$U$7:$U$1048576))&gt;(SUMIF($J$7:$J$1048576,J2604,$T$7:$T$1048576)),AD2604,(IF(O2604="cpv",(U2604*S2604),(U2604*S2604/1000))))</f>
        <v>2000.0640000000001</v>
      </c>
      <c r="AF2604" s="596">
        <f t="shared" si="8154"/>
        <v>6.4000000000078217E-2</v>
      </c>
      <c r="AG2604" s="596">
        <v>0</v>
      </c>
      <c r="AH2604" s="596">
        <f t="shared" si="8155"/>
        <v>1800.0640000000001</v>
      </c>
      <c r="AI2604" s="658">
        <f t="shared" si="8156"/>
        <v>0.90000319989760325</v>
      </c>
      <c r="AK2604"/>
    </row>
    <row r="2605" spans="1:37" hidden="1" x14ac:dyDescent="0.25">
      <c r="A2605" s="605" t="s">
        <v>3655</v>
      </c>
      <c r="B2605" s="601">
        <v>2016</v>
      </c>
      <c r="C2605" s="601">
        <v>11</v>
      </c>
      <c r="D2605" s="602" t="s">
        <v>2960</v>
      </c>
      <c r="E2605" s="603">
        <v>42685</v>
      </c>
      <c r="F2605" s="603">
        <v>42694</v>
      </c>
      <c r="G2605" s="604">
        <f t="shared" ca="1" si="8145"/>
        <v>0</v>
      </c>
      <c r="H2605" s="605" t="s">
        <v>74</v>
      </c>
      <c r="I2605" s="605" t="s">
        <v>151</v>
      </c>
      <c r="J2605" s="605" t="s">
        <v>3658</v>
      </c>
      <c r="K2605" s="606" t="str">
        <f t="shared" ca="1" si="8146"/>
        <v>Completed</v>
      </c>
      <c r="L2605" s="601" t="s">
        <v>57</v>
      </c>
      <c r="M2605" s="601" t="s">
        <v>58</v>
      </c>
      <c r="N2605" s="601" t="s">
        <v>59</v>
      </c>
      <c r="O2605" s="601" t="s">
        <v>60</v>
      </c>
      <c r="P2605" s="601" t="s">
        <v>61</v>
      </c>
      <c r="Q2605" s="601" t="s">
        <v>62</v>
      </c>
      <c r="R2605" s="607">
        <v>0.5</v>
      </c>
      <c r="S2605" s="607">
        <v>2</v>
      </c>
      <c r="T2605" s="608">
        <v>1500000</v>
      </c>
      <c r="U2605" s="608">
        <v>1500158</v>
      </c>
      <c r="V2605" s="606">
        <f t="shared" si="8147"/>
        <v>0</v>
      </c>
      <c r="W2605" s="606">
        <f t="shared" si="8148"/>
        <v>1500000</v>
      </c>
      <c r="X2605" s="608">
        <v>539</v>
      </c>
      <c r="Y2605" s="609">
        <f t="shared" si="8149"/>
        <v>3.5929548754197894E-4</v>
      </c>
      <c r="Z2605" s="610">
        <f t="shared" si="8150"/>
        <v>2.5443339517625216</v>
      </c>
      <c r="AA2605" s="611">
        <f t="shared" si="8151"/>
        <v>750</v>
      </c>
      <c r="AB2605" s="612">
        <f t="shared" si="8167"/>
        <v>750</v>
      </c>
      <c r="AC2605" s="611">
        <f t="shared" si="8152"/>
        <v>0</v>
      </c>
      <c r="AD2605" s="611">
        <f t="shared" si="8153"/>
        <v>3000</v>
      </c>
      <c r="AE2605" s="611">
        <v>1371.3959999999993</v>
      </c>
      <c r="AF2605" s="610">
        <f t="shared" si="8154"/>
        <v>-1628.6040000000007</v>
      </c>
      <c r="AG2605" s="610">
        <v>0</v>
      </c>
      <c r="AH2605" s="610">
        <f t="shared" si="8155"/>
        <v>621.39599999999928</v>
      </c>
      <c r="AI2605" s="656">
        <f t="shared" si="8156"/>
        <v>0.45311201141027069</v>
      </c>
      <c r="AK2605"/>
    </row>
    <row r="2606" spans="1:37" hidden="1" x14ac:dyDescent="0.25">
      <c r="A2606" s="605" t="s">
        <v>3656</v>
      </c>
      <c r="B2606" s="601">
        <v>2016</v>
      </c>
      <c r="C2606" s="601">
        <v>11</v>
      </c>
      <c r="D2606" s="602" t="s">
        <v>2960</v>
      </c>
      <c r="E2606" s="603">
        <v>42685</v>
      </c>
      <c r="F2606" s="603">
        <v>42694</v>
      </c>
      <c r="G2606" s="604">
        <f t="shared" ca="1" si="8145"/>
        <v>0</v>
      </c>
      <c r="H2606" s="605" t="s">
        <v>74</v>
      </c>
      <c r="I2606" s="605" t="s">
        <v>151</v>
      </c>
      <c r="J2606" s="605" t="s">
        <v>3658</v>
      </c>
      <c r="K2606" s="606" t="str">
        <f t="shared" ca="1" si="8146"/>
        <v>Completed</v>
      </c>
      <c r="L2606" s="601" t="s">
        <v>1773</v>
      </c>
      <c r="M2606" s="601" t="s">
        <v>58</v>
      </c>
      <c r="N2606" s="601" t="s">
        <v>59</v>
      </c>
      <c r="O2606" s="601" t="s">
        <v>60</v>
      </c>
      <c r="P2606" s="601" t="s">
        <v>61</v>
      </c>
      <c r="Q2606" s="601" t="s">
        <v>62</v>
      </c>
      <c r="R2606" s="607">
        <v>0.35</v>
      </c>
      <c r="S2606" s="607">
        <v>2</v>
      </c>
      <c r="T2606" s="608">
        <v>1000000</v>
      </c>
      <c r="U2606" s="608">
        <v>1000174</v>
      </c>
      <c r="V2606" s="606">
        <f t="shared" si="8147"/>
        <v>0</v>
      </c>
      <c r="W2606" s="606">
        <f t="shared" si="8148"/>
        <v>1000000</v>
      </c>
      <c r="X2606" s="608">
        <v>3111</v>
      </c>
      <c r="Y2606" s="609">
        <f t="shared" si="8149"/>
        <v>3.1104587801722501E-3</v>
      </c>
      <c r="Z2606" s="610">
        <f t="shared" si="8150"/>
        <v>0.64299196399871428</v>
      </c>
      <c r="AA2606" s="611">
        <f t="shared" si="8151"/>
        <v>350</v>
      </c>
      <c r="AB2606" s="612">
        <f t="shared" si="8167"/>
        <v>350</v>
      </c>
      <c r="AC2606" s="611">
        <f t="shared" si="8152"/>
        <v>0</v>
      </c>
      <c r="AD2606" s="611">
        <f t="shared" si="8153"/>
        <v>2000</v>
      </c>
      <c r="AE2606" s="611">
        <f>IF((SUMIF($J$7:$J$1048576,J2606,$U$7:$U$1048576))&gt;(SUMIF($J$7:$J$1048576,J2606,$T$7:$T$1048576)),AD2606,(IF(O2606="cpv",(U2606*S2606),(U2606*S2606/1000))))</f>
        <v>2000.348</v>
      </c>
      <c r="AF2606" s="610">
        <f t="shared" si="8154"/>
        <v>0.34799999999995634</v>
      </c>
      <c r="AG2606" s="610">
        <v>0</v>
      </c>
      <c r="AH2606" s="610">
        <f t="shared" si="8155"/>
        <v>1650.348</v>
      </c>
      <c r="AI2606" s="656">
        <f t="shared" si="8156"/>
        <v>0.82503044470262177</v>
      </c>
      <c r="AK2606"/>
    </row>
    <row r="2607" spans="1:37" hidden="1" x14ac:dyDescent="0.25">
      <c r="A2607" s="605" t="s">
        <v>4121</v>
      </c>
      <c r="B2607" s="601">
        <v>2016</v>
      </c>
      <c r="C2607" s="601">
        <v>11</v>
      </c>
      <c r="D2607" s="602" t="s">
        <v>2960</v>
      </c>
      <c r="E2607" s="603">
        <v>42685</v>
      </c>
      <c r="F2607" s="603">
        <v>42694</v>
      </c>
      <c r="G2607" s="604">
        <f t="shared" ref="G2607:G2610" ca="1" si="8199">IF($N$1&gt;F2607,0,(F2607-$N$1))</f>
        <v>0</v>
      </c>
      <c r="H2607" s="605" t="s">
        <v>74</v>
      </c>
      <c r="I2607" s="605" t="s">
        <v>151</v>
      </c>
      <c r="J2607" s="605" t="s">
        <v>3658</v>
      </c>
      <c r="K2607" s="606" t="str">
        <f t="shared" ref="K2607:K2610" ca="1" si="8200">IF(F2607=0,$L$3,(IF(G2607=0,$L$1,$L$2)))</f>
        <v>Completed</v>
      </c>
      <c r="L2607" s="601" t="s">
        <v>1372</v>
      </c>
      <c r="M2607" s="601" t="s">
        <v>58</v>
      </c>
      <c r="N2607" s="601" t="s">
        <v>59</v>
      </c>
      <c r="O2607" s="601" t="s">
        <v>60</v>
      </c>
      <c r="P2607" s="601" t="s">
        <v>61</v>
      </c>
      <c r="Q2607" s="601" t="s">
        <v>62</v>
      </c>
      <c r="R2607" s="607">
        <v>0</v>
      </c>
      <c r="S2607" s="607">
        <v>2</v>
      </c>
      <c r="T2607" s="608">
        <v>0</v>
      </c>
      <c r="U2607" s="608">
        <v>0</v>
      </c>
      <c r="V2607" s="606">
        <v>0</v>
      </c>
      <c r="W2607" s="606">
        <v>0</v>
      </c>
      <c r="X2607" s="608"/>
      <c r="Y2607" s="609" t="e">
        <f t="shared" ref="Y2607:Y2610" si="8201">X2607/U2607</f>
        <v>#DIV/0!</v>
      </c>
      <c r="Z2607" s="610" t="e">
        <f t="shared" ref="Z2607:Z2610" si="8202">AE2607/X2607</f>
        <v>#DIV/0!</v>
      </c>
      <c r="AA2607" s="611">
        <f t="shared" ref="AA2607:AA2610" si="8203">IF(O2607="cpv",(T2607*R2607),(T2607/1000*R2607))</f>
        <v>0</v>
      </c>
      <c r="AB2607" s="612">
        <v>17.485346271899999</v>
      </c>
      <c r="AC2607" s="611">
        <f t="shared" ref="AC2607:AC2610" si="8204">AB2607-AA2607</f>
        <v>17.485346271899999</v>
      </c>
      <c r="AD2607" s="611">
        <f t="shared" ref="AD2607:AD2610" si="8205">IF(O2607="cpv",(T2607*S2607),(T2607/1000*S2607))</f>
        <v>0</v>
      </c>
      <c r="AE2607" s="611">
        <f>IF((SUMIF($J$7:$J$1048576,J2607,$U$7:$U$1048576))&gt;(SUMIF($J$7:$J$1048576,J2607,$T$7:$T$1048576)),AD2607,(IF(O2607="cpv",(U2607*S2607),(U2607*S2607/1000))))</f>
        <v>0</v>
      </c>
      <c r="AF2607" s="610">
        <f t="shared" ref="AF2607:AF2610" si="8206">AE2607-AD2607</f>
        <v>0</v>
      </c>
      <c r="AG2607" s="610">
        <v>0</v>
      </c>
      <c r="AH2607" s="610">
        <f t="shared" ref="AH2607:AH2610" si="8207">AE2607-AB2607-AG2607</f>
        <v>-17.485346271899999</v>
      </c>
      <c r="AI2607" s="656" t="e">
        <f t="shared" ref="AI2607:AI2610" si="8208">AH2607/AE2607</f>
        <v>#DIV/0!</v>
      </c>
      <c r="AK2607"/>
    </row>
    <row r="2608" spans="1:37" hidden="1" x14ac:dyDescent="0.25">
      <c r="A2608" s="605" t="s">
        <v>4122</v>
      </c>
      <c r="B2608" s="601">
        <v>2016</v>
      </c>
      <c r="C2608" s="601">
        <v>11</v>
      </c>
      <c r="D2608" s="602" t="s">
        <v>2960</v>
      </c>
      <c r="E2608" s="603">
        <v>42685</v>
      </c>
      <c r="F2608" s="603">
        <v>42694</v>
      </c>
      <c r="G2608" s="604">
        <f t="shared" ca="1" si="8199"/>
        <v>0</v>
      </c>
      <c r="H2608" s="605" t="s">
        <v>74</v>
      </c>
      <c r="I2608" s="605" t="s">
        <v>151</v>
      </c>
      <c r="J2608" s="605" t="s">
        <v>3658</v>
      </c>
      <c r="K2608" s="606" t="str">
        <f t="shared" ca="1" si="8200"/>
        <v>Completed</v>
      </c>
      <c r="L2608" s="601" t="s">
        <v>2943</v>
      </c>
      <c r="M2608" s="601" t="s">
        <v>58</v>
      </c>
      <c r="N2608" s="601" t="s">
        <v>59</v>
      </c>
      <c r="O2608" s="601" t="s">
        <v>60</v>
      </c>
      <c r="P2608" s="601" t="s">
        <v>61</v>
      </c>
      <c r="Q2608" s="601" t="s">
        <v>62</v>
      </c>
      <c r="R2608" s="607">
        <v>0</v>
      </c>
      <c r="S2608" s="607">
        <v>2</v>
      </c>
      <c r="T2608" s="608">
        <v>0</v>
      </c>
      <c r="U2608" s="608">
        <v>0</v>
      </c>
      <c r="V2608" s="606">
        <v>0</v>
      </c>
      <c r="W2608" s="606">
        <v>0</v>
      </c>
      <c r="X2608" s="608"/>
      <c r="Y2608" s="609" t="e">
        <f t="shared" si="8201"/>
        <v>#DIV/0!</v>
      </c>
      <c r="Z2608" s="610" t="e">
        <f t="shared" si="8202"/>
        <v>#DIV/0!</v>
      </c>
      <c r="AA2608" s="611">
        <f t="shared" si="8203"/>
        <v>0</v>
      </c>
      <c r="AB2608" s="612">
        <v>42.586293314577652</v>
      </c>
      <c r="AC2608" s="611">
        <f t="shared" si="8204"/>
        <v>42.586293314577652</v>
      </c>
      <c r="AD2608" s="611">
        <f t="shared" si="8205"/>
        <v>0</v>
      </c>
      <c r="AE2608" s="611">
        <v>0</v>
      </c>
      <c r="AF2608" s="610">
        <f t="shared" si="8206"/>
        <v>0</v>
      </c>
      <c r="AG2608" s="610">
        <v>0</v>
      </c>
      <c r="AH2608" s="610">
        <f t="shared" si="8207"/>
        <v>-42.586293314577652</v>
      </c>
      <c r="AI2608" s="656" t="e">
        <f t="shared" si="8208"/>
        <v>#DIV/0!</v>
      </c>
      <c r="AK2608"/>
    </row>
    <row r="2609" spans="1:37" hidden="1" x14ac:dyDescent="0.25">
      <c r="A2609" s="605" t="s">
        <v>4123</v>
      </c>
      <c r="B2609" s="601">
        <v>2016</v>
      </c>
      <c r="C2609" s="601">
        <v>11</v>
      </c>
      <c r="D2609" s="602" t="s">
        <v>2960</v>
      </c>
      <c r="E2609" s="603">
        <v>42685</v>
      </c>
      <c r="F2609" s="603">
        <v>42694</v>
      </c>
      <c r="G2609" s="604">
        <f t="shared" ca="1" si="8199"/>
        <v>0</v>
      </c>
      <c r="H2609" s="605" t="s">
        <v>74</v>
      </c>
      <c r="I2609" s="605" t="s">
        <v>151</v>
      </c>
      <c r="J2609" s="605" t="s">
        <v>3658</v>
      </c>
      <c r="K2609" s="606" t="str">
        <f t="shared" ca="1" si="8200"/>
        <v>Completed</v>
      </c>
      <c r="L2609" s="601" t="s">
        <v>2917</v>
      </c>
      <c r="M2609" s="601" t="s">
        <v>58</v>
      </c>
      <c r="N2609" s="601" t="s">
        <v>59</v>
      </c>
      <c r="O2609" s="601" t="s">
        <v>60</v>
      </c>
      <c r="P2609" s="601" t="s">
        <v>61</v>
      </c>
      <c r="Q2609" s="601" t="s">
        <v>62</v>
      </c>
      <c r="R2609" s="607">
        <v>0</v>
      </c>
      <c r="S2609" s="607">
        <v>2</v>
      </c>
      <c r="T2609" s="608">
        <v>0</v>
      </c>
      <c r="U2609" s="608">
        <v>0</v>
      </c>
      <c r="V2609" s="606">
        <v>0</v>
      </c>
      <c r="W2609" s="606">
        <v>0</v>
      </c>
      <c r="X2609" s="608"/>
      <c r="Y2609" s="609" t="e">
        <f t="shared" si="8201"/>
        <v>#DIV/0!</v>
      </c>
      <c r="Z2609" s="610" t="e">
        <f t="shared" si="8202"/>
        <v>#DIV/0!</v>
      </c>
      <c r="AA2609" s="611">
        <f t="shared" si="8203"/>
        <v>0</v>
      </c>
      <c r="AB2609" s="612">
        <v>29.210542488092635</v>
      </c>
      <c r="AC2609" s="611">
        <f t="shared" si="8204"/>
        <v>29.210542488092635</v>
      </c>
      <c r="AD2609" s="611">
        <f t="shared" si="8205"/>
        <v>0</v>
      </c>
      <c r="AE2609" s="611">
        <v>0</v>
      </c>
      <c r="AF2609" s="610">
        <f t="shared" si="8206"/>
        <v>0</v>
      </c>
      <c r="AG2609" s="610">
        <v>0</v>
      </c>
      <c r="AH2609" s="610">
        <f t="shared" si="8207"/>
        <v>-29.210542488092635</v>
      </c>
      <c r="AI2609" s="656" t="e">
        <f t="shared" si="8208"/>
        <v>#DIV/0!</v>
      </c>
      <c r="AK2609"/>
    </row>
    <row r="2610" spans="1:37" hidden="1" x14ac:dyDescent="0.25">
      <c r="A2610" s="605" t="s">
        <v>4124</v>
      </c>
      <c r="B2610" s="601">
        <v>2016</v>
      </c>
      <c r="C2610" s="601">
        <v>11</v>
      </c>
      <c r="D2610" s="602" t="s">
        <v>2960</v>
      </c>
      <c r="E2610" s="603">
        <v>42685</v>
      </c>
      <c r="F2610" s="603">
        <v>42694</v>
      </c>
      <c r="G2610" s="604">
        <f t="shared" ca="1" si="8199"/>
        <v>0</v>
      </c>
      <c r="H2610" s="605" t="s">
        <v>74</v>
      </c>
      <c r="I2610" s="605" t="s">
        <v>151</v>
      </c>
      <c r="J2610" s="605" t="s">
        <v>3658</v>
      </c>
      <c r="K2610" s="606" t="str">
        <f t="shared" ca="1" si="8200"/>
        <v>Completed</v>
      </c>
      <c r="L2610" s="601" t="s">
        <v>2914</v>
      </c>
      <c r="M2610" s="601" t="s">
        <v>58</v>
      </c>
      <c r="N2610" s="601" t="s">
        <v>59</v>
      </c>
      <c r="O2610" s="601" t="s">
        <v>60</v>
      </c>
      <c r="P2610" s="601" t="s">
        <v>61</v>
      </c>
      <c r="Q2610" s="601" t="s">
        <v>62</v>
      </c>
      <c r="R2610" s="607">
        <v>0</v>
      </c>
      <c r="S2610" s="607">
        <v>2</v>
      </c>
      <c r="T2610" s="608">
        <v>0</v>
      </c>
      <c r="U2610" s="608">
        <v>0</v>
      </c>
      <c r="V2610" s="606">
        <v>0</v>
      </c>
      <c r="W2610" s="606">
        <v>0</v>
      </c>
      <c r="X2610" s="608"/>
      <c r="Y2610" s="609" t="e">
        <f t="shared" si="8201"/>
        <v>#DIV/0!</v>
      </c>
      <c r="Z2610" s="610" t="e">
        <f t="shared" si="8202"/>
        <v>#DIV/0!</v>
      </c>
      <c r="AA2610" s="611">
        <f t="shared" si="8203"/>
        <v>0</v>
      </c>
      <c r="AB2610" s="612">
        <v>182.56589055057896</v>
      </c>
      <c r="AC2610" s="611">
        <f t="shared" si="8204"/>
        <v>182.56589055057896</v>
      </c>
      <c r="AD2610" s="611">
        <f t="shared" si="8205"/>
        <v>0</v>
      </c>
      <c r="AE2610" s="611">
        <v>0</v>
      </c>
      <c r="AF2610" s="610">
        <f t="shared" si="8206"/>
        <v>0</v>
      </c>
      <c r="AG2610" s="610">
        <v>0</v>
      </c>
      <c r="AH2610" s="610">
        <f t="shared" si="8207"/>
        <v>-182.56589055057896</v>
      </c>
      <c r="AI2610" s="656" t="e">
        <f t="shared" si="8208"/>
        <v>#DIV/0!</v>
      </c>
      <c r="AK2610"/>
    </row>
    <row r="2611" spans="1:37" ht="15.75" hidden="1" thickBot="1" x14ac:dyDescent="0.3">
      <c r="A2611" s="633" t="s">
        <v>3657</v>
      </c>
      <c r="B2611" s="629">
        <v>2016</v>
      </c>
      <c r="C2611" s="629">
        <v>11</v>
      </c>
      <c r="D2611" s="630" t="s">
        <v>2960</v>
      </c>
      <c r="E2611" s="631">
        <v>42685</v>
      </c>
      <c r="F2611" s="631">
        <v>42694</v>
      </c>
      <c r="G2611" s="632">
        <f t="shared" ca="1" si="8145"/>
        <v>0</v>
      </c>
      <c r="H2611" s="633" t="s">
        <v>74</v>
      </c>
      <c r="I2611" s="633" t="s">
        <v>151</v>
      </c>
      <c r="J2611" s="633" t="s">
        <v>3658</v>
      </c>
      <c r="K2611" s="634" t="str">
        <f t="shared" ca="1" si="8146"/>
        <v>Completed</v>
      </c>
      <c r="L2611" s="629" t="s">
        <v>175</v>
      </c>
      <c r="M2611" s="629" t="s">
        <v>58</v>
      </c>
      <c r="N2611" s="629" t="s">
        <v>59</v>
      </c>
      <c r="O2611" s="629" t="s">
        <v>60</v>
      </c>
      <c r="P2611" s="629" t="s">
        <v>61</v>
      </c>
      <c r="Q2611" s="629" t="s">
        <v>62</v>
      </c>
      <c r="R2611" s="635">
        <v>1</v>
      </c>
      <c r="S2611" s="635">
        <v>2</v>
      </c>
      <c r="T2611" s="636">
        <v>1000000</v>
      </c>
      <c r="U2611" s="636">
        <v>358865</v>
      </c>
      <c r="V2611" s="634">
        <f t="shared" si="8147"/>
        <v>641135</v>
      </c>
      <c r="W2611" s="634">
        <f t="shared" si="8148"/>
        <v>358865</v>
      </c>
      <c r="X2611" s="636">
        <v>670</v>
      </c>
      <c r="Y2611" s="637">
        <f t="shared" si="8149"/>
        <v>1.8669973388321514E-3</v>
      </c>
      <c r="Z2611" s="638">
        <f t="shared" si="8150"/>
        <v>1.0712388059701492</v>
      </c>
      <c r="AA2611" s="639">
        <f t="shared" si="8151"/>
        <v>1000</v>
      </c>
      <c r="AB2611" s="640">
        <v>300.42276840805698</v>
      </c>
      <c r="AC2611" s="639">
        <f t="shared" si="8152"/>
        <v>-699.57723159194302</v>
      </c>
      <c r="AD2611" s="639">
        <f t="shared" si="8153"/>
        <v>2000</v>
      </c>
      <c r="AE2611" s="639">
        <f>IF((SUMIF($J$7:$J$1048576,J2611,$U$7:$U$1048576))&gt;(SUMIF($J$7:$J$1048576,J2611,$T$7:$T$1048576)),AD2611,(IF(O2611="cpv",(U2611*S2611),(U2611*S2611/1000))))</f>
        <v>717.73</v>
      </c>
      <c r="AF2611" s="638">
        <f t="shared" si="8154"/>
        <v>-1282.27</v>
      </c>
      <c r="AG2611" s="638">
        <v>0</v>
      </c>
      <c r="AH2611" s="638">
        <f t="shared" si="8155"/>
        <v>417.30723159194304</v>
      </c>
      <c r="AI2611" s="659">
        <f t="shared" si="8156"/>
        <v>0.58142648571460442</v>
      </c>
      <c r="AK2611"/>
    </row>
    <row r="2612" spans="1:37" hidden="1" x14ac:dyDescent="0.25">
      <c r="A2612" s="605" t="s">
        <v>3659</v>
      </c>
      <c r="B2612" s="601">
        <v>2016</v>
      </c>
      <c r="C2612" s="601">
        <v>11</v>
      </c>
      <c r="D2612" s="602" t="s">
        <v>2960</v>
      </c>
      <c r="E2612" s="603">
        <v>42685</v>
      </c>
      <c r="F2612" s="603">
        <v>42694</v>
      </c>
      <c r="G2612" s="604">
        <f t="shared" ca="1" si="8145"/>
        <v>0</v>
      </c>
      <c r="H2612" s="605" t="s">
        <v>74</v>
      </c>
      <c r="I2612" s="605" t="s">
        <v>151</v>
      </c>
      <c r="J2612" s="605" t="s">
        <v>3661</v>
      </c>
      <c r="K2612" s="606" t="str">
        <f t="shared" ca="1" si="8146"/>
        <v>Completed</v>
      </c>
      <c r="L2612" s="601" t="s">
        <v>2386</v>
      </c>
      <c r="M2612" s="601" t="s">
        <v>58</v>
      </c>
      <c r="N2612" s="601" t="s">
        <v>306</v>
      </c>
      <c r="O2612" s="601" t="s">
        <v>60</v>
      </c>
      <c r="P2612" s="601" t="s">
        <v>61</v>
      </c>
      <c r="Q2612" s="601" t="s">
        <v>62</v>
      </c>
      <c r="R2612" s="607">
        <v>1</v>
      </c>
      <c r="S2612" s="607">
        <v>5</v>
      </c>
      <c r="T2612" s="608">
        <v>750000</v>
      </c>
      <c r="U2612" s="608">
        <v>1000174</v>
      </c>
      <c r="V2612" s="606">
        <f t="shared" si="8147"/>
        <v>0</v>
      </c>
      <c r="W2612" s="606">
        <f t="shared" si="8148"/>
        <v>750000</v>
      </c>
      <c r="X2612" s="608">
        <v>182</v>
      </c>
      <c r="Y2612" s="609">
        <f t="shared" si="8149"/>
        <v>1.8196833750927339E-4</v>
      </c>
      <c r="Z2612" s="610">
        <f t="shared" si="8150"/>
        <v>20.604395604395606</v>
      </c>
      <c r="AA2612" s="611">
        <f t="shared" si="8151"/>
        <v>750</v>
      </c>
      <c r="AB2612" s="612">
        <f t="shared" si="8167"/>
        <v>750</v>
      </c>
      <c r="AC2612" s="611">
        <f t="shared" si="8152"/>
        <v>0</v>
      </c>
      <c r="AD2612" s="611">
        <f t="shared" si="8153"/>
        <v>3750</v>
      </c>
      <c r="AE2612" s="611">
        <f>IF((SUMIF($J$7:$J$1048576,J2612,$U$7:$U$1048576))&gt;(SUMIF($J$7:$J$1048576,J2612,$T$7:$T$1048576)),AD2612,(IF(O2612="cpv",(U2612*S2612),(U2612*S2612/1000))))</f>
        <v>3750</v>
      </c>
      <c r="AF2612" s="610">
        <f t="shared" si="8154"/>
        <v>0</v>
      </c>
      <c r="AG2612" s="610">
        <v>0</v>
      </c>
      <c r="AH2612" s="610">
        <f t="shared" si="8155"/>
        <v>3000</v>
      </c>
      <c r="AI2612" s="656">
        <f t="shared" si="8156"/>
        <v>0.8</v>
      </c>
      <c r="AK2612"/>
    </row>
    <row r="2613" spans="1:37" hidden="1" x14ac:dyDescent="0.25">
      <c r="A2613" s="619" t="s">
        <v>3660</v>
      </c>
      <c r="B2613" s="615">
        <v>2016</v>
      </c>
      <c r="C2613" s="615">
        <v>11</v>
      </c>
      <c r="D2613" s="616" t="s">
        <v>2960</v>
      </c>
      <c r="E2613" s="617">
        <v>42685</v>
      </c>
      <c r="F2613" s="617">
        <v>42694</v>
      </c>
      <c r="G2613" s="618">
        <f t="shared" ca="1" si="8145"/>
        <v>0</v>
      </c>
      <c r="H2613" s="619" t="s">
        <v>74</v>
      </c>
      <c r="I2613" s="619" t="s">
        <v>151</v>
      </c>
      <c r="J2613" s="619" t="s">
        <v>3661</v>
      </c>
      <c r="K2613" s="620" t="str">
        <f t="shared" ca="1" si="8146"/>
        <v>Completed</v>
      </c>
      <c r="L2613" s="615" t="s">
        <v>305</v>
      </c>
      <c r="M2613" s="615" t="s">
        <v>58</v>
      </c>
      <c r="N2613" s="615" t="s">
        <v>306</v>
      </c>
      <c r="O2613" s="615" t="s">
        <v>60</v>
      </c>
      <c r="P2613" s="615" t="s">
        <v>61</v>
      </c>
      <c r="Q2613" s="615" t="s">
        <v>62</v>
      </c>
      <c r="R2613" s="621">
        <v>2</v>
      </c>
      <c r="S2613" s="621">
        <v>5</v>
      </c>
      <c r="T2613" s="622">
        <v>800000</v>
      </c>
      <c r="U2613" s="622">
        <v>800043</v>
      </c>
      <c r="V2613" s="620">
        <f t="shared" si="8147"/>
        <v>0</v>
      </c>
      <c r="W2613" s="620">
        <f t="shared" si="8148"/>
        <v>800000</v>
      </c>
      <c r="X2613" s="622"/>
      <c r="Y2613" s="623">
        <f t="shared" si="8149"/>
        <v>0</v>
      </c>
      <c r="Z2613" s="624" t="e">
        <f t="shared" si="8150"/>
        <v>#DIV/0!</v>
      </c>
      <c r="AA2613" s="625">
        <f t="shared" si="8151"/>
        <v>1600</v>
      </c>
      <c r="AB2613" s="626">
        <f t="shared" si="8167"/>
        <v>1600</v>
      </c>
      <c r="AC2613" s="625">
        <f t="shared" si="8152"/>
        <v>0</v>
      </c>
      <c r="AD2613" s="625">
        <f t="shared" si="8153"/>
        <v>4000</v>
      </c>
      <c r="AE2613" s="625">
        <v>2250</v>
      </c>
      <c r="AF2613" s="624">
        <f t="shared" si="8154"/>
        <v>-1750</v>
      </c>
      <c r="AG2613" s="624">
        <v>0</v>
      </c>
      <c r="AH2613" s="624">
        <f t="shared" si="8155"/>
        <v>650</v>
      </c>
      <c r="AI2613" s="657">
        <f t="shared" si="8156"/>
        <v>0.28888888888888886</v>
      </c>
      <c r="AK2613"/>
    </row>
    <row r="2614" spans="1:37" hidden="1" x14ac:dyDescent="0.25">
      <c r="A2614" s="591" t="s">
        <v>3851</v>
      </c>
      <c r="B2614" s="587">
        <v>2016</v>
      </c>
      <c r="C2614" s="587">
        <v>11</v>
      </c>
      <c r="D2614" s="588" t="s">
        <v>2960</v>
      </c>
      <c r="E2614" s="589">
        <v>42685</v>
      </c>
      <c r="F2614" s="589">
        <v>42688</v>
      </c>
      <c r="G2614" s="590">
        <f t="shared" ca="1" si="8145"/>
        <v>0</v>
      </c>
      <c r="H2614" s="591" t="s">
        <v>54</v>
      </c>
      <c r="I2614" s="591" t="s">
        <v>115</v>
      </c>
      <c r="J2614" s="591" t="s">
        <v>3592</v>
      </c>
      <c r="K2614" s="592" t="str">
        <f t="shared" ca="1" si="8146"/>
        <v>Completed</v>
      </c>
      <c r="L2614" s="587" t="s">
        <v>82</v>
      </c>
      <c r="M2614" s="587" t="s">
        <v>58</v>
      </c>
      <c r="N2614" s="587" t="s">
        <v>78</v>
      </c>
      <c r="O2614" s="587" t="s">
        <v>60</v>
      </c>
      <c r="P2614" s="587" t="s">
        <v>79</v>
      </c>
      <c r="Q2614" s="587" t="s">
        <v>79</v>
      </c>
      <c r="R2614" s="593">
        <v>0.5</v>
      </c>
      <c r="S2614" s="593">
        <v>4.25</v>
      </c>
      <c r="T2614" s="594">
        <v>500000</v>
      </c>
      <c r="U2614" s="594">
        <v>500975</v>
      </c>
      <c r="V2614" s="592">
        <f t="shared" si="8147"/>
        <v>0</v>
      </c>
      <c r="W2614" s="592">
        <f t="shared" si="8148"/>
        <v>500000</v>
      </c>
      <c r="X2614" s="594">
        <v>16221</v>
      </c>
      <c r="Y2614" s="595">
        <f t="shared" si="8149"/>
        <v>3.2378861220619788E-2</v>
      </c>
      <c r="Z2614" s="596">
        <f t="shared" si="8150"/>
        <v>8.4147848468035247E-2</v>
      </c>
      <c r="AA2614" s="597">
        <f t="shared" si="8151"/>
        <v>250</v>
      </c>
      <c r="AB2614" s="598">
        <f t="shared" si="8167"/>
        <v>250</v>
      </c>
      <c r="AC2614" s="597">
        <f t="shared" si="8152"/>
        <v>0</v>
      </c>
      <c r="AD2614" s="597">
        <f t="shared" si="8153"/>
        <v>2125</v>
      </c>
      <c r="AE2614" s="597">
        <v>1364.9622499999998</v>
      </c>
      <c r="AF2614" s="596">
        <f t="shared" si="8154"/>
        <v>-760.03775000000019</v>
      </c>
      <c r="AG2614" s="596">
        <v>0</v>
      </c>
      <c r="AH2614" s="596">
        <f t="shared" si="8155"/>
        <v>1114.9622499999998</v>
      </c>
      <c r="AI2614" s="658">
        <f t="shared" si="8156"/>
        <v>0.81684475156730518</v>
      </c>
      <c r="AK2614"/>
    </row>
    <row r="2615" spans="1:37" hidden="1" x14ac:dyDescent="0.25">
      <c r="A2615" s="605" t="s">
        <v>3846</v>
      </c>
      <c r="B2615" s="601">
        <v>2016</v>
      </c>
      <c r="C2615" s="601">
        <v>11</v>
      </c>
      <c r="D2615" s="602" t="s">
        <v>2960</v>
      </c>
      <c r="E2615" s="603">
        <v>42685</v>
      </c>
      <c r="F2615" s="603">
        <v>42688</v>
      </c>
      <c r="G2615" s="604">
        <f t="shared" ca="1" si="8145"/>
        <v>0</v>
      </c>
      <c r="H2615" s="605" t="s">
        <v>54</v>
      </c>
      <c r="I2615" s="605" t="s">
        <v>115</v>
      </c>
      <c r="J2615" s="605" t="s">
        <v>3592</v>
      </c>
      <c r="K2615" s="606" t="str">
        <f t="shared" ca="1" si="8146"/>
        <v>Completed</v>
      </c>
      <c r="L2615" s="601" t="s">
        <v>64</v>
      </c>
      <c r="M2615" s="601" t="s">
        <v>58</v>
      </c>
      <c r="N2615" s="601" t="s">
        <v>78</v>
      </c>
      <c r="O2615" s="601" t="s">
        <v>60</v>
      </c>
      <c r="P2615" s="601" t="s">
        <v>79</v>
      </c>
      <c r="Q2615" s="601" t="s">
        <v>79</v>
      </c>
      <c r="R2615" s="607">
        <v>2.5</v>
      </c>
      <c r="S2615" s="607">
        <v>4.25</v>
      </c>
      <c r="T2615" s="608">
        <v>350000</v>
      </c>
      <c r="U2615" s="608">
        <v>350118</v>
      </c>
      <c r="V2615" s="606">
        <f t="shared" si="8147"/>
        <v>0</v>
      </c>
      <c r="W2615" s="606">
        <f t="shared" si="8148"/>
        <v>350000</v>
      </c>
      <c r="X2615" s="608">
        <v>4096</v>
      </c>
      <c r="Y2615" s="609">
        <f t="shared" si="8149"/>
        <v>1.1698912937923786E-2</v>
      </c>
      <c r="Z2615" s="610">
        <f t="shared" si="8150"/>
        <v>0.36328161621093752</v>
      </c>
      <c r="AA2615" s="611">
        <f t="shared" si="8151"/>
        <v>875</v>
      </c>
      <c r="AB2615" s="612">
        <f t="shared" si="8167"/>
        <v>875</v>
      </c>
      <c r="AC2615" s="611">
        <f t="shared" si="8152"/>
        <v>0</v>
      </c>
      <c r="AD2615" s="611">
        <f t="shared" si="8153"/>
        <v>1487.5</v>
      </c>
      <c r="AE2615" s="611">
        <f>IF((SUMIF($J$7:$J$1048576,J2615,$U$7:$U$1048576))&gt;(SUMIF($J$7:$J$1048576,J2615,$T$7:$T$1048576)),AD2615,(IF(O2615="cpv",(U2615*S2615),(U2615*S2615/1000))))</f>
        <v>1488.0015000000001</v>
      </c>
      <c r="AF2615" s="610">
        <f t="shared" si="8154"/>
        <v>0.50150000000007822</v>
      </c>
      <c r="AG2615" s="610">
        <v>0</v>
      </c>
      <c r="AH2615" s="610">
        <f t="shared" si="8155"/>
        <v>613.00150000000008</v>
      </c>
      <c r="AI2615" s="656">
        <f t="shared" si="8156"/>
        <v>0.4119629583706737</v>
      </c>
      <c r="AK2615"/>
    </row>
    <row r="2616" spans="1:37" hidden="1" x14ac:dyDescent="0.25">
      <c r="A2616" s="605" t="s">
        <v>3663</v>
      </c>
      <c r="B2616" s="601">
        <v>2016</v>
      </c>
      <c r="C2616" s="601">
        <v>11</v>
      </c>
      <c r="D2616" s="602" t="s">
        <v>2960</v>
      </c>
      <c r="E2616" s="603">
        <v>42685</v>
      </c>
      <c r="F2616" s="603">
        <v>42688</v>
      </c>
      <c r="G2616" s="604">
        <f t="shared" ca="1" si="8145"/>
        <v>0</v>
      </c>
      <c r="H2616" s="605" t="s">
        <v>54</v>
      </c>
      <c r="I2616" s="605" t="s">
        <v>115</v>
      </c>
      <c r="J2616" s="605" t="s">
        <v>3592</v>
      </c>
      <c r="K2616" s="606" t="str">
        <f t="shared" ca="1" si="8146"/>
        <v>Completed</v>
      </c>
      <c r="L2616" s="601" t="s">
        <v>57</v>
      </c>
      <c r="M2616" s="601" t="s">
        <v>58</v>
      </c>
      <c r="N2616" s="601" t="s">
        <v>78</v>
      </c>
      <c r="O2616" s="601" t="s">
        <v>60</v>
      </c>
      <c r="P2616" s="601" t="s">
        <v>79</v>
      </c>
      <c r="Q2616" s="601" t="s">
        <v>79</v>
      </c>
      <c r="R2616" s="607">
        <v>2.5</v>
      </c>
      <c r="S2616" s="607">
        <v>4.25</v>
      </c>
      <c r="T2616" s="608">
        <v>350000</v>
      </c>
      <c r="U2616" s="608">
        <v>350341</v>
      </c>
      <c r="V2616" s="606">
        <f t="shared" si="8147"/>
        <v>0</v>
      </c>
      <c r="W2616" s="606">
        <f t="shared" si="8148"/>
        <v>350000</v>
      </c>
      <c r="X2616" s="608">
        <v>5936</v>
      </c>
      <c r="Y2616" s="609">
        <f t="shared" si="8149"/>
        <v>1.6943492197601766E-2</v>
      </c>
      <c r="Z2616" s="610">
        <f t="shared" si="8150"/>
        <v>0.25083376853099731</v>
      </c>
      <c r="AA2616" s="611">
        <f t="shared" si="8151"/>
        <v>875</v>
      </c>
      <c r="AB2616" s="612">
        <f t="shared" si="8167"/>
        <v>875</v>
      </c>
      <c r="AC2616" s="611">
        <f t="shared" si="8152"/>
        <v>0</v>
      </c>
      <c r="AD2616" s="611">
        <f t="shared" si="8153"/>
        <v>1487.5</v>
      </c>
      <c r="AE2616" s="611">
        <f>IF((SUMIF($J$7:$J$1048576,J2616,$U$7:$U$1048576))&gt;(SUMIF($J$7:$J$1048576,J2616,$T$7:$T$1048576)),AD2616,(IF(O2616="cpv",(U2616*S2616),(U2616*S2616/1000))))</f>
        <v>1488.9492499999999</v>
      </c>
      <c r="AF2616" s="610">
        <f t="shared" si="8154"/>
        <v>1.4492499999998927</v>
      </c>
      <c r="AG2616" s="610">
        <v>0</v>
      </c>
      <c r="AH2616" s="610">
        <f t="shared" si="8155"/>
        <v>613.94924999999989</v>
      </c>
      <c r="AI2616" s="656">
        <f t="shared" si="8156"/>
        <v>0.41233725729738602</v>
      </c>
      <c r="AK2616"/>
    </row>
    <row r="2617" spans="1:37" ht="15.75" hidden="1" thickBot="1" x14ac:dyDescent="0.3">
      <c r="A2617" s="633" t="s">
        <v>3664</v>
      </c>
      <c r="B2617" s="629">
        <v>2016</v>
      </c>
      <c r="C2617" s="629">
        <v>11</v>
      </c>
      <c r="D2617" s="630" t="s">
        <v>2960</v>
      </c>
      <c r="E2617" s="631">
        <v>42685</v>
      </c>
      <c r="F2617" s="631">
        <v>42688</v>
      </c>
      <c r="G2617" s="632">
        <f t="shared" ca="1" si="8145"/>
        <v>0</v>
      </c>
      <c r="H2617" s="633" t="s">
        <v>54</v>
      </c>
      <c r="I2617" s="633" t="s">
        <v>115</v>
      </c>
      <c r="J2617" s="633" t="s">
        <v>3592</v>
      </c>
      <c r="K2617" s="634" t="str">
        <f t="shared" ca="1" si="8146"/>
        <v>Completed</v>
      </c>
      <c r="L2617" s="629" t="s">
        <v>77</v>
      </c>
      <c r="M2617" s="629" t="s">
        <v>58</v>
      </c>
      <c r="N2617" s="629" t="s">
        <v>78</v>
      </c>
      <c r="O2617" s="629" t="s">
        <v>60</v>
      </c>
      <c r="P2617" s="629" t="s">
        <v>79</v>
      </c>
      <c r="Q2617" s="629" t="s">
        <v>79</v>
      </c>
      <c r="R2617" s="635">
        <v>1.25</v>
      </c>
      <c r="S2617" s="635">
        <v>4.25</v>
      </c>
      <c r="T2617" s="636">
        <v>150000</v>
      </c>
      <c r="U2617" s="636">
        <v>154844</v>
      </c>
      <c r="V2617" s="634">
        <f t="shared" si="8147"/>
        <v>0</v>
      </c>
      <c r="W2617" s="634">
        <f t="shared" si="8148"/>
        <v>150000</v>
      </c>
      <c r="X2617" s="636">
        <v>1299</v>
      </c>
      <c r="Y2617" s="637">
        <f t="shared" si="8149"/>
        <v>8.3890883728139284E-3</v>
      </c>
      <c r="Z2617" s="638">
        <f t="shared" si="8150"/>
        <v>0.50661046959199385</v>
      </c>
      <c r="AA2617" s="639">
        <f t="shared" si="8151"/>
        <v>187.5</v>
      </c>
      <c r="AB2617" s="640">
        <f t="shared" si="8167"/>
        <v>187.5</v>
      </c>
      <c r="AC2617" s="639">
        <f t="shared" si="8152"/>
        <v>0</v>
      </c>
      <c r="AD2617" s="639">
        <f t="shared" si="8153"/>
        <v>637.5</v>
      </c>
      <c r="AE2617" s="639">
        <f>IF((SUMIF($J$7:$J$1048576,J2617,$U$7:$U$1048576))&gt;(SUMIF($J$7:$J$1048576,J2617,$T$7:$T$1048576)),AD2617,(IF(O2617="cpv",(U2617*S2617),(U2617*S2617/1000))))</f>
        <v>658.08699999999999</v>
      </c>
      <c r="AF2617" s="638">
        <f t="shared" si="8154"/>
        <v>20.586999999999989</v>
      </c>
      <c r="AG2617" s="638">
        <v>0</v>
      </c>
      <c r="AH2617" s="638">
        <f t="shared" si="8155"/>
        <v>470.58699999999999</v>
      </c>
      <c r="AI2617" s="659">
        <f t="shared" si="8156"/>
        <v>0.71508326406690903</v>
      </c>
      <c r="AK2617"/>
    </row>
    <row r="2618" spans="1:37" hidden="1" x14ac:dyDescent="0.25">
      <c r="A2618" s="619" t="s">
        <v>3665</v>
      </c>
      <c r="B2618" s="615">
        <v>2016</v>
      </c>
      <c r="C2618" s="615">
        <v>11</v>
      </c>
      <c r="D2618" s="616" t="s">
        <v>2960</v>
      </c>
      <c r="E2618" s="617">
        <v>42685</v>
      </c>
      <c r="F2618" s="617">
        <v>42704</v>
      </c>
      <c r="G2618" s="618">
        <f t="shared" ca="1" si="8145"/>
        <v>0</v>
      </c>
      <c r="H2618" s="619" t="s">
        <v>54</v>
      </c>
      <c r="I2618" s="619" t="s">
        <v>1292</v>
      </c>
      <c r="J2618" s="619" t="s">
        <v>3666</v>
      </c>
      <c r="K2618" s="620" t="str">
        <f t="shared" ca="1" si="8146"/>
        <v>Completed</v>
      </c>
      <c r="L2618" s="615" t="s">
        <v>817</v>
      </c>
      <c r="M2618" s="615" t="s">
        <v>58</v>
      </c>
      <c r="N2618" s="615" t="s">
        <v>587</v>
      </c>
      <c r="O2618" s="615" t="s">
        <v>109</v>
      </c>
      <c r="P2618" s="615" t="s">
        <v>100</v>
      </c>
      <c r="Q2618" s="615" t="s">
        <v>101</v>
      </c>
      <c r="R2618" s="621">
        <v>0.05</v>
      </c>
      <c r="S2618" s="621">
        <v>0.06</v>
      </c>
      <c r="T2618" s="622">
        <v>80000</v>
      </c>
      <c r="U2618" s="622">
        <v>82041</v>
      </c>
      <c r="V2618" s="620">
        <f t="shared" si="8147"/>
        <v>0</v>
      </c>
      <c r="W2618" s="620">
        <f t="shared" si="8148"/>
        <v>80000</v>
      </c>
      <c r="X2618" s="622">
        <v>6227</v>
      </c>
      <c r="Y2618" s="623">
        <f t="shared" si="8149"/>
        <v>7.590107385331725E-2</v>
      </c>
      <c r="Z2618" s="624">
        <f t="shared" si="8150"/>
        <v>0.77083667897864139</v>
      </c>
      <c r="AA2618" s="625">
        <f t="shared" si="8151"/>
        <v>4000</v>
      </c>
      <c r="AB2618" s="626">
        <f t="shared" si="8167"/>
        <v>4000</v>
      </c>
      <c r="AC2618" s="625">
        <f t="shared" si="8152"/>
        <v>0</v>
      </c>
      <c r="AD2618" s="625">
        <f t="shared" si="8153"/>
        <v>4800</v>
      </c>
      <c r="AE2618" s="625">
        <f>IF((SUMIF($J$7:$J$1048576,J2618,$U$7:$U$1048576))&gt;(SUMIF($J$7:$J$1048576,J2618,$T$7:$T$1048576)),AD2618,(IF(O2618="cpv",(U2618*S2618),(U2618*S2618/1000))))</f>
        <v>4800</v>
      </c>
      <c r="AF2618" s="624">
        <f t="shared" si="8154"/>
        <v>0</v>
      </c>
      <c r="AG2618" s="624">
        <v>0</v>
      </c>
      <c r="AH2618" s="624">
        <f t="shared" si="8155"/>
        <v>800</v>
      </c>
      <c r="AI2618" s="657">
        <f t="shared" si="8156"/>
        <v>0.16666666666666666</v>
      </c>
      <c r="AK2618"/>
    </row>
    <row r="2619" spans="1:37" hidden="1" x14ac:dyDescent="0.25">
      <c r="A2619" s="591" t="s">
        <v>3667</v>
      </c>
      <c r="B2619" s="587">
        <v>2016</v>
      </c>
      <c r="C2619" s="587">
        <v>11</v>
      </c>
      <c r="D2619" s="588" t="s">
        <v>2960</v>
      </c>
      <c r="E2619" s="589">
        <v>42685</v>
      </c>
      <c r="F2619" s="589">
        <v>42704</v>
      </c>
      <c r="G2619" s="590">
        <f t="shared" ca="1" si="8145"/>
        <v>0</v>
      </c>
      <c r="H2619" s="591" t="s">
        <v>74</v>
      </c>
      <c r="I2619" s="591" t="s">
        <v>825</v>
      </c>
      <c r="J2619" s="591" t="s">
        <v>3672</v>
      </c>
      <c r="K2619" s="592" t="str">
        <f t="shared" ca="1" si="8146"/>
        <v>Completed</v>
      </c>
      <c r="L2619" s="587" t="s">
        <v>1773</v>
      </c>
      <c r="M2619" s="587" t="s">
        <v>58</v>
      </c>
      <c r="N2619" s="587" t="s">
        <v>173</v>
      </c>
      <c r="O2619" s="587" t="s">
        <v>60</v>
      </c>
      <c r="P2619" s="587" t="s">
        <v>61</v>
      </c>
      <c r="Q2619" s="587" t="s">
        <v>62</v>
      </c>
      <c r="R2619" s="593">
        <v>0.35</v>
      </c>
      <c r="S2619" s="593">
        <v>1.8</v>
      </c>
      <c r="T2619" s="594">
        <v>1500000</v>
      </c>
      <c r="U2619" s="594">
        <v>1500651</v>
      </c>
      <c r="V2619" s="592">
        <f t="shared" si="8147"/>
        <v>0</v>
      </c>
      <c r="W2619" s="592">
        <f t="shared" si="8148"/>
        <v>1500000</v>
      </c>
      <c r="X2619" s="594">
        <v>8222</v>
      </c>
      <c r="Y2619" s="595">
        <f t="shared" si="8149"/>
        <v>5.4789554666608026E-3</v>
      </c>
      <c r="Z2619" s="596">
        <f t="shared" si="8150"/>
        <v>0.32852977377766968</v>
      </c>
      <c r="AA2619" s="597">
        <f t="shared" si="8151"/>
        <v>525</v>
      </c>
      <c r="AB2619" s="598">
        <f t="shared" si="8167"/>
        <v>525</v>
      </c>
      <c r="AC2619" s="597">
        <f t="shared" si="8152"/>
        <v>0</v>
      </c>
      <c r="AD2619" s="597">
        <f t="shared" si="8153"/>
        <v>2700</v>
      </c>
      <c r="AE2619" s="597">
        <f>IF((SUMIF($J$7:$J$1048576,J2619,$U$7:$U$1048576))&gt;(SUMIF($J$7:$J$1048576,J2619,$T$7:$T$1048576)),AD2619,(IF(O2619="cpv",(U2619*S2619),(U2619*S2619/1000))))</f>
        <v>2701.1718000000001</v>
      </c>
      <c r="AF2619" s="596">
        <f t="shared" si="8154"/>
        <v>1.1718000000000757</v>
      </c>
      <c r="AG2619" s="596">
        <v>0</v>
      </c>
      <c r="AH2619" s="596">
        <f t="shared" si="8155"/>
        <v>2176.1718000000001</v>
      </c>
      <c r="AI2619" s="658">
        <f t="shared" si="8156"/>
        <v>0.80563990783555495</v>
      </c>
      <c r="AK2619"/>
    </row>
    <row r="2620" spans="1:37" hidden="1" x14ac:dyDescent="0.25">
      <c r="A2620" s="605" t="s">
        <v>3668</v>
      </c>
      <c r="B2620" s="601">
        <v>2016</v>
      </c>
      <c r="C2620" s="601">
        <v>11</v>
      </c>
      <c r="D2620" s="602" t="s">
        <v>2960</v>
      </c>
      <c r="E2620" s="603">
        <v>42685</v>
      </c>
      <c r="F2620" s="603">
        <v>42704</v>
      </c>
      <c r="G2620" s="604">
        <f t="shared" ca="1" si="8145"/>
        <v>0</v>
      </c>
      <c r="H2620" s="605" t="s">
        <v>74</v>
      </c>
      <c r="I2620" s="605" t="s">
        <v>825</v>
      </c>
      <c r="J2620" s="605" t="s">
        <v>3672</v>
      </c>
      <c r="K2620" s="606" t="str">
        <f t="shared" ca="1" si="8146"/>
        <v>Completed</v>
      </c>
      <c r="L2620" s="601" t="s">
        <v>175</v>
      </c>
      <c r="M2620" s="601" t="s">
        <v>58</v>
      </c>
      <c r="N2620" s="601" t="s">
        <v>173</v>
      </c>
      <c r="O2620" s="601" t="s">
        <v>60</v>
      </c>
      <c r="P2620" s="601" t="s">
        <v>61</v>
      </c>
      <c r="Q2620" s="601" t="s">
        <v>62</v>
      </c>
      <c r="R2620" s="607">
        <v>1</v>
      </c>
      <c r="S2620" s="607">
        <v>1.8</v>
      </c>
      <c r="T2620" s="608">
        <v>2000000</v>
      </c>
      <c r="U2620" s="608">
        <v>1795352</v>
      </c>
      <c r="V2620" s="606">
        <f t="shared" si="8147"/>
        <v>204648</v>
      </c>
      <c r="W2620" s="606">
        <f t="shared" si="8148"/>
        <v>1795352</v>
      </c>
      <c r="X2620" s="608">
        <v>915</v>
      </c>
      <c r="Y2620" s="609">
        <f t="shared" si="8149"/>
        <v>5.096493612394672E-4</v>
      </c>
      <c r="Z2620" s="610">
        <f t="shared" si="8150"/>
        <v>3.2849016393442616</v>
      </c>
      <c r="AA2620" s="611">
        <f t="shared" si="8151"/>
        <v>2000</v>
      </c>
      <c r="AB2620" s="612">
        <v>563.56758573221896</v>
      </c>
      <c r="AC2620" s="611">
        <f t="shared" si="8152"/>
        <v>-1436.432414267781</v>
      </c>
      <c r="AD2620" s="611">
        <f t="shared" si="8153"/>
        <v>3600</v>
      </c>
      <c r="AE2620" s="611">
        <v>3005.6849999999995</v>
      </c>
      <c r="AF2620" s="610">
        <f t="shared" si="8154"/>
        <v>-594.31500000000051</v>
      </c>
      <c r="AG2620" s="610">
        <v>0</v>
      </c>
      <c r="AH2620" s="610">
        <f t="shared" si="8155"/>
        <v>2442.1174142677805</v>
      </c>
      <c r="AI2620" s="656">
        <f t="shared" si="8156"/>
        <v>0.81249945162842441</v>
      </c>
      <c r="AK2620"/>
    </row>
    <row r="2621" spans="1:37" hidden="1" x14ac:dyDescent="0.25">
      <c r="A2621" s="605" t="s">
        <v>4125</v>
      </c>
      <c r="B2621" s="601">
        <v>2016</v>
      </c>
      <c r="C2621" s="601">
        <v>11</v>
      </c>
      <c r="D2621" s="602" t="s">
        <v>2960</v>
      </c>
      <c r="E2621" s="603">
        <v>42685</v>
      </c>
      <c r="F2621" s="603">
        <v>42704</v>
      </c>
      <c r="G2621" s="604">
        <f t="shared" ref="G2621:G2624" ca="1" si="8209">IF($N$1&gt;F2621,0,(F2621-$N$1))</f>
        <v>0</v>
      </c>
      <c r="H2621" s="605" t="s">
        <v>74</v>
      </c>
      <c r="I2621" s="605" t="s">
        <v>825</v>
      </c>
      <c r="J2621" s="605" t="s">
        <v>3672</v>
      </c>
      <c r="K2621" s="606" t="str">
        <f t="shared" ref="K2621:K2624" ca="1" si="8210">IF(F2621=0,$L$3,(IF(G2621=0,$L$1,$L$2)))</f>
        <v>Completed</v>
      </c>
      <c r="L2621" s="601" t="s">
        <v>1372</v>
      </c>
      <c r="M2621" s="601" t="s">
        <v>58</v>
      </c>
      <c r="N2621" s="601" t="s">
        <v>173</v>
      </c>
      <c r="O2621" s="601" t="s">
        <v>60</v>
      </c>
      <c r="P2621" s="601" t="s">
        <v>61</v>
      </c>
      <c r="Q2621" s="601" t="s">
        <v>62</v>
      </c>
      <c r="R2621" s="607">
        <v>0</v>
      </c>
      <c r="S2621" s="607">
        <v>1.8</v>
      </c>
      <c r="T2621" s="608">
        <v>0</v>
      </c>
      <c r="U2621" s="608">
        <v>0</v>
      </c>
      <c r="V2621" s="606">
        <v>0</v>
      </c>
      <c r="W2621" s="606">
        <v>0</v>
      </c>
      <c r="X2621" s="608"/>
      <c r="Y2621" s="609" t="e">
        <f t="shared" ref="Y2621:Y2624" si="8211">X2621/U2621</f>
        <v>#DIV/0!</v>
      </c>
      <c r="Z2621" s="610" t="e">
        <f t="shared" ref="Z2621:Z2624" si="8212">AE2621/X2621</f>
        <v>#DIV/0!</v>
      </c>
      <c r="AA2621" s="611">
        <f t="shared" ref="AA2621:AA2624" si="8213">IF(O2621="cpv",(T2621*R2621),(T2621/1000*R2621))</f>
        <v>0</v>
      </c>
      <c r="AB2621" s="612">
        <v>538.81007647518595</v>
      </c>
      <c r="AC2621" s="611">
        <f t="shared" ref="AC2621:AC2624" si="8214">AB2621-AA2621</f>
        <v>538.81007647518595</v>
      </c>
      <c r="AD2621" s="611">
        <f t="shared" ref="AD2621:AD2624" si="8215">IF(O2621="cpv",(T2621*S2621),(T2621/1000*S2621))</f>
        <v>0</v>
      </c>
      <c r="AE2621" s="611">
        <f>IF((SUMIF($J$7:$J$1048576,J2621,$U$7:$U$1048576))&gt;(SUMIF($J$7:$J$1048576,J2621,$T$7:$T$1048576)),AD2621,(IF(O2621="cpv",(U2621*S2621),(U2621*S2621/1000))))</f>
        <v>0</v>
      </c>
      <c r="AF2621" s="610">
        <f t="shared" ref="AF2621:AF2624" si="8216">AE2621-AD2621</f>
        <v>0</v>
      </c>
      <c r="AG2621" s="610">
        <v>0</v>
      </c>
      <c r="AH2621" s="610">
        <f t="shared" ref="AH2621:AH2624" si="8217">AE2621-AB2621-AG2621</f>
        <v>-538.81007647518595</v>
      </c>
      <c r="AI2621" s="656" t="e">
        <f t="shared" ref="AI2621:AI2624" si="8218">AH2621/AE2621</f>
        <v>#DIV/0!</v>
      </c>
      <c r="AK2621"/>
    </row>
    <row r="2622" spans="1:37" hidden="1" x14ac:dyDescent="0.25">
      <c r="A2622" s="605" t="s">
        <v>4126</v>
      </c>
      <c r="B2622" s="601">
        <v>2016</v>
      </c>
      <c r="C2622" s="601">
        <v>11</v>
      </c>
      <c r="D2622" s="602" t="s">
        <v>2960</v>
      </c>
      <c r="E2622" s="603">
        <v>42685</v>
      </c>
      <c r="F2622" s="603">
        <v>42704</v>
      </c>
      <c r="G2622" s="604">
        <f t="shared" ca="1" si="8209"/>
        <v>0</v>
      </c>
      <c r="H2622" s="605" t="s">
        <v>74</v>
      </c>
      <c r="I2622" s="605" t="s">
        <v>825</v>
      </c>
      <c r="J2622" s="605" t="s">
        <v>3672</v>
      </c>
      <c r="K2622" s="606" t="str">
        <f t="shared" ca="1" si="8210"/>
        <v>Completed</v>
      </c>
      <c r="L2622" s="601" t="s">
        <v>2943</v>
      </c>
      <c r="M2622" s="601" t="s">
        <v>58</v>
      </c>
      <c r="N2622" s="601" t="s">
        <v>173</v>
      </c>
      <c r="O2622" s="601" t="s">
        <v>60</v>
      </c>
      <c r="P2622" s="601" t="s">
        <v>61</v>
      </c>
      <c r="Q2622" s="601" t="s">
        <v>62</v>
      </c>
      <c r="R2622" s="607">
        <v>0</v>
      </c>
      <c r="S2622" s="607">
        <v>1.8</v>
      </c>
      <c r="T2622" s="608">
        <v>0</v>
      </c>
      <c r="U2622" s="608">
        <v>0</v>
      </c>
      <c r="V2622" s="606">
        <v>0</v>
      </c>
      <c r="W2622" s="606">
        <v>0</v>
      </c>
      <c r="X2622" s="608"/>
      <c r="Y2622" s="609" t="e">
        <f t="shared" si="8211"/>
        <v>#DIV/0!</v>
      </c>
      <c r="Z2622" s="610" t="e">
        <f t="shared" si="8212"/>
        <v>#DIV/0!</v>
      </c>
      <c r="AA2622" s="611">
        <f t="shared" si="8213"/>
        <v>0</v>
      </c>
      <c r="AB2622" s="612">
        <v>213.05334004406564</v>
      </c>
      <c r="AC2622" s="611">
        <f t="shared" si="8214"/>
        <v>213.05334004406564</v>
      </c>
      <c r="AD2622" s="611">
        <f t="shared" si="8215"/>
        <v>0</v>
      </c>
      <c r="AE2622" s="611">
        <v>0</v>
      </c>
      <c r="AF2622" s="610">
        <f t="shared" si="8216"/>
        <v>0</v>
      </c>
      <c r="AG2622" s="610">
        <v>0</v>
      </c>
      <c r="AH2622" s="610">
        <f t="shared" si="8217"/>
        <v>-213.05334004406564</v>
      </c>
      <c r="AI2622" s="656" t="e">
        <f t="shared" si="8218"/>
        <v>#DIV/0!</v>
      </c>
      <c r="AK2622"/>
    </row>
    <row r="2623" spans="1:37" hidden="1" x14ac:dyDescent="0.25">
      <c r="A2623" s="605" t="s">
        <v>4127</v>
      </c>
      <c r="B2623" s="601">
        <v>2016</v>
      </c>
      <c r="C2623" s="601">
        <v>11</v>
      </c>
      <c r="D2623" s="602" t="s">
        <v>2960</v>
      </c>
      <c r="E2623" s="603">
        <v>42685</v>
      </c>
      <c r="F2623" s="603">
        <v>42704</v>
      </c>
      <c r="G2623" s="604">
        <f t="shared" ca="1" si="8209"/>
        <v>0</v>
      </c>
      <c r="H2623" s="605" t="s">
        <v>74</v>
      </c>
      <c r="I2623" s="605" t="s">
        <v>825</v>
      </c>
      <c r="J2623" s="605" t="s">
        <v>3672</v>
      </c>
      <c r="K2623" s="606" t="str">
        <f t="shared" ca="1" si="8210"/>
        <v>Completed</v>
      </c>
      <c r="L2623" s="601" t="s">
        <v>2917</v>
      </c>
      <c r="M2623" s="601" t="s">
        <v>58</v>
      </c>
      <c r="N2623" s="601" t="s">
        <v>173</v>
      </c>
      <c r="O2623" s="601" t="s">
        <v>60</v>
      </c>
      <c r="P2623" s="601" t="s">
        <v>61</v>
      </c>
      <c r="Q2623" s="601" t="s">
        <v>62</v>
      </c>
      <c r="R2623" s="607">
        <v>0</v>
      </c>
      <c r="S2623" s="607">
        <v>1.8</v>
      </c>
      <c r="T2623" s="608">
        <v>0</v>
      </c>
      <c r="U2623" s="608">
        <v>0</v>
      </c>
      <c r="V2623" s="606">
        <v>0</v>
      </c>
      <c r="W2623" s="606">
        <v>0</v>
      </c>
      <c r="X2623" s="608"/>
      <c r="Y2623" s="609" t="e">
        <f t="shared" si="8211"/>
        <v>#DIV/0!</v>
      </c>
      <c r="Z2623" s="610" t="e">
        <f t="shared" si="8212"/>
        <v>#DIV/0!</v>
      </c>
      <c r="AA2623" s="611">
        <f t="shared" si="8213"/>
        <v>0</v>
      </c>
      <c r="AB2623" s="612">
        <v>146.13630718259537</v>
      </c>
      <c r="AC2623" s="611">
        <f t="shared" si="8214"/>
        <v>146.13630718259537</v>
      </c>
      <c r="AD2623" s="611">
        <f t="shared" si="8215"/>
        <v>0</v>
      </c>
      <c r="AE2623" s="611">
        <v>0</v>
      </c>
      <c r="AF2623" s="610">
        <f t="shared" si="8216"/>
        <v>0</v>
      </c>
      <c r="AG2623" s="610">
        <v>0</v>
      </c>
      <c r="AH2623" s="610">
        <f t="shared" si="8217"/>
        <v>-146.13630718259537</v>
      </c>
      <c r="AI2623" s="656" t="e">
        <f t="shared" si="8218"/>
        <v>#DIV/0!</v>
      </c>
      <c r="AK2623"/>
    </row>
    <row r="2624" spans="1:37" hidden="1" x14ac:dyDescent="0.25">
      <c r="A2624" s="605" t="s">
        <v>4128</v>
      </c>
      <c r="B2624" s="601">
        <v>2016</v>
      </c>
      <c r="C2624" s="601">
        <v>11</v>
      </c>
      <c r="D2624" s="602" t="s">
        <v>2960</v>
      </c>
      <c r="E2624" s="603">
        <v>42685</v>
      </c>
      <c r="F2624" s="603">
        <v>42704</v>
      </c>
      <c r="G2624" s="604">
        <f t="shared" ca="1" si="8209"/>
        <v>0</v>
      </c>
      <c r="H2624" s="605" t="s">
        <v>74</v>
      </c>
      <c r="I2624" s="605" t="s">
        <v>825</v>
      </c>
      <c r="J2624" s="605" t="s">
        <v>3672</v>
      </c>
      <c r="K2624" s="606" t="str">
        <f t="shared" ca="1" si="8210"/>
        <v>Completed</v>
      </c>
      <c r="L2624" s="601" t="s">
        <v>2914</v>
      </c>
      <c r="M2624" s="601" t="s">
        <v>58</v>
      </c>
      <c r="N2624" s="601" t="s">
        <v>173</v>
      </c>
      <c r="O2624" s="601" t="s">
        <v>60</v>
      </c>
      <c r="P2624" s="601" t="s">
        <v>61</v>
      </c>
      <c r="Q2624" s="601" t="s">
        <v>62</v>
      </c>
      <c r="R2624" s="607">
        <v>0</v>
      </c>
      <c r="S2624" s="607">
        <v>1.8</v>
      </c>
      <c r="T2624" s="608">
        <v>0</v>
      </c>
      <c r="U2624" s="608">
        <v>0</v>
      </c>
      <c r="V2624" s="606">
        <v>0</v>
      </c>
      <c r="W2624" s="606">
        <v>0</v>
      </c>
      <c r="X2624" s="608"/>
      <c r="Y2624" s="609" t="e">
        <f t="shared" si="8211"/>
        <v>#DIV/0!</v>
      </c>
      <c r="Z2624" s="610" t="e">
        <f t="shared" si="8212"/>
        <v>#DIV/0!</v>
      </c>
      <c r="AA2624" s="611">
        <f t="shared" si="8213"/>
        <v>0</v>
      </c>
      <c r="AB2624" s="612">
        <v>913.35191989122097</v>
      </c>
      <c r="AC2624" s="611">
        <f t="shared" si="8214"/>
        <v>913.35191989122097</v>
      </c>
      <c r="AD2624" s="611">
        <f t="shared" si="8215"/>
        <v>0</v>
      </c>
      <c r="AE2624" s="611">
        <v>0</v>
      </c>
      <c r="AF2624" s="610">
        <f t="shared" si="8216"/>
        <v>0</v>
      </c>
      <c r="AG2624" s="610">
        <v>0</v>
      </c>
      <c r="AH2624" s="610">
        <f t="shared" si="8217"/>
        <v>-913.35191989122097</v>
      </c>
      <c r="AI2624" s="656" t="e">
        <f t="shared" si="8218"/>
        <v>#DIV/0!</v>
      </c>
      <c r="AK2624"/>
    </row>
    <row r="2625" spans="1:37" hidden="1" x14ac:dyDescent="0.25">
      <c r="A2625" s="605" t="s">
        <v>3669</v>
      </c>
      <c r="B2625" s="601">
        <v>2016</v>
      </c>
      <c r="C2625" s="601">
        <v>11</v>
      </c>
      <c r="D2625" s="602" t="s">
        <v>2960</v>
      </c>
      <c r="E2625" s="603">
        <v>42685</v>
      </c>
      <c r="F2625" s="603">
        <v>42704</v>
      </c>
      <c r="G2625" s="604">
        <f t="shared" ca="1" si="8145"/>
        <v>0</v>
      </c>
      <c r="H2625" s="605" t="s">
        <v>74</v>
      </c>
      <c r="I2625" s="605" t="s">
        <v>825</v>
      </c>
      <c r="J2625" s="605" t="s">
        <v>3672</v>
      </c>
      <c r="K2625" s="606" t="str">
        <f t="shared" ca="1" si="8146"/>
        <v>Completed</v>
      </c>
      <c r="L2625" s="601" t="s">
        <v>64</v>
      </c>
      <c r="M2625" s="601" t="s">
        <v>58</v>
      </c>
      <c r="N2625" s="601" t="s">
        <v>173</v>
      </c>
      <c r="O2625" s="601" t="s">
        <v>60</v>
      </c>
      <c r="P2625" s="601" t="s">
        <v>61</v>
      </c>
      <c r="Q2625" s="601" t="s">
        <v>62</v>
      </c>
      <c r="R2625" s="607">
        <v>0.2</v>
      </c>
      <c r="S2625" s="607">
        <v>1.8</v>
      </c>
      <c r="T2625" s="608">
        <v>1000000</v>
      </c>
      <c r="U2625" s="608">
        <v>826327</v>
      </c>
      <c r="V2625" s="606">
        <f t="shared" si="8147"/>
        <v>173673</v>
      </c>
      <c r="W2625" s="606">
        <f t="shared" si="8148"/>
        <v>826327</v>
      </c>
      <c r="X2625" s="608">
        <v>597</v>
      </c>
      <c r="Y2625" s="609">
        <f t="shared" si="8149"/>
        <v>7.2247427471206914E-4</v>
      </c>
      <c r="Z2625" s="610">
        <f t="shared" si="8150"/>
        <v>2.4914381909547738</v>
      </c>
      <c r="AA2625" s="611">
        <f t="shared" si="8151"/>
        <v>200</v>
      </c>
      <c r="AB2625" s="612">
        <f t="shared" si="8167"/>
        <v>165.2654</v>
      </c>
      <c r="AC2625" s="611">
        <f t="shared" si="8152"/>
        <v>-34.7346</v>
      </c>
      <c r="AD2625" s="611">
        <f t="shared" si="8153"/>
        <v>1800</v>
      </c>
      <c r="AE2625" s="611">
        <f>IF((SUMIF($J$7:$J$1048576,J2625,$U$7:$U$1048576))&gt;(SUMIF($J$7:$J$1048576,J2625,$T$7:$T$1048576)),AD2625,(IF(O2625="cpv",(U2625*S2625),(U2625*S2625/1000))))</f>
        <v>1487.3886</v>
      </c>
      <c r="AF2625" s="610">
        <f t="shared" si="8154"/>
        <v>-312.6114</v>
      </c>
      <c r="AG2625" s="610">
        <v>0</v>
      </c>
      <c r="AH2625" s="610">
        <f t="shared" si="8155"/>
        <v>1322.1232</v>
      </c>
      <c r="AI2625" s="656">
        <f t="shared" si="8156"/>
        <v>0.88888888888888884</v>
      </c>
      <c r="AK2625"/>
    </row>
    <row r="2626" spans="1:37" hidden="1" x14ac:dyDescent="0.25">
      <c r="A2626" s="605" t="s">
        <v>3670</v>
      </c>
      <c r="B2626" s="601">
        <v>2016</v>
      </c>
      <c r="C2626" s="601">
        <v>11</v>
      </c>
      <c r="D2626" s="602" t="s">
        <v>2960</v>
      </c>
      <c r="E2626" s="603">
        <v>42685</v>
      </c>
      <c r="F2626" s="603">
        <v>42704</v>
      </c>
      <c r="G2626" s="604">
        <f t="shared" ca="1" si="8145"/>
        <v>0</v>
      </c>
      <c r="H2626" s="605" t="s">
        <v>74</v>
      </c>
      <c r="I2626" s="605" t="s">
        <v>825</v>
      </c>
      <c r="J2626" s="605" t="s">
        <v>3672</v>
      </c>
      <c r="K2626" s="606" t="str">
        <f t="shared" ca="1" si="8146"/>
        <v>Completed</v>
      </c>
      <c r="L2626" s="601" t="s">
        <v>82</v>
      </c>
      <c r="M2626" s="601" t="s">
        <v>58</v>
      </c>
      <c r="N2626" s="601" t="s">
        <v>173</v>
      </c>
      <c r="O2626" s="601" t="s">
        <v>60</v>
      </c>
      <c r="P2626" s="601" t="s">
        <v>61</v>
      </c>
      <c r="Q2626" s="601" t="s">
        <v>62</v>
      </c>
      <c r="R2626" s="607">
        <v>0.5</v>
      </c>
      <c r="S2626" s="607">
        <v>1.8</v>
      </c>
      <c r="T2626" s="608">
        <v>1000000</v>
      </c>
      <c r="U2626" s="608">
        <v>999864</v>
      </c>
      <c r="V2626" s="606">
        <f t="shared" si="8147"/>
        <v>136</v>
      </c>
      <c r="W2626" s="606">
        <f t="shared" si="8148"/>
        <v>999864</v>
      </c>
      <c r="X2626" s="608">
        <v>21268</v>
      </c>
      <c r="Y2626" s="609">
        <f t="shared" si="8149"/>
        <v>2.1270892841426435E-2</v>
      </c>
      <c r="Z2626" s="610">
        <f t="shared" si="8150"/>
        <v>8.462268196351326E-2</v>
      </c>
      <c r="AA2626" s="611">
        <f t="shared" si="8151"/>
        <v>500</v>
      </c>
      <c r="AB2626" s="612">
        <f t="shared" si="8167"/>
        <v>499.93200000000002</v>
      </c>
      <c r="AC2626" s="611">
        <f t="shared" si="8152"/>
        <v>-6.7999999999983629E-2</v>
      </c>
      <c r="AD2626" s="611">
        <f t="shared" si="8153"/>
        <v>1800</v>
      </c>
      <c r="AE2626" s="611">
        <f>IF((SUMIF($J$7:$J$1048576,J2626,$U$7:$U$1048576))&gt;(SUMIF($J$7:$J$1048576,J2626,$T$7:$T$1048576)),AD2626,(IF(O2626="cpv",(U2626*S2626),(U2626*S2626/1000))))</f>
        <v>1799.7552000000001</v>
      </c>
      <c r="AF2626" s="610">
        <f t="shared" si="8154"/>
        <v>-0.24479999999994106</v>
      </c>
      <c r="AG2626" s="610">
        <v>0</v>
      </c>
      <c r="AH2626" s="610">
        <f t="shared" si="8155"/>
        <v>1299.8232</v>
      </c>
      <c r="AI2626" s="656">
        <f t="shared" si="8156"/>
        <v>0.72222222222222221</v>
      </c>
      <c r="AK2626"/>
    </row>
    <row r="2627" spans="1:37" ht="15.75" hidden="1" thickBot="1" x14ac:dyDescent="0.3">
      <c r="A2627" s="633" t="s">
        <v>3671</v>
      </c>
      <c r="B2627" s="629">
        <v>2016</v>
      </c>
      <c r="C2627" s="629">
        <v>11</v>
      </c>
      <c r="D2627" s="630" t="s">
        <v>2960</v>
      </c>
      <c r="E2627" s="631">
        <v>42685</v>
      </c>
      <c r="F2627" s="631">
        <v>42704</v>
      </c>
      <c r="G2627" s="632">
        <f t="shared" ca="1" si="8145"/>
        <v>0</v>
      </c>
      <c r="H2627" s="633" t="s">
        <v>74</v>
      </c>
      <c r="I2627" s="633" t="s">
        <v>825</v>
      </c>
      <c r="J2627" s="633" t="s">
        <v>3672</v>
      </c>
      <c r="K2627" s="634" t="str">
        <f t="shared" ca="1" si="8146"/>
        <v>Completed</v>
      </c>
      <c r="L2627" s="629" t="s">
        <v>155</v>
      </c>
      <c r="M2627" s="629" t="s">
        <v>58</v>
      </c>
      <c r="N2627" s="629" t="s">
        <v>173</v>
      </c>
      <c r="O2627" s="629" t="s">
        <v>42</v>
      </c>
      <c r="P2627" s="629" t="s">
        <v>61</v>
      </c>
      <c r="Q2627" s="629" t="s">
        <v>62</v>
      </c>
      <c r="R2627" s="635">
        <v>0.3</v>
      </c>
      <c r="S2627" s="635">
        <v>1.8</v>
      </c>
      <c r="T2627" s="636">
        <v>3333</v>
      </c>
      <c r="U2627" s="636">
        <v>3333</v>
      </c>
      <c r="V2627" s="634">
        <f t="shared" si="8147"/>
        <v>0</v>
      </c>
      <c r="W2627" s="634">
        <f t="shared" si="8148"/>
        <v>3333</v>
      </c>
      <c r="X2627" s="636"/>
      <c r="Y2627" s="637">
        <f t="shared" si="8149"/>
        <v>0</v>
      </c>
      <c r="Z2627" s="638" t="e">
        <f t="shared" si="8150"/>
        <v>#DIV/0!</v>
      </c>
      <c r="AA2627" s="639">
        <f t="shared" si="8151"/>
        <v>0.99990000000000001</v>
      </c>
      <c r="AB2627" s="640">
        <v>1000</v>
      </c>
      <c r="AC2627" s="639">
        <f t="shared" si="8152"/>
        <v>999.00009999999997</v>
      </c>
      <c r="AD2627" s="639">
        <f t="shared" si="8153"/>
        <v>5.9994000000000005</v>
      </c>
      <c r="AE2627" s="639">
        <f>IF((SUMIF($J$7:$J$1048576,J2627,$U$7:$U$1048576))&gt;(SUMIF($J$7:$J$1048576,J2627,$T$7:$T$1048576)),AD2627,(IF(O2627="cpv",(U2627*S2627),(U2627*S2627/1000))))</f>
        <v>5.9994000000000005</v>
      </c>
      <c r="AF2627" s="638">
        <f t="shared" si="8154"/>
        <v>0</v>
      </c>
      <c r="AG2627" s="638">
        <v>0</v>
      </c>
      <c r="AH2627" s="638">
        <f t="shared" si="8155"/>
        <v>-994.00059999999996</v>
      </c>
      <c r="AI2627" s="659">
        <f t="shared" si="8156"/>
        <v>-165.68333500016666</v>
      </c>
      <c r="AK2627"/>
    </row>
    <row r="2628" spans="1:37" hidden="1" x14ac:dyDescent="0.25">
      <c r="A2628" s="605" t="s">
        <v>3674</v>
      </c>
      <c r="B2628" s="601">
        <v>2016</v>
      </c>
      <c r="C2628" s="601">
        <v>11</v>
      </c>
      <c r="D2628" s="602" t="s">
        <v>2960</v>
      </c>
      <c r="E2628" s="603">
        <v>42686</v>
      </c>
      <c r="F2628" s="603">
        <v>42686</v>
      </c>
      <c r="G2628" s="604">
        <f t="shared" ca="1" si="8145"/>
        <v>0</v>
      </c>
      <c r="H2628" s="605" t="s">
        <v>84</v>
      </c>
      <c r="I2628" s="605" t="s">
        <v>832</v>
      </c>
      <c r="J2628" s="605" t="s">
        <v>3673</v>
      </c>
      <c r="K2628" s="606" t="str">
        <f t="shared" ca="1" si="8146"/>
        <v>Completed</v>
      </c>
      <c r="L2628" s="601" t="s">
        <v>82</v>
      </c>
      <c r="M2628" s="601" t="s">
        <v>58</v>
      </c>
      <c r="N2628" s="601" t="s">
        <v>78</v>
      </c>
      <c r="O2628" s="601" t="s">
        <v>60</v>
      </c>
      <c r="P2628" s="601" t="s">
        <v>79</v>
      </c>
      <c r="Q2628" s="601" t="s">
        <v>79</v>
      </c>
      <c r="R2628" s="607">
        <v>0.5</v>
      </c>
      <c r="S2628" s="607">
        <v>4.25</v>
      </c>
      <c r="T2628" s="608">
        <v>100000</v>
      </c>
      <c r="U2628" s="608">
        <v>101758</v>
      </c>
      <c r="V2628" s="606">
        <f t="shared" si="8147"/>
        <v>0</v>
      </c>
      <c r="W2628" s="606">
        <f t="shared" si="8148"/>
        <v>100000</v>
      </c>
      <c r="X2628" s="608">
        <v>3037</v>
      </c>
      <c r="Y2628" s="609">
        <f t="shared" si="8149"/>
        <v>2.9845319286935672E-2</v>
      </c>
      <c r="Z2628" s="610">
        <f t="shared" si="8150"/>
        <v>0.1399407309845242</v>
      </c>
      <c r="AA2628" s="611">
        <f t="shared" si="8151"/>
        <v>50</v>
      </c>
      <c r="AB2628" s="612">
        <f t="shared" si="8167"/>
        <v>50</v>
      </c>
      <c r="AC2628" s="611">
        <f t="shared" si="8152"/>
        <v>0</v>
      </c>
      <c r="AD2628" s="611">
        <f t="shared" si="8153"/>
        <v>425</v>
      </c>
      <c r="AE2628" s="611">
        <f>IF((SUMIF($J$7:$J$1048576,J2628,$U$7:$U$1048576))&gt;(SUMIF($J$7:$J$1048576,J2628,$T$7:$T$1048576)),AD2628,(IF(O2628="cpv",(U2628*S2628),(U2628*S2628/1000))))</f>
        <v>425</v>
      </c>
      <c r="AF2628" s="610">
        <f t="shared" si="8154"/>
        <v>0</v>
      </c>
      <c r="AG2628" s="610">
        <v>0</v>
      </c>
      <c r="AH2628" s="610">
        <f t="shared" si="8155"/>
        <v>375</v>
      </c>
      <c r="AI2628" s="656">
        <f t="shared" si="8156"/>
        <v>0.88235294117647056</v>
      </c>
      <c r="AK2628"/>
    </row>
    <row r="2629" spans="1:37" hidden="1" x14ac:dyDescent="0.25">
      <c r="A2629" s="619" t="s">
        <v>3675</v>
      </c>
      <c r="B2629" s="615">
        <v>2016</v>
      </c>
      <c r="C2629" s="615">
        <v>11</v>
      </c>
      <c r="D2629" s="616" t="s">
        <v>2960</v>
      </c>
      <c r="E2629" s="617">
        <v>42686</v>
      </c>
      <c r="F2629" s="617">
        <v>42686</v>
      </c>
      <c r="G2629" s="618">
        <f t="shared" ca="1" si="8145"/>
        <v>0</v>
      </c>
      <c r="H2629" s="619" t="s">
        <v>84</v>
      </c>
      <c r="I2629" s="619" t="s">
        <v>832</v>
      </c>
      <c r="J2629" s="619" t="s">
        <v>3673</v>
      </c>
      <c r="K2629" s="620" t="str">
        <f t="shared" ca="1" si="8146"/>
        <v>Completed</v>
      </c>
      <c r="L2629" s="615" t="s">
        <v>64</v>
      </c>
      <c r="M2629" s="615" t="s">
        <v>58</v>
      </c>
      <c r="N2629" s="615" t="s">
        <v>78</v>
      </c>
      <c r="O2629" s="615" t="s">
        <v>60</v>
      </c>
      <c r="P2629" s="615" t="s">
        <v>79</v>
      </c>
      <c r="Q2629" s="615" t="s">
        <v>79</v>
      </c>
      <c r="R2629" s="621">
        <v>2.5</v>
      </c>
      <c r="S2629" s="621">
        <v>4.25</v>
      </c>
      <c r="T2629" s="622">
        <v>125000</v>
      </c>
      <c r="U2629" s="622">
        <v>123629</v>
      </c>
      <c r="V2629" s="620">
        <f t="shared" si="8147"/>
        <v>1371</v>
      </c>
      <c r="W2629" s="620">
        <f t="shared" si="8148"/>
        <v>123629</v>
      </c>
      <c r="X2629" s="622">
        <v>979</v>
      </c>
      <c r="Y2629" s="623">
        <f t="shared" si="8149"/>
        <v>7.918853990568556E-3</v>
      </c>
      <c r="Z2629" s="624">
        <f t="shared" si="8150"/>
        <v>0.38304392236976509</v>
      </c>
      <c r="AA2629" s="625">
        <f t="shared" si="8151"/>
        <v>312.5</v>
      </c>
      <c r="AB2629" s="626">
        <f t="shared" si="8167"/>
        <v>309.07249999999999</v>
      </c>
      <c r="AC2629" s="625">
        <f t="shared" si="8152"/>
        <v>-3.4275000000000091</v>
      </c>
      <c r="AD2629" s="625">
        <f t="shared" si="8153"/>
        <v>531.25</v>
      </c>
      <c r="AE2629" s="625">
        <v>375</v>
      </c>
      <c r="AF2629" s="624">
        <f t="shared" si="8154"/>
        <v>-156.25</v>
      </c>
      <c r="AG2629" s="624">
        <v>0</v>
      </c>
      <c r="AH2629" s="624">
        <f t="shared" si="8155"/>
        <v>65.927500000000009</v>
      </c>
      <c r="AI2629" s="657">
        <f t="shared" si="8156"/>
        <v>0.17580666666666669</v>
      </c>
      <c r="AK2629"/>
    </row>
    <row r="2630" spans="1:37" hidden="1" x14ac:dyDescent="0.25">
      <c r="A2630" s="591" t="s">
        <v>3676</v>
      </c>
      <c r="B2630" s="587">
        <v>2016</v>
      </c>
      <c r="C2630" s="587">
        <v>11</v>
      </c>
      <c r="D2630" s="588" t="s">
        <v>2960</v>
      </c>
      <c r="E2630" s="589">
        <v>42686</v>
      </c>
      <c r="F2630" s="589">
        <v>42686</v>
      </c>
      <c r="G2630" s="590">
        <f t="shared" ref="G2630:G2703" ca="1" si="8219">IF($N$1&gt;F2630,0,(F2630-$N$1))</f>
        <v>0</v>
      </c>
      <c r="H2630" s="591" t="s">
        <v>84</v>
      </c>
      <c r="I2630" s="591" t="s">
        <v>832</v>
      </c>
      <c r="J2630" s="591" t="s">
        <v>3678</v>
      </c>
      <c r="K2630" s="592" t="str">
        <f t="shared" ref="K2630:K2703" ca="1" si="8220">IF(F2630=0,$L$3,(IF(G2630=0,$L$1,$L$2)))</f>
        <v>Completed</v>
      </c>
      <c r="L2630" s="587" t="s">
        <v>2592</v>
      </c>
      <c r="M2630" s="587" t="s">
        <v>58</v>
      </c>
      <c r="N2630" s="587" t="s">
        <v>108</v>
      </c>
      <c r="O2630" s="587" t="s">
        <v>109</v>
      </c>
      <c r="P2630" s="587" t="s">
        <v>100</v>
      </c>
      <c r="Q2630" s="587" t="s">
        <v>101</v>
      </c>
      <c r="R2630" s="593">
        <v>0.01</v>
      </c>
      <c r="S2630" s="593">
        <v>3.3000000000000002E-2</v>
      </c>
      <c r="T2630" s="594">
        <v>70000</v>
      </c>
      <c r="U2630" s="594">
        <v>79713</v>
      </c>
      <c r="V2630" s="592">
        <f t="shared" ref="V2630:V2703" si="8221">IF(U2630&gt;T2630,0,T2630-U2630)</f>
        <v>0</v>
      </c>
      <c r="W2630" s="592">
        <f t="shared" ref="W2630:W2703" si="8222">IF(U2630&gt;T2630,T2630,U2630)</f>
        <v>70000</v>
      </c>
      <c r="X2630" s="594">
        <v>1798</v>
      </c>
      <c r="Y2630" s="595">
        <f t="shared" ref="Y2630:Y2703" si="8223">X2630/U2630</f>
        <v>2.2555919360706535E-2</v>
      </c>
      <c r="Z2630" s="596">
        <f t="shared" ref="Z2630:Z2703" si="8224">AE2630/X2630</f>
        <v>0.91075917686318131</v>
      </c>
      <c r="AA2630" s="597">
        <f t="shared" ref="AA2630:AA2703" si="8225">IF(O2630="cpv",(T2630*R2630),(T2630/1000*R2630))</f>
        <v>700</v>
      </c>
      <c r="AB2630" s="598">
        <f t="shared" ref="AB2630:AB2703" si="8226">IF(O2630="cpv",(IF(V2630&gt;0,U2630*R2630,AA2630)),(IF(V2630&gt;0,U2630/1000*R2630,AA2630)))</f>
        <v>700</v>
      </c>
      <c r="AC2630" s="597">
        <f t="shared" ref="AC2630:AC2703" si="8227">AB2630-AA2630</f>
        <v>0</v>
      </c>
      <c r="AD2630" s="597">
        <f t="shared" ref="AD2630:AD2703" si="8228">IF(O2630="cpv",(T2630*S2630),(T2630/1000*S2630))</f>
        <v>2310</v>
      </c>
      <c r="AE2630" s="597">
        <v>1637.5450000000001</v>
      </c>
      <c r="AF2630" s="596">
        <f t="shared" ref="AF2630:AF2703" si="8229">AE2630-AD2630</f>
        <v>-672.45499999999993</v>
      </c>
      <c r="AG2630" s="596">
        <v>0</v>
      </c>
      <c r="AH2630" s="596">
        <f t="shared" ref="AH2630:AH2703" si="8230">AE2630-AB2630-AG2630</f>
        <v>937.54500000000007</v>
      </c>
      <c r="AI2630" s="658">
        <f t="shared" ref="AI2630:AI2703" si="8231">AH2630/AE2630</f>
        <v>0.57253083121379877</v>
      </c>
      <c r="AK2630"/>
    </row>
    <row r="2631" spans="1:37" ht="15.75" hidden="1" thickBot="1" x14ac:dyDescent="0.3">
      <c r="A2631" s="633" t="s">
        <v>3677</v>
      </c>
      <c r="B2631" s="629">
        <v>2016</v>
      </c>
      <c r="C2631" s="629">
        <v>11</v>
      </c>
      <c r="D2631" s="630" t="s">
        <v>2960</v>
      </c>
      <c r="E2631" s="631">
        <v>42686</v>
      </c>
      <c r="F2631" s="631">
        <v>42686</v>
      </c>
      <c r="G2631" s="632">
        <f t="shared" ca="1" si="8219"/>
        <v>0</v>
      </c>
      <c r="H2631" s="633" t="s">
        <v>84</v>
      </c>
      <c r="I2631" s="633" t="s">
        <v>832</v>
      </c>
      <c r="J2631" s="633" t="s">
        <v>3678</v>
      </c>
      <c r="K2631" s="634" t="str">
        <f t="shared" ca="1" si="8220"/>
        <v>Completed</v>
      </c>
      <c r="L2631" s="629" t="s">
        <v>2135</v>
      </c>
      <c r="M2631" s="629" t="s">
        <v>58</v>
      </c>
      <c r="N2631" s="629" t="s">
        <v>108</v>
      </c>
      <c r="O2631" s="629" t="s">
        <v>109</v>
      </c>
      <c r="P2631" s="629" t="s">
        <v>100</v>
      </c>
      <c r="Q2631" s="629" t="s">
        <v>101</v>
      </c>
      <c r="R2631" s="635">
        <v>0.01</v>
      </c>
      <c r="S2631" s="635">
        <v>3.3000000000000002E-2</v>
      </c>
      <c r="T2631" s="636">
        <v>50000</v>
      </c>
      <c r="U2631" s="636">
        <v>26135</v>
      </c>
      <c r="V2631" s="634">
        <f t="shared" si="8221"/>
        <v>23865</v>
      </c>
      <c r="W2631" s="634">
        <f t="shared" si="8222"/>
        <v>26135</v>
      </c>
      <c r="X2631" s="636">
        <v>1090</v>
      </c>
      <c r="Y2631" s="637">
        <f t="shared" si="8223"/>
        <v>4.1706523818634017E-2</v>
      </c>
      <c r="Z2631" s="638">
        <f t="shared" si="8224"/>
        <v>0.79124311926605506</v>
      </c>
      <c r="AA2631" s="639">
        <f t="shared" si="8225"/>
        <v>500</v>
      </c>
      <c r="AB2631" s="640">
        <f t="shared" si="8226"/>
        <v>261.35000000000002</v>
      </c>
      <c r="AC2631" s="639">
        <f t="shared" si="8227"/>
        <v>-238.64999999999998</v>
      </c>
      <c r="AD2631" s="639">
        <f t="shared" si="8228"/>
        <v>1650</v>
      </c>
      <c r="AE2631" s="639">
        <f>IF((SUMIF($J$7:$J$1048576,J2631,$U$7:$U$1048576))&gt;(SUMIF($J$7:$J$1048576,J2631,$T$7:$T$1048576)),AD2631,(IF(O2631="cpv",(U2631*S2631),(U2631*S2631/1000))))</f>
        <v>862.45500000000004</v>
      </c>
      <c r="AF2631" s="638">
        <f t="shared" si="8229"/>
        <v>-787.54499999999996</v>
      </c>
      <c r="AG2631" s="638">
        <v>0</v>
      </c>
      <c r="AH2631" s="638">
        <f t="shared" si="8230"/>
        <v>601.10500000000002</v>
      </c>
      <c r="AI2631" s="659">
        <f t="shared" si="8231"/>
        <v>0.69696969696969691</v>
      </c>
      <c r="AK2631"/>
    </row>
    <row r="2632" spans="1:37" x14ac:dyDescent="0.25">
      <c r="A2632" s="605" t="s">
        <v>3679</v>
      </c>
      <c r="B2632" s="601">
        <v>2016</v>
      </c>
      <c r="C2632" s="601">
        <v>11</v>
      </c>
      <c r="D2632" s="602" t="s">
        <v>2960</v>
      </c>
      <c r="E2632" s="603">
        <v>42688</v>
      </c>
      <c r="F2632" s="603">
        <v>42704</v>
      </c>
      <c r="G2632" s="604">
        <f t="shared" ca="1" si="8219"/>
        <v>0</v>
      </c>
      <c r="H2632" s="605" t="s">
        <v>84</v>
      </c>
      <c r="I2632" s="96" t="s">
        <v>3407</v>
      </c>
      <c r="J2632" s="605" t="s">
        <v>3683</v>
      </c>
      <c r="K2632" s="606" t="str">
        <f t="shared" ca="1" si="8220"/>
        <v>Completed</v>
      </c>
      <c r="L2632" s="601" t="s">
        <v>82</v>
      </c>
      <c r="M2632" s="601" t="s">
        <v>58</v>
      </c>
      <c r="N2632" s="601" t="s">
        <v>78</v>
      </c>
      <c r="O2632" s="601" t="s">
        <v>60</v>
      </c>
      <c r="P2632" s="601" t="s">
        <v>79</v>
      </c>
      <c r="Q2632" s="601" t="s">
        <v>79</v>
      </c>
      <c r="R2632" s="607">
        <v>0.5</v>
      </c>
      <c r="S2632" s="607">
        <v>4.5</v>
      </c>
      <c r="T2632" s="608">
        <v>500000</v>
      </c>
      <c r="U2632" s="608">
        <v>500044</v>
      </c>
      <c r="V2632" s="606">
        <f t="shared" si="8221"/>
        <v>0</v>
      </c>
      <c r="W2632" s="606">
        <f t="shared" si="8222"/>
        <v>500000</v>
      </c>
      <c r="X2632" s="608">
        <v>13825</v>
      </c>
      <c r="Y2632" s="609">
        <f t="shared" si="8223"/>
        <v>2.7647567014102759E-2</v>
      </c>
      <c r="Z2632" s="610">
        <f t="shared" si="8224"/>
        <v>0.11873396021699818</v>
      </c>
      <c r="AA2632" s="611">
        <f t="shared" si="8225"/>
        <v>250</v>
      </c>
      <c r="AB2632" s="612">
        <f t="shared" si="8226"/>
        <v>250</v>
      </c>
      <c r="AC2632" s="611">
        <f t="shared" si="8227"/>
        <v>0</v>
      </c>
      <c r="AD2632" s="611">
        <f t="shared" si="8228"/>
        <v>2250</v>
      </c>
      <c r="AE2632" s="611">
        <v>1641.4969999999998</v>
      </c>
      <c r="AF2632" s="610">
        <f t="shared" si="8229"/>
        <v>-608.50300000000016</v>
      </c>
      <c r="AG2632" s="610">
        <v>0</v>
      </c>
      <c r="AH2632" s="610">
        <f t="shared" si="8230"/>
        <v>1391.4969999999998</v>
      </c>
      <c r="AI2632" s="656">
        <f t="shared" si="8231"/>
        <v>0.84769999579651989</v>
      </c>
      <c r="AK2632"/>
    </row>
    <row r="2633" spans="1:37" x14ac:dyDescent="0.25">
      <c r="A2633" s="605" t="s">
        <v>3680</v>
      </c>
      <c r="B2633" s="601">
        <v>2016</v>
      </c>
      <c r="C2633" s="601">
        <v>11</v>
      </c>
      <c r="D2633" s="602" t="s">
        <v>2960</v>
      </c>
      <c r="E2633" s="603">
        <v>42688</v>
      </c>
      <c r="F2633" s="603">
        <v>42704</v>
      </c>
      <c r="G2633" s="604">
        <f t="shared" ca="1" si="8219"/>
        <v>0</v>
      </c>
      <c r="H2633" s="605" t="s">
        <v>84</v>
      </c>
      <c r="I2633" s="96" t="s">
        <v>3407</v>
      </c>
      <c r="J2633" s="605" t="s">
        <v>3683</v>
      </c>
      <c r="K2633" s="606" t="str">
        <f t="shared" ca="1" si="8220"/>
        <v>Completed</v>
      </c>
      <c r="L2633" s="601" t="s">
        <v>64</v>
      </c>
      <c r="M2633" s="601" t="s">
        <v>58</v>
      </c>
      <c r="N2633" s="601" t="s">
        <v>78</v>
      </c>
      <c r="O2633" s="601" t="s">
        <v>60</v>
      </c>
      <c r="P2633" s="601" t="s">
        <v>79</v>
      </c>
      <c r="Q2633" s="601" t="s">
        <v>79</v>
      </c>
      <c r="R2633" s="607">
        <v>2.5</v>
      </c>
      <c r="S2633" s="607">
        <v>4.5</v>
      </c>
      <c r="T2633" s="608">
        <v>250000</v>
      </c>
      <c r="U2633" s="608">
        <v>244159</v>
      </c>
      <c r="V2633" s="606">
        <f t="shared" si="8221"/>
        <v>5841</v>
      </c>
      <c r="W2633" s="606">
        <f t="shared" si="8222"/>
        <v>244159</v>
      </c>
      <c r="X2633" s="608">
        <v>2720</v>
      </c>
      <c r="Y2633" s="609">
        <f t="shared" si="8223"/>
        <v>1.1140281537850336E-2</v>
      </c>
      <c r="Z2633" s="610">
        <f t="shared" si="8224"/>
        <v>0.40393952205882355</v>
      </c>
      <c r="AA2633" s="611">
        <f t="shared" si="8225"/>
        <v>625</v>
      </c>
      <c r="AB2633" s="612">
        <f t="shared" si="8226"/>
        <v>610.39750000000004</v>
      </c>
      <c r="AC2633" s="611">
        <f t="shared" si="8227"/>
        <v>-14.602499999999964</v>
      </c>
      <c r="AD2633" s="611">
        <f t="shared" si="8228"/>
        <v>1125</v>
      </c>
      <c r="AE2633" s="611">
        <f>IF((SUMIF($J$7:$J$1048576,J2633,$U$7:$U$1048576))&gt;(SUMIF($J$7:$J$1048576,J2633,$T$7:$T$1048576)),AD2633,(IF(O2633="cpv",(U2633*S2633),(U2633*S2633/1000))))</f>
        <v>1098.7155</v>
      </c>
      <c r="AF2633" s="610">
        <f t="shared" si="8229"/>
        <v>-26.28449999999998</v>
      </c>
      <c r="AG2633" s="610">
        <v>0</v>
      </c>
      <c r="AH2633" s="610">
        <f t="shared" si="8230"/>
        <v>488.31799999999998</v>
      </c>
      <c r="AI2633" s="656">
        <f t="shared" si="8231"/>
        <v>0.44444444444444442</v>
      </c>
      <c r="AK2633"/>
    </row>
    <row r="2634" spans="1:37" x14ac:dyDescent="0.25">
      <c r="A2634" s="605" t="s">
        <v>3681</v>
      </c>
      <c r="B2634" s="601">
        <v>2016</v>
      </c>
      <c r="C2634" s="601">
        <v>11</v>
      </c>
      <c r="D2634" s="602" t="s">
        <v>2960</v>
      </c>
      <c r="E2634" s="603">
        <v>42688</v>
      </c>
      <c r="F2634" s="603">
        <v>42704</v>
      </c>
      <c r="G2634" s="604">
        <f t="shared" ca="1" si="8219"/>
        <v>0</v>
      </c>
      <c r="H2634" s="605" t="s">
        <v>84</v>
      </c>
      <c r="I2634" s="96" t="s">
        <v>3407</v>
      </c>
      <c r="J2634" s="605" t="s">
        <v>3683</v>
      </c>
      <c r="K2634" s="606" t="str">
        <f t="shared" ca="1" si="8220"/>
        <v>Completed</v>
      </c>
      <c r="L2634" s="601" t="s">
        <v>2135</v>
      </c>
      <c r="M2634" s="601" t="s">
        <v>58</v>
      </c>
      <c r="N2634" s="601" t="s">
        <v>78</v>
      </c>
      <c r="O2634" s="601" t="s">
        <v>60</v>
      </c>
      <c r="P2634" s="601" t="s">
        <v>79</v>
      </c>
      <c r="Q2634" s="601" t="s">
        <v>79</v>
      </c>
      <c r="R2634" s="607">
        <v>2.5</v>
      </c>
      <c r="S2634" s="607">
        <v>4.5</v>
      </c>
      <c r="T2634" s="608">
        <v>250000</v>
      </c>
      <c r="U2634" s="608">
        <v>252174</v>
      </c>
      <c r="V2634" s="606">
        <f t="shared" si="8221"/>
        <v>0</v>
      </c>
      <c r="W2634" s="606">
        <f t="shared" si="8222"/>
        <v>250000</v>
      </c>
      <c r="X2634" s="608">
        <v>5968</v>
      </c>
      <c r="Y2634" s="609">
        <f t="shared" si="8223"/>
        <v>2.366619873579354E-2</v>
      </c>
      <c r="Z2634" s="610">
        <f t="shared" si="8224"/>
        <v>0.19014460455764073</v>
      </c>
      <c r="AA2634" s="611">
        <f t="shared" si="8225"/>
        <v>625</v>
      </c>
      <c r="AB2634" s="612">
        <f t="shared" si="8226"/>
        <v>625</v>
      </c>
      <c r="AC2634" s="611">
        <f t="shared" si="8227"/>
        <v>0</v>
      </c>
      <c r="AD2634" s="611">
        <f t="shared" si="8228"/>
        <v>1125</v>
      </c>
      <c r="AE2634" s="611">
        <f>IF((SUMIF($J$7:$J$1048576,J2634,$U$7:$U$1048576))&gt;(SUMIF($J$7:$J$1048576,J2634,$T$7:$T$1048576)),AD2634,(IF(O2634="cpv",(U2634*S2634),(U2634*S2634/1000))))</f>
        <v>1134.7829999999999</v>
      </c>
      <c r="AF2634" s="610">
        <f t="shared" si="8229"/>
        <v>9.7829999999999018</v>
      </c>
      <c r="AG2634" s="610">
        <v>0</v>
      </c>
      <c r="AH2634" s="610">
        <f t="shared" si="8230"/>
        <v>509.7829999999999</v>
      </c>
      <c r="AI2634" s="656">
        <f t="shared" si="8231"/>
        <v>0.44923390639443839</v>
      </c>
      <c r="AK2634"/>
    </row>
    <row r="2635" spans="1:37" x14ac:dyDescent="0.25">
      <c r="A2635" s="619" t="s">
        <v>3682</v>
      </c>
      <c r="B2635" s="615">
        <v>2016</v>
      </c>
      <c r="C2635" s="615">
        <v>11</v>
      </c>
      <c r="D2635" s="616" t="s">
        <v>2960</v>
      </c>
      <c r="E2635" s="617">
        <v>42688</v>
      </c>
      <c r="F2635" s="617">
        <v>42704</v>
      </c>
      <c r="G2635" s="618">
        <f t="shared" ca="1" si="8219"/>
        <v>0</v>
      </c>
      <c r="H2635" s="619" t="s">
        <v>84</v>
      </c>
      <c r="I2635" s="96" t="s">
        <v>3407</v>
      </c>
      <c r="J2635" s="619" t="s">
        <v>3683</v>
      </c>
      <c r="K2635" s="620" t="str">
        <f t="shared" ca="1" si="8220"/>
        <v>Completed</v>
      </c>
      <c r="L2635" s="615" t="s">
        <v>77</v>
      </c>
      <c r="M2635" s="615" t="s">
        <v>58</v>
      </c>
      <c r="N2635" s="615" t="s">
        <v>78</v>
      </c>
      <c r="O2635" s="615" t="s">
        <v>60</v>
      </c>
      <c r="P2635" s="615" t="s">
        <v>79</v>
      </c>
      <c r="Q2635" s="615" t="s">
        <v>79</v>
      </c>
      <c r="R2635" s="621">
        <v>1.25</v>
      </c>
      <c r="S2635" s="621">
        <v>4.5</v>
      </c>
      <c r="T2635" s="622">
        <v>250000</v>
      </c>
      <c r="U2635" s="622">
        <v>250001</v>
      </c>
      <c r="V2635" s="620">
        <f t="shared" si="8221"/>
        <v>0</v>
      </c>
      <c r="W2635" s="620">
        <f t="shared" si="8222"/>
        <v>250000</v>
      </c>
      <c r="X2635" s="622">
        <v>2066</v>
      </c>
      <c r="Y2635" s="623">
        <f t="shared" si="8223"/>
        <v>8.2639669441322231E-3</v>
      </c>
      <c r="Z2635" s="624">
        <f t="shared" si="8224"/>
        <v>0.54453267182962251</v>
      </c>
      <c r="AA2635" s="625">
        <f t="shared" si="8225"/>
        <v>312.5</v>
      </c>
      <c r="AB2635" s="626">
        <f t="shared" si="8226"/>
        <v>312.5</v>
      </c>
      <c r="AC2635" s="625">
        <f t="shared" si="8227"/>
        <v>0</v>
      </c>
      <c r="AD2635" s="625">
        <f t="shared" si="8228"/>
        <v>1125</v>
      </c>
      <c r="AE2635" s="625">
        <f>IF((SUMIF($J$7:$J$1048576,J2635,$U$7:$U$1048576))&gt;(SUMIF($J$7:$J$1048576,J2635,$T$7:$T$1048576)),AD2635,(IF(O2635="cpv",(U2635*S2635),(U2635*S2635/1000))))</f>
        <v>1125.0045</v>
      </c>
      <c r="AF2635" s="624">
        <f t="shared" si="8229"/>
        <v>4.500000000007276E-3</v>
      </c>
      <c r="AG2635" s="624">
        <v>0</v>
      </c>
      <c r="AH2635" s="624">
        <f t="shared" si="8230"/>
        <v>812.50450000000001</v>
      </c>
      <c r="AI2635" s="657">
        <f t="shared" si="8231"/>
        <v>0.72222333332888888</v>
      </c>
      <c r="AK2635"/>
    </row>
    <row r="2636" spans="1:37" hidden="1" x14ac:dyDescent="0.25">
      <c r="A2636" s="591" t="s">
        <v>3684</v>
      </c>
      <c r="B2636" s="587">
        <v>2016</v>
      </c>
      <c r="C2636" s="587">
        <v>11</v>
      </c>
      <c r="D2636" s="588" t="s">
        <v>2960</v>
      </c>
      <c r="E2636" s="589">
        <v>42688</v>
      </c>
      <c r="F2636" s="589">
        <v>42694</v>
      </c>
      <c r="G2636" s="590">
        <f t="shared" ca="1" si="8219"/>
        <v>0</v>
      </c>
      <c r="H2636" s="591" t="s">
        <v>54</v>
      </c>
      <c r="I2636" s="591" t="s">
        <v>115</v>
      </c>
      <c r="J2636" s="591" t="s">
        <v>3688</v>
      </c>
      <c r="K2636" s="592" t="str">
        <f t="shared" ca="1" si="8220"/>
        <v>Completed</v>
      </c>
      <c r="L2636" s="587" t="s">
        <v>82</v>
      </c>
      <c r="M2636" s="587" t="s">
        <v>58</v>
      </c>
      <c r="N2636" s="587" t="s">
        <v>78</v>
      </c>
      <c r="O2636" s="587" t="s">
        <v>60</v>
      </c>
      <c r="P2636" s="587" t="s">
        <v>79</v>
      </c>
      <c r="Q2636" s="587" t="s">
        <v>79</v>
      </c>
      <c r="R2636" s="593">
        <v>0.5</v>
      </c>
      <c r="S2636" s="593">
        <v>4.25</v>
      </c>
      <c r="T2636" s="594">
        <v>750000</v>
      </c>
      <c r="U2636" s="594">
        <v>750026</v>
      </c>
      <c r="V2636" s="592">
        <f t="shared" si="8221"/>
        <v>0</v>
      </c>
      <c r="W2636" s="592">
        <f t="shared" si="8222"/>
        <v>750000</v>
      </c>
      <c r="X2636" s="594">
        <v>19288</v>
      </c>
      <c r="Y2636" s="595">
        <f t="shared" si="8223"/>
        <v>2.5716441830016559E-2</v>
      </c>
      <c r="Z2636" s="596">
        <f t="shared" si="8224"/>
        <v>0.16655403618830358</v>
      </c>
      <c r="AA2636" s="597">
        <f t="shared" si="8225"/>
        <v>375</v>
      </c>
      <c r="AB2636" s="598">
        <f t="shared" si="8226"/>
        <v>375</v>
      </c>
      <c r="AC2636" s="597">
        <f t="shared" si="8227"/>
        <v>0</v>
      </c>
      <c r="AD2636" s="597">
        <f t="shared" si="8228"/>
        <v>3187.5</v>
      </c>
      <c r="AE2636" s="597">
        <v>3212.4942499999997</v>
      </c>
      <c r="AF2636" s="596">
        <f t="shared" si="8229"/>
        <v>24.994249999999738</v>
      </c>
      <c r="AG2636" s="596">
        <v>0</v>
      </c>
      <c r="AH2636" s="596">
        <f t="shared" si="8230"/>
        <v>2837.4942499999997</v>
      </c>
      <c r="AI2636" s="658">
        <f t="shared" si="8231"/>
        <v>0.88326827355410831</v>
      </c>
      <c r="AK2636"/>
    </row>
    <row r="2637" spans="1:37" hidden="1" x14ac:dyDescent="0.25">
      <c r="A2637" s="605" t="s">
        <v>3685</v>
      </c>
      <c r="B2637" s="601">
        <v>2016</v>
      </c>
      <c r="C2637" s="601">
        <v>11</v>
      </c>
      <c r="D2637" s="602" t="s">
        <v>2960</v>
      </c>
      <c r="E2637" s="603">
        <v>42688</v>
      </c>
      <c r="F2637" s="603">
        <v>42694</v>
      </c>
      <c r="G2637" s="604">
        <f t="shared" ca="1" si="8219"/>
        <v>0</v>
      </c>
      <c r="H2637" s="605" t="s">
        <v>54</v>
      </c>
      <c r="I2637" s="605" t="s">
        <v>115</v>
      </c>
      <c r="J2637" s="605" t="s">
        <v>3688</v>
      </c>
      <c r="K2637" s="606" t="str">
        <f t="shared" ca="1" si="8220"/>
        <v>Completed</v>
      </c>
      <c r="L2637" s="601" t="s">
        <v>64</v>
      </c>
      <c r="M2637" s="601" t="s">
        <v>58</v>
      </c>
      <c r="N2637" s="601" t="s">
        <v>78</v>
      </c>
      <c r="O2637" s="601" t="s">
        <v>60</v>
      </c>
      <c r="P2637" s="601" t="s">
        <v>79</v>
      </c>
      <c r="Q2637" s="601" t="s">
        <v>79</v>
      </c>
      <c r="R2637" s="607">
        <v>2.5</v>
      </c>
      <c r="S2637" s="607">
        <v>4.25</v>
      </c>
      <c r="T2637" s="608">
        <v>550000</v>
      </c>
      <c r="U2637" s="608">
        <v>490646</v>
      </c>
      <c r="V2637" s="606">
        <f t="shared" si="8221"/>
        <v>59354</v>
      </c>
      <c r="W2637" s="606">
        <f t="shared" si="8222"/>
        <v>490646</v>
      </c>
      <c r="X2637" s="608">
        <v>3748</v>
      </c>
      <c r="Y2637" s="609">
        <f t="shared" si="8223"/>
        <v>7.6389087040350887E-3</v>
      </c>
      <c r="Z2637" s="610">
        <f t="shared" si="8224"/>
        <v>0.55636219316969049</v>
      </c>
      <c r="AA2637" s="611">
        <f t="shared" si="8225"/>
        <v>1375</v>
      </c>
      <c r="AB2637" s="612">
        <f t="shared" si="8226"/>
        <v>1226.615</v>
      </c>
      <c r="AC2637" s="611">
        <f t="shared" si="8227"/>
        <v>-148.38499999999999</v>
      </c>
      <c r="AD2637" s="611">
        <f t="shared" si="8228"/>
        <v>2337.5</v>
      </c>
      <c r="AE2637" s="611">
        <f>IF((SUMIF($J$7:$J$1048576,J2637,$U$7:$U$1048576))&gt;(SUMIF($J$7:$J$1048576,J2637,$T$7:$T$1048576)),AD2637,(IF(O2637="cpv",(U2637*S2637),(U2637*S2637/1000))))</f>
        <v>2085.2455</v>
      </c>
      <c r="AF2637" s="610">
        <f t="shared" si="8229"/>
        <v>-252.25450000000001</v>
      </c>
      <c r="AG2637" s="610">
        <v>0</v>
      </c>
      <c r="AH2637" s="610">
        <f t="shared" si="8230"/>
        <v>858.63049999999998</v>
      </c>
      <c r="AI2637" s="656">
        <f t="shared" si="8231"/>
        <v>0.41176470588235292</v>
      </c>
      <c r="AK2637"/>
    </row>
    <row r="2638" spans="1:37" hidden="1" x14ac:dyDescent="0.25">
      <c r="A2638" s="605" t="s">
        <v>3686</v>
      </c>
      <c r="B2638" s="601">
        <v>2016</v>
      </c>
      <c r="C2638" s="601">
        <v>11</v>
      </c>
      <c r="D2638" s="602" t="s">
        <v>2960</v>
      </c>
      <c r="E2638" s="603">
        <v>42688</v>
      </c>
      <c r="F2638" s="603">
        <v>42694</v>
      </c>
      <c r="G2638" s="604">
        <f t="shared" ca="1" si="8219"/>
        <v>0</v>
      </c>
      <c r="H2638" s="605" t="s">
        <v>54</v>
      </c>
      <c r="I2638" s="605" t="s">
        <v>115</v>
      </c>
      <c r="J2638" s="605" t="s">
        <v>3688</v>
      </c>
      <c r="K2638" s="606" t="str">
        <f t="shared" ca="1" si="8220"/>
        <v>Completed</v>
      </c>
      <c r="L2638" s="601" t="s">
        <v>1773</v>
      </c>
      <c r="M2638" s="601" t="s">
        <v>58</v>
      </c>
      <c r="N2638" s="601" t="s">
        <v>78</v>
      </c>
      <c r="O2638" s="601" t="s">
        <v>60</v>
      </c>
      <c r="P2638" s="601" t="s">
        <v>79</v>
      </c>
      <c r="Q2638" s="601" t="s">
        <v>79</v>
      </c>
      <c r="R2638" s="607">
        <v>2.5</v>
      </c>
      <c r="S2638" s="607">
        <v>4.25</v>
      </c>
      <c r="T2638" s="608">
        <v>350000</v>
      </c>
      <c r="U2638" s="608">
        <v>350040</v>
      </c>
      <c r="V2638" s="606">
        <f t="shared" si="8221"/>
        <v>0</v>
      </c>
      <c r="W2638" s="606">
        <f t="shared" si="8222"/>
        <v>350000</v>
      </c>
      <c r="X2638" s="608">
        <v>2847</v>
      </c>
      <c r="Y2638" s="609">
        <f t="shared" si="8223"/>
        <v>8.1333561878642446E-3</v>
      </c>
      <c r="Z2638" s="610">
        <f t="shared" si="8224"/>
        <v>0.52253951527924136</v>
      </c>
      <c r="AA2638" s="611">
        <f t="shared" si="8225"/>
        <v>875</v>
      </c>
      <c r="AB2638" s="612">
        <f t="shared" si="8226"/>
        <v>875</v>
      </c>
      <c r="AC2638" s="611">
        <f t="shared" si="8227"/>
        <v>0</v>
      </c>
      <c r="AD2638" s="611">
        <f t="shared" si="8228"/>
        <v>1487.5</v>
      </c>
      <c r="AE2638" s="611">
        <f>IF((SUMIF($J$7:$J$1048576,J2638,$U$7:$U$1048576))&gt;(SUMIF($J$7:$J$1048576,J2638,$T$7:$T$1048576)),AD2638,(IF(O2638="cpv",(U2638*S2638),(U2638*S2638/1000))))</f>
        <v>1487.67</v>
      </c>
      <c r="AF2638" s="610">
        <f t="shared" si="8229"/>
        <v>0.17000000000007276</v>
      </c>
      <c r="AG2638" s="610">
        <v>0</v>
      </c>
      <c r="AH2638" s="610">
        <f t="shared" si="8230"/>
        <v>612.67000000000007</v>
      </c>
      <c r="AI2638" s="656">
        <f t="shared" si="8231"/>
        <v>0.41183192509091399</v>
      </c>
      <c r="AK2638"/>
    </row>
    <row r="2639" spans="1:37" ht="15.75" hidden="1" thickBot="1" x14ac:dyDescent="0.3">
      <c r="A2639" s="633" t="s">
        <v>3687</v>
      </c>
      <c r="B2639" s="629">
        <v>2016</v>
      </c>
      <c r="C2639" s="629">
        <v>11</v>
      </c>
      <c r="D2639" s="630" t="s">
        <v>2960</v>
      </c>
      <c r="E2639" s="631">
        <v>42688</v>
      </c>
      <c r="F2639" s="631">
        <v>42694</v>
      </c>
      <c r="G2639" s="632">
        <f t="shared" ca="1" si="8219"/>
        <v>0</v>
      </c>
      <c r="H2639" s="633" t="s">
        <v>54</v>
      </c>
      <c r="I2639" s="633" t="s">
        <v>115</v>
      </c>
      <c r="J2639" s="633" t="s">
        <v>3688</v>
      </c>
      <c r="K2639" s="634" t="str">
        <f t="shared" ca="1" si="8220"/>
        <v>Completed</v>
      </c>
      <c r="L2639" s="629" t="s">
        <v>77</v>
      </c>
      <c r="M2639" s="629" t="s">
        <v>58</v>
      </c>
      <c r="N2639" s="629" t="s">
        <v>78</v>
      </c>
      <c r="O2639" s="629" t="s">
        <v>60</v>
      </c>
      <c r="P2639" s="629" t="s">
        <v>79</v>
      </c>
      <c r="Q2639" s="629" t="s">
        <v>79</v>
      </c>
      <c r="R2639" s="635">
        <v>1.25</v>
      </c>
      <c r="S2639" s="635">
        <v>4.25</v>
      </c>
      <c r="T2639" s="636">
        <v>150000</v>
      </c>
      <c r="U2639" s="636">
        <v>150139</v>
      </c>
      <c r="V2639" s="634">
        <f t="shared" si="8221"/>
        <v>0</v>
      </c>
      <c r="W2639" s="634">
        <f t="shared" si="8222"/>
        <v>150000</v>
      </c>
      <c r="X2639" s="636">
        <v>1065</v>
      </c>
      <c r="Y2639" s="637">
        <f t="shared" si="8223"/>
        <v>7.0934267578710393E-3</v>
      </c>
      <c r="Z2639" s="638">
        <f t="shared" si="8224"/>
        <v>0.59914624413145534</v>
      </c>
      <c r="AA2639" s="639">
        <f t="shared" si="8225"/>
        <v>187.5</v>
      </c>
      <c r="AB2639" s="640">
        <f t="shared" si="8226"/>
        <v>187.5</v>
      </c>
      <c r="AC2639" s="639">
        <f t="shared" si="8227"/>
        <v>0</v>
      </c>
      <c r="AD2639" s="639">
        <f t="shared" si="8228"/>
        <v>637.5</v>
      </c>
      <c r="AE2639" s="639">
        <f>IF((SUMIF($J$7:$J$1048576,J2639,$U$7:$U$1048576))&gt;(SUMIF($J$7:$J$1048576,J2639,$T$7:$T$1048576)),AD2639,(IF(O2639="cpv",(U2639*S2639),(U2639*S2639/1000))))</f>
        <v>638.09074999999996</v>
      </c>
      <c r="AF2639" s="638">
        <f t="shared" si="8229"/>
        <v>0.59074999999995725</v>
      </c>
      <c r="AG2639" s="638">
        <v>0</v>
      </c>
      <c r="AH2639" s="638">
        <f t="shared" si="8230"/>
        <v>450.59074999999996</v>
      </c>
      <c r="AI2639" s="659">
        <f t="shared" si="8231"/>
        <v>0.70615464963251695</v>
      </c>
      <c r="AK2639"/>
    </row>
    <row r="2640" spans="1:37" hidden="1" x14ac:dyDescent="0.25">
      <c r="A2640" s="605" t="s">
        <v>3689</v>
      </c>
      <c r="B2640" s="601">
        <v>2016</v>
      </c>
      <c r="C2640" s="601">
        <v>11</v>
      </c>
      <c r="D2640" s="602" t="s">
        <v>2960</v>
      </c>
      <c r="E2640" s="603">
        <v>42689</v>
      </c>
      <c r="F2640" s="603">
        <v>42704</v>
      </c>
      <c r="G2640" s="604">
        <f t="shared" ca="1" si="8219"/>
        <v>0</v>
      </c>
      <c r="H2640" s="605" t="s">
        <v>54</v>
      </c>
      <c r="I2640" s="605" t="s">
        <v>3694</v>
      </c>
      <c r="J2640" s="605" t="s">
        <v>3693</v>
      </c>
      <c r="K2640" s="606" t="str">
        <f t="shared" ca="1" si="8220"/>
        <v>Completed</v>
      </c>
      <c r="L2640" s="601" t="s">
        <v>77</v>
      </c>
      <c r="M2640" s="601" t="s">
        <v>58</v>
      </c>
      <c r="N2640" s="601" t="s">
        <v>78</v>
      </c>
      <c r="O2640" s="601" t="s">
        <v>60</v>
      </c>
      <c r="P2640" s="601" t="s">
        <v>79</v>
      </c>
      <c r="Q2640" s="601" t="s">
        <v>79</v>
      </c>
      <c r="R2640" s="607">
        <v>1.25</v>
      </c>
      <c r="S2640" s="607">
        <v>4.25</v>
      </c>
      <c r="T2640" s="608">
        <v>100000</v>
      </c>
      <c r="U2640" s="608">
        <v>100020</v>
      </c>
      <c r="V2640" s="606">
        <f t="shared" si="8221"/>
        <v>0</v>
      </c>
      <c r="W2640" s="606">
        <f t="shared" si="8222"/>
        <v>100000</v>
      </c>
      <c r="X2640" s="608">
        <v>715</v>
      </c>
      <c r="Y2640" s="609">
        <f t="shared" si="8223"/>
        <v>7.148570285942811E-3</v>
      </c>
      <c r="Z2640" s="610">
        <f t="shared" si="8224"/>
        <v>0.55944055944055948</v>
      </c>
      <c r="AA2640" s="611">
        <f t="shared" si="8225"/>
        <v>125</v>
      </c>
      <c r="AB2640" s="612">
        <f t="shared" si="8226"/>
        <v>125</v>
      </c>
      <c r="AC2640" s="611">
        <f t="shared" si="8227"/>
        <v>0</v>
      </c>
      <c r="AD2640" s="611">
        <f t="shared" si="8228"/>
        <v>425</v>
      </c>
      <c r="AE2640" s="611">
        <v>400</v>
      </c>
      <c r="AF2640" s="610">
        <f t="shared" si="8229"/>
        <v>-25</v>
      </c>
      <c r="AG2640" s="610">
        <v>0</v>
      </c>
      <c r="AH2640" s="610">
        <f t="shared" si="8230"/>
        <v>275</v>
      </c>
      <c r="AI2640" s="656">
        <f t="shared" si="8231"/>
        <v>0.6875</v>
      </c>
      <c r="AK2640"/>
    </row>
    <row r="2641" spans="1:37" hidden="1" x14ac:dyDescent="0.25">
      <c r="A2641" s="605" t="s">
        <v>3690</v>
      </c>
      <c r="B2641" s="601">
        <v>2016</v>
      </c>
      <c r="C2641" s="601">
        <v>11</v>
      </c>
      <c r="D2641" s="602" t="s">
        <v>2960</v>
      </c>
      <c r="E2641" s="603">
        <v>42689</v>
      </c>
      <c r="F2641" s="603">
        <v>42704</v>
      </c>
      <c r="G2641" s="604">
        <f t="shared" ca="1" si="8219"/>
        <v>0</v>
      </c>
      <c r="H2641" s="605" t="s">
        <v>54</v>
      </c>
      <c r="I2641" s="605" t="s">
        <v>3694</v>
      </c>
      <c r="J2641" s="605" t="s">
        <v>3693</v>
      </c>
      <c r="K2641" s="606" t="str">
        <f t="shared" ca="1" si="8220"/>
        <v>Completed</v>
      </c>
      <c r="L2641" s="601" t="s">
        <v>1773</v>
      </c>
      <c r="M2641" s="601" t="s">
        <v>58</v>
      </c>
      <c r="N2641" s="601" t="s">
        <v>78</v>
      </c>
      <c r="O2641" s="601" t="s">
        <v>60</v>
      </c>
      <c r="P2641" s="601" t="s">
        <v>79</v>
      </c>
      <c r="Q2641" s="601" t="s">
        <v>79</v>
      </c>
      <c r="R2641" s="607">
        <v>2.5</v>
      </c>
      <c r="S2641" s="607">
        <v>4.25</v>
      </c>
      <c r="T2641" s="608">
        <v>100000</v>
      </c>
      <c r="U2641" s="608">
        <v>91852</v>
      </c>
      <c r="V2641" s="606">
        <f t="shared" si="8221"/>
        <v>8148</v>
      </c>
      <c r="W2641" s="606">
        <f t="shared" si="8222"/>
        <v>91852</v>
      </c>
      <c r="X2641" s="608">
        <v>742</v>
      </c>
      <c r="Y2641" s="609">
        <f t="shared" si="8223"/>
        <v>8.0782127770761668E-3</v>
      </c>
      <c r="Z2641" s="610">
        <f t="shared" si="8224"/>
        <v>0.47169811320754718</v>
      </c>
      <c r="AA2641" s="611">
        <f t="shared" si="8225"/>
        <v>250</v>
      </c>
      <c r="AB2641" s="612">
        <f t="shared" si="8226"/>
        <v>229.63</v>
      </c>
      <c r="AC2641" s="611">
        <f t="shared" si="8227"/>
        <v>-20.370000000000005</v>
      </c>
      <c r="AD2641" s="611">
        <f t="shared" si="8228"/>
        <v>425</v>
      </c>
      <c r="AE2641" s="611">
        <v>350</v>
      </c>
      <c r="AF2641" s="610">
        <f t="shared" si="8229"/>
        <v>-75</v>
      </c>
      <c r="AG2641" s="610">
        <v>0</v>
      </c>
      <c r="AH2641" s="610">
        <f t="shared" si="8230"/>
        <v>120.37</v>
      </c>
      <c r="AI2641" s="656">
        <f t="shared" si="8231"/>
        <v>0.34391428571428573</v>
      </c>
      <c r="AK2641"/>
    </row>
    <row r="2642" spans="1:37" hidden="1" x14ac:dyDescent="0.25">
      <c r="A2642" s="605" t="s">
        <v>3691</v>
      </c>
      <c r="B2642" s="601">
        <v>2016</v>
      </c>
      <c r="C2642" s="601">
        <v>11</v>
      </c>
      <c r="D2642" s="602" t="s">
        <v>2960</v>
      </c>
      <c r="E2642" s="603">
        <v>42689</v>
      </c>
      <c r="F2642" s="603">
        <v>42704</v>
      </c>
      <c r="G2642" s="604">
        <f t="shared" ca="1" si="8219"/>
        <v>0</v>
      </c>
      <c r="H2642" s="605" t="s">
        <v>54</v>
      </c>
      <c r="I2642" s="605" t="s">
        <v>3694</v>
      </c>
      <c r="J2642" s="605" t="s">
        <v>3693</v>
      </c>
      <c r="K2642" s="606" t="str">
        <f t="shared" ca="1" si="8220"/>
        <v>Completed</v>
      </c>
      <c r="L2642" s="601" t="s">
        <v>64</v>
      </c>
      <c r="M2642" s="601" t="s">
        <v>58</v>
      </c>
      <c r="N2642" s="601" t="s">
        <v>78</v>
      </c>
      <c r="O2642" s="601" t="s">
        <v>60</v>
      </c>
      <c r="P2642" s="601" t="s">
        <v>79</v>
      </c>
      <c r="Q2642" s="601" t="s">
        <v>79</v>
      </c>
      <c r="R2642" s="607">
        <v>2.5</v>
      </c>
      <c r="S2642" s="607">
        <v>4.25</v>
      </c>
      <c r="T2642" s="608">
        <v>100000</v>
      </c>
      <c r="U2642" s="608">
        <v>99354</v>
      </c>
      <c r="V2642" s="606">
        <f t="shared" si="8221"/>
        <v>646</v>
      </c>
      <c r="W2642" s="606">
        <f t="shared" si="8222"/>
        <v>99354</v>
      </c>
      <c r="X2642" s="608">
        <v>922</v>
      </c>
      <c r="Y2642" s="609">
        <f t="shared" si="8223"/>
        <v>9.2799484670974489E-3</v>
      </c>
      <c r="Z2642" s="610">
        <f t="shared" si="8224"/>
        <v>0.37960954446854661</v>
      </c>
      <c r="AA2642" s="611">
        <f t="shared" si="8225"/>
        <v>250</v>
      </c>
      <c r="AB2642" s="612">
        <f t="shared" si="8226"/>
        <v>248.38499999999999</v>
      </c>
      <c r="AC2642" s="611">
        <f t="shared" si="8227"/>
        <v>-1.6150000000000091</v>
      </c>
      <c r="AD2642" s="611">
        <f t="shared" si="8228"/>
        <v>425</v>
      </c>
      <c r="AE2642" s="611">
        <v>350</v>
      </c>
      <c r="AF2642" s="610">
        <f t="shared" si="8229"/>
        <v>-75</v>
      </c>
      <c r="AG2642" s="610">
        <v>0</v>
      </c>
      <c r="AH2642" s="610">
        <f t="shared" si="8230"/>
        <v>101.61500000000001</v>
      </c>
      <c r="AI2642" s="656">
        <f t="shared" si="8231"/>
        <v>0.29032857142857144</v>
      </c>
      <c r="AK2642"/>
    </row>
    <row r="2643" spans="1:37" hidden="1" x14ac:dyDescent="0.25">
      <c r="A2643" s="619" t="s">
        <v>3692</v>
      </c>
      <c r="B2643" s="615">
        <v>2016</v>
      </c>
      <c r="C2643" s="615">
        <v>11</v>
      </c>
      <c r="D2643" s="616" t="s">
        <v>2960</v>
      </c>
      <c r="E2643" s="617">
        <v>42689</v>
      </c>
      <c r="F2643" s="617">
        <v>42704</v>
      </c>
      <c r="G2643" s="618">
        <f t="shared" ca="1" si="8219"/>
        <v>0</v>
      </c>
      <c r="H2643" s="619" t="s">
        <v>54</v>
      </c>
      <c r="I2643" s="619" t="s">
        <v>3694</v>
      </c>
      <c r="J2643" s="619" t="s">
        <v>3693</v>
      </c>
      <c r="K2643" s="620" t="str">
        <f t="shared" ca="1" si="8220"/>
        <v>Completed</v>
      </c>
      <c r="L2643" s="615" t="s">
        <v>82</v>
      </c>
      <c r="M2643" s="615" t="s">
        <v>58</v>
      </c>
      <c r="N2643" s="615" t="s">
        <v>78</v>
      </c>
      <c r="O2643" s="615" t="s">
        <v>60</v>
      </c>
      <c r="P2643" s="615" t="s">
        <v>79</v>
      </c>
      <c r="Q2643" s="615" t="s">
        <v>79</v>
      </c>
      <c r="R2643" s="621">
        <v>0.5</v>
      </c>
      <c r="S2643" s="621">
        <v>4.25</v>
      </c>
      <c r="T2643" s="622">
        <v>100000</v>
      </c>
      <c r="U2643" s="622">
        <v>101001</v>
      </c>
      <c r="V2643" s="620">
        <f t="shared" si="8221"/>
        <v>0</v>
      </c>
      <c r="W2643" s="620">
        <f t="shared" si="8222"/>
        <v>100000</v>
      </c>
      <c r="X2643" s="622">
        <v>2671</v>
      </c>
      <c r="Y2643" s="623">
        <f t="shared" si="8223"/>
        <v>2.6445282719973071E-2</v>
      </c>
      <c r="Z2643" s="624">
        <f t="shared" si="8224"/>
        <v>0.1497566454511419</v>
      </c>
      <c r="AA2643" s="625">
        <f t="shared" si="8225"/>
        <v>50</v>
      </c>
      <c r="AB2643" s="626">
        <f t="shared" si="8226"/>
        <v>50</v>
      </c>
      <c r="AC2643" s="625">
        <f t="shared" si="8227"/>
        <v>0</v>
      </c>
      <c r="AD2643" s="625">
        <f t="shared" si="8228"/>
        <v>425</v>
      </c>
      <c r="AE2643" s="625">
        <v>400</v>
      </c>
      <c r="AF2643" s="624">
        <f t="shared" si="8229"/>
        <v>-25</v>
      </c>
      <c r="AG2643" s="624">
        <v>0</v>
      </c>
      <c r="AH2643" s="624">
        <f t="shared" si="8230"/>
        <v>350</v>
      </c>
      <c r="AI2643" s="657">
        <f t="shared" si="8231"/>
        <v>0.875</v>
      </c>
      <c r="AK2643"/>
    </row>
    <row r="2644" spans="1:37" hidden="1" x14ac:dyDescent="0.25">
      <c r="A2644" s="591" t="s">
        <v>3695</v>
      </c>
      <c r="B2644" s="587">
        <v>2016</v>
      </c>
      <c r="C2644" s="587">
        <v>11</v>
      </c>
      <c r="D2644" s="588" t="s">
        <v>2960</v>
      </c>
      <c r="E2644" s="589">
        <v>42689</v>
      </c>
      <c r="F2644" s="589">
        <v>42704</v>
      </c>
      <c r="G2644" s="590">
        <f t="shared" ca="1" si="8219"/>
        <v>0</v>
      </c>
      <c r="H2644" s="591" t="s">
        <v>54</v>
      </c>
      <c r="I2644" s="591" t="s">
        <v>3694</v>
      </c>
      <c r="J2644" s="591" t="s">
        <v>3698</v>
      </c>
      <c r="K2644" s="592" t="str">
        <f t="shared" ca="1" si="8220"/>
        <v>Completed</v>
      </c>
      <c r="L2644" s="587" t="s">
        <v>57</v>
      </c>
      <c r="M2644" s="587" t="s">
        <v>58</v>
      </c>
      <c r="N2644" s="587" t="s">
        <v>78</v>
      </c>
      <c r="O2644" s="587" t="s">
        <v>60</v>
      </c>
      <c r="P2644" s="587" t="s">
        <v>79</v>
      </c>
      <c r="Q2644" s="587" t="s">
        <v>79</v>
      </c>
      <c r="R2644" s="593">
        <v>2.5</v>
      </c>
      <c r="S2644" s="593">
        <v>4.25</v>
      </c>
      <c r="T2644" s="594">
        <v>150000</v>
      </c>
      <c r="U2644" s="594">
        <v>130092</v>
      </c>
      <c r="V2644" s="592">
        <f t="shared" si="8221"/>
        <v>19908</v>
      </c>
      <c r="W2644" s="592">
        <f t="shared" si="8222"/>
        <v>130092</v>
      </c>
      <c r="X2644" s="594">
        <v>2726</v>
      </c>
      <c r="Y2644" s="595">
        <f t="shared" si="8223"/>
        <v>2.0954401500476585E-2</v>
      </c>
      <c r="Z2644" s="596">
        <f t="shared" si="8224"/>
        <v>0.18341892883345562</v>
      </c>
      <c r="AA2644" s="597">
        <f t="shared" si="8225"/>
        <v>375</v>
      </c>
      <c r="AB2644" s="598">
        <f t="shared" si="8226"/>
        <v>325.23</v>
      </c>
      <c r="AC2644" s="597">
        <f t="shared" si="8227"/>
        <v>-49.769999999999982</v>
      </c>
      <c r="AD2644" s="597">
        <f t="shared" si="8228"/>
        <v>637.5</v>
      </c>
      <c r="AE2644" s="597">
        <v>500</v>
      </c>
      <c r="AF2644" s="596">
        <f t="shared" si="8229"/>
        <v>-137.5</v>
      </c>
      <c r="AG2644" s="596">
        <v>0</v>
      </c>
      <c r="AH2644" s="596">
        <f t="shared" si="8230"/>
        <v>174.76999999999998</v>
      </c>
      <c r="AI2644" s="658">
        <f t="shared" si="8231"/>
        <v>0.34953999999999996</v>
      </c>
      <c r="AK2644"/>
    </row>
    <row r="2645" spans="1:37" hidden="1" x14ac:dyDescent="0.25">
      <c r="A2645" s="605" t="s">
        <v>3696</v>
      </c>
      <c r="B2645" s="601">
        <v>2016</v>
      </c>
      <c r="C2645" s="601">
        <v>11</v>
      </c>
      <c r="D2645" s="602" t="s">
        <v>2960</v>
      </c>
      <c r="E2645" s="603">
        <v>42689</v>
      </c>
      <c r="F2645" s="603">
        <v>42704</v>
      </c>
      <c r="G2645" s="604">
        <f t="shared" ca="1" si="8219"/>
        <v>0</v>
      </c>
      <c r="H2645" s="605" t="s">
        <v>54</v>
      </c>
      <c r="I2645" s="605" t="s">
        <v>3694</v>
      </c>
      <c r="J2645" s="605" t="s">
        <v>3698</v>
      </c>
      <c r="K2645" s="606" t="str">
        <f t="shared" ca="1" si="8220"/>
        <v>Completed</v>
      </c>
      <c r="L2645" s="601" t="s">
        <v>2135</v>
      </c>
      <c r="M2645" s="601" t="s">
        <v>58</v>
      </c>
      <c r="N2645" s="601" t="s">
        <v>78</v>
      </c>
      <c r="O2645" s="601" t="s">
        <v>60</v>
      </c>
      <c r="P2645" s="601" t="s">
        <v>79</v>
      </c>
      <c r="Q2645" s="601" t="s">
        <v>79</v>
      </c>
      <c r="R2645" s="607">
        <v>2.5</v>
      </c>
      <c r="S2645" s="607">
        <v>4.25</v>
      </c>
      <c r="T2645" s="608">
        <v>150000</v>
      </c>
      <c r="U2645" s="608">
        <v>150013</v>
      </c>
      <c r="V2645" s="606">
        <f t="shared" si="8221"/>
        <v>0</v>
      </c>
      <c r="W2645" s="606">
        <f t="shared" si="8222"/>
        <v>150000</v>
      </c>
      <c r="X2645" s="608">
        <v>3632</v>
      </c>
      <c r="Y2645" s="609">
        <f t="shared" si="8223"/>
        <v>2.4211235026297722E-2</v>
      </c>
      <c r="Z2645" s="610">
        <f t="shared" si="8224"/>
        <v>0.13766519823788545</v>
      </c>
      <c r="AA2645" s="611">
        <f t="shared" si="8225"/>
        <v>375</v>
      </c>
      <c r="AB2645" s="612">
        <f t="shared" si="8226"/>
        <v>375</v>
      </c>
      <c r="AC2645" s="611">
        <f t="shared" si="8227"/>
        <v>0</v>
      </c>
      <c r="AD2645" s="611">
        <f t="shared" si="8228"/>
        <v>637.5</v>
      </c>
      <c r="AE2645" s="611">
        <v>500</v>
      </c>
      <c r="AF2645" s="610">
        <f t="shared" si="8229"/>
        <v>-137.5</v>
      </c>
      <c r="AG2645" s="610">
        <v>0</v>
      </c>
      <c r="AH2645" s="610">
        <f t="shared" si="8230"/>
        <v>125</v>
      </c>
      <c r="AI2645" s="656">
        <f t="shared" si="8231"/>
        <v>0.25</v>
      </c>
      <c r="AK2645"/>
    </row>
    <row r="2646" spans="1:37" ht="15.75" hidden="1" thickBot="1" x14ac:dyDescent="0.3">
      <c r="A2646" s="633" t="s">
        <v>3697</v>
      </c>
      <c r="B2646" s="629">
        <v>2016</v>
      </c>
      <c r="C2646" s="629">
        <v>11</v>
      </c>
      <c r="D2646" s="630" t="s">
        <v>2960</v>
      </c>
      <c r="E2646" s="631">
        <v>42689</v>
      </c>
      <c r="F2646" s="631">
        <v>42704</v>
      </c>
      <c r="G2646" s="632">
        <f t="shared" ca="1" si="8219"/>
        <v>0</v>
      </c>
      <c r="H2646" s="633" t="s">
        <v>54</v>
      </c>
      <c r="I2646" s="633" t="s">
        <v>3694</v>
      </c>
      <c r="J2646" s="633" t="s">
        <v>3698</v>
      </c>
      <c r="K2646" s="634" t="str">
        <f t="shared" ca="1" si="8220"/>
        <v>Completed</v>
      </c>
      <c r="L2646" s="629" t="s">
        <v>64</v>
      </c>
      <c r="M2646" s="629" t="s">
        <v>58</v>
      </c>
      <c r="N2646" s="629" t="s">
        <v>78</v>
      </c>
      <c r="O2646" s="629" t="s">
        <v>60</v>
      </c>
      <c r="P2646" s="629" t="s">
        <v>79</v>
      </c>
      <c r="Q2646" s="629" t="s">
        <v>79</v>
      </c>
      <c r="R2646" s="635">
        <v>2.5</v>
      </c>
      <c r="S2646" s="635">
        <v>4.25</v>
      </c>
      <c r="T2646" s="636">
        <v>150000</v>
      </c>
      <c r="U2646" s="636">
        <v>98774</v>
      </c>
      <c r="V2646" s="634">
        <f t="shared" si="8221"/>
        <v>51226</v>
      </c>
      <c r="W2646" s="634">
        <f t="shared" si="8222"/>
        <v>98774</v>
      </c>
      <c r="X2646" s="636">
        <v>880</v>
      </c>
      <c r="Y2646" s="637">
        <f t="shared" si="8223"/>
        <v>8.9092271245469461E-3</v>
      </c>
      <c r="Z2646" s="638">
        <f t="shared" si="8224"/>
        <v>0.56818181818181823</v>
      </c>
      <c r="AA2646" s="639">
        <f t="shared" si="8225"/>
        <v>375</v>
      </c>
      <c r="AB2646" s="640">
        <f t="shared" si="8226"/>
        <v>246.935</v>
      </c>
      <c r="AC2646" s="639">
        <f t="shared" si="8227"/>
        <v>-128.065</v>
      </c>
      <c r="AD2646" s="639">
        <f t="shared" si="8228"/>
        <v>637.5</v>
      </c>
      <c r="AE2646" s="639">
        <v>500</v>
      </c>
      <c r="AF2646" s="638">
        <f t="shared" si="8229"/>
        <v>-137.5</v>
      </c>
      <c r="AG2646" s="638">
        <v>0</v>
      </c>
      <c r="AH2646" s="638">
        <f t="shared" si="8230"/>
        <v>253.065</v>
      </c>
      <c r="AI2646" s="659">
        <f t="shared" si="8231"/>
        <v>0.50612999999999997</v>
      </c>
      <c r="AK2646"/>
    </row>
    <row r="2647" spans="1:37" hidden="1" x14ac:dyDescent="0.25">
      <c r="A2647" s="605" t="s">
        <v>3699</v>
      </c>
      <c r="B2647" s="601">
        <v>2016</v>
      </c>
      <c r="C2647" s="601">
        <v>11</v>
      </c>
      <c r="D2647" s="602" t="s">
        <v>2960</v>
      </c>
      <c r="E2647" s="603">
        <v>42688</v>
      </c>
      <c r="F2647" s="603">
        <v>42704</v>
      </c>
      <c r="G2647" s="604">
        <f t="shared" ca="1" si="8219"/>
        <v>0</v>
      </c>
      <c r="H2647" s="605" t="s">
        <v>54</v>
      </c>
      <c r="I2647" s="605" t="s">
        <v>135</v>
      </c>
      <c r="J2647" s="605" t="s">
        <v>3703</v>
      </c>
      <c r="K2647" s="606" t="str">
        <f t="shared" ca="1" si="8220"/>
        <v>Completed</v>
      </c>
      <c r="L2647" s="601" t="s">
        <v>57</v>
      </c>
      <c r="M2647" s="601" t="s">
        <v>58</v>
      </c>
      <c r="N2647" s="601" t="s">
        <v>78</v>
      </c>
      <c r="O2647" s="601" t="s">
        <v>60</v>
      </c>
      <c r="P2647" s="601" t="s">
        <v>79</v>
      </c>
      <c r="Q2647" s="601" t="s">
        <v>79</v>
      </c>
      <c r="R2647" s="607">
        <v>2.5</v>
      </c>
      <c r="S2647" s="607">
        <v>4.25</v>
      </c>
      <c r="T2647" s="608">
        <v>400000</v>
      </c>
      <c r="U2647" s="608">
        <v>402524</v>
      </c>
      <c r="V2647" s="606">
        <f t="shared" si="8221"/>
        <v>0</v>
      </c>
      <c r="W2647" s="606">
        <f t="shared" si="8222"/>
        <v>400000</v>
      </c>
      <c r="X2647" s="608">
        <v>7171</v>
      </c>
      <c r="Y2647" s="609">
        <f t="shared" si="8223"/>
        <v>1.7815086802277627E-2</v>
      </c>
      <c r="Z2647" s="610">
        <f t="shared" si="8224"/>
        <v>0.22616357551248081</v>
      </c>
      <c r="AA2647" s="611">
        <f t="shared" si="8225"/>
        <v>1000</v>
      </c>
      <c r="AB2647" s="612">
        <f t="shared" si="8226"/>
        <v>1000</v>
      </c>
      <c r="AC2647" s="611">
        <f t="shared" si="8227"/>
        <v>0</v>
      </c>
      <c r="AD2647" s="611">
        <f t="shared" si="8228"/>
        <v>1700</v>
      </c>
      <c r="AE2647" s="611">
        <v>1621.819</v>
      </c>
      <c r="AF2647" s="610">
        <f t="shared" si="8229"/>
        <v>-78.18100000000004</v>
      </c>
      <c r="AG2647" s="610">
        <v>0</v>
      </c>
      <c r="AH2647" s="610">
        <f t="shared" si="8230"/>
        <v>621.81899999999996</v>
      </c>
      <c r="AI2647" s="656">
        <f t="shared" si="8231"/>
        <v>0.38340838280967232</v>
      </c>
      <c r="AK2647"/>
    </row>
    <row r="2648" spans="1:37" hidden="1" x14ac:dyDescent="0.25">
      <c r="A2648" s="605" t="s">
        <v>3700</v>
      </c>
      <c r="B2648" s="601">
        <v>2016</v>
      </c>
      <c r="C2648" s="601">
        <v>11</v>
      </c>
      <c r="D2648" s="602" t="s">
        <v>2960</v>
      </c>
      <c r="E2648" s="603">
        <v>42688</v>
      </c>
      <c r="F2648" s="603">
        <v>42704</v>
      </c>
      <c r="G2648" s="604">
        <f t="shared" ca="1" si="8219"/>
        <v>0</v>
      </c>
      <c r="H2648" s="605" t="s">
        <v>54</v>
      </c>
      <c r="I2648" s="605" t="s">
        <v>135</v>
      </c>
      <c r="J2648" s="605" t="s">
        <v>3703</v>
      </c>
      <c r="K2648" s="606" t="str">
        <f t="shared" ca="1" si="8220"/>
        <v>Completed</v>
      </c>
      <c r="L2648" s="601" t="s">
        <v>82</v>
      </c>
      <c r="M2648" s="601" t="s">
        <v>58</v>
      </c>
      <c r="N2648" s="601" t="s">
        <v>78</v>
      </c>
      <c r="O2648" s="601" t="s">
        <v>60</v>
      </c>
      <c r="P2648" s="601" t="s">
        <v>79</v>
      </c>
      <c r="Q2648" s="601" t="s">
        <v>79</v>
      </c>
      <c r="R2648" s="607">
        <v>0.5</v>
      </c>
      <c r="S2648" s="607">
        <v>4.25</v>
      </c>
      <c r="T2648" s="608">
        <v>300000</v>
      </c>
      <c r="U2648" s="608">
        <v>300119</v>
      </c>
      <c r="V2648" s="606">
        <f t="shared" si="8221"/>
        <v>0</v>
      </c>
      <c r="W2648" s="606">
        <f t="shared" si="8222"/>
        <v>300000</v>
      </c>
      <c r="X2648" s="608">
        <v>28967</v>
      </c>
      <c r="Y2648" s="609">
        <f t="shared" si="8223"/>
        <v>9.6518381042186602E-2</v>
      </c>
      <c r="Z2648" s="610">
        <f t="shared" si="8224"/>
        <v>4.4033063486035834E-2</v>
      </c>
      <c r="AA2648" s="611">
        <f t="shared" si="8225"/>
        <v>150</v>
      </c>
      <c r="AB2648" s="612">
        <f t="shared" si="8226"/>
        <v>150</v>
      </c>
      <c r="AC2648" s="611">
        <f t="shared" si="8227"/>
        <v>0</v>
      </c>
      <c r="AD2648" s="611">
        <f t="shared" si="8228"/>
        <v>1275</v>
      </c>
      <c r="AE2648" s="611">
        <f>IF((SUMIF($J$7:$J$1048576,J2648,$U$7:$U$1048576))&gt;(SUMIF($J$7:$J$1048576,J2648,$T$7:$T$1048576)),AD2648,(IF(O2648="cpv",(U2648*S2648),(U2648*S2648/1000))))</f>
        <v>1275.50575</v>
      </c>
      <c r="AF2648" s="610">
        <f t="shared" si="8229"/>
        <v>0.50575000000003456</v>
      </c>
      <c r="AG2648" s="610">
        <v>0</v>
      </c>
      <c r="AH2648" s="610">
        <f t="shared" si="8230"/>
        <v>1125.50575</v>
      </c>
      <c r="AI2648" s="656">
        <f t="shared" si="8231"/>
        <v>0.88239958933936602</v>
      </c>
      <c r="AK2648"/>
    </row>
    <row r="2649" spans="1:37" hidden="1" x14ac:dyDescent="0.25">
      <c r="A2649" s="605" t="s">
        <v>3701</v>
      </c>
      <c r="B2649" s="601">
        <v>2016</v>
      </c>
      <c r="C2649" s="601">
        <v>11</v>
      </c>
      <c r="D2649" s="602" t="s">
        <v>2960</v>
      </c>
      <c r="E2649" s="603">
        <v>42688</v>
      </c>
      <c r="F2649" s="603">
        <v>42704</v>
      </c>
      <c r="G2649" s="604">
        <f t="shared" ca="1" si="8219"/>
        <v>0</v>
      </c>
      <c r="H2649" s="605" t="s">
        <v>54</v>
      </c>
      <c r="I2649" s="605" t="s">
        <v>135</v>
      </c>
      <c r="J2649" s="605" t="s">
        <v>3703</v>
      </c>
      <c r="K2649" s="606" t="str">
        <f t="shared" ca="1" si="8220"/>
        <v>Completed</v>
      </c>
      <c r="L2649" s="601" t="s">
        <v>1773</v>
      </c>
      <c r="M2649" s="601" t="s">
        <v>58</v>
      </c>
      <c r="N2649" s="601" t="s">
        <v>78</v>
      </c>
      <c r="O2649" s="601" t="s">
        <v>60</v>
      </c>
      <c r="P2649" s="601" t="s">
        <v>79</v>
      </c>
      <c r="Q2649" s="601" t="s">
        <v>79</v>
      </c>
      <c r="R2649" s="607">
        <v>2.5</v>
      </c>
      <c r="S2649" s="607">
        <v>4.25</v>
      </c>
      <c r="T2649" s="608">
        <v>200000</v>
      </c>
      <c r="U2649" s="608">
        <v>185837</v>
      </c>
      <c r="V2649" s="606">
        <f t="shared" si="8221"/>
        <v>14163</v>
      </c>
      <c r="W2649" s="606">
        <f t="shared" si="8222"/>
        <v>185837</v>
      </c>
      <c r="X2649" s="608">
        <v>1180</v>
      </c>
      <c r="Y2649" s="609">
        <f t="shared" si="8223"/>
        <v>6.3496505001695031E-3</v>
      </c>
      <c r="Z2649" s="610">
        <f t="shared" si="8224"/>
        <v>0.66932817796610167</v>
      </c>
      <c r="AA2649" s="611">
        <f t="shared" si="8225"/>
        <v>500</v>
      </c>
      <c r="AB2649" s="612">
        <f t="shared" si="8226"/>
        <v>464.59249999999997</v>
      </c>
      <c r="AC2649" s="611">
        <f t="shared" si="8227"/>
        <v>-35.407500000000027</v>
      </c>
      <c r="AD2649" s="611">
        <f t="shared" si="8228"/>
        <v>850</v>
      </c>
      <c r="AE2649" s="611">
        <f>IF((SUMIF($J$7:$J$1048576,J2649,$U$7:$U$1048576))&gt;(SUMIF($J$7:$J$1048576,J2649,$T$7:$T$1048576)),AD2649,(IF(O2649="cpv",(U2649*S2649),(U2649*S2649/1000))))</f>
        <v>789.80724999999995</v>
      </c>
      <c r="AF2649" s="610">
        <f t="shared" si="8229"/>
        <v>-60.192750000000046</v>
      </c>
      <c r="AG2649" s="610">
        <v>0</v>
      </c>
      <c r="AH2649" s="610">
        <f t="shared" si="8230"/>
        <v>325.21474999999998</v>
      </c>
      <c r="AI2649" s="656">
        <f t="shared" si="8231"/>
        <v>0.41176470588235292</v>
      </c>
      <c r="AK2649"/>
    </row>
    <row r="2650" spans="1:37" hidden="1" x14ac:dyDescent="0.25">
      <c r="A2650" s="619" t="s">
        <v>3702</v>
      </c>
      <c r="B2650" s="615">
        <v>2016</v>
      </c>
      <c r="C2650" s="615">
        <v>11</v>
      </c>
      <c r="D2650" s="616" t="s">
        <v>2960</v>
      </c>
      <c r="E2650" s="617">
        <v>42688</v>
      </c>
      <c r="F2650" s="617">
        <v>42704</v>
      </c>
      <c r="G2650" s="618">
        <f t="shared" ca="1" si="8219"/>
        <v>0</v>
      </c>
      <c r="H2650" s="619" t="s">
        <v>54</v>
      </c>
      <c r="I2650" s="619" t="s">
        <v>135</v>
      </c>
      <c r="J2650" s="619" t="s">
        <v>3703</v>
      </c>
      <c r="K2650" s="620" t="str">
        <f t="shared" ca="1" si="8220"/>
        <v>Completed</v>
      </c>
      <c r="L2650" s="615" t="s">
        <v>64</v>
      </c>
      <c r="M2650" s="615" t="s">
        <v>58</v>
      </c>
      <c r="N2650" s="615" t="s">
        <v>78</v>
      </c>
      <c r="O2650" s="615" t="s">
        <v>60</v>
      </c>
      <c r="P2650" s="615" t="s">
        <v>79</v>
      </c>
      <c r="Q2650" s="615" t="s">
        <v>79</v>
      </c>
      <c r="R2650" s="621">
        <v>2.5</v>
      </c>
      <c r="S2650" s="621">
        <v>4.25</v>
      </c>
      <c r="T2650" s="622">
        <v>200000</v>
      </c>
      <c r="U2650" s="622">
        <v>73616</v>
      </c>
      <c r="V2650" s="620">
        <f t="shared" si="8221"/>
        <v>126384</v>
      </c>
      <c r="W2650" s="620">
        <f t="shared" si="8222"/>
        <v>73616</v>
      </c>
      <c r="X2650" s="622">
        <v>644</v>
      </c>
      <c r="Y2650" s="623">
        <f t="shared" si="8223"/>
        <v>8.7480982395131499E-3</v>
      </c>
      <c r="Z2650" s="624">
        <f t="shared" si="8224"/>
        <v>0.48581987577639751</v>
      </c>
      <c r="AA2650" s="625">
        <f t="shared" si="8225"/>
        <v>500</v>
      </c>
      <c r="AB2650" s="626">
        <f t="shared" si="8226"/>
        <v>184.04</v>
      </c>
      <c r="AC2650" s="625">
        <f t="shared" si="8227"/>
        <v>-315.96000000000004</v>
      </c>
      <c r="AD2650" s="625">
        <f t="shared" si="8228"/>
        <v>850</v>
      </c>
      <c r="AE2650" s="625">
        <f>IF((SUMIF($J$7:$J$1048576,J2650,$U$7:$U$1048576))&gt;(SUMIF($J$7:$J$1048576,J2650,$T$7:$T$1048576)),AD2650,(IF(O2650="cpv",(U2650*S2650),(U2650*S2650/1000))))</f>
        <v>312.86799999999999</v>
      </c>
      <c r="AF2650" s="624">
        <f t="shared" si="8229"/>
        <v>-537.13200000000006</v>
      </c>
      <c r="AG2650" s="624">
        <v>0</v>
      </c>
      <c r="AH2650" s="624">
        <f t="shared" si="8230"/>
        <v>128.828</v>
      </c>
      <c r="AI2650" s="657">
        <f t="shared" si="8231"/>
        <v>0.41176470588235298</v>
      </c>
      <c r="AK2650"/>
    </row>
    <row r="2651" spans="1:37" ht="15.75" hidden="1" thickBot="1" x14ac:dyDescent="0.3">
      <c r="A2651" s="647" t="s">
        <v>3705</v>
      </c>
      <c r="B2651" s="643">
        <v>2016</v>
      </c>
      <c r="C2651" s="643">
        <v>11</v>
      </c>
      <c r="D2651" s="644" t="s">
        <v>2960</v>
      </c>
      <c r="E2651" s="645">
        <v>42689</v>
      </c>
      <c r="F2651" s="645">
        <v>42719</v>
      </c>
      <c r="G2651" s="646">
        <f t="shared" ca="1" si="8219"/>
        <v>0</v>
      </c>
      <c r="H2651" s="647" t="s">
        <v>84</v>
      </c>
      <c r="I2651" s="647" t="s">
        <v>477</v>
      </c>
      <c r="J2651" s="647" t="s">
        <v>3704</v>
      </c>
      <c r="K2651" s="648" t="str">
        <f t="shared" ca="1" si="8220"/>
        <v>Completed</v>
      </c>
      <c r="L2651" s="643" t="s">
        <v>57</v>
      </c>
      <c r="M2651" s="643" t="s">
        <v>58</v>
      </c>
      <c r="N2651" s="643" t="s">
        <v>108</v>
      </c>
      <c r="O2651" s="643" t="s">
        <v>109</v>
      </c>
      <c r="P2651" s="643" t="s">
        <v>100</v>
      </c>
      <c r="Q2651" s="643" t="s">
        <v>101</v>
      </c>
      <c r="R2651" s="649">
        <v>1.4999999999999999E-2</v>
      </c>
      <c r="S2651" s="649">
        <v>3.5000000000000003E-2</v>
      </c>
      <c r="T2651" s="650">
        <v>450000</v>
      </c>
      <c r="U2651" s="650">
        <v>299826</v>
      </c>
      <c r="V2651" s="648">
        <f t="shared" si="8221"/>
        <v>150174</v>
      </c>
      <c r="W2651" s="648">
        <f t="shared" si="8222"/>
        <v>299826</v>
      </c>
      <c r="X2651" s="650">
        <v>21173</v>
      </c>
      <c r="Y2651" s="651">
        <f t="shared" si="8223"/>
        <v>7.0617624889102351E-2</v>
      </c>
      <c r="Z2651" s="652">
        <f t="shared" si="8224"/>
        <v>0.49562697775468767</v>
      </c>
      <c r="AA2651" s="653">
        <f t="shared" si="8225"/>
        <v>6750</v>
      </c>
      <c r="AB2651" s="654">
        <f t="shared" si="8226"/>
        <v>4497.3899999999994</v>
      </c>
      <c r="AC2651" s="653">
        <f t="shared" si="8227"/>
        <v>-2252.6100000000006</v>
      </c>
      <c r="AD2651" s="653">
        <f t="shared" si="8228"/>
        <v>15750.000000000002</v>
      </c>
      <c r="AE2651" s="653">
        <f>IF((SUMIF($J$7:$J$1048576,J2651,$U$7:$U$1048576))&gt;(SUMIF($J$7:$J$1048576,J2651,$T$7:$T$1048576)),AD2651,(IF(O2651="cpv",(U2651*S2651),(U2651*S2651/1000))))</f>
        <v>10493.910000000002</v>
      </c>
      <c r="AF2651" s="652">
        <f t="shared" si="8229"/>
        <v>-5256.09</v>
      </c>
      <c r="AG2651" s="652">
        <v>0</v>
      </c>
      <c r="AH2651" s="652">
        <f t="shared" si="8230"/>
        <v>5996.5200000000023</v>
      </c>
      <c r="AI2651" s="660">
        <f t="shared" si="8231"/>
        <v>0.57142857142857151</v>
      </c>
      <c r="AK2651"/>
    </row>
    <row r="2652" spans="1:37" hidden="1" x14ac:dyDescent="0.25">
      <c r="A2652" s="619" t="s">
        <v>3706</v>
      </c>
      <c r="B2652" s="615">
        <v>2016</v>
      </c>
      <c r="C2652" s="615">
        <v>11</v>
      </c>
      <c r="D2652" s="616" t="s">
        <v>2960</v>
      </c>
      <c r="E2652" s="617">
        <v>42689</v>
      </c>
      <c r="F2652" s="617">
        <v>42704</v>
      </c>
      <c r="G2652" s="618">
        <f t="shared" ca="1" si="8219"/>
        <v>0</v>
      </c>
      <c r="H2652" s="619" t="s">
        <v>84</v>
      </c>
      <c r="I2652" s="619" t="s">
        <v>3708</v>
      </c>
      <c r="J2652" s="619" t="s">
        <v>3707</v>
      </c>
      <c r="K2652" s="620" t="str">
        <f t="shared" ca="1" si="8220"/>
        <v>Completed</v>
      </c>
      <c r="L2652" s="615" t="s">
        <v>98</v>
      </c>
      <c r="M2652" s="615" t="s">
        <v>58</v>
      </c>
      <c r="N2652" s="615" t="s">
        <v>99</v>
      </c>
      <c r="O2652" s="615" t="s">
        <v>42</v>
      </c>
      <c r="P2652" s="615" t="s">
        <v>100</v>
      </c>
      <c r="Q2652" s="615" t="s">
        <v>101</v>
      </c>
      <c r="R2652" s="621">
        <v>0.4</v>
      </c>
      <c r="S2652" s="621">
        <v>0.6</v>
      </c>
      <c r="T2652" s="622">
        <v>24167</v>
      </c>
      <c r="U2652" s="622">
        <v>27133</v>
      </c>
      <c r="V2652" s="620">
        <f t="shared" si="8221"/>
        <v>0</v>
      </c>
      <c r="W2652" s="620">
        <f t="shared" si="8222"/>
        <v>24167</v>
      </c>
      <c r="X2652" s="622"/>
      <c r="Y2652" s="623">
        <f t="shared" si="8223"/>
        <v>0</v>
      </c>
      <c r="Z2652" s="624" t="e">
        <f t="shared" si="8224"/>
        <v>#DIV/0!</v>
      </c>
      <c r="AA2652" s="625">
        <f t="shared" si="8225"/>
        <v>9.6668000000000021</v>
      </c>
      <c r="AB2652" s="626">
        <v>9666.7999999999993</v>
      </c>
      <c r="AC2652" s="625">
        <f t="shared" si="8227"/>
        <v>9657.1331999999984</v>
      </c>
      <c r="AD2652" s="625">
        <f t="shared" si="8228"/>
        <v>14.5002</v>
      </c>
      <c r="AE2652" s="625">
        <v>14500.2</v>
      </c>
      <c r="AF2652" s="624">
        <f t="shared" si="8229"/>
        <v>14485.6998</v>
      </c>
      <c r="AG2652" s="624">
        <v>0</v>
      </c>
      <c r="AH2652" s="624">
        <f t="shared" si="8230"/>
        <v>4833.4000000000015</v>
      </c>
      <c r="AI2652" s="657">
        <f t="shared" si="8231"/>
        <v>0.33333333333333343</v>
      </c>
      <c r="AK2652"/>
    </row>
    <row r="2653" spans="1:37" hidden="1" x14ac:dyDescent="0.25">
      <c r="A2653" s="591" t="s">
        <v>3709</v>
      </c>
      <c r="B2653" s="587">
        <v>2016</v>
      </c>
      <c r="C2653" s="587">
        <v>11</v>
      </c>
      <c r="D2653" s="588" t="s">
        <v>2960</v>
      </c>
      <c r="E2653" s="589">
        <v>42689</v>
      </c>
      <c r="F2653" s="589">
        <v>42704</v>
      </c>
      <c r="G2653" s="590">
        <f t="shared" ca="1" si="8219"/>
        <v>0</v>
      </c>
      <c r="H2653" s="591" t="s">
        <v>84</v>
      </c>
      <c r="I2653" s="591" t="s">
        <v>3708</v>
      </c>
      <c r="J2653" s="591" t="s">
        <v>3711</v>
      </c>
      <c r="K2653" s="592" t="str">
        <f t="shared" ca="1" si="8220"/>
        <v>Completed</v>
      </c>
      <c r="L2653" s="587" t="s">
        <v>2592</v>
      </c>
      <c r="M2653" s="587" t="s">
        <v>58</v>
      </c>
      <c r="N2653" s="587" t="s">
        <v>108</v>
      </c>
      <c r="O2653" s="587" t="s">
        <v>109</v>
      </c>
      <c r="P2653" s="587" t="s">
        <v>100</v>
      </c>
      <c r="Q2653" s="587" t="s">
        <v>101</v>
      </c>
      <c r="R2653" s="593">
        <v>0.01</v>
      </c>
      <c r="S2653" s="593">
        <v>3.5000000000000003E-2</v>
      </c>
      <c r="T2653" s="594">
        <v>250000</v>
      </c>
      <c r="U2653" s="594">
        <v>256619</v>
      </c>
      <c r="V2653" s="592">
        <f t="shared" si="8221"/>
        <v>0</v>
      </c>
      <c r="W2653" s="592">
        <f t="shared" si="8222"/>
        <v>250000</v>
      </c>
      <c r="X2653" s="594">
        <v>2213</v>
      </c>
      <c r="Y2653" s="595">
        <f t="shared" si="8223"/>
        <v>8.623679462549539E-3</v>
      </c>
      <c r="Z2653" s="596">
        <f t="shared" si="8224"/>
        <v>2.6886579304112064</v>
      </c>
      <c r="AA2653" s="597">
        <f t="shared" si="8225"/>
        <v>2500</v>
      </c>
      <c r="AB2653" s="598">
        <f t="shared" si="8226"/>
        <v>2500</v>
      </c>
      <c r="AC2653" s="597">
        <f t="shared" si="8227"/>
        <v>0</v>
      </c>
      <c r="AD2653" s="597">
        <f t="shared" si="8228"/>
        <v>8750</v>
      </c>
      <c r="AE2653" s="597">
        <f>10500-AE2654</f>
        <v>5950</v>
      </c>
      <c r="AF2653" s="596">
        <f t="shared" si="8229"/>
        <v>-2800</v>
      </c>
      <c r="AG2653" s="596">
        <v>0</v>
      </c>
      <c r="AH2653" s="596">
        <f t="shared" si="8230"/>
        <v>3450</v>
      </c>
      <c r="AI2653" s="658">
        <f t="shared" si="8231"/>
        <v>0.57983193277310929</v>
      </c>
      <c r="AK2653"/>
    </row>
    <row r="2654" spans="1:37" hidden="1" x14ac:dyDescent="0.25">
      <c r="A2654" s="619" t="s">
        <v>3710</v>
      </c>
      <c r="B2654" s="615">
        <v>2016</v>
      </c>
      <c r="C2654" s="615">
        <v>11</v>
      </c>
      <c r="D2654" s="616" t="s">
        <v>2960</v>
      </c>
      <c r="E2654" s="617">
        <v>42689</v>
      </c>
      <c r="F2654" s="617">
        <v>42704</v>
      </c>
      <c r="G2654" s="618">
        <f t="shared" ca="1" si="8219"/>
        <v>0</v>
      </c>
      <c r="H2654" s="619" t="s">
        <v>84</v>
      </c>
      <c r="I2654" s="619" t="s">
        <v>3708</v>
      </c>
      <c r="J2654" s="619" t="s">
        <v>3711</v>
      </c>
      <c r="K2654" s="620" t="str">
        <f t="shared" ca="1" si="8220"/>
        <v>Completed</v>
      </c>
      <c r="L2654" s="615" t="s">
        <v>2135</v>
      </c>
      <c r="M2654" s="615" t="s">
        <v>58</v>
      </c>
      <c r="N2654" s="615" t="s">
        <v>108</v>
      </c>
      <c r="O2654" s="615" t="s">
        <v>109</v>
      </c>
      <c r="P2654" s="615" t="s">
        <v>100</v>
      </c>
      <c r="Q2654" s="615" t="s">
        <v>101</v>
      </c>
      <c r="R2654" s="621">
        <v>0.01</v>
      </c>
      <c r="S2654" s="621">
        <v>3.5000000000000003E-2</v>
      </c>
      <c r="T2654" s="622">
        <v>130000</v>
      </c>
      <c r="U2654" s="622">
        <v>130078</v>
      </c>
      <c r="V2654" s="620">
        <f t="shared" si="8221"/>
        <v>0</v>
      </c>
      <c r="W2654" s="620">
        <f t="shared" si="8222"/>
        <v>130000</v>
      </c>
      <c r="X2654" s="622">
        <v>8449</v>
      </c>
      <c r="Y2654" s="623">
        <f t="shared" si="8223"/>
        <v>6.4953335690893163E-2</v>
      </c>
      <c r="Z2654" s="624">
        <f t="shared" si="8224"/>
        <v>0.53852526926263466</v>
      </c>
      <c r="AA2654" s="625">
        <f t="shared" si="8225"/>
        <v>1300</v>
      </c>
      <c r="AB2654" s="626">
        <f t="shared" si="8226"/>
        <v>1300</v>
      </c>
      <c r="AC2654" s="625">
        <f t="shared" si="8227"/>
        <v>0</v>
      </c>
      <c r="AD2654" s="625">
        <f t="shared" si="8228"/>
        <v>4550</v>
      </c>
      <c r="AE2654" s="625">
        <f>IF((SUMIF($J$7:$J$1048576,J2654,$U$7:$U$1048576))&gt;(SUMIF($J$7:$J$1048576,J2654,$T$7:$T$1048576)),AD2654,(IF(O2654="cpv",(U2654*S2654),(U2654*S2654/1000))))</f>
        <v>4550</v>
      </c>
      <c r="AF2654" s="624">
        <f t="shared" si="8229"/>
        <v>0</v>
      </c>
      <c r="AG2654" s="624">
        <v>0</v>
      </c>
      <c r="AH2654" s="624">
        <f t="shared" si="8230"/>
        <v>3250</v>
      </c>
      <c r="AI2654" s="657">
        <f t="shared" si="8231"/>
        <v>0.7142857142857143</v>
      </c>
      <c r="AK2654"/>
    </row>
    <row r="2655" spans="1:37" hidden="1" x14ac:dyDescent="0.25">
      <c r="A2655" s="586" t="s">
        <v>3712</v>
      </c>
      <c r="B2655" s="587">
        <v>2016</v>
      </c>
      <c r="C2655" s="587">
        <v>11</v>
      </c>
      <c r="D2655" s="588" t="s">
        <v>2960</v>
      </c>
      <c r="E2655" s="589">
        <v>42689</v>
      </c>
      <c r="F2655" s="589">
        <v>42735</v>
      </c>
      <c r="G2655" s="590">
        <f t="shared" ca="1" si="8219"/>
        <v>0</v>
      </c>
      <c r="H2655" s="591" t="s">
        <v>84</v>
      </c>
      <c r="I2655" s="591" t="s">
        <v>1771</v>
      </c>
      <c r="J2655" s="591" t="s">
        <v>3716</v>
      </c>
      <c r="K2655" s="592" t="str">
        <f t="shared" ca="1" si="8220"/>
        <v>Completed</v>
      </c>
      <c r="L2655" s="587" t="s">
        <v>1773</v>
      </c>
      <c r="M2655" s="587" t="s">
        <v>58</v>
      </c>
      <c r="N2655" s="587" t="s">
        <v>59</v>
      </c>
      <c r="O2655" s="587" t="s">
        <v>60</v>
      </c>
      <c r="P2655" s="587" t="s">
        <v>61</v>
      </c>
      <c r="Q2655" s="587" t="s">
        <v>62</v>
      </c>
      <c r="R2655" s="593">
        <v>0.35</v>
      </c>
      <c r="S2655" s="593">
        <v>2</v>
      </c>
      <c r="T2655" s="594">
        <v>1500000</v>
      </c>
      <c r="U2655" s="594">
        <v>1500005</v>
      </c>
      <c r="V2655" s="592">
        <f t="shared" si="8221"/>
        <v>0</v>
      </c>
      <c r="W2655" s="592">
        <f t="shared" si="8222"/>
        <v>1500000</v>
      </c>
      <c r="X2655" s="594">
        <v>2417</v>
      </c>
      <c r="Y2655" s="595">
        <f t="shared" si="8223"/>
        <v>1.6113279622401258E-3</v>
      </c>
      <c r="Z2655" s="596">
        <f t="shared" si="8224"/>
        <v>1.2412130740587504</v>
      </c>
      <c r="AA2655" s="597">
        <f t="shared" si="8225"/>
        <v>525</v>
      </c>
      <c r="AB2655" s="598">
        <f t="shared" si="8226"/>
        <v>525</v>
      </c>
      <c r="AC2655" s="597">
        <f t="shared" si="8227"/>
        <v>0</v>
      </c>
      <c r="AD2655" s="597">
        <f t="shared" si="8228"/>
        <v>3000</v>
      </c>
      <c r="AE2655" s="597">
        <v>3000.0119999999997</v>
      </c>
      <c r="AF2655" s="596">
        <f t="shared" si="8229"/>
        <v>1.1999999999716238E-2</v>
      </c>
      <c r="AG2655" s="596">
        <v>0</v>
      </c>
      <c r="AH2655" s="596">
        <f t="shared" si="8230"/>
        <v>2475.0119999999997</v>
      </c>
      <c r="AI2655" s="599">
        <f t="shared" si="8231"/>
        <v>0.82500069999720005</v>
      </c>
      <c r="AK2655"/>
    </row>
    <row r="2656" spans="1:37" hidden="1" x14ac:dyDescent="0.25">
      <c r="A2656" s="691" t="s">
        <v>3713</v>
      </c>
      <c r="B2656" s="682">
        <v>2016</v>
      </c>
      <c r="C2656" s="682">
        <v>11</v>
      </c>
      <c r="D2656" s="683" t="s">
        <v>2960</v>
      </c>
      <c r="E2656" s="684">
        <v>42689</v>
      </c>
      <c r="F2656" s="684">
        <v>42735</v>
      </c>
      <c r="G2656" s="685">
        <f t="shared" ca="1" si="8219"/>
        <v>0</v>
      </c>
      <c r="H2656" s="681" t="s">
        <v>84</v>
      </c>
      <c r="I2656" s="681" t="s">
        <v>1771</v>
      </c>
      <c r="J2656" s="681" t="s">
        <v>3716</v>
      </c>
      <c r="K2656" s="686" t="str">
        <f t="shared" ca="1" si="8220"/>
        <v>Completed</v>
      </c>
      <c r="L2656" s="682" t="s">
        <v>82</v>
      </c>
      <c r="M2656" s="682" t="s">
        <v>58</v>
      </c>
      <c r="N2656" s="682" t="s">
        <v>78</v>
      </c>
      <c r="O2656" s="682" t="s">
        <v>60</v>
      </c>
      <c r="P2656" s="682" t="s">
        <v>79</v>
      </c>
      <c r="Q2656" s="682" t="s">
        <v>79</v>
      </c>
      <c r="R2656" s="687">
        <v>0.5</v>
      </c>
      <c r="S2656" s="687">
        <v>2</v>
      </c>
      <c r="T2656" s="688">
        <v>500000</v>
      </c>
      <c r="U2656" s="688">
        <v>500226</v>
      </c>
      <c r="V2656" s="686">
        <f t="shared" si="8221"/>
        <v>0</v>
      </c>
      <c r="W2656" s="686">
        <f t="shared" si="8222"/>
        <v>500000</v>
      </c>
      <c r="X2656" s="688">
        <v>36693</v>
      </c>
      <c r="Y2656" s="689">
        <f t="shared" si="8223"/>
        <v>7.335284451427955E-2</v>
      </c>
      <c r="Z2656" s="690">
        <f t="shared" si="8224"/>
        <v>2.7265472978497261E-2</v>
      </c>
      <c r="AA2656" s="665">
        <f t="shared" si="8225"/>
        <v>250</v>
      </c>
      <c r="AB2656" s="664">
        <f t="shared" si="8226"/>
        <v>250</v>
      </c>
      <c r="AC2656" s="665">
        <f t="shared" si="8227"/>
        <v>0</v>
      </c>
      <c r="AD2656" s="665">
        <f t="shared" si="8228"/>
        <v>1000</v>
      </c>
      <c r="AE2656" s="665">
        <f>IF((SUMIF($J$7:$J$1048576,J2656,$U$7:$U$1048576))&gt;(SUMIF($J$7:$J$1048576,J2656,$T$7:$T$1048576)),AD2656,(IF(O2656="cpv",(U2656*S2656),(U2656*S2656/1000))))</f>
        <v>1000.452</v>
      </c>
      <c r="AF2656" s="690">
        <f t="shared" si="8229"/>
        <v>0.45199999999999818</v>
      </c>
      <c r="AG2656" s="690">
        <v>0</v>
      </c>
      <c r="AH2656" s="690">
        <f t="shared" si="8230"/>
        <v>750.452</v>
      </c>
      <c r="AI2656" s="692">
        <f t="shared" si="8231"/>
        <v>0.75011294894707592</v>
      </c>
      <c r="AK2656"/>
    </row>
    <row r="2657" spans="1:37" hidden="1" x14ac:dyDescent="0.25">
      <c r="A2657" s="691" t="s">
        <v>3714</v>
      </c>
      <c r="B2657" s="682">
        <v>2016</v>
      </c>
      <c r="C2657" s="682">
        <v>11</v>
      </c>
      <c r="D2657" s="683" t="s">
        <v>2960</v>
      </c>
      <c r="E2657" s="684">
        <v>42689</v>
      </c>
      <c r="F2657" s="684">
        <v>42735</v>
      </c>
      <c r="G2657" s="685">
        <f t="shared" ca="1" si="8219"/>
        <v>0</v>
      </c>
      <c r="H2657" s="681" t="s">
        <v>84</v>
      </c>
      <c r="I2657" s="681" t="s">
        <v>1771</v>
      </c>
      <c r="J2657" s="681" t="s">
        <v>3716</v>
      </c>
      <c r="K2657" s="686" t="str">
        <f t="shared" ca="1" si="8220"/>
        <v>Completed</v>
      </c>
      <c r="L2657" s="682" t="s">
        <v>64</v>
      </c>
      <c r="M2657" s="682" t="s">
        <v>58</v>
      </c>
      <c r="N2657" s="682" t="s">
        <v>59</v>
      </c>
      <c r="O2657" s="682" t="s">
        <v>60</v>
      </c>
      <c r="P2657" s="682" t="s">
        <v>61</v>
      </c>
      <c r="Q2657" s="682" t="s">
        <v>62</v>
      </c>
      <c r="R2657" s="687">
        <v>0.2</v>
      </c>
      <c r="S2657" s="687">
        <v>2</v>
      </c>
      <c r="T2657" s="688">
        <v>1000000</v>
      </c>
      <c r="U2657" s="688">
        <v>999764</v>
      </c>
      <c r="V2657" s="686">
        <f t="shared" si="8221"/>
        <v>236</v>
      </c>
      <c r="W2657" s="686">
        <f t="shared" si="8222"/>
        <v>999764</v>
      </c>
      <c r="X2657" s="688">
        <v>117</v>
      </c>
      <c r="Y2657" s="689">
        <f t="shared" si="8223"/>
        <v>1.1702761851797024E-4</v>
      </c>
      <c r="Z2657" s="690">
        <f t="shared" si="8224"/>
        <v>17.089982905982907</v>
      </c>
      <c r="AA2657" s="665">
        <f t="shared" si="8225"/>
        <v>200</v>
      </c>
      <c r="AB2657" s="664">
        <f t="shared" si="8226"/>
        <v>199.95280000000002</v>
      </c>
      <c r="AC2657" s="665">
        <f t="shared" si="8227"/>
        <v>-4.7199999999975262E-2</v>
      </c>
      <c r="AD2657" s="665">
        <f t="shared" si="8228"/>
        <v>2000</v>
      </c>
      <c r="AE2657" s="665">
        <f>IF((SUMIF($J$7:$J$1048576,J2657,$U$7:$U$1048576))&gt;(SUMIF($J$7:$J$1048576,J2657,$T$7:$T$1048576)),AD2657,(IF(O2657="cpv",(U2657*S2657),(U2657*S2657/1000))))</f>
        <v>1999.528</v>
      </c>
      <c r="AF2657" s="690">
        <f t="shared" si="8229"/>
        <v>-0.47199999999997999</v>
      </c>
      <c r="AG2657" s="690">
        <v>0</v>
      </c>
      <c r="AH2657" s="690">
        <f t="shared" si="8230"/>
        <v>1799.5752</v>
      </c>
      <c r="AI2657" s="692">
        <f t="shared" si="8231"/>
        <v>0.9</v>
      </c>
      <c r="AK2657"/>
    </row>
    <row r="2658" spans="1:37" hidden="1" x14ac:dyDescent="0.25">
      <c r="A2658" s="691" t="s">
        <v>3715</v>
      </c>
      <c r="B2658" s="682">
        <v>2016</v>
      </c>
      <c r="C2658" s="682">
        <v>11</v>
      </c>
      <c r="D2658" s="683" t="s">
        <v>2960</v>
      </c>
      <c r="E2658" s="684">
        <v>42689</v>
      </c>
      <c r="F2658" s="684">
        <v>42735</v>
      </c>
      <c r="G2658" s="685">
        <f t="shared" ref="G2658:G2661" ca="1" si="8232">IF($N$1&gt;F2658,0,(F2658-$N$1))</f>
        <v>0</v>
      </c>
      <c r="H2658" s="681" t="s">
        <v>84</v>
      </c>
      <c r="I2658" s="681" t="s">
        <v>1771</v>
      </c>
      <c r="J2658" s="681" t="s">
        <v>3716</v>
      </c>
      <c r="K2658" s="686" t="str">
        <f t="shared" ref="K2658:K2661" ca="1" si="8233">IF(F2658=0,$L$3,(IF(G2658=0,$L$1,$L$2)))</f>
        <v>Completed</v>
      </c>
      <c r="L2658" s="682" t="s">
        <v>175</v>
      </c>
      <c r="M2658" s="682" t="s">
        <v>58</v>
      </c>
      <c r="N2658" s="682" t="s">
        <v>59</v>
      </c>
      <c r="O2658" s="682" t="s">
        <v>60</v>
      </c>
      <c r="P2658" s="682" t="s">
        <v>61</v>
      </c>
      <c r="Q2658" s="682" t="s">
        <v>62</v>
      </c>
      <c r="R2658" s="687">
        <v>1</v>
      </c>
      <c r="S2658" s="687">
        <v>2</v>
      </c>
      <c r="T2658" s="688">
        <v>1000000</v>
      </c>
      <c r="U2658" s="688">
        <v>459793</v>
      </c>
      <c r="V2658" s="686">
        <f t="shared" ref="V2658" si="8234">IF(U2658&gt;T2658,0,T2658-U2658)</f>
        <v>540207</v>
      </c>
      <c r="W2658" s="686">
        <f t="shared" ref="W2658" si="8235">IF(U2658&gt;T2658,T2658,U2658)</f>
        <v>459793</v>
      </c>
      <c r="X2658" s="688">
        <v>192</v>
      </c>
      <c r="Y2658" s="689">
        <f t="shared" ref="Y2658:Y2661" si="8236">X2658/U2658</f>
        <v>4.1757921499457364E-4</v>
      </c>
      <c r="Z2658" s="690">
        <f t="shared" ref="Z2658:Z2661" si="8237">AE2658/X2658</f>
        <v>4.7895104166666664</v>
      </c>
      <c r="AA2658" s="665">
        <f t="shared" ref="AA2658:AA2661" si="8238">IF(O2658="cpv",(T2658*R2658),(T2658/1000*R2658))</f>
        <v>1000</v>
      </c>
      <c r="AB2658" s="664">
        <v>34.275684073988401</v>
      </c>
      <c r="AC2658" s="665">
        <f t="shared" ref="AC2658:AC2661" si="8239">AB2658-AA2658</f>
        <v>-965.72431592601163</v>
      </c>
      <c r="AD2658" s="665">
        <f t="shared" ref="AD2658:AD2661" si="8240">IF(O2658="cpv",(T2658*S2658),(T2658/1000*S2658))</f>
        <v>2000</v>
      </c>
      <c r="AE2658" s="665">
        <f>IF((SUMIF($J$7:$J$1048576,J2658,$U$7:$U$1048576))&gt;(SUMIF($J$7:$J$1048576,J2658,$T$7:$T$1048576)),AD2658,(IF(O2658="cpv",(U2658*S2658),(U2658*S2658/1000))))</f>
        <v>919.58600000000001</v>
      </c>
      <c r="AF2658" s="690">
        <f t="shared" ref="AF2658:AF2661" si="8241">AE2658-AD2658</f>
        <v>-1080.414</v>
      </c>
      <c r="AG2658" s="690">
        <v>0</v>
      </c>
      <c r="AH2658" s="690">
        <f t="shared" ref="AH2658:AH2661" si="8242">AE2658-AB2658-AG2658</f>
        <v>885.31031592601164</v>
      </c>
      <c r="AI2658" s="692">
        <f t="shared" ref="AI2658:AI2661" si="8243">AH2658/AE2658</f>
        <v>0.96272704883068205</v>
      </c>
      <c r="AK2658"/>
    </row>
    <row r="2659" spans="1:37" hidden="1" x14ac:dyDescent="0.25">
      <c r="A2659" s="691" t="s">
        <v>4160</v>
      </c>
      <c r="B2659" s="682">
        <v>2016</v>
      </c>
      <c r="C2659" s="682">
        <v>11</v>
      </c>
      <c r="D2659" s="683" t="s">
        <v>2960</v>
      </c>
      <c r="E2659" s="684">
        <v>42689</v>
      </c>
      <c r="F2659" s="684">
        <v>42735</v>
      </c>
      <c r="G2659" s="685">
        <f t="shared" ca="1" si="8232"/>
        <v>0</v>
      </c>
      <c r="H2659" s="681" t="s">
        <v>84</v>
      </c>
      <c r="I2659" s="681" t="s">
        <v>1771</v>
      </c>
      <c r="J2659" s="681" t="s">
        <v>3716</v>
      </c>
      <c r="K2659" s="686" t="str">
        <f t="shared" ca="1" si="8233"/>
        <v>Completed</v>
      </c>
      <c r="L2659" s="682" t="s">
        <v>1372</v>
      </c>
      <c r="M2659" s="682" t="s">
        <v>58</v>
      </c>
      <c r="N2659" s="682" t="s">
        <v>59</v>
      </c>
      <c r="O2659" s="682" t="s">
        <v>60</v>
      </c>
      <c r="P2659" s="682" t="s">
        <v>61</v>
      </c>
      <c r="Q2659" s="682" t="s">
        <v>62</v>
      </c>
      <c r="R2659" s="687">
        <v>0</v>
      </c>
      <c r="S2659" s="687">
        <v>2</v>
      </c>
      <c r="T2659" s="688">
        <v>0</v>
      </c>
      <c r="U2659" s="688">
        <v>0</v>
      </c>
      <c r="V2659" s="686">
        <v>0</v>
      </c>
      <c r="W2659" s="686">
        <v>0</v>
      </c>
      <c r="X2659" s="688"/>
      <c r="Y2659" s="689" t="e">
        <f t="shared" si="8236"/>
        <v>#DIV/0!</v>
      </c>
      <c r="Z2659" s="690" t="e">
        <f t="shared" si="8237"/>
        <v>#DIV/0!</v>
      </c>
      <c r="AA2659" s="665">
        <f t="shared" si="8238"/>
        <v>0</v>
      </c>
      <c r="AB2659" s="664">
        <v>361.94617134107699</v>
      </c>
      <c r="AC2659" s="665">
        <f t="shared" si="8239"/>
        <v>361.94617134107699</v>
      </c>
      <c r="AD2659" s="665">
        <f t="shared" si="8240"/>
        <v>0</v>
      </c>
      <c r="AE2659" s="665">
        <f>IF((SUMIF($J$7:$J$1048576,J2659,$U$7:$U$1048576))&gt;(SUMIF($J$7:$J$1048576,J2659,$T$7:$T$1048576)),AD2659,(IF(O2659="cpv",(U2659*S2659),(U2659*S2659/1000))))</f>
        <v>0</v>
      </c>
      <c r="AF2659" s="690">
        <f t="shared" si="8241"/>
        <v>0</v>
      </c>
      <c r="AG2659" s="690">
        <v>0</v>
      </c>
      <c r="AH2659" s="690">
        <f t="shared" si="8242"/>
        <v>-361.94617134107699</v>
      </c>
      <c r="AI2659" s="692" t="e">
        <f t="shared" si="8243"/>
        <v>#DIV/0!</v>
      </c>
      <c r="AK2659"/>
    </row>
    <row r="2660" spans="1:37" hidden="1" x14ac:dyDescent="0.25">
      <c r="A2660" s="691" t="s">
        <v>4161</v>
      </c>
      <c r="B2660" s="682">
        <v>2016</v>
      </c>
      <c r="C2660" s="682">
        <v>11</v>
      </c>
      <c r="D2660" s="683" t="s">
        <v>2960</v>
      </c>
      <c r="E2660" s="684">
        <v>42689</v>
      </c>
      <c r="F2660" s="684">
        <v>42735</v>
      </c>
      <c r="G2660" s="685">
        <f t="shared" ca="1" si="8232"/>
        <v>0</v>
      </c>
      <c r="H2660" s="681" t="s">
        <v>84</v>
      </c>
      <c r="I2660" s="681" t="s">
        <v>1771</v>
      </c>
      <c r="J2660" s="681" t="s">
        <v>3716</v>
      </c>
      <c r="K2660" s="686" t="str">
        <f t="shared" ca="1" si="8233"/>
        <v>Completed</v>
      </c>
      <c r="L2660" s="682" t="s">
        <v>2943</v>
      </c>
      <c r="M2660" s="682" t="s">
        <v>58</v>
      </c>
      <c r="N2660" s="682" t="s">
        <v>59</v>
      </c>
      <c r="O2660" s="682" t="s">
        <v>60</v>
      </c>
      <c r="P2660" s="682" t="s">
        <v>61</v>
      </c>
      <c r="Q2660" s="682" t="s">
        <v>62</v>
      </c>
      <c r="R2660" s="687">
        <v>0</v>
      </c>
      <c r="S2660" s="687">
        <v>2</v>
      </c>
      <c r="T2660" s="688">
        <v>0</v>
      </c>
      <c r="U2660" s="688">
        <v>0</v>
      </c>
      <c r="V2660" s="686">
        <v>0</v>
      </c>
      <c r="W2660" s="686">
        <v>0</v>
      </c>
      <c r="X2660" s="688"/>
      <c r="Y2660" s="689" t="e">
        <f t="shared" si="8236"/>
        <v>#DIV/0!</v>
      </c>
      <c r="Z2660" s="690" t="e">
        <f t="shared" si="8237"/>
        <v>#DIV/0!</v>
      </c>
      <c r="AA2660" s="665">
        <f t="shared" si="8238"/>
        <v>0</v>
      </c>
      <c r="AB2660" s="664">
        <v>54.563358260040971</v>
      </c>
      <c r="AC2660" s="665">
        <f t="shared" si="8239"/>
        <v>54.563358260040971</v>
      </c>
      <c r="AD2660" s="665">
        <f t="shared" si="8240"/>
        <v>0</v>
      </c>
      <c r="AE2660" s="665">
        <v>0</v>
      </c>
      <c r="AF2660" s="690">
        <f t="shared" si="8241"/>
        <v>0</v>
      </c>
      <c r="AG2660" s="690">
        <v>0</v>
      </c>
      <c r="AH2660" s="690">
        <f t="shared" si="8242"/>
        <v>-54.563358260040971</v>
      </c>
      <c r="AI2660" s="692" t="e">
        <f t="shared" si="8243"/>
        <v>#DIV/0!</v>
      </c>
      <c r="AK2660"/>
    </row>
    <row r="2661" spans="1:37" hidden="1" x14ac:dyDescent="0.25">
      <c r="A2661" s="691" t="s">
        <v>4162</v>
      </c>
      <c r="B2661" s="682">
        <v>2016</v>
      </c>
      <c r="C2661" s="682">
        <v>11</v>
      </c>
      <c r="D2661" s="683" t="s">
        <v>2960</v>
      </c>
      <c r="E2661" s="684">
        <v>42689</v>
      </c>
      <c r="F2661" s="684">
        <v>42735</v>
      </c>
      <c r="G2661" s="685">
        <f t="shared" ca="1" si="8232"/>
        <v>0</v>
      </c>
      <c r="H2661" s="681" t="s">
        <v>84</v>
      </c>
      <c r="I2661" s="681" t="s">
        <v>1771</v>
      </c>
      <c r="J2661" s="681" t="s">
        <v>3716</v>
      </c>
      <c r="K2661" s="686" t="str">
        <f t="shared" ca="1" si="8233"/>
        <v>Completed</v>
      </c>
      <c r="L2661" s="682" t="s">
        <v>2917</v>
      </c>
      <c r="M2661" s="682" t="s">
        <v>58</v>
      </c>
      <c r="N2661" s="682" t="s">
        <v>59</v>
      </c>
      <c r="O2661" s="682" t="s">
        <v>60</v>
      </c>
      <c r="P2661" s="682" t="s">
        <v>61</v>
      </c>
      <c r="Q2661" s="682" t="s">
        <v>62</v>
      </c>
      <c r="R2661" s="687">
        <v>0</v>
      </c>
      <c r="S2661" s="687">
        <v>2</v>
      </c>
      <c r="T2661" s="688">
        <v>0</v>
      </c>
      <c r="U2661" s="688">
        <v>0</v>
      </c>
      <c r="V2661" s="686">
        <v>0</v>
      </c>
      <c r="W2661" s="686">
        <v>0</v>
      </c>
      <c r="X2661" s="688"/>
      <c r="Y2661" s="689" t="e">
        <f t="shared" si="8236"/>
        <v>#DIV/0!</v>
      </c>
      <c r="Z2661" s="690" t="e">
        <f t="shared" si="8237"/>
        <v>#DIV/0!</v>
      </c>
      <c r="AA2661" s="665">
        <f t="shared" si="8238"/>
        <v>0</v>
      </c>
      <c r="AB2661" s="664">
        <v>37.425781177399791</v>
      </c>
      <c r="AC2661" s="665">
        <f t="shared" si="8239"/>
        <v>37.425781177399791</v>
      </c>
      <c r="AD2661" s="665">
        <f t="shared" si="8240"/>
        <v>0</v>
      </c>
      <c r="AE2661" s="665">
        <v>0</v>
      </c>
      <c r="AF2661" s="690">
        <f t="shared" si="8241"/>
        <v>0</v>
      </c>
      <c r="AG2661" s="690">
        <v>0</v>
      </c>
      <c r="AH2661" s="690">
        <f t="shared" si="8242"/>
        <v>-37.425781177399791</v>
      </c>
      <c r="AI2661" s="692" t="e">
        <f t="shared" si="8243"/>
        <v>#DIV/0!</v>
      </c>
      <c r="AK2661"/>
    </row>
    <row r="2662" spans="1:37" ht="15.75" hidden="1" thickBot="1" x14ac:dyDescent="0.3">
      <c r="A2662" s="693" t="s">
        <v>4163</v>
      </c>
      <c r="B2662" s="694">
        <v>2016</v>
      </c>
      <c r="C2662" s="694">
        <v>11</v>
      </c>
      <c r="D2662" s="695" t="s">
        <v>2960</v>
      </c>
      <c r="E2662" s="663">
        <v>42689</v>
      </c>
      <c r="F2662" s="663">
        <v>42735</v>
      </c>
      <c r="G2662" s="696">
        <f t="shared" ca="1" si="8219"/>
        <v>0</v>
      </c>
      <c r="H2662" s="697" t="s">
        <v>84</v>
      </c>
      <c r="I2662" s="697" t="s">
        <v>1771</v>
      </c>
      <c r="J2662" s="697" t="s">
        <v>3716</v>
      </c>
      <c r="K2662" s="698" t="str">
        <f t="shared" ca="1" si="8220"/>
        <v>Completed</v>
      </c>
      <c r="L2662" s="694" t="s">
        <v>2914</v>
      </c>
      <c r="M2662" s="694" t="s">
        <v>58</v>
      </c>
      <c r="N2662" s="694" t="s">
        <v>59</v>
      </c>
      <c r="O2662" s="694" t="s">
        <v>60</v>
      </c>
      <c r="P2662" s="694" t="s">
        <v>61</v>
      </c>
      <c r="Q2662" s="694" t="s">
        <v>62</v>
      </c>
      <c r="R2662" s="699">
        <v>0</v>
      </c>
      <c r="S2662" s="699">
        <v>2</v>
      </c>
      <c r="T2662" s="700">
        <v>0</v>
      </c>
      <c r="U2662" s="700">
        <v>0</v>
      </c>
      <c r="V2662" s="698">
        <v>0</v>
      </c>
      <c r="W2662" s="698">
        <v>0</v>
      </c>
      <c r="X2662" s="700"/>
      <c r="Y2662" s="701" t="e">
        <f t="shared" si="8223"/>
        <v>#DIV/0!</v>
      </c>
      <c r="Z2662" s="702" t="e">
        <f t="shared" si="8224"/>
        <v>#DIV/0!</v>
      </c>
      <c r="AA2662" s="667">
        <f t="shared" si="8225"/>
        <v>0</v>
      </c>
      <c r="AB2662" s="666">
        <v>233.91113235874869</v>
      </c>
      <c r="AC2662" s="667">
        <f t="shared" si="8227"/>
        <v>233.91113235874869</v>
      </c>
      <c r="AD2662" s="667">
        <f t="shared" si="8228"/>
        <v>0</v>
      </c>
      <c r="AE2662" s="667">
        <v>0</v>
      </c>
      <c r="AF2662" s="702">
        <f t="shared" si="8229"/>
        <v>0</v>
      </c>
      <c r="AG2662" s="702">
        <v>0</v>
      </c>
      <c r="AH2662" s="702">
        <f t="shared" si="8230"/>
        <v>-233.91113235874869</v>
      </c>
      <c r="AI2662" s="703" t="e">
        <f t="shared" si="8231"/>
        <v>#DIV/0!</v>
      </c>
      <c r="AK2662"/>
    </row>
    <row r="2663" spans="1:37" hidden="1" x14ac:dyDescent="0.25">
      <c r="A2663" s="605" t="s">
        <v>3717</v>
      </c>
      <c r="B2663" s="601">
        <v>2016</v>
      </c>
      <c r="C2663" s="601">
        <v>11</v>
      </c>
      <c r="D2663" s="602" t="s">
        <v>2960</v>
      </c>
      <c r="E2663" s="603">
        <v>42690</v>
      </c>
      <c r="F2663" s="603">
        <v>42720</v>
      </c>
      <c r="G2663" s="604">
        <f t="shared" ca="1" si="8219"/>
        <v>0</v>
      </c>
      <c r="H2663" s="605" t="s">
        <v>54</v>
      </c>
      <c r="I2663" s="605" t="s">
        <v>135</v>
      </c>
      <c r="J2663" s="605" t="s">
        <v>3719</v>
      </c>
      <c r="K2663" s="606" t="str">
        <f t="shared" ca="1" si="8220"/>
        <v>Completed</v>
      </c>
      <c r="L2663" s="601" t="s">
        <v>57</v>
      </c>
      <c r="M2663" s="601" t="s">
        <v>58</v>
      </c>
      <c r="N2663" s="601" t="s">
        <v>108</v>
      </c>
      <c r="O2663" s="601" t="s">
        <v>109</v>
      </c>
      <c r="P2663" s="601" t="s">
        <v>100</v>
      </c>
      <c r="Q2663" s="601" t="s">
        <v>101</v>
      </c>
      <c r="R2663" s="607">
        <v>1.4999999999999999E-2</v>
      </c>
      <c r="S2663" s="607">
        <v>3.3000000000000002E-2</v>
      </c>
      <c r="T2663" s="608">
        <v>35000</v>
      </c>
      <c r="U2663" s="608">
        <v>0</v>
      </c>
      <c r="V2663" s="101">
        <f t="shared" si="8221"/>
        <v>35000</v>
      </c>
      <c r="W2663" s="101">
        <f t="shared" si="8222"/>
        <v>0</v>
      </c>
      <c r="X2663" s="103">
        <v>0</v>
      </c>
      <c r="Y2663" s="104" t="e">
        <f t="shared" si="8223"/>
        <v>#DIV/0!</v>
      </c>
      <c r="Z2663" s="105" t="e">
        <f t="shared" si="8224"/>
        <v>#DIV/0!</v>
      </c>
      <c r="AA2663" s="106">
        <f t="shared" si="8225"/>
        <v>525</v>
      </c>
      <c r="AB2663" s="107">
        <f t="shared" si="8226"/>
        <v>0</v>
      </c>
      <c r="AC2663" s="106">
        <f t="shared" si="8227"/>
        <v>-525</v>
      </c>
      <c r="AD2663" s="108">
        <f t="shared" si="8228"/>
        <v>1155</v>
      </c>
      <c r="AE2663" s="298">
        <f>IF((SUMIF($J$7:$J$1048576,J2663,$U$7:$U$1048576))&gt;(SUMIF($J$7:$J$1048576,J2663,$T$7:$T$1048576)),AD2663,(IF(O2663="cpv",(U2663*S2663),(U2663*S2663/1000))))</f>
        <v>0</v>
      </c>
      <c r="AF2663" s="109">
        <f t="shared" si="8229"/>
        <v>-1155</v>
      </c>
      <c r="AG2663" s="109">
        <v>0</v>
      </c>
      <c r="AH2663" s="109">
        <f t="shared" si="8230"/>
        <v>0</v>
      </c>
      <c r="AI2663" s="110" t="e">
        <f t="shared" si="8231"/>
        <v>#DIV/0!</v>
      </c>
      <c r="AK2663"/>
    </row>
    <row r="2664" spans="1:37" ht="15.75" hidden="1" thickBot="1" x14ac:dyDescent="0.3">
      <c r="A2664" s="633" t="s">
        <v>3718</v>
      </c>
      <c r="B2664" s="629">
        <v>2016</v>
      </c>
      <c r="C2664" s="629">
        <v>11</v>
      </c>
      <c r="D2664" s="630" t="s">
        <v>2960</v>
      </c>
      <c r="E2664" s="631">
        <v>42690</v>
      </c>
      <c r="F2664" s="631">
        <v>42720</v>
      </c>
      <c r="G2664" s="632">
        <f t="shared" ca="1" si="8219"/>
        <v>0</v>
      </c>
      <c r="H2664" s="633" t="s">
        <v>54</v>
      </c>
      <c r="I2664" s="633" t="s">
        <v>135</v>
      </c>
      <c r="J2664" s="633" t="s">
        <v>3719</v>
      </c>
      <c r="K2664" s="634" t="str">
        <f t="shared" ca="1" si="8220"/>
        <v>Completed</v>
      </c>
      <c r="L2664" s="629" t="s">
        <v>1773</v>
      </c>
      <c r="M2664" s="629" t="s">
        <v>58</v>
      </c>
      <c r="N2664" s="629" t="s">
        <v>108</v>
      </c>
      <c r="O2664" s="629" t="s">
        <v>109</v>
      </c>
      <c r="P2664" s="629" t="s">
        <v>100</v>
      </c>
      <c r="Q2664" s="629" t="s">
        <v>101</v>
      </c>
      <c r="R2664" s="635">
        <v>0.01</v>
      </c>
      <c r="S2664" s="635">
        <v>3.3000000000000002E-2</v>
      </c>
      <c r="T2664" s="636">
        <v>35000</v>
      </c>
      <c r="U2664" s="636">
        <v>35001</v>
      </c>
      <c r="V2664" s="344">
        <f t="shared" si="8221"/>
        <v>0</v>
      </c>
      <c r="W2664" s="344">
        <f t="shared" si="8222"/>
        <v>35000</v>
      </c>
      <c r="X2664" s="345">
        <v>489</v>
      </c>
      <c r="Y2664" s="346">
        <f t="shared" si="8223"/>
        <v>1.3971029399160024E-2</v>
      </c>
      <c r="Z2664" s="347">
        <f t="shared" si="8224"/>
        <v>2.3635828220858897</v>
      </c>
      <c r="AA2664" s="348">
        <f t="shared" si="8225"/>
        <v>350</v>
      </c>
      <c r="AB2664" s="349">
        <f t="shared" si="8226"/>
        <v>350</v>
      </c>
      <c r="AC2664" s="348">
        <f t="shared" si="8227"/>
        <v>0</v>
      </c>
      <c r="AD2664" s="350">
        <f t="shared" si="8228"/>
        <v>1155</v>
      </c>
      <c r="AE2664" s="351">
        <v>1155.7920000000001</v>
      </c>
      <c r="AF2664" s="352">
        <f t="shared" si="8229"/>
        <v>0.7920000000001437</v>
      </c>
      <c r="AG2664" s="352">
        <v>0</v>
      </c>
      <c r="AH2664" s="352">
        <f t="shared" si="8230"/>
        <v>805.79200000000014</v>
      </c>
      <c r="AI2664" s="487">
        <f t="shared" si="8231"/>
        <v>0.69717734678904164</v>
      </c>
      <c r="AK2664"/>
    </row>
    <row r="2665" spans="1:37" hidden="1" x14ac:dyDescent="0.25">
      <c r="A2665" s="605" t="s">
        <v>3720</v>
      </c>
      <c r="B2665" s="601">
        <v>2016</v>
      </c>
      <c r="C2665" s="601">
        <v>11</v>
      </c>
      <c r="D2665" s="602" t="s">
        <v>2960</v>
      </c>
      <c r="E2665" s="603">
        <v>42690</v>
      </c>
      <c r="F2665" s="603">
        <v>42720</v>
      </c>
      <c r="G2665" s="604">
        <f t="shared" ca="1" si="8219"/>
        <v>0</v>
      </c>
      <c r="H2665" s="605" t="s">
        <v>74</v>
      </c>
      <c r="I2665" s="605" t="s">
        <v>3723</v>
      </c>
      <c r="J2665" s="605" t="s">
        <v>3722</v>
      </c>
      <c r="K2665" s="606" t="str">
        <f t="shared" ca="1" si="8220"/>
        <v>Completed</v>
      </c>
      <c r="L2665" s="601" t="s">
        <v>57</v>
      </c>
      <c r="M2665" s="601" t="s">
        <v>58</v>
      </c>
      <c r="N2665" s="601" t="s">
        <v>286</v>
      </c>
      <c r="O2665" s="601" t="s">
        <v>60</v>
      </c>
      <c r="P2665" s="601" t="s">
        <v>61</v>
      </c>
      <c r="Q2665" s="601" t="s">
        <v>62</v>
      </c>
      <c r="R2665" s="607">
        <v>0.5</v>
      </c>
      <c r="S2665" s="607">
        <v>2.5</v>
      </c>
      <c r="T2665" s="608">
        <v>150000</v>
      </c>
      <c r="U2665" s="608">
        <v>150223</v>
      </c>
      <c r="V2665" s="606">
        <f t="shared" si="8221"/>
        <v>0</v>
      </c>
      <c r="W2665" s="606">
        <f t="shared" si="8222"/>
        <v>150000</v>
      </c>
      <c r="X2665" s="608">
        <v>39</v>
      </c>
      <c r="Y2665" s="609">
        <f t="shared" si="8223"/>
        <v>2.5961404045984969E-4</v>
      </c>
      <c r="Z2665" s="610">
        <f t="shared" si="8224"/>
        <v>9.615384615384615</v>
      </c>
      <c r="AA2665" s="611">
        <f t="shared" si="8225"/>
        <v>75</v>
      </c>
      <c r="AB2665" s="612">
        <f t="shared" si="8226"/>
        <v>75</v>
      </c>
      <c r="AC2665" s="611">
        <f t="shared" si="8227"/>
        <v>0</v>
      </c>
      <c r="AD2665" s="611">
        <f t="shared" si="8228"/>
        <v>375</v>
      </c>
      <c r="AE2665" s="611">
        <f>IF((SUMIF($J$7:$J$1048576,J2665,$U$7:$U$1048576))&gt;(SUMIF($J$7:$J$1048576,J2665,$T$7:$T$1048576)),AD2665,(IF(O2665="cpv",(U2665*S2665),(U2665*S2665/1000))))</f>
        <v>375</v>
      </c>
      <c r="AF2665" s="610">
        <f t="shared" si="8229"/>
        <v>0</v>
      </c>
      <c r="AG2665" s="610">
        <v>0</v>
      </c>
      <c r="AH2665" s="610">
        <f t="shared" si="8230"/>
        <v>300</v>
      </c>
      <c r="AI2665" s="656">
        <f t="shared" si="8231"/>
        <v>0.8</v>
      </c>
      <c r="AK2665"/>
    </row>
    <row r="2666" spans="1:37" hidden="1" x14ac:dyDescent="0.25">
      <c r="A2666" s="619" t="s">
        <v>3721</v>
      </c>
      <c r="B2666" s="615">
        <v>2016</v>
      </c>
      <c r="C2666" s="615">
        <v>11</v>
      </c>
      <c r="D2666" s="616" t="s">
        <v>2960</v>
      </c>
      <c r="E2666" s="617">
        <v>42690</v>
      </c>
      <c r="F2666" s="617">
        <v>42720</v>
      </c>
      <c r="G2666" s="618">
        <f t="shared" ca="1" si="8219"/>
        <v>0</v>
      </c>
      <c r="H2666" s="619" t="s">
        <v>74</v>
      </c>
      <c r="I2666" s="619" t="s">
        <v>3723</v>
      </c>
      <c r="J2666" s="619" t="s">
        <v>3722</v>
      </c>
      <c r="K2666" s="620" t="str">
        <f t="shared" ca="1" si="8220"/>
        <v>Completed</v>
      </c>
      <c r="L2666" s="615" t="s">
        <v>1773</v>
      </c>
      <c r="M2666" s="615" t="s">
        <v>58</v>
      </c>
      <c r="N2666" s="615" t="s">
        <v>286</v>
      </c>
      <c r="O2666" s="615" t="s">
        <v>60</v>
      </c>
      <c r="P2666" s="615" t="s">
        <v>61</v>
      </c>
      <c r="Q2666" s="615" t="s">
        <v>62</v>
      </c>
      <c r="R2666" s="621">
        <v>0.35</v>
      </c>
      <c r="S2666" s="621">
        <v>2.5</v>
      </c>
      <c r="T2666" s="622">
        <v>150000</v>
      </c>
      <c r="U2666" s="622">
        <v>150098</v>
      </c>
      <c r="V2666" s="620">
        <f t="shared" si="8221"/>
        <v>0</v>
      </c>
      <c r="W2666" s="620">
        <f t="shared" si="8222"/>
        <v>150000</v>
      </c>
      <c r="X2666" s="622">
        <v>258</v>
      </c>
      <c r="Y2666" s="623">
        <f t="shared" si="8223"/>
        <v>1.7188770003597649E-3</v>
      </c>
      <c r="Z2666" s="624">
        <f t="shared" si="8224"/>
        <v>1.4534883720930232</v>
      </c>
      <c r="AA2666" s="625">
        <f t="shared" si="8225"/>
        <v>52.5</v>
      </c>
      <c r="AB2666" s="626">
        <f t="shared" si="8226"/>
        <v>52.5</v>
      </c>
      <c r="AC2666" s="625">
        <f t="shared" si="8227"/>
        <v>0</v>
      </c>
      <c r="AD2666" s="625">
        <f t="shared" si="8228"/>
        <v>375</v>
      </c>
      <c r="AE2666" s="625">
        <f>IF((SUMIF($J$7:$J$1048576,J2666,$U$7:$U$1048576))&gt;(SUMIF($J$7:$J$1048576,J2666,$T$7:$T$1048576)),AD2666,(IF(O2666="cpv",(U2666*S2666),(U2666*S2666/1000))))</f>
        <v>375</v>
      </c>
      <c r="AF2666" s="624">
        <f t="shared" si="8229"/>
        <v>0</v>
      </c>
      <c r="AG2666" s="624">
        <v>0</v>
      </c>
      <c r="AH2666" s="624">
        <f t="shared" si="8230"/>
        <v>322.5</v>
      </c>
      <c r="AI2666" s="657">
        <f t="shared" si="8231"/>
        <v>0.86</v>
      </c>
      <c r="AK2666"/>
    </row>
    <row r="2667" spans="1:37" hidden="1" x14ac:dyDescent="0.25">
      <c r="A2667" s="672" t="s">
        <v>3725</v>
      </c>
      <c r="B2667" s="669">
        <v>2016</v>
      </c>
      <c r="C2667" s="669">
        <v>11</v>
      </c>
      <c r="D2667" s="670" t="s">
        <v>2960</v>
      </c>
      <c r="E2667" s="661">
        <v>42690</v>
      </c>
      <c r="F2667" s="661">
        <v>42720</v>
      </c>
      <c r="G2667" s="671">
        <f t="shared" ca="1" si="8219"/>
        <v>0</v>
      </c>
      <c r="H2667" s="672" t="s">
        <v>74</v>
      </c>
      <c r="I2667" s="672" t="s">
        <v>3723</v>
      </c>
      <c r="J2667" s="672" t="s">
        <v>3724</v>
      </c>
      <c r="K2667" s="673" t="str">
        <f t="shared" ca="1" si="8220"/>
        <v>Completed</v>
      </c>
      <c r="L2667" s="669" t="s">
        <v>64</v>
      </c>
      <c r="M2667" s="669" t="s">
        <v>58</v>
      </c>
      <c r="N2667" s="669" t="s">
        <v>59</v>
      </c>
      <c r="O2667" s="669" t="s">
        <v>60</v>
      </c>
      <c r="P2667" s="669" t="s">
        <v>61</v>
      </c>
      <c r="Q2667" s="669" t="s">
        <v>62</v>
      </c>
      <c r="R2667" s="674">
        <v>0.2</v>
      </c>
      <c r="S2667" s="674">
        <v>2</v>
      </c>
      <c r="T2667" s="675">
        <v>200000</v>
      </c>
      <c r="U2667" s="675">
        <v>199961</v>
      </c>
      <c r="V2667" s="673">
        <f t="shared" si="8221"/>
        <v>39</v>
      </c>
      <c r="W2667" s="673">
        <f t="shared" si="8222"/>
        <v>199961</v>
      </c>
      <c r="X2667" s="675">
        <v>29</v>
      </c>
      <c r="Y2667" s="676">
        <f t="shared" si="8223"/>
        <v>1.4502828051470037E-4</v>
      </c>
      <c r="Z2667" s="677">
        <f t="shared" si="8224"/>
        <v>13.790413793103449</v>
      </c>
      <c r="AA2667" s="678">
        <f t="shared" si="8225"/>
        <v>40</v>
      </c>
      <c r="AB2667" s="679">
        <f t="shared" si="8226"/>
        <v>39.992200000000004</v>
      </c>
      <c r="AC2667" s="678">
        <f t="shared" si="8227"/>
        <v>-7.7999999999960323E-3</v>
      </c>
      <c r="AD2667" s="678">
        <f t="shared" si="8228"/>
        <v>400</v>
      </c>
      <c r="AE2667" s="678">
        <f>IF((SUMIF($J$7:$J$1048576,J2667,$U$7:$U$1048576))&gt;(SUMIF($J$7:$J$1048576,J2667,$T$7:$T$1048576)),AD2667,(IF(O2667="cpv",(U2667*S2667),(U2667*S2667/1000))))</f>
        <v>399.92200000000003</v>
      </c>
      <c r="AF2667" s="677">
        <f t="shared" si="8229"/>
        <v>-7.7999999999974534E-2</v>
      </c>
      <c r="AG2667" s="677">
        <v>0</v>
      </c>
      <c r="AH2667" s="677">
        <f t="shared" si="8230"/>
        <v>359.9298</v>
      </c>
      <c r="AI2667" s="708">
        <f t="shared" si="8231"/>
        <v>0.89999999999999991</v>
      </c>
      <c r="AK2667"/>
    </row>
    <row r="2668" spans="1:37" hidden="1" x14ac:dyDescent="0.25">
      <c r="A2668" s="586" t="s">
        <v>3727</v>
      </c>
      <c r="B2668" s="587">
        <v>2016</v>
      </c>
      <c r="C2668" s="587">
        <v>11</v>
      </c>
      <c r="D2668" s="588" t="s">
        <v>2960</v>
      </c>
      <c r="E2668" s="589">
        <v>42691</v>
      </c>
      <c r="F2668" s="589">
        <v>42704</v>
      </c>
      <c r="G2668" s="590">
        <f t="shared" ref="G2668:G2671" ca="1" si="8244">IF($N$1&gt;F2668,0,(F2668-$N$1))</f>
        <v>0</v>
      </c>
      <c r="H2668" s="591" t="s">
        <v>54</v>
      </c>
      <c r="I2668" s="591" t="s">
        <v>140</v>
      </c>
      <c r="J2668" s="591" t="s">
        <v>3726</v>
      </c>
      <c r="K2668" s="592" t="str">
        <f t="shared" ref="K2668:K2671" ca="1" si="8245">IF(F2668=0,$L$3,(IF(G2668=0,$L$1,$L$2)))</f>
        <v>Completed</v>
      </c>
      <c r="L2668" s="587" t="s">
        <v>175</v>
      </c>
      <c r="M2668" s="587" t="s">
        <v>58</v>
      </c>
      <c r="N2668" s="587" t="s">
        <v>59</v>
      </c>
      <c r="O2668" s="587" t="s">
        <v>60</v>
      </c>
      <c r="P2668" s="587" t="s">
        <v>61</v>
      </c>
      <c r="Q2668" s="587" t="s">
        <v>62</v>
      </c>
      <c r="R2668" s="593">
        <v>1</v>
      </c>
      <c r="S2668" s="593">
        <v>100</v>
      </c>
      <c r="T2668" s="594">
        <v>215000</v>
      </c>
      <c r="U2668" s="594">
        <v>205838</v>
      </c>
      <c r="V2668" s="116">
        <f t="shared" ref="V2668" si="8246">IF(U2668&gt;T2668,0,T2668-U2668)</f>
        <v>9162</v>
      </c>
      <c r="W2668" s="116">
        <f t="shared" ref="W2668" si="8247">IF(U2668&gt;T2668,T2668,U2668)</f>
        <v>205838</v>
      </c>
      <c r="X2668" s="118">
        <v>37</v>
      </c>
      <c r="Y2668" s="119">
        <f t="shared" ref="Y2668:Y2671" si="8248">X2668/U2668</f>
        <v>1.7975300964836425E-4</v>
      </c>
      <c r="Z2668" s="120">
        <f t="shared" ref="Z2668:Z2671" si="8249">AE2668/X2668</f>
        <v>548.11351351351357</v>
      </c>
      <c r="AA2668" s="121">
        <f t="shared" ref="AA2668:AA2671" si="8250">IF(O2668="cpv",(T2668*R2668),(T2668/1000*R2668))</f>
        <v>215</v>
      </c>
      <c r="AB2668" s="122">
        <v>1039.8807561196286</v>
      </c>
      <c r="AC2668" s="121">
        <f t="shared" ref="AC2668:AC2671" si="8251">AB2668-AA2668</f>
        <v>824.88075611962859</v>
      </c>
      <c r="AD2668" s="123">
        <f t="shared" ref="AD2668:AD2671" si="8252">IF(O2668="cpv",(T2668*S2668),(T2668/1000*S2668))</f>
        <v>21500</v>
      </c>
      <c r="AE2668" s="293">
        <v>20280.2</v>
      </c>
      <c r="AF2668" s="124">
        <f t="shared" ref="AF2668:AF2671" si="8253">AE2668-AD2668</f>
        <v>-1219.7999999999993</v>
      </c>
      <c r="AG2668" s="124">
        <v>0</v>
      </c>
      <c r="AH2668" s="124">
        <f t="shared" ref="AH2668:AH2671" si="8254">AE2668-AB2668-AG2668</f>
        <v>19240.319243880371</v>
      </c>
      <c r="AI2668" s="340">
        <f t="shared" ref="AI2668:AI2671" si="8255">AH2668/AE2668</f>
        <v>0.94872433427088343</v>
      </c>
      <c r="AK2668"/>
    </row>
    <row r="2669" spans="1:37" hidden="1" x14ac:dyDescent="0.25">
      <c r="A2669" s="691" t="s">
        <v>4164</v>
      </c>
      <c r="B2669" s="682">
        <v>2016</v>
      </c>
      <c r="C2669" s="682">
        <v>11</v>
      </c>
      <c r="D2669" s="683" t="s">
        <v>2960</v>
      </c>
      <c r="E2669" s="684">
        <v>42691</v>
      </c>
      <c r="F2669" s="684">
        <v>42704</v>
      </c>
      <c r="G2669" s="685">
        <f t="shared" ca="1" si="8244"/>
        <v>0</v>
      </c>
      <c r="H2669" s="681" t="s">
        <v>54</v>
      </c>
      <c r="I2669" s="681" t="s">
        <v>140</v>
      </c>
      <c r="J2669" s="681" t="s">
        <v>3726</v>
      </c>
      <c r="K2669" s="686" t="str">
        <f t="shared" ca="1" si="8245"/>
        <v>Completed</v>
      </c>
      <c r="L2669" s="682" t="s">
        <v>1372</v>
      </c>
      <c r="M2669" s="682" t="s">
        <v>58</v>
      </c>
      <c r="N2669" s="682" t="s">
        <v>59</v>
      </c>
      <c r="O2669" s="682" t="s">
        <v>60</v>
      </c>
      <c r="P2669" s="682" t="s">
        <v>61</v>
      </c>
      <c r="Q2669" s="682" t="s">
        <v>62</v>
      </c>
      <c r="R2669" s="687">
        <v>0</v>
      </c>
      <c r="S2669" s="687">
        <v>100</v>
      </c>
      <c r="T2669" s="688">
        <v>0</v>
      </c>
      <c r="U2669" s="688">
        <v>0</v>
      </c>
      <c r="V2669" s="51">
        <v>0</v>
      </c>
      <c r="W2669" s="51">
        <v>0</v>
      </c>
      <c r="X2669" s="53"/>
      <c r="Y2669" s="54" t="e">
        <f t="shared" si="8248"/>
        <v>#DIV/0!</v>
      </c>
      <c r="Z2669" s="55" t="e">
        <f t="shared" si="8249"/>
        <v>#DIV/0!</v>
      </c>
      <c r="AA2669" s="56">
        <f t="shared" si="8250"/>
        <v>0</v>
      </c>
      <c r="AB2669" s="57">
        <v>4041.3398708993</v>
      </c>
      <c r="AC2669" s="56">
        <f t="shared" si="8251"/>
        <v>4041.3398708993</v>
      </c>
      <c r="AD2669" s="58">
        <f t="shared" si="8252"/>
        <v>0</v>
      </c>
      <c r="AE2669" s="296">
        <v>0</v>
      </c>
      <c r="AF2669" s="60">
        <f t="shared" si="8253"/>
        <v>0</v>
      </c>
      <c r="AG2669" s="60">
        <v>0</v>
      </c>
      <c r="AH2669" s="60">
        <f t="shared" si="8254"/>
        <v>-4041.3398708993</v>
      </c>
      <c r="AI2669" s="384" t="e">
        <f t="shared" si="8255"/>
        <v>#DIV/0!</v>
      </c>
      <c r="AK2669"/>
    </row>
    <row r="2670" spans="1:37" hidden="1" x14ac:dyDescent="0.25">
      <c r="A2670" s="691" t="s">
        <v>4165</v>
      </c>
      <c r="B2670" s="682">
        <v>2016</v>
      </c>
      <c r="C2670" s="682">
        <v>11</v>
      </c>
      <c r="D2670" s="683" t="s">
        <v>2960</v>
      </c>
      <c r="E2670" s="684">
        <v>42691</v>
      </c>
      <c r="F2670" s="684">
        <v>42704</v>
      </c>
      <c r="G2670" s="685">
        <f t="shared" ca="1" si="8244"/>
        <v>0</v>
      </c>
      <c r="H2670" s="681" t="s">
        <v>54</v>
      </c>
      <c r="I2670" s="681" t="s">
        <v>140</v>
      </c>
      <c r="J2670" s="681" t="s">
        <v>3726</v>
      </c>
      <c r="K2670" s="686" t="str">
        <f t="shared" ca="1" si="8245"/>
        <v>Completed</v>
      </c>
      <c r="L2670" s="682" t="s">
        <v>2943</v>
      </c>
      <c r="M2670" s="682" t="s">
        <v>58</v>
      </c>
      <c r="N2670" s="682" t="s">
        <v>59</v>
      </c>
      <c r="O2670" s="682" t="s">
        <v>60</v>
      </c>
      <c r="P2670" s="682" t="s">
        <v>61</v>
      </c>
      <c r="Q2670" s="682" t="s">
        <v>62</v>
      </c>
      <c r="R2670" s="687">
        <v>0</v>
      </c>
      <c r="S2670" s="687">
        <v>100</v>
      </c>
      <c r="T2670" s="688">
        <v>0</v>
      </c>
      <c r="U2670" s="688">
        <v>0</v>
      </c>
      <c r="V2670" s="51">
        <v>0</v>
      </c>
      <c r="W2670" s="51">
        <v>0</v>
      </c>
      <c r="X2670" s="53"/>
      <c r="Y2670" s="54" t="e">
        <f t="shared" si="8248"/>
        <v>#DIV/0!</v>
      </c>
      <c r="Z2670" s="55" t="e">
        <f t="shared" si="8249"/>
        <v>#DIV/0!</v>
      </c>
      <c r="AA2670" s="56">
        <f t="shared" si="8250"/>
        <v>0</v>
      </c>
      <c r="AB2670" s="57">
        <v>24.426671431557924</v>
      </c>
      <c r="AC2670" s="56">
        <f t="shared" si="8251"/>
        <v>24.426671431557924</v>
      </c>
      <c r="AD2670" s="58">
        <f t="shared" si="8252"/>
        <v>0</v>
      </c>
      <c r="AE2670" s="296">
        <v>0</v>
      </c>
      <c r="AF2670" s="60">
        <f t="shared" si="8253"/>
        <v>0</v>
      </c>
      <c r="AG2670" s="60">
        <v>0</v>
      </c>
      <c r="AH2670" s="60">
        <f t="shared" si="8254"/>
        <v>-24.426671431557924</v>
      </c>
      <c r="AI2670" s="384" t="e">
        <f t="shared" si="8255"/>
        <v>#DIV/0!</v>
      </c>
      <c r="AK2670"/>
    </row>
    <row r="2671" spans="1:37" hidden="1" x14ac:dyDescent="0.25">
      <c r="A2671" s="691" t="s">
        <v>4166</v>
      </c>
      <c r="B2671" s="682">
        <v>2016</v>
      </c>
      <c r="C2671" s="682">
        <v>11</v>
      </c>
      <c r="D2671" s="683" t="s">
        <v>2960</v>
      </c>
      <c r="E2671" s="684">
        <v>42691</v>
      </c>
      <c r="F2671" s="684">
        <v>42704</v>
      </c>
      <c r="G2671" s="685">
        <f t="shared" ca="1" si="8244"/>
        <v>0</v>
      </c>
      <c r="H2671" s="681" t="s">
        <v>54</v>
      </c>
      <c r="I2671" s="681" t="s">
        <v>140</v>
      </c>
      <c r="J2671" s="681" t="s">
        <v>3726</v>
      </c>
      <c r="K2671" s="686" t="str">
        <f t="shared" ca="1" si="8245"/>
        <v>Completed</v>
      </c>
      <c r="L2671" s="682" t="s">
        <v>2917</v>
      </c>
      <c r="M2671" s="682" t="s">
        <v>58</v>
      </c>
      <c r="N2671" s="682" t="s">
        <v>59</v>
      </c>
      <c r="O2671" s="682" t="s">
        <v>60</v>
      </c>
      <c r="P2671" s="682" t="s">
        <v>61</v>
      </c>
      <c r="Q2671" s="682" t="s">
        <v>62</v>
      </c>
      <c r="R2671" s="687">
        <v>0</v>
      </c>
      <c r="S2671" s="687">
        <v>100</v>
      </c>
      <c r="T2671" s="688">
        <v>0</v>
      </c>
      <c r="U2671" s="688">
        <v>0</v>
      </c>
      <c r="V2671" s="51">
        <v>0</v>
      </c>
      <c r="W2671" s="51">
        <v>0</v>
      </c>
      <c r="X2671" s="53"/>
      <c r="Y2671" s="54" t="e">
        <f t="shared" si="8248"/>
        <v>#DIV/0!</v>
      </c>
      <c r="Z2671" s="55" t="e">
        <f t="shared" si="8249"/>
        <v>#DIV/0!</v>
      </c>
      <c r="AA2671" s="56">
        <f t="shared" si="8250"/>
        <v>0</v>
      </c>
      <c r="AB2671" s="57">
        <v>16.754600322305077</v>
      </c>
      <c r="AC2671" s="56">
        <f t="shared" si="8251"/>
        <v>16.754600322305077</v>
      </c>
      <c r="AD2671" s="58">
        <f t="shared" si="8252"/>
        <v>0</v>
      </c>
      <c r="AE2671" s="296">
        <v>0</v>
      </c>
      <c r="AF2671" s="60">
        <f t="shared" si="8253"/>
        <v>0</v>
      </c>
      <c r="AG2671" s="60">
        <v>0</v>
      </c>
      <c r="AH2671" s="60">
        <f t="shared" si="8254"/>
        <v>-16.754600322305077</v>
      </c>
      <c r="AI2671" s="384" t="e">
        <f t="shared" si="8255"/>
        <v>#DIV/0!</v>
      </c>
      <c r="AK2671"/>
    </row>
    <row r="2672" spans="1:37" ht="15.75" hidden="1" thickBot="1" x14ac:dyDescent="0.3">
      <c r="A2672" s="693" t="s">
        <v>4167</v>
      </c>
      <c r="B2672" s="694">
        <v>2016</v>
      </c>
      <c r="C2672" s="694">
        <v>11</v>
      </c>
      <c r="D2672" s="695" t="s">
        <v>2960</v>
      </c>
      <c r="E2672" s="663">
        <v>42691</v>
      </c>
      <c r="F2672" s="663">
        <v>42704</v>
      </c>
      <c r="G2672" s="696">
        <f t="shared" ca="1" si="8219"/>
        <v>0</v>
      </c>
      <c r="H2672" s="697" t="s">
        <v>54</v>
      </c>
      <c r="I2672" s="697" t="s">
        <v>140</v>
      </c>
      <c r="J2672" s="697" t="s">
        <v>3726</v>
      </c>
      <c r="K2672" s="698" t="str">
        <f t="shared" ca="1" si="8220"/>
        <v>Completed</v>
      </c>
      <c r="L2672" s="694" t="s">
        <v>2914</v>
      </c>
      <c r="M2672" s="694" t="s">
        <v>58</v>
      </c>
      <c r="N2672" s="694" t="s">
        <v>59</v>
      </c>
      <c r="O2672" s="694" t="s">
        <v>60</v>
      </c>
      <c r="P2672" s="694" t="s">
        <v>61</v>
      </c>
      <c r="Q2672" s="694" t="s">
        <v>62</v>
      </c>
      <c r="R2672" s="699">
        <v>0</v>
      </c>
      <c r="S2672" s="699">
        <v>100</v>
      </c>
      <c r="T2672" s="700">
        <v>0</v>
      </c>
      <c r="U2672" s="700">
        <v>0</v>
      </c>
      <c r="V2672" s="131">
        <v>0</v>
      </c>
      <c r="W2672" s="131">
        <v>0</v>
      </c>
      <c r="X2672" s="133"/>
      <c r="Y2672" s="134" t="e">
        <f t="shared" si="8223"/>
        <v>#DIV/0!</v>
      </c>
      <c r="Z2672" s="135" t="e">
        <f t="shared" si="8224"/>
        <v>#DIV/0!</v>
      </c>
      <c r="AA2672" s="136">
        <f t="shared" si="8225"/>
        <v>0</v>
      </c>
      <c r="AB2672" s="137">
        <v>104.71625201440672</v>
      </c>
      <c r="AC2672" s="136">
        <f t="shared" si="8227"/>
        <v>104.71625201440672</v>
      </c>
      <c r="AD2672" s="138">
        <f t="shared" si="8228"/>
        <v>0</v>
      </c>
      <c r="AE2672" s="294">
        <v>0</v>
      </c>
      <c r="AF2672" s="139">
        <f t="shared" si="8229"/>
        <v>0</v>
      </c>
      <c r="AG2672" s="139">
        <v>0</v>
      </c>
      <c r="AH2672" s="139">
        <f t="shared" si="8230"/>
        <v>-104.71625201440672</v>
      </c>
      <c r="AI2672" s="584" t="e">
        <f t="shared" si="8231"/>
        <v>#DIV/0!</v>
      </c>
      <c r="AK2672"/>
    </row>
    <row r="2673" spans="1:37" hidden="1" x14ac:dyDescent="0.25">
      <c r="A2673" s="600" t="s">
        <v>3729</v>
      </c>
      <c r="B2673" s="601">
        <v>2016</v>
      </c>
      <c r="C2673" s="601">
        <v>11</v>
      </c>
      <c r="D2673" s="602" t="s">
        <v>2960</v>
      </c>
      <c r="E2673" s="603">
        <v>42691</v>
      </c>
      <c r="F2673" s="603">
        <v>42704</v>
      </c>
      <c r="G2673" s="604">
        <f t="shared" ca="1" si="8219"/>
        <v>0</v>
      </c>
      <c r="H2673" s="605" t="s">
        <v>84</v>
      </c>
      <c r="I2673" s="605" t="s">
        <v>170</v>
      </c>
      <c r="J2673" s="605" t="s">
        <v>3753</v>
      </c>
      <c r="K2673" s="606" t="str">
        <f t="shared" ca="1" si="8220"/>
        <v>Completed</v>
      </c>
      <c r="L2673" s="601" t="s">
        <v>1773</v>
      </c>
      <c r="M2673" s="601" t="s">
        <v>58</v>
      </c>
      <c r="N2673" s="601" t="s">
        <v>59</v>
      </c>
      <c r="O2673" s="601" t="s">
        <v>60</v>
      </c>
      <c r="P2673" s="601" t="s">
        <v>61</v>
      </c>
      <c r="Q2673" s="601" t="s">
        <v>62</v>
      </c>
      <c r="R2673" s="607">
        <v>0.35</v>
      </c>
      <c r="S2673" s="607">
        <v>2</v>
      </c>
      <c r="T2673" s="608">
        <v>1500000</v>
      </c>
      <c r="U2673" s="608">
        <v>192273</v>
      </c>
      <c r="V2673" s="606">
        <f t="shared" si="8221"/>
        <v>1307727</v>
      </c>
      <c r="W2673" s="606">
        <f t="shared" si="8222"/>
        <v>192273</v>
      </c>
      <c r="X2673" s="608">
        <v>201</v>
      </c>
      <c r="Y2673" s="609">
        <f t="shared" si="8223"/>
        <v>1.0453885881012935E-3</v>
      </c>
      <c r="Z2673" s="610">
        <f t="shared" si="8224"/>
        <v>1.9131641791044776</v>
      </c>
      <c r="AA2673" s="611">
        <f t="shared" si="8225"/>
        <v>525</v>
      </c>
      <c r="AB2673" s="612">
        <f t="shared" si="8226"/>
        <v>67.295549999999992</v>
      </c>
      <c r="AC2673" s="611">
        <f t="shared" si="8227"/>
        <v>-457.70445000000001</v>
      </c>
      <c r="AD2673" s="611">
        <f t="shared" si="8228"/>
        <v>3000</v>
      </c>
      <c r="AE2673" s="611">
        <f>IF((SUMIF($J$7:$J$1048576,J2673,$U$7:$U$1048576))&gt;(SUMIF($J$7:$J$1048576,J2673,$T$7:$T$1048576)),AD2673,(IF(O2673="cpv",(U2673*S2673),(U2673*S2673/1000))))</f>
        <v>384.54599999999999</v>
      </c>
      <c r="AF2673" s="610">
        <f t="shared" si="8229"/>
        <v>-2615.4540000000002</v>
      </c>
      <c r="AG2673" s="610">
        <v>0</v>
      </c>
      <c r="AH2673" s="610">
        <f t="shared" si="8230"/>
        <v>317.25045</v>
      </c>
      <c r="AI2673" s="613">
        <f t="shared" si="8231"/>
        <v>0.82500000000000007</v>
      </c>
      <c r="AK2673"/>
    </row>
    <row r="2674" spans="1:37" hidden="1" x14ac:dyDescent="0.25">
      <c r="A2674" s="691" t="s">
        <v>3730</v>
      </c>
      <c r="B2674" s="682">
        <v>2016</v>
      </c>
      <c r="C2674" s="682">
        <v>11</v>
      </c>
      <c r="D2674" s="683" t="s">
        <v>2960</v>
      </c>
      <c r="E2674" s="684">
        <v>42691</v>
      </c>
      <c r="F2674" s="684">
        <v>42704</v>
      </c>
      <c r="G2674" s="685">
        <f t="shared" ca="1" si="8219"/>
        <v>0</v>
      </c>
      <c r="H2674" s="681" t="s">
        <v>84</v>
      </c>
      <c r="I2674" s="681" t="s">
        <v>170</v>
      </c>
      <c r="J2674" s="681" t="s">
        <v>3753</v>
      </c>
      <c r="K2674" s="686" t="str">
        <f t="shared" ca="1" si="8220"/>
        <v>Completed</v>
      </c>
      <c r="L2674" s="682" t="s">
        <v>2386</v>
      </c>
      <c r="M2674" s="682" t="s">
        <v>58</v>
      </c>
      <c r="N2674" s="682" t="s">
        <v>59</v>
      </c>
      <c r="O2674" s="682" t="s">
        <v>60</v>
      </c>
      <c r="P2674" s="682" t="s">
        <v>61</v>
      </c>
      <c r="Q2674" s="682" t="s">
        <v>62</v>
      </c>
      <c r="R2674" s="687">
        <v>0.3</v>
      </c>
      <c r="S2674" s="687">
        <v>2</v>
      </c>
      <c r="T2674" s="688">
        <v>1250000</v>
      </c>
      <c r="U2674" s="688">
        <v>1302225</v>
      </c>
      <c r="V2674" s="686">
        <f t="shared" si="8221"/>
        <v>0</v>
      </c>
      <c r="W2674" s="686">
        <f t="shared" si="8222"/>
        <v>1250000</v>
      </c>
      <c r="X2674" s="688">
        <v>194</v>
      </c>
      <c r="Y2674" s="689">
        <f t="shared" si="8223"/>
        <v>1.48975791433892E-4</v>
      </c>
      <c r="Z2674" s="690">
        <f t="shared" si="8224"/>
        <v>6.1628865979381241E-2</v>
      </c>
      <c r="AA2674" s="665">
        <f t="shared" si="8225"/>
        <v>375</v>
      </c>
      <c r="AB2674" s="664">
        <f t="shared" si="8226"/>
        <v>375</v>
      </c>
      <c r="AC2674" s="665">
        <f t="shared" si="8227"/>
        <v>0</v>
      </c>
      <c r="AD2674" s="665">
        <f t="shared" si="8228"/>
        <v>2500</v>
      </c>
      <c r="AE2674" s="665">
        <v>11.95599999999996</v>
      </c>
      <c r="AF2674" s="690">
        <f t="shared" si="8229"/>
        <v>-2488.0439999999999</v>
      </c>
      <c r="AG2674" s="690">
        <v>0</v>
      </c>
      <c r="AH2674" s="690">
        <f t="shared" si="8230"/>
        <v>-363.04400000000004</v>
      </c>
      <c r="AI2674" s="692">
        <f t="shared" si="8231"/>
        <v>-30.365005018400907</v>
      </c>
      <c r="AK2674"/>
    </row>
    <row r="2675" spans="1:37" hidden="1" x14ac:dyDescent="0.25">
      <c r="A2675" s="691" t="s">
        <v>3731</v>
      </c>
      <c r="B2675" s="682">
        <v>2016</v>
      </c>
      <c r="C2675" s="682">
        <v>11</v>
      </c>
      <c r="D2675" s="683" t="s">
        <v>2960</v>
      </c>
      <c r="E2675" s="684">
        <v>42691</v>
      </c>
      <c r="F2675" s="684">
        <v>42704</v>
      </c>
      <c r="G2675" s="685">
        <f t="shared" ref="G2675:G2678" ca="1" si="8256">IF($N$1&gt;F2675,0,(F2675-$N$1))</f>
        <v>0</v>
      </c>
      <c r="H2675" s="681" t="s">
        <v>84</v>
      </c>
      <c r="I2675" s="681" t="s">
        <v>170</v>
      </c>
      <c r="J2675" s="681" t="s">
        <v>3753</v>
      </c>
      <c r="K2675" s="686" t="str">
        <f t="shared" ref="K2675:K2678" ca="1" si="8257">IF(F2675=0,$L$3,(IF(G2675=0,$L$1,$L$2)))</f>
        <v>Completed</v>
      </c>
      <c r="L2675" s="682" t="s">
        <v>175</v>
      </c>
      <c r="M2675" s="682" t="s">
        <v>58</v>
      </c>
      <c r="N2675" s="682" t="s">
        <v>59</v>
      </c>
      <c r="O2675" s="682" t="s">
        <v>60</v>
      </c>
      <c r="P2675" s="682" t="s">
        <v>61</v>
      </c>
      <c r="Q2675" s="682" t="s">
        <v>62</v>
      </c>
      <c r="R2675" s="687">
        <v>1</v>
      </c>
      <c r="S2675" s="687">
        <v>2</v>
      </c>
      <c r="T2675" s="688">
        <v>1000000</v>
      </c>
      <c r="U2675" s="688">
        <v>114519</v>
      </c>
      <c r="V2675" s="686">
        <f t="shared" ref="V2675" si="8258">IF(U2675&gt;T2675,0,T2675-U2675)</f>
        <v>885481</v>
      </c>
      <c r="W2675" s="686">
        <f t="shared" ref="W2675" si="8259">IF(U2675&gt;T2675,T2675,U2675)</f>
        <v>114519</v>
      </c>
      <c r="X2675" s="688">
        <v>17</v>
      </c>
      <c r="Y2675" s="689">
        <f t="shared" ref="Y2675:Y2678" si="8260">X2675/U2675</f>
        <v>1.4844698259677434E-4</v>
      </c>
      <c r="Z2675" s="690">
        <f t="shared" ref="Z2675:Z2678" si="8261">AE2675/X2675</f>
        <v>13.472823529411766</v>
      </c>
      <c r="AA2675" s="665">
        <f t="shared" ref="AA2675:AA2678" si="8262">IF(O2675="cpv",(T2675*R2675),(T2675/1000*R2675))</f>
        <v>1000</v>
      </c>
      <c r="AB2675" s="664">
        <v>41.970508447631097</v>
      </c>
      <c r="AC2675" s="665">
        <f t="shared" ref="AC2675:AC2678" si="8263">AB2675-AA2675</f>
        <v>-958.02949155236888</v>
      </c>
      <c r="AD2675" s="665">
        <f t="shared" ref="AD2675:AD2678" si="8264">IF(O2675="cpv",(T2675*S2675),(T2675/1000*S2675))</f>
        <v>2000</v>
      </c>
      <c r="AE2675" s="665">
        <f>IF((SUMIF($J$7:$J$1048576,J2675,$U$7:$U$1048576))&gt;(SUMIF($J$7:$J$1048576,J2675,$T$7:$T$1048576)),AD2675,(IF(O2675="cpv",(U2675*S2675),(U2675*S2675/1000))))</f>
        <v>229.03800000000001</v>
      </c>
      <c r="AF2675" s="690">
        <f t="shared" ref="AF2675:AF2678" si="8265">AE2675-AD2675</f>
        <v>-1770.962</v>
      </c>
      <c r="AG2675" s="690">
        <v>0</v>
      </c>
      <c r="AH2675" s="690">
        <f t="shared" ref="AH2675:AH2678" si="8266">AE2675-AB2675-AG2675</f>
        <v>187.06749155236892</v>
      </c>
      <c r="AI2675" s="692">
        <f t="shared" ref="AI2675:AI2678" si="8267">AH2675/AE2675</f>
        <v>0.81675307832049227</v>
      </c>
      <c r="AK2675"/>
    </row>
    <row r="2676" spans="1:37" hidden="1" x14ac:dyDescent="0.25">
      <c r="A2676" s="691" t="s">
        <v>4156</v>
      </c>
      <c r="B2676" s="682">
        <v>2016</v>
      </c>
      <c r="C2676" s="682">
        <v>11</v>
      </c>
      <c r="D2676" s="683" t="s">
        <v>2960</v>
      </c>
      <c r="E2676" s="684">
        <v>42691</v>
      </c>
      <c r="F2676" s="684">
        <v>42704</v>
      </c>
      <c r="G2676" s="685">
        <f t="shared" ca="1" si="8256"/>
        <v>0</v>
      </c>
      <c r="H2676" s="681" t="s">
        <v>84</v>
      </c>
      <c r="I2676" s="681" t="s">
        <v>170</v>
      </c>
      <c r="J2676" s="681" t="s">
        <v>3753</v>
      </c>
      <c r="K2676" s="686" t="str">
        <f t="shared" ca="1" si="8257"/>
        <v>Completed</v>
      </c>
      <c r="L2676" s="682" t="s">
        <v>1372</v>
      </c>
      <c r="M2676" s="682" t="s">
        <v>58</v>
      </c>
      <c r="N2676" s="682" t="s">
        <v>59</v>
      </c>
      <c r="O2676" s="682" t="s">
        <v>60</v>
      </c>
      <c r="P2676" s="682" t="s">
        <v>61</v>
      </c>
      <c r="Q2676" s="682" t="s">
        <v>62</v>
      </c>
      <c r="R2676" s="687">
        <v>0</v>
      </c>
      <c r="S2676" s="687">
        <v>2</v>
      </c>
      <c r="T2676" s="688">
        <v>0</v>
      </c>
      <c r="U2676" s="688">
        <v>0</v>
      </c>
      <c r="V2676" s="686">
        <v>0</v>
      </c>
      <c r="W2676" s="686">
        <v>0</v>
      </c>
      <c r="X2676" s="688"/>
      <c r="Y2676" s="689" t="e">
        <f t="shared" si="8260"/>
        <v>#DIV/0!</v>
      </c>
      <c r="Z2676" s="690" t="e">
        <f t="shared" si="8261"/>
        <v>#DIV/0!</v>
      </c>
      <c r="AA2676" s="665">
        <f t="shared" si="8262"/>
        <v>0</v>
      </c>
      <c r="AB2676" s="664">
        <v>90.765645538404002</v>
      </c>
      <c r="AC2676" s="665">
        <f t="shared" si="8263"/>
        <v>90.765645538404002</v>
      </c>
      <c r="AD2676" s="665">
        <f t="shared" si="8264"/>
        <v>0</v>
      </c>
      <c r="AE2676" s="665">
        <f>IF((SUMIF($J$7:$J$1048576,J2676,$U$7:$U$1048576))&gt;(SUMIF($J$7:$J$1048576,J2676,$T$7:$T$1048576)),AD2676,(IF(O2676="cpv",(U2676*S2676),(U2676*S2676/1000))))</f>
        <v>0</v>
      </c>
      <c r="AF2676" s="690">
        <f t="shared" si="8265"/>
        <v>0</v>
      </c>
      <c r="AG2676" s="690">
        <v>0</v>
      </c>
      <c r="AH2676" s="690">
        <f t="shared" si="8266"/>
        <v>-90.765645538404002</v>
      </c>
      <c r="AI2676" s="692" t="e">
        <f t="shared" si="8267"/>
        <v>#DIV/0!</v>
      </c>
      <c r="AK2676"/>
    </row>
    <row r="2677" spans="1:37" hidden="1" x14ac:dyDescent="0.25">
      <c r="A2677" s="691" t="s">
        <v>4157</v>
      </c>
      <c r="B2677" s="682">
        <v>2016</v>
      </c>
      <c r="C2677" s="682">
        <v>11</v>
      </c>
      <c r="D2677" s="683" t="s">
        <v>2960</v>
      </c>
      <c r="E2677" s="684">
        <v>42691</v>
      </c>
      <c r="F2677" s="684">
        <v>42704</v>
      </c>
      <c r="G2677" s="685">
        <f t="shared" ca="1" si="8256"/>
        <v>0</v>
      </c>
      <c r="H2677" s="681" t="s">
        <v>84</v>
      </c>
      <c r="I2677" s="681" t="s">
        <v>170</v>
      </c>
      <c r="J2677" s="681" t="s">
        <v>3753</v>
      </c>
      <c r="K2677" s="686" t="str">
        <f t="shared" ca="1" si="8257"/>
        <v>Completed</v>
      </c>
      <c r="L2677" s="682" t="s">
        <v>2943</v>
      </c>
      <c r="M2677" s="682" t="s">
        <v>58</v>
      </c>
      <c r="N2677" s="682" t="s">
        <v>59</v>
      </c>
      <c r="O2677" s="682" t="s">
        <v>60</v>
      </c>
      <c r="P2677" s="682" t="s">
        <v>61</v>
      </c>
      <c r="Q2677" s="682" t="s">
        <v>62</v>
      </c>
      <c r="R2677" s="687">
        <v>0</v>
      </c>
      <c r="S2677" s="687">
        <v>2</v>
      </c>
      <c r="T2677" s="688">
        <v>0</v>
      </c>
      <c r="U2677" s="688">
        <v>0</v>
      </c>
      <c r="V2677" s="686">
        <v>0</v>
      </c>
      <c r="W2677" s="686">
        <v>0</v>
      </c>
      <c r="X2677" s="688"/>
      <c r="Y2677" s="689" t="e">
        <f t="shared" si="8260"/>
        <v>#DIV/0!</v>
      </c>
      <c r="Z2677" s="690" t="e">
        <f t="shared" si="8261"/>
        <v>#DIV/0!</v>
      </c>
      <c r="AA2677" s="665">
        <f t="shared" si="8262"/>
        <v>0</v>
      </c>
      <c r="AB2677" s="664">
        <v>13.589900726156404</v>
      </c>
      <c r="AC2677" s="665">
        <f t="shared" si="8263"/>
        <v>13.589900726156404</v>
      </c>
      <c r="AD2677" s="665">
        <f t="shared" si="8264"/>
        <v>0</v>
      </c>
      <c r="AE2677" s="665">
        <v>0</v>
      </c>
      <c r="AF2677" s="690">
        <f t="shared" si="8265"/>
        <v>0</v>
      </c>
      <c r="AG2677" s="690">
        <v>0</v>
      </c>
      <c r="AH2677" s="690">
        <f t="shared" si="8266"/>
        <v>-13.589900726156404</v>
      </c>
      <c r="AI2677" s="692" t="e">
        <f t="shared" si="8267"/>
        <v>#DIV/0!</v>
      </c>
      <c r="AK2677"/>
    </row>
    <row r="2678" spans="1:37" hidden="1" x14ac:dyDescent="0.25">
      <c r="A2678" s="691" t="s">
        <v>4158</v>
      </c>
      <c r="B2678" s="682">
        <v>2016</v>
      </c>
      <c r="C2678" s="682">
        <v>11</v>
      </c>
      <c r="D2678" s="683" t="s">
        <v>2960</v>
      </c>
      <c r="E2678" s="684">
        <v>42691</v>
      </c>
      <c r="F2678" s="684">
        <v>42704</v>
      </c>
      <c r="G2678" s="685">
        <f t="shared" ca="1" si="8256"/>
        <v>0</v>
      </c>
      <c r="H2678" s="681" t="s">
        <v>84</v>
      </c>
      <c r="I2678" s="681" t="s">
        <v>170</v>
      </c>
      <c r="J2678" s="681" t="s">
        <v>3753</v>
      </c>
      <c r="K2678" s="686" t="str">
        <f t="shared" ca="1" si="8257"/>
        <v>Completed</v>
      </c>
      <c r="L2678" s="682" t="s">
        <v>2917</v>
      </c>
      <c r="M2678" s="682" t="s">
        <v>58</v>
      </c>
      <c r="N2678" s="682" t="s">
        <v>59</v>
      </c>
      <c r="O2678" s="682" t="s">
        <v>60</v>
      </c>
      <c r="P2678" s="682" t="s">
        <v>61</v>
      </c>
      <c r="Q2678" s="682" t="s">
        <v>62</v>
      </c>
      <c r="R2678" s="687">
        <v>0</v>
      </c>
      <c r="S2678" s="687">
        <v>2</v>
      </c>
      <c r="T2678" s="688">
        <v>0</v>
      </c>
      <c r="U2678" s="688">
        <v>0</v>
      </c>
      <c r="V2678" s="686">
        <v>0</v>
      </c>
      <c r="W2678" s="686">
        <v>0</v>
      </c>
      <c r="X2678" s="688"/>
      <c r="Y2678" s="689" t="e">
        <f t="shared" si="8260"/>
        <v>#DIV/0!</v>
      </c>
      <c r="Z2678" s="690" t="e">
        <f t="shared" si="8261"/>
        <v>#DIV/0!</v>
      </c>
      <c r="AA2678" s="665">
        <f t="shared" si="8262"/>
        <v>0</v>
      </c>
      <c r="AB2678" s="664">
        <v>9.3215056224315003</v>
      </c>
      <c r="AC2678" s="665">
        <f t="shared" si="8263"/>
        <v>9.3215056224315003</v>
      </c>
      <c r="AD2678" s="665">
        <f t="shared" si="8264"/>
        <v>0</v>
      </c>
      <c r="AE2678" s="665">
        <v>0</v>
      </c>
      <c r="AF2678" s="690">
        <f t="shared" si="8265"/>
        <v>0</v>
      </c>
      <c r="AG2678" s="690">
        <v>0</v>
      </c>
      <c r="AH2678" s="690">
        <f t="shared" si="8266"/>
        <v>-9.3215056224315003</v>
      </c>
      <c r="AI2678" s="692" t="e">
        <f t="shared" si="8267"/>
        <v>#DIV/0!</v>
      </c>
      <c r="AK2678"/>
    </row>
    <row r="2679" spans="1:37" hidden="1" x14ac:dyDescent="0.25">
      <c r="A2679" s="691" t="s">
        <v>4159</v>
      </c>
      <c r="B2679" s="682">
        <v>2016</v>
      </c>
      <c r="C2679" s="682">
        <v>11</v>
      </c>
      <c r="D2679" s="683" t="s">
        <v>2960</v>
      </c>
      <c r="E2679" s="684">
        <v>42691</v>
      </c>
      <c r="F2679" s="684">
        <v>42704</v>
      </c>
      <c r="G2679" s="685">
        <f t="shared" ca="1" si="8219"/>
        <v>0</v>
      </c>
      <c r="H2679" s="681" t="s">
        <v>84</v>
      </c>
      <c r="I2679" s="681" t="s">
        <v>170</v>
      </c>
      <c r="J2679" s="681" t="s">
        <v>3753</v>
      </c>
      <c r="K2679" s="686" t="str">
        <f t="shared" ca="1" si="8220"/>
        <v>Completed</v>
      </c>
      <c r="L2679" s="682" t="s">
        <v>2914</v>
      </c>
      <c r="M2679" s="682" t="s">
        <v>58</v>
      </c>
      <c r="N2679" s="682" t="s">
        <v>59</v>
      </c>
      <c r="O2679" s="682" t="s">
        <v>60</v>
      </c>
      <c r="P2679" s="682" t="s">
        <v>61</v>
      </c>
      <c r="Q2679" s="682" t="s">
        <v>62</v>
      </c>
      <c r="R2679" s="687">
        <v>0</v>
      </c>
      <c r="S2679" s="687">
        <v>2</v>
      </c>
      <c r="T2679" s="688">
        <v>0</v>
      </c>
      <c r="U2679" s="688">
        <v>0</v>
      </c>
      <c r="V2679" s="686">
        <v>0</v>
      </c>
      <c r="W2679" s="686">
        <v>0</v>
      </c>
      <c r="X2679" s="688"/>
      <c r="Y2679" s="689" t="e">
        <f t="shared" si="8223"/>
        <v>#DIV/0!</v>
      </c>
      <c r="Z2679" s="690" t="e">
        <f t="shared" si="8224"/>
        <v>#DIV/0!</v>
      </c>
      <c r="AA2679" s="665">
        <f t="shared" si="8225"/>
        <v>0</v>
      </c>
      <c r="AB2679" s="664">
        <v>58.25941014019687</v>
      </c>
      <c r="AC2679" s="665">
        <f t="shared" si="8227"/>
        <v>58.25941014019687</v>
      </c>
      <c r="AD2679" s="665">
        <f t="shared" si="8228"/>
        <v>0</v>
      </c>
      <c r="AE2679" s="665">
        <v>0</v>
      </c>
      <c r="AF2679" s="690">
        <f t="shared" si="8229"/>
        <v>0</v>
      </c>
      <c r="AG2679" s="690">
        <v>0</v>
      </c>
      <c r="AH2679" s="690">
        <f t="shared" si="8230"/>
        <v>-58.25941014019687</v>
      </c>
      <c r="AI2679" s="692" t="e">
        <f t="shared" si="8231"/>
        <v>#DIV/0!</v>
      </c>
      <c r="AK2679"/>
    </row>
    <row r="2680" spans="1:37" ht="15.75" hidden="1" thickBot="1" x14ac:dyDescent="0.3">
      <c r="A2680" s="693" t="s">
        <v>4039</v>
      </c>
      <c r="B2680" s="694">
        <v>2016</v>
      </c>
      <c r="C2680" s="694">
        <v>11</v>
      </c>
      <c r="D2680" s="695" t="s">
        <v>2960</v>
      </c>
      <c r="E2680" s="663">
        <v>42691</v>
      </c>
      <c r="F2680" s="663">
        <v>42704</v>
      </c>
      <c r="G2680" s="696">
        <f t="shared" ca="1" si="8219"/>
        <v>0</v>
      </c>
      <c r="H2680" s="697" t="s">
        <v>84</v>
      </c>
      <c r="I2680" s="697" t="s">
        <v>170</v>
      </c>
      <c r="J2680" s="697" t="s">
        <v>3752</v>
      </c>
      <c r="K2680" s="698" t="str">
        <f t="shared" ca="1" si="8220"/>
        <v>Completed</v>
      </c>
      <c r="L2680" s="694" t="s">
        <v>2386</v>
      </c>
      <c r="M2680" s="694" t="s">
        <v>58</v>
      </c>
      <c r="N2680" s="694" t="s">
        <v>306</v>
      </c>
      <c r="O2680" s="694" t="s">
        <v>60</v>
      </c>
      <c r="P2680" s="694" t="s">
        <v>61</v>
      </c>
      <c r="Q2680" s="694" t="s">
        <v>62</v>
      </c>
      <c r="R2680" s="699">
        <v>1</v>
      </c>
      <c r="S2680" s="699">
        <v>5</v>
      </c>
      <c r="T2680" s="700">
        <v>1300000</v>
      </c>
      <c r="U2680" s="700">
        <v>1023955</v>
      </c>
      <c r="V2680" s="698">
        <f t="shared" si="8221"/>
        <v>276045</v>
      </c>
      <c r="W2680" s="698">
        <f t="shared" si="8222"/>
        <v>1023955</v>
      </c>
      <c r="X2680" s="700">
        <v>0</v>
      </c>
      <c r="Y2680" s="701">
        <f t="shared" si="8223"/>
        <v>0</v>
      </c>
      <c r="Z2680" s="702" t="e">
        <f t="shared" si="8224"/>
        <v>#DIV/0!</v>
      </c>
      <c r="AA2680" s="667">
        <f t="shared" si="8225"/>
        <v>1300</v>
      </c>
      <c r="AB2680" s="666">
        <v>500</v>
      </c>
      <c r="AC2680" s="667">
        <f t="shared" si="8227"/>
        <v>-800</v>
      </c>
      <c r="AD2680" s="667">
        <f t="shared" si="8228"/>
        <v>6500</v>
      </c>
      <c r="AE2680" s="294">
        <f>IF((SUMIF($J$7:$J$1048576,J2680,$U$7:$U$1048576))&gt;(SUMIF($J$7:$J$1048576,J2680,$T$7:$T$1048576)),AD2680,(IF(O2680="cpv",(U2680*S2680),(U2680*S2680/1000))))</f>
        <v>5119.7749999999996</v>
      </c>
      <c r="AF2680" s="702">
        <f t="shared" si="8229"/>
        <v>-1380.2250000000004</v>
      </c>
      <c r="AG2680" s="702">
        <v>0</v>
      </c>
      <c r="AH2680" s="702">
        <f t="shared" si="8230"/>
        <v>4619.7749999999996</v>
      </c>
      <c r="AI2680" s="703">
        <f t="shared" si="8231"/>
        <v>0.90233945827697504</v>
      </c>
      <c r="AK2680"/>
    </row>
    <row r="2681" spans="1:37" hidden="1" x14ac:dyDescent="0.25">
      <c r="A2681" s="605" t="s">
        <v>3732</v>
      </c>
      <c r="B2681" s="601">
        <v>2016</v>
      </c>
      <c r="C2681" s="601">
        <v>11</v>
      </c>
      <c r="D2681" s="602" t="s">
        <v>2960</v>
      </c>
      <c r="E2681" s="603">
        <v>42691</v>
      </c>
      <c r="F2681" s="603">
        <v>42735</v>
      </c>
      <c r="G2681" s="604">
        <f t="shared" ca="1" si="8219"/>
        <v>0</v>
      </c>
      <c r="H2681" s="605" t="s">
        <v>54</v>
      </c>
      <c r="I2681" s="605" t="s">
        <v>140</v>
      </c>
      <c r="J2681" s="605" t="s">
        <v>3751</v>
      </c>
      <c r="K2681" s="606" t="str">
        <f t="shared" ca="1" si="8220"/>
        <v>Completed</v>
      </c>
      <c r="L2681" s="601" t="s">
        <v>1773</v>
      </c>
      <c r="M2681" s="601" t="s">
        <v>58</v>
      </c>
      <c r="N2681" s="601" t="s">
        <v>59</v>
      </c>
      <c r="O2681" s="601" t="s">
        <v>60</v>
      </c>
      <c r="P2681" s="601" t="s">
        <v>61</v>
      </c>
      <c r="Q2681" s="601" t="s">
        <v>62</v>
      </c>
      <c r="R2681" s="607">
        <v>0.35</v>
      </c>
      <c r="S2681" s="607">
        <v>1</v>
      </c>
      <c r="T2681" s="608">
        <v>1500000</v>
      </c>
      <c r="U2681" s="608">
        <v>1500026</v>
      </c>
      <c r="V2681" s="606">
        <f t="shared" si="8221"/>
        <v>0</v>
      </c>
      <c r="W2681" s="606">
        <f t="shared" si="8222"/>
        <v>1500000</v>
      </c>
      <c r="X2681" s="608">
        <v>7963</v>
      </c>
      <c r="Y2681" s="609">
        <f t="shared" si="8223"/>
        <v>5.3085746513727092E-3</v>
      </c>
      <c r="Z2681" s="610">
        <f t="shared" si="8224"/>
        <v>0.18837121687806102</v>
      </c>
      <c r="AA2681" s="611">
        <f t="shared" si="8225"/>
        <v>525</v>
      </c>
      <c r="AB2681" s="612">
        <f t="shared" si="8226"/>
        <v>525</v>
      </c>
      <c r="AC2681" s="611">
        <f t="shared" si="8227"/>
        <v>0</v>
      </c>
      <c r="AD2681" s="611">
        <f t="shared" si="8228"/>
        <v>1500</v>
      </c>
      <c r="AE2681" s="611">
        <f>IF((SUMIF($J$7:$J$1048576,J2681,$U$7:$U$1048576))&gt;(SUMIF($J$7:$J$1048576,J2681,$T$7:$T$1048576)),AD2681,(IF(O2681="cpv",(U2681*S2681),(U2681*S2681/1000))))</f>
        <v>1500</v>
      </c>
      <c r="AF2681" s="610">
        <f t="shared" si="8229"/>
        <v>0</v>
      </c>
      <c r="AG2681" s="610">
        <v>0</v>
      </c>
      <c r="AH2681" s="610">
        <f t="shared" si="8230"/>
        <v>975</v>
      </c>
      <c r="AI2681" s="656">
        <f t="shared" si="8231"/>
        <v>0.65</v>
      </c>
      <c r="AK2681"/>
    </row>
    <row r="2682" spans="1:37" ht="15.75" hidden="1" thickBot="1" x14ac:dyDescent="0.3">
      <c r="A2682" s="633" t="s">
        <v>3733</v>
      </c>
      <c r="B2682" s="629">
        <v>2016</v>
      </c>
      <c r="C2682" s="629">
        <v>11</v>
      </c>
      <c r="D2682" s="630" t="s">
        <v>2960</v>
      </c>
      <c r="E2682" s="631">
        <v>42691</v>
      </c>
      <c r="F2682" s="631">
        <v>42735</v>
      </c>
      <c r="G2682" s="632">
        <f t="shared" ca="1" si="8219"/>
        <v>0</v>
      </c>
      <c r="H2682" s="633" t="s">
        <v>54</v>
      </c>
      <c r="I2682" s="633" t="s">
        <v>140</v>
      </c>
      <c r="J2682" s="633" t="s">
        <v>3751</v>
      </c>
      <c r="K2682" s="634" t="str">
        <f t="shared" ca="1" si="8220"/>
        <v>Completed</v>
      </c>
      <c r="L2682" s="629" t="s">
        <v>2120</v>
      </c>
      <c r="M2682" s="629" t="s">
        <v>58</v>
      </c>
      <c r="N2682" s="629" t="s">
        <v>59</v>
      </c>
      <c r="O2682" s="629" t="s">
        <v>60</v>
      </c>
      <c r="P2682" s="629" t="s">
        <v>61</v>
      </c>
      <c r="Q2682" s="629" t="s">
        <v>62</v>
      </c>
      <c r="R2682" s="635">
        <v>0.25</v>
      </c>
      <c r="S2682" s="635">
        <v>1</v>
      </c>
      <c r="T2682" s="636">
        <v>1000000</v>
      </c>
      <c r="U2682" s="636">
        <v>1000752</v>
      </c>
      <c r="V2682" s="634">
        <f t="shared" si="8221"/>
        <v>0</v>
      </c>
      <c r="W2682" s="634">
        <f t="shared" si="8222"/>
        <v>1000000</v>
      </c>
      <c r="X2682" s="636">
        <v>163</v>
      </c>
      <c r="Y2682" s="637">
        <f t="shared" si="8223"/>
        <v>1.6287751610788686E-4</v>
      </c>
      <c r="Z2682" s="638">
        <f t="shared" si="8224"/>
        <v>6.1349693251533743</v>
      </c>
      <c r="AA2682" s="639">
        <f t="shared" si="8225"/>
        <v>250</v>
      </c>
      <c r="AB2682" s="640">
        <f t="shared" si="8226"/>
        <v>250</v>
      </c>
      <c r="AC2682" s="639">
        <f t="shared" si="8227"/>
        <v>0</v>
      </c>
      <c r="AD2682" s="639">
        <f t="shared" si="8228"/>
        <v>1000</v>
      </c>
      <c r="AE2682" s="639">
        <f>IF((SUMIF($J$7:$J$1048576,J2682,$U$7:$U$1048576))&gt;(SUMIF($J$7:$J$1048576,J2682,$T$7:$T$1048576)),AD2682,(IF(O2682="cpv",(U2682*S2682),(U2682*S2682/1000))))</f>
        <v>1000</v>
      </c>
      <c r="AF2682" s="638">
        <f t="shared" si="8229"/>
        <v>0</v>
      </c>
      <c r="AG2682" s="638">
        <v>0</v>
      </c>
      <c r="AH2682" s="638">
        <f t="shared" si="8230"/>
        <v>750</v>
      </c>
      <c r="AI2682" s="659">
        <f t="shared" si="8231"/>
        <v>0.75</v>
      </c>
      <c r="AK2682"/>
    </row>
    <row r="2683" spans="1:37" hidden="1" x14ac:dyDescent="0.25">
      <c r="A2683" s="605" t="s">
        <v>3734</v>
      </c>
      <c r="B2683" s="601">
        <v>2016</v>
      </c>
      <c r="C2683" s="601">
        <v>11</v>
      </c>
      <c r="D2683" s="602" t="s">
        <v>2960</v>
      </c>
      <c r="E2683" s="603">
        <v>42691</v>
      </c>
      <c r="F2683" s="603">
        <v>42704</v>
      </c>
      <c r="G2683" s="604">
        <f t="shared" ca="1" si="8219"/>
        <v>0</v>
      </c>
      <c r="H2683" s="605" t="s">
        <v>54</v>
      </c>
      <c r="I2683" s="605" t="s">
        <v>55</v>
      </c>
      <c r="J2683" s="605" t="s">
        <v>3750</v>
      </c>
      <c r="K2683" s="606" t="str">
        <f t="shared" ca="1" si="8220"/>
        <v>Completed</v>
      </c>
      <c r="L2683" s="601" t="s">
        <v>2592</v>
      </c>
      <c r="M2683" s="601" t="s">
        <v>58</v>
      </c>
      <c r="N2683" s="601" t="s">
        <v>108</v>
      </c>
      <c r="O2683" s="601" t="s">
        <v>109</v>
      </c>
      <c r="P2683" s="601" t="s">
        <v>100</v>
      </c>
      <c r="Q2683" s="601" t="s">
        <v>101</v>
      </c>
      <c r="R2683" s="607">
        <v>0.01</v>
      </c>
      <c r="S2683" s="607">
        <v>0.04</v>
      </c>
      <c r="T2683" s="608">
        <v>90000</v>
      </c>
      <c r="U2683" s="608">
        <v>97409</v>
      </c>
      <c r="V2683" s="606">
        <f t="shared" si="8221"/>
        <v>0</v>
      </c>
      <c r="W2683" s="606">
        <f t="shared" si="8222"/>
        <v>90000</v>
      </c>
      <c r="X2683" s="608">
        <v>4289</v>
      </c>
      <c r="Y2683" s="609">
        <f t="shared" si="8223"/>
        <v>4.4030839039513804E-2</v>
      </c>
      <c r="Z2683" s="610">
        <f t="shared" si="8224"/>
        <v>0.47400326416414085</v>
      </c>
      <c r="AA2683" s="611">
        <f t="shared" si="8225"/>
        <v>900</v>
      </c>
      <c r="AB2683" s="612">
        <f t="shared" si="8226"/>
        <v>900</v>
      </c>
      <c r="AC2683" s="611">
        <f t="shared" si="8227"/>
        <v>0</v>
      </c>
      <c r="AD2683" s="611">
        <f t="shared" si="8228"/>
        <v>3600</v>
      </c>
      <c r="AE2683" s="611">
        <v>2033</v>
      </c>
      <c r="AF2683" s="610">
        <f t="shared" si="8229"/>
        <v>-1567</v>
      </c>
      <c r="AG2683" s="610">
        <v>0</v>
      </c>
      <c r="AH2683" s="610">
        <f t="shared" si="8230"/>
        <v>1133</v>
      </c>
      <c r="AI2683" s="656">
        <f t="shared" si="8231"/>
        <v>0.5573044761436301</v>
      </c>
      <c r="AK2683"/>
    </row>
    <row r="2684" spans="1:37" hidden="1" x14ac:dyDescent="0.25">
      <c r="A2684" s="605" t="s">
        <v>3735</v>
      </c>
      <c r="B2684" s="601">
        <v>2016</v>
      </c>
      <c r="C2684" s="601">
        <v>11</v>
      </c>
      <c r="D2684" s="602" t="s">
        <v>2960</v>
      </c>
      <c r="E2684" s="603">
        <v>42691</v>
      </c>
      <c r="F2684" s="603">
        <v>42704</v>
      </c>
      <c r="G2684" s="604">
        <f t="shared" ca="1" si="8219"/>
        <v>0</v>
      </c>
      <c r="H2684" s="605" t="s">
        <v>54</v>
      </c>
      <c r="I2684" s="605" t="s">
        <v>55</v>
      </c>
      <c r="J2684" s="605" t="s">
        <v>3750</v>
      </c>
      <c r="K2684" s="606" t="str">
        <f t="shared" ca="1" si="8220"/>
        <v>Completed</v>
      </c>
      <c r="L2684" s="601" t="s">
        <v>2135</v>
      </c>
      <c r="M2684" s="601" t="s">
        <v>58</v>
      </c>
      <c r="N2684" s="601" t="s">
        <v>108</v>
      </c>
      <c r="O2684" s="601" t="s">
        <v>109</v>
      </c>
      <c r="P2684" s="601" t="s">
        <v>100</v>
      </c>
      <c r="Q2684" s="601" t="s">
        <v>101</v>
      </c>
      <c r="R2684" s="607">
        <v>0.01</v>
      </c>
      <c r="S2684" s="607">
        <v>0.04</v>
      </c>
      <c r="T2684" s="608">
        <v>60000</v>
      </c>
      <c r="U2684" s="608">
        <v>60017</v>
      </c>
      <c r="V2684" s="606">
        <f t="shared" si="8221"/>
        <v>0</v>
      </c>
      <c r="W2684" s="606">
        <f t="shared" si="8222"/>
        <v>60000</v>
      </c>
      <c r="X2684" s="608">
        <v>9176</v>
      </c>
      <c r="Y2684" s="609">
        <f t="shared" si="8223"/>
        <v>0.15289001449589282</v>
      </c>
      <c r="Z2684" s="610">
        <f t="shared" si="8224"/>
        <v>0.15257192676547515</v>
      </c>
      <c r="AA2684" s="611">
        <f t="shared" si="8225"/>
        <v>600</v>
      </c>
      <c r="AB2684" s="612">
        <f t="shared" si="8226"/>
        <v>600</v>
      </c>
      <c r="AC2684" s="611">
        <f t="shared" si="8227"/>
        <v>0</v>
      </c>
      <c r="AD2684" s="611">
        <f t="shared" si="8228"/>
        <v>2400</v>
      </c>
      <c r="AE2684" s="611">
        <v>1400</v>
      </c>
      <c r="AF2684" s="610">
        <f t="shared" si="8229"/>
        <v>-1000</v>
      </c>
      <c r="AG2684" s="610">
        <v>0</v>
      </c>
      <c r="AH2684" s="610">
        <f t="shared" si="8230"/>
        <v>800</v>
      </c>
      <c r="AI2684" s="656">
        <f t="shared" si="8231"/>
        <v>0.5714285714285714</v>
      </c>
      <c r="AK2684"/>
    </row>
    <row r="2685" spans="1:37" hidden="1" x14ac:dyDescent="0.25">
      <c r="A2685" s="619" t="s">
        <v>3736</v>
      </c>
      <c r="B2685" s="615">
        <v>2016</v>
      </c>
      <c r="C2685" s="615">
        <v>11</v>
      </c>
      <c r="D2685" s="616" t="s">
        <v>2960</v>
      </c>
      <c r="E2685" s="617">
        <v>42691</v>
      </c>
      <c r="F2685" s="617">
        <v>42704</v>
      </c>
      <c r="G2685" s="618">
        <f t="shared" ca="1" si="8219"/>
        <v>0</v>
      </c>
      <c r="H2685" s="619" t="s">
        <v>54</v>
      </c>
      <c r="I2685" s="619" t="s">
        <v>55</v>
      </c>
      <c r="J2685" s="619" t="s">
        <v>3750</v>
      </c>
      <c r="K2685" s="620" t="str">
        <f t="shared" ca="1" si="8220"/>
        <v>Completed</v>
      </c>
      <c r="L2685" s="615" t="s">
        <v>77</v>
      </c>
      <c r="M2685" s="615" t="s">
        <v>58</v>
      </c>
      <c r="N2685" s="615" t="s">
        <v>108</v>
      </c>
      <c r="O2685" s="615" t="s">
        <v>109</v>
      </c>
      <c r="P2685" s="615" t="s">
        <v>100</v>
      </c>
      <c r="Q2685" s="615" t="s">
        <v>101</v>
      </c>
      <c r="R2685" s="621">
        <v>1.4999999999999999E-2</v>
      </c>
      <c r="S2685" s="621">
        <v>0.04</v>
      </c>
      <c r="T2685" s="622">
        <v>30000</v>
      </c>
      <c r="U2685" s="622">
        <v>30002</v>
      </c>
      <c r="V2685" s="620">
        <f t="shared" si="8221"/>
        <v>0</v>
      </c>
      <c r="W2685" s="620">
        <f t="shared" si="8222"/>
        <v>30000</v>
      </c>
      <c r="X2685" s="622">
        <v>5371</v>
      </c>
      <c r="Y2685" s="623">
        <f t="shared" si="8223"/>
        <v>0.17902139857342844</v>
      </c>
      <c r="Z2685" s="624">
        <f t="shared" si="8224"/>
        <v>0.1861850679575498</v>
      </c>
      <c r="AA2685" s="625">
        <f t="shared" si="8225"/>
        <v>450</v>
      </c>
      <c r="AB2685" s="626">
        <f t="shared" si="8226"/>
        <v>450</v>
      </c>
      <c r="AC2685" s="625">
        <f t="shared" si="8227"/>
        <v>0</v>
      </c>
      <c r="AD2685" s="625">
        <f t="shared" si="8228"/>
        <v>1200</v>
      </c>
      <c r="AE2685" s="625">
        <v>1000</v>
      </c>
      <c r="AF2685" s="624">
        <f t="shared" si="8229"/>
        <v>-200</v>
      </c>
      <c r="AG2685" s="624">
        <v>0</v>
      </c>
      <c r="AH2685" s="624">
        <f t="shared" si="8230"/>
        <v>550</v>
      </c>
      <c r="AI2685" s="657">
        <f t="shared" si="8231"/>
        <v>0.55000000000000004</v>
      </c>
      <c r="AK2685"/>
    </row>
    <row r="2686" spans="1:37" hidden="1" x14ac:dyDescent="0.25">
      <c r="A2686" s="591" t="s">
        <v>3737</v>
      </c>
      <c r="B2686" s="587">
        <v>2016</v>
      </c>
      <c r="C2686" s="587">
        <v>11</v>
      </c>
      <c r="D2686" s="588" t="s">
        <v>2960</v>
      </c>
      <c r="E2686" s="589">
        <v>42692</v>
      </c>
      <c r="F2686" s="589">
        <v>42704</v>
      </c>
      <c r="G2686" s="590">
        <f t="shared" ca="1" si="8219"/>
        <v>0</v>
      </c>
      <c r="H2686" s="591" t="s">
        <v>54</v>
      </c>
      <c r="I2686" s="591" t="s">
        <v>55</v>
      </c>
      <c r="J2686" s="591" t="s">
        <v>3749</v>
      </c>
      <c r="K2686" s="592" t="str">
        <f t="shared" ca="1" si="8220"/>
        <v>Completed</v>
      </c>
      <c r="L2686" s="587" t="s">
        <v>2592</v>
      </c>
      <c r="M2686" s="587" t="s">
        <v>58</v>
      </c>
      <c r="N2686" s="587" t="s">
        <v>108</v>
      </c>
      <c r="O2686" s="587" t="s">
        <v>109</v>
      </c>
      <c r="P2686" s="587" t="s">
        <v>100</v>
      </c>
      <c r="Q2686" s="587" t="s">
        <v>101</v>
      </c>
      <c r="R2686" s="593">
        <v>0.01</v>
      </c>
      <c r="S2686" s="593">
        <v>0.04</v>
      </c>
      <c r="T2686" s="594">
        <v>60000</v>
      </c>
      <c r="U2686" s="594">
        <v>64480</v>
      </c>
      <c r="V2686" s="592">
        <f t="shared" si="8221"/>
        <v>0</v>
      </c>
      <c r="W2686" s="592">
        <f t="shared" si="8222"/>
        <v>60000</v>
      </c>
      <c r="X2686" s="594">
        <v>3090</v>
      </c>
      <c r="Y2686" s="595">
        <f t="shared" si="8223"/>
        <v>4.7921836228287842E-2</v>
      </c>
      <c r="Z2686" s="596">
        <f t="shared" si="8224"/>
        <v>0.32362459546925565</v>
      </c>
      <c r="AA2686" s="597">
        <f t="shared" si="8225"/>
        <v>600</v>
      </c>
      <c r="AB2686" s="598">
        <f t="shared" si="8226"/>
        <v>600</v>
      </c>
      <c r="AC2686" s="597">
        <f t="shared" si="8227"/>
        <v>0</v>
      </c>
      <c r="AD2686" s="597">
        <f t="shared" si="8228"/>
        <v>2400</v>
      </c>
      <c r="AE2686" s="597">
        <v>1000</v>
      </c>
      <c r="AF2686" s="596">
        <f t="shared" si="8229"/>
        <v>-1400</v>
      </c>
      <c r="AG2686" s="596">
        <v>0</v>
      </c>
      <c r="AH2686" s="596">
        <f t="shared" si="8230"/>
        <v>400</v>
      </c>
      <c r="AI2686" s="658">
        <f t="shared" si="8231"/>
        <v>0.4</v>
      </c>
      <c r="AK2686"/>
    </row>
    <row r="2687" spans="1:37" hidden="1" x14ac:dyDescent="0.25">
      <c r="A2687" s="605" t="s">
        <v>3738</v>
      </c>
      <c r="B2687" s="601">
        <v>2016</v>
      </c>
      <c r="C2687" s="601">
        <v>11</v>
      </c>
      <c r="D2687" s="602" t="s">
        <v>2960</v>
      </c>
      <c r="E2687" s="603">
        <v>42692</v>
      </c>
      <c r="F2687" s="603">
        <v>42704</v>
      </c>
      <c r="G2687" s="604">
        <f t="shared" ca="1" si="8219"/>
        <v>0</v>
      </c>
      <c r="H2687" s="605" t="s">
        <v>54</v>
      </c>
      <c r="I2687" s="605" t="s">
        <v>55</v>
      </c>
      <c r="J2687" s="605" t="s">
        <v>3749</v>
      </c>
      <c r="K2687" s="606" t="str">
        <f t="shared" ca="1" si="8220"/>
        <v>Completed</v>
      </c>
      <c r="L2687" s="601" t="s">
        <v>2135</v>
      </c>
      <c r="M2687" s="601" t="s">
        <v>58</v>
      </c>
      <c r="N2687" s="601" t="s">
        <v>108</v>
      </c>
      <c r="O2687" s="601" t="s">
        <v>109</v>
      </c>
      <c r="P2687" s="601" t="s">
        <v>100</v>
      </c>
      <c r="Q2687" s="601" t="s">
        <v>101</v>
      </c>
      <c r="R2687" s="607">
        <v>0.01</v>
      </c>
      <c r="S2687" s="607">
        <v>0.04</v>
      </c>
      <c r="T2687" s="608">
        <v>90000</v>
      </c>
      <c r="U2687" s="608">
        <v>90009</v>
      </c>
      <c r="V2687" s="606">
        <f t="shared" si="8221"/>
        <v>0</v>
      </c>
      <c r="W2687" s="606">
        <f t="shared" si="8222"/>
        <v>90000</v>
      </c>
      <c r="X2687" s="608">
        <v>11242</v>
      </c>
      <c r="Y2687" s="609">
        <f t="shared" si="8223"/>
        <v>0.12489862124898621</v>
      </c>
      <c r="Z2687" s="610">
        <f t="shared" si="8224"/>
        <v>0.17790428749332859</v>
      </c>
      <c r="AA2687" s="611">
        <f t="shared" si="8225"/>
        <v>900</v>
      </c>
      <c r="AB2687" s="612">
        <f t="shared" si="8226"/>
        <v>900</v>
      </c>
      <c r="AC2687" s="611">
        <f t="shared" si="8227"/>
        <v>0</v>
      </c>
      <c r="AD2687" s="611">
        <f t="shared" si="8228"/>
        <v>3600</v>
      </c>
      <c r="AE2687" s="611">
        <v>2000</v>
      </c>
      <c r="AF2687" s="610">
        <f t="shared" si="8229"/>
        <v>-1600</v>
      </c>
      <c r="AG2687" s="610">
        <v>0</v>
      </c>
      <c r="AH2687" s="610">
        <f t="shared" si="8230"/>
        <v>1100</v>
      </c>
      <c r="AI2687" s="656">
        <f t="shared" si="8231"/>
        <v>0.55000000000000004</v>
      </c>
      <c r="AK2687"/>
    </row>
    <row r="2688" spans="1:37" ht="15.75" hidden="1" thickBot="1" x14ac:dyDescent="0.3">
      <c r="A2688" s="633" t="s">
        <v>3739</v>
      </c>
      <c r="B2688" s="629">
        <v>2016</v>
      </c>
      <c r="C2688" s="629">
        <v>11</v>
      </c>
      <c r="D2688" s="630" t="s">
        <v>2960</v>
      </c>
      <c r="E2688" s="631">
        <v>42692</v>
      </c>
      <c r="F2688" s="631">
        <v>42704</v>
      </c>
      <c r="G2688" s="632">
        <f t="shared" ca="1" si="8219"/>
        <v>0</v>
      </c>
      <c r="H2688" s="633" t="s">
        <v>54</v>
      </c>
      <c r="I2688" s="633" t="s">
        <v>55</v>
      </c>
      <c r="J2688" s="633" t="s">
        <v>3749</v>
      </c>
      <c r="K2688" s="634" t="str">
        <f t="shared" ca="1" si="8220"/>
        <v>Completed</v>
      </c>
      <c r="L2688" s="629" t="s">
        <v>92</v>
      </c>
      <c r="M2688" s="629" t="s">
        <v>58</v>
      </c>
      <c r="N2688" s="629" t="s">
        <v>108</v>
      </c>
      <c r="O2688" s="629" t="s">
        <v>109</v>
      </c>
      <c r="P2688" s="629" t="s">
        <v>100</v>
      </c>
      <c r="Q2688" s="629" t="s">
        <v>101</v>
      </c>
      <c r="R2688" s="635">
        <v>1.2E-2</v>
      </c>
      <c r="S2688" s="635">
        <v>0.04</v>
      </c>
      <c r="T2688" s="636">
        <v>35000</v>
      </c>
      <c r="U2688" s="636">
        <v>36473</v>
      </c>
      <c r="V2688" s="634">
        <f t="shared" si="8221"/>
        <v>0</v>
      </c>
      <c r="W2688" s="634">
        <f t="shared" si="8222"/>
        <v>35000</v>
      </c>
      <c r="X2688" s="636">
        <v>2078</v>
      </c>
      <c r="Y2688" s="637">
        <f t="shared" si="8223"/>
        <v>5.6973651742384779E-2</v>
      </c>
      <c r="Z2688" s="638">
        <f t="shared" si="8224"/>
        <v>0.72184793070259867</v>
      </c>
      <c r="AA2688" s="639">
        <f t="shared" si="8225"/>
        <v>420</v>
      </c>
      <c r="AB2688" s="640">
        <f t="shared" si="8226"/>
        <v>420</v>
      </c>
      <c r="AC2688" s="639">
        <f t="shared" si="8227"/>
        <v>0</v>
      </c>
      <c r="AD2688" s="639">
        <f t="shared" si="8228"/>
        <v>1400</v>
      </c>
      <c r="AE2688" s="639">
        <v>1500</v>
      </c>
      <c r="AF2688" s="638">
        <f t="shared" si="8229"/>
        <v>100</v>
      </c>
      <c r="AG2688" s="638">
        <v>0</v>
      </c>
      <c r="AH2688" s="638">
        <f t="shared" si="8230"/>
        <v>1080</v>
      </c>
      <c r="AI2688" s="659">
        <f t="shared" si="8231"/>
        <v>0.72</v>
      </c>
      <c r="AK2688"/>
    </row>
    <row r="2689" spans="1:37" hidden="1" x14ac:dyDescent="0.25">
      <c r="A2689" s="605" t="s">
        <v>3740</v>
      </c>
      <c r="B2689" s="601">
        <v>2016</v>
      </c>
      <c r="C2689" s="601">
        <v>11</v>
      </c>
      <c r="D2689" s="602" t="s">
        <v>2960</v>
      </c>
      <c r="E2689" s="603">
        <v>42692</v>
      </c>
      <c r="F2689" s="603">
        <v>42704</v>
      </c>
      <c r="G2689" s="604">
        <f t="shared" ca="1" si="8219"/>
        <v>0</v>
      </c>
      <c r="H2689" s="605" t="s">
        <v>54</v>
      </c>
      <c r="I2689" s="605" t="s">
        <v>55</v>
      </c>
      <c r="J2689" s="605" t="s">
        <v>3748</v>
      </c>
      <c r="K2689" s="606" t="str">
        <f t="shared" ca="1" si="8220"/>
        <v>Completed</v>
      </c>
      <c r="L2689" s="601" t="s">
        <v>64</v>
      </c>
      <c r="M2689" s="601" t="s">
        <v>58</v>
      </c>
      <c r="N2689" s="601" t="s">
        <v>59</v>
      </c>
      <c r="O2689" s="601" t="s">
        <v>60</v>
      </c>
      <c r="P2689" s="601" t="s">
        <v>61</v>
      </c>
      <c r="Q2689" s="601" t="s">
        <v>62</v>
      </c>
      <c r="R2689" s="607">
        <v>0.2</v>
      </c>
      <c r="S2689" s="607">
        <v>1</v>
      </c>
      <c r="T2689" s="608">
        <v>1500000</v>
      </c>
      <c r="U2689" s="608">
        <v>1499634</v>
      </c>
      <c r="V2689" s="606">
        <f t="shared" si="8221"/>
        <v>366</v>
      </c>
      <c r="W2689" s="606">
        <f t="shared" si="8222"/>
        <v>1499634</v>
      </c>
      <c r="X2689" s="608">
        <v>161</v>
      </c>
      <c r="Y2689" s="609">
        <f t="shared" si="8223"/>
        <v>1.0735952905842359E-4</v>
      </c>
      <c r="Z2689" s="610">
        <f t="shared" si="8224"/>
        <v>9.316770186335404</v>
      </c>
      <c r="AA2689" s="611">
        <f t="shared" si="8225"/>
        <v>300</v>
      </c>
      <c r="AB2689" s="612">
        <f t="shared" si="8226"/>
        <v>299.92680000000001</v>
      </c>
      <c r="AC2689" s="611">
        <f t="shared" si="8227"/>
        <v>-7.3199999999985721E-2</v>
      </c>
      <c r="AD2689" s="611">
        <f t="shared" si="8228"/>
        <v>1500</v>
      </c>
      <c r="AE2689" s="611">
        <f>IF((SUMIF($J$7:$J$1048576,J2689,$U$7:$U$1048576))&gt;(SUMIF($J$7:$J$1048576,J2689,$T$7:$T$1048576)),AD2689,(IF(O2689="cpv",(U2689*S2689),(U2689*S2689/1000))))</f>
        <v>1500</v>
      </c>
      <c r="AF2689" s="610">
        <f t="shared" si="8229"/>
        <v>0</v>
      </c>
      <c r="AG2689" s="610">
        <v>0</v>
      </c>
      <c r="AH2689" s="610">
        <f t="shared" si="8230"/>
        <v>1200.0732</v>
      </c>
      <c r="AI2689" s="656">
        <f t="shared" si="8231"/>
        <v>0.8000488</v>
      </c>
      <c r="AK2689"/>
    </row>
    <row r="2690" spans="1:37" hidden="1" x14ac:dyDescent="0.25">
      <c r="A2690" s="605" t="s">
        <v>3741</v>
      </c>
      <c r="B2690" s="601">
        <v>2016</v>
      </c>
      <c r="C2690" s="601">
        <v>11</v>
      </c>
      <c r="D2690" s="602" t="s">
        <v>2960</v>
      </c>
      <c r="E2690" s="603">
        <v>42692</v>
      </c>
      <c r="F2690" s="603">
        <v>42704</v>
      </c>
      <c r="G2690" s="604">
        <f t="shared" ca="1" si="8219"/>
        <v>0</v>
      </c>
      <c r="H2690" s="605" t="s">
        <v>54</v>
      </c>
      <c r="I2690" s="605" t="s">
        <v>55</v>
      </c>
      <c r="J2690" s="605" t="s">
        <v>3748</v>
      </c>
      <c r="K2690" s="606" t="str">
        <f t="shared" ca="1" si="8220"/>
        <v>Completed</v>
      </c>
      <c r="L2690" s="601" t="s">
        <v>1773</v>
      </c>
      <c r="M2690" s="601" t="s">
        <v>58</v>
      </c>
      <c r="N2690" s="601" t="s">
        <v>59</v>
      </c>
      <c r="O2690" s="601" t="s">
        <v>60</v>
      </c>
      <c r="P2690" s="601" t="s">
        <v>61</v>
      </c>
      <c r="Q2690" s="601" t="s">
        <v>62</v>
      </c>
      <c r="R2690" s="607">
        <v>0.35</v>
      </c>
      <c r="S2690" s="607">
        <v>1</v>
      </c>
      <c r="T2690" s="608">
        <v>1500000</v>
      </c>
      <c r="U2690" s="608">
        <v>1500072</v>
      </c>
      <c r="V2690" s="606">
        <f t="shared" si="8221"/>
        <v>0</v>
      </c>
      <c r="W2690" s="606">
        <f t="shared" si="8222"/>
        <v>1500000</v>
      </c>
      <c r="X2690" s="608">
        <v>2999</v>
      </c>
      <c r="Y2690" s="609">
        <f t="shared" si="8223"/>
        <v>1.9992373699395764E-3</v>
      </c>
      <c r="Z2690" s="610">
        <f t="shared" si="8224"/>
        <v>0.50016672224074687</v>
      </c>
      <c r="AA2690" s="611">
        <f t="shared" si="8225"/>
        <v>525</v>
      </c>
      <c r="AB2690" s="612">
        <f t="shared" si="8226"/>
        <v>525</v>
      </c>
      <c r="AC2690" s="611">
        <f t="shared" si="8227"/>
        <v>0</v>
      </c>
      <c r="AD2690" s="611">
        <f t="shared" si="8228"/>
        <v>1500</v>
      </c>
      <c r="AE2690" s="611">
        <f>IF((SUMIF($J$7:$J$1048576,J2690,$U$7:$U$1048576))&gt;(SUMIF($J$7:$J$1048576,J2690,$T$7:$T$1048576)),AD2690,(IF(O2690="cpv",(U2690*S2690),(U2690*S2690/1000))))</f>
        <v>1500</v>
      </c>
      <c r="AF2690" s="610">
        <f t="shared" si="8229"/>
        <v>0</v>
      </c>
      <c r="AG2690" s="610">
        <v>0</v>
      </c>
      <c r="AH2690" s="610">
        <f t="shared" si="8230"/>
        <v>975</v>
      </c>
      <c r="AI2690" s="656">
        <f t="shared" si="8231"/>
        <v>0.65</v>
      </c>
      <c r="AK2690"/>
    </row>
    <row r="2691" spans="1:37" hidden="1" x14ac:dyDescent="0.25">
      <c r="A2691" s="619" t="s">
        <v>3742</v>
      </c>
      <c r="B2691" s="615">
        <v>2016</v>
      </c>
      <c r="C2691" s="615">
        <v>11</v>
      </c>
      <c r="D2691" s="616" t="s">
        <v>2960</v>
      </c>
      <c r="E2691" s="617">
        <v>42692</v>
      </c>
      <c r="F2691" s="617">
        <v>42704</v>
      </c>
      <c r="G2691" s="618">
        <f t="shared" ca="1" si="8219"/>
        <v>0</v>
      </c>
      <c r="H2691" s="619" t="s">
        <v>54</v>
      </c>
      <c r="I2691" s="619" t="s">
        <v>55</v>
      </c>
      <c r="J2691" s="619" t="s">
        <v>3748</v>
      </c>
      <c r="K2691" s="620" t="str">
        <f t="shared" ca="1" si="8220"/>
        <v>Completed</v>
      </c>
      <c r="L2691" s="615" t="s">
        <v>2386</v>
      </c>
      <c r="M2691" s="615" t="s">
        <v>58</v>
      </c>
      <c r="N2691" s="615" t="s">
        <v>59</v>
      </c>
      <c r="O2691" s="615" t="s">
        <v>60</v>
      </c>
      <c r="P2691" s="615" t="s">
        <v>61</v>
      </c>
      <c r="Q2691" s="615" t="s">
        <v>62</v>
      </c>
      <c r="R2691" s="621">
        <v>0.3</v>
      </c>
      <c r="S2691" s="621">
        <v>1</v>
      </c>
      <c r="T2691" s="622">
        <v>2500000</v>
      </c>
      <c r="U2691" s="622">
        <v>2750661</v>
      </c>
      <c r="V2691" s="620">
        <f t="shared" si="8221"/>
        <v>0</v>
      </c>
      <c r="W2691" s="620">
        <f t="shared" si="8222"/>
        <v>2500000</v>
      </c>
      <c r="X2691" s="622">
        <v>609</v>
      </c>
      <c r="Y2691" s="623">
        <f t="shared" si="8223"/>
        <v>2.2140132862610113E-4</v>
      </c>
      <c r="Z2691" s="624">
        <f t="shared" si="8224"/>
        <v>2.8275862068965516</v>
      </c>
      <c r="AA2691" s="625">
        <f t="shared" si="8225"/>
        <v>750</v>
      </c>
      <c r="AB2691" s="626">
        <f t="shared" si="8226"/>
        <v>750</v>
      </c>
      <c r="AC2691" s="625">
        <f t="shared" si="8227"/>
        <v>0</v>
      </c>
      <c r="AD2691" s="625">
        <f t="shared" si="8228"/>
        <v>2500</v>
      </c>
      <c r="AE2691" s="625">
        <v>1722</v>
      </c>
      <c r="AF2691" s="624">
        <f t="shared" si="8229"/>
        <v>-778</v>
      </c>
      <c r="AG2691" s="624">
        <v>0</v>
      </c>
      <c r="AH2691" s="624">
        <f t="shared" si="8230"/>
        <v>972</v>
      </c>
      <c r="AI2691" s="657">
        <f t="shared" si="8231"/>
        <v>0.56445993031358888</v>
      </c>
      <c r="AK2691"/>
    </row>
    <row r="2692" spans="1:37" ht="15.75" hidden="1" thickBot="1" x14ac:dyDescent="0.3">
      <c r="A2692" s="647" t="s">
        <v>3743</v>
      </c>
      <c r="B2692" s="643">
        <v>2016</v>
      </c>
      <c r="C2692" s="643">
        <v>11</v>
      </c>
      <c r="D2692" s="644" t="s">
        <v>2960</v>
      </c>
      <c r="E2692" s="645">
        <v>42692</v>
      </c>
      <c r="F2692" s="645">
        <v>42704</v>
      </c>
      <c r="G2692" s="646">
        <f t="shared" ca="1" si="8219"/>
        <v>0</v>
      </c>
      <c r="H2692" s="647" t="s">
        <v>84</v>
      </c>
      <c r="I2692" s="647" t="s">
        <v>170</v>
      </c>
      <c r="J2692" s="647" t="s">
        <v>3747</v>
      </c>
      <c r="K2692" s="648" t="str">
        <f t="shared" ca="1" si="8220"/>
        <v>Completed</v>
      </c>
      <c r="L2692" s="643" t="s">
        <v>3728</v>
      </c>
      <c r="M2692" s="643" t="s">
        <v>58</v>
      </c>
      <c r="N2692" s="643" t="s">
        <v>306</v>
      </c>
      <c r="O2692" s="643" t="s">
        <v>60</v>
      </c>
      <c r="P2692" s="643" t="s">
        <v>61</v>
      </c>
      <c r="Q2692" s="643" t="s">
        <v>62</v>
      </c>
      <c r="R2692" s="649">
        <v>4</v>
      </c>
      <c r="S2692" s="649">
        <v>8</v>
      </c>
      <c r="T2692" s="650">
        <v>500000</v>
      </c>
      <c r="U2692" s="650">
        <v>536322</v>
      </c>
      <c r="V2692" s="648">
        <f t="shared" si="8221"/>
        <v>0</v>
      </c>
      <c r="W2692" s="648">
        <f t="shared" si="8222"/>
        <v>500000</v>
      </c>
      <c r="X2692" s="650">
        <v>4278</v>
      </c>
      <c r="Y2692" s="651">
        <f t="shared" si="8223"/>
        <v>7.9765514000917359E-3</v>
      </c>
      <c r="Z2692" s="652">
        <f t="shared" si="8224"/>
        <v>0.93501636278634881</v>
      </c>
      <c r="AA2692" s="653">
        <f t="shared" si="8225"/>
        <v>2000</v>
      </c>
      <c r="AB2692" s="654">
        <f t="shared" si="8226"/>
        <v>2000</v>
      </c>
      <c r="AC2692" s="653">
        <f t="shared" si="8227"/>
        <v>0</v>
      </c>
      <c r="AD2692" s="653">
        <f t="shared" si="8228"/>
        <v>4000</v>
      </c>
      <c r="AE2692" s="653">
        <f>IF((SUMIF($J$7:$J$1048576,J2692,$U$7:$U$1048576))&gt;(SUMIF($J$7:$J$1048576,J2692,$T$7:$T$1048576)),AD2692,(IF(O2692="cpv",(U2692*S2692),(U2692*S2692/1000))))</f>
        <v>4000</v>
      </c>
      <c r="AF2692" s="652">
        <f t="shared" si="8229"/>
        <v>0</v>
      </c>
      <c r="AG2692" s="652">
        <v>0</v>
      </c>
      <c r="AH2692" s="652">
        <f t="shared" si="8230"/>
        <v>2000</v>
      </c>
      <c r="AI2692" s="660">
        <f t="shared" si="8231"/>
        <v>0.5</v>
      </c>
      <c r="AK2692"/>
    </row>
    <row r="2693" spans="1:37" hidden="1" x14ac:dyDescent="0.25">
      <c r="A2693" s="605" t="s">
        <v>3744</v>
      </c>
      <c r="B2693" s="601">
        <v>2016</v>
      </c>
      <c r="C2693" s="601">
        <v>11</v>
      </c>
      <c r="D2693" s="602" t="s">
        <v>2960</v>
      </c>
      <c r="E2693" s="603">
        <v>42692</v>
      </c>
      <c r="F2693" s="603">
        <v>42704</v>
      </c>
      <c r="G2693" s="604">
        <f t="shared" ca="1" si="8219"/>
        <v>0</v>
      </c>
      <c r="H2693" s="605" t="s">
        <v>54</v>
      </c>
      <c r="I2693" s="605" t="s">
        <v>55</v>
      </c>
      <c r="J2693" s="605" t="s">
        <v>3746</v>
      </c>
      <c r="K2693" s="606" t="str">
        <f t="shared" ca="1" si="8220"/>
        <v>Completed</v>
      </c>
      <c r="L2693" s="601" t="s">
        <v>2135</v>
      </c>
      <c r="M2693" s="601" t="s">
        <v>58</v>
      </c>
      <c r="N2693" s="601" t="s">
        <v>108</v>
      </c>
      <c r="O2693" s="601" t="s">
        <v>109</v>
      </c>
      <c r="P2693" s="601" t="s">
        <v>100</v>
      </c>
      <c r="Q2693" s="601" t="s">
        <v>101</v>
      </c>
      <c r="R2693" s="607">
        <v>0.01</v>
      </c>
      <c r="S2693" s="607">
        <v>0.04</v>
      </c>
      <c r="T2693" s="608">
        <v>100000</v>
      </c>
      <c r="U2693" s="608">
        <v>100000</v>
      </c>
      <c r="V2693" s="606">
        <f t="shared" si="8221"/>
        <v>0</v>
      </c>
      <c r="W2693" s="606">
        <f t="shared" si="8222"/>
        <v>100000</v>
      </c>
      <c r="X2693" s="608">
        <v>13632</v>
      </c>
      <c r="Y2693" s="609">
        <f t="shared" si="8223"/>
        <v>0.13632</v>
      </c>
      <c r="Z2693" s="610">
        <f t="shared" si="8224"/>
        <v>0.11565140845070422</v>
      </c>
      <c r="AA2693" s="611">
        <f t="shared" si="8225"/>
        <v>1000</v>
      </c>
      <c r="AB2693" s="612">
        <f t="shared" si="8226"/>
        <v>1000</v>
      </c>
      <c r="AC2693" s="611">
        <f t="shared" si="8227"/>
        <v>0</v>
      </c>
      <c r="AD2693" s="611">
        <f t="shared" si="8228"/>
        <v>4000</v>
      </c>
      <c r="AE2693" s="611">
        <v>1576.56</v>
      </c>
      <c r="AF2693" s="610">
        <f t="shared" si="8229"/>
        <v>-2423.44</v>
      </c>
      <c r="AG2693" s="610">
        <v>0</v>
      </c>
      <c r="AH2693" s="610">
        <f t="shared" si="8230"/>
        <v>576.55999999999995</v>
      </c>
      <c r="AI2693" s="656">
        <f t="shared" si="8231"/>
        <v>0.36570761658294004</v>
      </c>
      <c r="AK2693"/>
    </row>
    <row r="2694" spans="1:37" hidden="1" x14ac:dyDescent="0.25">
      <c r="A2694" s="619" t="s">
        <v>3745</v>
      </c>
      <c r="B2694" s="615">
        <v>2016</v>
      </c>
      <c r="C2694" s="615">
        <v>11</v>
      </c>
      <c r="D2694" s="616" t="s">
        <v>2960</v>
      </c>
      <c r="E2694" s="617">
        <v>42692</v>
      </c>
      <c r="F2694" s="617">
        <v>42704</v>
      </c>
      <c r="G2694" s="618">
        <f t="shared" ca="1" si="8219"/>
        <v>0</v>
      </c>
      <c r="H2694" s="619" t="s">
        <v>54</v>
      </c>
      <c r="I2694" s="619" t="s">
        <v>55</v>
      </c>
      <c r="J2694" s="619" t="s">
        <v>3746</v>
      </c>
      <c r="K2694" s="620" t="str">
        <f t="shared" ca="1" si="8220"/>
        <v>Completed</v>
      </c>
      <c r="L2694" s="615" t="s">
        <v>92</v>
      </c>
      <c r="M2694" s="615" t="s">
        <v>58</v>
      </c>
      <c r="N2694" s="615" t="s">
        <v>108</v>
      </c>
      <c r="O2694" s="615" t="s">
        <v>109</v>
      </c>
      <c r="P2694" s="615" t="s">
        <v>100</v>
      </c>
      <c r="Q2694" s="615" t="s">
        <v>101</v>
      </c>
      <c r="R2694" s="621">
        <v>1.2E-2</v>
      </c>
      <c r="S2694" s="621">
        <v>0.04</v>
      </c>
      <c r="T2694" s="622">
        <v>50000</v>
      </c>
      <c r="U2694" s="622">
        <v>51927</v>
      </c>
      <c r="V2694" s="620">
        <f t="shared" si="8221"/>
        <v>0</v>
      </c>
      <c r="W2694" s="620">
        <f t="shared" si="8222"/>
        <v>50000</v>
      </c>
      <c r="X2694" s="622">
        <v>3128</v>
      </c>
      <c r="Y2694" s="623">
        <f t="shared" si="8223"/>
        <v>6.0238411616307511E-2</v>
      </c>
      <c r="Z2694" s="624">
        <f t="shared" si="8224"/>
        <v>0.63938618925831203</v>
      </c>
      <c r="AA2694" s="625">
        <f t="shared" si="8225"/>
        <v>600</v>
      </c>
      <c r="AB2694" s="626">
        <f t="shared" si="8226"/>
        <v>600</v>
      </c>
      <c r="AC2694" s="625">
        <f t="shared" si="8227"/>
        <v>0</v>
      </c>
      <c r="AD2694" s="625">
        <f t="shared" si="8228"/>
        <v>2000</v>
      </c>
      <c r="AE2694" s="625">
        <f>IF((SUMIF($J$7:$J$1048576,J2694,$U$7:$U$1048576))&gt;(SUMIF($J$7:$J$1048576,J2694,$T$7:$T$1048576)),AD2694,(IF(O2694="cpv",(U2694*S2694),(U2694*S2694/1000))))</f>
        <v>2000</v>
      </c>
      <c r="AF2694" s="624">
        <f t="shared" si="8229"/>
        <v>0</v>
      </c>
      <c r="AG2694" s="624">
        <v>0</v>
      </c>
      <c r="AH2694" s="624">
        <f t="shared" si="8230"/>
        <v>1400</v>
      </c>
      <c r="AI2694" s="657">
        <f t="shared" si="8231"/>
        <v>0.7</v>
      </c>
      <c r="AK2694"/>
    </row>
    <row r="2695" spans="1:37" hidden="1" x14ac:dyDescent="0.25">
      <c r="A2695" s="591" t="s">
        <v>3662</v>
      </c>
      <c r="B2695" s="587">
        <v>2016</v>
      </c>
      <c r="C2695" s="587">
        <v>11</v>
      </c>
      <c r="D2695" s="588" t="s">
        <v>2960</v>
      </c>
      <c r="E2695" s="589">
        <v>42692</v>
      </c>
      <c r="F2695" s="589">
        <v>42695</v>
      </c>
      <c r="G2695" s="590">
        <f t="shared" ca="1" si="8219"/>
        <v>0</v>
      </c>
      <c r="H2695" s="591" t="s">
        <v>54</v>
      </c>
      <c r="I2695" s="591" t="s">
        <v>115</v>
      </c>
      <c r="J2695" s="591" t="s">
        <v>3592</v>
      </c>
      <c r="K2695" s="592" t="str">
        <f t="shared" ca="1" si="8220"/>
        <v>Completed</v>
      </c>
      <c r="L2695" s="587" t="s">
        <v>82</v>
      </c>
      <c r="M2695" s="587" t="s">
        <v>58</v>
      </c>
      <c r="N2695" s="587" t="s">
        <v>78</v>
      </c>
      <c r="O2695" s="587" t="s">
        <v>60</v>
      </c>
      <c r="P2695" s="587" t="s">
        <v>79</v>
      </c>
      <c r="Q2695" s="587" t="s">
        <v>79</v>
      </c>
      <c r="R2695" s="593">
        <v>0.5</v>
      </c>
      <c r="S2695" s="593">
        <v>4.25</v>
      </c>
      <c r="T2695" s="594">
        <v>800000</v>
      </c>
      <c r="U2695" s="594">
        <v>632949</v>
      </c>
      <c r="V2695" s="592">
        <f t="shared" si="8221"/>
        <v>167051</v>
      </c>
      <c r="W2695" s="592">
        <f t="shared" si="8222"/>
        <v>632949</v>
      </c>
      <c r="X2695" s="594">
        <v>13761</v>
      </c>
      <c r="Y2695" s="595">
        <f t="shared" si="8223"/>
        <v>2.174108814454245E-2</v>
      </c>
      <c r="Z2695" s="596">
        <f t="shared" si="8224"/>
        <v>0.16530957052539785</v>
      </c>
      <c r="AA2695" s="597">
        <f t="shared" si="8225"/>
        <v>400</v>
      </c>
      <c r="AB2695" s="598">
        <f t="shared" si="8226"/>
        <v>316.47449999999998</v>
      </c>
      <c r="AC2695" s="597">
        <f t="shared" si="8227"/>
        <v>-83.525500000000022</v>
      </c>
      <c r="AD2695" s="597">
        <f t="shared" si="8228"/>
        <v>3400</v>
      </c>
      <c r="AE2695" s="597">
        <v>2274.8249999999998</v>
      </c>
      <c r="AF2695" s="596">
        <f t="shared" si="8229"/>
        <v>-1125.1750000000002</v>
      </c>
      <c r="AG2695" s="596">
        <v>0</v>
      </c>
      <c r="AH2695" s="596">
        <f t="shared" si="8230"/>
        <v>1958.3504999999998</v>
      </c>
      <c r="AI2695" s="658">
        <f t="shared" si="8231"/>
        <v>0.86087962810326069</v>
      </c>
      <c r="AK2695"/>
    </row>
    <row r="2696" spans="1:37" hidden="1" x14ac:dyDescent="0.25">
      <c r="A2696" s="605" t="s">
        <v>3847</v>
      </c>
      <c r="B2696" s="601">
        <v>2016</v>
      </c>
      <c r="C2696" s="601">
        <v>11</v>
      </c>
      <c r="D2696" s="602" t="s">
        <v>2960</v>
      </c>
      <c r="E2696" s="603">
        <v>42692</v>
      </c>
      <c r="F2696" s="603">
        <v>42695</v>
      </c>
      <c r="G2696" s="604">
        <f t="shared" ca="1" si="8219"/>
        <v>0</v>
      </c>
      <c r="H2696" s="605" t="s">
        <v>54</v>
      </c>
      <c r="I2696" s="605" t="s">
        <v>115</v>
      </c>
      <c r="J2696" s="605" t="s">
        <v>3592</v>
      </c>
      <c r="K2696" s="606" t="str">
        <f t="shared" ca="1" si="8220"/>
        <v>Completed</v>
      </c>
      <c r="L2696" s="601" t="s">
        <v>64</v>
      </c>
      <c r="M2696" s="601" t="s">
        <v>58</v>
      </c>
      <c r="N2696" s="601" t="s">
        <v>78</v>
      </c>
      <c r="O2696" s="601" t="s">
        <v>60</v>
      </c>
      <c r="P2696" s="601" t="s">
        <v>79</v>
      </c>
      <c r="Q2696" s="601" t="s">
        <v>79</v>
      </c>
      <c r="R2696" s="607">
        <v>2.5</v>
      </c>
      <c r="S2696" s="607">
        <v>4.25</v>
      </c>
      <c r="T2696" s="608">
        <v>500000</v>
      </c>
      <c r="U2696" s="608">
        <v>463520</v>
      </c>
      <c r="V2696" s="606">
        <f t="shared" si="8221"/>
        <v>36480</v>
      </c>
      <c r="W2696" s="606">
        <f t="shared" si="8222"/>
        <v>463520</v>
      </c>
      <c r="X2696" s="608">
        <v>5194</v>
      </c>
      <c r="Y2696" s="609">
        <f t="shared" si="8223"/>
        <v>1.1205557473248189E-2</v>
      </c>
      <c r="Z2696" s="610">
        <f t="shared" si="8224"/>
        <v>0.379276087793608</v>
      </c>
      <c r="AA2696" s="611">
        <f t="shared" si="8225"/>
        <v>1250</v>
      </c>
      <c r="AB2696" s="612">
        <f t="shared" si="8226"/>
        <v>1158.8</v>
      </c>
      <c r="AC2696" s="611">
        <f t="shared" si="8227"/>
        <v>-91.200000000000045</v>
      </c>
      <c r="AD2696" s="611">
        <f t="shared" si="8228"/>
        <v>2125</v>
      </c>
      <c r="AE2696" s="611">
        <f t="shared" ref="AE2696:AE2701" si="8268">IF((SUMIF($J$7:$J$1048576,J2696,$U$7:$U$1048576))&gt;(SUMIF($J$7:$J$1048576,J2696,$T$7:$T$1048576)),AD2696,(IF(O2696="cpv",(U2696*S2696),(U2696*S2696/1000))))</f>
        <v>1969.96</v>
      </c>
      <c r="AF2696" s="610">
        <f t="shared" si="8229"/>
        <v>-155.03999999999996</v>
      </c>
      <c r="AG2696" s="610">
        <v>0</v>
      </c>
      <c r="AH2696" s="610">
        <f t="shared" si="8230"/>
        <v>811.16000000000008</v>
      </c>
      <c r="AI2696" s="656">
        <f t="shared" si="8231"/>
        <v>0.41176470588235298</v>
      </c>
      <c r="AK2696"/>
    </row>
    <row r="2697" spans="1:37" hidden="1" x14ac:dyDescent="0.25">
      <c r="A2697" s="605" t="s">
        <v>3663</v>
      </c>
      <c r="B2697" s="601">
        <v>2016</v>
      </c>
      <c r="C2697" s="601">
        <v>11</v>
      </c>
      <c r="D2697" s="602" t="s">
        <v>2960</v>
      </c>
      <c r="E2697" s="603">
        <v>42692</v>
      </c>
      <c r="F2697" s="603">
        <v>42695</v>
      </c>
      <c r="G2697" s="604">
        <f t="shared" ca="1" si="8219"/>
        <v>0</v>
      </c>
      <c r="H2697" s="605" t="s">
        <v>54</v>
      </c>
      <c r="I2697" s="605" t="s">
        <v>115</v>
      </c>
      <c r="J2697" s="605" t="s">
        <v>3592</v>
      </c>
      <c r="K2697" s="606" t="str">
        <f t="shared" ca="1" si="8220"/>
        <v>Completed</v>
      </c>
      <c r="L2697" s="601" t="s">
        <v>57</v>
      </c>
      <c r="M2697" s="601" t="s">
        <v>58</v>
      </c>
      <c r="N2697" s="601" t="s">
        <v>78</v>
      </c>
      <c r="O2697" s="601" t="s">
        <v>60</v>
      </c>
      <c r="P2697" s="601" t="s">
        <v>79</v>
      </c>
      <c r="Q2697" s="601" t="s">
        <v>79</v>
      </c>
      <c r="R2697" s="607">
        <v>2.5</v>
      </c>
      <c r="S2697" s="607">
        <v>4.25</v>
      </c>
      <c r="T2697" s="608">
        <v>400000</v>
      </c>
      <c r="U2697" s="608">
        <v>402432</v>
      </c>
      <c r="V2697" s="606">
        <f t="shared" si="8221"/>
        <v>0</v>
      </c>
      <c r="W2697" s="606">
        <f t="shared" si="8222"/>
        <v>400000</v>
      </c>
      <c r="X2697" s="608">
        <v>5293</v>
      </c>
      <c r="Y2697" s="609">
        <f t="shared" si="8223"/>
        <v>1.315253260178117E-2</v>
      </c>
      <c r="Z2697" s="610">
        <f t="shared" si="8224"/>
        <v>0.32313168335537501</v>
      </c>
      <c r="AA2697" s="611">
        <f t="shared" si="8225"/>
        <v>1000</v>
      </c>
      <c r="AB2697" s="612">
        <f t="shared" si="8226"/>
        <v>1000</v>
      </c>
      <c r="AC2697" s="611">
        <f t="shared" si="8227"/>
        <v>0</v>
      </c>
      <c r="AD2697" s="611">
        <f t="shared" si="8228"/>
        <v>1700</v>
      </c>
      <c r="AE2697" s="611">
        <f t="shared" si="8268"/>
        <v>1710.336</v>
      </c>
      <c r="AF2697" s="610">
        <f t="shared" si="8229"/>
        <v>10.336000000000013</v>
      </c>
      <c r="AG2697" s="610">
        <v>0</v>
      </c>
      <c r="AH2697" s="610">
        <f t="shared" si="8230"/>
        <v>710.33600000000001</v>
      </c>
      <c r="AI2697" s="656">
        <f t="shared" si="8231"/>
        <v>0.4153195629396797</v>
      </c>
      <c r="AK2697"/>
    </row>
    <row r="2698" spans="1:37" hidden="1" x14ac:dyDescent="0.25">
      <c r="A2698" s="605" t="s">
        <v>3754</v>
      </c>
      <c r="B2698" s="601">
        <v>2016</v>
      </c>
      <c r="C2698" s="601">
        <v>11</v>
      </c>
      <c r="D2698" s="602" t="s">
        <v>2960</v>
      </c>
      <c r="E2698" s="603">
        <v>42692</v>
      </c>
      <c r="F2698" s="603">
        <v>42695</v>
      </c>
      <c r="G2698" s="604">
        <f t="shared" ca="1" si="8219"/>
        <v>0</v>
      </c>
      <c r="H2698" s="605" t="s">
        <v>54</v>
      </c>
      <c r="I2698" s="605" t="s">
        <v>115</v>
      </c>
      <c r="J2698" s="605" t="s">
        <v>3592</v>
      </c>
      <c r="K2698" s="606" t="str">
        <f t="shared" ca="1" si="8220"/>
        <v>Completed</v>
      </c>
      <c r="L2698" s="601" t="s">
        <v>2135</v>
      </c>
      <c r="M2698" s="601" t="s">
        <v>58</v>
      </c>
      <c r="N2698" s="601" t="s">
        <v>78</v>
      </c>
      <c r="O2698" s="601" t="s">
        <v>60</v>
      </c>
      <c r="P2698" s="601" t="s">
        <v>79</v>
      </c>
      <c r="Q2698" s="601" t="s">
        <v>79</v>
      </c>
      <c r="R2698" s="607">
        <v>2.5</v>
      </c>
      <c r="S2698" s="607">
        <v>4.25</v>
      </c>
      <c r="T2698" s="608">
        <v>300000</v>
      </c>
      <c r="U2698" s="608">
        <v>300040</v>
      </c>
      <c r="V2698" s="606">
        <f t="shared" si="8221"/>
        <v>0</v>
      </c>
      <c r="W2698" s="606">
        <f t="shared" si="8222"/>
        <v>300000</v>
      </c>
      <c r="X2698" s="608">
        <v>8326</v>
      </c>
      <c r="Y2698" s="609">
        <f t="shared" si="8223"/>
        <v>2.7749633382215706E-2</v>
      </c>
      <c r="Z2698" s="610">
        <f t="shared" si="8224"/>
        <v>0.15315517655536873</v>
      </c>
      <c r="AA2698" s="611">
        <f t="shared" si="8225"/>
        <v>750</v>
      </c>
      <c r="AB2698" s="612">
        <f t="shared" si="8226"/>
        <v>750</v>
      </c>
      <c r="AC2698" s="611">
        <f t="shared" si="8227"/>
        <v>0</v>
      </c>
      <c r="AD2698" s="611">
        <f t="shared" si="8228"/>
        <v>1275</v>
      </c>
      <c r="AE2698" s="611">
        <f t="shared" si="8268"/>
        <v>1275.17</v>
      </c>
      <c r="AF2698" s="610">
        <f t="shared" si="8229"/>
        <v>0.17000000000007276</v>
      </c>
      <c r="AG2698" s="610">
        <v>0</v>
      </c>
      <c r="AH2698" s="610">
        <f t="shared" si="8230"/>
        <v>525.17000000000007</v>
      </c>
      <c r="AI2698" s="656">
        <f t="shared" si="8231"/>
        <v>0.41184312679877982</v>
      </c>
      <c r="AK2698"/>
    </row>
    <row r="2699" spans="1:37" ht="15.75" hidden="1" thickBot="1" x14ac:dyDescent="0.3">
      <c r="A2699" s="633" t="s">
        <v>3664</v>
      </c>
      <c r="B2699" s="629">
        <v>2016</v>
      </c>
      <c r="C2699" s="629">
        <v>11</v>
      </c>
      <c r="D2699" s="630" t="s">
        <v>2960</v>
      </c>
      <c r="E2699" s="631">
        <v>42692</v>
      </c>
      <c r="F2699" s="631">
        <v>42695</v>
      </c>
      <c r="G2699" s="632">
        <f t="shared" ca="1" si="8219"/>
        <v>0</v>
      </c>
      <c r="H2699" s="633" t="s">
        <v>54</v>
      </c>
      <c r="I2699" s="633" t="s">
        <v>115</v>
      </c>
      <c r="J2699" s="633" t="s">
        <v>3592</v>
      </c>
      <c r="K2699" s="634" t="str">
        <f t="shared" ca="1" si="8220"/>
        <v>Completed</v>
      </c>
      <c r="L2699" s="629" t="s">
        <v>77</v>
      </c>
      <c r="M2699" s="629" t="s">
        <v>58</v>
      </c>
      <c r="N2699" s="629" t="s">
        <v>78</v>
      </c>
      <c r="O2699" s="629" t="s">
        <v>60</v>
      </c>
      <c r="P2699" s="629" t="s">
        <v>79</v>
      </c>
      <c r="Q2699" s="629" t="s">
        <v>79</v>
      </c>
      <c r="R2699" s="635">
        <v>1.25</v>
      </c>
      <c r="S2699" s="635">
        <v>4.25</v>
      </c>
      <c r="T2699" s="636">
        <v>200000</v>
      </c>
      <c r="U2699" s="636">
        <v>181108</v>
      </c>
      <c r="V2699" s="634">
        <f t="shared" si="8221"/>
        <v>18892</v>
      </c>
      <c r="W2699" s="634">
        <f t="shared" si="8222"/>
        <v>181108</v>
      </c>
      <c r="X2699" s="636">
        <v>1088</v>
      </c>
      <c r="Y2699" s="637">
        <f t="shared" si="8223"/>
        <v>6.0074651589107049E-3</v>
      </c>
      <c r="Z2699" s="638">
        <f t="shared" si="8224"/>
        <v>0.7074531249999999</v>
      </c>
      <c r="AA2699" s="639">
        <f t="shared" si="8225"/>
        <v>250</v>
      </c>
      <c r="AB2699" s="640">
        <f t="shared" si="8226"/>
        <v>226.38499999999999</v>
      </c>
      <c r="AC2699" s="639">
        <f t="shared" si="8227"/>
        <v>-23.615000000000009</v>
      </c>
      <c r="AD2699" s="639">
        <f t="shared" si="8228"/>
        <v>850</v>
      </c>
      <c r="AE2699" s="639">
        <f t="shared" si="8268"/>
        <v>769.70899999999995</v>
      </c>
      <c r="AF2699" s="638">
        <f t="shared" si="8229"/>
        <v>-80.291000000000054</v>
      </c>
      <c r="AG2699" s="638">
        <v>0</v>
      </c>
      <c r="AH2699" s="638">
        <f t="shared" si="8230"/>
        <v>543.32399999999996</v>
      </c>
      <c r="AI2699" s="659">
        <f t="shared" si="8231"/>
        <v>0.70588235294117652</v>
      </c>
      <c r="AK2699"/>
    </row>
    <row r="2700" spans="1:37" hidden="1" x14ac:dyDescent="0.25">
      <c r="A2700" s="605" t="s">
        <v>3755</v>
      </c>
      <c r="B2700" s="601">
        <v>2016</v>
      </c>
      <c r="C2700" s="601">
        <v>11</v>
      </c>
      <c r="D2700" s="602" t="s">
        <v>2960</v>
      </c>
      <c r="E2700" s="603">
        <v>42695</v>
      </c>
      <c r="F2700" s="603">
        <v>42730</v>
      </c>
      <c r="G2700" s="604">
        <f t="shared" ca="1" si="8219"/>
        <v>0</v>
      </c>
      <c r="H2700" s="605" t="s">
        <v>74</v>
      </c>
      <c r="I2700" s="605" t="s">
        <v>151</v>
      </c>
      <c r="J2700" s="605" t="s">
        <v>3757</v>
      </c>
      <c r="K2700" s="606" t="str">
        <f t="shared" ca="1" si="8220"/>
        <v>Completed</v>
      </c>
      <c r="L2700" s="601" t="s">
        <v>64</v>
      </c>
      <c r="M2700" s="601" t="s">
        <v>58</v>
      </c>
      <c r="N2700" s="601" t="s">
        <v>59</v>
      </c>
      <c r="O2700" s="601" t="s">
        <v>60</v>
      </c>
      <c r="P2700" s="601" t="s">
        <v>61</v>
      </c>
      <c r="Q2700" s="601" t="s">
        <v>62</v>
      </c>
      <c r="R2700" s="607">
        <v>0.2</v>
      </c>
      <c r="S2700" s="607">
        <v>2</v>
      </c>
      <c r="T2700" s="608">
        <v>1000000</v>
      </c>
      <c r="U2700" s="608">
        <v>999663</v>
      </c>
      <c r="V2700" s="606">
        <f t="shared" si="8221"/>
        <v>337</v>
      </c>
      <c r="W2700" s="606">
        <f t="shared" si="8222"/>
        <v>999663</v>
      </c>
      <c r="X2700" s="608">
        <v>126</v>
      </c>
      <c r="Y2700" s="609">
        <f t="shared" si="8223"/>
        <v>1.26042476314518E-4</v>
      </c>
      <c r="Z2700" s="610">
        <f t="shared" si="8224"/>
        <v>15.867666666666667</v>
      </c>
      <c r="AA2700" s="611">
        <f t="shared" si="8225"/>
        <v>200</v>
      </c>
      <c r="AB2700" s="612">
        <f t="shared" si="8226"/>
        <v>199.93260000000001</v>
      </c>
      <c r="AC2700" s="611">
        <f t="shared" si="8227"/>
        <v>-6.7399999999992133E-2</v>
      </c>
      <c r="AD2700" s="611">
        <f t="shared" si="8228"/>
        <v>2000</v>
      </c>
      <c r="AE2700" s="611">
        <f t="shared" si="8268"/>
        <v>1999.326</v>
      </c>
      <c r="AF2700" s="610">
        <f t="shared" si="8229"/>
        <v>-0.67399999999997817</v>
      </c>
      <c r="AG2700" s="610">
        <v>0</v>
      </c>
      <c r="AH2700" s="610">
        <f t="shared" si="8230"/>
        <v>1799.3933999999999</v>
      </c>
      <c r="AI2700" s="656">
        <f t="shared" si="8231"/>
        <v>0.89999999999999991</v>
      </c>
      <c r="AK2700"/>
    </row>
    <row r="2701" spans="1:37" hidden="1" x14ac:dyDescent="0.25">
      <c r="A2701" s="619" t="s">
        <v>3756</v>
      </c>
      <c r="B2701" s="615">
        <v>2016</v>
      </c>
      <c r="C2701" s="615">
        <v>11</v>
      </c>
      <c r="D2701" s="616" t="s">
        <v>2960</v>
      </c>
      <c r="E2701" s="617">
        <v>42695</v>
      </c>
      <c r="F2701" s="617">
        <v>42730</v>
      </c>
      <c r="G2701" s="618">
        <f t="shared" ca="1" si="8219"/>
        <v>0</v>
      </c>
      <c r="H2701" s="619" t="s">
        <v>74</v>
      </c>
      <c r="I2701" s="619" t="s">
        <v>151</v>
      </c>
      <c r="J2701" s="619" t="s">
        <v>3757</v>
      </c>
      <c r="K2701" s="620" t="str">
        <f t="shared" ca="1" si="8220"/>
        <v>Completed</v>
      </c>
      <c r="L2701" s="615" t="s">
        <v>1773</v>
      </c>
      <c r="M2701" s="615" t="s">
        <v>58</v>
      </c>
      <c r="N2701" s="615" t="s">
        <v>59</v>
      </c>
      <c r="O2701" s="615" t="s">
        <v>60</v>
      </c>
      <c r="P2701" s="615" t="s">
        <v>61</v>
      </c>
      <c r="Q2701" s="615" t="s">
        <v>62</v>
      </c>
      <c r="R2701" s="621">
        <v>0.35</v>
      </c>
      <c r="S2701" s="621">
        <v>2</v>
      </c>
      <c r="T2701" s="622">
        <v>1000000</v>
      </c>
      <c r="U2701" s="622">
        <v>1000057</v>
      </c>
      <c r="V2701" s="620">
        <f t="shared" si="8221"/>
        <v>0</v>
      </c>
      <c r="W2701" s="620">
        <f t="shared" si="8222"/>
        <v>1000000</v>
      </c>
      <c r="X2701" s="622">
        <v>1764</v>
      </c>
      <c r="Y2701" s="623">
        <f t="shared" si="8223"/>
        <v>1.7638994577309094E-3</v>
      </c>
      <c r="Z2701" s="624">
        <f t="shared" si="8224"/>
        <v>1.1338514739229024</v>
      </c>
      <c r="AA2701" s="625">
        <f t="shared" si="8225"/>
        <v>350</v>
      </c>
      <c r="AB2701" s="626">
        <f t="shared" si="8226"/>
        <v>350</v>
      </c>
      <c r="AC2701" s="625">
        <f t="shared" si="8227"/>
        <v>0</v>
      </c>
      <c r="AD2701" s="625">
        <f t="shared" si="8228"/>
        <v>2000</v>
      </c>
      <c r="AE2701" s="625">
        <f t="shared" si="8268"/>
        <v>2000.114</v>
      </c>
      <c r="AF2701" s="624">
        <f t="shared" si="8229"/>
        <v>0.11400000000003274</v>
      </c>
      <c r="AG2701" s="624">
        <v>0</v>
      </c>
      <c r="AH2701" s="624">
        <f t="shared" si="8230"/>
        <v>1650.114</v>
      </c>
      <c r="AI2701" s="657">
        <f t="shared" si="8231"/>
        <v>0.8250099744314574</v>
      </c>
      <c r="AK2701"/>
    </row>
    <row r="2702" spans="1:37" ht="15.75" hidden="1" thickBot="1" x14ac:dyDescent="0.3">
      <c r="A2702" s="647" t="s">
        <v>3758</v>
      </c>
      <c r="B2702" s="643">
        <v>2016</v>
      </c>
      <c r="C2702" s="643">
        <v>11</v>
      </c>
      <c r="D2702" s="644" t="s">
        <v>2960</v>
      </c>
      <c r="E2702" s="645">
        <v>42695</v>
      </c>
      <c r="F2702" s="645">
        <v>42730</v>
      </c>
      <c r="G2702" s="646">
        <f t="shared" ca="1" si="8219"/>
        <v>0</v>
      </c>
      <c r="H2702" s="647" t="s">
        <v>74</v>
      </c>
      <c r="I2702" s="647" t="s">
        <v>151</v>
      </c>
      <c r="J2702" s="647" t="s">
        <v>3759</v>
      </c>
      <c r="K2702" s="648" t="str">
        <f t="shared" ca="1" si="8220"/>
        <v>Completed</v>
      </c>
      <c r="L2702" s="643" t="s">
        <v>2386</v>
      </c>
      <c r="M2702" s="643" t="s">
        <v>58</v>
      </c>
      <c r="N2702" s="643" t="s">
        <v>306</v>
      </c>
      <c r="O2702" s="643" t="s">
        <v>60</v>
      </c>
      <c r="P2702" s="643" t="s">
        <v>61</v>
      </c>
      <c r="Q2702" s="643" t="s">
        <v>62</v>
      </c>
      <c r="R2702" s="649">
        <v>1</v>
      </c>
      <c r="S2702" s="649">
        <v>5</v>
      </c>
      <c r="T2702" s="650">
        <v>600000</v>
      </c>
      <c r="U2702" s="650">
        <v>660871</v>
      </c>
      <c r="V2702" s="648">
        <f t="shared" si="8221"/>
        <v>0</v>
      </c>
      <c r="W2702" s="648">
        <f t="shared" si="8222"/>
        <v>600000</v>
      </c>
      <c r="X2702" s="650">
        <v>312</v>
      </c>
      <c r="Y2702" s="651">
        <f t="shared" si="8223"/>
        <v>4.7210423819474604E-4</v>
      </c>
      <c r="Z2702" s="652">
        <f t="shared" si="8224"/>
        <v>10.590897435897435</v>
      </c>
      <c r="AA2702" s="653">
        <f t="shared" si="8225"/>
        <v>600</v>
      </c>
      <c r="AB2702" s="654">
        <f t="shared" si="8226"/>
        <v>600</v>
      </c>
      <c r="AC2702" s="653">
        <f t="shared" si="8227"/>
        <v>0</v>
      </c>
      <c r="AD2702" s="653">
        <f t="shared" si="8228"/>
        <v>3000</v>
      </c>
      <c r="AE2702" s="653">
        <v>3304.36</v>
      </c>
      <c r="AF2702" s="652">
        <f t="shared" si="8229"/>
        <v>304.36000000000013</v>
      </c>
      <c r="AG2702" s="652">
        <v>0</v>
      </c>
      <c r="AH2702" s="652">
        <f t="shared" si="8230"/>
        <v>2704.36</v>
      </c>
      <c r="AI2702" s="660">
        <f t="shared" si="8231"/>
        <v>0.81842172160418358</v>
      </c>
      <c r="AK2702"/>
    </row>
    <row r="2703" spans="1:37" hidden="1" x14ac:dyDescent="0.25">
      <c r="A2703" s="605" t="s">
        <v>3762</v>
      </c>
      <c r="B2703" s="601">
        <v>2016</v>
      </c>
      <c r="C2703" s="601">
        <v>11</v>
      </c>
      <c r="D2703" s="602" t="s">
        <v>2960</v>
      </c>
      <c r="E2703" s="603">
        <v>42692</v>
      </c>
      <c r="F2703" s="603">
        <v>42694</v>
      </c>
      <c r="G2703" s="604">
        <f t="shared" ca="1" si="8219"/>
        <v>0</v>
      </c>
      <c r="H2703" s="605" t="s">
        <v>54</v>
      </c>
      <c r="I2703" s="605" t="s">
        <v>115</v>
      </c>
      <c r="J2703" s="605" t="s">
        <v>3760</v>
      </c>
      <c r="K2703" s="606" t="str">
        <f t="shared" ca="1" si="8220"/>
        <v>Completed</v>
      </c>
      <c r="L2703" s="601" t="s">
        <v>82</v>
      </c>
      <c r="M2703" s="601" t="s">
        <v>58</v>
      </c>
      <c r="N2703" s="601" t="s">
        <v>78</v>
      </c>
      <c r="O2703" s="601" t="s">
        <v>60</v>
      </c>
      <c r="P2703" s="601" t="s">
        <v>79</v>
      </c>
      <c r="Q2703" s="601" t="s">
        <v>79</v>
      </c>
      <c r="R2703" s="607">
        <v>0.5</v>
      </c>
      <c r="S2703" s="607">
        <v>4.25</v>
      </c>
      <c r="T2703" s="608">
        <v>250000</v>
      </c>
      <c r="U2703" s="608">
        <v>250335</v>
      </c>
      <c r="V2703" s="606">
        <f t="shared" si="8221"/>
        <v>0</v>
      </c>
      <c r="W2703" s="606">
        <f t="shared" si="8222"/>
        <v>250000</v>
      </c>
      <c r="X2703" s="608">
        <v>6427</v>
      </c>
      <c r="Y2703" s="609">
        <f t="shared" si="8223"/>
        <v>2.5673597379511456E-2</v>
      </c>
      <c r="Z2703" s="610">
        <f t="shared" si="8224"/>
        <v>0.16726330325190603</v>
      </c>
      <c r="AA2703" s="611">
        <f t="shared" si="8225"/>
        <v>125</v>
      </c>
      <c r="AB2703" s="612">
        <f t="shared" si="8226"/>
        <v>125</v>
      </c>
      <c r="AC2703" s="611">
        <f t="shared" si="8227"/>
        <v>0</v>
      </c>
      <c r="AD2703" s="611">
        <f t="shared" si="8228"/>
        <v>1062.5</v>
      </c>
      <c r="AE2703" s="611">
        <v>1075.00125</v>
      </c>
      <c r="AF2703" s="610">
        <f t="shared" si="8229"/>
        <v>12.501250000000027</v>
      </c>
      <c r="AG2703" s="610">
        <v>0</v>
      </c>
      <c r="AH2703" s="610">
        <f t="shared" si="8230"/>
        <v>950.00125000000003</v>
      </c>
      <c r="AI2703" s="656">
        <f t="shared" si="8231"/>
        <v>0.88372106544062157</v>
      </c>
      <c r="AK2703"/>
    </row>
    <row r="2704" spans="1:37" hidden="1" x14ac:dyDescent="0.25">
      <c r="A2704" s="605" t="s">
        <v>3763</v>
      </c>
      <c r="B2704" s="601">
        <v>2016</v>
      </c>
      <c r="C2704" s="601">
        <v>11</v>
      </c>
      <c r="D2704" s="602" t="s">
        <v>2960</v>
      </c>
      <c r="E2704" s="603">
        <v>42692</v>
      </c>
      <c r="F2704" s="603">
        <v>42694</v>
      </c>
      <c r="G2704" s="604">
        <f t="shared" ref="G2704:G2709" ca="1" si="8269">IF($N$1&gt;F2704,0,(F2704-$N$1))</f>
        <v>0</v>
      </c>
      <c r="H2704" s="605" t="s">
        <v>54</v>
      </c>
      <c r="I2704" s="605" t="s">
        <v>115</v>
      </c>
      <c r="J2704" s="605" t="s">
        <v>3760</v>
      </c>
      <c r="K2704" s="606" t="str">
        <f t="shared" ref="K2704:K2709" ca="1" si="8270">IF(F2704=0,$L$3,(IF(G2704=0,$L$1,$L$2)))</f>
        <v>Completed</v>
      </c>
      <c r="L2704" s="601" t="s">
        <v>57</v>
      </c>
      <c r="M2704" s="601" t="s">
        <v>58</v>
      </c>
      <c r="N2704" s="601" t="s">
        <v>78</v>
      </c>
      <c r="O2704" s="601" t="s">
        <v>60</v>
      </c>
      <c r="P2704" s="601" t="s">
        <v>79</v>
      </c>
      <c r="Q2704" s="601" t="s">
        <v>79</v>
      </c>
      <c r="R2704" s="607">
        <v>2.5</v>
      </c>
      <c r="S2704" s="607">
        <v>4.25</v>
      </c>
      <c r="T2704" s="608">
        <v>200000</v>
      </c>
      <c r="U2704" s="608">
        <v>204161</v>
      </c>
      <c r="V2704" s="606">
        <f t="shared" ref="V2704:V2709" si="8271">IF(U2704&gt;T2704,0,T2704-U2704)</f>
        <v>0</v>
      </c>
      <c r="W2704" s="606">
        <f t="shared" ref="W2704:W2709" si="8272">IF(U2704&gt;T2704,T2704,U2704)</f>
        <v>200000</v>
      </c>
      <c r="X2704" s="608">
        <v>2061</v>
      </c>
      <c r="Y2704" s="609">
        <f t="shared" ref="Y2704:Y2709" si="8273">X2704/U2704</f>
        <v>1.0094974064586282E-2</v>
      </c>
      <c r="Z2704" s="610">
        <f t="shared" ref="Z2704:Z2709" si="8274">AE2704/X2704</f>
        <v>0.12130033964095099</v>
      </c>
      <c r="AA2704" s="611">
        <f t="shared" ref="AA2704:AA2709" si="8275">IF(O2704="cpv",(T2704*R2704),(T2704/1000*R2704))</f>
        <v>500</v>
      </c>
      <c r="AB2704" s="612">
        <f t="shared" ref="AB2704:AB2708" si="8276">IF(O2704="cpv",(IF(V2704&gt;0,U2704*R2704,AA2704)),(IF(V2704&gt;0,U2704/1000*R2704,AA2704)))</f>
        <v>500</v>
      </c>
      <c r="AC2704" s="611">
        <f t="shared" ref="AC2704:AC2709" si="8277">AB2704-AA2704</f>
        <v>0</v>
      </c>
      <c r="AD2704" s="611">
        <f t="shared" ref="AD2704:AD2709" si="8278">IF(O2704="cpv",(T2704*S2704),(T2704/1000*S2704))</f>
        <v>850</v>
      </c>
      <c r="AE2704" s="611">
        <v>250</v>
      </c>
      <c r="AF2704" s="610">
        <f t="shared" ref="AF2704:AF2709" si="8279">AE2704-AD2704</f>
        <v>-600</v>
      </c>
      <c r="AG2704" s="610">
        <v>0</v>
      </c>
      <c r="AH2704" s="610">
        <f t="shared" ref="AH2704:AH2709" si="8280">AE2704-AB2704-AG2704</f>
        <v>-250</v>
      </c>
      <c r="AI2704" s="656">
        <f t="shared" ref="AI2704:AI2709" si="8281">AH2704/AE2704</f>
        <v>-1</v>
      </c>
      <c r="AK2704"/>
    </row>
    <row r="2705" spans="1:37" hidden="1" x14ac:dyDescent="0.25">
      <c r="A2705" s="619" t="s">
        <v>3764</v>
      </c>
      <c r="B2705" s="615">
        <v>2016</v>
      </c>
      <c r="C2705" s="615">
        <v>11</v>
      </c>
      <c r="D2705" s="616" t="s">
        <v>2960</v>
      </c>
      <c r="E2705" s="617">
        <v>42692</v>
      </c>
      <c r="F2705" s="617">
        <v>42694</v>
      </c>
      <c r="G2705" s="618">
        <f t="shared" ca="1" si="8269"/>
        <v>0</v>
      </c>
      <c r="H2705" s="619" t="s">
        <v>54</v>
      </c>
      <c r="I2705" s="619" t="s">
        <v>115</v>
      </c>
      <c r="J2705" s="619" t="s">
        <v>3760</v>
      </c>
      <c r="K2705" s="620" t="str">
        <f t="shared" ca="1" si="8270"/>
        <v>Completed</v>
      </c>
      <c r="L2705" s="615" t="s">
        <v>77</v>
      </c>
      <c r="M2705" s="615" t="s">
        <v>58</v>
      </c>
      <c r="N2705" s="615" t="s">
        <v>78</v>
      </c>
      <c r="O2705" s="615" t="s">
        <v>60</v>
      </c>
      <c r="P2705" s="615" t="s">
        <v>79</v>
      </c>
      <c r="Q2705" s="615" t="s">
        <v>79</v>
      </c>
      <c r="R2705" s="621">
        <v>1.25</v>
      </c>
      <c r="S2705" s="621">
        <v>4.25</v>
      </c>
      <c r="T2705" s="622">
        <v>100000</v>
      </c>
      <c r="U2705" s="622">
        <v>107011</v>
      </c>
      <c r="V2705" s="620">
        <f t="shared" si="8271"/>
        <v>0</v>
      </c>
      <c r="W2705" s="620">
        <f t="shared" si="8272"/>
        <v>100000</v>
      </c>
      <c r="X2705" s="622">
        <v>1431</v>
      </c>
      <c r="Y2705" s="623">
        <f t="shared" si="8273"/>
        <v>1.3372457037127024E-2</v>
      </c>
      <c r="Z2705" s="624">
        <f t="shared" si="8274"/>
        <v>0.29699510831586301</v>
      </c>
      <c r="AA2705" s="625">
        <f t="shared" si="8275"/>
        <v>125</v>
      </c>
      <c r="AB2705" s="626">
        <f t="shared" si="8276"/>
        <v>125</v>
      </c>
      <c r="AC2705" s="625">
        <f t="shared" si="8277"/>
        <v>0</v>
      </c>
      <c r="AD2705" s="625">
        <f t="shared" si="8278"/>
        <v>425</v>
      </c>
      <c r="AE2705" s="625">
        <f>IF((SUMIF($J$7:$J$1048576,J2705,$U$7:$U$1048576))&gt;(SUMIF($J$7:$J$1048576,J2705,$T$7:$T$1048576)),AD2705,(IF(O2705="cpv",(U2705*S2705),(U2705*S2705/1000))))</f>
        <v>425</v>
      </c>
      <c r="AF2705" s="624">
        <f t="shared" si="8279"/>
        <v>0</v>
      </c>
      <c r="AG2705" s="624">
        <v>0</v>
      </c>
      <c r="AH2705" s="624">
        <f t="shared" si="8280"/>
        <v>300</v>
      </c>
      <c r="AI2705" s="657">
        <f t="shared" si="8281"/>
        <v>0.70588235294117652</v>
      </c>
      <c r="AK2705"/>
    </row>
    <row r="2706" spans="1:37" ht="15.75" hidden="1" thickBot="1" x14ac:dyDescent="0.3">
      <c r="A2706" s="647" t="s">
        <v>3761</v>
      </c>
      <c r="B2706" s="643">
        <v>2016</v>
      </c>
      <c r="C2706" s="643">
        <v>11</v>
      </c>
      <c r="D2706" s="644" t="s">
        <v>2960</v>
      </c>
      <c r="E2706" s="645">
        <v>42692</v>
      </c>
      <c r="F2706" s="645">
        <v>42694</v>
      </c>
      <c r="G2706" s="646">
        <f ca="1">IF($N$1&gt;F2706,0,(F2706-$N$1))</f>
        <v>0</v>
      </c>
      <c r="H2706" s="647" t="s">
        <v>54</v>
      </c>
      <c r="I2706" s="647" t="s">
        <v>115</v>
      </c>
      <c r="J2706" s="647" t="s">
        <v>3765</v>
      </c>
      <c r="K2706" s="648" t="str">
        <f ca="1">IF(F2706=0,$L$3,(IF(G2706=0,$L$1,$L$2)))</f>
        <v>Completed</v>
      </c>
      <c r="L2706" s="643" t="s">
        <v>305</v>
      </c>
      <c r="M2706" s="643" t="s">
        <v>58</v>
      </c>
      <c r="N2706" s="643" t="s">
        <v>306</v>
      </c>
      <c r="O2706" s="643" t="s">
        <v>60</v>
      </c>
      <c r="P2706" s="643" t="s">
        <v>61</v>
      </c>
      <c r="Q2706" s="643" t="s">
        <v>62</v>
      </c>
      <c r="R2706" s="649">
        <v>3</v>
      </c>
      <c r="S2706" s="649">
        <v>7.5</v>
      </c>
      <c r="T2706" s="650">
        <v>220000</v>
      </c>
      <c r="U2706" s="650">
        <v>220021</v>
      </c>
      <c r="V2706" s="648">
        <f>IF(U2706&gt;T2706,0,T2706-U2706)</f>
        <v>0</v>
      </c>
      <c r="W2706" s="648">
        <f>IF(U2706&gt;T2706,T2706,U2706)</f>
        <v>220000</v>
      </c>
      <c r="X2706" s="650"/>
      <c r="Y2706" s="651">
        <f>X2706/U2706</f>
        <v>0</v>
      </c>
      <c r="Z2706" s="652" t="e">
        <f>AE2706/X2706</f>
        <v>#DIV/0!</v>
      </c>
      <c r="AA2706" s="653">
        <f>IF(O2706="cpv",(T2706*R2706),(T2706/1000*R2706))</f>
        <v>660</v>
      </c>
      <c r="AB2706" s="654">
        <f>IF(O2706="cpv",(IF(V2706&gt;0,U2706*R2706,AA2706)),(IF(V2706&gt;0,U2706/1000*R2706,AA2706)))</f>
        <v>660</v>
      </c>
      <c r="AC2706" s="653">
        <f>AB2706-AA2706</f>
        <v>0</v>
      </c>
      <c r="AD2706" s="653">
        <f>IF(O2706="cpv",(T2706*S2706),(T2706/1000*S2706))</f>
        <v>1650</v>
      </c>
      <c r="AE2706" s="653">
        <v>1099.5899999999999</v>
      </c>
      <c r="AF2706" s="652">
        <f>AE2706-AD2706</f>
        <v>-550.41000000000008</v>
      </c>
      <c r="AG2706" s="652">
        <v>0</v>
      </c>
      <c r="AH2706" s="652">
        <f>AE2706-AB2706-AG2706</f>
        <v>439.58999999999992</v>
      </c>
      <c r="AI2706" s="660">
        <f>AH2706/AE2706</f>
        <v>0.3997762802499113</v>
      </c>
      <c r="AK2706"/>
    </row>
    <row r="2707" spans="1:37" hidden="1" x14ac:dyDescent="0.25">
      <c r="A2707" s="605" t="s">
        <v>3766</v>
      </c>
      <c r="B2707" s="601">
        <v>2016</v>
      </c>
      <c r="C2707" s="601">
        <v>11</v>
      </c>
      <c r="D2707" s="602" t="s">
        <v>2960</v>
      </c>
      <c r="E2707" s="603">
        <v>42695</v>
      </c>
      <c r="F2707" s="603">
        <v>42704</v>
      </c>
      <c r="G2707" s="604">
        <f ca="1">IF($N$1&gt;F2707,0,(F2707-$N$1))</f>
        <v>0</v>
      </c>
      <c r="H2707" s="605" t="s">
        <v>84</v>
      </c>
      <c r="I2707" s="605" t="s">
        <v>170</v>
      </c>
      <c r="J2707" s="605" t="s">
        <v>3770</v>
      </c>
      <c r="K2707" s="606" t="str">
        <f ca="1">IF(F2707=0,$L$3,(IF(G2707=0,$L$1,$L$2)))</f>
        <v>Completed</v>
      </c>
      <c r="L2707" s="601" t="s">
        <v>82</v>
      </c>
      <c r="M2707" s="601" t="s">
        <v>58</v>
      </c>
      <c r="N2707" s="601" t="s">
        <v>78</v>
      </c>
      <c r="O2707" s="601" t="s">
        <v>60</v>
      </c>
      <c r="P2707" s="601" t="s">
        <v>79</v>
      </c>
      <c r="Q2707" s="601" t="s">
        <v>79</v>
      </c>
      <c r="R2707" s="607">
        <v>0.5</v>
      </c>
      <c r="S2707" s="607">
        <v>2.5</v>
      </c>
      <c r="T2707" s="608">
        <v>500000</v>
      </c>
      <c r="U2707" s="608">
        <v>499906</v>
      </c>
      <c r="V2707" s="606">
        <f>IF(U2707&gt;T2707,0,T2707-U2707)</f>
        <v>94</v>
      </c>
      <c r="W2707" s="606">
        <f>IF(U2707&gt;T2707,T2707,U2707)</f>
        <v>499906</v>
      </c>
      <c r="X2707" s="608"/>
      <c r="Y2707" s="609">
        <f>X2707/U2707</f>
        <v>0</v>
      </c>
      <c r="Z2707" s="610" t="e">
        <f>AE2707/X2707</f>
        <v>#DIV/0!</v>
      </c>
      <c r="AA2707" s="611">
        <f>IF(O2707="cpv",(T2707*R2707),(T2707/1000*R2707))</f>
        <v>250</v>
      </c>
      <c r="AB2707" s="612">
        <f>IF(O2707="cpv",(IF(V2707&gt;0,U2707*R2707,AA2707)),(IF(V2707&gt;0,U2707/1000*R2707,AA2707)))</f>
        <v>249.953</v>
      </c>
      <c r="AC2707" s="611">
        <f>AB2707-AA2707</f>
        <v>-4.6999999999997044E-2</v>
      </c>
      <c r="AD2707" s="611">
        <f>IF(O2707="cpv",(T2707*S2707),(T2707/1000*S2707))</f>
        <v>1250</v>
      </c>
      <c r="AE2707" s="611">
        <f>IF((SUMIF($J$7:$J$1048576,J2707,$U$7:$U$1048576))&gt;(SUMIF($J$7:$J$1048576,J2707,$T$7:$T$1048576)),AD2707,(IF(O2707="cpv",(U2707*S2707),(U2707*S2707/1000))))</f>
        <v>1249.7650000000001</v>
      </c>
      <c r="AF2707" s="610">
        <f>AE2707-AD2707</f>
        <v>-0.23499999999989996</v>
      </c>
      <c r="AG2707" s="610">
        <v>0</v>
      </c>
      <c r="AH2707" s="610">
        <f>AE2707-AB2707-AG2707</f>
        <v>999.81200000000013</v>
      </c>
      <c r="AI2707" s="656">
        <f>AH2707/AE2707</f>
        <v>0.8</v>
      </c>
      <c r="AK2707"/>
    </row>
    <row r="2708" spans="1:37" hidden="1" x14ac:dyDescent="0.25">
      <c r="A2708" s="605" t="s">
        <v>3767</v>
      </c>
      <c r="B2708" s="601">
        <v>2016</v>
      </c>
      <c r="C2708" s="601">
        <v>11</v>
      </c>
      <c r="D2708" s="602" t="s">
        <v>2960</v>
      </c>
      <c r="E2708" s="603">
        <v>42695</v>
      </c>
      <c r="F2708" s="603">
        <v>42704</v>
      </c>
      <c r="G2708" s="604">
        <f t="shared" ca="1" si="8269"/>
        <v>0</v>
      </c>
      <c r="H2708" s="605" t="s">
        <v>84</v>
      </c>
      <c r="I2708" s="605" t="s">
        <v>170</v>
      </c>
      <c r="J2708" s="605" t="s">
        <v>3770</v>
      </c>
      <c r="K2708" s="606" t="str">
        <f t="shared" ca="1" si="8270"/>
        <v>Completed</v>
      </c>
      <c r="L2708" s="601" t="s">
        <v>1773</v>
      </c>
      <c r="M2708" s="601" t="s">
        <v>58</v>
      </c>
      <c r="N2708" s="601" t="s">
        <v>59</v>
      </c>
      <c r="O2708" s="601" t="s">
        <v>60</v>
      </c>
      <c r="P2708" s="601" t="s">
        <v>61</v>
      </c>
      <c r="Q2708" s="601" t="s">
        <v>62</v>
      </c>
      <c r="R2708" s="607">
        <v>0.35</v>
      </c>
      <c r="S2708" s="607">
        <v>2.5</v>
      </c>
      <c r="T2708" s="608">
        <v>1000000</v>
      </c>
      <c r="U2708" s="608">
        <v>1000129</v>
      </c>
      <c r="V2708" s="606">
        <f t="shared" si="8271"/>
        <v>0</v>
      </c>
      <c r="W2708" s="606">
        <f t="shared" si="8272"/>
        <v>1000000</v>
      </c>
      <c r="X2708" s="608">
        <v>2106</v>
      </c>
      <c r="Y2708" s="609">
        <f t="shared" si="8273"/>
        <v>2.1057283610414258E-3</v>
      </c>
      <c r="Z2708" s="610">
        <f t="shared" si="8274"/>
        <v>0.90633665716999046</v>
      </c>
      <c r="AA2708" s="611">
        <f t="shared" si="8275"/>
        <v>350</v>
      </c>
      <c r="AB2708" s="612">
        <f t="shared" si="8276"/>
        <v>350</v>
      </c>
      <c r="AC2708" s="611">
        <f t="shared" si="8277"/>
        <v>0</v>
      </c>
      <c r="AD2708" s="611">
        <f t="shared" si="8278"/>
        <v>2500</v>
      </c>
      <c r="AE2708" s="611">
        <v>1908.7449999999999</v>
      </c>
      <c r="AF2708" s="610">
        <f t="shared" si="8279"/>
        <v>-591.25500000000011</v>
      </c>
      <c r="AG2708" s="610">
        <v>0</v>
      </c>
      <c r="AH2708" s="610">
        <f t="shared" si="8280"/>
        <v>1558.7449999999999</v>
      </c>
      <c r="AI2708" s="656">
        <f t="shared" si="8281"/>
        <v>0.81663344239277635</v>
      </c>
      <c r="AK2708"/>
    </row>
    <row r="2709" spans="1:37" hidden="1" x14ac:dyDescent="0.25">
      <c r="A2709" s="605" t="s">
        <v>3768</v>
      </c>
      <c r="B2709" s="601">
        <v>2016</v>
      </c>
      <c r="C2709" s="601">
        <v>11</v>
      </c>
      <c r="D2709" s="602" t="s">
        <v>2960</v>
      </c>
      <c r="E2709" s="603">
        <v>42695</v>
      </c>
      <c r="F2709" s="603">
        <v>42704</v>
      </c>
      <c r="G2709" s="604">
        <f t="shared" ca="1" si="8269"/>
        <v>0</v>
      </c>
      <c r="H2709" s="605" t="s">
        <v>84</v>
      </c>
      <c r="I2709" s="605" t="s">
        <v>170</v>
      </c>
      <c r="J2709" s="605" t="s">
        <v>3770</v>
      </c>
      <c r="K2709" s="606" t="str">
        <f t="shared" ca="1" si="8270"/>
        <v>Completed</v>
      </c>
      <c r="L2709" s="601" t="s">
        <v>175</v>
      </c>
      <c r="M2709" s="601" t="s">
        <v>58</v>
      </c>
      <c r="N2709" s="601" t="s">
        <v>59</v>
      </c>
      <c r="O2709" s="601" t="s">
        <v>60</v>
      </c>
      <c r="P2709" s="601" t="s">
        <v>61</v>
      </c>
      <c r="Q2709" s="601" t="s">
        <v>62</v>
      </c>
      <c r="R2709" s="607">
        <v>1</v>
      </c>
      <c r="S2709" s="607">
        <v>2.5</v>
      </c>
      <c r="T2709" s="608">
        <v>1000000</v>
      </c>
      <c r="U2709" s="608">
        <v>1000204</v>
      </c>
      <c r="V2709" s="606">
        <f t="shared" si="8271"/>
        <v>0</v>
      </c>
      <c r="W2709" s="606">
        <f t="shared" si="8272"/>
        <v>1000000</v>
      </c>
      <c r="X2709" s="608">
        <v>146</v>
      </c>
      <c r="Y2709" s="609">
        <f t="shared" si="8273"/>
        <v>1.4597022207469675E-4</v>
      </c>
      <c r="Z2709" s="610">
        <f t="shared" si="8274"/>
        <v>17.126780821917809</v>
      </c>
      <c r="AA2709" s="611">
        <f t="shared" si="8275"/>
        <v>1000</v>
      </c>
      <c r="AB2709" s="612">
        <v>107.45858825097901</v>
      </c>
      <c r="AC2709" s="611">
        <f t="shared" si="8277"/>
        <v>-892.54141174902099</v>
      </c>
      <c r="AD2709" s="611">
        <f t="shared" si="8278"/>
        <v>2500</v>
      </c>
      <c r="AE2709" s="611">
        <f>IF((SUMIF($J$7:$J$1048576,J2709,$U$7:$U$1048576))&gt;(SUMIF($J$7:$J$1048576,J2709,$T$7:$T$1048576)),AD2709,(IF(O2709="cpv",(U2709*S2709),(U2709*S2709/1000))))</f>
        <v>2500.5100000000002</v>
      </c>
      <c r="AF2709" s="610">
        <f t="shared" si="8279"/>
        <v>0.51000000000021828</v>
      </c>
      <c r="AG2709" s="610">
        <v>0</v>
      </c>
      <c r="AH2709" s="610">
        <f t="shared" si="8280"/>
        <v>2393.0514117490211</v>
      </c>
      <c r="AI2709" s="656">
        <f t="shared" si="8281"/>
        <v>0.95702533153197589</v>
      </c>
      <c r="AK2709"/>
    </row>
    <row r="2710" spans="1:37" hidden="1" x14ac:dyDescent="0.25">
      <c r="A2710" s="605" t="s">
        <v>4152</v>
      </c>
      <c r="B2710" s="601">
        <v>2016</v>
      </c>
      <c r="C2710" s="601">
        <v>11</v>
      </c>
      <c r="D2710" s="602" t="s">
        <v>2960</v>
      </c>
      <c r="E2710" s="603">
        <v>42695</v>
      </c>
      <c r="F2710" s="603">
        <v>42704</v>
      </c>
      <c r="G2710" s="604">
        <f t="shared" ref="G2710:G2713" ca="1" si="8282">IF($N$1&gt;F2710,0,(F2710-$N$1))</f>
        <v>0</v>
      </c>
      <c r="H2710" s="605" t="s">
        <v>84</v>
      </c>
      <c r="I2710" s="605" t="s">
        <v>170</v>
      </c>
      <c r="J2710" s="605" t="s">
        <v>3770</v>
      </c>
      <c r="K2710" s="606" t="str">
        <f t="shared" ref="K2710:K2713" ca="1" si="8283">IF(F2710=0,$L$3,(IF(G2710=0,$L$1,$L$2)))</f>
        <v>Completed</v>
      </c>
      <c r="L2710" s="601" t="s">
        <v>1372</v>
      </c>
      <c r="M2710" s="601" t="s">
        <v>58</v>
      </c>
      <c r="N2710" s="601" t="s">
        <v>59</v>
      </c>
      <c r="O2710" s="601" t="s">
        <v>60</v>
      </c>
      <c r="P2710" s="601" t="s">
        <v>61</v>
      </c>
      <c r="Q2710" s="601" t="s">
        <v>62</v>
      </c>
      <c r="R2710" s="607">
        <v>0</v>
      </c>
      <c r="S2710" s="607">
        <v>2.5</v>
      </c>
      <c r="T2710" s="608">
        <v>0</v>
      </c>
      <c r="U2710" s="608">
        <v>0</v>
      </c>
      <c r="V2710" s="606">
        <v>0</v>
      </c>
      <c r="W2710" s="606">
        <v>0</v>
      </c>
      <c r="X2710" s="608"/>
      <c r="Y2710" s="609" t="e">
        <f t="shared" ref="Y2710:Y2713" si="8284">X2710/U2710</f>
        <v>#DIV/0!</v>
      </c>
      <c r="Z2710" s="610" t="e">
        <f t="shared" ref="Z2710:Z2713" si="8285">AE2710/X2710</f>
        <v>#DIV/0!</v>
      </c>
      <c r="AA2710" s="611">
        <f t="shared" ref="AA2710:AA2713" si="8286">IF(O2710="cpv",(T2710*R2710),(T2710/1000*R2710))</f>
        <v>0</v>
      </c>
      <c r="AB2710" s="612">
        <v>940.17772587617799</v>
      </c>
      <c r="AC2710" s="611">
        <f t="shared" ref="AC2710:AC2713" si="8287">AB2710-AA2710</f>
        <v>940.17772587617799</v>
      </c>
      <c r="AD2710" s="611">
        <f t="shared" ref="AD2710:AD2713" si="8288">IF(O2710="cpv",(T2710*S2710),(T2710/1000*S2710))</f>
        <v>0</v>
      </c>
      <c r="AE2710" s="611">
        <f>IF((SUMIF($J$7:$J$1048576,J2710,$U$7:$U$1048576))&gt;(SUMIF($J$7:$J$1048576,J2710,$T$7:$T$1048576)),AD2710,(IF(O2710="cpv",(U2710*S2710),(U2710*S2710/1000))))</f>
        <v>0</v>
      </c>
      <c r="AF2710" s="610">
        <f t="shared" ref="AF2710:AF2713" si="8289">AE2710-AD2710</f>
        <v>0</v>
      </c>
      <c r="AG2710" s="610">
        <v>0</v>
      </c>
      <c r="AH2710" s="610">
        <f t="shared" ref="AH2710:AH2713" si="8290">AE2710-AB2710-AG2710</f>
        <v>-940.17772587617799</v>
      </c>
      <c r="AI2710" s="656" t="e">
        <f t="shared" ref="AI2710:AI2713" si="8291">AH2710/AE2710</f>
        <v>#DIV/0!</v>
      </c>
      <c r="AK2710"/>
    </row>
    <row r="2711" spans="1:37" hidden="1" x14ac:dyDescent="0.25">
      <c r="A2711" s="605" t="s">
        <v>4153</v>
      </c>
      <c r="B2711" s="601">
        <v>2016</v>
      </c>
      <c r="C2711" s="601">
        <v>11</v>
      </c>
      <c r="D2711" s="602" t="s">
        <v>2960</v>
      </c>
      <c r="E2711" s="603">
        <v>42695</v>
      </c>
      <c r="F2711" s="603">
        <v>42704</v>
      </c>
      <c r="G2711" s="604">
        <f t="shared" ca="1" si="8282"/>
        <v>0</v>
      </c>
      <c r="H2711" s="605" t="s">
        <v>84</v>
      </c>
      <c r="I2711" s="605" t="s">
        <v>170</v>
      </c>
      <c r="J2711" s="605" t="s">
        <v>3770</v>
      </c>
      <c r="K2711" s="606" t="str">
        <f t="shared" ca="1" si="8283"/>
        <v>Completed</v>
      </c>
      <c r="L2711" s="601" t="s">
        <v>2943</v>
      </c>
      <c r="M2711" s="601" t="s">
        <v>58</v>
      </c>
      <c r="N2711" s="601" t="s">
        <v>59</v>
      </c>
      <c r="O2711" s="601" t="s">
        <v>60</v>
      </c>
      <c r="P2711" s="601" t="s">
        <v>61</v>
      </c>
      <c r="Q2711" s="601" t="s">
        <v>62</v>
      </c>
      <c r="R2711" s="607">
        <v>0</v>
      </c>
      <c r="S2711" s="607">
        <v>2.5</v>
      </c>
      <c r="T2711" s="608">
        <v>0</v>
      </c>
      <c r="U2711" s="608">
        <v>0</v>
      </c>
      <c r="V2711" s="606">
        <v>0</v>
      </c>
      <c r="W2711" s="606">
        <v>0</v>
      </c>
      <c r="X2711" s="608"/>
      <c r="Y2711" s="609" t="e">
        <f t="shared" si="8284"/>
        <v>#DIV/0!</v>
      </c>
      <c r="Z2711" s="610" t="e">
        <f t="shared" si="8285"/>
        <v>#DIV/0!</v>
      </c>
      <c r="AA2711" s="611">
        <f t="shared" si="8286"/>
        <v>0</v>
      </c>
      <c r="AB2711" s="612">
        <v>118.69360600341027</v>
      </c>
      <c r="AC2711" s="611">
        <f t="shared" si="8287"/>
        <v>118.69360600341027</v>
      </c>
      <c r="AD2711" s="611">
        <f t="shared" si="8288"/>
        <v>0</v>
      </c>
      <c r="AE2711" s="611">
        <v>0</v>
      </c>
      <c r="AF2711" s="610">
        <f t="shared" si="8289"/>
        <v>0</v>
      </c>
      <c r="AG2711" s="610">
        <v>0</v>
      </c>
      <c r="AH2711" s="610">
        <f t="shared" si="8290"/>
        <v>-118.69360600341027</v>
      </c>
      <c r="AI2711" s="656" t="e">
        <f t="shared" si="8291"/>
        <v>#DIV/0!</v>
      </c>
      <c r="AK2711"/>
    </row>
    <row r="2712" spans="1:37" hidden="1" x14ac:dyDescent="0.25">
      <c r="A2712" s="605" t="s">
        <v>4154</v>
      </c>
      <c r="B2712" s="601">
        <v>2016</v>
      </c>
      <c r="C2712" s="601">
        <v>11</v>
      </c>
      <c r="D2712" s="602" t="s">
        <v>2960</v>
      </c>
      <c r="E2712" s="603">
        <v>42695</v>
      </c>
      <c r="F2712" s="603">
        <v>42704</v>
      </c>
      <c r="G2712" s="604">
        <f t="shared" ca="1" si="8282"/>
        <v>0</v>
      </c>
      <c r="H2712" s="605" t="s">
        <v>84</v>
      </c>
      <c r="I2712" s="605" t="s">
        <v>170</v>
      </c>
      <c r="J2712" s="605" t="s">
        <v>3770</v>
      </c>
      <c r="K2712" s="606" t="str">
        <f t="shared" ca="1" si="8283"/>
        <v>Completed</v>
      </c>
      <c r="L2712" s="601" t="s">
        <v>2917</v>
      </c>
      <c r="M2712" s="601" t="s">
        <v>58</v>
      </c>
      <c r="N2712" s="601" t="s">
        <v>59</v>
      </c>
      <c r="O2712" s="601" t="s">
        <v>60</v>
      </c>
      <c r="P2712" s="601" t="s">
        <v>61</v>
      </c>
      <c r="Q2712" s="601" t="s">
        <v>62</v>
      </c>
      <c r="R2712" s="607">
        <v>0</v>
      </c>
      <c r="S2712" s="607">
        <v>2.5</v>
      </c>
      <c r="T2712" s="608">
        <v>0</v>
      </c>
      <c r="U2712" s="608">
        <v>0</v>
      </c>
      <c r="V2712" s="606">
        <v>0</v>
      </c>
      <c r="W2712" s="606">
        <v>0</v>
      </c>
      <c r="X2712" s="608"/>
      <c r="Y2712" s="609" t="e">
        <f t="shared" si="8284"/>
        <v>#DIV/0!</v>
      </c>
      <c r="Z2712" s="610" t="e">
        <f t="shared" si="8285"/>
        <v>#DIV/0!</v>
      </c>
      <c r="AA2712" s="611">
        <f t="shared" si="8286"/>
        <v>0</v>
      </c>
      <c r="AB2712" s="612">
        <v>81.413627516643317</v>
      </c>
      <c r="AC2712" s="611">
        <f t="shared" si="8287"/>
        <v>81.413627516643317</v>
      </c>
      <c r="AD2712" s="611">
        <f t="shared" si="8288"/>
        <v>0</v>
      </c>
      <c r="AE2712" s="611">
        <v>0</v>
      </c>
      <c r="AF2712" s="610">
        <f t="shared" si="8289"/>
        <v>0</v>
      </c>
      <c r="AG2712" s="610">
        <v>0</v>
      </c>
      <c r="AH2712" s="610">
        <f t="shared" si="8290"/>
        <v>-81.413627516643317</v>
      </c>
      <c r="AI2712" s="656" t="e">
        <f t="shared" si="8291"/>
        <v>#DIV/0!</v>
      </c>
      <c r="AK2712"/>
    </row>
    <row r="2713" spans="1:37" hidden="1" x14ac:dyDescent="0.25">
      <c r="A2713" s="605" t="s">
        <v>4155</v>
      </c>
      <c r="B2713" s="601">
        <v>2016</v>
      </c>
      <c r="C2713" s="601">
        <v>11</v>
      </c>
      <c r="D2713" s="602" t="s">
        <v>2960</v>
      </c>
      <c r="E2713" s="603">
        <v>42695</v>
      </c>
      <c r="F2713" s="603">
        <v>42704</v>
      </c>
      <c r="G2713" s="604">
        <f t="shared" ca="1" si="8282"/>
        <v>0</v>
      </c>
      <c r="H2713" s="605" t="s">
        <v>84</v>
      </c>
      <c r="I2713" s="605" t="s">
        <v>170</v>
      </c>
      <c r="J2713" s="605" t="s">
        <v>3770</v>
      </c>
      <c r="K2713" s="606" t="str">
        <f t="shared" ca="1" si="8283"/>
        <v>Completed</v>
      </c>
      <c r="L2713" s="601" t="s">
        <v>2914</v>
      </c>
      <c r="M2713" s="601" t="s">
        <v>58</v>
      </c>
      <c r="N2713" s="601" t="s">
        <v>59</v>
      </c>
      <c r="O2713" s="601" t="s">
        <v>60</v>
      </c>
      <c r="P2713" s="601" t="s">
        <v>61</v>
      </c>
      <c r="Q2713" s="601" t="s">
        <v>62</v>
      </c>
      <c r="R2713" s="607">
        <v>0</v>
      </c>
      <c r="S2713" s="607">
        <v>2.5</v>
      </c>
      <c r="T2713" s="608">
        <v>0</v>
      </c>
      <c r="U2713" s="608">
        <v>0</v>
      </c>
      <c r="V2713" s="606">
        <v>0</v>
      </c>
      <c r="W2713" s="606">
        <v>0</v>
      </c>
      <c r="X2713" s="608"/>
      <c r="Y2713" s="609" t="e">
        <f t="shared" si="8284"/>
        <v>#DIV/0!</v>
      </c>
      <c r="Z2713" s="610" t="e">
        <f t="shared" si="8285"/>
        <v>#DIV/0!</v>
      </c>
      <c r="AA2713" s="611">
        <f t="shared" si="8286"/>
        <v>0</v>
      </c>
      <c r="AB2713" s="612">
        <v>508.83517197902069</v>
      </c>
      <c r="AC2713" s="611">
        <f t="shared" si="8287"/>
        <v>508.83517197902069</v>
      </c>
      <c r="AD2713" s="611">
        <f t="shared" si="8288"/>
        <v>0</v>
      </c>
      <c r="AE2713" s="611">
        <v>0</v>
      </c>
      <c r="AF2713" s="610">
        <f t="shared" si="8289"/>
        <v>0</v>
      </c>
      <c r="AG2713" s="610">
        <v>0</v>
      </c>
      <c r="AH2713" s="610">
        <f t="shared" si="8290"/>
        <v>-508.83517197902069</v>
      </c>
      <c r="AI2713" s="656" t="e">
        <f t="shared" si="8291"/>
        <v>#DIV/0!</v>
      </c>
      <c r="AK2713"/>
    </row>
    <row r="2714" spans="1:37" hidden="1" x14ac:dyDescent="0.25">
      <c r="A2714" s="619" t="s">
        <v>3769</v>
      </c>
      <c r="B2714" s="615">
        <v>2016</v>
      </c>
      <c r="C2714" s="615">
        <v>11</v>
      </c>
      <c r="D2714" s="616" t="s">
        <v>2960</v>
      </c>
      <c r="E2714" s="617">
        <v>42695</v>
      </c>
      <c r="F2714" s="617">
        <v>42704</v>
      </c>
      <c r="G2714" s="618">
        <f t="shared" ref="G2714:G2726" ca="1" si="8292">IF($N$1&gt;F2714,0,(F2714-$N$1))</f>
        <v>0</v>
      </c>
      <c r="H2714" s="619" t="s">
        <v>84</v>
      </c>
      <c r="I2714" s="619" t="s">
        <v>170</v>
      </c>
      <c r="J2714" s="619" t="s">
        <v>3770</v>
      </c>
      <c r="K2714" s="620" t="str">
        <f t="shared" ref="K2714:K2726" ca="1" si="8293">IF(F2714=0,$L$3,(IF(G2714=0,$L$1,$L$2)))</f>
        <v>Completed</v>
      </c>
      <c r="L2714" s="615" t="s">
        <v>2386</v>
      </c>
      <c r="M2714" s="615" t="s">
        <v>58</v>
      </c>
      <c r="N2714" s="615" t="s">
        <v>59</v>
      </c>
      <c r="O2714" s="615" t="s">
        <v>60</v>
      </c>
      <c r="P2714" s="615" t="s">
        <v>61</v>
      </c>
      <c r="Q2714" s="615" t="s">
        <v>62</v>
      </c>
      <c r="R2714" s="621">
        <v>0.3</v>
      </c>
      <c r="S2714" s="621">
        <v>2.5</v>
      </c>
      <c r="T2714" s="622">
        <v>2300000</v>
      </c>
      <c r="U2714" s="622">
        <v>0</v>
      </c>
      <c r="V2714" s="620">
        <f t="shared" ref="V2714:V2726" si="8294">IF(U2714&gt;T2714,0,T2714-U2714)</f>
        <v>2300000</v>
      </c>
      <c r="W2714" s="620">
        <f t="shared" ref="W2714:W2726" si="8295">IF(U2714&gt;T2714,T2714,U2714)</f>
        <v>0</v>
      </c>
      <c r="X2714" s="622">
        <v>0</v>
      </c>
      <c r="Y2714" s="623" t="e">
        <f t="shared" ref="Y2714:Y2726" si="8296">X2714/U2714</f>
        <v>#DIV/0!</v>
      </c>
      <c r="Z2714" s="624" t="e">
        <f t="shared" ref="Z2714:Z2726" si="8297">AE2714/X2714</f>
        <v>#DIV/0!</v>
      </c>
      <c r="AA2714" s="625">
        <f t="shared" ref="AA2714:AA2726" si="8298">IF(O2714="cpv",(T2714*R2714),(T2714/1000*R2714))</f>
        <v>690</v>
      </c>
      <c r="AB2714" s="626">
        <f t="shared" ref="AB2714:AB2726" si="8299">IF(O2714="cpv",(IF(V2714&gt;0,U2714*R2714,AA2714)),(IF(V2714&gt;0,U2714/1000*R2714,AA2714)))</f>
        <v>0</v>
      </c>
      <c r="AC2714" s="625">
        <f t="shared" ref="AC2714:AC2726" si="8300">AB2714-AA2714</f>
        <v>-690</v>
      </c>
      <c r="AD2714" s="625">
        <f t="shared" ref="AD2714:AD2726" si="8301">IF(O2714="cpv",(T2714*S2714),(T2714/1000*S2714))</f>
        <v>5750</v>
      </c>
      <c r="AE2714" s="625">
        <f>IF((SUMIF($J$7:$J$1048576,J2714,$U$7:$U$1048576))&gt;(SUMIF($J$7:$J$1048576,J2714,$T$7:$T$1048576)),AD2714,(IF(O2714="cpv",(U2714*S2714),(U2714*S2714/1000))))</f>
        <v>0</v>
      </c>
      <c r="AF2714" s="624">
        <f t="shared" ref="AF2714:AF2726" si="8302">AE2714-AD2714</f>
        <v>-5750</v>
      </c>
      <c r="AG2714" s="624">
        <v>0</v>
      </c>
      <c r="AH2714" s="624">
        <f t="shared" ref="AH2714:AH2726" si="8303">AE2714-AB2714-AG2714</f>
        <v>0</v>
      </c>
      <c r="AI2714" s="657" t="e">
        <f t="shared" ref="AI2714:AI2726" si="8304">AH2714/AE2714</f>
        <v>#DIV/0!</v>
      </c>
      <c r="AK2714"/>
    </row>
    <row r="2715" spans="1:37" hidden="1" x14ac:dyDescent="0.25">
      <c r="A2715" s="586" t="s">
        <v>3771</v>
      </c>
      <c r="B2715" s="587">
        <v>2016</v>
      </c>
      <c r="C2715" s="587">
        <v>11</v>
      </c>
      <c r="D2715" s="588" t="s">
        <v>2960</v>
      </c>
      <c r="E2715" s="589">
        <v>42695</v>
      </c>
      <c r="F2715" s="589">
        <v>42704</v>
      </c>
      <c r="G2715" s="590">
        <f t="shared" ca="1" si="8292"/>
        <v>0</v>
      </c>
      <c r="H2715" s="591" t="s">
        <v>95</v>
      </c>
      <c r="I2715" s="591" t="s">
        <v>353</v>
      </c>
      <c r="J2715" s="591" t="s">
        <v>3773</v>
      </c>
      <c r="K2715" s="592" t="str">
        <f t="shared" ca="1" si="8293"/>
        <v>Completed</v>
      </c>
      <c r="L2715" s="587" t="s">
        <v>175</v>
      </c>
      <c r="M2715" s="587" t="s">
        <v>58</v>
      </c>
      <c r="N2715" s="587" t="s">
        <v>59</v>
      </c>
      <c r="O2715" s="587" t="s">
        <v>60</v>
      </c>
      <c r="P2715" s="587" t="s">
        <v>61</v>
      </c>
      <c r="Q2715" s="587" t="s">
        <v>62</v>
      </c>
      <c r="R2715" s="593">
        <v>1</v>
      </c>
      <c r="S2715" s="593">
        <v>4.25</v>
      </c>
      <c r="T2715" s="594">
        <v>600000</v>
      </c>
      <c r="U2715" s="594">
        <v>600020</v>
      </c>
      <c r="V2715" s="592">
        <f t="shared" si="8294"/>
        <v>0</v>
      </c>
      <c r="W2715" s="592">
        <f t="shared" si="8295"/>
        <v>600000</v>
      </c>
      <c r="X2715" s="594">
        <v>251</v>
      </c>
      <c r="Y2715" s="595">
        <f t="shared" si="8296"/>
        <v>4.1831938935368818E-4</v>
      </c>
      <c r="Z2715" s="596">
        <f t="shared" si="8297"/>
        <v>7.8207135567562824</v>
      </c>
      <c r="AA2715" s="597">
        <f t="shared" si="8298"/>
        <v>600</v>
      </c>
      <c r="AB2715" s="598">
        <v>113.904227591273</v>
      </c>
      <c r="AC2715" s="597">
        <f t="shared" si="8300"/>
        <v>-486.09577240872699</v>
      </c>
      <c r="AD2715" s="597">
        <f t="shared" si="8301"/>
        <v>2550</v>
      </c>
      <c r="AE2715" s="597">
        <v>1962.9991027458268</v>
      </c>
      <c r="AF2715" s="596">
        <f t="shared" si="8302"/>
        <v>-587.0008972541732</v>
      </c>
      <c r="AG2715" s="596">
        <v>0</v>
      </c>
      <c r="AH2715" s="596">
        <f t="shared" si="8303"/>
        <v>1849.0948751545538</v>
      </c>
      <c r="AI2715" s="599">
        <f t="shared" si="8304"/>
        <v>0.94197438631941055</v>
      </c>
      <c r="AK2715" s="466"/>
    </row>
    <row r="2716" spans="1:37" hidden="1" x14ac:dyDescent="0.25">
      <c r="A2716" s="691" t="s">
        <v>4148</v>
      </c>
      <c r="B2716" s="682">
        <v>2016</v>
      </c>
      <c r="C2716" s="682">
        <v>11</v>
      </c>
      <c r="D2716" s="683" t="s">
        <v>2960</v>
      </c>
      <c r="E2716" s="684">
        <v>42695</v>
      </c>
      <c r="F2716" s="684">
        <v>42704</v>
      </c>
      <c r="G2716" s="685">
        <f t="shared" ref="G2716:G2719" ca="1" si="8305">IF($N$1&gt;F2716,0,(F2716-$N$1))</f>
        <v>0</v>
      </c>
      <c r="H2716" s="681" t="s">
        <v>95</v>
      </c>
      <c r="I2716" s="681" t="s">
        <v>353</v>
      </c>
      <c r="J2716" s="681" t="s">
        <v>3773</v>
      </c>
      <c r="K2716" s="686" t="str">
        <f t="shared" ref="K2716:K2719" ca="1" si="8306">IF(F2716=0,$L$3,(IF(G2716=0,$L$1,$L$2)))</f>
        <v>Completed</v>
      </c>
      <c r="L2716" s="601" t="s">
        <v>1372</v>
      </c>
      <c r="M2716" s="682" t="s">
        <v>58</v>
      </c>
      <c r="N2716" s="682" t="s">
        <v>59</v>
      </c>
      <c r="O2716" s="682" t="s">
        <v>60</v>
      </c>
      <c r="P2716" s="682" t="s">
        <v>61</v>
      </c>
      <c r="Q2716" s="682" t="s">
        <v>62</v>
      </c>
      <c r="R2716" s="607">
        <v>0</v>
      </c>
      <c r="S2716" s="687">
        <v>4.25</v>
      </c>
      <c r="T2716" s="688">
        <v>0</v>
      </c>
      <c r="U2716" s="688">
        <v>0</v>
      </c>
      <c r="V2716" s="686">
        <v>0</v>
      </c>
      <c r="W2716" s="686">
        <v>0</v>
      </c>
      <c r="X2716" s="688"/>
      <c r="Y2716" s="689" t="e">
        <f t="shared" ref="Y2716:Y2719" si="8307">X2716/U2716</f>
        <v>#DIV/0!</v>
      </c>
      <c r="Z2716" s="690" t="e">
        <f t="shared" ref="Z2716:Z2719" si="8308">AE2716/X2716</f>
        <v>#DIV/0!</v>
      </c>
      <c r="AA2716" s="665">
        <f t="shared" ref="AA2716:AA2719" si="8309">IF(O2716="cpv",(T2716*R2716),(T2716/1000*R2716))</f>
        <v>0</v>
      </c>
      <c r="AB2716" s="664">
        <v>691.83689859490005</v>
      </c>
      <c r="AC2716" s="665">
        <f t="shared" ref="AC2716:AC2719" si="8310">AB2716-AA2716</f>
        <v>691.83689859490005</v>
      </c>
      <c r="AD2716" s="665">
        <f t="shared" ref="AD2716:AD2719" si="8311">IF(O2716="cpv",(T2716*S2716),(T2716/1000*S2716))</f>
        <v>0</v>
      </c>
      <c r="AE2716" s="665">
        <v>0</v>
      </c>
      <c r="AF2716" s="690">
        <f t="shared" ref="AF2716:AF2719" si="8312">AE2716-AD2716</f>
        <v>0</v>
      </c>
      <c r="AG2716" s="690">
        <v>0</v>
      </c>
      <c r="AH2716" s="690">
        <f t="shared" ref="AH2716:AH2719" si="8313">AE2716-AB2716-AG2716</f>
        <v>-691.83689859490005</v>
      </c>
      <c r="AI2716" s="692" t="e">
        <f t="shared" ref="AI2716:AI2719" si="8314">AH2716/AE2716</f>
        <v>#DIV/0!</v>
      </c>
      <c r="AK2716" s="466"/>
    </row>
    <row r="2717" spans="1:37" hidden="1" x14ac:dyDescent="0.25">
      <c r="A2717" s="691" t="s">
        <v>4149</v>
      </c>
      <c r="B2717" s="682">
        <v>2016</v>
      </c>
      <c r="C2717" s="682">
        <v>11</v>
      </c>
      <c r="D2717" s="683" t="s">
        <v>2960</v>
      </c>
      <c r="E2717" s="684">
        <v>42695</v>
      </c>
      <c r="F2717" s="684">
        <v>42704</v>
      </c>
      <c r="G2717" s="685">
        <f t="shared" ca="1" si="8305"/>
        <v>0</v>
      </c>
      <c r="H2717" s="681" t="s">
        <v>95</v>
      </c>
      <c r="I2717" s="681" t="s">
        <v>353</v>
      </c>
      <c r="J2717" s="681" t="s">
        <v>3773</v>
      </c>
      <c r="K2717" s="686" t="str">
        <f t="shared" ca="1" si="8306"/>
        <v>Completed</v>
      </c>
      <c r="L2717" s="601" t="s">
        <v>2943</v>
      </c>
      <c r="M2717" s="682" t="s">
        <v>58</v>
      </c>
      <c r="N2717" s="682" t="s">
        <v>59</v>
      </c>
      <c r="O2717" s="682" t="s">
        <v>60</v>
      </c>
      <c r="P2717" s="682" t="s">
        <v>61</v>
      </c>
      <c r="Q2717" s="682" t="s">
        <v>62</v>
      </c>
      <c r="R2717" s="607">
        <v>0</v>
      </c>
      <c r="S2717" s="687">
        <v>4.25</v>
      </c>
      <c r="T2717" s="688">
        <v>0</v>
      </c>
      <c r="U2717" s="688">
        <v>0</v>
      </c>
      <c r="V2717" s="686">
        <v>0</v>
      </c>
      <c r="W2717" s="686">
        <v>0</v>
      </c>
      <c r="X2717" s="688"/>
      <c r="Y2717" s="689" t="e">
        <f t="shared" si="8307"/>
        <v>#DIV/0!</v>
      </c>
      <c r="Z2717" s="690" t="e">
        <f t="shared" si="8308"/>
        <v>#DIV/0!</v>
      </c>
      <c r="AA2717" s="665">
        <f t="shared" si="8309"/>
        <v>0</v>
      </c>
      <c r="AB2717" s="664">
        <v>71.204011855747652</v>
      </c>
      <c r="AC2717" s="665">
        <f t="shared" si="8310"/>
        <v>71.204011855747652</v>
      </c>
      <c r="AD2717" s="665">
        <f t="shared" si="8311"/>
        <v>0</v>
      </c>
      <c r="AE2717" s="665">
        <v>0</v>
      </c>
      <c r="AF2717" s="690">
        <f t="shared" si="8312"/>
        <v>0</v>
      </c>
      <c r="AG2717" s="690">
        <v>0</v>
      </c>
      <c r="AH2717" s="690">
        <f t="shared" si="8313"/>
        <v>-71.204011855747652</v>
      </c>
      <c r="AI2717" s="692" t="e">
        <f t="shared" si="8314"/>
        <v>#DIV/0!</v>
      </c>
      <c r="AK2717" s="466"/>
    </row>
    <row r="2718" spans="1:37" hidden="1" x14ac:dyDescent="0.25">
      <c r="A2718" s="691" t="s">
        <v>4150</v>
      </c>
      <c r="B2718" s="682">
        <v>2016</v>
      </c>
      <c r="C2718" s="682">
        <v>11</v>
      </c>
      <c r="D2718" s="683" t="s">
        <v>2960</v>
      </c>
      <c r="E2718" s="684">
        <v>42695</v>
      </c>
      <c r="F2718" s="684">
        <v>42704</v>
      </c>
      <c r="G2718" s="685">
        <f t="shared" ca="1" si="8305"/>
        <v>0</v>
      </c>
      <c r="H2718" s="681" t="s">
        <v>95</v>
      </c>
      <c r="I2718" s="681" t="s">
        <v>353</v>
      </c>
      <c r="J2718" s="681" t="s">
        <v>3773</v>
      </c>
      <c r="K2718" s="686" t="str">
        <f t="shared" ca="1" si="8306"/>
        <v>Completed</v>
      </c>
      <c r="L2718" s="601" t="s">
        <v>2917</v>
      </c>
      <c r="M2718" s="682" t="s">
        <v>58</v>
      </c>
      <c r="N2718" s="682" t="s">
        <v>59</v>
      </c>
      <c r="O2718" s="682" t="s">
        <v>60</v>
      </c>
      <c r="P2718" s="682" t="s">
        <v>61</v>
      </c>
      <c r="Q2718" s="682" t="s">
        <v>62</v>
      </c>
      <c r="R2718" s="607">
        <v>0</v>
      </c>
      <c r="S2718" s="687">
        <v>4.25</v>
      </c>
      <c r="T2718" s="688">
        <v>0</v>
      </c>
      <c r="U2718" s="688">
        <v>0</v>
      </c>
      <c r="V2718" s="686">
        <v>0</v>
      </c>
      <c r="W2718" s="686">
        <v>0</v>
      </c>
      <c r="X2718" s="688"/>
      <c r="Y2718" s="689" t="e">
        <f t="shared" si="8307"/>
        <v>#DIV/0!</v>
      </c>
      <c r="Z2718" s="690" t="e">
        <f t="shared" si="8308"/>
        <v>#DIV/0!</v>
      </c>
      <c r="AA2718" s="665">
        <f t="shared" si="8309"/>
        <v>0</v>
      </c>
      <c r="AB2718" s="664">
        <v>48.839841454879533</v>
      </c>
      <c r="AC2718" s="665">
        <f t="shared" si="8310"/>
        <v>48.839841454879533</v>
      </c>
      <c r="AD2718" s="665">
        <f t="shared" si="8311"/>
        <v>0</v>
      </c>
      <c r="AE2718" s="665">
        <v>0</v>
      </c>
      <c r="AF2718" s="690">
        <f t="shared" si="8312"/>
        <v>0</v>
      </c>
      <c r="AG2718" s="690">
        <v>0</v>
      </c>
      <c r="AH2718" s="690">
        <f t="shared" si="8313"/>
        <v>-48.839841454879533</v>
      </c>
      <c r="AI2718" s="692" t="e">
        <f t="shared" si="8314"/>
        <v>#DIV/0!</v>
      </c>
      <c r="AK2718" s="466"/>
    </row>
    <row r="2719" spans="1:37" hidden="1" x14ac:dyDescent="0.25">
      <c r="A2719" s="691" t="s">
        <v>4151</v>
      </c>
      <c r="B2719" s="682">
        <v>2016</v>
      </c>
      <c r="C2719" s="682">
        <v>11</v>
      </c>
      <c r="D2719" s="683" t="s">
        <v>2960</v>
      </c>
      <c r="E2719" s="684">
        <v>42695</v>
      </c>
      <c r="F2719" s="684">
        <v>42704</v>
      </c>
      <c r="G2719" s="685">
        <f t="shared" ca="1" si="8305"/>
        <v>0</v>
      </c>
      <c r="H2719" s="681" t="s">
        <v>95</v>
      </c>
      <c r="I2719" s="681" t="s">
        <v>353</v>
      </c>
      <c r="J2719" s="681" t="s">
        <v>3773</v>
      </c>
      <c r="K2719" s="686" t="str">
        <f t="shared" ca="1" si="8306"/>
        <v>Completed</v>
      </c>
      <c r="L2719" s="601" t="s">
        <v>2914</v>
      </c>
      <c r="M2719" s="682" t="s">
        <v>58</v>
      </c>
      <c r="N2719" s="682" t="s">
        <v>59</v>
      </c>
      <c r="O2719" s="682" t="s">
        <v>60</v>
      </c>
      <c r="P2719" s="682" t="s">
        <v>61</v>
      </c>
      <c r="Q2719" s="682" t="s">
        <v>62</v>
      </c>
      <c r="R2719" s="607">
        <v>0</v>
      </c>
      <c r="S2719" s="687">
        <v>4.25</v>
      </c>
      <c r="T2719" s="688">
        <v>0</v>
      </c>
      <c r="U2719" s="688">
        <v>0</v>
      </c>
      <c r="V2719" s="686">
        <v>0</v>
      </c>
      <c r="W2719" s="686">
        <v>0</v>
      </c>
      <c r="X2719" s="688"/>
      <c r="Y2719" s="689" t="e">
        <f t="shared" si="8307"/>
        <v>#DIV/0!</v>
      </c>
      <c r="Z2719" s="690" t="e">
        <f t="shared" si="8308"/>
        <v>#DIV/0!</v>
      </c>
      <c r="AA2719" s="665">
        <f t="shared" si="8309"/>
        <v>0</v>
      </c>
      <c r="AB2719" s="664">
        <v>305.24900909299703</v>
      </c>
      <c r="AC2719" s="665">
        <f t="shared" si="8310"/>
        <v>305.24900909299703</v>
      </c>
      <c r="AD2719" s="665">
        <f t="shared" si="8311"/>
        <v>0</v>
      </c>
      <c r="AE2719" s="665">
        <v>0</v>
      </c>
      <c r="AF2719" s="690">
        <f t="shared" si="8312"/>
        <v>0</v>
      </c>
      <c r="AG2719" s="690">
        <v>0</v>
      </c>
      <c r="AH2719" s="690">
        <f t="shared" si="8313"/>
        <v>-305.24900909299703</v>
      </c>
      <c r="AI2719" s="692" t="e">
        <f t="shared" si="8314"/>
        <v>#DIV/0!</v>
      </c>
      <c r="AK2719" s="466"/>
    </row>
    <row r="2720" spans="1:37" ht="15.75" hidden="1" thickBot="1" x14ac:dyDescent="0.3">
      <c r="A2720" s="693" t="s">
        <v>3772</v>
      </c>
      <c r="B2720" s="694">
        <v>2016</v>
      </c>
      <c r="C2720" s="694">
        <v>11</v>
      </c>
      <c r="D2720" s="695" t="s">
        <v>2960</v>
      </c>
      <c r="E2720" s="663">
        <v>42695</v>
      </c>
      <c r="F2720" s="663">
        <v>42704</v>
      </c>
      <c r="G2720" s="696">
        <f t="shared" ca="1" si="8292"/>
        <v>0</v>
      </c>
      <c r="H2720" s="697" t="s">
        <v>95</v>
      </c>
      <c r="I2720" s="697" t="s">
        <v>353</v>
      </c>
      <c r="J2720" s="697" t="s">
        <v>3773</v>
      </c>
      <c r="K2720" s="698" t="str">
        <f t="shared" ca="1" si="8293"/>
        <v>Completed</v>
      </c>
      <c r="L2720" s="694" t="s">
        <v>57</v>
      </c>
      <c r="M2720" s="694" t="s">
        <v>58</v>
      </c>
      <c r="N2720" s="694" t="s">
        <v>59</v>
      </c>
      <c r="O2720" s="694" t="s">
        <v>60</v>
      </c>
      <c r="P2720" s="694" t="s">
        <v>61</v>
      </c>
      <c r="Q2720" s="694" t="s">
        <v>62</v>
      </c>
      <c r="R2720" s="699">
        <v>0.5</v>
      </c>
      <c r="S2720" s="699">
        <v>4.25</v>
      </c>
      <c r="T2720" s="700">
        <v>1100000</v>
      </c>
      <c r="U2720" s="700">
        <v>1104333</v>
      </c>
      <c r="V2720" s="698">
        <f t="shared" si="8294"/>
        <v>0</v>
      </c>
      <c r="W2720" s="698">
        <f t="shared" si="8295"/>
        <v>1100000</v>
      </c>
      <c r="X2720" s="700">
        <v>548</v>
      </c>
      <c r="Y2720" s="701">
        <f t="shared" si="8296"/>
        <v>4.9622713438790653E-4</v>
      </c>
      <c r="Z2720" s="702">
        <f t="shared" si="8297"/>
        <v>6.5672111101593966</v>
      </c>
      <c r="AA2720" s="667">
        <f t="shared" si="8298"/>
        <v>550</v>
      </c>
      <c r="AB2720" s="666">
        <f t="shared" si="8299"/>
        <v>550</v>
      </c>
      <c r="AC2720" s="667">
        <f t="shared" si="8300"/>
        <v>0</v>
      </c>
      <c r="AD2720" s="667">
        <f t="shared" si="8301"/>
        <v>4675</v>
      </c>
      <c r="AE2720" s="667">
        <v>3598.8316883673492</v>
      </c>
      <c r="AF2720" s="702">
        <f t="shared" si="8302"/>
        <v>-1076.1683116326508</v>
      </c>
      <c r="AG2720" s="702">
        <v>0</v>
      </c>
      <c r="AH2720" s="702">
        <f t="shared" si="8303"/>
        <v>3048.8316883673492</v>
      </c>
      <c r="AI2720" s="703">
        <f t="shared" si="8304"/>
        <v>0.84717262500000001</v>
      </c>
      <c r="AK2720" s="466"/>
    </row>
    <row r="2721" spans="1:37" hidden="1" x14ac:dyDescent="0.25">
      <c r="A2721" s="605" t="s">
        <v>3774</v>
      </c>
      <c r="B2721" s="601">
        <v>2016</v>
      </c>
      <c r="C2721" s="601">
        <v>11</v>
      </c>
      <c r="D2721" s="602" t="s">
        <v>2960</v>
      </c>
      <c r="E2721" s="603">
        <v>42695</v>
      </c>
      <c r="F2721" s="603">
        <v>42704</v>
      </c>
      <c r="G2721" s="604">
        <f t="shared" ca="1" si="8292"/>
        <v>0</v>
      </c>
      <c r="H2721" s="605" t="s">
        <v>95</v>
      </c>
      <c r="I2721" s="605" t="s">
        <v>353</v>
      </c>
      <c r="J2721" s="605" t="s">
        <v>3777</v>
      </c>
      <c r="K2721" s="606" t="str">
        <f t="shared" ca="1" si="8293"/>
        <v>Completed</v>
      </c>
      <c r="L2721" s="601" t="s">
        <v>57</v>
      </c>
      <c r="M2721" s="601" t="s">
        <v>58</v>
      </c>
      <c r="N2721" s="601" t="s">
        <v>78</v>
      </c>
      <c r="O2721" s="601" t="s">
        <v>60</v>
      </c>
      <c r="P2721" s="601" t="s">
        <v>79</v>
      </c>
      <c r="Q2721" s="601" t="s">
        <v>79</v>
      </c>
      <c r="R2721" s="607">
        <v>2.5</v>
      </c>
      <c r="S2721" s="607">
        <v>4.25</v>
      </c>
      <c r="T2721" s="608">
        <v>200000</v>
      </c>
      <c r="U2721" s="608">
        <v>200259</v>
      </c>
      <c r="V2721" s="606">
        <f t="shared" si="8294"/>
        <v>0</v>
      </c>
      <c r="W2721" s="606">
        <f t="shared" si="8295"/>
        <v>200000</v>
      </c>
      <c r="X2721" s="608">
        <v>3192</v>
      </c>
      <c r="Y2721" s="609">
        <f t="shared" si="8296"/>
        <v>1.5939358530702739E-2</v>
      </c>
      <c r="Z2721" s="610">
        <f t="shared" si="8297"/>
        <v>0.20525701614284489</v>
      </c>
      <c r="AA2721" s="611">
        <f t="shared" si="8298"/>
        <v>500</v>
      </c>
      <c r="AB2721" s="612">
        <f t="shared" si="8299"/>
        <v>500</v>
      </c>
      <c r="AC2721" s="611">
        <f t="shared" si="8300"/>
        <v>0</v>
      </c>
      <c r="AD2721" s="611">
        <f t="shared" si="8301"/>
        <v>850</v>
      </c>
      <c r="AE2721" s="611">
        <v>655.18039552796085</v>
      </c>
      <c r="AF2721" s="610">
        <f t="shared" si="8302"/>
        <v>-194.81960447203915</v>
      </c>
      <c r="AG2721" s="610">
        <v>0</v>
      </c>
      <c r="AH2721" s="610">
        <f t="shared" si="8303"/>
        <v>155.18039552796085</v>
      </c>
      <c r="AI2721" s="656">
        <f t="shared" si="8304"/>
        <v>0.23685140243384814</v>
      </c>
      <c r="AK2721"/>
    </row>
    <row r="2722" spans="1:37" hidden="1" x14ac:dyDescent="0.25">
      <c r="A2722" s="605" t="s">
        <v>3775</v>
      </c>
      <c r="B2722" s="601">
        <v>2016</v>
      </c>
      <c r="C2722" s="601">
        <v>11</v>
      </c>
      <c r="D2722" s="602" t="s">
        <v>2960</v>
      </c>
      <c r="E2722" s="603">
        <v>42695</v>
      </c>
      <c r="F2722" s="603">
        <v>42704</v>
      </c>
      <c r="G2722" s="604">
        <f t="shared" ca="1" si="8292"/>
        <v>0</v>
      </c>
      <c r="H2722" s="605" t="s">
        <v>95</v>
      </c>
      <c r="I2722" s="605" t="s">
        <v>353</v>
      </c>
      <c r="J2722" s="605" t="s">
        <v>3777</v>
      </c>
      <c r="K2722" s="606" t="str">
        <f t="shared" ca="1" si="8293"/>
        <v>Completed</v>
      </c>
      <c r="L2722" s="601" t="s">
        <v>1773</v>
      </c>
      <c r="M2722" s="601" t="s">
        <v>58</v>
      </c>
      <c r="N2722" s="601" t="s">
        <v>78</v>
      </c>
      <c r="O2722" s="601" t="s">
        <v>60</v>
      </c>
      <c r="P2722" s="601" t="s">
        <v>79</v>
      </c>
      <c r="Q2722" s="601" t="s">
        <v>79</v>
      </c>
      <c r="R2722" s="607">
        <v>2.5</v>
      </c>
      <c r="S2722" s="607">
        <v>4.25</v>
      </c>
      <c r="T2722" s="608">
        <v>200000</v>
      </c>
      <c r="U2722" s="608">
        <v>194661</v>
      </c>
      <c r="V2722" s="606">
        <f t="shared" si="8294"/>
        <v>5339</v>
      </c>
      <c r="W2722" s="606">
        <f t="shared" si="8295"/>
        <v>194661</v>
      </c>
      <c r="X2722" s="608">
        <v>1578</v>
      </c>
      <c r="Y2722" s="609">
        <f t="shared" si="8296"/>
        <v>8.1064003575446551E-3</v>
      </c>
      <c r="Z2722" s="610">
        <f t="shared" si="8297"/>
        <v>0.40359037636206735</v>
      </c>
      <c r="AA2722" s="611">
        <f t="shared" si="8298"/>
        <v>500</v>
      </c>
      <c r="AB2722" s="612">
        <f t="shared" si="8299"/>
        <v>486.65250000000003</v>
      </c>
      <c r="AC2722" s="611">
        <f t="shared" si="8300"/>
        <v>-13.347499999999968</v>
      </c>
      <c r="AD2722" s="611">
        <f t="shared" si="8301"/>
        <v>850</v>
      </c>
      <c r="AE2722" s="611">
        <v>636.86561389934229</v>
      </c>
      <c r="AF2722" s="610">
        <f t="shared" si="8302"/>
        <v>-213.13438610065771</v>
      </c>
      <c r="AG2722" s="610">
        <v>0</v>
      </c>
      <c r="AH2722" s="610">
        <f t="shared" si="8303"/>
        <v>150.21311389934226</v>
      </c>
      <c r="AI2722" s="656">
        <f t="shared" si="8304"/>
        <v>0.23586312499999992</v>
      </c>
      <c r="AK2722"/>
    </row>
    <row r="2723" spans="1:37" hidden="1" x14ac:dyDescent="0.25">
      <c r="A2723" s="619" t="s">
        <v>3776</v>
      </c>
      <c r="B2723" s="615">
        <v>2016</v>
      </c>
      <c r="C2723" s="615">
        <v>11</v>
      </c>
      <c r="D2723" s="616" t="s">
        <v>2960</v>
      </c>
      <c r="E2723" s="617">
        <v>42695</v>
      </c>
      <c r="F2723" s="617">
        <v>42704</v>
      </c>
      <c r="G2723" s="618">
        <f t="shared" ca="1" si="8292"/>
        <v>0</v>
      </c>
      <c r="H2723" s="619" t="s">
        <v>95</v>
      </c>
      <c r="I2723" s="619" t="s">
        <v>353</v>
      </c>
      <c r="J2723" s="619" t="s">
        <v>3777</v>
      </c>
      <c r="K2723" s="620" t="str">
        <f t="shared" ca="1" si="8293"/>
        <v>Completed</v>
      </c>
      <c r="L2723" s="615" t="s">
        <v>82</v>
      </c>
      <c r="M2723" s="615" t="s">
        <v>58</v>
      </c>
      <c r="N2723" s="615" t="s">
        <v>78</v>
      </c>
      <c r="O2723" s="615" t="s">
        <v>60</v>
      </c>
      <c r="P2723" s="615" t="s">
        <v>79</v>
      </c>
      <c r="Q2723" s="615" t="s">
        <v>79</v>
      </c>
      <c r="R2723" s="621">
        <v>0.5</v>
      </c>
      <c r="S2723" s="621">
        <v>4.25</v>
      </c>
      <c r="T2723" s="622">
        <v>350000</v>
      </c>
      <c r="U2723" s="622">
        <v>350318</v>
      </c>
      <c r="V2723" s="620">
        <f t="shared" si="8294"/>
        <v>0</v>
      </c>
      <c r="W2723" s="620">
        <f t="shared" si="8295"/>
        <v>350000</v>
      </c>
      <c r="X2723" s="622">
        <v>19980</v>
      </c>
      <c r="Y2723" s="623">
        <f t="shared" si="8296"/>
        <v>5.7033894918331343E-2</v>
      </c>
      <c r="Z2723" s="624">
        <f t="shared" si="8297"/>
        <v>5.7363523496472522E-2</v>
      </c>
      <c r="AA2723" s="625">
        <f t="shared" si="8298"/>
        <v>175</v>
      </c>
      <c r="AB2723" s="626">
        <f t="shared" si="8299"/>
        <v>175</v>
      </c>
      <c r="AC2723" s="625">
        <f t="shared" si="8300"/>
        <v>0</v>
      </c>
      <c r="AD2723" s="625">
        <f t="shared" si="8301"/>
        <v>1487.5</v>
      </c>
      <c r="AE2723" s="625">
        <v>1146.1231994595209</v>
      </c>
      <c r="AF2723" s="624">
        <f t="shared" si="8302"/>
        <v>-341.37680054047905</v>
      </c>
      <c r="AG2723" s="624">
        <v>0</v>
      </c>
      <c r="AH2723" s="624">
        <f t="shared" si="8303"/>
        <v>971.12319945952095</v>
      </c>
      <c r="AI2723" s="657">
        <f t="shared" si="8304"/>
        <v>0.84731135354163933</v>
      </c>
      <c r="AK2723"/>
    </row>
    <row r="2724" spans="1:37" hidden="1" x14ac:dyDescent="0.25">
      <c r="A2724" s="591" t="s">
        <v>3778</v>
      </c>
      <c r="B2724" s="587">
        <v>2016</v>
      </c>
      <c r="C2724" s="587">
        <v>11</v>
      </c>
      <c r="D2724" s="588" t="s">
        <v>2960</v>
      </c>
      <c r="E2724" s="589">
        <v>42696</v>
      </c>
      <c r="F2724" s="589">
        <v>42704</v>
      </c>
      <c r="G2724" s="590">
        <f t="shared" ca="1" si="8292"/>
        <v>0</v>
      </c>
      <c r="H2724" s="591" t="s">
        <v>54</v>
      </c>
      <c r="I2724" s="591" t="s">
        <v>129</v>
      </c>
      <c r="J2724" s="591" t="s">
        <v>3780</v>
      </c>
      <c r="K2724" s="592" t="str">
        <f t="shared" ca="1" si="8293"/>
        <v>Completed</v>
      </c>
      <c r="L2724" s="587" t="s">
        <v>92</v>
      </c>
      <c r="M2724" s="587" t="s">
        <v>58</v>
      </c>
      <c r="N2724" s="587" t="s">
        <v>108</v>
      </c>
      <c r="O2724" s="587" t="s">
        <v>109</v>
      </c>
      <c r="P2724" s="587" t="s">
        <v>100</v>
      </c>
      <c r="Q2724" s="587" t="s">
        <v>101</v>
      </c>
      <c r="R2724" s="593">
        <v>1.2E-2</v>
      </c>
      <c r="S2724" s="593">
        <v>3.3000000000000002E-2</v>
      </c>
      <c r="T2724" s="594">
        <v>100000</v>
      </c>
      <c r="U2724" s="594">
        <v>104559</v>
      </c>
      <c r="V2724" s="592">
        <f t="shared" si="8294"/>
        <v>0</v>
      </c>
      <c r="W2724" s="592">
        <f t="shared" si="8295"/>
        <v>100000</v>
      </c>
      <c r="X2724" s="594">
        <v>5906</v>
      </c>
      <c r="Y2724" s="595">
        <f t="shared" si="8296"/>
        <v>5.6484855440469016E-2</v>
      </c>
      <c r="Z2724" s="596">
        <f t="shared" si="8297"/>
        <v>0.55875380968506605</v>
      </c>
      <c r="AA2724" s="597">
        <f t="shared" si="8298"/>
        <v>1200</v>
      </c>
      <c r="AB2724" s="598">
        <f t="shared" si="8299"/>
        <v>1200</v>
      </c>
      <c r="AC2724" s="597">
        <f t="shared" si="8300"/>
        <v>0</v>
      </c>
      <c r="AD2724" s="597">
        <f t="shared" si="8301"/>
        <v>3300</v>
      </c>
      <c r="AE2724" s="597">
        <f>IF((SUMIF($J$7:$J$1048576,J2724,$U$7:$U$1048576))&gt;(SUMIF($J$7:$J$1048576,J2724,$T$7:$T$1048576)),AD2724,(IF(O2724="cpv",(U2724*S2724),(U2724*S2724/1000))))</f>
        <v>3300</v>
      </c>
      <c r="AF2724" s="596">
        <f t="shared" si="8302"/>
        <v>0</v>
      </c>
      <c r="AG2724" s="596">
        <v>0</v>
      </c>
      <c r="AH2724" s="596">
        <f t="shared" si="8303"/>
        <v>2100</v>
      </c>
      <c r="AI2724" s="658">
        <f t="shared" si="8304"/>
        <v>0.63636363636363635</v>
      </c>
      <c r="AK2724"/>
    </row>
    <row r="2725" spans="1:37" ht="15.75" hidden="1" thickBot="1" x14ac:dyDescent="0.3">
      <c r="A2725" s="633" t="s">
        <v>3779</v>
      </c>
      <c r="B2725" s="629">
        <v>2016</v>
      </c>
      <c r="C2725" s="629">
        <v>11</v>
      </c>
      <c r="D2725" s="630" t="s">
        <v>2960</v>
      </c>
      <c r="E2725" s="631">
        <v>42696</v>
      </c>
      <c r="F2725" s="631">
        <v>42704</v>
      </c>
      <c r="G2725" s="632">
        <f t="shared" ca="1" si="8292"/>
        <v>0</v>
      </c>
      <c r="H2725" s="633" t="s">
        <v>54</v>
      </c>
      <c r="I2725" s="633" t="s">
        <v>129</v>
      </c>
      <c r="J2725" s="633" t="s">
        <v>3780</v>
      </c>
      <c r="K2725" s="634" t="str">
        <f t="shared" ca="1" si="8293"/>
        <v>Completed</v>
      </c>
      <c r="L2725" s="629" t="s">
        <v>77</v>
      </c>
      <c r="M2725" s="629" t="s">
        <v>58</v>
      </c>
      <c r="N2725" s="629" t="s">
        <v>108</v>
      </c>
      <c r="O2725" s="629" t="s">
        <v>109</v>
      </c>
      <c r="P2725" s="629" t="s">
        <v>100</v>
      </c>
      <c r="Q2725" s="629" t="s">
        <v>101</v>
      </c>
      <c r="R2725" s="635">
        <v>1.4999999999999999E-2</v>
      </c>
      <c r="S2725" s="635">
        <v>3.3000000000000002E-2</v>
      </c>
      <c r="T2725" s="636">
        <v>50000</v>
      </c>
      <c r="U2725" s="636">
        <v>50001</v>
      </c>
      <c r="V2725" s="634">
        <f t="shared" si="8294"/>
        <v>0</v>
      </c>
      <c r="W2725" s="634">
        <f t="shared" si="8295"/>
        <v>50000</v>
      </c>
      <c r="X2725" s="636">
        <v>10691</v>
      </c>
      <c r="Y2725" s="637">
        <f t="shared" si="8296"/>
        <v>0.21381572368552629</v>
      </c>
      <c r="Z2725" s="638">
        <f t="shared" si="8297"/>
        <v>6.5475633710597697E-2</v>
      </c>
      <c r="AA2725" s="639">
        <f t="shared" si="8298"/>
        <v>750</v>
      </c>
      <c r="AB2725" s="640">
        <f t="shared" si="8299"/>
        <v>750</v>
      </c>
      <c r="AC2725" s="639">
        <f t="shared" si="8300"/>
        <v>0</v>
      </c>
      <c r="AD2725" s="639">
        <f t="shared" si="8301"/>
        <v>1650</v>
      </c>
      <c r="AE2725" s="639">
        <v>700</v>
      </c>
      <c r="AF2725" s="638">
        <f t="shared" si="8302"/>
        <v>-950</v>
      </c>
      <c r="AG2725" s="638">
        <v>0</v>
      </c>
      <c r="AH2725" s="638">
        <f t="shared" si="8303"/>
        <v>-50</v>
      </c>
      <c r="AI2725" s="659">
        <f t="shared" si="8304"/>
        <v>-7.1428571428571425E-2</v>
      </c>
      <c r="AK2725"/>
    </row>
    <row r="2726" spans="1:37" hidden="1" x14ac:dyDescent="0.25">
      <c r="A2726" s="619" t="s">
        <v>3782</v>
      </c>
      <c r="B2726" s="615">
        <v>2016</v>
      </c>
      <c r="C2726" s="615">
        <v>11</v>
      </c>
      <c r="D2726" s="616" t="s">
        <v>2960</v>
      </c>
      <c r="E2726" s="617">
        <v>42696</v>
      </c>
      <c r="F2726" s="617">
        <v>42698</v>
      </c>
      <c r="G2726" s="618">
        <f t="shared" ca="1" si="8292"/>
        <v>0</v>
      </c>
      <c r="H2726" s="619" t="s">
        <v>54</v>
      </c>
      <c r="I2726" s="619" t="s">
        <v>115</v>
      </c>
      <c r="J2726" s="619" t="s">
        <v>3781</v>
      </c>
      <c r="K2726" s="620" t="str">
        <f t="shared" ca="1" si="8293"/>
        <v>Completed</v>
      </c>
      <c r="L2726" s="615" t="s">
        <v>2135</v>
      </c>
      <c r="M2726" s="615" t="s">
        <v>58</v>
      </c>
      <c r="N2726" s="615" t="s">
        <v>108</v>
      </c>
      <c r="O2726" s="615" t="s">
        <v>109</v>
      </c>
      <c r="P2726" s="615" t="s">
        <v>100</v>
      </c>
      <c r="Q2726" s="615" t="s">
        <v>101</v>
      </c>
      <c r="R2726" s="621">
        <v>0.01</v>
      </c>
      <c r="S2726" s="621">
        <v>3.3000000000000002E-2</v>
      </c>
      <c r="T2726" s="622">
        <v>35000</v>
      </c>
      <c r="U2726" s="622">
        <v>35000</v>
      </c>
      <c r="V2726" s="620">
        <f t="shared" si="8294"/>
        <v>0</v>
      </c>
      <c r="W2726" s="620">
        <f t="shared" si="8295"/>
        <v>35000</v>
      </c>
      <c r="X2726" s="622">
        <v>2018</v>
      </c>
      <c r="Y2726" s="623">
        <f t="shared" si="8296"/>
        <v>5.7657142857142858E-2</v>
      </c>
      <c r="Z2726" s="624">
        <f t="shared" si="8297"/>
        <v>0.49554013875123887</v>
      </c>
      <c r="AA2726" s="625">
        <f t="shared" si="8298"/>
        <v>350</v>
      </c>
      <c r="AB2726" s="626">
        <f t="shared" si="8299"/>
        <v>350</v>
      </c>
      <c r="AC2726" s="625">
        <f t="shared" si="8300"/>
        <v>0</v>
      </c>
      <c r="AD2726" s="625">
        <f t="shared" si="8301"/>
        <v>1155</v>
      </c>
      <c r="AE2726" s="625">
        <v>1000</v>
      </c>
      <c r="AF2726" s="624">
        <f t="shared" si="8302"/>
        <v>-155</v>
      </c>
      <c r="AG2726" s="624">
        <v>0</v>
      </c>
      <c r="AH2726" s="624">
        <f t="shared" si="8303"/>
        <v>650</v>
      </c>
      <c r="AI2726" s="657">
        <f t="shared" si="8304"/>
        <v>0.65</v>
      </c>
      <c r="AK2726"/>
    </row>
    <row r="2727" spans="1:37" hidden="1" x14ac:dyDescent="0.25">
      <c r="A2727" s="591" t="s">
        <v>3784</v>
      </c>
      <c r="B2727" s="587">
        <v>2016</v>
      </c>
      <c r="C2727" s="587">
        <v>11</v>
      </c>
      <c r="D2727" s="588" t="s">
        <v>2960</v>
      </c>
      <c r="E2727" s="589">
        <v>42697</v>
      </c>
      <c r="F2727" s="661">
        <v>42735</v>
      </c>
      <c r="G2727" s="590">
        <f t="shared" ref="G2727:G2744" ca="1" si="8315">IF($N$1&gt;F2727,0,(F2727-$N$1))</f>
        <v>0</v>
      </c>
      <c r="H2727" s="591" t="s">
        <v>54</v>
      </c>
      <c r="I2727" s="591" t="s">
        <v>55</v>
      </c>
      <c r="J2727" s="591" t="s">
        <v>3783</v>
      </c>
      <c r="K2727" s="592" t="str">
        <f t="shared" ref="K2727:K2744" ca="1" si="8316">IF(F2727=0,$L$3,(IF(G2727=0,$L$1,$L$2)))</f>
        <v>Completed</v>
      </c>
      <c r="L2727" s="587" t="s">
        <v>2592</v>
      </c>
      <c r="M2727" s="587" t="s">
        <v>58</v>
      </c>
      <c r="N2727" s="587" t="s">
        <v>108</v>
      </c>
      <c r="O2727" s="587" t="s">
        <v>109</v>
      </c>
      <c r="P2727" s="587" t="s">
        <v>100</v>
      </c>
      <c r="Q2727" s="587" t="s">
        <v>101</v>
      </c>
      <c r="R2727" s="593">
        <v>0.01</v>
      </c>
      <c r="S2727" s="593">
        <v>0.04</v>
      </c>
      <c r="T2727" s="594">
        <v>50000</v>
      </c>
      <c r="U2727" s="594">
        <v>52841</v>
      </c>
      <c r="V2727" s="592">
        <f t="shared" ref="V2727:V2744" si="8317">IF(U2727&gt;T2727,0,T2727-U2727)</f>
        <v>0</v>
      </c>
      <c r="W2727" s="592">
        <f t="shared" ref="W2727:W2744" si="8318">IF(U2727&gt;T2727,T2727,U2727)</f>
        <v>50000</v>
      </c>
      <c r="X2727" s="594">
        <v>2941</v>
      </c>
      <c r="Y2727" s="595">
        <f t="shared" ref="Y2727:Y2744" si="8319">X2727/U2727</f>
        <v>5.5657538653696943E-2</v>
      </c>
      <c r="Z2727" s="596">
        <f t="shared" ref="Z2727:Z2744" si="8320">AE2727/X2727</f>
        <v>0.34002040122407345</v>
      </c>
      <c r="AA2727" s="597">
        <f t="shared" ref="AA2727:AA2744" si="8321">IF(O2727="cpv",(T2727*R2727),(T2727/1000*R2727))</f>
        <v>500</v>
      </c>
      <c r="AB2727" s="598">
        <f t="shared" ref="AB2727:AB2744" si="8322">IF(O2727="cpv",(IF(V2727&gt;0,U2727*R2727,AA2727)),(IF(V2727&gt;0,U2727/1000*R2727,AA2727)))</f>
        <v>500</v>
      </c>
      <c r="AC2727" s="597">
        <f t="shared" ref="AC2727:AC2744" si="8323">AB2727-AA2727</f>
        <v>0</v>
      </c>
      <c r="AD2727" s="597">
        <f t="shared" ref="AD2727:AD2744" si="8324">IF(O2727="cpv",(T2727*S2727),(T2727/1000*S2727))</f>
        <v>2000</v>
      </c>
      <c r="AE2727" s="597">
        <v>1000</v>
      </c>
      <c r="AF2727" s="596">
        <f t="shared" ref="AF2727:AF2744" si="8325">AE2727-AD2727</f>
        <v>-1000</v>
      </c>
      <c r="AG2727" s="596">
        <v>0</v>
      </c>
      <c r="AH2727" s="596">
        <f t="shared" ref="AH2727:AH2744" si="8326">AE2727-AB2727-AG2727</f>
        <v>500</v>
      </c>
      <c r="AI2727" s="658">
        <f t="shared" ref="AI2727:AI2744" si="8327">AH2727/AE2727</f>
        <v>0.5</v>
      </c>
      <c r="AK2727"/>
    </row>
    <row r="2728" spans="1:37" hidden="1" x14ac:dyDescent="0.25">
      <c r="A2728" s="605" t="s">
        <v>3785</v>
      </c>
      <c r="B2728" s="601">
        <v>2016</v>
      </c>
      <c r="C2728" s="601">
        <v>11</v>
      </c>
      <c r="D2728" s="602" t="s">
        <v>2960</v>
      </c>
      <c r="E2728" s="603">
        <v>42697</v>
      </c>
      <c r="F2728" s="662">
        <v>42735</v>
      </c>
      <c r="G2728" s="604">
        <f t="shared" ca="1" si="8315"/>
        <v>0</v>
      </c>
      <c r="H2728" s="605" t="s">
        <v>54</v>
      </c>
      <c r="I2728" s="605" t="s">
        <v>55</v>
      </c>
      <c r="J2728" s="605" t="s">
        <v>3783</v>
      </c>
      <c r="K2728" s="606" t="str">
        <f t="shared" ca="1" si="8316"/>
        <v>Completed</v>
      </c>
      <c r="L2728" s="601" t="s">
        <v>2135</v>
      </c>
      <c r="M2728" s="601" t="s">
        <v>58</v>
      </c>
      <c r="N2728" s="601" t="s">
        <v>108</v>
      </c>
      <c r="O2728" s="601" t="s">
        <v>109</v>
      </c>
      <c r="P2728" s="601" t="s">
        <v>100</v>
      </c>
      <c r="Q2728" s="601" t="s">
        <v>101</v>
      </c>
      <c r="R2728" s="607">
        <v>0.01</v>
      </c>
      <c r="S2728" s="607">
        <v>0.04</v>
      </c>
      <c r="T2728" s="608">
        <v>50000</v>
      </c>
      <c r="U2728" s="608">
        <v>50003</v>
      </c>
      <c r="V2728" s="606">
        <f t="shared" si="8317"/>
        <v>0</v>
      </c>
      <c r="W2728" s="606">
        <f t="shared" si="8318"/>
        <v>50000</v>
      </c>
      <c r="X2728" s="608">
        <v>11259</v>
      </c>
      <c r="Y2728" s="609">
        <f t="shared" si="8319"/>
        <v>0.22516649001059935</v>
      </c>
      <c r="Z2728" s="610">
        <f t="shared" si="8320"/>
        <v>8.881783462119193E-2</v>
      </c>
      <c r="AA2728" s="611">
        <f t="shared" si="8321"/>
        <v>500</v>
      </c>
      <c r="AB2728" s="612">
        <f t="shared" si="8322"/>
        <v>500</v>
      </c>
      <c r="AC2728" s="611">
        <f t="shared" si="8323"/>
        <v>0</v>
      </c>
      <c r="AD2728" s="611">
        <f t="shared" si="8324"/>
        <v>2000</v>
      </c>
      <c r="AE2728" s="611">
        <v>1000</v>
      </c>
      <c r="AF2728" s="610">
        <f t="shared" si="8325"/>
        <v>-1000</v>
      </c>
      <c r="AG2728" s="610">
        <v>0</v>
      </c>
      <c r="AH2728" s="610">
        <f t="shared" si="8326"/>
        <v>500</v>
      </c>
      <c r="AI2728" s="656">
        <f t="shared" si="8327"/>
        <v>0.5</v>
      </c>
      <c r="AK2728"/>
    </row>
    <row r="2729" spans="1:37" ht="15.75" hidden="1" thickBot="1" x14ac:dyDescent="0.3">
      <c r="A2729" s="633" t="s">
        <v>3786</v>
      </c>
      <c r="B2729" s="629">
        <v>2016</v>
      </c>
      <c r="C2729" s="629">
        <v>11</v>
      </c>
      <c r="D2729" s="630" t="s">
        <v>2960</v>
      </c>
      <c r="E2729" s="631">
        <v>42697</v>
      </c>
      <c r="F2729" s="663">
        <v>42735</v>
      </c>
      <c r="G2729" s="632">
        <f t="shared" ca="1" si="8315"/>
        <v>0</v>
      </c>
      <c r="H2729" s="633" t="s">
        <v>54</v>
      </c>
      <c r="I2729" s="633" t="s">
        <v>55</v>
      </c>
      <c r="J2729" s="633" t="s">
        <v>3783</v>
      </c>
      <c r="K2729" s="634" t="str">
        <f t="shared" ca="1" si="8316"/>
        <v>Completed</v>
      </c>
      <c r="L2729" s="629" t="s">
        <v>92</v>
      </c>
      <c r="M2729" s="629" t="s">
        <v>58</v>
      </c>
      <c r="N2729" s="629" t="s">
        <v>108</v>
      </c>
      <c r="O2729" s="629" t="s">
        <v>109</v>
      </c>
      <c r="P2729" s="629" t="s">
        <v>100</v>
      </c>
      <c r="Q2729" s="629" t="s">
        <v>101</v>
      </c>
      <c r="R2729" s="635">
        <v>1.2E-2</v>
      </c>
      <c r="S2729" s="635">
        <v>0.04</v>
      </c>
      <c r="T2729" s="636">
        <v>100000</v>
      </c>
      <c r="U2729" s="636">
        <v>104696</v>
      </c>
      <c r="V2729" s="634">
        <f t="shared" si="8317"/>
        <v>0</v>
      </c>
      <c r="W2729" s="634">
        <f t="shared" si="8318"/>
        <v>100000</v>
      </c>
      <c r="X2729" s="636">
        <v>5746</v>
      </c>
      <c r="Y2729" s="637">
        <f t="shared" si="8319"/>
        <v>5.4882708030870329E-2</v>
      </c>
      <c r="Z2729" s="638">
        <f t="shared" si="8320"/>
        <v>0.26042464323007308</v>
      </c>
      <c r="AA2729" s="639">
        <f t="shared" si="8321"/>
        <v>1200</v>
      </c>
      <c r="AB2729" s="640">
        <f t="shared" si="8322"/>
        <v>1200</v>
      </c>
      <c r="AC2729" s="639">
        <f t="shared" si="8323"/>
        <v>0</v>
      </c>
      <c r="AD2729" s="639">
        <f t="shared" si="8324"/>
        <v>4000</v>
      </c>
      <c r="AE2729" s="639">
        <v>1496.4</v>
      </c>
      <c r="AF2729" s="638">
        <f t="shared" si="8325"/>
        <v>-2503.6</v>
      </c>
      <c r="AG2729" s="638">
        <v>0</v>
      </c>
      <c r="AH2729" s="638">
        <f t="shared" si="8326"/>
        <v>296.40000000000009</v>
      </c>
      <c r="AI2729" s="659">
        <f t="shared" si="8327"/>
        <v>0.1980753809141941</v>
      </c>
      <c r="AK2729"/>
    </row>
    <row r="2730" spans="1:37" hidden="1" x14ac:dyDescent="0.25">
      <c r="A2730" s="605" t="s">
        <v>3788</v>
      </c>
      <c r="B2730" s="601">
        <v>2016</v>
      </c>
      <c r="C2730" s="601">
        <v>11</v>
      </c>
      <c r="D2730" s="602" t="s">
        <v>2960</v>
      </c>
      <c r="E2730" s="603">
        <v>42698</v>
      </c>
      <c r="F2730" s="603">
        <v>42698</v>
      </c>
      <c r="G2730" s="604">
        <f t="shared" ca="1" si="8315"/>
        <v>0</v>
      </c>
      <c r="H2730" s="605" t="s">
        <v>84</v>
      </c>
      <c r="I2730" s="605" t="s">
        <v>170</v>
      </c>
      <c r="J2730" s="605" t="s">
        <v>3793</v>
      </c>
      <c r="K2730" s="606" t="str">
        <f t="shared" ca="1" si="8316"/>
        <v>Completed</v>
      </c>
      <c r="L2730" s="601" t="s">
        <v>175</v>
      </c>
      <c r="M2730" s="601" t="s">
        <v>58</v>
      </c>
      <c r="N2730" s="601" t="s">
        <v>286</v>
      </c>
      <c r="O2730" s="601" t="s">
        <v>60</v>
      </c>
      <c r="P2730" s="601" t="s">
        <v>61</v>
      </c>
      <c r="Q2730" s="601" t="s">
        <v>62</v>
      </c>
      <c r="R2730" s="607">
        <v>1</v>
      </c>
      <c r="S2730" s="607">
        <v>2.5</v>
      </c>
      <c r="T2730" s="608">
        <v>750000</v>
      </c>
      <c r="U2730" s="608">
        <v>541683</v>
      </c>
      <c r="V2730" s="606">
        <f t="shared" si="8317"/>
        <v>208317</v>
      </c>
      <c r="W2730" s="606">
        <f t="shared" si="8318"/>
        <v>541683</v>
      </c>
      <c r="X2730" s="608">
        <v>139</v>
      </c>
      <c r="Y2730" s="609">
        <f t="shared" si="8319"/>
        <v>2.5660764690787786E-4</v>
      </c>
      <c r="Z2730" s="610">
        <f t="shared" si="8320"/>
        <v>7.1942446043165464</v>
      </c>
      <c r="AA2730" s="611">
        <f t="shared" si="8321"/>
        <v>750</v>
      </c>
      <c r="AB2730" s="612">
        <v>32.573797446928403</v>
      </c>
      <c r="AC2730" s="611">
        <f t="shared" si="8323"/>
        <v>-717.42620255307156</v>
      </c>
      <c r="AD2730" s="611">
        <f t="shared" si="8324"/>
        <v>1875</v>
      </c>
      <c r="AE2730" s="611">
        <v>1000</v>
      </c>
      <c r="AF2730" s="610">
        <f t="shared" si="8325"/>
        <v>-875</v>
      </c>
      <c r="AG2730" s="610">
        <v>0</v>
      </c>
      <c r="AH2730" s="610">
        <f t="shared" si="8326"/>
        <v>967.42620255307156</v>
      </c>
      <c r="AI2730" s="656">
        <f t="shared" si="8327"/>
        <v>0.96742620255307155</v>
      </c>
      <c r="AK2730"/>
    </row>
    <row r="2731" spans="1:37" hidden="1" x14ac:dyDescent="0.25">
      <c r="A2731" s="605" t="s">
        <v>4144</v>
      </c>
      <c r="B2731" s="601">
        <v>2016</v>
      </c>
      <c r="C2731" s="601">
        <v>11</v>
      </c>
      <c r="D2731" s="602" t="s">
        <v>2960</v>
      </c>
      <c r="E2731" s="603">
        <v>42698</v>
      </c>
      <c r="F2731" s="603">
        <v>42698</v>
      </c>
      <c r="G2731" s="604">
        <f t="shared" ref="G2731:G2734" ca="1" si="8328">IF($N$1&gt;F2731,0,(F2731-$N$1))</f>
        <v>0</v>
      </c>
      <c r="H2731" s="605" t="s">
        <v>84</v>
      </c>
      <c r="I2731" s="605" t="s">
        <v>170</v>
      </c>
      <c r="J2731" s="605" t="s">
        <v>3793</v>
      </c>
      <c r="K2731" s="606" t="str">
        <f t="shared" ref="K2731:K2734" ca="1" si="8329">IF(F2731=0,$L$3,(IF(G2731=0,$L$1,$L$2)))</f>
        <v>Completed</v>
      </c>
      <c r="L2731" s="601" t="s">
        <v>1372</v>
      </c>
      <c r="M2731" s="601" t="s">
        <v>58</v>
      </c>
      <c r="N2731" s="601" t="s">
        <v>286</v>
      </c>
      <c r="O2731" s="601" t="s">
        <v>60</v>
      </c>
      <c r="P2731" s="601" t="s">
        <v>61</v>
      </c>
      <c r="Q2731" s="601" t="s">
        <v>62</v>
      </c>
      <c r="R2731" s="607">
        <v>0</v>
      </c>
      <c r="S2731" s="607">
        <v>2.5</v>
      </c>
      <c r="T2731" s="608">
        <v>0</v>
      </c>
      <c r="U2731" s="608">
        <v>0</v>
      </c>
      <c r="V2731" s="606">
        <v>0</v>
      </c>
      <c r="W2731" s="606">
        <v>0</v>
      </c>
      <c r="X2731" s="608"/>
      <c r="Y2731" s="609" t="e">
        <f t="shared" ref="Y2731:Y2734" si="8330">X2731/U2731</f>
        <v>#DIV/0!</v>
      </c>
      <c r="Z2731" s="610" t="e">
        <f t="shared" ref="Z2731:Z2734" si="8331">AE2731/X2731</f>
        <v>#DIV/0!</v>
      </c>
      <c r="AA2731" s="611">
        <f t="shared" ref="AA2731:AA2734" si="8332">IF(O2731="cpv",(T2731*R2731),(T2731/1000*R2731))</f>
        <v>0</v>
      </c>
      <c r="AB2731" s="612">
        <v>478.58498686805598</v>
      </c>
      <c r="AC2731" s="611">
        <f t="shared" ref="AC2731:AC2734" si="8333">AB2731-AA2731</f>
        <v>478.58498686805598</v>
      </c>
      <c r="AD2731" s="611">
        <f t="shared" ref="AD2731:AD2734" si="8334">IF(O2731="cpv",(T2731*S2731),(T2731/1000*S2731))</f>
        <v>0</v>
      </c>
      <c r="AE2731" s="611">
        <v>0</v>
      </c>
      <c r="AF2731" s="610">
        <f t="shared" ref="AF2731:AF2734" si="8335">AE2731-AD2731</f>
        <v>0</v>
      </c>
      <c r="AG2731" s="610">
        <v>0</v>
      </c>
      <c r="AH2731" s="610">
        <f t="shared" ref="AH2731:AH2734" si="8336">AE2731-AB2731-AG2731</f>
        <v>-478.58498686805598</v>
      </c>
      <c r="AI2731" s="656" t="e">
        <f t="shared" ref="AI2731:AI2734" si="8337">AH2731/AE2731</f>
        <v>#DIV/0!</v>
      </c>
      <c r="AK2731"/>
    </row>
    <row r="2732" spans="1:37" hidden="1" x14ac:dyDescent="0.25">
      <c r="A2732" s="605" t="s">
        <v>4145</v>
      </c>
      <c r="B2732" s="601">
        <v>2016</v>
      </c>
      <c r="C2732" s="601">
        <v>11</v>
      </c>
      <c r="D2732" s="602" t="s">
        <v>2960</v>
      </c>
      <c r="E2732" s="603">
        <v>42698</v>
      </c>
      <c r="F2732" s="603">
        <v>42698</v>
      </c>
      <c r="G2732" s="604">
        <f t="shared" ca="1" si="8328"/>
        <v>0</v>
      </c>
      <c r="H2732" s="605" t="s">
        <v>84</v>
      </c>
      <c r="I2732" s="605" t="s">
        <v>170</v>
      </c>
      <c r="J2732" s="605" t="s">
        <v>3793</v>
      </c>
      <c r="K2732" s="606" t="str">
        <f t="shared" ca="1" si="8329"/>
        <v>Completed</v>
      </c>
      <c r="L2732" s="601" t="s">
        <v>2943</v>
      </c>
      <c r="M2732" s="601" t="s">
        <v>58</v>
      </c>
      <c r="N2732" s="601" t="s">
        <v>286</v>
      </c>
      <c r="O2732" s="601" t="s">
        <v>60</v>
      </c>
      <c r="P2732" s="601" t="s">
        <v>61</v>
      </c>
      <c r="Q2732" s="601" t="s">
        <v>62</v>
      </c>
      <c r="R2732" s="607">
        <v>0</v>
      </c>
      <c r="S2732" s="607">
        <v>2.5</v>
      </c>
      <c r="T2732" s="608">
        <v>0</v>
      </c>
      <c r="U2732" s="608">
        <v>0</v>
      </c>
      <c r="V2732" s="606">
        <v>0</v>
      </c>
      <c r="W2732" s="606">
        <v>0</v>
      </c>
      <c r="X2732" s="608"/>
      <c r="Y2732" s="609" t="e">
        <f t="shared" si="8330"/>
        <v>#DIV/0!</v>
      </c>
      <c r="Z2732" s="610" t="e">
        <f t="shared" si="8331"/>
        <v>#DIV/0!</v>
      </c>
      <c r="AA2732" s="611">
        <f t="shared" si="8332"/>
        <v>0</v>
      </c>
      <c r="AB2732" s="612">
        <v>64.281195216921034</v>
      </c>
      <c r="AC2732" s="611">
        <f t="shared" si="8333"/>
        <v>64.281195216921034</v>
      </c>
      <c r="AD2732" s="611">
        <f t="shared" si="8334"/>
        <v>0</v>
      </c>
      <c r="AE2732" s="611">
        <v>0</v>
      </c>
      <c r="AF2732" s="610">
        <f t="shared" si="8335"/>
        <v>0</v>
      </c>
      <c r="AG2732" s="610">
        <v>0</v>
      </c>
      <c r="AH2732" s="610">
        <f t="shared" si="8336"/>
        <v>-64.281195216921034</v>
      </c>
      <c r="AI2732" s="656" t="e">
        <f t="shared" si="8337"/>
        <v>#DIV/0!</v>
      </c>
      <c r="AK2732"/>
    </row>
    <row r="2733" spans="1:37" hidden="1" x14ac:dyDescent="0.25">
      <c r="A2733" s="605" t="s">
        <v>4146</v>
      </c>
      <c r="B2733" s="601">
        <v>2016</v>
      </c>
      <c r="C2733" s="601">
        <v>11</v>
      </c>
      <c r="D2733" s="602" t="s">
        <v>2960</v>
      </c>
      <c r="E2733" s="603">
        <v>42698</v>
      </c>
      <c r="F2733" s="603">
        <v>42698</v>
      </c>
      <c r="G2733" s="604">
        <f t="shared" ca="1" si="8328"/>
        <v>0</v>
      </c>
      <c r="H2733" s="605" t="s">
        <v>84</v>
      </c>
      <c r="I2733" s="605" t="s">
        <v>170</v>
      </c>
      <c r="J2733" s="605" t="s">
        <v>3793</v>
      </c>
      <c r="K2733" s="606" t="str">
        <f t="shared" ca="1" si="8329"/>
        <v>Completed</v>
      </c>
      <c r="L2733" s="601" t="s">
        <v>2917</v>
      </c>
      <c r="M2733" s="601" t="s">
        <v>58</v>
      </c>
      <c r="N2733" s="601" t="s">
        <v>286</v>
      </c>
      <c r="O2733" s="601" t="s">
        <v>60</v>
      </c>
      <c r="P2733" s="601" t="s">
        <v>61</v>
      </c>
      <c r="Q2733" s="601" t="s">
        <v>62</v>
      </c>
      <c r="R2733" s="607">
        <v>0</v>
      </c>
      <c r="S2733" s="607">
        <v>2.5</v>
      </c>
      <c r="T2733" s="608">
        <v>0</v>
      </c>
      <c r="U2733" s="608">
        <v>0</v>
      </c>
      <c r="V2733" s="606">
        <v>0</v>
      </c>
      <c r="W2733" s="606">
        <v>0</v>
      </c>
      <c r="X2733" s="608"/>
      <c r="Y2733" s="609" t="e">
        <f t="shared" si="8330"/>
        <v>#DIV/0!</v>
      </c>
      <c r="Z2733" s="610" t="e">
        <f t="shared" si="8331"/>
        <v>#DIV/0!</v>
      </c>
      <c r="AA2733" s="611">
        <f t="shared" si="8332"/>
        <v>0</v>
      </c>
      <c r="AB2733" s="612">
        <v>44.091383351894116</v>
      </c>
      <c r="AC2733" s="611">
        <f t="shared" si="8333"/>
        <v>44.091383351894116</v>
      </c>
      <c r="AD2733" s="611">
        <f t="shared" si="8334"/>
        <v>0</v>
      </c>
      <c r="AE2733" s="611">
        <v>0</v>
      </c>
      <c r="AF2733" s="610">
        <f t="shared" si="8335"/>
        <v>0</v>
      </c>
      <c r="AG2733" s="610">
        <v>0</v>
      </c>
      <c r="AH2733" s="610">
        <f t="shared" si="8336"/>
        <v>-44.091383351894116</v>
      </c>
      <c r="AI2733" s="656" t="e">
        <f t="shared" si="8337"/>
        <v>#DIV/0!</v>
      </c>
      <c r="AK2733"/>
    </row>
    <row r="2734" spans="1:37" hidden="1" x14ac:dyDescent="0.25">
      <c r="A2734" s="605" t="s">
        <v>4147</v>
      </c>
      <c r="B2734" s="601">
        <v>2016</v>
      </c>
      <c r="C2734" s="601">
        <v>11</v>
      </c>
      <c r="D2734" s="602" t="s">
        <v>2960</v>
      </c>
      <c r="E2734" s="603">
        <v>42698</v>
      </c>
      <c r="F2734" s="603">
        <v>42698</v>
      </c>
      <c r="G2734" s="604">
        <f t="shared" ca="1" si="8328"/>
        <v>0</v>
      </c>
      <c r="H2734" s="605" t="s">
        <v>84</v>
      </c>
      <c r="I2734" s="605" t="s">
        <v>170</v>
      </c>
      <c r="J2734" s="605" t="s">
        <v>3793</v>
      </c>
      <c r="K2734" s="606" t="str">
        <f t="shared" ca="1" si="8329"/>
        <v>Completed</v>
      </c>
      <c r="L2734" s="601" t="s">
        <v>2914</v>
      </c>
      <c r="M2734" s="601" t="s">
        <v>58</v>
      </c>
      <c r="N2734" s="601" t="s">
        <v>286</v>
      </c>
      <c r="O2734" s="601" t="s">
        <v>60</v>
      </c>
      <c r="P2734" s="601" t="s">
        <v>61</v>
      </c>
      <c r="Q2734" s="601" t="s">
        <v>62</v>
      </c>
      <c r="R2734" s="607">
        <v>0</v>
      </c>
      <c r="S2734" s="607">
        <v>2.5</v>
      </c>
      <c r="T2734" s="608">
        <v>0</v>
      </c>
      <c r="U2734" s="608">
        <v>0</v>
      </c>
      <c r="V2734" s="606">
        <v>0</v>
      </c>
      <c r="W2734" s="606">
        <v>0</v>
      </c>
      <c r="X2734" s="608"/>
      <c r="Y2734" s="609" t="e">
        <f t="shared" si="8330"/>
        <v>#DIV/0!</v>
      </c>
      <c r="Z2734" s="610" t="e">
        <f t="shared" si="8331"/>
        <v>#DIV/0!</v>
      </c>
      <c r="AA2734" s="611">
        <f t="shared" si="8332"/>
        <v>0</v>
      </c>
      <c r="AB2734" s="612">
        <v>275.57114594933819</v>
      </c>
      <c r="AC2734" s="611">
        <f t="shared" si="8333"/>
        <v>275.57114594933819</v>
      </c>
      <c r="AD2734" s="611">
        <f t="shared" si="8334"/>
        <v>0</v>
      </c>
      <c r="AE2734" s="611">
        <v>0</v>
      </c>
      <c r="AF2734" s="610">
        <f t="shared" si="8335"/>
        <v>0</v>
      </c>
      <c r="AG2734" s="610">
        <v>0</v>
      </c>
      <c r="AH2734" s="610">
        <f t="shared" si="8336"/>
        <v>-275.57114594933819</v>
      </c>
      <c r="AI2734" s="656" t="e">
        <f t="shared" si="8337"/>
        <v>#DIV/0!</v>
      </c>
      <c r="AK2734"/>
    </row>
    <row r="2735" spans="1:37" hidden="1" x14ac:dyDescent="0.25">
      <c r="A2735" s="605" t="s">
        <v>3789</v>
      </c>
      <c r="B2735" s="601">
        <v>2016</v>
      </c>
      <c r="C2735" s="601">
        <v>11</v>
      </c>
      <c r="D2735" s="602" t="s">
        <v>2960</v>
      </c>
      <c r="E2735" s="603">
        <v>42698</v>
      </c>
      <c r="F2735" s="603">
        <v>42698</v>
      </c>
      <c r="G2735" s="604">
        <f t="shared" ca="1" si="8315"/>
        <v>0</v>
      </c>
      <c r="H2735" s="605" t="s">
        <v>84</v>
      </c>
      <c r="I2735" s="605" t="s">
        <v>170</v>
      </c>
      <c r="J2735" s="605" t="s">
        <v>3793</v>
      </c>
      <c r="K2735" s="606" t="str">
        <f t="shared" ca="1" si="8316"/>
        <v>Completed</v>
      </c>
      <c r="L2735" s="601" t="s">
        <v>1773</v>
      </c>
      <c r="M2735" s="601" t="s">
        <v>58</v>
      </c>
      <c r="N2735" s="601" t="s">
        <v>286</v>
      </c>
      <c r="O2735" s="601" t="s">
        <v>60</v>
      </c>
      <c r="P2735" s="601" t="s">
        <v>61</v>
      </c>
      <c r="Q2735" s="601" t="s">
        <v>62</v>
      </c>
      <c r="R2735" s="607">
        <v>0.35</v>
      </c>
      <c r="S2735" s="607">
        <v>2.5</v>
      </c>
      <c r="T2735" s="608">
        <v>750000</v>
      </c>
      <c r="U2735" s="608">
        <v>750240</v>
      </c>
      <c r="V2735" s="606">
        <f t="shared" si="8317"/>
        <v>0</v>
      </c>
      <c r="W2735" s="606">
        <f t="shared" si="8318"/>
        <v>750000</v>
      </c>
      <c r="X2735" s="608">
        <v>1075</v>
      </c>
      <c r="Y2735" s="609">
        <f t="shared" si="8319"/>
        <v>1.4328748133930476E-3</v>
      </c>
      <c r="Z2735" s="610">
        <f t="shared" si="8320"/>
        <v>0.93023255813953487</v>
      </c>
      <c r="AA2735" s="611">
        <f t="shared" si="8321"/>
        <v>262.5</v>
      </c>
      <c r="AB2735" s="612">
        <f t="shared" si="8322"/>
        <v>262.5</v>
      </c>
      <c r="AC2735" s="611">
        <f t="shared" si="8323"/>
        <v>0</v>
      </c>
      <c r="AD2735" s="611">
        <f t="shared" si="8324"/>
        <v>1875</v>
      </c>
      <c r="AE2735" s="611">
        <v>1000</v>
      </c>
      <c r="AF2735" s="610">
        <f t="shared" si="8325"/>
        <v>-875</v>
      </c>
      <c r="AG2735" s="610">
        <v>0</v>
      </c>
      <c r="AH2735" s="610">
        <f t="shared" si="8326"/>
        <v>737.5</v>
      </c>
      <c r="AI2735" s="656">
        <f t="shared" si="8327"/>
        <v>0.73750000000000004</v>
      </c>
      <c r="AK2735"/>
    </row>
    <row r="2736" spans="1:37" hidden="1" x14ac:dyDescent="0.25">
      <c r="A2736" s="605" t="s">
        <v>3790</v>
      </c>
      <c r="B2736" s="601">
        <v>2016</v>
      </c>
      <c r="C2736" s="601">
        <v>11</v>
      </c>
      <c r="D2736" s="602" t="s">
        <v>2960</v>
      </c>
      <c r="E2736" s="603">
        <v>42698</v>
      </c>
      <c r="F2736" s="603">
        <v>42698</v>
      </c>
      <c r="G2736" s="604">
        <f t="shared" ca="1" si="8315"/>
        <v>0</v>
      </c>
      <c r="H2736" s="605" t="s">
        <v>84</v>
      </c>
      <c r="I2736" s="605" t="s">
        <v>170</v>
      </c>
      <c r="J2736" s="605" t="s">
        <v>3793</v>
      </c>
      <c r="K2736" s="606" t="str">
        <f t="shared" ca="1" si="8316"/>
        <v>Completed</v>
      </c>
      <c r="L2736" s="601" t="s">
        <v>2386</v>
      </c>
      <c r="M2736" s="601" t="s">
        <v>58</v>
      </c>
      <c r="N2736" s="601" t="s">
        <v>286</v>
      </c>
      <c r="O2736" s="601" t="s">
        <v>60</v>
      </c>
      <c r="P2736" s="601" t="s">
        <v>61</v>
      </c>
      <c r="Q2736" s="601" t="s">
        <v>62</v>
      </c>
      <c r="R2736" s="607">
        <v>0.3</v>
      </c>
      <c r="S2736" s="607">
        <v>2.5</v>
      </c>
      <c r="T2736" s="608">
        <v>750000</v>
      </c>
      <c r="U2736" s="608">
        <v>780596</v>
      </c>
      <c r="V2736" s="606">
        <f t="shared" si="8317"/>
        <v>0</v>
      </c>
      <c r="W2736" s="606">
        <f t="shared" si="8318"/>
        <v>750000</v>
      </c>
      <c r="X2736" s="608">
        <v>74</v>
      </c>
      <c r="Y2736" s="609">
        <f t="shared" si="8319"/>
        <v>9.4799358438936408E-5</v>
      </c>
      <c r="Z2736" s="610">
        <f t="shared" si="8320"/>
        <v>20.27027027027027</v>
      </c>
      <c r="AA2736" s="611">
        <f t="shared" si="8321"/>
        <v>225</v>
      </c>
      <c r="AB2736" s="612">
        <f t="shared" si="8322"/>
        <v>225</v>
      </c>
      <c r="AC2736" s="611">
        <f t="shared" si="8323"/>
        <v>0</v>
      </c>
      <c r="AD2736" s="611">
        <f t="shared" si="8324"/>
        <v>1875</v>
      </c>
      <c r="AE2736" s="611">
        <v>1500</v>
      </c>
      <c r="AF2736" s="610">
        <f t="shared" si="8325"/>
        <v>-375</v>
      </c>
      <c r="AG2736" s="610">
        <v>0</v>
      </c>
      <c r="AH2736" s="610">
        <f t="shared" si="8326"/>
        <v>1275</v>
      </c>
      <c r="AI2736" s="656">
        <f t="shared" si="8327"/>
        <v>0.85</v>
      </c>
      <c r="AK2736"/>
    </row>
    <row r="2737" spans="1:37" hidden="1" x14ac:dyDescent="0.25">
      <c r="A2737" s="619" t="s">
        <v>3791</v>
      </c>
      <c r="B2737" s="615">
        <v>2016</v>
      </c>
      <c r="C2737" s="615">
        <v>11</v>
      </c>
      <c r="D2737" s="616" t="s">
        <v>2960</v>
      </c>
      <c r="E2737" s="617">
        <v>42698</v>
      </c>
      <c r="F2737" s="617">
        <v>42698</v>
      </c>
      <c r="G2737" s="618">
        <f t="shared" ca="1" si="8315"/>
        <v>0</v>
      </c>
      <c r="H2737" s="619" t="s">
        <v>84</v>
      </c>
      <c r="I2737" s="619" t="s">
        <v>170</v>
      </c>
      <c r="J2737" s="619" t="s">
        <v>3793</v>
      </c>
      <c r="K2737" s="620" t="str">
        <f t="shared" ca="1" si="8316"/>
        <v>Completed</v>
      </c>
      <c r="L2737" s="615" t="s">
        <v>82</v>
      </c>
      <c r="M2737" s="615" t="s">
        <v>58</v>
      </c>
      <c r="N2737" s="615" t="s">
        <v>286</v>
      </c>
      <c r="O2737" s="615" t="s">
        <v>60</v>
      </c>
      <c r="P2737" s="615" t="s">
        <v>61</v>
      </c>
      <c r="Q2737" s="615" t="s">
        <v>62</v>
      </c>
      <c r="R2737" s="621">
        <v>0.5</v>
      </c>
      <c r="S2737" s="621">
        <v>2.5</v>
      </c>
      <c r="T2737" s="622">
        <v>500000</v>
      </c>
      <c r="U2737" s="622">
        <v>487608</v>
      </c>
      <c r="V2737" s="620">
        <f t="shared" si="8317"/>
        <v>12392</v>
      </c>
      <c r="W2737" s="620">
        <f t="shared" si="8318"/>
        <v>487608</v>
      </c>
      <c r="X2737" s="622"/>
      <c r="Y2737" s="623">
        <f t="shared" si="8319"/>
        <v>0</v>
      </c>
      <c r="Z2737" s="624" t="e">
        <f t="shared" si="8320"/>
        <v>#DIV/0!</v>
      </c>
      <c r="AA2737" s="625">
        <f t="shared" si="8321"/>
        <v>250</v>
      </c>
      <c r="AB2737" s="626">
        <f t="shared" si="8322"/>
        <v>243.804</v>
      </c>
      <c r="AC2737" s="625">
        <f t="shared" si="8323"/>
        <v>-6.195999999999998</v>
      </c>
      <c r="AD2737" s="625">
        <f t="shared" si="8324"/>
        <v>1250</v>
      </c>
      <c r="AE2737" s="625">
        <v>1000</v>
      </c>
      <c r="AF2737" s="624">
        <f t="shared" si="8325"/>
        <v>-250</v>
      </c>
      <c r="AG2737" s="624">
        <v>0</v>
      </c>
      <c r="AH2737" s="624">
        <f t="shared" si="8326"/>
        <v>756.19600000000003</v>
      </c>
      <c r="AI2737" s="657">
        <f t="shared" si="8327"/>
        <v>0.75619599999999998</v>
      </c>
      <c r="AK2737"/>
    </row>
    <row r="2738" spans="1:37" hidden="1" x14ac:dyDescent="0.25">
      <c r="A2738" s="586" t="s">
        <v>3792</v>
      </c>
      <c r="B2738" s="587">
        <v>2016</v>
      </c>
      <c r="C2738" s="587">
        <v>11</v>
      </c>
      <c r="D2738" s="588" t="s">
        <v>2960</v>
      </c>
      <c r="E2738" s="589">
        <v>42698</v>
      </c>
      <c r="F2738" s="589">
        <v>42698</v>
      </c>
      <c r="G2738" s="590">
        <f t="shared" ref="G2738:G2741" ca="1" si="8338">IF($N$1&gt;F2738,0,(F2738-$N$1))</f>
        <v>0</v>
      </c>
      <c r="H2738" s="591" t="s">
        <v>84</v>
      </c>
      <c r="I2738" s="591" t="s">
        <v>170</v>
      </c>
      <c r="J2738" s="591" t="s">
        <v>3794</v>
      </c>
      <c r="K2738" s="592" t="str">
        <f t="shared" ref="K2738:K2741" ca="1" si="8339">IF(F2738=0,$L$3,(IF(G2738=0,$L$1,$L$2)))</f>
        <v>Completed</v>
      </c>
      <c r="L2738" s="587" t="s">
        <v>175</v>
      </c>
      <c r="M2738" s="587" t="s">
        <v>58</v>
      </c>
      <c r="N2738" s="587" t="s">
        <v>59</v>
      </c>
      <c r="O2738" s="587" t="s">
        <v>60</v>
      </c>
      <c r="P2738" s="587" t="s">
        <v>61</v>
      </c>
      <c r="Q2738" s="587" t="s">
        <v>62</v>
      </c>
      <c r="R2738" s="593">
        <v>1</v>
      </c>
      <c r="S2738" s="593">
        <v>2</v>
      </c>
      <c r="T2738" s="594">
        <v>500000</v>
      </c>
      <c r="U2738" s="594">
        <v>500415</v>
      </c>
      <c r="V2738" s="592">
        <f t="shared" ref="V2738" si="8340">IF(U2738&gt;T2738,0,T2738-U2738)</f>
        <v>0</v>
      </c>
      <c r="W2738" s="592">
        <f t="shared" ref="W2738" si="8341">IF(U2738&gt;T2738,T2738,U2738)</f>
        <v>500000</v>
      </c>
      <c r="X2738" s="594">
        <v>64</v>
      </c>
      <c r="Y2738" s="595">
        <f t="shared" ref="Y2738:Y2741" si="8342">X2738/U2738</f>
        <v>1.2789384810607196E-4</v>
      </c>
      <c r="Z2738" s="596">
        <f t="shared" ref="Z2738:Z2741" si="8343">AE2738/X2738</f>
        <v>15.625</v>
      </c>
      <c r="AA2738" s="597">
        <f t="shared" ref="AA2738:AA2741" si="8344">IF(O2738="cpv",(T2738*R2738),(T2738/1000*R2738))</f>
        <v>500</v>
      </c>
      <c r="AB2738" s="598">
        <v>32.856667710657199</v>
      </c>
      <c r="AC2738" s="597">
        <f t="shared" ref="AC2738:AC2741" si="8345">AB2738-AA2738</f>
        <v>-467.14333228934282</v>
      </c>
      <c r="AD2738" s="597">
        <f t="shared" ref="AD2738:AD2741" si="8346">IF(O2738="cpv",(T2738*S2738),(T2738/1000*S2738))</f>
        <v>1000</v>
      </c>
      <c r="AE2738" s="597">
        <f>IF((SUMIF($J$7:$J$1048576,J2738,$U$7:$U$1048576))&gt;(SUMIF($J$7:$J$1048576,J2738,$T$7:$T$1048576)),AD2738,(IF(O2738="cpv",(U2738*S2738),(U2738*S2738/1000))))</f>
        <v>1000</v>
      </c>
      <c r="AF2738" s="596">
        <f t="shared" ref="AF2738:AF2741" si="8347">AE2738-AD2738</f>
        <v>0</v>
      </c>
      <c r="AG2738" s="596">
        <v>0</v>
      </c>
      <c r="AH2738" s="596">
        <f t="shared" ref="AH2738:AH2741" si="8348">AE2738-AB2738-AG2738</f>
        <v>967.14333228934277</v>
      </c>
      <c r="AI2738" s="599">
        <f t="shared" ref="AI2738:AI2741" si="8349">AH2738/AE2738</f>
        <v>0.96714333228934279</v>
      </c>
      <c r="AK2738"/>
    </row>
    <row r="2739" spans="1:37" hidden="1" x14ac:dyDescent="0.25">
      <c r="A2739" s="691" t="s">
        <v>4140</v>
      </c>
      <c r="B2739" s="682">
        <v>2016</v>
      </c>
      <c r="C2739" s="682">
        <v>11</v>
      </c>
      <c r="D2739" s="683" t="s">
        <v>2960</v>
      </c>
      <c r="E2739" s="684">
        <v>42698</v>
      </c>
      <c r="F2739" s="684">
        <v>42698</v>
      </c>
      <c r="G2739" s="685">
        <f t="shared" ca="1" si="8338"/>
        <v>0</v>
      </c>
      <c r="H2739" s="681" t="s">
        <v>84</v>
      </c>
      <c r="I2739" s="681" t="s">
        <v>170</v>
      </c>
      <c r="J2739" s="681" t="s">
        <v>3794</v>
      </c>
      <c r="K2739" s="686" t="str">
        <f t="shared" ca="1" si="8339"/>
        <v>Completed</v>
      </c>
      <c r="L2739" s="682" t="s">
        <v>1372</v>
      </c>
      <c r="M2739" s="682" t="s">
        <v>58</v>
      </c>
      <c r="N2739" s="682" t="s">
        <v>59</v>
      </c>
      <c r="O2739" s="682" t="s">
        <v>60</v>
      </c>
      <c r="P2739" s="682" t="s">
        <v>61</v>
      </c>
      <c r="Q2739" s="682" t="s">
        <v>62</v>
      </c>
      <c r="R2739" s="687">
        <v>0</v>
      </c>
      <c r="S2739" s="687">
        <v>2</v>
      </c>
      <c r="T2739" s="688">
        <v>0</v>
      </c>
      <c r="U2739" s="688">
        <v>0</v>
      </c>
      <c r="V2739" s="686">
        <v>0</v>
      </c>
      <c r="W2739" s="686">
        <v>0</v>
      </c>
      <c r="X2739" s="688"/>
      <c r="Y2739" s="689" t="e">
        <f t="shared" si="8342"/>
        <v>#DIV/0!</v>
      </c>
      <c r="Z2739" s="690" t="e">
        <f t="shared" si="8343"/>
        <v>#DIV/0!</v>
      </c>
      <c r="AA2739" s="665">
        <f t="shared" si="8344"/>
        <v>0</v>
      </c>
      <c r="AB2739" s="664">
        <v>468.190542398768</v>
      </c>
      <c r="AC2739" s="665">
        <f t="shared" si="8345"/>
        <v>468.190542398768</v>
      </c>
      <c r="AD2739" s="665">
        <f t="shared" si="8346"/>
        <v>0</v>
      </c>
      <c r="AE2739" s="665">
        <f>IF((SUMIF($J$7:$J$1048576,J2739,$U$7:$U$1048576))&gt;(SUMIF($J$7:$J$1048576,J2739,$T$7:$T$1048576)),AD2739,(IF(O2739="cpv",(U2739*S2739),(U2739*S2739/1000))))</f>
        <v>0</v>
      </c>
      <c r="AF2739" s="690">
        <f t="shared" si="8347"/>
        <v>0</v>
      </c>
      <c r="AG2739" s="690">
        <v>0</v>
      </c>
      <c r="AH2739" s="690">
        <f t="shared" si="8348"/>
        <v>-468.190542398768</v>
      </c>
      <c r="AI2739" s="692" t="e">
        <f t="shared" si="8349"/>
        <v>#DIV/0!</v>
      </c>
      <c r="AK2739"/>
    </row>
    <row r="2740" spans="1:37" hidden="1" x14ac:dyDescent="0.25">
      <c r="A2740" s="691" t="s">
        <v>4141</v>
      </c>
      <c r="B2740" s="682">
        <v>2016</v>
      </c>
      <c r="C2740" s="682">
        <v>11</v>
      </c>
      <c r="D2740" s="683" t="s">
        <v>2960</v>
      </c>
      <c r="E2740" s="684">
        <v>42698</v>
      </c>
      <c r="F2740" s="684">
        <v>42698</v>
      </c>
      <c r="G2740" s="685">
        <f t="shared" ca="1" si="8338"/>
        <v>0</v>
      </c>
      <c r="H2740" s="681" t="s">
        <v>84</v>
      </c>
      <c r="I2740" s="681" t="s">
        <v>170</v>
      </c>
      <c r="J2740" s="681" t="s">
        <v>3794</v>
      </c>
      <c r="K2740" s="686" t="str">
        <f t="shared" ca="1" si="8339"/>
        <v>Completed</v>
      </c>
      <c r="L2740" s="682" t="s">
        <v>2943</v>
      </c>
      <c r="M2740" s="682" t="s">
        <v>58</v>
      </c>
      <c r="N2740" s="682" t="s">
        <v>59</v>
      </c>
      <c r="O2740" s="682" t="s">
        <v>60</v>
      </c>
      <c r="P2740" s="682" t="s">
        <v>61</v>
      </c>
      <c r="Q2740" s="682" t="s">
        <v>62</v>
      </c>
      <c r="R2740" s="687">
        <v>0</v>
      </c>
      <c r="S2740" s="687">
        <v>2</v>
      </c>
      <c r="T2740" s="688">
        <v>0</v>
      </c>
      <c r="U2740" s="688">
        <v>0</v>
      </c>
      <c r="V2740" s="686">
        <v>0</v>
      </c>
      <c r="W2740" s="686">
        <v>0</v>
      </c>
      <c r="X2740" s="688"/>
      <c r="Y2740" s="689" t="e">
        <f t="shared" si="8342"/>
        <v>#DIV/0!</v>
      </c>
      <c r="Z2740" s="690" t="e">
        <f t="shared" si="8343"/>
        <v>#DIV/0!</v>
      </c>
      <c r="AA2740" s="665">
        <f t="shared" si="8344"/>
        <v>0</v>
      </c>
      <c r="AB2740" s="664">
        <v>59.383946523105834</v>
      </c>
      <c r="AC2740" s="665">
        <f t="shared" si="8345"/>
        <v>59.383946523105834</v>
      </c>
      <c r="AD2740" s="665">
        <f t="shared" si="8346"/>
        <v>0</v>
      </c>
      <c r="AE2740" s="665">
        <v>0</v>
      </c>
      <c r="AF2740" s="690">
        <f t="shared" si="8347"/>
        <v>0</v>
      </c>
      <c r="AG2740" s="690">
        <v>0</v>
      </c>
      <c r="AH2740" s="690">
        <f t="shared" si="8348"/>
        <v>-59.383946523105834</v>
      </c>
      <c r="AI2740" s="692" t="e">
        <f t="shared" si="8349"/>
        <v>#DIV/0!</v>
      </c>
      <c r="AK2740"/>
    </row>
    <row r="2741" spans="1:37" hidden="1" x14ac:dyDescent="0.25">
      <c r="A2741" s="691" t="s">
        <v>4142</v>
      </c>
      <c r="B2741" s="682">
        <v>2016</v>
      </c>
      <c r="C2741" s="682">
        <v>11</v>
      </c>
      <c r="D2741" s="683" t="s">
        <v>2960</v>
      </c>
      <c r="E2741" s="684">
        <v>42698</v>
      </c>
      <c r="F2741" s="684">
        <v>42698</v>
      </c>
      <c r="G2741" s="685">
        <f t="shared" ca="1" si="8338"/>
        <v>0</v>
      </c>
      <c r="H2741" s="681" t="s">
        <v>84</v>
      </c>
      <c r="I2741" s="681" t="s">
        <v>170</v>
      </c>
      <c r="J2741" s="681" t="s">
        <v>3794</v>
      </c>
      <c r="K2741" s="686" t="str">
        <f t="shared" ca="1" si="8339"/>
        <v>Completed</v>
      </c>
      <c r="L2741" s="682" t="s">
        <v>2917</v>
      </c>
      <c r="M2741" s="682" t="s">
        <v>58</v>
      </c>
      <c r="N2741" s="682" t="s">
        <v>59</v>
      </c>
      <c r="O2741" s="682" t="s">
        <v>60</v>
      </c>
      <c r="P2741" s="682" t="s">
        <v>61</v>
      </c>
      <c r="Q2741" s="682" t="s">
        <v>62</v>
      </c>
      <c r="R2741" s="687">
        <v>0</v>
      </c>
      <c r="S2741" s="687">
        <v>2</v>
      </c>
      <c r="T2741" s="688">
        <v>0</v>
      </c>
      <c r="U2741" s="688">
        <v>0</v>
      </c>
      <c r="V2741" s="686">
        <v>0</v>
      </c>
      <c r="W2741" s="686">
        <v>0</v>
      </c>
      <c r="X2741" s="688"/>
      <c r="Y2741" s="689" t="e">
        <f t="shared" si="8342"/>
        <v>#DIV/0!</v>
      </c>
      <c r="Z2741" s="690" t="e">
        <f t="shared" si="8343"/>
        <v>#DIV/0!</v>
      </c>
      <c r="AA2741" s="665">
        <f t="shared" si="8344"/>
        <v>0</v>
      </c>
      <c r="AB2741" s="664">
        <v>40.732291026371691</v>
      </c>
      <c r="AC2741" s="665">
        <f t="shared" si="8345"/>
        <v>40.732291026371691</v>
      </c>
      <c r="AD2741" s="665">
        <f t="shared" si="8346"/>
        <v>0</v>
      </c>
      <c r="AE2741" s="665">
        <v>0</v>
      </c>
      <c r="AF2741" s="690">
        <f t="shared" si="8347"/>
        <v>0</v>
      </c>
      <c r="AG2741" s="690">
        <v>0</v>
      </c>
      <c r="AH2741" s="690">
        <f t="shared" si="8348"/>
        <v>-40.732291026371691</v>
      </c>
      <c r="AI2741" s="692" t="e">
        <f t="shared" si="8349"/>
        <v>#DIV/0!</v>
      </c>
      <c r="AK2741"/>
    </row>
    <row r="2742" spans="1:37" ht="15.75" hidden="1" thickBot="1" x14ac:dyDescent="0.3">
      <c r="A2742" s="693" t="s">
        <v>4143</v>
      </c>
      <c r="B2742" s="694">
        <v>2016</v>
      </c>
      <c r="C2742" s="694">
        <v>11</v>
      </c>
      <c r="D2742" s="695" t="s">
        <v>2960</v>
      </c>
      <c r="E2742" s="663">
        <v>42698</v>
      </c>
      <c r="F2742" s="663">
        <v>42698</v>
      </c>
      <c r="G2742" s="696">
        <f t="shared" ca="1" si="8315"/>
        <v>0</v>
      </c>
      <c r="H2742" s="697" t="s">
        <v>84</v>
      </c>
      <c r="I2742" s="697" t="s">
        <v>170</v>
      </c>
      <c r="J2742" s="697" t="s">
        <v>3794</v>
      </c>
      <c r="K2742" s="698" t="str">
        <f t="shared" ca="1" si="8316"/>
        <v>Completed</v>
      </c>
      <c r="L2742" s="694" t="s">
        <v>2914</v>
      </c>
      <c r="M2742" s="694" t="s">
        <v>58</v>
      </c>
      <c r="N2742" s="694" t="s">
        <v>59</v>
      </c>
      <c r="O2742" s="694" t="s">
        <v>60</v>
      </c>
      <c r="P2742" s="694" t="s">
        <v>61</v>
      </c>
      <c r="Q2742" s="694" t="s">
        <v>62</v>
      </c>
      <c r="R2742" s="699">
        <v>0</v>
      </c>
      <c r="S2742" s="699">
        <v>2</v>
      </c>
      <c r="T2742" s="700">
        <v>0</v>
      </c>
      <c r="U2742" s="700">
        <v>0</v>
      </c>
      <c r="V2742" s="698">
        <v>0</v>
      </c>
      <c r="W2742" s="698">
        <v>0</v>
      </c>
      <c r="X2742" s="700"/>
      <c r="Y2742" s="701" t="e">
        <f t="shared" si="8319"/>
        <v>#DIV/0!</v>
      </c>
      <c r="Z2742" s="702" t="e">
        <f t="shared" si="8320"/>
        <v>#DIV/0!</v>
      </c>
      <c r="AA2742" s="667">
        <f t="shared" si="8321"/>
        <v>0</v>
      </c>
      <c r="AB2742" s="666">
        <v>254.57681891482301</v>
      </c>
      <c r="AC2742" s="667">
        <f t="shared" si="8323"/>
        <v>254.57681891482301</v>
      </c>
      <c r="AD2742" s="667">
        <f t="shared" si="8324"/>
        <v>0</v>
      </c>
      <c r="AE2742" s="667">
        <v>0</v>
      </c>
      <c r="AF2742" s="702">
        <f t="shared" si="8325"/>
        <v>0</v>
      </c>
      <c r="AG2742" s="702">
        <v>0</v>
      </c>
      <c r="AH2742" s="702">
        <f t="shared" si="8326"/>
        <v>-254.57681891482301</v>
      </c>
      <c r="AI2742" s="703" t="e">
        <f t="shared" si="8327"/>
        <v>#DIV/0!</v>
      </c>
      <c r="AK2742"/>
    </row>
    <row r="2743" spans="1:37" hidden="1" x14ac:dyDescent="0.25">
      <c r="A2743" s="605" t="s">
        <v>3796</v>
      </c>
      <c r="B2743" s="601">
        <v>2016</v>
      </c>
      <c r="C2743" s="601">
        <v>11</v>
      </c>
      <c r="D2743" s="602" t="s">
        <v>2960</v>
      </c>
      <c r="E2743" s="603">
        <v>42698</v>
      </c>
      <c r="F2743" s="603">
        <v>42704</v>
      </c>
      <c r="G2743" s="604">
        <f t="shared" ca="1" si="8315"/>
        <v>0</v>
      </c>
      <c r="H2743" s="605" t="s">
        <v>74</v>
      </c>
      <c r="I2743" s="605" t="s">
        <v>825</v>
      </c>
      <c r="J2743" s="605" t="s">
        <v>3795</v>
      </c>
      <c r="K2743" s="606" t="str">
        <f t="shared" ca="1" si="8316"/>
        <v>Completed</v>
      </c>
      <c r="L2743" s="601" t="s">
        <v>57</v>
      </c>
      <c r="M2743" s="601" t="s">
        <v>58</v>
      </c>
      <c r="N2743" s="601" t="s">
        <v>173</v>
      </c>
      <c r="O2743" s="601" t="s">
        <v>60</v>
      </c>
      <c r="P2743" s="601" t="s">
        <v>61</v>
      </c>
      <c r="Q2743" s="601" t="s">
        <v>62</v>
      </c>
      <c r="R2743" s="607">
        <v>0.5</v>
      </c>
      <c r="S2743" s="607">
        <v>1.8</v>
      </c>
      <c r="T2743" s="608">
        <v>3000000</v>
      </c>
      <c r="U2743" s="608">
        <v>1156227</v>
      </c>
      <c r="V2743" s="606">
        <f t="shared" si="8317"/>
        <v>1843773</v>
      </c>
      <c r="W2743" s="606">
        <f t="shared" si="8318"/>
        <v>1156227</v>
      </c>
      <c r="X2743" s="608">
        <v>524</v>
      </c>
      <c r="Y2743" s="609">
        <f t="shared" si="8319"/>
        <v>4.5319820415887192E-4</v>
      </c>
      <c r="Z2743" s="610">
        <f t="shared" si="8320"/>
        <v>3.9717721374045802</v>
      </c>
      <c r="AA2743" s="611">
        <f t="shared" si="8321"/>
        <v>1500</v>
      </c>
      <c r="AB2743" s="612">
        <f t="shared" si="8322"/>
        <v>578.11350000000004</v>
      </c>
      <c r="AC2743" s="611">
        <f t="shared" si="8323"/>
        <v>-921.88649999999996</v>
      </c>
      <c r="AD2743" s="611">
        <f t="shared" si="8324"/>
        <v>5400</v>
      </c>
      <c r="AE2743" s="611">
        <f>IF((SUMIF($J$7:$J$1048576,J2743,$U$7:$U$1048576))&gt;(SUMIF($J$7:$J$1048576,J2743,$T$7:$T$1048576)),AD2743,(IF(O2743="cpv",(U2743*S2743),(U2743*S2743/1000))))</f>
        <v>2081.2085999999999</v>
      </c>
      <c r="AF2743" s="610">
        <f t="shared" si="8325"/>
        <v>-3318.7914000000001</v>
      </c>
      <c r="AG2743" s="610">
        <v>0</v>
      </c>
      <c r="AH2743" s="610">
        <f t="shared" si="8326"/>
        <v>1503.0951</v>
      </c>
      <c r="AI2743" s="656">
        <f t="shared" si="8327"/>
        <v>0.72222222222222221</v>
      </c>
      <c r="AK2743"/>
    </row>
    <row r="2744" spans="1:37" hidden="1" x14ac:dyDescent="0.25">
      <c r="A2744" s="605" t="s">
        <v>3797</v>
      </c>
      <c r="B2744" s="601">
        <v>2016</v>
      </c>
      <c r="C2744" s="601">
        <v>11</v>
      </c>
      <c r="D2744" s="602" t="s">
        <v>2960</v>
      </c>
      <c r="E2744" s="603">
        <v>42698</v>
      </c>
      <c r="F2744" s="603">
        <v>42704</v>
      </c>
      <c r="G2744" s="604">
        <f t="shared" ca="1" si="8315"/>
        <v>0</v>
      </c>
      <c r="H2744" s="605" t="s">
        <v>74</v>
      </c>
      <c r="I2744" s="605" t="s">
        <v>825</v>
      </c>
      <c r="J2744" s="605" t="s">
        <v>3795</v>
      </c>
      <c r="K2744" s="606" t="str">
        <f t="shared" ca="1" si="8316"/>
        <v>Completed</v>
      </c>
      <c r="L2744" s="601" t="s">
        <v>64</v>
      </c>
      <c r="M2744" s="601" t="s">
        <v>58</v>
      </c>
      <c r="N2744" s="601" t="s">
        <v>173</v>
      </c>
      <c r="O2744" s="601" t="s">
        <v>60</v>
      </c>
      <c r="P2744" s="601" t="s">
        <v>61</v>
      </c>
      <c r="Q2744" s="601" t="s">
        <v>62</v>
      </c>
      <c r="R2744" s="607">
        <v>0.2</v>
      </c>
      <c r="S2744" s="607">
        <v>1.8</v>
      </c>
      <c r="T2744" s="608">
        <v>2000000</v>
      </c>
      <c r="U2744" s="608">
        <v>1995136</v>
      </c>
      <c r="V2744" s="606">
        <f t="shared" si="8317"/>
        <v>4864</v>
      </c>
      <c r="W2744" s="606">
        <f t="shared" si="8318"/>
        <v>1995136</v>
      </c>
      <c r="X2744" s="608">
        <v>595</v>
      </c>
      <c r="Y2744" s="609">
        <f t="shared" si="8319"/>
        <v>2.9822528389042153E-4</v>
      </c>
      <c r="Z2744" s="610">
        <f t="shared" si="8320"/>
        <v>6.0357055462184883</v>
      </c>
      <c r="AA2744" s="611">
        <f t="shared" si="8321"/>
        <v>400</v>
      </c>
      <c r="AB2744" s="612">
        <f t="shared" si="8322"/>
        <v>399.02719999999999</v>
      </c>
      <c r="AC2744" s="611">
        <f t="shared" si="8323"/>
        <v>-0.97280000000000655</v>
      </c>
      <c r="AD2744" s="611">
        <f t="shared" si="8324"/>
        <v>3600</v>
      </c>
      <c r="AE2744" s="611">
        <f>IF((SUMIF($J$7:$J$1048576,J2744,$U$7:$U$1048576))&gt;(SUMIF($J$7:$J$1048576,J2744,$T$7:$T$1048576)),AD2744,(IF(O2744="cpv",(U2744*S2744),(U2744*S2744/1000))))</f>
        <v>3591.2448000000004</v>
      </c>
      <c r="AF2744" s="610">
        <f t="shared" si="8325"/>
        <v>-8.7551999999996042</v>
      </c>
      <c r="AG2744" s="610">
        <v>0</v>
      </c>
      <c r="AH2744" s="610">
        <f t="shared" si="8326"/>
        <v>3192.2176000000004</v>
      </c>
      <c r="AI2744" s="656">
        <f t="shared" si="8327"/>
        <v>0.88888888888888895</v>
      </c>
      <c r="AK2744"/>
    </row>
    <row r="2745" spans="1:37" hidden="1" x14ac:dyDescent="0.25">
      <c r="A2745" s="605" t="s">
        <v>3798</v>
      </c>
      <c r="B2745" s="601">
        <v>2016</v>
      </c>
      <c r="C2745" s="601">
        <v>11</v>
      </c>
      <c r="D2745" s="602" t="s">
        <v>2960</v>
      </c>
      <c r="E2745" s="603">
        <v>42698</v>
      </c>
      <c r="F2745" s="603">
        <v>42704</v>
      </c>
      <c r="G2745" s="604">
        <f t="shared" ref="G2745:G2758" ca="1" si="8350">IF($N$1&gt;F2745,0,(F2745-$N$1))</f>
        <v>0</v>
      </c>
      <c r="H2745" s="605" t="s">
        <v>74</v>
      </c>
      <c r="I2745" s="605" t="s">
        <v>825</v>
      </c>
      <c r="J2745" s="605" t="s">
        <v>3795</v>
      </c>
      <c r="K2745" s="606" t="str">
        <f t="shared" ref="K2745:K2758" ca="1" si="8351">IF(F2745=0,$L$3,(IF(G2745=0,$L$1,$L$2)))</f>
        <v>Completed</v>
      </c>
      <c r="L2745" s="601" t="s">
        <v>1773</v>
      </c>
      <c r="M2745" s="601" t="s">
        <v>58</v>
      </c>
      <c r="N2745" s="601" t="s">
        <v>173</v>
      </c>
      <c r="O2745" s="601" t="s">
        <v>60</v>
      </c>
      <c r="P2745" s="601" t="s">
        <v>61</v>
      </c>
      <c r="Q2745" s="601" t="s">
        <v>62</v>
      </c>
      <c r="R2745" s="607">
        <v>0.35</v>
      </c>
      <c r="S2745" s="607">
        <v>1.8</v>
      </c>
      <c r="T2745" s="608">
        <v>2000000</v>
      </c>
      <c r="U2745" s="608">
        <v>1849681</v>
      </c>
      <c r="V2745" s="606">
        <f t="shared" ref="V2745:V2758" si="8352">IF(U2745&gt;T2745,0,T2745-U2745)</f>
        <v>150319</v>
      </c>
      <c r="W2745" s="606">
        <f t="shared" ref="W2745:W2758" si="8353">IF(U2745&gt;T2745,T2745,U2745)</f>
        <v>1849681</v>
      </c>
      <c r="X2745" s="608">
        <v>3331</v>
      </c>
      <c r="Y2745" s="609">
        <f t="shared" ref="Y2745:Y2758" si="8354">X2745/U2745</f>
        <v>1.8008510656702427E-3</v>
      </c>
      <c r="Z2745" s="610">
        <f t="shared" ref="Z2745:Z2758" si="8355">AE2745/X2745</f>
        <v>1.1921479435604916</v>
      </c>
      <c r="AA2745" s="611">
        <f t="shared" ref="AA2745:AA2758" si="8356">IF(O2745="cpv",(T2745*R2745),(T2745/1000*R2745))</f>
        <v>700</v>
      </c>
      <c r="AB2745" s="612">
        <f t="shared" ref="AB2745:AB2758" si="8357">IF(O2745="cpv",(IF(V2745&gt;0,U2745*R2745,AA2745)),(IF(V2745&gt;0,U2745/1000*R2745,AA2745)))</f>
        <v>647.38834999999995</v>
      </c>
      <c r="AC2745" s="611">
        <f t="shared" ref="AC2745:AC2758" si="8358">AB2745-AA2745</f>
        <v>-52.611650000000054</v>
      </c>
      <c r="AD2745" s="611">
        <f t="shared" ref="AD2745:AD2758" si="8359">IF(O2745="cpv",(T2745*S2745),(T2745/1000*S2745))</f>
        <v>3600</v>
      </c>
      <c r="AE2745" s="611">
        <v>3971.0447999999974</v>
      </c>
      <c r="AF2745" s="610">
        <f t="shared" ref="AF2745:AF2758" si="8360">AE2745-AD2745</f>
        <v>371.04479999999739</v>
      </c>
      <c r="AG2745" s="610">
        <v>0</v>
      </c>
      <c r="AH2745" s="610">
        <f t="shared" ref="AH2745:AH2758" si="8361">AE2745-AB2745-AG2745</f>
        <v>3323.6564499999977</v>
      </c>
      <c r="AI2745" s="656">
        <f t="shared" ref="AI2745:AI2758" si="8362">AH2745/AE2745</f>
        <v>0.83697279114050782</v>
      </c>
      <c r="AK2745"/>
    </row>
    <row r="2746" spans="1:37" hidden="1" x14ac:dyDescent="0.25">
      <c r="A2746" s="605" t="s">
        <v>3799</v>
      </c>
      <c r="B2746" s="601">
        <v>2016</v>
      </c>
      <c r="C2746" s="601">
        <v>11</v>
      </c>
      <c r="D2746" s="602" t="s">
        <v>2960</v>
      </c>
      <c r="E2746" s="603">
        <v>42698</v>
      </c>
      <c r="F2746" s="603">
        <v>42704</v>
      </c>
      <c r="G2746" s="604">
        <f t="shared" ca="1" si="8350"/>
        <v>0</v>
      </c>
      <c r="H2746" s="605" t="s">
        <v>74</v>
      </c>
      <c r="I2746" s="605" t="s">
        <v>825</v>
      </c>
      <c r="J2746" s="605" t="s">
        <v>3795</v>
      </c>
      <c r="K2746" s="606" t="str">
        <f t="shared" ca="1" si="8351"/>
        <v>Completed</v>
      </c>
      <c r="L2746" s="601" t="s">
        <v>68</v>
      </c>
      <c r="M2746" s="601" t="s">
        <v>58</v>
      </c>
      <c r="N2746" s="601" t="s">
        <v>173</v>
      </c>
      <c r="O2746" s="601" t="s">
        <v>60</v>
      </c>
      <c r="P2746" s="601" t="s">
        <v>61</v>
      </c>
      <c r="Q2746" s="601" t="s">
        <v>62</v>
      </c>
      <c r="R2746" s="607">
        <v>1</v>
      </c>
      <c r="S2746" s="607">
        <v>1.8</v>
      </c>
      <c r="T2746" s="608">
        <v>1000000</v>
      </c>
      <c r="U2746" s="608">
        <v>1001224</v>
      </c>
      <c r="V2746" s="606">
        <f t="shared" si="8352"/>
        <v>0</v>
      </c>
      <c r="W2746" s="606">
        <f t="shared" si="8353"/>
        <v>1000000</v>
      </c>
      <c r="X2746" s="608"/>
      <c r="Y2746" s="609">
        <f t="shared" si="8354"/>
        <v>0</v>
      </c>
      <c r="Z2746" s="610" t="e">
        <f t="shared" si="8355"/>
        <v>#DIV/0!</v>
      </c>
      <c r="AA2746" s="611">
        <f t="shared" si="8356"/>
        <v>1000</v>
      </c>
      <c r="AB2746" s="612">
        <f t="shared" si="8357"/>
        <v>1000</v>
      </c>
      <c r="AC2746" s="611">
        <f t="shared" si="8358"/>
        <v>0</v>
      </c>
      <c r="AD2746" s="611">
        <f t="shared" si="8359"/>
        <v>1800</v>
      </c>
      <c r="AE2746" s="611">
        <f t="shared" ref="AE2746:AE2751" si="8363">IF((SUMIF($J$7:$J$1048576,J2746,$U$7:$U$1048576))&gt;(SUMIF($J$7:$J$1048576,J2746,$T$7:$T$1048576)),AD2746,(IF(O2746="cpv",(U2746*S2746),(U2746*S2746/1000))))</f>
        <v>1802.2031999999999</v>
      </c>
      <c r="AF2746" s="610">
        <f t="shared" si="8360"/>
        <v>2.2031999999999243</v>
      </c>
      <c r="AG2746" s="610">
        <v>0</v>
      </c>
      <c r="AH2746" s="610">
        <f t="shared" si="8361"/>
        <v>802.20319999999992</v>
      </c>
      <c r="AI2746" s="656">
        <f t="shared" si="8362"/>
        <v>0.44512361314195864</v>
      </c>
      <c r="AK2746"/>
    </row>
    <row r="2747" spans="1:37" hidden="1" x14ac:dyDescent="0.25">
      <c r="A2747" s="605" t="s">
        <v>3800</v>
      </c>
      <c r="B2747" s="601">
        <v>2016</v>
      </c>
      <c r="C2747" s="601">
        <v>11</v>
      </c>
      <c r="D2747" s="602" t="s">
        <v>2960</v>
      </c>
      <c r="E2747" s="603">
        <v>42698</v>
      </c>
      <c r="F2747" s="603">
        <v>42704</v>
      </c>
      <c r="G2747" s="604">
        <f t="shared" ca="1" si="8350"/>
        <v>0</v>
      </c>
      <c r="H2747" s="605" t="s">
        <v>74</v>
      </c>
      <c r="I2747" s="605" t="s">
        <v>825</v>
      </c>
      <c r="J2747" s="605" t="s">
        <v>3795</v>
      </c>
      <c r="K2747" s="606" t="str">
        <f t="shared" ca="1" si="8351"/>
        <v>Completed</v>
      </c>
      <c r="L2747" s="601" t="s">
        <v>82</v>
      </c>
      <c r="M2747" s="601" t="s">
        <v>58</v>
      </c>
      <c r="N2747" s="601" t="s">
        <v>78</v>
      </c>
      <c r="O2747" s="601" t="s">
        <v>60</v>
      </c>
      <c r="P2747" s="601" t="s">
        <v>79</v>
      </c>
      <c r="Q2747" s="601" t="s">
        <v>79</v>
      </c>
      <c r="R2747" s="607">
        <v>0.5</v>
      </c>
      <c r="S2747" s="607">
        <v>1.8</v>
      </c>
      <c r="T2747" s="608">
        <v>1000000</v>
      </c>
      <c r="U2747" s="608">
        <v>998680</v>
      </c>
      <c r="V2747" s="606">
        <f t="shared" si="8352"/>
        <v>1320</v>
      </c>
      <c r="W2747" s="606">
        <f t="shared" si="8353"/>
        <v>998680</v>
      </c>
      <c r="X2747" s="608">
        <v>11990</v>
      </c>
      <c r="Y2747" s="609">
        <f t="shared" si="8354"/>
        <v>1.2005847718989066E-2</v>
      </c>
      <c r="Z2747" s="610">
        <f t="shared" si="8355"/>
        <v>0.14992693911592994</v>
      </c>
      <c r="AA2747" s="611">
        <f t="shared" si="8356"/>
        <v>500</v>
      </c>
      <c r="AB2747" s="612">
        <f t="shared" si="8357"/>
        <v>499.34</v>
      </c>
      <c r="AC2747" s="611">
        <f t="shared" si="8358"/>
        <v>-0.66000000000002501</v>
      </c>
      <c r="AD2747" s="611">
        <f t="shared" si="8359"/>
        <v>1800</v>
      </c>
      <c r="AE2747" s="611">
        <f t="shared" si="8363"/>
        <v>1797.624</v>
      </c>
      <c r="AF2747" s="610">
        <f t="shared" si="8360"/>
        <v>-2.3759999999999764</v>
      </c>
      <c r="AG2747" s="610">
        <v>0</v>
      </c>
      <c r="AH2747" s="610">
        <f t="shared" si="8361"/>
        <v>1298.2840000000001</v>
      </c>
      <c r="AI2747" s="656">
        <f t="shared" si="8362"/>
        <v>0.72222222222222232</v>
      </c>
      <c r="AK2747"/>
    </row>
    <row r="2748" spans="1:37" s="37" customFormat="1" hidden="1" x14ac:dyDescent="0.25">
      <c r="A2748" s="605" t="s">
        <v>3801</v>
      </c>
      <c r="B2748" s="601">
        <v>2016</v>
      </c>
      <c r="C2748" s="601">
        <v>11</v>
      </c>
      <c r="D2748" s="602" t="s">
        <v>2960</v>
      </c>
      <c r="E2748" s="603">
        <v>42698</v>
      </c>
      <c r="F2748" s="603">
        <v>42704</v>
      </c>
      <c r="G2748" s="604">
        <f t="shared" ca="1" si="8350"/>
        <v>0</v>
      </c>
      <c r="H2748" s="605" t="s">
        <v>74</v>
      </c>
      <c r="I2748" s="605" t="s">
        <v>825</v>
      </c>
      <c r="J2748" s="605" t="s">
        <v>3795</v>
      </c>
      <c r="K2748" s="606" t="str">
        <f t="shared" ca="1" si="8351"/>
        <v>Completed</v>
      </c>
      <c r="L2748" s="601" t="s">
        <v>2914</v>
      </c>
      <c r="M2748" s="601" t="s">
        <v>58</v>
      </c>
      <c r="N2748" s="601" t="s">
        <v>173</v>
      </c>
      <c r="O2748" s="601" t="s">
        <v>60</v>
      </c>
      <c r="P2748" s="601" t="s">
        <v>61</v>
      </c>
      <c r="Q2748" s="601" t="s">
        <v>62</v>
      </c>
      <c r="R2748" s="607">
        <v>0.45</v>
      </c>
      <c r="S2748" s="607">
        <v>1.8</v>
      </c>
      <c r="T2748" s="705">
        <v>2000000</v>
      </c>
      <c r="U2748" s="705">
        <v>1161357</v>
      </c>
      <c r="V2748" s="704">
        <f t="shared" si="8352"/>
        <v>838643</v>
      </c>
      <c r="W2748" s="704">
        <f t="shared" si="8353"/>
        <v>1161357</v>
      </c>
      <c r="X2748" s="705">
        <v>517</v>
      </c>
      <c r="Y2748" s="706">
        <f t="shared" si="8354"/>
        <v>4.4516888433100243E-4</v>
      </c>
      <c r="Z2748" s="707">
        <f t="shared" si="8355"/>
        <v>4.0434092843326894</v>
      </c>
      <c r="AA2748" s="611">
        <f t="shared" si="8356"/>
        <v>900</v>
      </c>
      <c r="AB2748" s="612">
        <f t="shared" si="8357"/>
        <v>522.61064999999996</v>
      </c>
      <c r="AC2748" s="611">
        <f t="shared" si="8358"/>
        <v>-377.38935000000004</v>
      </c>
      <c r="AD2748" s="611">
        <f t="shared" si="8359"/>
        <v>3600</v>
      </c>
      <c r="AE2748" s="611">
        <f t="shared" si="8363"/>
        <v>2090.4426000000003</v>
      </c>
      <c r="AF2748" s="610">
        <f t="shared" si="8360"/>
        <v>-1509.5573999999997</v>
      </c>
      <c r="AG2748" s="610">
        <v>0</v>
      </c>
      <c r="AH2748" s="610">
        <f t="shared" si="8361"/>
        <v>1567.8319500000002</v>
      </c>
      <c r="AI2748" s="656">
        <f t="shared" si="8362"/>
        <v>0.75</v>
      </c>
    </row>
    <row r="2749" spans="1:37" hidden="1" x14ac:dyDescent="0.25">
      <c r="A2749" s="605" t="s">
        <v>3802</v>
      </c>
      <c r="B2749" s="601">
        <v>2016</v>
      </c>
      <c r="C2749" s="601">
        <v>11</v>
      </c>
      <c r="D2749" s="602" t="s">
        <v>2960</v>
      </c>
      <c r="E2749" s="603">
        <v>42698</v>
      </c>
      <c r="F2749" s="603">
        <v>42704</v>
      </c>
      <c r="G2749" s="604">
        <f t="shared" ca="1" si="8350"/>
        <v>0</v>
      </c>
      <c r="H2749" s="605" t="s">
        <v>74</v>
      </c>
      <c r="I2749" s="605" t="s">
        <v>825</v>
      </c>
      <c r="J2749" s="605" t="s">
        <v>3795</v>
      </c>
      <c r="K2749" s="606" t="str">
        <f t="shared" ca="1" si="8351"/>
        <v>Completed</v>
      </c>
      <c r="L2749" s="601" t="s">
        <v>2386</v>
      </c>
      <c r="M2749" s="601" t="s">
        <v>58</v>
      </c>
      <c r="N2749" s="601" t="s">
        <v>173</v>
      </c>
      <c r="O2749" s="601" t="s">
        <v>60</v>
      </c>
      <c r="P2749" s="601" t="s">
        <v>61</v>
      </c>
      <c r="Q2749" s="601" t="s">
        <v>62</v>
      </c>
      <c r="R2749" s="607">
        <v>0.3</v>
      </c>
      <c r="S2749" s="607">
        <v>1.8</v>
      </c>
      <c r="T2749" s="608">
        <v>2000000</v>
      </c>
      <c r="U2749" s="608">
        <v>2201607</v>
      </c>
      <c r="V2749" s="606">
        <f t="shared" si="8352"/>
        <v>0</v>
      </c>
      <c r="W2749" s="606">
        <f t="shared" si="8353"/>
        <v>2000000</v>
      </c>
      <c r="X2749" s="608">
        <v>1570</v>
      </c>
      <c r="Y2749" s="609">
        <f t="shared" si="8354"/>
        <v>7.1311546520337187E-4</v>
      </c>
      <c r="Z2749" s="610">
        <f t="shared" si="8355"/>
        <v>2.524135414012739</v>
      </c>
      <c r="AA2749" s="611">
        <f t="shared" si="8356"/>
        <v>600</v>
      </c>
      <c r="AB2749" s="612">
        <f t="shared" si="8357"/>
        <v>600</v>
      </c>
      <c r="AC2749" s="611">
        <f t="shared" si="8358"/>
        <v>0</v>
      </c>
      <c r="AD2749" s="611">
        <f t="shared" si="8359"/>
        <v>3600</v>
      </c>
      <c r="AE2749" s="611">
        <f t="shared" si="8363"/>
        <v>3962.8926000000001</v>
      </c>
      <c r="AF2749" s="610">
        <f t="shared" si="8360"/>
        <v>362.89260000000013</v>
      </c>
      <c r="AG2749" s="610">
        <v>0</v>
      </c>
      <c r="AH2749" s="610">
        <f t="shared" si="8361"/>
        <v>3362.8926000000001</v>
      </c>
      <c r="AI2749" s="656">
        <f t="shared" si="8362"/>
        <v>0.8485954426319805</v>
      </c>
      <c r="AK2749"/>
    </row>
    <row r="2750" spans="1:37" hidden="1" x14ac:dyDescent="0.25">
      <c r="A2750" s="605" t="s">
        <v>3803</v>
      </c>
      <c r="B2750" s="601">
        <v>2016</v>
      </c>
      <c r="C2750" s="601">
        <v>11</v>
      </c>
      <c r="D2750" s="602" t="s">
        <v>2960</v>
      </c>
      <c r="E2750" s="603">
        <v>42698</v>
      </c>
      <c r="F2750" s="603">
        <v>42704</v>
      </c>
      <c r="G2750" s="604">
        <f t="shared" ca="1" si="8350"/>
        <v>0</v>
      </c>
      <c r="H2750" s="605" t="s">
        <v>74</v>
      </c>
      <c r="I2750" s="605" t="s">
        <v>825</v>
      </c>
      <c r="J2750" s="605" t="s">
        <v>3795</v>
      </c>
      <c r="K2750" s="606" t="str">
        <f t="shared" ca="1" si="8351"/>
        <v>Completed</v>
      </c>
      <c r="L2750" s="601" t="s">
        <v>155</v>
      </c>
      <c r="M2750" s="601" t="s">
        <v>58</v>
      </c>
      <c r="N2750" s="601" t="s">
        <v>173</v>
      </c>
      <c r="O2750" s="601" t="s">
        <v>42</v>
      </c>
      <c r="P2750" s="601" t="s">
        <v>61</v>
      </c>
      <c r="Q2750" s="601" t="s">
        <v>62</v>
      </c>
      <c r="R2750" s="607">
        <v>0.3</v>
      </c>
      <c r="S2750" s="607">
        <v>1.8</v>
      </c>
      <c r="T2750" s="608">
        <v>4000</v>
      </c>
      <c r="U2750" s="608">
        <v>4000</v>
      </c>
      <c r="V2750" s="606">
        <f t="shared" si="8352"/>
        <v>0</v>
      </c>
      <c r="W2750" s="606">
        <f t="shared" si="8353"/>
        <v>4000</v>
      </c>
      <c r="X2750" s="608"/>
      <c r="Y2750" s="609">
        <f t="shared" si="8354"/>
        <v>0</v>
      </c>
      <c r="Z2750" s="610" t="e">
        <f t="shared" si="8355"/>
        <v>#DIV/0!</v>
      </c>
      <c r="AA2750" s="611">
        <f t="shared" si="8356"/>
        <v>1.2</v>
      </c>
      <c r="AB2750" s="612">
        <v>1200</v>
      </c>
      <c r="AC2750" s="611">
        <f t="shared" si="8358"/>
        <v>1198.8</v>
      </c>
      <c r="AD2750" s="611">
        <f t="shared" si="8359"/>
        <v>7.2</v>
      </c>
      <c r="AE2750" s="611">
        <f t="shared" si="8363"/>
        <v>7.2</v>
      </c>
      <c r="AF2750" s="610">
        <f t="shared" si="8360"/>
        <v>0</v>
      </c>
      <c r="AG2750" s="610">
        <v>0</v>
      </c>
      <c r="AH2750" s="610">
        <f t="shared" si="8361"/>
        <v>-1192.8</v>
      </c>
      <c r="AI2750" s="656">
        <f t="shared" si="8362"/>
        <v>-165.66666666666666</v>
      </c>
      <c r="AK2750"/>
    </row>
    <row r="2751" spans="1:37" hidden="1" x14ac:dyDescent="0.25">
      <c r="A2751" s="605" t="s">
        <v>4137</v>
      </c>
      <c r="B2751" s="601">
        <v>2016</v>
      </c>
      <c r="C2751" s="601">
        <v>11</v>
      </c>
      <c r="D2751" s="602" t="s">
        <v>2960</v>
      </c>
      <c r="E2751" s="603">
        <v>42698</v>
      </c>
      <c r="F2751" s="603">
        <v>42704</v>
      </c>
      <c r="G2751" s="604">
        <f t="shared" ref="G2751:G2754" ca="1" si="8364">IF($N$1&gt;F2751,0,(F2751-$N$1))</f>
        <v>0</v>
      </c>
      <c r="H2751" s="605" t="s">
        <v>74</v>
      </c>
      <c r="I2751" s="605" t="s">
        <v>825</v>
      </c>
      <c r="J2751" s="605" t="s">
        <v>3795</v>
      </c>
      <c r="K2751" s="606" t="str">
        <f t="shared" ref="K2751:K2754" ca="1" si="8365">IF(F2751=0,$L$3,(IF(G2751=0,$L$1,$L$2)))</f>
        <v>Completed</v>
      </c>
      <c r="L2751" s="601" t="s">
        <v>1372</v>
      </c>
      <c r="M2751" s="601" t="s">
        <v>58</v>
      </c>
      <c r="N2751" s="601" t="s">
        <v>173</v>
      </c>
      <c r="O2751" s="601" t="s">
        <v>42</v>
      </c>
      <c r="P2751" s="601" t="s">
        <v>61</v>
      </c>
      <c r="Q2751" s="601" t="s">
        <v>62</v>
      </c>
      <c r="R2751" s="607">
        <v>0</v>
      </c>
      <c r="S2751" s="607">
        <v>1.8</v>
      </c>
      <c r="T2751" s="608">
        <v>0</v>
      </c>
      <c r="U2751" s="608">
        <v>0</v>
      </c>
      <c r="V2751" s="606">
        <v>0</v>
      </c>
      <c r="W2751" s="606">
        <v>0</v>
      </c>
      <c r="X2751" s="608"/>
      <c r="Y2751" s="609" t="e">
        <f t="shared" ref="Y2751:Y2754" si="8366">X2751/U2751</f>
        <v>#DIV/0!</v>
      </c>
      <c r="Z2751" s="610" t="e">
        <f t="shared" ref="Z2751:Z2754" si="8367">AE2751/X2751</f>
        <v>#DIV/0!</v>
      </c>
      <c r="AA2751" s="611">
        <f t="shared" ref="AA2751:AA2754" si="8368">IF(O2751="cpv",(T2751*R2751),(T2751/1000*R2751))</f>
        <v>0</v>
      </c>
      <c r="AB2751" s="612">
        <v>712.95105159546301</v>
      </c>
      <c r="AC2751" s="611">
        <f t="shared" ref="AC2751:AC2754" si="8369">AB2751-AA2751</f>
        <v>712.95105159546301</v>
      </c>
      <c r="AD2751" s="611">
        <f t="shared" ref="AD2751:AD2754" si="8370">IF(O2751="cpv",(T2751*S2751),(T2751/1000*S2751))</f>
        <v>0</v>
      </c>
      <c r="AE2751" s="611">
        <f t="shared" si="8363"/>
        <v>0</v>
      </c>
      <c r="AF2751" s="610">
        <f t="shared" ref="AF2751:AF2754" si="8371">AE2751-AD2751</f>
        <v>0</v>
      </c>
      <c r="AG2751" s="610">
        <v>0</v>
      </c>
      <c r="AH2751" s="610">
        <f t="shared" ref="AH2751:AH2754" si="8372">AE2751-AB2751-AG2751</f>
        <v>-712.95105159546301</v>
      </c>
      <c r="AI2751" s="656" t="e">
        <f t="shared" ref="AI2751:AI2754" si="8373">AH2751/AE2751</f>
        <v>#DIV/0!</v>
      </c>
      <c r="AK2751"/>
    </row>
    <row r="2752" spans="1:37" hidden="1" x14ac:dyDescent="0.25">
      <c r="A2752" s="605" t="s">
        <v>4138</v>
      </c>
      <c r="B2752" s="601">
        <v>2016</v>
      </c>
      <c r="C2752" s="601">
        <v>11</v>
      </c>
      <c r="D2752" s="602" t="s">
        <v>2960</v>
      </c>
      <c r="E2752" s="603">
        <v>42698</v>
      </c>
      <c r="F2752" s="603">
        <v>42704</v>
      </c>
      <c r="G2752" s="604">
        <f t="shared" ca="1" si="8364"/>
        <v>0</v>
      </c>
      <c r="H2752" s="605" t="s">
        <v>74</v>
      </c>
      <c r="I2752" s="605" t="s">
        <v>825</v>
      </c>
      <c r="J2752" s="605" t="s">
        <v>3795</v>
      </c>
      <c r="K2752" s="606" t="str">
        <f t="shared" ca="1" si="8365"/>
        <v>Completed</v>
      </c>
      <c r="L2752" s="601" t="s">
        <v>2943</v>
      </c>
      <c r="M2752" s="601" t="s">
        <v>58</v>
      </c>
      <c r="N2752" s="601" t="s">
        <v>173</v>
      </c>
      <c r="O2752" s="601" t="s">
        <v>42</v>
      </c>
      <c r="P2752" s="601" t="s">
        <v>61</v>
      </c>
      <c r="Q2752" s="601" t="s">
        <v>62</v>
      </c>
      <c r="R2752" s="607">
        <v>0</v>
      </c>
      <c r="S2752" s="607">
        <v>1.8</v>
      </c>
      <c r="T2752" s="608">
        <v>0</v>
      </c>
      <c r="U2752" s="608">
        <v>0</v>
      </c>
      <c r="V2752" s="606">
        <v>0</v>
      </c>
      <c r="W2752" s="606">
        <v>0</v>
      </c>
      <c r="X2752" s="608"/>
      <c r="Y2752" s="609" t="e">
        <f t="shared" si="8366"/>
        <v>#DIV/0!</v>
      </c>
      <c r="Z2752" s="610" t="e">
        <f t="shared" si="8367"/>
        <v>#DIV/0!</v>
      </c>
      <c r="AA2752" s="611">
        <f t="shared" si="8368"/>
        <v>0</v>
      </c>
      <c r="AB2752" s="612">
        <v>35.736102346988183</v>
      </c>
      <c r="AC2752" s="611">
        <f t="shared" si="8369"/>
        <v>35.736102346988183</v>
      </c>
      <c r="AD2752" s="611">
        <f t="shared" si="8370"/>
        <v>0</v>
      </c>
      <c r="AE2752" s="611">
        <v>0</v>
      </c>
      <c r="AF2752" s="610">
        <f t="shared" si="8371"/>
        <v>0</v>
      </c>
      <c r="AG2752" s="610">
        <v>0</v>
      </c>
      <c r="AH2752" s="610">
        <f t="shared" si="8372"/>
        <v>-35.736102346988183</v>
      </c>
      <c r="AI2752" s="656" t="e">
        <f t="shared" si="8373"/>
        <v>#DIV/0!</v>
      </c>
      <c r="AK2752"/>
    </row>
    <row r="2753" spans="1:37" hidden="1" x14ac:dyDescent="0.25">
      <c r="A2753" s="605" t="s">
        <v>4139</v>
      </c>
      <c r="B2753" s="601">
        <v>2016</v>
      </c>
      <c r="C2753" s="601">
        <v>11</v>
      </c>
      <c r="D2753" s="602" t="s">
        <v>2960</v>
      </c>
      <c r="E2753" s="603">
        <v>42698</v>
      </c>
      <c r="F2753" s="603">
        <v>42704</v>
      </c>
      <c r="G2753" s="604">
        <f t="shared" ca="1" si="8364"/>
        <v>0</v>
      </c>
      <c r="H2753" s="605" t="s">
        <v>74</v>
      </c>
      <c r="I2753" s="605" t="s">
        <v>825</v>
      </c>
      <c r="J2753" s="605" t="s">
        <v>3795</v>
      </c>
      <c r="K2753" s="606" t="str">
        <f t="shared" ca="1" si="8365"/>
        <v>Completed</v>
      </c>
      <c r="L2753" s="601" t="s">
        <v>2917</v>
      </c>
      <c r="M2753" s="601" t="s">
        <v>58</v>
      </c>
      <c r="N2753" s="601" t="s">
        <v>173</v>
      </c>
      <c r="O2753" s="601" t="s">
        <v>42</v>
      </c>
      <c r="P2753" s="601" t="s">
        <v>61</v>
      </c>
      <c r="Q2753" s="601" t="s">
        <v>62</v>
      </c>
      <c r="R2753" s="607">
        <v>0</v>
      </c>
      <c r="S2753" s="607">
        <v>1.8</v>
      </c>
      <c r="T2753" s="608">
        <v>0</v>
      </c>
      <c r="U2753" s="608">
        <v>0</v>
      </c>
      <c r="V2753" s="606">
        <v>0</v>
      </c>
      <c r="W2753" s="606">
        <v>0</v>
      </c>
      <c r="X2753" s="608"/>
      <c r="Y2753" s="609" t="e">
        <f t="shared" si="8366"/>
        <v>#DIV/0!</v>
      </c>
      <c r="Z2753" s="610" t="e">
        <f t="shared" si="8367"/>
        <v>#DIV/0!</v>
      </c>
      <c r="AA2753" s="611">
        <f t="shared" si="8368"/>
        <v>0</v>
      </c>
      <c r="AB2753" s="612">
        <v>24.511899362891938</v>
      </c>
      <c r="AC2753" s="611">
        <f t="shared" si="8369"/>
        <v>24.511899362891938</v>
      </c>
      <c r="AD2753" s="611">
        <f t="shared" si="8370"/>
        <v>0</v>
      </c>
      <c r="AE2753" s="611">
        <v>0</v>
      </c>
      <c r="AF2753" s="610">
        <f t="shared" si="8371"/>
        <v>0</v>
      </c>
      <c r="AG2753" s="610">
        <v>0</v>
      </c>
      <c r="AH2753" s="610">
        <f t="shared" si="8372"/>
        <v>-24.511899362891938</v>
      </c>
      <c r="AI2753" s="656" t="e">
        <f t="shared" si="8373"/>
        <v>#DIV/0!</v>
      </c>
      <c r="AK2753"/>
    </row>
    <row r="2754" spans="1:37" hidden="1" x14ac:dyDescent="0.25">
      <c r="A2754" s="605" t="s">
        <v>3801</v>
      </c>
      <c r="B2754" s="601">
        <v>2016</v>
      </c>
      <c r="C2754" s="601">
        <v>11</v>
      </c>
      <c r="D2754" s="602" t="s">
        <v>2960</v>
      </c>
      <c r="E2754" s="603">
        <v>42698</v>
      </c>
      <c r="F2754" s="603">
        <v>42704</v>
      </c>
      <c r="G2754" s="604">
        <f t="shared" ca="1" si="8364"/>
        <v>0</v>
      </c>
      <c r="H2754" s="605" t="s">
        <v>74</v>
      </c>
      <c r="I2754" s="605" t="s">
        <v>825</v>
      </c>
      <c r="J2754" s="605" t="s">
        <v>3795</v>
      </c>
      <c r="K2754" s="606" t="str">
        <f t="shared" ca="1" si="8365"/>
        <v>Completed</v>
      </c>
      <c r="L2754" s="601" t="s">
        <v>2914</v>
      </c>
      <c r="M2754" s="601" t="s">
        <v>58</v>
      </c>
      <c r="N2754" s="601" t="s">
        <v>173</v>
      </c>
      <c r="O2754" s="601" t="s">
        <v>42</v>
      </c>
      <c r="P2754" s="601" t="s">
        <v>61</v>
      </c>
      <c r="Q2754" s="601" t="s">
        <v>62</v>
      </c>
      <c r="R2754" s="607">
        <v>0</v>
      </c>
      <c r="S2754" s="607">
        <v>1.8</v>
      </c>
      <c r="T2754" s="608">
        <v>0</v>
      </c>
      <c r="U2754" s="608">
        <v>0</v>
      </c>
      <c r="V2754" s="606">
        <v>0</v>
      </c>
      <c r="W2754" s="606">
        <v>0</v>
      </c>
      <c r="X2754" s="608"/>
      <c r="Y2754" s="609" t="e">
        <f t="shared" si="8366"/>
        <v>#DIV/0!</v>
      </c>
      <c r="Z2754" s="610" t="e">
        <f t="shared" si="8367"/>
        <v>#DIV/0!</v>
      </c>
      <c r="AA2754" s="611">
        <f t="shared" si="8368"/>
        <v>0</v>
      </c>
      <c r="AB2754" s="612">
        <v>153.1993710180746</v>
      </c>
      <c r="AC2754" s="611">
        <f t="shared" si="8369"/>
        <v>153.1993710180746</v>
      </c>
      <c r="AD2754" s="611">
        <f t="shared" si="8370"/>
        <v>0</v>
      </c>
      <c r="AE2754" s="611">
        <v>0</v>
      </c>
      <c r="AF2754" s="610">
        <f t="shared" si="8371"/>
        <v>0</v>
      </c>
      <c r="AG2754" s="610">
        <v>0</v>
      </c>
      <c r="AH2754" s="610">
        <f t="shared" si="8372"/>
        <v>-153.1993710180746</v>
      </c>
      <c r="AI2754" s="656" t="e">
        <f t="shared" si="8373"/>
        <v>#DIV/0!</v>
      </c>
      <c r="AK2754"/>
    </row>
    <row r="2755" spans="1:37" hidden="1" x14ac:dyDescent="0.25">
      <c r="A2755" s="619" t="s">
        <v>3804</v>
      </c>
      <c r="B2755" s="615">
        <v>2016</v>
      </c>
      <c r="C2755" s="615">
        <v>11</v>
      </c>
      <c r="D2755" s="616" t="s">
        <v>2960</v>
      </c>
      <c r="E2755" s="617">
        <v>42698</v>
      </c>
      <c r="F2755" s="617">
        <v>42704</v>
      </c>
      <c r="G2755" s="618">
        <f t="shared" ca="1" si="8350"/>
        <v>0</v>
      </c>
      <c r="H2755" s="619" t="s">
        <v>74</v>
      </c>
      <c r="I2755" s="619" t="s">
        <v>825</v>
      </c>
      <c r="J2755" s="619" t="s">
        <v>3795</v>
      </c>
      <c r="K2755" s="620" t="str">
        <f t="shared" ca="1" si="8351"/>
        <v>Completed</v>
      </c>
      <c r="L2755" s="615" t="s">
        <v>175</v>
      </c>
      <c r="M2755" s="615" t="s">
        <v>58</v>
      </c>
      <c r="N2755" s="615" t="s">
        <v>173</v>
      </c>
      <c r="O2755" s="615" t="s">
        <v>60</v>
      </c>
      <c r="P2755" s="615" t="s">
        <v>61</v>
      </c>
      <c r="Q2755" s="615" t="s">
        <v>62</v>
      </c>
      <c r="R2755" s="621">
        <v>1</v>
      </c>
      <c r="S2755" s="621">
        <v>1.8</v>
      </c>
      <c r="T2755" s="622">
        <v>1000000</v>
      </c>
      <c r="U2755" s="622">
        <v>301140</v>
      </c>
      <c r="V2755" s="620">
        <f t="shared" si="8352"/>
        <v>698860</v>
      </c>
      <c r="W2755" s="620">
        <f t="shared" si="8353"/>
        <v>301140</v>
      </c>
      <c r="X2755" s="622">
        <v>286</v>
      </c>
      <c r="Y2755" s="623">
        <f t="shared" si="8354"/>
        <v>9.4972438068672378E-4</v>
      </c>
      <c r="Z2755" s="624">
        <f t="shared" si="8355"/>
        <v>1.8952867132867133</v>
      </c>
      <c r="AA2755" s="625">
        <f t="shared" si="8356"/>
        <v>1000</v>
      </c>
      <c r="AB2755" s="626">
        <v>516.283650833754</v>
      </c>
      <c r="AC2755" s="625">
        <f t="shared" si="8358"/>
        <v>-483.716349166246</v>
      </c>
      <c r="AD2755" s="625">
        <f t="shared" si="8359"/>
        <v>1800</v>
      </c>
      <c r="AE2755" s="625">
        <f>IF((SUMIF($J$7:$J$1048576,J2755,$U$7:$U$1048576))&gt;(SUMIF($J$7:$J$1048576,J2755,$T$7:$T$1048576)),AD2755,(IF(O2755="cpv",(U2755*S2755),(U2755*S2755/1000))))</f>
        <v>542.05200000000002</v>
      </c>
      <c r="AF2755" s="624">
        <f t="shared" si="8360"/>
        <v>-1257.9479999999999</v>
      </c>
      <c r="AG2755" s="624">
        <v>0</v>
      </c>
      <c r="AH2755" s="624">
        <f t="shared" si="8361"/>
        <v>25.768349166246026</v>
      </c>
      <c r="AI2755" s="657">
        <f t="shared" si="8362"/>
        <v>4.7538518751422419E-2</v>
      </c>
      <c r="AK2755"/>
    </row>
    <row r="2756" spans="1:37" hidden="1" x14ac:dyDescent="0.25">
      <c r="A2756" s="591" t="s">
        <v>3805</v>
      </c>
      <c r="B2756" s="587">
        <v>2016</v>
      </c>
      <c r="C2756" s="587">
        <v>11</v>
      </c>
      <c r="D2756" s="588" t="s">
        <v>2960</v>
      </c>
      <c r="E2756" s="589">
        <v>42698</v>
      </c>
      <c r="F2756" s="589">
        <v>42704</v>
      </c>
      <c r="G2756" s="590">
        <f t="shared" ca="1" si="8350"/>
        <v>0</v>
      </c>
      <c r="H2756" s="591" t="s">
        <v>74</v>
      </c>
      <c r="I2756" s="591" t="s">
        <v>408</v>
      </c>
      <c r="J2756" s="591" t="s">
        <v>3808</v>
      </c>
      <c r="K2756" s="592" t="str">
        <f t="shared" ca="1" si="8351"/>
        <v>Completed</v>
      </c>
      <c r="L2756" s="587" t="s">
        <v>64</v>
      </c>
      <c r="M2756" s="587" t="s">
        <v>58</v>
      </c>
      <c r="N2756" s="587" t="s">
        <v>78</v>
      </c>
      <c r="O2756" s="587" t="s">
        <v>60</v>
      </c>
      <c r="P2756" s="587" t="s">
        <v>79</v>
      </c>
      <c r="Q2756" s="587" t="s">
        <v>79</v>
      </c>
      <c r="R2756" s="593">
        <v>2.5</v>
      </c>
      <c r="S2756" s="593">
        <v>4.5</v>
      </c>
      <c r="T2756" s="594">
        <v>300000</v>
      </c>
      <c r="U2756" s="594">
        <v>274835</v>
      </c>
      <c r="V2756" s="592">
        <f t="shared" si="8352"/>
        <v>25165</v>
      </c>
      <c r="W2756" s="592">
        <f t="shared" si="8353"/>
        <v>274835</v>
      </c>
      <c r="X2756" s="594">
        <v>2300</v>
      </c>
      <c r="Y2756" s="595">
        <f t="shared" si="8354"/>
        <v>8.368657558171266E-3</v>
      </c>
      <c r="Z2756" s="596">
        <f t="shared" si="8355"/>
        <v>0.54347826086956519</v>
      </c>
      <c r="AA2756" s="597">
        <f t="shared" si="8356"/>
        <v>750</v>
      </c>
      <c r="AB2756" s="598">
        <f t="shared" si="8357"/>
        <v>687.08749999999998</v>
      </c>
      <c r="AC2756" s="597">
        <f t="shared" si="8358"/>
        <v>-62.912500000000023</v>
      </c>
      <c r="AD2756" s="597">
        <f t="shared" si="8359"/>
        <v>1350</v>
      </c>
      <c r="AE2756" s="597">
        <v>1250</v>
      </c>
      <c r="AF2756" s="596">
        <f t="shared" si="8360"/>
        <v>-100</v>
      </c>
      <c r="AG2756" s="596">
        <v>0</v>
      </c>
      <c r="AH2756" s="596">
        <f t="shared" si="8361"/>
        <v>562.91250000000002</v>
      </c>
      <c r="AI2756" s="658">
        <f t="shared" si="8362"/>
        <v>0.45033000000000001</v>
      </c>
      <c r="AK2756"/>
    </row>
    <row r="2757" spans="1:37" hidden="1" x14ac:dyDescent="0.25">
      <c r="A2757" s="605" t="s">
        <v>3806</v>
      </c>
      <c r="B2757" s="601">
        <v>2016</v>
      </c>
      <c r="C2757" s="601">
        <v>11</v>
      </c>
      <c r="D2757" s="602" t="s">
        <v>2960</v>
      </c>
      <c r="E2757" s="603">
        <v>42698</v>
      </c>
      <c r="F2757" s="603">
        <v>42704</v>
      </c>
      <c r="G2757" s="604">
        <f t="shared" ca="1" si="8350"/>
        <v>0</v>
      </c>
      <c r="H2757" s="605" t="s">
        <v>74</v>
      </c>
      <c r="I2757" s="605" t="s">
        <v>408</v>
      </c>
      <c r="J2757" s="605" t="s">
        <v>3808</v>
      </c>
      <c r="K2757" s="606" t="str">
        <f t="shared" ca="1" si="8351"/>
        <v>Completed</v>
      </c>
      <c r="L2757" s="601" t="s">
        <v>82</v>
      </c>
      <c r="M2757" s="601" t="s">
        <v>58</v>
      </c>
      <c r="N2757" s="601" t="s">
        <v>78</v>
      </c>
      <c r="O2757" s="601" t="s">
        <v>60</v>
      </c>
      <c r="P2757" s="601" t="s">
        <v>79</v>
      </c>
      <c r="Q2757" s="601" t="s">
        <v>79</v>
      </c>
      <c r="R2757" s="607">
        <v>0.5</v>
      </c>
      <c r="S2757" s="607">
        <v>4.5</v>
      </c>
      <c r="T2757" s="608">
        <v>370000</v>
      </c>
      <c r="U2757" s="608">
        <v>369908</v>
      </c>
      <c r="V2757" s="606">
        <f t="shared" si="8352"/>
        <v>92</v>
      </c>
      <c r="W2757" s="606">
        <f t="shared" si="8353"/>
        <v>369908</v>
      </c>
      <c r="X2757" s="608">
        <v>4434</v>
      </c>
      <c r="Y2757" s="609">
        <f t="shared" si="8354"/>
        <v>1.198676427652281E-2</v>
      </c>
      <c r="Z2757" s="610">
        <f t="shared" si="8355"/>
        <v>0.33829499323410012</v>
      </c>
      <c r="AA2757" s="611">
        <f t="shared" si="8356"/>
        <v>185</v>
      </c>
      <c r="AB2757" s="612">
        <f t="shared" si="8357"/>
        <v>184.95400000000001</v>
      </c>
      <c r="AC2757" s="611">
        <f t="shared" si="8358"/>
        <v>-4.5999999999992269E-2</v>
      </c>
      <c r="AD2757" s="611">
        <f t="shared" si="8359"/>
        <v>1665</v>
      </c>
      <c r="AE2757" s="611">
        <v>1500</v>
      </c>
      <c r="AF2757" s="610">
        <f t="shared" si="8360"/>
        <v>-165</v>
      </c>
      <c r="AG2757" s="610">
        <v>0</v>
      </c>
      <c r="AH2757" s="610">
        <f t="shared" si="8361"/>
        <v>1315.046</v>
      </c>
      <c r="AI2757" s="656">
        <f t="shared" si="8362"/>
        <v>0.87669733333333333</v>
      </c>
      <c r="AK2757"/>
    </row>
    <row r="2758" spans="1:37" ht="15.75" hidden="1" thickBot="1" x14ac:dyDescent="0.3">
      <c r="A2758" s="633" t="s">
        <v>3807</v>
      </c>
      <c r="B2758" s="629">
        <v>2016</v>
      </c>
      <c r="C2758" s="629">
        <v>11</v>
      </c>
      <c r="D2758" s="630" t="s">
        <v>2960</v>
      </c>
      <c r="E2758" s="631">
        <v>42698</v>
      </c>
      <c r="F2758" s="631">
        <v>42704</v>
      </c>
      <c r="G2758" s="632">
        <f t="shared" ca="1" si="8350"/>
        <v>0</v>
      </c>
      <c r="H2758" s="633" t="s">
        <v>74</v>
      </c>
      <c r="I2758" s="633" t="s">
        <v>408</v>
      </c>
      <c r="J2758" s="633" t="s">
        <v>3808</v>
      </c>
      <c r="K2758" s="634" t="str">
        <f t="shared" ca="1" si="8351"/>
        <v>Completed</v>
      </c>
      <c r="L2758" s="629" t="s">
        <v>2135</v>
      </c>
      <c r="M2758" s="629" t="s">
        <v>58</v>
      </c>
      <c r="N2758" s="629" t="s">
        <v>78</v>
      </c>
      <c r="O2758" s="629" t="s">
        <v>60</v>
      </c>
      <c r="P2758" s="629" t="s">
        <v>79</v>
      </c>
      <c r="Q2758" s="629" t="s">
        <v>79</v>
      </c>
      <c r="R2758" s="635">
        <v>2.5</v>
      </c>
      <c r="S2758" s="635">
        <v>4.5</v>
      </c>
      <c r="T2758" s="636">
        <v>300000</v>
      </c>
      <c r="U2758" s="636">
        <v>300052</v>
      </c>
      <c r="V2758" s="634">
        <f t="shared" si="8352"/>
        <v>0</v>
      </c>
      <c r="W2758" s="634">
        <f t="shared" si="8353"/>
        <v>300000</v>
      </c>
      <c r="X2758" s="636">
        <v>8436</v>
      </c>
      <c r="Y2758" s="637">
        <f t="shared" si="8354"/>
        <v>2.811512671137003E-2</v>
      </c>
      <c r="Z2758" s="638">
        <f t="shared" si="8355"/>
        <v>0.14817449027975343</v>
      </c>
      <c r="AA2758" s="639">
        <f t="shared" si="8356"/>
        <v>750</v>
      </c>
      <c r="AB2758" s="640">
        <f t="shared" si="8357"/>
        <v>750</v>
      </c>
      <c r="AC2758" s="639">
        <f t="shared" si="8358"/>
        <v>0</v>
      </c>
      <c r="AD2758" s="639">
        <f t="shared" si="8359"/>
        <v>1350</v>
      </c>
      <c r="AE2758" s="639">
        <v>1250</v>
      </c>
      <c r="AF2758" s="638">
        <f t="shared" si="8360"/>
        <v>-100</v>
      </c>
      <c r="AG2758" s="638">
        <v>0</v>
      </c>
      <c r="AH2758" s="638">
        <f t="shared" si="8361"/>
        <v>500</v>
      </c>
      <c r="AI2758" s="659">
        <f t="shared" si="8362"/>
        <v>0.4</v>
      </c>
      <c r="AK2758"/>
    </row>
    <row r="2759" spans="1:37" hidden="1" x14ac:dyDescent="0.25">
      <c r="A2759" s="605" t="s">
        <v>3809</v>
      </c>
      <c r="B2759" s="601">
        <v>2016</v>
      </c>
      <c r="C2759" s="601">
        <v>11</v>
      </c>
      <c r="D2759" s="602" t="s">
        <v>2960</v>
      </c>
      <c r="E2759" s="603">
        <v>42699</v>
      </c>
      <c r="F2759" s="603">
        <v>42728</v>
      </c>
      <c r="G2759" s="604">
        <f t="shared" ref="G2759:G2762" ca="1" si="8374">IF($N$1&gt;F2759,0,(F2759-$N$1))</f>
        <v>0</v>
      </c>
      <c r="H2759" s="605" t="s">
        <v>74</v>
      </c>
      <c r="I2759" s="605" t="s">
        <v>75</v>
      </c>
      <c r="J2759" s="605" t="s">
        <v>3813</v>
      </c>
      <c r="K2759" s="606" t="str">
        <f t="shared" ref="K2759:K2762" ca="1" si="8375">IF(F2759=0,$L$3,(IF(G2759=0,$L$1,$L$2)))</f>
        <v>Completed</v>
      </c>
      <c r="L2759" s="601" t="s">
        <v>64</v>
      </c>
      <c r="M2759" s="601" t="s">
        <v>58</v>
      </c>
      <c r="N2759" s="601" t="s">
        <v>78</v>
      </c>
      <c r="O2759" s="601" t="s">
        <v>60</v>
      </c>
      <c r="P2759" s="601" t="s">
        <v>79</v>
      </c>
      <c r="Q2759" s="601" t="s">
        <v>79</v>
      </c>
      <c r="R2759" s="607">
        <v>2.5</v>
      </c>
      <c r="S2759" s="607">
        <v>4.5</v>
      </c>
      <c r="T2759" s="608">
        <v>300000</v>
      </c>
      <c r="U2759" s="608">
        <v>268878</v>
      </c>
      <c r="V2759" s="606">
        <f t="shared" ref="V2759:V2762" si="8376">IF(U2759&gt;T2759,0,T2759-U2759)</f>
        <v>31122</v>
      </c>
      <c r="W2759" s="606">
        <f t="shared" ref="W2759:W2762" si="8377">IF(U2759&gt;T2759,T2759,U2759)</f>
        <v>268878</v>
      </c>
      <c r="X2759" s="608">
        <v>2131</v>
      </c>
      <c r="Y2759" s="609">
        <f t="shared" ref="Y2759:Y2762" si="8378">X2759/U2759</f>
        <v>7.9255275626864234E-3</v>
      </c>
      <c r="Z2759" s="610">
        <f t="shared" ref="Z2759:Z2762" si="8379">AE2759/X2759</f>
        <v>0.56778554669169401</v>
      </c>
      <c r="AA2759" s="611">
        <f t="shared" ref="AA2759:AA2762" si="8380">IF(O2759="cpv",(T2759*R2759),(T2759/1000*R2759))</f>
        <v>750</v>
      </c>
      <c r="AB2759" s="612">
        <f t="shared" ref="AB2759:AB2762" si="8381">IF(O2759="cpv",(IF(V2759&gt;0,U2759*R2759,AA2759)),(IF(V2759&gt;0,U2759/1000*R2759,AA2759)))</f>
        <v>672.19499999999994</v>
      </c>
      <c r="AC2759" s="611">
        <f t="shared" ref="AC2759:AC2762" si="8382">AB2759-AA2759</f>
        <v>-77.805000000000064</v>
      </c>
      <c r="AD2759" s="611">
        <f t="shared" ref="AD2759:AD2762" si="8383">IF(O2759="cpv",(T2759*S2759),(T2759/1000*S2759))</f>
        <v>1350</v>
      </c>
      <c r="AE2759" s="611">
        <f>IF((SUMIF($J$7:$J$1048576,J2759,$U$7:$U$1048576))&gt;(SUMIF($J$7:$J$1048576,J2759,$T$7:$T$1048576)),AD2759,(IF(O2759="cpv",(U2759*S2759),(U2759*S2759/1000))))</f>
        <v>1209.951</v>
      </c>
      <c r="AF2759" s="610">
        <f t="shared" ref="AF2759:AF2762" si="8384">AE2759-AD2759</f>
        <v>-140.04899999999998</v>
      </c>
      <c r="AG2759" s="610">
        <v>0</v>
      </c>
      <c r="AH2759" s="610">
        <f t="shared" ref="AH2759:AH2762" si="8385">AE2759-AB2759-AG2759</f>
        <v>537.75600000000009</v>
      </c>
      <c r="AI2759" s="656">
        <f t="shared" ref="AI2759:AI2762" si="8386">AH2759/AE2759</f>
        <v>0.44444444444444453</v>
      </c>
      <c r="AK2759"/>
    </row>
    <row r="2760" spans="1:37" hidden="1" x14ac:dyDescent="0.25">
      <c r="A2760" s="619" t="s">
        <v>3810</v>
      </c>
      <c r="B2760" s="615">
        <v>2016</v>
      </c>
      <c r="C2760" s="615">
        <v>11</v>
      </c>
      <c r="D2760" s="616" t="s">
        <v>2960</v>
      </c>
      <c r="E2760" s="617">
        <v>42699</v>
      </c>
      <c r="F2760" s="617">
        <v>42728</v>
      </c>
      <c r="G2760" s="618">
        <f t="shared" ca="1" si="8374"/>
        <v>0</v>
      </c>
      <c r="H2760" s="619" t="s">
        <v>74</v>
      </c>
      <c r="I2760" s="619" t="s">
        <v>75</v>
      </c>
      <c r="J2760" s="619" t="s">
        <v>3813</v>
      </c>
      <c r="K2760" s="620" t="str">
        <f t="shared" ca="1" si="8375"/>
        <v>Completed</v>
      </c>
      <c r="L2760" s="615" t="s">
        <v>82</v>
      </c>
      <c r="M2760" s="615" t="s">
        <v>58</v>
      </c>
      <c r="N2760" s="615" t="s">
        <v>78</v>
      </c>
      <c r="O2760" s="615" t="s">
        <v>60</v>
      </c>
      <c r="P2760" s="615" t="s">
        <v>79</v>
      </c>
      <c r="Q2760" s="615" t="s">
        <v>79</v>
      </c>
      <c r="R2760" s="621">
        <v>0.5</v>
      </c>
      <c r="S2760" s="621">
        <v>4.5</v>
      </c>
      <c r="T2760" s="622">
        <v>300000</v>
      </c>
      <c r="U2760" s="622">
        <v>330064</v>
      </c>
      <c r="V2760" s="620">
        <f t="shared" si="8376"/>
        <v>0</v>
      </c>
      <c r="W2760" s="620">
        <f t="shared" si="8377"/>
        <v>300000</v>
      </c>
      <c r="X2760" s="622">
        <v>13765</v>
      </c>
      <c r="Y2760" s="623">
        <f t="shared" si="8378"/>
        <v>4.1704033157205875E-2</v>
      </c>
      <c r="Z2760" s="624">
        <f t="shared" si="8379"/>
        <v>0.1079032328369052</v>
      </c>
      <c r="AA2760" s="625">
        <f t="shared" si="8380"/>
        <v>150</v>
      </c>
      <c r="AB2760" s="626">
        <f t="shared" si="8381"/>
        <v>150</v>
      </c>
      <c r="AC2760" s="625">
        <f t="shared" si="8382"/>
        <v>0</v>
      </c>
      <c r="AD2760" s="625">
        <f t="shared" si="8383"/>
        <v>1350</v>
      </c>
      <c r="AE2760" s="625">
        <f>IF((SUMIF($J$7:$J$1048576,J2760,$U$7:$U$1048576))&gt;(SUMIF($J$7:$J$1048576,J2760,$T$7:$T$1048576)),AD2760,(IF(O2760="cpv",(U2760*S2760),(U2760*S2760/1000))))</f>
        <v>1485.288</v>
      </c>
      <c r="AF2760" s="624">
        <f t="shared" si="8384"/>
        <v>135.28800000000001</v>
      </c>
      <c r="AG2760" s="624">
        <v>0</v>
      </c>
      <c r="AH2760" s="624">
        <f t="shared" si="8385"/>
        <v>1335.288</v>
      </c>
      <c r="AI2760" s="657">
        <f t="shared" si="8386"/>
        <v>0.89900948502916611</v>
      </c>
      <c r="AK2760"/>
    </row>
    <row r="2761" spans="1:37" hidden="1" x14ac:dyDescent="0.25">
      <c r="A2761" s="591" t="s">
        <v>3811</v>
      </c>
      <c r="B2761" s="587">
        <v>2016</v>
      </c>
      <c r="C2761" s="587">
        <v>11</v>
      </c>
      <c r="D2761" s="588" t="s">
        <v>2960</v>
      </c>
      <c r="E2761" s="589">
        <v>42699</v>
      </c>
      <c r="F2761" s="589">
        <v>42728</v>
      </c>
      <c r="G2761" s="590">
        <f t="shared" ca="1" si="8374"/>
        <v>0</v>
      </c>
      <c r="H2761" s="591" t="s">
        <v>74</v>
      </c>
      <c r="I2761" s="591" t="s">
        <v>75</v>
      </c>
      <c r="J2761" s="591" t="s">
        <v>3814</v>
      </c>
      <c r="K2761" s="592" t="str">
        <f t="shared" ca="1" si="8375"/>
        <v>Completed</v>
      </c>
      <c r="L2761" s="587" t="s">
        <v>82</v>
      </c>
      <c r="M2761" s="587" t="s">
        <v>58</v>
      </c>
      <c r="N2761" s="587" t="s">
        <v>306</v>
      </c>
      <c r="O2761" s="587" t="s">
        <v>60</v>
      </c>
      <c r="P2761" s="587" t="s">
        <v>79</v>
      </c>
      <c r="Q2761" s="587" t="s">
        <v>79</v>
      </c>
      <c r="R2761" s="593">
        <v>2.5</v>
      </c>
      <c r="S2761" s="593">
        <v>7.5</v>
      </c>
      <c r="T2761" s="594">
        <v>300000</v>
      </c>
      <c r="U2761" s="594">
        <v>300155</v>
      </c>
      <c r="V2761" s="592">
        <f t="shared" si="8376"/>
        <v>0</v>
      </c>
      <c r="W2761" s="592">
        <f t="shared" si="8377"/>
        <v>300000</v>
      </c>
      <c r="X2761" s="594"/>
      <c r="Y2761" s="595">
        <f t="shared" si="8378"/>
        <v>0</v>
      </c>
      <c r="Z2761" s="596" t="e">
        <f t="shared" si="8379"/>
        <v>#DIV/0!</v>
      </c>
      <c r="AA2761" s="597">
        <f t="shared" si="8380"/>
        <v>750</v>
      </c>
      <c r="AB2761" s="598">
        <f t="shared" si="8381"/>
        <v>750</v>
      </c>
      <c r="AC2761" s="597">
        <f t="shared" si="8382"/>
        <v>0</v>
      </c>
      <c r="AD2761" s="597">
        <f t="shared" si="8383"/>
        <v>2250</v>
      </c>
      <c r="AE2761" s="597">
        <f>IF((SUMIF($J$7:$J$1048576,J2761,$U$7:$U$1048576))&gt;(SUMIF($J$7:$J$1048576,J2761,$T$7:$T$1048576)),AD2761,(IF(O2761="cpv",(U2761*S2761),(U2761*S2761/1000))))</f>
        <v>2250</v>
      </c>
      <c r="AF2761" s="596">
        <f t="shared" si="8384"/>
        <v>0</v>
      </c>
      <c r="AG2761" s="596">
        <v>0</v>
      </c>
      <c r="AH2761" s="596">
        <f t="shared" si="8385"/>
        <v>1500</v>
      </c>
      <c r="AI2761" s="658">
        <f t="shared" si="8386"/>
        <v>0.66666666666666663</v>
      </c>
      <c r="AK2761"/>
    </row>
    <row r="2762" spans="1:37" ht="15.75" hidden="1" thickBot="1" x14ac:dyDescent="0.3">
      <c r="A2762" s="633" t="s">
        <v>3812</v>
      </c>
      <c r="B2762" s="629">
        <v>2016</v>
      </c>
      <c r="C2762" s="629">
        <v>11</v>
      </c>
      <c r="D2762" s="630" t="s">
        <v>2960</v>
      </c>
      <c r="E2762" s="631">
        <v>42699</v>
      </c>
      <c r="F2762" s="631">
        <v>42728</v>
      </c>
      <c r="G2762" s="632">
        <f t="shared" ca="1" si="8374"/>
        <v>0</v>
      </c>
      <c r="H2762" s="633" t="s">
        <v>74</v>
      </c>
      <c r="I2762" s="633" t="s">
        <v>75</v>
      </c>
      <c r="J2762" s="633" t="s">
        <v>3814</v>
      </c>
      <c r="K2762" s="634" t="str">
        <f t="shared" ca="1" si="8375"/>
        <v>Completed</v>
      </c>
      <c r="L2762" s="629" t="s">
        <v>305</v>
      </c>
      <c r="M2762" s="629" t="s">
        <v>58</v>
      </c>
      <c r="N2762" s="629" t="s">
        <v>306</v>
      </c>
      <c r="O2762" s="629" t="s">
        <v>60</v>
      </c>
      <c r="P2762" s="629" t="s">
        <v>79</v>
      </c>
      <c r="Q2762" s="629" t="s">
        <v>79</v>
      </c>
      <c r="R2762" s="635">
        <v>3</v>
      </c>
      <c r="S2762" s="635">
        <v>7.5</v>
      </c>
      <c r="T2762" s="636">
        <v>300000</v>
      </c>
      <c r="U2762" s="636">
        <v>300311</v>
      </c>
      <c r="V2762" s="634">
        <f t="shared" si="8376"/>
        <v>0</v>
      </c>
      <c r="W2762" s="634">
        <f t="shared" si="8377"/>
        <v>300000</v>
      </c>
      <c r="X2762" s="636"/>
      <c r="Y2762" s="637">
        <f t="shared" si="8378"/>
        <v>0</v>
      </c>
      <c r="Z2762" s="638" t="e">
        <f t="shared" si="8379"/>
        <v>#DIV/0!</v>
      </c>
      <c r="AA2762" s="639">
        <f t="shared" si="8380"/>
        <v>900</v>
      </c>
      <c r="AB2762" s="640">
        <f t="shared" si="8381"/>
        <v>900</v>
      </c>
      <c r="AC2762" s="639">
        <f t="shared" si="8382"/>
        <v>0</v>
      </c>
      <c r="AD2762" s="639">
        <f t="shared" si="8383"/>
        <v>2250</v>
      </c>
      <c r="AE2762" s="639">
        <v>2253.5</v>
      </c>
      <c r="AF2762" s="638">
        <f t="shared" si="8384"/>
        <v>3.5</v>
      </c>
      <c r="AG2762" s="638">
        <v>0</v>
      </c>
      <c r="AH2762" s="638">
        <f t="shared" si="8385"/>
        <v>1353.5</v>
      </c>
      <c r="AI2762" s="659">
        <f t="shared" si="8386"/>
        <v>0.60062125582427339</v>
      </c>
      <c r="AK2762"/>
    </row>
    <row r="2763" spans="1:37" hidden="1" x14ac:dyDescent="0.25">
      <c r="A2763" s="605" t="s">
        <v>3815</v>
      </c>
      <c r="B2763" s="601">
        <v>2016</v>
      </c>
      <c r="C2763" s="601">
        <v>11</v>
      </c>
      <c r="D2763" s="602" t="s">
        <v>2960</v>
      </c>
      <c r="E2763" s="603">
        <v>42699</v>
      </c>
      <c r="F2763" s="603">
        <v>42702</v>
      </c>
      <c r="G2763" s="604">
        <f t="shared" ref="G2763:G2770" ca="1" si="8387">IF($N$1&gt;F2763,0,(F2763-$N$1))</f>
        <v>0</v>
      </c>
      <c r="H2763" s="605" t="s">
        <v>54</v>
      </c>
      <c r="I2763" s="605" t="s">
        <v>115</v>
      </c>
      <c r="J2763" s="605" t="s">
        <v>3818</v>
      </c>
      <c r="K2763" s="606" t="str">
        <f t="shared" ref="K2763:K2770" ca="1" si="8388">IF(F2763=0,$L$3,(IF(G2763=0,$L$1,$L$2)))</f>
        <v>Completed</v>
      </c>
      <c r="L2763" s="601" t="s">
        <v>2120</v>
      </c>
      <c r="M2763" s="601" t="s">
        <v>58</v>
      </c>
      <c r="N2763" s="601" t="s">
        <v>78</v>
      </c>
      <c r="O2763" s="601" t="s">
        <v>60</v>
      </c>
      <c r="P2763" s="601" t="s">
        <v>79</v>
      </c>
      <c r="Q2763" s="601" t="s">
        <v>79</v>
      </c>
      <c r="R2763" s="607">
        <v>2</v>
      </c>
      <c r="S2763" s="607">
        <v>4.25</v>
      </c>
      <c r="T2763" s="608">
        <v>200000</v>
      </c>
      <c r="U2763" s="608">
        <v>200124</v>
      </c>
      <c r="V2763" s="606">
        <f t="shared" ref="V2763:V2770" si="8389">IF(U2763&gt;T2763,0,T2763-U2763)</f>
        <v>0</v>
      </c>
      <c r="W2763" s="606">
        <f t="shared" ref="W2763:W2770" si="8390">IF(U2763&gt;T2763,T2763,U2763)</f>
        <v>200000</v>
      </c>
      <c r="X2763" s="608">
        <v>1553</v>
      </c>
      <c r="Y2763" s="609">
        <f t="shared" ref="Y2763:Y2770" si="8391">X2763/U2763</f>
        <v>7.7601886830165299E-3</v>
      </c>
      <c r="Z2763" s="610">
        <f t="shared" ref="Z2763:Z2770" si="8392">AE2763/X2763</f>
        <v>0.54732775273663881</v>
      </c>
      <c r="AA2763" s="611">
        <f t="shared" ref="AA2763:AA2770" si="8393">IF(O2763="cpv",(T2763*R2763),(T2763/1000*R2763))</f>
        <v>400</v>
      </c>
      <c r="AB2763" s="612">
        <f t="shared" ref="AB2763:AB2770" si="8394">IF(O2763="cpv",(IF(V2763&gt;0,U2763*R2763,AA2763)),(IF(V2763&gt;0,U2763/1000*R2763,AA2763)))</f>
        <v>400</v>
      </c>
      <c r="AC2763" s="611">
        <f t="shared" ref="AC2763:AC2770" si="8395">AB2763-AA2763</f>
        <v>0</v>
      </c>
      <c r="AD2763" s="611">
        <f t="shared" ref="AD2763:AD2770" si="8396">IF(O2763="cpv",(T2763*S2763),(T2763/1000*S2763))</f>
        <v>850</v>
      </c>
      <c r="AE2763" s="611">
        <v>850</v>
      </c>
      <c r="AF2763" s="610">
        <f t="shared" ref="AF2763:AF2770" si="8397">AE2763-AD2763</f>
        <v>0</v>
      </c>
      <c r="AG2763" s="610">
        <v>0</v>
      </c>
      <c r="AH2763" s="610">
        <f t="shared" ref="AH2763:AH2770" si="8398">AE2763-AB2763-AG2763</f>
        <v>450</v>
      </c>
      <c r="AI2763" s="656">
        <f t="shared" ref="AI2763:AI2770" si="8399">AH2763/AE2763</f>
        <v>0.52941176470588236</v>
      </c>
      <c r="AK2763"/>
    </row>
    <row r="2764" spans="1:37" hidden="1" x14ac:dyDescent="0.25">
      <c r="A2764" s="605" t="s">
        <v>3816</v>
      </c>
      <c r="B2764" s="601">
        <v>2016</v>
      </c>
      <c r="C2764" s="601">
        <v>11</v>
      </c>
      <c r="D2764" s="602" t="s">
        <v>2960</v>
      </c>
      <c r="E2764" s="603">
        <v>42699</v>
      </c>
      <c r="F2764" s="603">
        <v>42702</v>
      </c>
      <c r="G2764" s="604">
        <f t="shared" ca="1" si="8387"/>
        <v>0</v>
      </c>
      <c r="H2764" s="605" t="s">
        <v>54</v>
      </c>
      <c r="I2764" s="605" t="s">
        <v>115</v>
      </c>
      <c r="J2764" s="605" t="s">
        <v>3818</v>
      </c>
      <c r="K2764" s="606" t="str">
        <f t="shared" ca="1" si="8388"/>
        <v>Completed</v>
      </c>
      <c r="L2764" s="601" t="s">
        <v>64</v>
      </c>
      <c r="M2764" s="601" t="s">
        <v>58</v>
      </c>
      <c r="N2764" s="601" t="s">
        <v>78</v>
      </c>
      <c r="O2764" s="601" t="s">
        <v>60</v>
      </c>
      <c r="P2764" s="601" t="s">
        <v>79</v>
      </c>
      <c r="Q2764" s="601" t="s">
        <v>79</v>
      </c>
      <c r="R2764" s="607">
        <v>2.5</v>
      </c>
      <c r="S2764" s="607">
        <v>4.25</v>
      </c>
      <c r="T2764" s="608">
        <v>400000</v>
      </c>
      <c r="U2764" s="608">
        <v>392398</v>
      </c>
      <c r="V2764" s="606">
        <f t="shared" si="8389"/>
        <v>7602</v>
      </c>
      <c r="W2764" s="606">
        <f t="shared" si="8390"/>
        <v>392398</v>
      </c>
      <c r="X2764" s="608">
        <v>3956</v>
      </c>
      <c r="Y2764" s="609">
        <f t="shared" si="8391"/>
        <v>1.0081600823653536E-2</v>
      </c>
      <c r="Z2764" s="610">
        <f t="shared" si="8392"/>
        <v>0.37917087967644086</v>
      </c>
      <c r="AA2764" s="611">
        <f t="shared" si="8393"/>
        <v>1000</v>
      </c>
      <c r="AB2764" s="612">
        <f t="shared" si="8394"/>
        <v>980.99500000000012</v>
      </c>
      <c r="AC2764" s="611">
        <f t="shared" si="8395"/>
        <v>-19.004999999999882</v>
      </c>
      <c r="AD2764" s="611">
        <f t="shared" si="8396"/>
        <v>1700</v>
      </c>
      <c r="AE2764" s="611">
        <v>1500</v>
      </c>
      <c r="AF2764" s="610">
        <f t="shared" si="8397"/>
        <v>-200</v>
      </c>
      <c r="AG2764" s="610">
        <v>0</v>
      </c>
      <c r="AH2764" s="610">
        <f t="shared" si="8398"/>
        <v>519.00499999999988</v>
      </c>
      <c r="AI2764" s="656">
        <f t="shared" si="8399"/>
        <v>0.34600333333333327</v>
      </c>
      <c r="AK2764"/>
    </row>
    <row r="2765" spans="1:37" hidden="1" x14ac:dyDescent="0.25">
      <c r="A2765" s="619" t="s">
        <v>3817</v>
      </c>
      <c r="B2765" s="615">
        <v>2016</v>
      </c>
      <c r="C2765" s="615">
        <v>11</v>
      </c>
      <c r="D2765" s="616" t="s">
        <v>2960</v>
      </c>
      <c r="E2765" s="617">
        <v>42699</v>
      </c>
      <c r="F2765" s="617">
        <v>42702</v>
      </c>
      <c r="G2765" s="618">
        <f t="shared" ca="1" si="8387"/>
        <v>0</v>
      </c>
      <c r="H2765" s="619" t="s">
        <v>54</v>
      </c>
      <c r="I2765" s="619" t="s">
        <v>115</v>
      </c>
      <c r="J2765" s="619" t="s">
        <v>3818</v>
      </c>
      <c r="K2765" s="620" t="str">
        <f t="shared" ca="1" si="8388"/>
        <v>Completed</v>
      </c>
      <c r="L2765" s="615" t="s">
        <v>82</v>
      </c>
      <c r="M2765" s="615" t="s">
        <v>58</v>
      </c>
      <c r="N2765" s="615" t="s">
        <v>78</v>
      </c>
      <c r="O2765" s="615" t="s">
        <v>60</v>
      </c>
      <c r="P2765" s="615" t="s">
        <v>79</v>
      </c>
      <c r="Q2765" s="615" t="s">
        <v>79</v>
      </c>
      <c r="R2765" s="621">
        <v>0.5</v>
      </c>
      <c r="S2765" s="621">
        <v>4.25</v>
      </c>
      <c r="T2765" s="622">
        <v>300000</v>
      </c>
      <c r="U2765" s="622">
        <v>300008</v>
      </c>
      <c r="V2765" s="620">
        <f t="shared" si="8389"/>
        <v>0</v>
      </c>
      <c r="W2765" s="620">
        <f t="shared" si="8390"/>
        <v>300000</v>
      </c>
      <c r="X2765" s="622">
        <v>5102</v>
      </c>
      <c r="Y2765" s="623">
        <f t="shared" si="8391"/>
        <v>1.7006213167648863E-2</v>
      </c>
      <c r="Z2765" s="624">
        <f t="shared" si="8392"/>
        <v>0.22540180321442571</v>
      </c>
      <c r="AA2765" s="625">
        <f t="shared" si="8393"/>
        <v>150</v>
      </c>
      <c r="AB2765" s="626">
        <f t="shared" si="8394"/>
        <v>150</v>
      </c>
      <c r="AC2765" s="625">
        <f t="shared" si="8395"/>
        <v>0</v>
      </c>
      <c r="AD2765" s="625">
        <f t="shared" si="8396"/>
        <v>1275</v>
      </c>
      <c r="AE2765" s="625">
        <v>1150</v>
      </c>
      <c r="AF2765" s="624">
        <f t="shared" si="8397"/>
        <v>-125</v>
      </c>
      <c r="AG2765" s="624">
        <v>0</v>
      </c>
      <c r="AH2765" s="624">
        <f t="shared" si="8398"/>
        <v>1000</v>
      </c>
      <c r="AI2765" s="657">
        <f t="shared" si="8399"/>
        <v>0.86956521739130432</v>
      </c>
      <c r="AK2765"/>
    </row>
    <row r="2766" spans="1:37" hidden="1" x14ac:dyDescent="0.25">
      <c r="A2766" s="591" t="s">
        <v>3819</v>
      </c>
      <c r="B2766" s="587">
        <v>2016</v>
      </c>
      <c r="C2766" s="587">
        <v>11</v>
      </c>
      <c r="D2766" s="588" t="s">
        <v>2960</v>
      </c>
      <c r="E2766" s="589">
        <v>42701</v>
      </c>
      <c r="F2766" s="589">
        <v>42701</v>
      </c>
      <c r="G2766" s="590">
        <f t="shared" ca="1" si="8387"/>
        <v>0</v>
      </c>
      <c r="H2766" s="591" t="s">
        <v>74</v>
      </c>
      <c r="I2766" s="591" t="s">
        <v>619</v>
      </c>
      <c r="J2766" s="591" t="s">
        <v>3824</v>
      </c>
      <c r="K2766" s="592" t="str">
        <f t="shared" ca="1" si="8388"/>
        <v>Completed</v>
      </c>
      <c r="L2766" s="587" t="s">
        <v>82</v>
      </c>
      <c r="M2766" s="587" t="s">
        <v>58</v>
      </c>
      <c r="N2766" s="587" t="s">
        <v>78</v>
      </c>
      <c r="O2766" s="587" t="s">
        <v>60</v>
      </c>
      <c r="P2766" s="587" t="s">
        <v>79</v>
      </c>
      <c r="Q2766" s="587" t="s">
        <v>79</v>
      </c>
      <c r="R2766" s="593">
        <v>0.5</v>
      </c>
      <c r="S2766" s="593">
        <v>4.5</v>
      </c>
      <c r="T2766" s="594">
        <v>500000</v>
      </c>
      <c r="U2766" s="594">
        <v>382441</v>
      </c>
      <c r="V2766" s="592">
        <f t="shared" si="8389"/>
        <v>117559</v>
      </c>
      <c r="W2766" s="592">
        <f t="shared" si="8390"/>
        <v>382441</v>
      </c>
      <c r="X2766" s="594">
        <v>5427</v>
      </c>
      <c r="Y2766" s="595">
        <f t="shared" si="8391"/>
        <v>1.4190424143854869E-2</v>
      </c>
      <c r="Z2766" s="596">
        <f t="shared" si="8392"/>
        <v>0.31711525704809285</v>
      </c>
      <c r="AA2766" s="597">
        <f t="shared" si="8393"/>
        <v>250</v>
      </c>
      <c r="AB2766" s="598">
        <f t="shared" si="8394"/>
        <v>191.22049999999999</v>
      </c>
      <c r="AC2766" s="597">
        <f t="shared" si="8395"/>
        <v>-58.779500000000013</v>
      </c>
      <c r="AD2766" s="597">
        <f t="shared" si="8396"/>
        <v>2250</v>
      </c>
      <c r="AE2766" s="597">
        <f>IF((SUMIF($J$7:$J$1048576,J2766,$U$7:$U$1048576))&gt;(SUMIF($J$7:$J$1048576,J2766,$T$7:$T$1048576)),AD2766,(IF(O2766="cpv",(U2766*S2766),(U2766*S2766/1000))))</f>
        <v>1720.9845</v>
      </c>
      <c r="AF2766" s="596">
        <f t="shared" si="8397"/>
        <v>-529.01549999999997</v>
      </c>
      <c r="AG2766" s="596">
        <v>0</v>
      </c>
      <c r="AH2766" s="596">
        <f t="shared" si="8398"/>
        <v>1529.7640000000001</v>
      </c>
      <c r="AI2766" s="658">
        <f t="shared" si="8399"/>
        <v>0.88888888888888895</v>
      </c>
      <c r="AK2766"/>
    </row>
    <row r="2767" spans="1:37" hidden="1" x14ac:dyDescent="0.25">
      <c r="A2767" s="605" t="s">
        <v>3820</v>
      </c>
      <c r="B2767" s="601">
        <v>2016</v>
      </c>
      <c r="C2767" s="601">
        <v>11</v>
      </c>
      <c r="D2767" s="602" t="s">
        <v>2960</v>
      </c>
      <c r="E2767" s="603">
        <v>42701</v>
      </c>
      <c r="F2767" s="603">
        <v>42701</v>
      </c>
      <c r="G2767" s="604">
        <f t="shared" ca="1" si="8387"/>
        <v>0</v>
      </c>
      <c r="H2767" s="605" t="s">
        <v>74</v>
      </c>
      <c r="I2767" s="605" t="s">
        <v>619</v>
      </c>
      <c r="J2767" s="605" t="s">
        <v>3824</v>
      </c>
      <c r="K2767" s="606" t="str">
        <f t="shared" ca="1" si="8388"/>
        <v>Completed</v>
      </c>
      <c r="L2767" s="601" t="s">
        <v>64</v>
      </c>
      <c r="M2767" s="601" t="s">
        <v>58</v>
      </c>
      <c r="N2767" s="601" t="s">
        <v>78</v>
      </c>
      <c r="O2767" s="601" t="s">
        <v>60</v>
      </c>
      <c r="P2767" s="601" t="s">
        <v>79</v>
      </c>
      <c r="Q2767" s="601" t="s">
        <v>79</v>
      </c>
      <c r="R2767" s="607">
        <v>2.5</v>
      </c>
      <c r="S2767" s="607">
        <v>4.5</v>
      </c>
      <c r="T2767" s="608">
        <v>250000</v>
      </c>
      <c r="U2767" s="608">
        <v>151849</v>
      </c>
      <c r="V2767" s="606">
        <f t="shared" si="8389"/>
        <v>98151</v>
      </c>
      <c r="W2767" s="606">
        <f t="shared" si="8390"/>
        <v>151849</v>
      </c>
      <c r="X2767" s="608">
        <v>1208</v>
      </c>
      <c r="Y2767" s="609">
        <f t="shared" si="8391"/>
        <v>7.9552713550961815E-3</v>
      </c>
      <c r="Z2767" s="610">
        <f t="shared" si="8392"/>
        <v>0.56566266556291389</v>
      </c>
      <c r="AA2767" s="611">
        <f t="shared" si="8393"/>
        <v>625</v>
      </c>
      <c r="AB2767" s="612">
        <f t="shared" si="8394"/>
        <v>379.62249999999995</v>
      </c>
      <c r="AC2767" s="611">
        <f t="shared" si="8395"/>
        <v>-245.37750000000005</v>
      </c>
      <c r="AD2767" s="611">
        <f t="shared" si="8396"/>
        <v>1125</v>
      </c>
      <c r="AE2767" s="611">
        <f>IF((SUMIF($J$7:$J$1048576,J2767,$U$7:$U$1048576))&gt;(SUMIF($J$7:$J$1048576,J2767,$T$7:$T$1048576)),AD2767,(IF(O2767="cpv",(U2767*S2767),(U2767*S2767/1000))))</f>
        <v>683.32050000000004</v>
      </c>
      <c r="AF2767" s="610">
        <f t="shared" si="8397"/>
        <v>-441.67949999999996</v>
      </c>
      <c r="AG2767" s="610">
        <v>0</v>
      </c>
      <c r="AH2767" s="610">
        <f t="shared" si="8398"/>
        <v>303.69800000000009</v>
      </c>
      <c r="AI2767" s="656">
        <f t="shared" si="8399"/>
        <v>0.44444444444444453</v>
      </c>
      <c r="AK2767"/>
    </row>
    <row r="2768" spans="1:37" hidden="1" x14ac:dyDescent="0.25">
      <c r="A2768" s="605" t="s">
        <v>3821</v>
      </c>
      <c r="B2768" s="601">
        <v>2016</v>
      </c>
      <c r="C2768" s="601">
        <v>11</v>
      </c>
      <c r="D2768" s="602" t="s">
        <v>2960</v>
      </c>
      <c r="E2768" s="603">
        <v>42701</v>
      </c>
      <c r="F2768" s="603">
        <v>42701</v>
      </c>
      <c r="G2768" s="604">
        <f t="shared" ca="1" si="8387"/>
        <v>0</v>
      </c>
      <c r="H2768" s="605" t="s">
        <v>74</v>
      </c>
      <c r="I2768" s="605" t="s">
        <v>619</v>
      </c>
      <c r="J2768" s="605" t="s">
        <v>3824</v>
      </c>
      <c r="K2768" s="606" t="str">
        <f t="shared" ca="1" si="8388"/>
        <v>Completed</v>
      </c>
      <c r="L2768" s="601" t="s">
        <v>77</v>
      </c>
      <c r="M2768" s="601" t="s">
        <v>58</v>
      </c>
      <c r="N2768" s="601" t="s">
        <v>78</v>
      </c>
      <c r="O2768" s="601" t="s">
        <v>60</v>
      </c>
      <c r="P2768" s="601" t="s">
        <v>79</v>
      </c>
      <c r="Q2768" s="601" t="s">
        <v>79</v>
      </c>
      <c r="R2768" s="607">
        <v>1.25</v>
      </c>
      <c r="S2768" s="607">
        <v>4.5</v>
      </c>
      <c r="T2768" s="608">
        <v>250000</v>
      </c>
      <c r="U2768" s="608">
        <v>145137</v>
      </c>
      <c r="V2768" s="606">
        <f t="shared" si="8389"/>
        <v>104863</v>
      </c>
      <c r="W2768" s="606">
        <f t="shared" si="8390"/>
        <v>145137</v>
      </c>
      <c r="X2768" s="608">
        <v>837</v>
      </c>
      <c r="Y2768" s="609">
        <f t="shared" si="8391"/>
        <v>5.7669650054775834E-3</v>
      </c>
      <c r="Z2768" s="610">
        <f t="shared" si="8392"/>
        <v>0.78030645161290324</v>
      </c>
      <c r="AA2768" s="611">
        <f t="shared" si="8393"/>
        <v>312.5</v>
      </c>
      <c r="AB2768" s="612">
        <f t="shared" si="8394"/>
        <v>181.42124999999999</v>
      </c>
      <c r="AC2768" s="611">
        <f t="shared" si="8395"/>
        <v>-131.07875000000001</v>
      </c>
      <c r="AD2768" s="611">
        <f t="shared" si="8396"/>
        <v>1125</v>
      </c>
      <c r="AE2768" s="611">
        <f>IF((SUMIF($J$7:$J$1048576,J2768,$U$7:$U$1048576))&gt;(SUMIF($J$7:$J$1048576,J2768,$T$7:$T$1048576)),AD2768,(IF(O2768="cpv",(U2768*S2768),(U2768*S2768/1000))))</f>
        <v>653.11649999999997</v>
      </c>
      <c r="AF2768" s="610">
        <f t="shared" si="8397"/>
        <v>-471.88350000000003</v>
      </c>
      <c r="AG2768" s="610">
        <v>0</v>
      </c>
      <c r="AH2768" s="610">
        <f t="shared" si="8398"/>
        <v>471.69524999999999</v>
      </c>
      <c r="AI2768" s="656">
        <f t="shared" si="8399"/>
        <v>0.72222222222222221</v>
      </c>
      <c r="AK2768"/>
    </row>
    <row r="2769" spans="1:37" ht="15.75" hidden="1" thickBot="1" x14ac:dyDescent="0.3">
      <c r="A2769" s="633" t="s">
        <v>3822</v>
      </c>
      <c r="B2769" s="629">
        <v>2016</v>
      </c>
      <c r="C2769" s="629">
        <v>11</v>
      </c>
      <c r="D2769" s="630" t="s">
        <v>2960</v>
      </c>
      <c r="E2769" s="631">
        <v>42701</v>
      </c>
      <c r="F2769" s="631">
        <v>42701</v>
      </c>
      <c r="G2769" s="632">
        <f t="shared" ca="1" si="8387"/>
        <v>0</v>
      </c>
      <c r="H2769" s="633" t="s">
        <v>74</v>
      </c>
      <c r="I2769" s="633" t="s">
        <v>619</v>
      </c>
      <c r="J2769" s="633" t="s">
        <v>3824</v>
      </c>
      <c r="K2769" s="634" t="str">
        <f t="shared" ca="1" si="8388"/>
        <v>Completed</v>
      </c>
      <c r="L2769" s="629" t="s">
        <v>2135</v>
      </c>
      <c r="M2769" s="629" t="s">
        <v>58</v>
      </c>
      <c r="N2769" s="629" t="s">
        <v>78</v>
      </c>
      <c r="O2769" s="629" t="s">
        <v>60</v>
      </c>
      <c r="P2769" s="629" t="s">
        <v>79</v>
      </c>
      <c r="Q2769" s="629" t="s">
        <v>79</v>
      </c>
      <c r="R2769" s="635">
        <v>2.5</v>
      </c>
      <c r="S2769" s="635">
        <v>4.5</v>
      </c>
      <c r="T2769" s="636">
        <v>400000</v>
      </c>
      <c r="U2769" s="636">
        <v>237762</v>
      </c>
      <c r="V2769" s="634">
        <f t="shared" si="8389"/>
        <v>162238</v>
      </c>
      <c r="W2769" s="634">
        <f t="shared" si="8390"/>
        <v>237762</v>
      </c>
      <c r="X2769" s="636">
        <v>6120</v>
      </c>
      <c r="Y2769" s="637">
        <f t="shared" si="8391"/>
        <v>2.5740025740025738E-2</v>
      </c>
      <c r="Z2769" s="638">
        <f t="shared" si="8392"/>
        <v>0.17482500000000001</v>
      </c>
      <c r="AA2769" s="639">
        <f t="shared" si="8393"/>
        <v>1000</v>
      </c>
      <c r="AB2769" s="640">
        <f t="shared" si="8394"/>
        <v>594.40499999999997</v>
      </c>
      <c r="AC2769" s="639">
        <f t="shared" si="8395"/>
        <v>-405.59500000000003</v>
      </c>
      <c r="AD2769" s="639">
        <f t="shared" si="8396"/>
        <v>1800</v>
      </c>
      <c r="AE2769" s="639">
        <f>IF((SUMIF($J$7:$J$1048576,J2769,$U$7:$U$1048576))&gt;(SUMIF($J$7:$J$1048576,J2769,$T$7:$T$1048576)),AD2769,(IF(O2769="cpv",(U2769*S2769),(U2769*S2769/1000))))</f>
        <v>1069.9290000000001</v>
      </c>
      <c r="AF2769" s="638">
        <f t="shared" si="8397"/>
        <v>-730.07099999999991</v>
      </c>
      <c r="AG2769" s="638">
        <v>0</v>
      </c>
      <c r="AH2769" s="638">
        <f t="shared" si="8398"/>
        <v>475.52400000000011</v>
      </c>
      <c r="AI2769" s="659">
        <f t="shared" si="8399"/>
        <v>0.44444444444444453</v>
      </c>
      <c r="AK2769"/>
    </row>
    <row r="2770" spans="1:37" hidden="1" x14ac:dyDescent="0.25">
      <c r="A2770" s="619" t="s">
        <v>3823</v>
      </c>
      <c r="B2770" s="615">
        <v>2016</v>
      </c>
      <c r="C2770" s="615">
        <v>11</v>
      </c>
      <c r="D2770" s="616" t="s">
        <v>2960</v>
      </c>
      <c r="E2770" s="617">
        <v>42701</v>
      </c>
      <c r="F2770" s="617">
        <v>42701</v>
      </c>
      <c r="G2770" s="618">
        <f t="shared" ca="1" si="8387"/>
        <v>0</v>
      </c>
      <c r="H2770" s="619" t="s">
        <v>74</v>
      </c>
      <c r="I2770" s="619" t="s">
        <v>619</v>
      </c>
      <c r="J2770" s="619" t="s">
        <v>3825</v>
      </c>
      <c r="K2770" s="620" t="str">
        <f t="shared" ca="1" si="8388"/>
        <v>Completed</v>
      </c>
      <c r="L2770" s="615" t="s">
        <v>305</v>
      </c>
      <c r="M2770" s="615" t="s">
        <v>58</v>
      </c>
      <c r="N2770" s="615" t="s">
        <v>306</v>
      </c>
      <c r="O2770" s="615" t="s">
        <v>60</v>
      </c>
      <c r="P2770" s="615" t="s">
        <v>79</v>
      </c>
      <c r="Q2770" s="615" t="s">
        <v>79</v>
      </c>
      <c r="R2770" s="621">
        <v>6</v>
      </c>
      <c r="S2770" s="621">
        <v>10</v>
      </c>
      <c r="T2770" s="622">
        <v>300000</v>
      </c>
      <c r="U2770" s="622">
        <v>300126</v>
      </c>
      <c r="V2770" s="620">
        <f t="shared" si="8389"/>
        <v>0</v>
      </c>
      <c r="W2770" s="620">
        <f t="shared" si="8390"/>
        <v>300000</v>
      </c>
      <c r="X2770" s="622"/>
      <c r="Y2770" s="623">
        <f t="shared" si="8391"/>
        <v>0</v>
      </c>
      <c r="Z2770" s="624" t="e">
        <f t="shared" si="8392"/>
        <v>#DIV/0!</v>
      </c>
      <c r="AA2770" s="625">
        <f t="shared" si="8393"/>
        <v>1800</v>
      </c>
      <c r="AB2770" s="335">
        <f t="shared" si="8394"/>
        <v>1800</v>
      </c>
      <c r="AC2770" s="334">
        <f t="shared" si="8395"/>
        <v>0</v>
      </c>
      <c r="AD2770" s="336">
        <f t="shared" si="8396"/>
        <v>3000</v>
      </c>
      <c r="AE2770" s="337">
        <v>2500</v>
      </c>
      <c r="AF2770" s="338">
        <f t="shared" si="8397"/>
        <v>-500</v>
      </c>
      <c r="AG2770" s="338">
        <v>0</v>
      </c>
      <c r="AH2770" s="338">
        <f t="shared" si="8398"/>
        <v>700</v>
      </c>
      <c r="AI2770" s="339">
        <f t="shared" si="8399"/>
        <v>0.28000000000000003</v>
      </c>
      <c r="AK2770"/>
    </row>
    <row r="2771" spans="1:37" hidden="1" x14ac:dyDescent="0.25">
      <c r="A2771" s="591" t="s">
        <v>3826</v>
      </c>
      <c r="B2771" s="587">
        <v>2016</v>
      </c>
      <c r="C2771" s="587">
        <v>11</v>
      </c>
      <c r="D2771" s="588" t="s">
        <v>2960</v>
      </c>
      <c r="E2771" s="589">
        <v>42699</v>
      </c>
      <c r="F2771" s="589">
        <v>42702</v>
      </c>
      <c r="G2771" s="590">
        <f t="shared" ref="G2771:G2801" ca="1" si="8400">IF($N$1&gt;F2771,0,(F2771-$N$1))</f>
        <v>0</v>
      </c>
      <c r="H2771" s="591" t="s">
        <v>54</v>
      </c>
      <c r="I2771" s="591" t="s">
        <v>115</v>
      </c>
      <c r="J2771" s="591" t="s">
        <v>3829</v>
      </c>
      <c r="K2771" s="592" t="str">
        <f t="shared" ref="K2771:K2801" ca="1" si="8401">IF(F2771=0,$L$3,(IF(G2771=0,$L$1,$L$2)))</f>
        <v>Completed</v>
      </c>
      <c r="L2771" s="587" t="s">
        <v>64</v>
      </c>
      <c r="M2771" s="587" t="s">
        <v>58</v>
      </c>
      <c r="N2771" s="587" t="s">
        <v>78</v>
      </c>
      <c r="O2771" s="587" t="s">
        <v>60</v>
      </c>
      <c r="P2771" s="587" t="s">
        <v>79</v>
      </c>
      <c r="Q2771" s="587" t="s">
        <v>79</v>
      </c>
      <c r="R2771" s="593">
        <v>2.5</v>
      </c>
      <c r="S2771" s="593">
        <v>4.25</v>
      </c>
      <c r="T2771" s="594">
        <v>250000</v>
      </c>
      <c r="U2771" s="594">
        <v>248924</v>
      </c>
      <c r="V2771" s="592">
        <f t="shared" ref="V2771:V2793" si="8402">IF(U2771&gt;T2771,0,T2771-U2771)</f>
        <v>1076</v>
      </c>
      <c r="W2771" s="592">
        <f t="shared" ref="W2771:W2793" si="8403">IF(U2771&gt;T2771,T2771,U2771)</f>
        <v>248924</v>
      </c>
      <c r="X2771" s="594">
        <v>2265</v>
      </c>
      <c r="Y2771" s="595">
        <f t="shared" ref="Y2771:Y2801" si="8404">X2771/U2771</f>
        <v>9.0991627966768972E-3</v>
      </c>
      <c r="Z2771" s="596">
        <f t="shared" ref="Z2771:Z2801" si="8405">AE2771/X2771</f>
        <v>0.33112582781456956</v>
      </c>
      <c r="AA2771" s="597">
        <f t="shared" ref="AA2771:AA2801" si="8406">IF(O2771="cpv",(T2771*R2771),(T2771/1000*R2771))</f>
        <v>625</v>
      </c>
      <c r="AB2771" s="598">
        <f t="shared" ref="AB2771:AB2792" si="8407">IF(O2771="cpv",(IF(V2771&gt;0,U2771*R2771,AA2771)),(IF(V2771&gt;0,U2771/1000*R2771,AA2771)))</f>
        <v>622.31000000000006</v>
      </c>
      <c r="AC2771" s="597">
        <f t="shared" ref="AC2771:AC2801" si="8408">AB2771-AA2771</f>
        <v>-2.6899999999999409</v>
      </c>
      <c r="AD2771" s="597">
        <f t="shared" ref="AD2771:AD2801" si="8409">IF(O2771="cpv",(T2771*S2771),(T2771/1000*S2771))</f>
        <v>1062.5</v>
      </c>
      <c r="AE2771" s="597">
        <v>750</v>
      </c>
      <c r="AF2771" s="596">
        <f t="shared" ref="AF2771:AF2801" si="8410">AE2771-AD2771</f>
        <v>-312.5</v>
      </c>
      <c r="AG2771" s="596">
        <v>0</v>
      </c>
      <c r="AH2771" s="596">
        <f t="shared" ref="AH2771:AH2801" si="8411">AE2771-AB2771-AG2771</f>
        <v>127.68999999999994</v>
      </c>
      <c r="AI2771" s="658">
        <f t="shared" ref="AI2771:AI2801" si="8412">AH2771/AE2771</f>
        <v>0.17025333333333326</v>
      </c>
      <c r="AK2771"/>
    </row>
    <row r="2772" spans="1:37" hidden="1" x14ac:dyDescent="0.25">
      <c r="A2772" s="605" t="s">
        <v>3827</v>
      </c>
      <c r="B2772" s="601">
        <v>2016</v>
      </c>
      <c r="C2772" s="601">
        <v>11</v>
      </c>
      <c r="D2772" s="602" t="s">
        <v>2960</v>
      </c>
      <c r="E2772" s="603">
        <v>42699</v>
      </c>
      <c r="F2772" s="603">
        <v>42702</v>
      </c>
      <c r="G2772" s="604">
        <f t="shared" ca="1" si="8400"/>
        <v>0</v>
      </c>
      <c r="H2772" s="605" t="s">
        <v>54</v>
      </c>
      <c r="I2772" s="605" t="s">
        <v>115</v>
      </c>
      <c r="J2772" s="605" t="s">
        <v>3829</v>
      </c>
      <c r="K2772" s="606" t="str">
        <f t="shared" ca="1" si="8401"/>
        <v>Completed</v>
      </c>
      <c r="L2772" s="601" t="s">
        <v>57</v>
      </c>
      <c r="M2772" s="601" t="s">
        <v>58</v>
      </c>
      <c r="N2772" s="601" t="s">
        <v>78</v>
      </c>
      <c r="O2772" s="601" t="s">
        <v>60</v>
      </c>
      <c r="P2772" s="601" t="s">
        <v>79</v>
      </c>
      <c r="Q2772" s="601" t="s">
        <v>79</v>
      </c>
      <c r="R2772" s="607">
        <v>2.5</v>
      </c>
      <c r="S2772" s="607">
        <v>4.25</v>
      </c>
      <c r="T2772" s="608">
        <v>350000</v>
      </c>
      <c r="U2772" s="608">
        <v>352152</v>
      </c>
      <c r="V2772" s="606">
        <f t="shared" si="8402"/>
        <v>0</v>
      </c>
      <c r="W2772" s="606">
        <f t="shared" si="8403"/>
        <v>350000</v>
      </c>
      <c r="X2772" s="608">
        <v>5573</v>
      </c>
      <c r="Y2772" s="609">
        <f t="shared" si="8404"/>
        <v>1.5825552602285377E-2</v>
      </c>
      <c r="Z2772" s="610">
        <f t="shared" si="8405"/>
        <v>0.22429571146599678</v>
      </c>
      <c r="AA2772" s="611">
        <f t="shared" si="8406"/>
        <v>875</v>
      </c>
      <c r="AB2772" s="612">
        <f t="shared" si="8407"/>
        <v>875</v>
      </c>
      <c r="AC2772" s="611">
        <f t="shared" si="8408"/>
        <v>0</v>
      </c>
      <c r="AD2772" s="611">
        <f t="shared" si="8409"/>
        <v>1487.5</v>
      </c>
      <c r="AE2772" s="611">
        <v>1250</v>
      </c>
      <c r="AF2772" s="610">
        <f t="shared" si="8410"/>
        <v>-237.5</v>
      </c>
      <c r="AG2772" s="610">
        <v>0</v>
      </c>
      <c r="AH2772" s="610">
        <f t="shared" si="8411"/>
        <v>375</v>
      </c>
      <c r="AI2772" s="656">
        <f t="shared" si="8412"/>
        <v>0.3</v>
      </c>
      <c r="AK2772"/>
    </row>
    <row r="2773" spans="1:37" ht="15.75" hidden="1" thickBot="1" x14ac:dyDescent="0.3">
      <c r="A2773" s="633" t="s">
        <v>3828</v>
      </c>
      <c r="B2773" s="629">
        <v>2016</v>
      </c>
      <c r="C2773" s="629">
        <v>11</v>
      </c>
      <c r="D2773" s="630" t="s">
        <v>2960</v>
      </c>
      <c r="E2773" s="631">
        <v>42699</v>
      </c>
      <c r="F2773" s="631">
        <v>42702</v>
      </c>
      <c r="G2773" s="632">
        <f t="shared" ca="1" si="8400"/>
        <v>0</v>
      </c>
      <c r="H2773" s="633" t="s">
        <v>54</v>
      </c>
      <c r="I2773" s="633" t="s">
        <v>115</v>
      </c>
      <c r="J2773" s="633" t="s">
        <v>3829</v>
      </c>
      <c r="K2773" s="634" t="str">
        <f t="shared" ca="1" si="8401"/>
        <v>Completed</v>
      </c>
      <c r="L2773" s="629" t="s">
        <v>77</v>
      </c>
      <c r="M2773" s="629" t="s">
        <v>58</v>
      </c>
      <c r="N2773" s="629" t="s">
        <v>78</v>
      </c>
      <c r="O2773" s="629" t="s">
        <v>60</v>
      </c>
      <c r="P2773" s="629" t="s">
        <v>79</v>
      </c>
      <c r="Q2773" s="629" t="s">
        <v>79</v>
      </c>
      <c r="R2773" s="635">
        <v>1.25</v>
      </c>
      <c r="S2773" s="635">
        <v>4.25</v>
      </c>
      <c r="T2773" s="636">
        <v>150000</v>
      </c>
      <c r="U2773" s="636">
        <v>154767</v>
      </c>
      <c r="V2773" s="634">
        <f t="shared" si="8402"/>
        <v>0</v>
      </c>
      <c r="W2773" s="634">
        <f t="shared" si="8403"/>
        <v>150000</v>
      </c>
      <c r="X2773" s="636">
        <v>2163</v>
      </c>
      <c r="Y2773" s="637">
        <f t="shared" si="8404"/>
        <v>1.3975847564403265E-2</v>
      </c>
      <c r="Z2773" s="638">
        <f t="shared" si="8405"/>
        <v>0.34674063800277394</v>
      </c>
      <c r="AA2773" s="639">
        <f t="shared" si="8406"/>
        <v>187.5</v>
      </c>
      <c r="AB2773" s="640">
        <f t="shared" si="8407"/>
        <v>187.5</v>
      </c>
      <c r="AC2773" s="639">
        <f t="shared" si="8408"/>
        <v>0</v>
      </c>
      <c r="AD2773" s="639">
        <f t="shared" si="8409"/>
        <v>637.5</v>
      </c>
      <c r="AE2773" s="639">
        <v>750</v>
      </c>
      <c r="AF2773" s="638">
        <f t="shared" si="8410"/>
        <v>112.5</v>
      </c>
      <c r="AG2773" s="638">
        <v>0</v>
      </c>
      <c r="AH2773" s="638">
        <f t="shared" si="8411"/>
        <v>562.5</v>
      </c>
      <c r="AI2773" s="659">
        <f t="shared" si="8412"/>
        <v>0.75</v>
      </c>
      <c r="AK2773"/>
    </row>
    <row r="2774" spans="1:37" hidden="1" x14ac:dyDescent="0.25">
      <c r="A2774" s="605" t="s">
        <v>3830</v>
      </c>
      <c r="B2774" s="601">
        <v>2016</v>
      </c>
      <c r="C2774" s="601">
        <v>11</v>
      </c>
      <c r="D2774" s="602" t="s">
        <v>2960</v>
      </c>
      <c r="E2774" s="603">
        <v>42702</v>
      </c>
      <c r="F2774" s="603">
        <v>42722</v>
      </c>
      <c r="G2774" s="604">
        <f t="shared" ca="1" si="8400"/>
        <v>0</v>
      </c>
      <c r="H2774" s="605" t="s">
        <v>84</v>
      </c>
      <c r="I2774" s="605" t="s">
        <v>3837</v>
      </c>
      <c r="J2774" s="605" t="s">
        <v>3835</v>
      </c>
      <c r="K2774" s="606" t="str">
        <f t="shared" ca="1" si="8401"/>
        <v>Completed</v>
      </c>
      <c r="L2774" s="601" t="s">
        <v>57</v>
      </c>
      <c r="M2774" s="601" t="s">
        <v>58</v>
      </c>
      <c r="N2774" s="601" t="s">
        <v>173</v>
      </c>
      <c r="O2774" s="601" t="s">
        <v>60</v>
      </c>
      <c r="P2774" s="601" t="s">
        <v>61</v>
      </c>
      <c r="Q2774" s="601" t="s">
        <v>62</v>
      </c>
      <c r="R2774" s="607">
        <v>0.5</v>
      </c>
      <c r="S2774" s="607">
        <v>2</v>
      </c>
      <c r="T2774" s="608">
        <v>350000</v>
      </c>
      <c r="U2774" s="608">
        <v>352041</v>
      </c>
      <c r="V2774" s="606">
        <f t="shared" si="8402"/>
        <v>0</v>
      </c>
      <c r="W2774" s="606">
        <f t="shared" si="8403"/>
        <v>350000</v>
      </c>
      <c r="X2774" s="608">
        <v>75</v>
      </c>
      <c r="Y2774" s="609">
        <f t="shared" si="8404"/>
        <v>2.1304336710780845E-4</v>
      </c>
      <c r="Z2774" s="610">
        <f t="shared" si="8405"/>
        <v>9.3333333333333339</v>
      </c>
      <c r="AA2774" s="611">
        <f>IF(O2786="cpv",(T2774*R2774),(T2774/1000*R2774))</f>
        <v>175</v>
      </c>
      <c r="AB2774" s="612">
        <f>IF(O2786="cpv",(IF(V2774&gt;0,U2774*R2774,AA2774)),(IF(V2774&gt;0,U2774/1000*R2774,AA2774)))</f>
        <v>175</v>
      </c>
      <c r="AC2774" s="611">
        <f t="shared" si="8408"/>
        <v>0</v>
      </c>
      <c r="AD2774" s="611">
        <f>IF(O2786="cpv",(T2774*S2774),(T2774/1000*S2774))</f>
        <v>700</v>
      </c>
      <c r="AE2774" s="611">
        <f>IF((SUMIF($J$7:$J$1048576,J2774,$U$7:$U$1048576))&gt;(SUMIF($J$7:$J$1048576,J2774,$T$7:$T$1048576)),AD2774,(IF(O2786="cpv",(U2774*S2774),(U2774*S2774/1000))))</f>
        <v>700</v>
      </c>
      <c r="AF2774" s="610">
        <f t="shared" si="8410"/>
        <v>0</v>
      </c>
      <c r="AG2774" s="610">
        <v>0</v>
      </c>
      <c r="AH2774" s="610">
        <f t="shared" si="8411"/>
        <v>525</v>
      </c>
      <c r="AI2774" s="656">
        <f t="shared" si="8412"/>
        <v>0.75</v>
      </c>
      <c r="AK2774"/>
    </row>
    <row r="2775" spans="1:37" hidden="1" x14ac:dyDescent="0.25">
      <c r="A2775" s="605" t="s">
        <v>4133</v>
      </c>
      <c r="B2775" s="601">
        <v>2016</v>
      </c>
      <c r="C2775" s="601">
        <v>11</v>
      </c>
      <c r="D2775" s="602" t="s">
        <v>2960</v>
      </c>
      <c r="E2775" s="603">
        <v>42702</v>
      </c>
      <c r="F2775" s="603">
        <v>42722</v>
      </c>
      <c r="G2775" s="604">
        <f t="shared" ref="G2775:G2778" ca="1" si="8413">IF($N$1&gt;F2775,0,(F2775-$N$1))</f>
        <v>0</v>
      </c>
      <c r="H2775" s="605" t="s">
        <v>84</v>
      </c>
      <c r="I2775" s="605" t="s">
        <v>3837</v>
      </c>
      <c r="J2775" s="605" t="s">
        <v>3835</v>
      </c>
      <c r="K2775" s="606" t="str">
        <f t="shared" ref="K2775:K2778" ca="1" si="8414">IF(F2775=0,$L$3,(IF(G2775=0,$L$1,$L$2)))</f>
        <v>Completed</v>
      </c>
      <c r="L2775" s="601" t="s">
        <v>1372</v>
      </c>
      <c r="M2775" s="601" t="s">
        <v>58</v>
      </c>
      <c r="N2775" s="601" t="s">
        <v>173</v>
      </c>
      <c r="O2775" s="601" t="s">
        <v>60</v>
      </c>
      <c r="P2775" s="601" t="s">
        <v>61</v>
      </c>
      <c r="Q2775" s="601" t="s">
        <v>62</v>
      </c>
      <c r="R2775" s="607">
        <v>0</v>
      </c>
      <c r="S2775" s="607">
        <v>2</v>
      </c>
      <c r="T2775" s="608">
        <v>0</v>
      </c>
      <c r="U2775" s="608">
        <v>0</v>
      </c>
      <c r="V2775" s="606">
        <v>0</v>
      </c>
      <c r="W2775" s="606">
        <v>0</v>
      </c>
      <c r="X2775" s="608"/>
      <c r="Y2775" s="609" t="e">
        <f t="shared" ref="Y2775:Y2778" si="8415">X2775/U2775</f>
        <v>#DIV/0!</v>
      </c>
      <c r="Z2775" s="610" t="e">
        <f t="shared" ref="Z2775:Z2778" si="8416">AE2775/X2775</f>
        <v>#DIV/0!</v>
      </c>
      <c r="AA2775" s="611">
        <f t="shared" ref="AA2775:AA2778" si="8417">IF(O2787="cpv",(T2775*R2775),(T2775/1000*R2775))</f>
        <v>0</v>
      </c>
      <c r="AB2775" s="664">
        <v>307.99962095435899</v>
      </c>
      <c r="AC2775" s="611">
        <f t="shared" ref="AC2775:AC2778" si="8418">AB2775-AA2775</f>
        <v>307.99962095435899</v>
      </c>
      <c r="AD2775" s="611">
        <f t="shared" ref="AD2775:AD2778" si="8419">IF(O2787="cpv",(T2775*S2775),(T2775/1000*S2775))</f>
        <v>0</v>
      </c>
      <c r="AE2775" s="611">
        <f>IF((SUMIF($J$7:$J$1048576,J2775,$U$7:$U$1048576))&gt;(SUMIF($J$7:$J$1048576,J2775,$T$7:$T$1048576)),AD2775,(IF(O2787="cpv",(U2775*S2775),(U2775*S2775/1000))))</f>
        <v>0</v>
      </c>
      <c r="AF2775" s="610">
        <f t="shared" ref="AF2775:AF2778" si="8420">AE2775-AD2775</f>
        <v>0</v>
      </c>
      <c r="AG2775" s="610">
        <v>0</v>
      </c>
      <c r="AH2775" s="610">
        <f t="shared" ref="AH2775:AH2778" si="8421">AE2775-AB2775-AG2775</f>
        <v>-307.99962095435899</v>
      </c>
      <c r="AI2775" s="656" t="e">
        <f t="shared" ref="AI2775:AI2778" si="8422">AH2775/AE2775</f>
        <v>#DIV/0!</v>
      </c>
      <c r="AK2775"/>
    </row>
    <row r="2776" spans="1:37" hidden="1" x14ac:dyDescent="0.25">
      <c r="A2776" s="605" t="s">
        <v>4134</v>
      </c>
      <c r="B2776" s="601">
        <v>2016</v>
      </c>
      <c r="C2776" s="601">
        <v>11</v>
      </c>
      <c r="D2776" s="602" t="s">
        <v>2960</v>
      </c>
      <c r="E2776" s="603">
        <v>42702</v>
      </c>
      <c r="F2776" s="603">
        <v>42722</v>
      </c>
      <c r="G2776" s="604">
        <f t="shared" ca="1" si="8413"/>
        <v>0</v>
      </c>
      <c r="H2776" s="605" t="s">
        <v>84</v>
      </c>
      <c r="I2776" s="605" t="s">
        <v>3837</v>
      </c>
      <c r="J2776" s="605" t="s">
        <v>3835</v>
      </c>
      <c r="K2776" s="606" t="str">
        <f t="shared" ca="1" si="8414"/>
        <v>Completed</v>
      </c>
      <c r="L2776" s="601" t="s">
        <v>2943</v>
      </c>
      <c r="M2776" s="601" t="s">
        <v>58</v>
      </c>
      <c r="N2776" s="601" t="s">
        <v>173</v>
      </c>
      <c r="O2776" s="601" t="s">
        <v>60</v>
      </c>
      <c r="P2776" s="601" t="s">
        <v>61</v>
      </c>
      <c r="Q2776" s="601" t="s">
        <v>62</v>
      </c>
      <c r="R2776" s="607">
        <v>0</v>
      </c>
      <c r="S2776" s="607">
        <v>2</v>
      </c>
      <c r="T2776" s="608">
        <v>0</v>
      </c>
      <c r="U2776" s="608">
        <v>0</v>
      </c>
      <c r="V2776" s="606">
        <v>0</v>
      </c>
      <c r="W2776" s="606">
        <v>0</v>
      </c>
      <c r="X2776" s="608"/>
      <c r="Y2776" s="609" t="e">
        <f t="shared" si="8415"/>
        <v>#DIV/0!</v>
      </c>
      <c r="Z2776" s="610" t="e">
        <f t="shared" si="8416"/>
        <v>#DIV/0!</v>
      </c>
      <c r="AA2776" s="611">
        <f t="shared" si="8417"/>
        <v>0</v>
      </c>
      <c r="AB2776" s="612">
        <v>41.72166808478368</v>
      </c>
      <c r="AC2776" s="611">
        <f t="shared" si="8418"/>
        <v>41.72166808478368</v>
      </c>
      <c r="AD2776" s="611">
        <f t="shared" si="8419"/>
        <v>0</v>
      </c>
      <c r="AE2776" s="611">
        <v>0</v>
      </c>
      <c r="AF2776" s="610">
        <f t="shared" si="8420"/>
        <v>0</v>
      </c>
      <c r="AG2776" s="610">
        <v>0</v>
      </c>
      <c r="AH2776" s="610">
        <f t="shared" si="8421"/>
        <v>-41.72166808478368</v>
      </c>
      <c r="AI2776" s="656" t="e">
        <f t="shared" si="8422"/>
        <v>#DIV/0!</v>
      </c>
      <c r="AK2776"/>
    </row>
    <row r="2777" spans="1:37" hidden="1" x14ac:dyDescent="0.25">
      <c r="A2777" s="605" t="s">
        <v>4135</v>
      </c>
      <c r="B2777" s="601">
        <v>2016</v>
      </c>
      <c r="C2777" s="601">
        <v>11</v>
      </c>
      <c r="D2777" s="602" t="s">
        <v>2960</v>
      </c>
      <c r="E2777" s="603">
        <v>42702</v>
      </c>
      <c r="F2777" s="603">
        <v>42722</v>
      </c>
      <c r="G2777" s="604">
        <f t="shared" ca="1" si="8413"/>
        <v>0</v>
      </c>
      <c r="H2777" s="605" t="s">
        <v>84</v>
      </c>
      <c r="I2777" s="605" t="s">
        <v>3837</v>
      </c>
      <c r="J2777" s="605" t="s">
        <v>3835</v>
      </c>
      <c r="K2777" s="606" t="str">
        <f t="shared" ca="1" si="8414"/>
        <v>Completed</v>
      </c>
      <c r="L2777" s="601" t="s">
        <v>2917</v>
      </c>
      <c r="M2777" s="601" t="s">
        <v>58</v>
      </c>
      <c r="N2777" s="601" t="s">
        <v>173</v>
      </c>
      <c r="O2777" s="601" t="s">
        <v>60</v>
      </c>
      <c r="P2777" s="601" t="s">
        <v>61</v>
      </c>
      <c r="Q2777" s="601" t="s">
        <v>62</v>
      </c>
      <c r="R2777" s="607">
        <v>0</v>
      </c>
      <c r="S2777" s="607">
        <v>2</v>
      </c>
      <c r="T2777" s="608">
        <v>0</v>
      </c>
      <c r="U2777" s="608">
        <v>0</v>
      </c>
      <c r="V2777" s="606">
        <v>0</v>
      </c>
      <c r="W2777" s="606">
        <v>0</v>
      </c>
      <c r="X2777" s="608"/>
      <c r="Y2777" s="609" t="e">
        <f t="shared" si="8415"/>
        <v>#DIV/0!</v>
      </c>
      <c r="Z2777" s="610" t="e">
        <f t="shared" si="8416"/>
        <v>#DIV/0!</v>
      </c>
      <c r="AA2777" s="611">
        <f t="shared" si="8417"/>
        <v>0</v>
      </c>
      <c r="AB2777" s="612">
        <v>28.617483781982418</v>
      </c>
      <c r="AC2777" s="611">
        <f t="shared" si="8418"/>
        <v>28.617483781982418</v>
      </c>
      <c r="AD2777" s="611">
        <f t="shared" si="8419"/>
        <v>0</v>
      </c>
      <c r="AE2777" s="611">
        <v>0</v>
      </c>
      <c r="AF2777" s="610">
        <f t="shared" si="8420"/>
        <v>0</v>
      </c>
      <c r="AG2777" s="610">
        <v>0</v>
      </c>
      <c r="AH2777" s="610">
        <f t="shared" si="8421"/>
        <v>-28.617483781982418</v>
      </c>
      <c r="AI2777" s="656" t="e">
        <f t="shared" si="8422"/>
        <v>#DIV/0!</v>
      </c>
      <c r="AK2777"/>
    </row>
    <row r="2778" spans="1:37" hidden="1" x14ac:dyDescent="0.25">
      <c r="A2778" s="605" t="s">
        <v>4136</v>
      </c>
      <c r="B2778" s="601">
        <v>2016</v>
      </c>
      <c r="C2778" s="601">
        <v>11</v>
      </c>
      <c r="D2778" s="602" t="s">
        <v>2960</v>
      </c>
      <c r="E2778" s="603">
        <v>42702</v>
      </c>
      <c r="F2778" s="603">
        <v>42722</v>
      </c>
      <c r="G2778" s="604">
        <f t="shared" ca="1" si="8413"/>
        <v>0</v>
      </c>
      <c r="H2778" s="605" t="s">
        <v>84</v>
      </c>
      <c r="I2778" s="605" t="s">
        <v>3837</v>
      </c>
      <c r="J2778" s="605" t="s">
        <v>3835</v>
      </c>
      <c r="K2778" s="606" t="str">
        <f t="shared" ca="1" si="8414"/>
        <v>Completed</v>
      </c>
      <c r="L2778" s="601" t="s">
        <v>2914</v>
      </c>
      <c r="M2778" s="601" t="s">
        <v>58</v>
      </c>
      <c r="N2778" s="601" t="s">
        <v>173</v>
      </c>
      <c r="O2778" s="601" t="s">
        <v>60</v>
      </c>
      <c r="P2778" s="601" t="s">
        <v>61</v>
      </c>
      <c r="Q2778" s="601" t="s">
        <v>62</v>
      </c>
      <c r="R2778" s="607">
        <v>0</v>
      </c>
      <c r="S2778" s="607">
        <v>2</v>
      </c>
      <c r="T2778" s="608">
        <v>0</v>
      </c>
      <c r="U2778" s="608">
        <v>0</v>
      </c>
      <c r="V2778" s="606">
        <v>0</v>
      </c>
      <c r="W2778" s="606">
        <v>0</v>
      </c>
      <c r="X2778" s="608"/>
      <c r="Y2778" s="609" t="e">
        <f t="shared" si="8415"/>
        <v>#DIV/0!</v>
      </c>
      <c r="Z2778" s="610" t="e">
        <f t="shared" si="8416"/>
        <v>#DIV/0!</v>
      </c>
      <c r="AA2778" s="611">
        <f t="shared" si="8417"/>
        <v>0</v>
      </c>
      <c r="AB2778" s="612">
        <v>178.85927363739009</v>
      </c>
      <c r="AC2778" s="611">
        <f t="shared" si="8418"/>
        <v>178.85927363739009</v>
      </c>
      <c r="AD2778" s="611">
        <f t="shared" si="8419"/>
        <v>0</v>
      </c>
      <c r="AE2778" s="611">
        <v>0</v>
      </c>
      <c r="AF2778" s="610">
        <f t="shared" si="8420"/>
        <v>0</v>
      </c>
      <c r="AG2778" s="610">
        <v>0</v>
      </c>
      <c r="AH2778" s="610">
        <f t="shared" si="8421"/>
        <v>-178.85927363739009</v>
      </c>
      <c r="AI2778" s="656" t="e">
        <f t="shared" si="8422"/>
        <v>#DIV/0!</v>
      </c>
      <c r="AK2778"/>
    </row>
    <row r="2779" spans="1:37" hidden="1" x14ac:dyDescent="0.25">
      <c r="A2779" s="619" t="s">
        <v>3831</v>
      </c>
      <c r="B2779" s="615">
        <v>2016</v>
      </c>
      <c r="C2779" s="615">
        <v>11</v>
      </c>
      <c r="D2779" s="616" t="s">
        <v>2960</v>
      </c>
      <c r="E2779" s="617">
        <v>42702</v>
      </c>
      <c r="F2779" s="617">
        <v>42722</v>
      </c>
      <c r="G2779" s="618">
        <f t="shared" ca="1" si="8400"/>
        <v>0</v>
      </c>
      <c r="H2779" s="619" t="s">
        <v>84</v>
      </c>
      <c r="I2779" s="619" t="s">
        <v>3837</v>
      </c>
      <c r="J2779" s="619" t="s">
        <v>3835</v>
      </c>
      <c r="K2779" s="620" t="str">
        <f t="shared" ca="1" si="8401"/>
        <v>Completed</v>
      </c>
      <c r="L2779" s="615" t="s">
        <v>175</v>
      </c>
      <c r="M2779" s="615" t="s">
        <v>58</v>
      </c>
      <c r="N2779" s="615" t="s">
        <v>173</v>
      </c>
      <c r="O2779" s="615" t="s">
        <v>60</v>
      </c>
      <c r="P2779" s="615" t="s">
        <v>61</v>
      </c>
      <c r="Q2779" s="615" t="s">
        <v>62</v>
      </c>
      <c r="R2779" s="621">
        <v>1</v>
      </c>
      <c r="S2779" s="621">
        <v>2</v>
      </c>
      <c r="T2779" s="622">
        <v>350000</v>
      </c>
      <c r="U2779" s="622">
        <v>351579</v>
      </c>
      <c r="V2779" s="620">
        <f t="shared" si="8402"/>
        <v>0</v>
      </c>
      <c r="W2779" s="620">
        <f t="shared" si="8403"/>
        <v>350000</v>
      </c>
      <c r="X2779" s="622">
        <v>62</v>
      </c>
      <c r="Y2779" s="623">
        <f t="shared" si="8404"/>
        <v>1.7634727898992828E-4</v>
      </c>
      <c r="Z2779" s="624">
        <f t="shared" si="8405"/>
        <v>11.290322580645162</v>
      </c>
      <c r="AA2779" s="625">
        <f t="shared" si="8406"/>
        <v>350</v>
      </c>
      <c r="AB2779" s="626">
        <v>36.957303786971501</v>
      </c>
      <c r="AC2779" s="625">
        <f t="shared" si="8408"/>
        <v>-313.04269621302848</v>
      </c>
      <c r="AD2779" s="625">
        <f t="shared" si="8409"/>
        <v>700</v>
      </c>
      <c r="AE2779" s="625">
        <f>IF((SUMIF($J$7:$J$1048576,J2779,$U$7:$U$1048576))&gt;(SUMIF($J$7:$J$1048576,J2779,$T$7:$T$1048576)),AD2779,(IF(O2779="cpv",(U2779*S2779),(U2779*S2779/1000))))</f>
        <v>700</v>
      </c>
      <c r="AF2779" s="624">
        <f t="shared" si="8410"/>
        <v>0</v>
      </c>
      <c r="AG2779" s="624">
        <v>0</v>
      </c>
      <c r="AH2779" s="624">
        <f t="shared" si="8411"/>
        <v>663.04269621302853</v>
      </c>
      <c r="AI2779" s="657">
        <f t="shared" si="8412"/>
        <v>0.94720385173289789</v>
      </c>
      <c r="AK2779"/>
    </row>
    <row r="2780" spans="1:37" hidden="1" x14ac:dyDescent="0.25">
      <c r="A2780" s="591" t="s">
        <v>3832</v>
      </c>
      <c r="B2780" s="587">
        <v>2016</v>
      </c>
      <c r="C2780" s="587">
        <v>11</v>
      </c>
      <c r="D2780" s="588" t="s">
        <v>2960</v>
      </c>
      <c r="E2780" s="589">
        <v>42702</v>
      </c>
      <c r="F2780" s="589">
        <v>42722</v>
      </c>
      <c r="G2780" s="590">
        <f t="shared" ca="1" si="8400"/>
        <v>0</v>
      </c>
      <c r="H2780" s="591" t="s">
        <v>84</v>
      </c>
      <c r="I2780" s="591" t="s">
        <v>3837</v>
      </c>
      <c r="J2780" s="591" t="s">
        <v>3836</v>
      </c>
      <c r="K2780" s="592" t="str">
        <f t="shared" ca="1" si="8401"/>
        <v>Completed</v>
      </c>
      <c r="L2780" s="587" t="s">
        <v>175</v>
      </c>
      <c r="M2780" s="587" t="s">
        <v>58</v>
      </c>
      <c r="N2780" s="587" t="s">
        <v>286</v>
      </c>
      <c r="O2780" s="587" t="s">
        <v>60</v>
      </c>
      <c r="P2780" s="587" t="s">
        <v>61</v>
      </c>
      <c r="Q2780" s="587" t="s">
        <v>62</v>
      </c>
      <c r="R2780" s="593">
        <v>1</v>
      </c>
      <c r="S2780" s="593">
        <v>2</v>
      </c>
      <c r="T2780" s="594">
        <v>200000</v>
      </c>
      <c r="U2780" s="594">
        <v>100053</v>
      </c>
      <c r="V2780" s="592">
        <f t="shared" si="8402"/>
        <v>99947</v>
      </c>
      <c r="W2780" s="592">
        <f t="shared" si="8403"/>
        <v>100053</v>
      </c>
      <c r="X2780" s="594">
        <v>47</v>
      </c>
      <c r="Y2780" s="595">
        <f t="shared" si="8404"/>
        <v>4.6975103195306489E-4</v>
      </c>
      <c r="Z2780" s="596">
        <f t="shared" si="8405"/>
        <v>4.2575744680851066</v>
      </c>
      <c r="AA2780" s="597">
        <f t="shared" si="8406"/>
        <v>200</v>
      </c>
      <c r="AB2780" s="598">
        <v>36.493910803690802</v>
      </c>
      <c r="AC2780" s="597">
        <f t="shared" si="8408"/>
        <v>-163.5060891963092</v>
      </c>
      <c r="AD2780" s="597">
        <f t="shared" si="8409"/>
        <v>400</v>
      </c>
      <c r="AE2780" s="597">
        <f>IF((SUMIF($J$7:$J$1048576,J2780,$U$7:$U$1048576))&gt;(SUMIF($J$7:$J$1048576,J2780,$T$7:$T$1048576)),AD2780,(IF(O2780="cpv",(U2780*S2780),(U2780*S2780/1000))))</f>
        <v>200.10599999999999</v>
      </c>
      <c r="AF2780" s="596">
        <f t="shared" si="8410"/>
        <v>-199.89400000000001</v>
      </c>
      <c r="AG2780" s="596">
        <v>0</v>
      </c>
      <c r="AH2780" s="596">
        <f t="shared" si="8411"/>
        <v>163.6120891963092</v>
      </c>
      <c r="AI2780" s="658">
        <f t="shared" si="8412"/>
        <v>0.81762710361662916</v>
      </c>
      <c r="AK2780"/>
    </row>
    <row r="2781" spans="1:37" hidden="1" x14ac:dyDescent="0.25">
      <c r="A2781" s="605" t="s">
        <v>4129</v>
      </c>
      <c r="B2781" s="601">
        <v>2016</v>
      </c>
      <c r="C2781" s="601">
        <v>11</v>
      </c>
      <c r="D2781" s="602" t="s">
        <v>2960</v>
      </c>
      <c r="E2781" s="603">
        <v>42702</v>
      </c>
      <c r="F2781" s="603">
        <v>42722</v>
      </c>
      <c r="G2781" s="604">
        <f t="shared" ref="G2781:G2784" ca="1" si="8423">IF($N$1&gt;F2781,0,(F2781-$N$1))</f>
        <v>0</v>
      </c>
      <c r="H2781" s="605" t="s">
        <v>84</v>
      </c>
      <c r="I2781" s="605" t="s">
        <v>3837</v>
      </c>
      <c r="J2781" s="605" t="s">
        <v>3836</v>
      </c>
      <c r="K2781" s="606" t="str">
        <f t="shared" ref="K2781:K2784" ca="1" si="8424">IF(F2781=0,$L$3,(IF(G2781=0,$L$1,$L$2)))</f>
        <v>Completed</v>
      </c>
      <c r="L2781" s="601" t="s">
        <v>1372</v>
      </c>
      <c r="M2781" s="601" t="s">
        <v>58</v>
      </c>
      <c r="N2781" s="601" t="s">
        <v>286</v>
      </c>
      <c r="O2781" s="601" t="s">
        <v>60</v>
      </c>
      <c r="P2781" s="601" t="s">
        <v>79</v>
      </c>
      <c r="Q2781" s="601" t="s">
        <v>79</v>
      </c>
      <c r="R2781" s="607">
        <v>0</v>
      </c>
      <c r="S2781" s="607">
        <v>3</v>
      </c>
      <c r="T2781" s="608">
        <v>0</v>
      </c>
      <c r="U2781" s="608">
        <v>0</v>
      </c>
      <c r="V2781" s="606">
        <v>0</v>
      </c>
      <c r="W2781" s="606">
        <v>0</v>
      </c>
      <c r="X2781" s="608">
        <v>0</v>
      </c>
      <c r="Y2781" s="609" t="e">
        <f t="shared" ref="Y2781:Y2784" si="8425">X2781/U2781</f>
        <v>#DIV/0!</v>
      </c>
      <c r="Z2781" s="610" t="e">
        <f t="shared" ref="Z2781:Z2784" si="8426">AE2781/X2781</f>
        <v>#DIV/0!</v>
      </c>
      <c r="AA2781" s="611">
        <f t="shared" ref="AA2781:AA2784" si="8427">IF(O2781="cpv",(T2781*R2781),(T2781/1000*R2781))</f>
        <v>0</v>
      </c>
      <c r="AB2781" s="664">
        <v>109.92326893755001</v>
      </c>
      <c r="AC2781" s="611">
        <f t="shared" ref="AC2781:AC2784" si="8428">AB2781-AA2781</f>
        <v>109.92326893755001</v>
      </c>
      <c r="AD2781" s="611">
        <f t="shared" ref="AD2781:AD2784" si="8429">IF(O2781="cpv",(T2781*S2781),(T2781/1000*S2781))</f>
        <v>0</v>
      </c>
      <c r="AE2781" s="665">
        <f>IF((SUMIF($J$7:$J$1048576,J2781,$U$7:$U$1048576))&gt;(SUMIF($J$7:$J$1048576,J2781,$T$7:$T$1048576)),AD2781,(IF(O2781="cpv",(U2781*S2781),(U2781*S2781/1000))))</f>
        <v>0</v>
      </c>
      <c r="AF2781" s="610">
        <f t="shared" ref="AF2781:AF2784" si="8430">AE2781-AD2781</f>
        <v>0</v>
      </c>
      <c r="AG2781" s="610">
        <v>0</v>
      </c>
      <c r="AH2781" s="610">
        <f t="shared" ref="AH2781:AH2784" si="8431">AE2781-AB2781-AG2781</f>
        <v>-109.92326893755001</v>
      </c>
      <c r="AI2781" s="656" t="e">
        <f t="shared" ref="AI2781:AI2784" si="8432">AH2781/AE2781</f>
        <v>#DIV/0!</v>
      </c>
      <c r="AK2781"/>
    </row>
    <row r="2782" spans="1:37" hidden="1" x14ac:dyDescent="0.25">
      <c r="A2782" s="605" t="s">
        <v>4130</v>
      </c>
      <c r="B2782" s="601">
        <v>2016</v>
      </c>
      <c r="C2782" s="601">
        <v>11</v>
      </c>
      <c r="D2782" s="602" t="s">
        <v>2960</v>
      </c>
      <c r="E2782" s="603">
        <v>42702</v>
      </c>
      <c r="F2782" s="603">
        <v>42722</v>
      </c>
      <c r="G2782" s="604">
        <f t="shared" ca="1" si="8423"/>
        <v>0</v>
      </c>
      <c r="H2782" s="605" t="s">
        <v>84</v>
      </c>
      <c r="I2782" s="605" t="s">
        <v>3837</v>
      </c>
      <c r="J2782" s="605" t="s">
        <v>3836</v>
      </c>
      <c r="K2782" s="606" t="str">
        <f t="shared" ca="1" si="8424"/>
        <v>Completed</v>
      </c>
      <c r="L2782" s="601" t="s">
        <v>2943</v>
      </c>
      <c r="M2782" s="601" t="s">
        <v>58</v>
      </c>
      <c r="N2782" s="601" t="s">
        <v>286</v>
      </c>
      <c r="O2782" s="601" t="s">
        <v>60</v>
      </c>
      <c r="P2782" s="601" t="s">
        <v>79</v>
      </c>
      <c r="Q2782" s="601" t="s">
        <v>79</v>
      </c>
      <c r="R2782" s="607">
        <v>0</v>
      </c>
      <c r="S2782" s="607">
        <v>3</v>
      </c>
      <c r="T2782" s="608">
        <v>0</v>
      </c>
      <c r="U2782" s="608">
        <v>0</v>
      </c>
      <c r="V2782" s="606">
        <v>0</v>
      </c>
      <c r="W2782" s="606">
        <v>0</v>
      </c>
      <c r="X2782" s="608">
        <v>0</v>
      </c>
      <c r="Y2782" s="609" t="e">
        <f t="shared" si="8425"/>
        <v>#DIV/0!</v>
      </c>
      <c r="Z2782" s="610" t="e">
        <f t="shared" si="8426"/>
        <v>#DIV/0!</v>
      </c>
      <c r="AA2782" s="611">
        <f t="shared" si="8427"/>
        <v>0</v>
      </c>
      <c r="AB2782" s="664">
        <v>11.873229222697777</v>
      </c>
      <c r="AC2782" s="611">
        <f t="shared" si="8428"/>
        <v>11.873229222697777</v>
      </c>
      <c r="AD2782" s="611">
        <f t="shared" si="8429"/>
        <v>0</v>
      </c>
      <c r="AE2782" s="665">
        <v>0</v>
      </c>
      <c r="AF2782" s="610">
        <f t="shared" si="8430"/>
        <v>0</v>
      </c>
      <c r="AG2782" s="610">
        <v>0</v>
      </c>
      <c r="AH2782" s="610">
        <f t="shared" si="8431"/>
        <v>-11.873229222697777</v>
      </c>
      <c r="AI2782" s="656" t="e">
        <f t="shared" si="8432"/>
        <v>#DIV/0!</v>
      </c>
      <c r="AK2782"/>
    </row>
    <row r="2783" spans="1:37" hidden="1" x14ac:dyDescent="0.25">
      <c r="A2783" s="605" t="s">
        <v>4131</v>
      </c>
      <c r="B2783" s="601">
        <v>2016</v>
      </c>
      <c r="C2783" s="601">
        <v>11</v>
      </c>
      <c r="D2783" s="602" t="s">
        <v>2960</v>
      </c>
      <c r="E2783" s="603">
        <v>42702</v>
      </c>
      <c r="F2783" s="603">
        <v>42722</v>
      </c>
      <c r="G2783" s="604">
        <f t="shared" ca="1" si="8423"/>
        <v>0</v>
      </c>
      <c r="H2783" s="605" t="s">
        <v>84</v>
      </c>
      <c r="I2783" s="605" t="s">
        <v>3837</v>
      </c>
      <c r="J2783" s="605" t="s">
        <v>3836</v>
      </c>
      <c r="K2783" s="606" t="str">
        <f t="shared" ca="1" si="8424"/>
        <v>Completed</v>
      </c>
      <c r="L2783" s="601" t="s">
        <v>2917</v>
      </c>
      <c r="M2783" s="601" t="s">
        <v>58</v>
      </c>
      <c r="N2783" s="601" t="s">
        <v>286</v>
      </c>
      <c r="O2783" s="601" t="s">
        <v>60</v>
      </c>
      <c r="P2783" s="601" t="s">
        <v>79</v>
      </c>
      <c r="Q2783" s="601" t="s">
        <v>79</v>
      </c>
      <c r="R2783" s="607">
        <v>0</v>
      </c>
      <c r="S2783" s="607">
        <v>3</v>
      </c>
      <c r="T2783" s="608">
        <v>0</v>
      </c>
      <c r="U2783" s="608">
        <v>0</v>
      </c>
      <c r="V2783" s="606">
        <v>0</v>
      </c>
      <c r="W2783" s="606">
        <v>0</v>
      </c>
      <c r="X2783" s="608">
        <v>0</v>
      </c>
      <c r="Y2783" s="609" t="e">
        <f t="shared" si="8425"/>
        <v>#DIV/0!</v>
      </c>
      <c r="Z2783" s="610" t="e">
        <f t="shared" si="8426"/>
        <v>#DIV/0!</v>
      </c>
      <c r="AA2783" s="611">
        <f t="shared" si="8427"/>
        <v>0</v>
      </c>
      <c r="AB2783" s="664">
        <v>8.1440162945986163</v>
      </c>
      <c r="AC2783" s="611">
        <f t="shared" si="8428"/>
        <v>8.1440162945986163</v>
      </c>
      <c r="AD2783" s="611">
        <f t="shared" si="8429"/>
        <v>0</v>
      </c>
      <c r="AE2783" s="665">
        <v>0</v>
      </c>
      <c r="AF2783" s="610">
        <f t="shared" si="8430"/>
        <v>0</v>
      </c>
      <c r="AG2783" s="610">
        <v>0</v>
      </c>
      <c r="AH2783" s="610">
        <f t="shared" si="8431"/>
        <v>-8.1440162945986163</v>
      </c>
      <c r="AI2783" s="656" t="e">
        <f t="shared" si="8432"/>
        <v>#DIV/0!</v>
      </c>
      <c r="AK2783"/>
    </row>
    <row r="2784" spans="1:37" hidden="1" x14ac:dyDescent="0.25">
      <c r="A2784" s="605" t="s">
        <v>4132</v>
      </c>
      <c r="B2784" s="601">
        <v>2016</v>
      </c>
      <c r="C2784" s="601">
        <v>11</v>
      </c>
      <c r="D2784" s="602" t="s">
        <v>2960</v>
      </c>
      <c r="E2784" s="603">
        <v>42702</v>
      </c>
      <c r="F2784" s="603">
        <v>42722</v>
      </c>
      <c r="G2784" s="604">
        <f t="shared" ca="1" si="8423"/>
        <v>0</v>
      </c>
      <c r="H2784" s="605" t="s">
        <v>84</v>
      </c>
      <c r="I2784" s="605" t="s">
        <v>3837</v>
      </c>
      <c r="J2784" s="605" t="s">
        <v>3836</v>
      </c>
      <c r="K2784" s="606" t="str">
        <f t="shared" ca="1" si="8424"/>
        <v>Completed</v>
      </c>
      <c r="L2784" s="601" t="s">
        <v>2914</v>
      </c>
      <c r="M2784" s="601" t="s">
        <v>58</v>
      </c>
      <c r="N2784" s="601" t="s">
        <v>286</v>
      </c>
      <c r="O2784" s="601" t="s">
        <v>60</v>
      </c>
      <c r="P2784" s="601" t="s">
        <v>79</v>
      </c>
      <c r="Q2784" s="601" t="s">
        <v>79</v>
      </c>
      <c r="R2784" s="607">
        <v>0</v>
      </c>
      <c r="S2784" s="607">
        <v>3</v>
      </c>
      <c r="T2784" s="608">
        <v>0</v>
      </c>
      <c r="U2784" s="608">
        <v>0</v>
      </c>
      <c r="V2784" s="606">
        <v>0</v>
      </c>
      <c r="W2784" s="606">
        <v>0</v>
      </c>
      <c r="X2784" s="608">
        <v>0</v>
      </c>
      <c r="Y2784" s="609" t="e">
        <f t="shared" si="8425"/>
        <v>#DIV/0!</v>
      </c>
      <c r="Z2784" s="610" t="e">
        <f t="shared" si="8426"/>
        <v>#DIV/0!</v>
      </c>
      <c r="AA2784" s="611">
        <f t="shared" si="8427"/>
        <v>0</v>
      </c>
      <c r="AB2784" s="664">
        <v>50.900101841241344</v>
      </c>
      <c r="AC2784" s="611">
        <f t="shared" si="8428"/>
        <v>50.900101841241344</v>
      </c>
      <c r="AD2784" s="611">
        <f t="shared" si="8429"/>
        <v>0</v>
      </c>
      <c r="AE2784" s="665">
        <v>0</v>
      </c>
      <c r="AF2784" s="610">
        <f t="shared" si="8430"/>
        <v>0</v>
      </c>
      <c r="AG2784" s="610">
        <v>0</v>
      </c>
      <c r="AH2784" s="610">
        <f t="shared" si="8431"/>
        <v>-50.900101841241344</v>
      </c>
      <c r="AI2784" s="656" t="e">
        <f t="shared" si="8432"/>
        <v>#DIV/0!</v>
      </c>
      <c r="AK2784"/>
    </row>
    <row r="2785" spans="1:37" hidden="1" x14ac:dyDescent="0.25">
      <c r="A2785" s="605" t="s">
        <v>3833</v>
      </c>
      <c r="B2785" s="601">
        <v>2016</v>
      </c>
      <c r="C2785" s="601">
        <v>11</v>
      </c>
      <c r="D2785" s="602" t="s">
        <v>2960</v>
      </c>
      <c r="E2785" s="603">
        <v>42702</v>
      </c>
      <c r="F2785" s="603">
        <v>42722</v>
      </c>
      <c r="G2785" s="604">
        <f t="shared" ca="1" si="8400"/>
        <v>0</v>
      </c>
      <c r="H2785" s="605" t="s">
        <v>84</v>
      </c>
      <c r="I2785" s="605" t="s">
        <v>3837</v>
      </c>
      <c r="J2785" s="605" t="s">
        <v>3836</v>
      </c>
      <c r="K2785" s="606" t="str">
        <f t="shared" ca="1" si="8401"/>
        <v>Completed</v>
      </c>
      <c r="L2785" s="601" t="s">
        <v>82</v>
      </c>
      <c r="M2785" s="601" t="s">
        <v>58</v>
      </c>
      <c r="N2785" s="601" t="s">
        <v>286</v>
      </c>
      <c r="O2785" s="601" t="s">
        <v>60</v>
      </c>
      <c r="P2785" s="601" t="s">
        <v>79</v>
      </c>
      <c r="Q2785" s="601" t="s">
        <v>79</v>
      </c>
      <c r="R2785" s="607">
        <v>0.5</v>
      </c>
      <c r="S2785" s="607">
        <v>3</v>
      </c>
      <c r="T2785" s="608">
        <v>100000</v>
      </c>
      <c r="U2785" s="608">
        <v>0</v>
      </c>
      <c r="V2785" s="606">
        <f t="shared" si="8402"/>
        <v>100000</v>
      </c>
      <c r="W2785" s="606">
        <f t="shared" si="8403"/>
        <v>0</v>
      </c>
      <c r="X2785" s="608">
        <v>0</v>
      </c>
      <c r="Y2785" s="609" t="e">
        <f t="shared" si="8404"/>
        <v>#DIV/0!</v>
      </c>
      <c r="Z2785" s="610" t="e">
        <f t="shared" si="8405"/>
        <v>#DIV/0!</v>
      </c>
      <c r="AA2785" s="611">
        <f t="shared" si="8406"/>
        <v>50</v>
      </c>
      <c r="AB2785" s="664">
        <f t="shared" si="8407"/>
        <v>0</v>
      </c>
      <c r="AC2785" s="611">
        <f t="shared" si="8408"/>
        <v>-50</v>
      </c>
      <c r="AD2785" s="611">
        <f t="shared" si="8409"/>
        <v>300</v>
      </c>
      <c r="AE2785" s="665">
        <f>IF((SUMIF($J$7:$J$1048576,J2785,$U$7:$U$1048576))&gt;(SUMIF($J$7:$J$1048576,J2785,$T$7:$T$1048576)),AD2785,(IF(O2785="cpv",(U2785*S2785),(U2785*S2785/1000))))</f>
        <v>0</v>
      </c>
      <c r="AF2785" s="610">
        <f t="shared" si="8410"/>
        <v>-300</v>
      </c>
      <c r="AG2785" s="610">
        <v>0</v>
      </c>
      <c r="AH2785" s="610">
        <f t="shared" si="8411"/>
        <v>0</v>
      </c>
      <c r="AI2785" s="656" t="e">
        <f t="shared" si="8412"/>
        <v>#DIV/0!</v>
      </c>
      <c r="AK2785"/>
    </row>
    <row r="2786" spans="1:37" ht="15.75" hidden="1" thickBot="1" x14ac:dyDescent="0.3">
      <c r="A2786" s="633" t="s">
        <v>3834</v>
      </c>
      <c r="B2786" s="629">
        <v>2016</v>
      </c>
      <c r="C2786" s="629">
        <v>11</v>
      </c>
      <c r="D2786" s="630" t="s">
        <v>2960</v>
      </c>
      <c r="E2786" s="631">
        <v>42702</v>
      </c>
      <c r="F2786" s="631">
        <v>42722</v>
      </c>
      <c r="G2786" s="632">
        <f t="shared" ca="1" si="8400"/>
        <v>0</v>
      </c>
      <c r="H2786" s="633" t="s">
        <v>84</v>
      </c>
      <c r="I2786" s="633" t="s">
        <v>3837</v>
      </c>
      <c r="J2786" s="633" t="s">
        <v>3836</v>
      </c>
      <c r="K2786" s="634" t="str">
        <f t="shared" ca="1" si="8401"/>
        <v>Completed</v>
      </c>
      <c r="L2786" s="629" t="s">
        <v>64</v>
      </c>
      <c r="M2786" s="629" t="s">
        <v>58</v>
      </c>
      <c r="N2786" s="629" t="s">
        <v>286</v>
      </c>
      <c r="O2786" s="629" t="s">
        <v>60</v>
      </c>
      <c r="P2786" s="629" t="s">
        <v>61</v>
      </c>
      <c r="Q2786" s="629" t="s">
        <v>62</v>
      </c>
      <c r="R2786" s="635">
        <v>0.2</v>
      </c>
      <c r="S2786" s="635">
        <v>3</v>
      </c>
      <c r="T2786" s="636">
        <v>350000</v>
      </c>
      <c r="U2786" s="636">
        <v>344958</v>
      </c>
      <c r="V2786" s="634">
        <f t="shared" si="8402"/>
        <v>5042</v>
      </c>
      <c r="W2786" s="634">
        <f t="shared" si="8403"/>
        <v>344958</v>
      </c>
      <c r="X2786" s="636">
        <v>47</v>
      </c>
      <c r="Y2786" s="637">
        <f t="shared" si="8404"/>
        <v>1.3624847082833273E-4</v>
      </c>
      <c r="Z2786" s="596">
        <f t="shared" si="8405"/>
        <v>19.413223404255316</v>
      </c>
      <c r="AA2786" s="597">
        <f t="shared" si="8406"/>
        <v>70</v>
      </c>
      <c r="AB2786" s="666">
        <f t="shared" si="8407"/>
        <v>68.991600000000005</v>
      </c>
      <c r="AC2786" s="639">
        <f t="shared" si="8408"/>
        <v>-1.0083999999999946</v>
      </c>
      <c r="AD2786" s="597">
        <f t="shared" si="8409"/>
        <v>1050</v>
      </c>
      <c r="AE2786" s="667">
        <v>912.42149999999992</v>
      </c>
      <c r="AF2786" s="638">
        <f t="shared" si="8410"/>
        <v>-137.57850000000008</v>
      </c>
      <c r="AG2786" s="638">
        <v>0</v>
      </c>
      <c r="AH2786" s="638">
        <f t="shared" si="8411"/>
        <v>843.42989999999986</v>
      </c>
      <c r="AI2786" s="659">
        <f t="shared" si="8412"/>
        <v>0.92438626227023357</v>
      </c>
      <c r="AK2786"/>
    </row>
    <row r="2787" spans="1:37" hidden="1" x14ac:dyDescent="0.25">
      <c r="A2787" s="619" t="s">
        <v>3838</v>
      </c>
      <c r="B2787" s="615">
        <v>2016</v>
      </c>
      <c r="C2787" s="615">
        <v>11</v>
      </c>
      <c r="D2787" s="616" t="s">
        <v>2960</v>
      </c>
      <c r="E2787" s="617">
        <v>42703</v>
      </c>
      <c r="F2787" s="617">
        <v>42705</v>
      </c>
      <c r="G2787" s="618">
        <f t="shared" ca="1" si="8400"/>
        <v>0</v>
      </c>
      <c r="H2787" s="619" t="s">
        <v>54</v>
      </c>
      <c r="I2787" s="619" t="s">
        <v>115</v>
      </c>
      <c r="J2787" s="619" t="s">
        <v>3839</v>
      </c>
      <c r="K2787" s="620" t="str">
        <f t="shared" ca="1" si="8401"/>
        <v>Completed</v>
      </c>
      <c r="L2787" s="615" t="s">
        <v>2135</v>
      </c>
      <c r="M2787" s="615" t="s">
        <v>58</v>
      </c>
      <c r="N2787" s="615" t="s">
        <v>108</v>
      </c>
      <c r="O2787" s="615" t="s">
        <v>109</v>
      </c>
      <c r="P2787" s="615" t="s">
        <v>100</v>
      </c>
      <c r="Q2787" s="615" t="s">
        <v>101</v>
      </c>
      <c r="R2787" s="621">
        <v>0.01</v>
      </c>
      <c r="S2787" s="621">
        <v>3.3000000000000002E-2</v>
      </c>
      <c r="T2787" s="622">
        <v>35000</v>
      </c>
      <c r="U2787" s="622">
        <v>35032</v>
      </c>
      <c r="V2787" s="620">
        <f t="shared" si="8402"/>
        <v>0</v>
      </c>
      <c r="W2787" s="620">
        <f t="shared" si="8403"/>
        <v>35000</v>
      </c>
      <c r="X2787" s="622">
        <v>1697</v>
      </c>
      <c r="Y2787" s="623">
        <f t="shared" si="8404"/>
        <v>4.8441424982872801E-2</v>
      </c>
      <c r="Z2787" s="624">
        <f t="shared" si="8405"/>
        <v>0.58927519151443719</v>
      </c>
      <c r="AA2787" s="625">
        <f t="shared" si="8406"/>
        <v>350</v>
      </c>
      <c r="AB2787" s="626">
        <f t="shared" si="8407"/>
        <v>350</v>
      </c>
      <c r="AC2787" s="625">
        <f t="shared" si="8408"/>
        <v>0</v>
      </c>
      <c r="AD2787" s="625">
        <f t="shared" si="8409"/>
        <v>1155</v>
      </c>
      <c r="AE2787" s="337">
        <v>1000</v>
      </c>
      <c r="AF2787" s="338">
        <f t="shared" si="8410"/>
        <v>-155</v>
      </c>
      <c r="AG2787" s="338">
        <v>0</v>
      </c>
      <c r="AH2787" s="338">
        <f t="shared" si="8411"/>
        <v>650</v>
      </c>
      <c r="AI2787" s="339">
        <f t="shared" si="8412"/>
        <v>0.65</v>
      </c>
      <c r="AK2787"/>
    </row>
    <row r="2788" spans="1:37" hidden="1" x14ac:dyDescent="0.25">
      <c r="A2788" s="591" t="s">
        <v>3852</v>
      </c>
      <c r="B2788" s="587">
        <v>2016</v>
      </c>
      <c r="C2788" s="587">
        <v>11</v>
      </c>
      <c r="D2788" s="588" t="s">
        <v>2960</v>
      </c>
      <c r="E2788" s="589">
        <v>42675</v>
      </c>
      <c r="F2788" s="589">
        <v>42686</v>
      </c>
      <c r="G2788" s="590">
        <f t="shared" ca="1" si="8400"/>
        <v>0</v>
      </c>
      <c r="H2788" s="591" t="s">
        <v>74</v>
      </c>
      <c r="I2788" s="591" t="s">
        <v>151</v>
      </c>
      <c r="J2788" s="591" t="s">
        <v>3857</v>
      </c>
      <c r="K2788" s="592" t="str">
        <f t="shared" ca="1" si="8401"/>
        <v>Completed</v>
      </c>
      <c r="L2788" s="587" t="s">
        <v>305</v>
      </c>
      <c r="M2788" s="587" t="s">
        <v>58</v>
      </c>
      <c r="N2788" s="587" t="s">
        <v>306</v>
      </c>
      <c r="O2788" s="587" t="s">
        <v>60</v>
      </c>
      <c r="P2788" s="587" t="s">
        <v>61</v>
      </c>
      <c r="Q2788" s="587" t="s">
        <v>62</v>
      </c>
      <c r="R2788" s="593">
        <v>4</v>
      </c>
      <c r="S2788" s="593">
        <v>12</v>
      </c>
      <c r="T2788" s="594">
        <v>149446</v>
      </c>
      <c r="U2788" s="594">
        <v>149446</v>
      </c>
      <c r="V2788" s="592">
        <f t="shared" si="8402"/>
        <v>0</v>
      </c>
      <c r="W2788" s="592">
        <f t="shared" si="8403"/>
        <v>149446</v>
      </c>
      <c r="X2788" s="594"/>
      <c r="Y2788" s="595">
        <f t="shared" si="8404"/>
        <v>0</v>
      </c>
      <c r="Z2788" s="596" t="e">
        <f t="shared" si="8405"/>
        <v>#DIV/0!</v>
      </c>
      <c r="AA2788" s="597">
        <f t="shared" si="8406"/>
        <v>597.78399999999999</v>
      </c>
      <c r="AB2788" s="598">
        <f t="shared" si="8407"/>
        <v>597.78399999999999</v>
      </c>
      <c r="AC2788" s="597">
        <f t="shared" si="8408"/>
        <v>0</v>
      </c>
      <c r="AD2788" s="597">
        <f t="shared" si="8409"/>
        <v>1793.3519999999999</v>
      </c>
      <c r="AE2788" s="597">
        <f>IF((SUMIF($J$7:$J$1048576,J2788,$U$7:$U$1048576))&gt;(SUMIF($J$7:$J$1048576,J2788,$T$7:$T$1048576)),AD2788,(IF(O2788="cpv",(U2788*S2788),(U2788*S2788/1000))))</f>
        <v>1793.3520000000001</v>
      </c>
      <c r="AF2788" s="596">
        <f t="shared" si="8410"/>
        <v>0</v>
      </c>
      <c r="AG2788" s="596">
        <v>0</v>
      </c>
      <c r="AH2788" s="596">
        <f t="shared" si="8411"/>
        <v>1195.5680000000002</v>
      </c>
      <c r="AI2788" s="658">
        <f t="shared" si="8412"/>
        <v>0.66666666666666674</v>
      </c>
      <c r="AK2788"/>
    </row>
    <row r="2789" spans="1:37" ht="15.75" hidden="1" thickBot="1" x14ac:dyDescent="0.3">
      <c r="A2789" s="633" t="s">
        <v>3853</v>
      </c>
      <c r="B2789" s="629">
        <v>2016</v>
      </c>
      <c r="C2789" s="629">
        <v>11</v>
      </c>
      <c r="D2789" s="630" t="s">
        <v>2960</v>
      </c>
      <c r="E2789" s="631">
        <v>42675</v>
      </c>
      <c r="F2789" s="631">
        <v>42686</v>
      </c>
      <c r="G2789" s="632">
        <f t="shared" ca="1" si="8400"/>
        <v>0</v>
      </c>
      <c r="H2789" s="633" t="s">
        <v>74</v>
      </c>
      <c r="I2789" s="633" t="s">
        <v>151</v>
      </c>
      <c r="J2789" s="633" t="s">
        <v>3857</v>
      </c>
      <c r="K2789" s="634" t="str">
        <f t="shared" ca="1" si="8401"/>
        <v>Completed</v>
      </c>
      <c r="L2789" s="629" t="s">
        <v>3859</v>
      </c>
      <c r="M2789" s="629" t="s">
        <v>58</v>
      </c>
      <c r="N2789" s="629" t="s">
        <v>306</v>
      </c>
      <c r="O2789" s="629" t="s">
        <v>60</v>
      </c>
      <c r="P2789" s="629" t="s">
        <v>61</v>
      </c>
      <c r="Q2789" s="629" t="s">
        <v>62</v>
      </c>
      <c r="R2789" s="635">
        <v>3.5</v>
      </c>
      <c r="S2789" s="635">
        <v>12</v>
      </c>
      <c r="T2789" s="636">
        <v>279200</v>
      </c>
      <c r="U2789" s="636">
        <v>279200</v>
      </c>
      <c r="V2789" s="634">
        <f t="shared" si="8402"/>
        <v>0</v>
      </c>
      <c r="W2789" s="634">
        <f t="shared" si="8403"/>
        <v>279200</v>
      </c>
      <c r="X2789" s="636"/>
      <c r="Y2789" s="637">
        <f t="shared" si="8404"/>
        <v>0</v>
      </c>
      <c r="Z2789" s="638" t="e">
        <f t="shared" si="8405"/>
        <v>#DIV/0!</v>
      </c>
      <c r="AA2789" s="639">
        <f t="shared" si="8406"/>
        <v>977.19999999999993</v>
      </c>
      <c r="AB2789" s="640">
        <f t="shared" si="8407"/>
        <v>977.19999999999993</v>
      </c>
      <c r="AC2789" s="639">
        <f t="shared" si="8408"/>
        <v>0</v>
      </c>
      <c r="AD2789" s="639">
        <f t="shared" si="8409"/>
        <v>3350.3999999999996</v>
      </c>
      <c r="AE2789" s="639">
        <v>2191.5839999999998</v>
      </c>
      <c r="AF2789" s="638">
        <f t="shared" si="8410"/>
        <v>-1158.8159999999998</v>
      </c>
      <c r="AG2789" s="638">
        <v>0</v>
      </c>
      <c r="AH2789" s="638">
        <f t="shared" si="8411"/>
        <v>1214.384</v>
      </c>
      <c r="AI2789" s="659">
        <f t="shared" si="8412"/>
        <v>0.55411245929884512</v>
      </c>
      <c r="AK2789"/>
    </row>
    <row r="2790" spans="1:37" hidden="1" x14ac:dyDescent="0.25">
      <c r="A2790" s="605" t="s">
        <v>3854</v>
      </c>
      <c r="B2790" s="601">
        <v>2016</v>
      </c>
      <c r="C2790" s="601">
        <v>11</v>
      </c>
      <c r="D2790" s="602" t="s">
        <v>2960</v>
      </c>
      <c r="E2790" s="603">
        <v>42675</v>
      </c>
      <c r="F2790" s="603">
        <v>42686</v>
      </c>
      <c r="G2790" s="604">
        <f t="shared" ca="1" si="8400"/>
        <v>0</v>
      </c>
      <c r="H2790" s="605" t="s">
        <v>74</v>
      </c>
      <c r="I2790" s="605" t="s">
        <v>151</v>
      </c>
      <c r="J2790" s="605" t="s">
        <v>3858</v>
      </c>
      <c r="K2790" s="606" t="str">
        <f t="shared" ca="1" si="8401"/>
        <v>Completed</v>
      </c>
      <c r="L2790" s="601" t="s">
        <v>315</v>
      </c>
      <c r="M2790" s="601" t="s">
        <v>58</v>
      </c>
      <c r="N2790" s="601" t="s">
        <v>59</v>
      </c>
      <c r="O2790" s="601" t="s">
        <v>60</v>
      </c>
      <c r="P2790" s="601" t="s">
        <v>61</v>
      </c>
      <c r="Q2790" s="601" t="s">
        <v>62</v>
      </c>
      <c r="R2790" s="607">
        <v>0.17</v>
      </c>
      <c r="S2790" s="607">
        <v>3</v>
      </c>
      <c r="T2790" s="608">
        <v>421833</v>
      </c>
      <c r="U2790" s="608">
        <v>421833</v>
      </c>
      <c r="V2790" s="606">
        <f t="shared" si="8402"/>
        <v>0</v>
      </c>
      <c r="W2790" s="606">
        <f t="shared" si="8403"/>
        <v>421833</v>
      </c>
      <c r="X2790" s="608"/>
      <c r="Y2790" s="609">
        <f t="shared" si="8404"/>
        <v>0</v>
      </c>
      <c r="Z2790" s="610" t="e">
        <f t="shared" si="8405"/>
        <v>#DIV/0!</v>
      </c>
      <c r="AA2790" s="611">
        <f t="shared" si="8406"/>
        <v>71.711610000000007</v>
      </c>
      <c r="AB2790" s="612">
        <f t="shared" si="8407"/>
        <v>71.711610000000007</v>
      </c>
      <c r="AC2790" s="611">
        <f t="shared" si="8408"/>
        <v>0</v>
      </c>
      <c r="AD2790" s="611">
        <f t="shared" si="8409"/>
        <v>1265.499</v>
      </c>
      <c r="AE2790" s="611">
        <f>IF((SUMIF($J$7:$J$1048576,J2790,$U$7:$U$1048576))&gt;(SUMIF($J$7:$J$1048576,J2790,$T$7:$T$1048576)),AD2790,(IF(O2790="cpv",(U2790*S2790),(U2790*S2790/1000))))</f>
        <v>1265.499</v>
      </c>
      <c r="AF2790" s="610">
        <f t="shared" si="8410"/>
        <v>0</v>
      </c>
      <c r="AG2790" s="610">
        <v>0</v>
      </c>
      <c r="AH2790" s="610">
        <f t="shared" si="8411"/>
        <v>1193.78739</v>
      </c>
      <c r="AI2790" s="656">
        <f t="shared" si="8412"/>
        <v>0.94333333333333325</v>
      </c>
      <c r="AK2790"/>
    </row>
    <row r="2791" spans="1:37" hidden="1" x14ac:dyDescent="0.25">
      <c r="A2791" s="605" t="s">
        <v>3855</v>
      </c>
      <c r="B2791" s="601">
        <v>2016</v>
      </c>
      <c r="C2791" s="601">
        <v>11</v>
      </c>
      <c r="D2791" s="602" t="s">
        <v>2960</v>
      </c>
      <c r="E2791" s="603">
        <v>42675</v>
      </c>
      <c r="F2791" s="603">
        <v>42686</v>
      </c>
      <c r="G2791" s="604">
        <f t="shared" ca="1" si="8400"/>
        <v>0</v>
      </c>
      <c r="H2791" s="605" t="s">
        <v>74</v>
      </c>
      <c r="I2791" s="605" t="s">
        <v>151</v>
      </c>
      <c r="J2791" s="605" t="s">
        <v>3858</v>
      </c>
      <c r="K2791" s="606" t="str">
        <f t="shared" ca="1" si="8401"/>
        <v>Completed</v>
      </c>
      <c r="L2791" s="601" t="s">
        <v>1371</v>
      </c>
      <c r="M2791" s="601" t="s">
        <v>58</v>
      </c>
      <c r="N2791" s="601" t="s">
        <v>59</v>
      </c>
      <c r="O2791" s="601" t="s">
        <v>60</v>
      </c>
      <c r="P2791" s="601" t="s">
        <v>61</v>
      </c>
      <c r="Q2791" s="601" t="s">
        <v>62</v>
      </c>
      <c r="R2791" s="607">
        <v>1</v>
      </c>
      <c r="S2791" s="607">
        <v>3</v>
      </c>
      <c r="T2791" s="608">
        <v>783109</v>
      </c>
      <c r="U2791" s="608">
        <v>783109</v>
      </c>
      <c r="V2791" s="606">
        <f t="shared" si="8402"/>
        <v>0</v>
      </c>
      <c r="W2791" s="606">
        <f t="shared" si="8403"/>
        <v>783109</v>
      </c>
      <c r="X2791" s="608"/>
      <c r="Y2791" s="609">
        <f t="shared" si="8404"/>
        <v>0</v>
      </c>
      <c r="Z2791" s="610" t="e">
        <f t="shared" si="8405"/>
        <v>#DIV/0!</v>
      </c>
      <c r="AA2791" s="611">
        <f t="shared" si="8406"/>
        <v>783.10900000000004</v>
      </c>
      <c r="AB2791" s="612">
        <v>269.25</v>
      </c>
      <c r="AC2791" s="611">
        <f t="shared" si="8408"/>
        <v>-513.85900000000004</v>
      </c>
      <c r="AD2791" s="611">
        <f t="shared" si="8409"/>
        <v>2349.3270000000002</v>
      </c>
      <c r="AE2791" s="611">
        <f>IF((SUMIF($J$7:$J$1048576,J2791,$U$7:$U$1048576))&gt;(SUMIF($J$7:$J$1048576,J2791,$T$7:$T$1048576)),AD2791,(IF(O2791="cpv",(U2791*S2791),(U2791*S2791/1000))))</f>
        <v>2349.3270000000002</v>
      </c>
      <c r="AF2791" s="610">
        <f t="shared" si="8410"/>
        <v>0</v>
      </c>
      <c r="AG2791" s="610">
        <v>0</v>
      </c>
      <c r="AH2791" s="610">
        <f t="shared" si="8411"/>
        <v>2080.0770000000002</v>
      </c>
      <c r="AI2791" s="656">
        <f t="shared" si="8412"/>
        <v>0.88539271033789679</v>
      </c>
      <c r="AK2791"/>
    </row>
    <row r="2792" spans="1:37" hidden="1" x14ac:dyDescent="0.25">
      <c r="A2792" s="619" t="s">
        <v>3856</v>
      </c>
      <c r="B2792" s="615">
        <v>2016</v>
      </c>
      <c r="C2792" s="615">
        <v>11</v>
      </c>
      <c r="D2792" s="616" t="s">
        <v>2960</v>
      </c>
      <c r="E2792" s="617">
        <v>42675</v>
      </c>
      <c r="F2792" s="617">
        <v>42686</v>
      </c>
      <c r="G2792" s="618">
        <f t="shared" ca="1" si="8400"/>
        <v>0</v>
      </c>
      <c r="H2792" s="619" t="s">
        <v>74</v>
      </c>
      <c r="I2792" s="619" t="s">
        <v>151</v>
      </c>
      <c r="J2792" s="619" t="s">
        <v>3858</v>
      </c>
      <c r="K2792" s="620" t="str">
        <f t="shared" ca="1" si="8401"/>
        <v>Completed</v>
      </c>
      <c r="L2792" s="615" t="s">
        <v>57</v>
      </c>
      <c r="M2792" s="615" t="s">
        <v>58</v>
      </c>
      <c r="N2792" s="615" t="s">
        <v>59</v>
      </c>
      <c r="O2792" s="615" t="s">
        <v>60</v>
      </c>
      <c r="P2792" s="615" t="s">
        <v>61</v>
      </c>
      <c r="Q2792" s="615" t="s">
        <v>62</v>
      </c>
      <c r="R2792" s="621">
        <v>0.5</v>
      </c>
      <c r="S2792" s="621">
        <v>3</v>
      </c>
      <c r="T2792" s="622">
        <v>1445390</v>
      </c>
      <c r="U2792" s="622">
        <v>1445390</v>
      </c>
      <c r="V2792" s="620">
        <f t="shared" si="8402"/>
        <v>0</v>
      </c>
      <c r="W2792" s="620">
        <f t="shared" si="8403"/>
        <v>1445390</v>
      </c>
      <c r="X2792" s="622"/>
      <c r="Y2792" s="623">
        <f t="shared" si="8404"/>
        <v>0</v>
      </c>
      <c r="Z2792" s="624" t="e">
        <f t="shared" si="8405"/>
        <v>#DIV/0!</v>
      </c>
      <c r="AA2792" s="625">
        <f t="shared" si="8406"/>
        <v>722.69500000000005</v>
      </c>
      <c r="AB2792" s="626">
        <f t="shared" si="8407"/>
        <v>722.69500000000005</v>
      </c>
      <c r="AC2792" s="625">
        <f t="shared" si="8408"/>
        <v>0</v>
      </c>
      <c r="AD2792" s="625">
        <f t="shared" si="8409"/>
        <v>4336.17</v>
      </c>
      <c r="AE2792" s="625">
        <v>1297.9049999999997</v>
      </c>
      <c r="AF2792" s="624">
        <f t="shared" si="8410"/>
        <v>-3038.2650000000003</v>
      </c>
      <c r="AG2792" s="624">
        <v>0</v>
      </c>
      <c r="AH2792" s="624">
        <f t="shared" si="8411"/>
        <v>575.2099999999997</v>
      </c>
      <c r="AI2792" s="657">
        <f t="shared" si="8412"/>
        <v>0.44318343792496356</v>
      </c>
      <c r="AK2792"/>
    </row>
    <row r="2793" spans="1:37" hidden="1" x14ac:dyDescent="0.25">
      <c r="A2793" s="591" t="s">
        <v>4312</v>
      </c>
      <c r="B2793" s="587">
        <v>2016</v>
      </c>
      <c r="C2793" s="587">
        <v>11</v>
      </c>
      <c r="D2793" s="588" t="s">
        <v>2960</v>
      </c>
      <c r="E2793" s="589">
        <v>42675</v>
      </c>
      <c r="F2793" s="589">
        <v>42722</v>
      </c>
      <c r="G2793" s="590">
        <f t="shared" ca="1" si="8400"/>
        <v>0</v>
      </c>
      <c r="H2793" s="591" t="s">
        <v>54</v>
      </c>
      <c r="I2793" s="591" t="s">
        <v>4313</v>
      </c>
      <c r="J2793" s="591" t="s">
        <v>4313</v>
      </c>
      <c r="K2793" s="592" t="str">
        <f t="shared" ca="1" si="8401"/>
        <v>Completed</v>
      </c>
      <c r="L2793" s="587" t="s">
        <v>4480</v>
      </c>
      <c r="M2793" s="587" t="s">
        <v>58</v>
      </c>
      <c r="N2793" s="587" t="s">
        <v>59</v>
      </c>
      <c r="O2793" s="587" t="s">
        <v>60</v>
      </c>
      <c r="P2793" s="587" t="s">
        <v>61</v>
      </c>
      <c r="Q2793" s="587" t="s">
        <v>62</v>
      </c>
      <c r="R2793" s="593">
        <v>0</v>
      </c>
      <c r="S2793" s="593">
        <v>2</v>
      </c>
      <c r="T2793" s="594">
        <v>0</v>
      </c>
      <c r="U2793" s="594">
        <v>0</v>
      </c>
      <c r="V2793" s="592">
        <f t="shared" si="8402"/>
        <v>0</v>
      </c>
      <c r="W2793" s="592">
        <f t="shared" si="8403"/>
        <v>0</v>
      </c>
      <c r="X2793" s="594"/>
      <c r="Y2793" s="595" t="e">
        <f t="shared" si="8404"/>
        <v>#DIV/0!</v>
      </c>
      <c r="Z2793" s="596" t="e">
        <f t="shared" si="8405"/>
        <v>#DIV/0!</v>
      </c>
      <c r="AA2793" s="597">
        <f t="shared" si="8406"/>
        <v>0</v>
      </c>
      <c r="AB2793" s="598">
        <v>12838.960841353988</v>
      </c>
      <c r="AC2793" s="597">
        <f t="shared" si="8408"/>
        <v>12838.960841353988</v>
      </c>
      <c r="AD2793" s="597">
        <f t="shared" si="8409"/>
        <v>0</v>
      </c>
      <c r="AE2793" s="597">
        <f>IF((SUMIF($J$7:$J$1048576,J2793,$U$7:$U$1048576))&gt;(SUMIF($J$7:$J$1048576,J2793,$T$7:$T$1048576)),AD2793,(IF(O2793="cpv",(U2793*S2793),(U2793*S2793/1000))))</f>
        <v>0</v>
      </c>
      <c r="AF2793" s="596">
        <f t="shared" si="8410"/>
        <v>0</v>
      </c>
      <c r="AG2793" s="596">
        <v>0</v>
      </c>
      <c r="AH2793" s="596">
        <f t="shared" si="8411"/>
        <v>-12838.960841353988</v>
      </c>
      <c r="AI2793" s="658" t="e">
        <f t="shared" si="8412"/>
        <v>#DIV/0!</v>
      </c>
      <c r="AK2793"/>
    </row>
    <row r="2794" spans="1:37" hidden="1" x14ac:dyDescent="0.25">
      <c r="A2794" s="605" t="s">
        <v>4312</v>
      </c>
      <c r="B2794" s="601">
        <v>2016</v>
      </c>
      <c r="C2794" s="601">
        <v>11</v>
      </c>
      <c r="D2794" s="602" t="s">
        <v>2960</v>
      </c>
      <c r="E2794" s="603">
        <v>42675</v>
      </c>
      <c r="F2794" s="603">
        <v>42722</v>
      </c>
      <c r="G2794" s="604">
        <f t="shared" ca="1" si="8400"/>
        <v>0</v>
      </c>
      <c r="H2794" s="605" t="s">
        <v>74</v>
      </c>
      <c r="I2794" s="605" t="s">
        <v>4313</v>
      </c>
      <c r="J2794" s="605" t="s">
        <v>4313</v>
      </c>
      <c r="K2794" s="606" t="str">
        <f t="shared" ca="1" si="8401"/>
        <v>Completed</v>
      </c>
      <c r="L2794" s="601" t="s">
        <v>4480</v>
      </c>
      <c r="M2794" s="601" t="s">
        <v>58</v>
      </c>
      <c r="N2794" s="601" t="s">
        <v>59</v>
      </c>
      <c r="O2794" s="601" t="s">
        <v>60</v>
      </c>
      <c r="P2794" s="601" t="s">
        <v>61</v>
      </c>
      <c r="Q2794" s="601" t="s">
        <v>62</v>
      </c>
      <c r="R2794" s="607">
        <v>0</v>
      </c>
      <c r="S2794" s="607">
        <v>3</v>
      </c>
      <c r="T2794" s="608">
        <v>0</v>
      </c>
      <c r="U2794" s="608">
        <v>0</v>
      </c>
      <c r="V2794" s="606">
        <v>0</v>
      </c>
      <c r="W2794" s="606">
        <v>0</v>
      </c>
      <c r="X2794" s="608"/>
      <c r="Y2794" s="609" t="e">
        <f t="shared" si="8404"/>
        <v>#DIV/0!</v>
      </c>
      <c r="Z2794" s="610" t="e">
        <f t="shared" si="8405"/>
        <v>#DIV/0!</v>
      </c>
      <c r="AA2794" s="611">
        <f t="shared" si="8406"/>
        <v>0</v>
      </c>
      <c r="AB2794" s="664">
        <v>23026.546660725489</v>
      </c>
      <c r="AC2794" s="611">
        <f t="shared" si="8408"/>
        <v>23026.546660725489</v>
      </c>
      <c r="AD2794" s="611">
        <f t="shared" si="8409"/>
        <v>0</v>
      </c>
      <c r="AE2794" s="665">
        <f>IF((SUMIF($J$7:$J$1048576,J2794,$U$7:$U$1048576))&gt;(SUMIF($J$7:$J$1048576,J2794,$T$7:$T$1048576)),AD2794,(IF(O2794="cpv",(U2794*S2794),(U2794*S2794/1000))))</f>
        <v>0</v>
      </c>
      <c r="AF2794" s="610">
        <f t="shared" si="8410"/>
        <v>0</v>
      </c>
      <c r="AG2794" s="610">
        <v>0</v>
      </c>
      <c r="AH2794" s="610">
        <f t="shared" si="8411"/>
        <v>-23026.546660725489</v>
      </c>
      <c r="AI2794" s="656" t="e">
        <f t="shared" si="8412"/>
        <v>#DIV/0!</v>
      </c>
      <c r="AK2794"/>
    </row>
    <row r="2795" spans="1:37" hidden="1" x14ac:dyDescent="0.25">
      <c r="A2795" s="600" t="s">
        <v>4312</v>
      </c>
      <c r="B2795" s="601">
        <v>2016</v>
      </c>
      <c r="C2795" s="601">
        <v>11</v>
      </c>
      <c r="D2795" s="602" t="s">
        <v>2960</v>
      </c>
      <c r="E2795" s="603">
        <v>42675</v>
      </c>
      <c r="F2795" s="603">
        <v>42686</v>
      </c>
      <c r="G2795" s="604">
        <f t="shared" ca="1" si="8400"/>
        <v>0</v>
      </c>
      <c r="H2795" s="605" t="s">
        <v>84</v>
      </c>
      <c r="I2795" s="605" t="s">
        <v>4313</v>
      </c>
      <c r="J2795" s="605" t="s">
        <v>4313</v>
      </c>
      <c r="K2795" s="606" t="str">
        <f t="shared" ca="1" si="8401"/>
        <v>Completed</v>
      </c>
      <c r="L2795" s="601" t="s">
        <v>4480</v>
      </c>
      <c r="M2795" s="601" t="s">
        <v>58</v>
      </c>
      <c r="N2795" s="601" t="s">
        <v>59</v>
      </c>
      <c r="O2795" s="601" t="s">
        <v>60</v>
      </c>
      <c r="P2795" s="601" t="s">
        <v>61</v>
      </c>
      <c r="Q2795" s="601" t="s">
        <v>62</v>
      </c>
      <c r="R2795" s="607">
        <v>0</v>
      </c>
      <c r="S2795" s="607">
        <v>3</v>
      </c>
      <c r="T2795" s="608">
        <v>0</v>
      </c>
      <c r="U2795" s="608">
        <v>0</v>
      </c>
      <c r="V2795" s="606">
        <f t="shared" ref="V2795:V2801" si="8433">IF(U2795&gt;T2795,0,T2795-U2795)</f>
        <v>0</v>
      </c>
      <c r="W2795" s="606">
        <f t="shared" ref="W2795:W2801" si="8434">IF(U2795&gt;T2795,T2795,U2795)</f>
        <v>0</v>
      </c>
      <c r="X2795" s="608"/>
      <c r="Y2795" s="609" t="e">
        <f t="shared" si="8404"/>
        <v>#DIV/0!</v>
      </c>
      <c r="Z2795" s="610" t="e">
        <f t="shared" si="8405"/>
        <v>#DIV/0!</v>
      </c>
      <c r="AA2795" s="611">
        <f t="shared" si="8406"/>
        <v>0</v>
      </c>
      <c r="AB2795" s="612">
        <v>9947.1165403797622</v>
      </c>
      <c r="AC2795" s="611">
        <f t="shared" si="8408"/>
        <v>9947.1165403797622</v>
      </c>
      <c r="AD2795" s="611">
        <f t="shared" si="8409"/>
        <v>0</v>
      </c>
      <c r="AE2795" s="611">
        <f>IF((SUMIF($J$7:$J$1048576,J2795,$U$7:$U$1048576))&gt;(SUMIF($J$7:$J$1048576,J2795,$T$7:$T$1048576)),AD2795,(IF(O2795="cpv",(U2795*S2795),(U2795*S2795/1000))))</f>
        <v>0</v>
      </c>
      <c r="AF2795" s="610">
        <f t="shared" si="8410"/>
        <v>0</v>
      </c>
      <c r="AG2795" s="610">
        <v>0</v>
      </c>
      <c r="AH2795" s="610">
        <f t="shared" si="8411"/>
        <v>-9947.1165403797622</v>
      </c>
      <c r="AI2795" s="613" t="e">
        <f t="shared" si="8412"/>
        <v>#DIV/0!</v>
      </c>
      <c r="AK2795"/>
    </row>
    <row r="2796" spans="1:37" ht="15.75" hidden="1" thickBot="1" x14ac:dyDescent="0.3">
      <c r="A2796" s="628" t="s">
        <v>4312</v>
      </c>
      <c r="B2796" s="629">
        <v>2016</v>
      </c>
      <c r="C2796" s="629">
        <v>11</v>
      </c>
      <c r="D2796" s="630" t="s">
        <v>2960</v>
      </c>
      <c r="E2796" s="631">
        <v>42675</v>
      </c>
      <c r="F2796" s="631">
        <v>42686</v>
      </c>
      <c r="G2796" s="632">
        <f t="shared" ca="1" si="8400"/>
        <v>0</v>
      </c>
      <c r="H2796" s="633" t="s">
        <v>95</v>
      </c>
      <c r="I2796" s="633" t="s">
        <v>4313</v>
      </c>
      <c r="J2796" s="633" t="s">
        <v>4313</v>
      </c>
      <c r="K2796" s="634" t="str">
        <f t="shared" ca="1" si="8401"/>
        <v>Completed</v>
      </c>
      <c r="L2796" s="629" t="s">
        <v>4480</v>
      </c>
      <c r="M2796" s="629" t="s">
        <v>58</v>
      </c>
      <c r="N2796" s="629" t="s">
        <v>59</v>
      </c>
      <c r="O2796" s="629" t="s">
        <v>60</v>
      </c>
      <c r="P2796" s="629" t="s">
        <v>61</v>
      </c>
      <c r="Q2796" s="629" t="s">
        <v>62</v>
      </c>
      <c r="R2796" s="635">
        <v>0</v>
      </c>
      <c r="S2796" s="635">
        <v>3</v>
      </c>
      <c r="T2796" s="636">
        <v>0</v>
      </c>
      <c r="U2796" s="636">
        <v>0</v>
      </c>
      <c r="V2796" s="634">
        <f t="shared" si="8433"/>
        <v>0</v>
      </c>
      <c r="W2796" s="634">
        <f t="shared" si="8434"/>
        <v>0</v>
      </c>
      <c r="X2796" s="636"/>
      <c r="Y2796" s="637" t="e">
        <f t="shared" si="8404"/>
        <v>#DIV/0!</v>
      </c>
      <c r="Z2796" s="638" t="e">
        <f t="shared" si="8405"/>
        <v>#DIV/0!</v>
      </c>
      <c r="AA2796" s="639">
        <f t="shared" si="8406"/>
        <v>0</v>
      </c>
      <c r="AB2796" s="640">
        <v>4187.3759575407703</v>
      </c>
      <c r="AC2796" s="639">
        <f t="shared" si="8408"/>
        <v>4187.3759575407703</v>
      </c>
      <c r="AD2796" s="639">
        <f t="shared" si="8409"/>
        <v>0</v>
      </c>
      <c r="AE2796" s="639">
        <v>0</v>
      </c>
      <c r="AF2796" s="638">
        <f t="shared" si="8410"/>
        <v>0</v>
      </c>
      <c r="AG2796" s="638">
        <v>0</v>
      </c>
      <c r="AH2796" s="638">
        <f t="shared" si="8411"/>
        <v>-4187.3759575407703</v>
      </c>
      <c r="AI2796" s="641" t="e">
        <f t="shared" si="8412"/>
        <v>#DIV/0!</v>
      </c>
      <c r="AK2796"/>
    </row>
    <row r="2797" spans="1:37" hidden="1" x14ac:dyDescent="0.25">
      <c r="A2797" s="115" t="s">
        <v>3860</v>
      </c>
      <c r="B2797" s="111">
        <v>2016</v>
      </c>
      <c r="C2797" s="111">
        <v>12</v>
      </c>
      <c r="D2797" s="112" t="s">
        <v>2960</v>
      </c>
      <c r="E2797" s="113">
        <v>42705</v>
      </c>
      <c r="F2797" s="113">
        <v>42714</v>
      </c>
      <c r="G2797" s="114">
        <f t="shared" ca="1" si="8400"/>
        <v>0</v>
      </c>
      <c r="H2797" s="115" t="s">
        <v>84</v>
      </c>
      <c r="I2797" s="115" t="s">
        <v>170</v>
      </c>
      <c r="J2797" s="115" t="s">
        <v>3864</v>
      </c>
      <c r="K2797" s="116" t="str">
        <f t="shared" ca="1" si="8401"/>
        <v>Completed</v>
      </c>
      <c r="L2797" s="111" t="s">
        <v>82</v>
      </c>
      <c r="M2797" s="111" t="s">
        <v>58</v>
      </c>
      <c r="N2797" s="111" t="s">
        <v>78</v>
      </c>
      <c r="O2797" s="111" t="s">
        <v>60</v>
      </c>
      <c r="P2797" s="111" t="s">
        <v>79</v>
      </c>
      <c r="Q2797" s="111" t="s">
        <v>79</v>
      </c>
      <c r="R2797" s="117">
        <v>0.5</v>
      </c>
      <c r="S2797" s="117">
        <v>2.5</v>
      </c>
      <c r="T2797" s="118">
        <v>500000</v>
      </c>
      <c r="U2797" s="118">
        <v>390733</v>
      </c>
      <c r="V2797" s="116">
        <f t="shared" si="8433"/>
        <v>109267</v>
      </c>
      <c r="W2797" s="116">
        <f t="shared" si="8434"/>
        <v>390733</v>
      </c>
      <c r="X2797" s="118"/>
      <c r="Y2797" s="119">
        <f t="shared" si="8404"/>
        <v>0</v>
      </c>
      <c r="Z2797" s="120" t="e">
        <f t="shared" si="8405"/>
        <v>#DIV/0!</v>
      </c>
      <c r="AA2797" s="121">
        <f t="shared" si="8406"/>
        <v>250</v>
      </c>
      <c r="AB2797" s="122">
        <f t="shared" ref="AB2797:AB2799" si="8435">IF(O2797="cpv",(IF(V2797&gt;0,U2797*R2797,AA2797)),(IF(V2797&gt;0,U2797/1000*R2797,AA2797)))</f>
        <v>195.3665</v>
      </c>
      <c r="AC2797" s="121">
        <f t="shared" si="8408"/>
        <v>-54.633499999999998</v>
      </c>
      <c r="AD2797" s="123">
        <f t="shared" si="8409"/>
        <v>1250</v>
      </c>
      <c r="AE2797" s="293">
        <f>IF((SUMIF($J$7:$J$1048576,J2797,$U$7:$U$1048576))&gt;(SUMIF($J$7:$J$1048576,J2797,$T$7:$T$1048576)),AD2797,(IF(O2797="cpv",(U2797*S2797),(U2797*S2797/1000))))</f>
        <v>976.83249999999998</v>
      </c>
      <c r="AF2797" s="124">
        <f t="shared" si="8410"/>
        <v>-273.16750000000002</v>
      </c>
      <c r="AG2797" s="124">
        <v>0</v>
      </c>
      <c r="AH2797" s="124">
        <f t="shared" si="8411"/>
        <v>781.46600000000001</v>
      </c>
      <c r="AI2797" s="125">
        <f t="shared" si="8412"/>
        <v>0.8</v>
      </c>
      <c r="AK2797"/>
    </row>
    <row r="2798" spans="1:37" hidden="1" x14ac:dyDescent="0.25">
      <c r="A2798" s="96" t="s">
        <v>3861</v>
      </c>
      <c r="B2798" s="97">
        <v>2016</v>
      </c>
      <c r="C2798" s="97">
        <v>12</v>
      </c>
      <c r="D2798" s="98" t="s">
        <v>2960</v>
      </c>
      <c r="E2798" s="99">
        <v>42705</v>
      </c>
      <c r="F2798" s="99">
        <v>42714</v>
      </c>
      <c r="G2798" s="100">
        <f t="shared" ca="1" si="8400"/>
        <v>0</v>
      </c>
      <c r="H2798" s="96" t="s">
        <v>84</v>
      </c>
      <c r="I2798" s="96" t="s">
        <v>170</v>
      </c>
      <c r="J2798" s="96" t="s">
        <v>3864</v>
      </c>
      <c r="K2798" s="101" t="str">
        <f t="shared" ca="1" si="8401"/>
        <v>Completed</v>
      </c>
      <c r="L2798" s="97" t="s">
        <v>4480</v>
      </c>
      <c r="M2798" s="97" t="s">
        <v>58</v>
      </c>
      <c r="N2798" s="97" t="s">
        <v>286</v>
      </c>
      <c r="O2798" s="97" t="s">
        <v>60</v>
      </c>
      <c r="P2798" s="97" t="s">
        <v>61</v>
      </c>
      <c r="Q2798" s="97" t="s">
        <v>62</v>
      </c>
      <c r="R2798" s="102">
        <v>0.5</v>
      </c>
      <c r="S2798" s="102">
        <v>2.5</v>
      </c>
      <c r="T2798" s="103">
        <v>500000</v>
      </c>
      <c r="U2798" s="103">
        <v>602921</v>
      </c>
      <c r="V2798" s="101">
        <f t="shared" si="8433"/>
        <v>0</v>
      </c>
      <c r="W2798" s="101">
        <f t="shared" si="8434"/>
        <v>500000</v>
      </c>
      <c r="X2798" s="103"/>
      <c r="Y2798" s="104">
        <f t="shared" si="8404"/>
        <v>0</v>
      </c>
      <c r="Z2798" s="105" t="e">
        <f t="shared" si="8405"/>
        <v>#DIV/0!</v>
      </c>
      <c r="AA2798" s="106">
        <f t="shared" si="8406"/>
        <v>250</v>
      </c>
      <c r="AB2798" s="107">
        <v>0</v>
      </c>
      <c r="AC2798" s="106">
        <f t="shared" si="8408"/>
        <v>-250</v>
      </c>
      <c r="AD2798" s="108">
        <f t="shared" si="8409"/>
        <v>1250</v>
      </c>
      <c r="AE2798" s="298">
        <v>1142.2025000000006</v>
      </c>
      <c r="AF2798" s="109">
        <f t="shared" si="8410"/>
        <v>-107.79749999999945</v>
      </c>
      <c r="AG2798" s="109">
        <v>0</v>
      </c>
      <c r="AH2798" s="109">
        <f t="shared" si="8411"/>
        <v>1142.2025000000006</v>
      </c>
      <c r="AI2798" s="110">
        <f t="shared" si="8412"/>
        <v>1</v>
      </c>
      <c r="AK2798"/>
    </row>
    <row r="2799" spans="1:37" hidden="1" x14ac:dyDescent="0.25">
      <c r="A2799" s="96" t="s">
        <v>3862</v>
      </c>
      <c r="B2799" s="97">
        <v>2016</v>
      </c>
      <c r="C2799" s="97">
        <v>12</v>
      </c>
      <c r="D2799" s="98" t="s">
        <v>2960</v>
      </c>
      <c r="E2799" s="99">
        <v>42705</v>
      </c>
      <c r="F2799" s="99">
        <v>42714</v>
      </c>
      <c r="G2799" s="100">
        <f t="shared" ca="1" si="8400"/>
        <v>0</v>
      </c>
      <c r="H2799" s="96" t="s">
        <v>84</v>
      </c>
      <c r="I2799" s="96" t="s">
        <v>170</v>
      </c>
      <c r="J2799" s="96" t="s">
        <v>3864</v>
      </c>
      <c r="K2799" s="101" t="str">
        <f t="shared" ca="1" si="8401"/>
        <v>Completed</v>
      </c>
      <c r="L2799" s="97" t="s">
        <v>1773</v>
      </c>
      <c r="M2799" s="97" t="s">
        <v>58</v>
      </c>
      <c r="N2799" s="97" t="s">
        <v>286</v>
      </c>
      <c r="O2799" s="97" t="s">
        <v>60</v>
      </c>
      <c r="P2799" s="97" t="s">
        <v>61</v>
      </c>
      <c r="Q2799" s="97" t="s">
        <v>62</v>
      </c>
      <c r="R2799" s="102">
        <v>0.35</v>
      </c>
      <c r="S2799" s="102">
        <v>2.5</v>
      </c>
      <c r="T2799" s="103">
        <v>500000</v>
      </c>
      <c r="U2799" s="103">
        <v>439613</v>
      </c>
      <c r="V2799" s="101">
        <f t="shared" si="8433"/>
        <v>60387</v>
      </c>
      <c r="W2799" s="101">
        <f t="shared" si="8434"/>
        <v>439613</v>
      </c>
      <c r="X2799" s="103">
        <v>817</v>
      </c>
      <c r="Y2799" s="104">
        <f t="shared" si="8404"/>
        <v>1.8584527755093685E-3</v>
      </c>
      <c r="Z2799" s="105">
        <f t="shared" si="8405"/>
        <v>1.3452050183598532</v>
      </c>
      <c r="AA2799" s="106">
        <f t="shared" si="8406"/>
        <v>175</v>
      </c>
      <c r="AB2799" s="107">
        <f t="shared" si="8435"/>
        <v>153.86454999999998</v>
      </c>
      <c r="AC2799" s="106">
        <f t="shared" si="8408"/>
        <v>-21.13545000000002</v>
      </c>
      <c r="AD2799" s="108">
        <f t="shared" si="8409"/>
        <v>1250</v>
      </c>
      <c r="AE2799" s="298">
        <f>IF((SUMIF($J$7:$J$1048576,J2799,$U$7:$U$1048576))&gt;(SUMIF($J$7:$J$1048576,J2799,$T$7:$T$1048576)),AD2799,(IF(O2799="cpv",(U2799*S2799),(U2799*S2799/1000))))</f>
        <v>1099.0325</v>
      </c>
      <c r="AF2799" s="109">
        <f t="shared" si="8410"/>
        <v>-150.96749999999997</v>
      </c>
      <c r="AG2799" s="109">
        <v>0</v>
      </c>
      <c r="AH2799" s="109">
        <f t="shared" si="8411"/>
        <v>945.16795000000002</v>
      </c>
      <c r="AI2799" s="110">
        <f t="shared" si="8412"/>
        <v>0.86</v>
      </c>
      <c r="AK2799"/>
    </row>
    <row r="2800" spans="1:37" hidden="1" x14ac:dyDescent="0.25">
      <c r="A2800" s="96" t="s">
        <v>4481</v>
      </c>
      <c r="B2800" s="97">
        <v>2016</v>
      </c>
      <c r="C2800" s="97">
        <v>12</v>
      </c>
      <c r="D2800" s="98" t="s">
        <v>2960</v>
      </c>
      <c r="E2800" s="99">
        <v>42705</v>
      </c>
      <c r="F2800" s="99">
        <v>42714</v>
      </c>
      <c r="G2800" s="100">
        <f t="shared" ref="G2800" ca="1" si="8436">IF($N$1&gt;F2800,0,(F2800-$N$1))</f>
        <v>0</v>
      </c>
      <c r="H2800" s="96" t="s">
        <v>84</v>
      </c>
      <c r="I2800" s="96" t="s">
        <v>170</v>
      </c>
      <c r="J2800" s="96" t="s">
        <v>3864</v>
      </c>
      <c r="K2800" s="101" t="str">
        <f t="shared" ref="K2800" ca="1" si="8437">IF(F2800=0,$L$3,(IF(G2800=0,$L$1,$L$2)))</f>
        <v>Completed</v>
      </c>
      <c r="L2800" s="97" t="s">
        <v>1372</v>
      </c>
      <c r="M2800" s="97" t="s">
        <v>58</v>
      </c>
      <c r="N2800" s="97" t="s">
        <v>286</v>
      </c>
      <c r="O2800" s="97" t="s">
        <v>60</v>
      </c>
      <c r="P2800" s="97" t="s">
        <v>61</v>
      </c>
      <c r="Q2800" s="97" t="s">
        <v>62</v>
      </c>
      <c r="R2800" s="102">
        <v>1</v>
      </c>
      <c r="S2800" s="102">
        <v>2.5</v>
      </c>
      <c r="T2800" s="103"/>
      <c r="U2800" s="103"/>
      <c r="V2800" s="101">
        <f t="shared" ref="V2800" si="8438">IF(U2800&gt;T2800,0,T2800-U2800)</f>
        <v>0</v>
      </c>
      <c r="W2800" s="101">
        <f t="shared" ref="W2800" si="8439">IF(U2800&gt;T2800,T2800,U2800)</f>
        <v>0</v>
      </c>
      <c r="X2800" s="103"/>
      <c r="Y2800" s="104" t="e">
        <f t="shared" ref="Y2800" si="8440">X2800/U2800</f>
        <v>#DIV/0!</v>
      </c>
      <c r="Z2800" s="105" t="e">
        <f t="shared" ref="Z2800" si="8441">AE2800/X2800</f>
        <v>#DIV/0!</v>
      </c>
      <c r="AA2800" s="106">
        <f t="shared" ref="AA2800" si="8442">IF(O2800="cpv",(T2800*R2800),(T2800/1000*R2800))</f>
        <v>0</v>
      </c>
      <c r="AB2800" s="107">
        <v>330.53500000000003</v>
      </c>
      <c r="AC2800" s="106">
        <f t="shared" ref="AC2800" si="8443">AB2800-AA2800</f>
        <v>330.53500000000003</v>
      </c>
      <c r="AD2800" s="108">
        <f t="shared" ref="AD2800" si="8444">IF(O2800="cpv",(T2800*S2800),(T2800/1000*S2800))</f>
        <v>0</v>
      </c>
      <c r="AE2800" s="298">
        <f>IF((SUMIF($J$7:$J$1048576,J2800,$U$7:$U$1048576))&gt;(SUMIF($J$7:$J$1048576,J2800,$T$7:$T$1048576)),AD2800,(IF(O2800="cpv",(U2800*S2800),(U2800*S2800/1000))))</f>
        <v>0</v>
      </c>
      <c r="AF2800" s="109">
        <f t="shared" ref="AF2800" si="8445">AE2800-AD2800</f>
        <v>0</v>
      </c>
      <c r="AG2800" s="109">
        <v>0</v>
      </c>
      <c r="AH2800" s="109">
        <f t="shared" ref="AH2800" si="8446">AE2800-AB2800-AG2800</f>
        <v>-330.53500000000003</v>
      </c>
      <c r="AI2800" s="110" t="e">
        <f t="shared" ref="AI2800" si="8447">AH2800/AE2800</f>
        <v>#DIV/0!</v>
      </c>
      <c r="AK2800"/>
    </row>
    <row r="2801" spans="1:37" ht="15.75" hidden="1" thickBot="1" x14ac:dyDescent="0.3">
      <c r="A2801" s="156" t="s">
        <v>3863</v>
      </c>
      <c r="B2801" s="157">
        <v>2016</v>
      </c>
      <c r="C2801" s="157">
        <v>12</v>
      </c>
      <c r="D2801" s="342" t="s">
        <v>2960</v>
      </c>
      <c r="E2801" s="159">
        <v>42705</v>
      </c>
      <c r="F2801" s="159">
        <v>42714</v>
      </c>
      <c r="G2801" s="343">
        <f t="shared" ca="1" si="8400"/>
        <v>0</v>
      </c>
      <c r="H2801" s="156" t="s">
        <v>84</v>
      </c>
      <c r="I2801" s="156" t="s">
        <v>170</v>
      </c>
      <c r="J2801" s="156" t="s">
        <v>3864</v>
      </c>
      <c r="K2801" s="344" t="str">
        <f t="shared" ca="1" si="8401"/>
        <v>Completed</v>
      </c>
      <c r="L2801" s="157" t="s">
        <v>175</v>
      </c>
      <c r="M2801" s="157" t="s">
        <v>58</v>
      </c>
      <c r="N2801" s="157" t="s">
        <v>286</v>
      </c>
      <c r="O2801" s="157" t="s">
        <v>60</v>
      </c>
      <c r="P2801" s="157" t="s">
        <v>61</v>
      </c>
      <c r="Q2801" s="157" t="s">
        <v>62</v>
      </c>
      <c r="R2801" s="158">
        <v>1</v>
      </c>
      <c r="S2801" s="158">
        <v>2.5</v>
      </c>
      <c r="T2801" s="345">
        <v>500000</v>
      </c>
      <c r="U2801" s="345">
        <v>381238</v>
      </c>
      <c r="V2801" s="344">
        <f t="shared" si="8433"/>
        <v>118762</v>
      </c>
      <c r="W2801" s="344">
        <f t="shared" si="8434"/>
        <v>381238</v>
      </c>
      <c r="X2801" s="345">
        <v>58</v>
      </c>
      <c r="Y2801" s="346">
        <f t="shared" si="8404"/>
        <v>1.5213593608192258E-4</v>
      </c>
      <c r="Z2801" s="347">
        <f t="shared" si="8405"/>
        <v>16.432672413793103</v>
      </c>
      <c r="AA2801" s="348">
        <f t="shared" si="8406"/>
        <v>500</v>
      </c>
      <c r="AB2801" s="349">
        <v>200</v>
      </c>
      <c r="AC2801" s="348">
        <f t="shared" si="8408"/>
        <v>-300</v>
      </c>
      <c r="AD2801" s="350">
        <f t="shared" si="8409"/>
        <v>1250</v>
      </c>
      <c r="AE2801" s="351">
        <f>IF((SUMIF($J$7:$J$1048576,J2801,$U$7:$U$1048576))&gt;(SUMIF($J$7:$J$1048576,J2801,$T$7:$T$1048576)),AD2801,(IF(O2801="cpv",(U2801*S2801),(U2801*S2801/1000))))</f>
        <v>953.09500000000003</v>
      </c>
      <c r="AF2801" s="352">
        <f t="shared" si="8410"/>
        <v>-296.90499999999997</v>
      </c>
      <c r="AG2801" s="352">
        <v>0</v>
      </c>
      <c r="AH2801" s="352">
        <f t="shared" si="8411"/>
        <v>753.09500000000003</v>
      </c>
      <c r="AI2801" s="487">
        <f t="shared" si="8412"/>
        <v>0.79015732954217577</v>
      </c>
      <c r="AK2801"/>
    </row>
    <row r="2802" spans="1:37" hidden="1" x14ac:dyDescent="0.25">
      <c r="A2802" s="96" t="s">
        <v>3866</v>
      </c>
      <c r="B2802" s="97">
        <v>2016</v>
      </c>
      <c r="C2802" s="97">
        <v>12</v>
      </c>
      <c r="D2802" s="98" t="s">
        <v>2960</v>
      </c>
      <c r="E2802" s="99">
        <v>42705</v>
      </c>
      <c r="F2802" s="99">
        <v>42724</v>
      </c>
      <c r="G2802" s="100">
        <f t="shared" ref="G2802:G2831" ca="1" si="8448">IF($N$1&gt;F2802,0,(F2802-$N$1))</f>
        <v>0</v>
      </c>
      <c r="H2802" s="96" t="s">
        <v>84</v>
      </c>
      <c r="I2802" s="96" t="s">
        <v>170</v>
      </c>
      <c r="J2802" s="96" t="s">
        <v>3865</v>
      </c>
      <c r="K2802" s="101" t="str">
        <f t="shared" ref="K2802:K2831" ca="1" si="8449">IF(F2802=0,$L$3,(IF(G2802=0,$L$1,$L$2)))</f>
        <v>Completed</v>
      </c>
      <c r="L2802" s="97" t="s">
        <v>175</v>
      </c>
      <c r="M2802" s="97" t="s">
        <v>58</v>
      </c>
      <c r="N2802" s="97" t="s">
        <v>59</v>
      </c>
      <c r="O2802" s="97" t="s">
        <v>60</v>
      </c>
      <c r="P2802" s="97" t="s">
        <v>61</v>
      </c>
      <c r="Q2802" s="97" t="s">
        <v>62</v>
      </c>
      <c r="R2802" s="102">
        <v>1</v>
      </c>
      <c r="S2802" s="102">
        <v>2.5</v>
      </c>
      <c r="T2802" s="103">
        <v>2000000</v>
      </c>
      <c r="U2802" s="103">
        <v>2000000</v>
      </c>
      <c r="V2802" s="101">
        <f t="shared" ref="V2802:V2831" si="8450">IF(U2802&gt;T2802,0,T2802-U2802)</f>
        <v>0</v>
      </c>
      <c r="W2802" s="101">
        <f t="shared" ref="W2802:W2831" si="8451">IF(U2802&gt;T2802,T2802,U2802)</f>
        <v>2000000</v>
      </c>
      <c r="X2802" s="103"/>
      <c r="Y2802" s="104">
        <f t="shared" ref="Y2802:Y2831" si="8452">X2802/U2802</f>
        <v>0</v>
      </c>
      <c r="Z2802" s="105" t="e">
        <f t="shared" ref="Z2802:Z2831" si="8453">AE2802/X2802</f>
        <v>#DIV/0!</v>
      </c>
      <c r="AA2802" s="106">
        <f t="shared" ref="AA2802:AA2831" si="8454">IF(O2802="cpv",(T2802*R2802),(T2802/1000*R2802))</f>
        <v>2000</v>
      </c>
      <c r="AB2802" s="107">
        <v>2600</v>
      </c>
      <c r="AC2802" s="106">
        <f t="shared" ref="AC2802:AC2831" si="8455">AB2802-AA2802</f>
        <v>600</v>
      </c>
      <c r="AD2802" s="108">
        <f t="shared" ref="AD2802:AD2831" si="8456">IF(O2802="cpv",(T2802*S2802),(T2802/1000*S2802))</f>
        <v>5000</v>
      </c>
      <c r="AE2802" s="298">
        <v>8019.7824999999993</v>
      </c>
      <c r="AF2802" s="109">
        <f t="shared" ref="AF2802:AF2831" si="8457">AE2802-AD2802</f>
        <v>3019.7824999999993</v>
      </c>
      <c r="AG2802" s="109">
        <v>0</v>
      </c>
      <c r="AH2802" s="109">
        <f t="shared" ref="AH2802:AH2831" si="8458">AE2802-AB2802-AG2802</f>
        <v>5419.7824999999993</v>
      </c>
      <c r="AI2802" s="110">
        <f t="shared" ref="AI2802:AI2831" si="8459">AH2802/AE2802</f>
        <v>0.67580168165408472</v>
      </c>
      <c r="AK2802"/>
    </row>
    <row r="2803" spans="1:37" hidden="1" x14ac:dyDescent="0.25">
      <c r="A2803" s="96" t="s">
        <v>4482</v>
      </c>
      <c r="B2803" s="97">
        <v>2016</v>
      </c>
      <c r="C2803" s="97">
        <v>12</v>
      </c>
      <c r="D2803" s="98" t="s">
        <v>2960</v>
      </c>
      <c r="E2803" s="99">
        <v>42705</v>
      </c>
      <c r="F2803" s="99">
        <v>42724</v>
      </c>
      <c r="G2803" s="100">
        <f t="shared" ref="G2803" ca="1" si="8460">IF($N$1&gt;F2803,0,(F2803-$N$1))</f>
        <v>0</v>
      </c>
      <c r="H2803" s="96" t="s">
        <v>84</v>
      </c>
      <c r="I2803" s="96" t="s">
        <v>170</v>
      </c>
      <c r="J2803" s="96" t="s">
        <v>3865</v>
      </c>
      <c r="K2803" s="101" t="str">
        <f t="shared" ref="K2803" ca="1" si="8461">IF(F2803=0,$L$3,(IF(G2803=0,$L$1,$L$2)))</f>
        <v>Completed</v>
      </c>
      <c r="L2803" s="97" t="s">
        <v>1372</v>
      </c>
      <c r="M2803" s="97" t="s">
        <v>58</v>
      </c>
      <c r="N2803" s="97" t="s">
        <v>59</v>
      </c>
      <c r="O2803" s="97" t="s">
        <v>60</v>
      </c>
      <c r="P2803" s="97" t="s">
        <v>61</v>
      </c>
      <c r="Q2803" s="97" t="s">
        <v>62</v>
      </c>
      <c r="R2803" s="102">
        <v>1</v>
      </c>
      <c r="S2803" s="102">
        <v>2.5</v>
      </c>
      <c r="T2803" s="103"/>
      <c r="U2803" s="103"/>
      <c r="V2803" s="101">
        <f t="shared" ref="V2803" si="8462">IF(U2803&gt;T2803,0,T2803-U2803)</f>
        <v>0</v>
      </c>
      <c r="W2803" s="101">
        <f t="shared" ref="W2803" si="8463">IF(U2803&gt;T2803,T2803,U2803)</f>
        <v>0</v>
      </c>
      <c r="X2803" s="103"/>
      <c r="Y2803" s="104" t="e">
        <f t="shared" ref="Y2803" si="8464">X2803/U2803</f>
        <v>#DIV/0!</v>
      </c>
      <c r="Z2803" s="105" t="e">
        <f t="shared" ref="Z2803" si="8465">AE2803/X2803</f>
        <v>#DIV/0!</v>
      </c>
      <c r="AA2803" s="106">
        <f t="shared" ref="AA2803" si="8466">IF(O2803="cpv",(T2803*R2803),(T2803/1000*R2803))</f>
        <v>0</v>
      </c>
      <c r="AB2803" s="107">
        <v>2071.2658355643398</v>
      </c>
      <c r="AC2803" s="106">
        <f t="shared" ref="AC2803" si="8467">AB2803-AA2803</f>
        <v>2071.2658355643398</v>
      </c>
      <c r="AD2803" s="108">
        <f t="shared" ref="AD2803" si="8468">IF(O2803="cpv",(T2803*S2803),(T2803/1000*S2803))</f>
        <v>0</v>
      </c>
      <c r="AE2803" s="298">
        <f>IF((SUMIF($J$7:$J$1048576,J2803,$U$7:$U$1048576))&gt;(SUMIF($J$7:$J$1048576,J2803,$T$7:$T$1048576)),AD2803,(IF(O2803="cpv",(U2803*S2803),(U2803*S2803/1000))))</f>
        <v>0</v>
      </c>
      <c r="AF2803" s="109">
        <f t="shared" ref="AF2803" si="8469">AE2803-AD2803</f>
        <v>0</v>
      </c>
      <c r="AG2803" s="109">
        <v>0</v>
      </c>
      <c r="AH2803" s="109">
        <f t="shared" ref="AH2803" si="8470">AE2803-AB2803-AG2803</f>
        <v>-2071.2658355643398</v>
      </c>
      <c r="AI2803" s="110" t="e">
        <f t="shared" ref="AI2803" si="8471">AH2803/AE2803</f>
        <v>#DIV/0!</v>
      </c>
      <c r="AK2803"/>
    </row>
    <row r="2804" spans="1:37" hidden="1" x14ac:dyDescent="0.25">
      <c r="A2804" s="96" t="s">
        <v>4452</v>
      </c>
      <c r="B2804" s="97">
        <v>2016</v>
      </c>
      <c r="C2804" s="97">
        <v>12</v>
      </c>
      <c r="D2804" s="98" t="s">
        <v>2960</v>
      </c>
      <c r="E2804" s="99">
        <v>42705</v>
      </c>
      <c r="F2804" s="99">
        <v>42724</v>
      </c>
      <c r="G2804" s="100">
        <f t="shared" ref="G2804" ca="1" si="8472">IF($N$1&gt;F2804,0,(F2804-$N$1))</f>
        <v>0</v>
      </c>
      <c r="H2804" s="96" t="s">
        <v>84</v>
      </c>
      <c r="I2804" s="96" t="s">
        <v>170</v>
      </c>
      <c r="J2804" s="96" t="s">
        <v>3865</v>
      </c>
      <c r="K2804" s="101" t="str">
        <f t="shared" ref="K2804" ca="1" si="8473">IF(F2804=0,$L$3,(IF(G2804=0,$L$1,$L$2)))</f>
        <v>Completed</v>
      </c>
      <c r="L2804" s="97" t="s">
        <v>82</v>
      </c>
      <c r="M2804" s="97" t="s">
        <v>58</v>
      </c>
      <c r="N2804" s="97" t="s">
        <v>78</v>
      </c>
      <c r="O2804" s="97" t="s">
        <v>60</v>
      </c>
      <c r="P2804" s="97" t="s">
        <v>79</v>
      </c>
      <c r="Q2804" s="97" t="s">
        <v>79</v>
      </c>
      <c r="R2804" s="102">
        <v>0.5</v>
      </c>
      <c r="S2804" s="102">
        <v>2.5</v>
      </c>
      <c r="T2804" s="103">
        <v>300000</v>
      </c>
      <c r="U2804" s="103">
        <v>300066</v>
      </c>
      <c r="V2804" s="101">
        <f t="shared" ref="V2804" si="8474">IF(U2804&gt;T2804,0,T2804-U2804)</f>
        <v>0</v>
      </c>
      <c r="W2804" s="101">
        <f t="shared" ref="W2804" si="8475">IF(U2804&gt;T2804,T2804,U2804)</f>
        <v>300000</v>
      </c>
      <c r="X2804" s="103">
        <v>0</v>
      </c>
      <c r="Y2804" s="104">
        <f t="shared" ref="Y2804" si="8476">X2804/U2804</f>
        <v>0</v>
      </c>
      <c r="Z2804" s="105" t="e">
        <f t="shared" ref="Z2804" si="8477">AE2804/X2804</f>
        <v>#DIV/0!</v>
      </c>
      <c r="AA2804" s="106">
        <f t="shared" ref="AA2804" si="8478">IF(O2804="cpv",(T2804*R2804),(T2804/1000*R2804))</f>
        <v>150</v>
      </c>
      <c r="AB2804" s="107">
        <f t="shared" ref="AB2804" si="8479">IF(O2804="cpv",(IF(V2804&gt;0,U2804*R2804,AA2804)),(IF(V2804&gt;0,U2804/1000*R2804,AA2804)))</f>
        <v>150</v>
      </c>
      <c r="AC2804" s="106">
        <f t="shared" ref="AC2804" si="8480">AB2804-AA2804</f>
        <v>0</v>
      </c>
      <c r="AD2804" s="108">
        <f t="shared" ref="AD2804" si="8481">IF(O2804="cpv",(T2804*S2804),(T2804/1000*S2804))</f>
        <v>750</v>
      </c>
      <c r="AE2804" s="298">
        <f>IF((SUMIF($J$7:$J$1048576,J2804,$U$7:$U$1048576))&gt;(SUMIF($J$7:$J$1048576,J2804,$T$7:$T$1048576)),AD2804,(IF(O2804="cpv",(U2804*S2804),(U2804*S2804/1000))))</f>
        <v>750.16499999999996</v>
      </c>
      <c r="AF2804" s="109">
        <f t="shared" ref="AF2804" si="8482">AE2804-AD2804</f>
        <v>0.16499999999996362</v>
      </c>
      <c r="AG2804" s="109">
        <v>0</v>
      </c>
      <c r="AH2804" s="109">
        <f t="shared" ref="AH2804" si="8483">AE2804-AB2804-AG2804</f>
        <v>600.16499999999996</v>
      </c>
      <c r="AI2804" s="110">
        <f t="shared" ref="AI2804" si="8484">AH2804/AE2804</f>
        <v>0.80004399032212914</v>
      </c>
      <c r="AK2804"/>
    </row>
    <row r="2805" spans="1:37" hidden="1" x14ac:dyDescent="0.25">
      <c r="A2805" s="96" t="s">
        <v>4458</v>
      </c>
      <c r="B2805" s="97">
        <v>2016</v>
      </c>
      <c r="C2805" s="97">
        <v>12</v>
      </c>
      <c r="D2805" s="98" t="s">
        <v>2960</v>
      </c>
      <c r="E2805" s="99">
        <v>42705</v>
      </c>
      <c r="F2805" s="99">
        <v>42724</v>
      </c>
      <c r="G2805" s="100">
        <f t="shared" ca="1" si="8448"/>
        <v>0</v>
      </c>
      <c r="H2805" s="96" t="s">
        <v>84</v>
      </c>
      <c r="I2805" s="96" t="s">
        <v>170</v>
      </c>
      <c r="J2805" s="96" t="s">
        <v>3865</v>
      </c>
      <c r="K2805" s="101" t="str">
        <f t="shared" ca="1" si="8449"/>
        <v>Completed</v>
      </c>
      <c r="L2805" s="97" t="s">
        <v>77</v>
      </c>
      <c r="M2805" s="97" t="s">
        <v>58</v>
      </c>
      <c r="N2805" s="97" t="s">
        <v>78</v>
      </c>
      <c r="O2805" s="97" t="s">
        <v>60</v>
      </c>
      <c r="P2805" s="97" t="s">
        <v>79</v>
      </c>
      <c r="Q2805" s="97" t="s">
        <v>79</v>
      </c>
      <c r="R2805" s="102">
        <v>1.25</v>
      </c>
      <c r="S2805" s="102">
        <v>2.5</v>
      </c>
      <c r="T2805" s="103">
        <v>300000</v>
      </c>
      <c r="U2805" s="103">
        <v>132026</v>
      </c>
      <c r="V2805" s="101">
        <f t="shared" si="8450"/>
        <v>167974</v>
      </c>
      <c r="W2805" s="101">
        <f t="shared" si="8451"/>
        <v>132026</v>
      </c>
      <c r="X2805" s="103">
        <v>0</v>
      </c>
      <c r="Y2805" s="104">
        <f t="shared" si="8452"/>
        <v>0</v>
      </c>
      <c r="Z2805" s="105" t="e">
        <f t="shared" si="8453"/>
        <v>#DIV/0!</v>
      </c>
      <c r="AA2805" s="106">
        <f t="shared" si="8454"/>
        <v>375</v>
      </c>
      <c r="AB2805" s="107">
        <f t="shared" ref="AB2805:AB2831" si="8485">IF(O2805="cpv",(IF(V2805&gt;0,U2805*R2805,AA2805)),(IF(V2805&gt;0,U2805/1000*R2805,AA2805)))</f>
        <v>165.03250000000003</v>
      </c>
      <c r="AC2805" s="106">
        <f t="shared" si="8455"/>
        <v>-209.96749999999997</v>
      </c>
      <c r="AD2805" s="108">
        <f t="shared" si="8456"/>
        <v>750</v>
      </c>
      <c r="AE2805" s="298">
        <f>IF((SUMIF($J$7:$J$1048576,J2805,$U$7:$U$1048576))&gt;(SUMIF($J$7:$J$1048576,J2805,$T$7:$T$1048576)),AD2805,(IF(O2805="cpv",(U2805*S2805),(U2805*S2805/1000))))</f>
        <v>330.065</v>
      </c>
      <c r="AF2805" s="109">
        <f t="shared" si="8457"/>
        <v>-419.935</v>
      </c>
      <c r="AG2805" s="109">
        <v>0</v>
      </c>
      <c r="AH2805" s="109">
        <f t="shared" si="8458"/>
        <v>165.03249999999997</v>
      </c>
      <c r="AI2805" s="110">
        <f t="shared" si="8459"/>
        <v>0.49999999999999989</v>
      </c>
      <c r="AK2805"/>
    </row>
    <row r="2806" spans="1:37" hidden="1" x14ac:dyDescent="0.25">
      <c r="A2806" s="96" t="s">
        <v>3867</v>
      </c>
      <c r="B2806" s="97">
        <v>2016</v>
      </c>
      <c r="C2806" s="97">
        <v>12</v>
      </c>
      <c r="D2806" s="98" t="s">
        <v>2960</v>
      </c>
      <c r="E2806" s="99">
        <v>42705</v>
      </c>
      <c r="F2806" s="99">
        <v>42724</v>
      </c>
      <c r="G2806" s="100">
        <f t="shared" ca="1" si="8448"/>
        <v>0</v>
      </c>
      <c r="H2806" s="96" t="s">
        <v>84</v>
      </c>
      <c r="I2806" s="96" t="s">
        <v>170</v>
      </c>
      <c r="J2806" s="96" t="s">
        <v>3865</v>
      </c>
      <c r="K2806" s="101" t="str">
        <f t="shared" ca="1" si="8449"/>
        <v>Completed</v>
      </c>
      <c r="L2806" s="97" t="s">
        <v>2914</v>
      </c>
      <c r="M2806" s="97" t="s">
        <v>58</v>
      </c>
      <c r="N2806" s="97" t="s">
        <v>59</v>
      </c>
      <c r="O2806" s="97" t="s">
        <v>60</v>
      </c>
      <c r="P2806" s="97" t="s">
        <v>61</v>
      </c>
      <c r="Q2806" s="97" t="s">
        <v>62</v>
      </c>
      <c r="R2806" s="102">
        <v>0.45</v>
      </c>
      <c r="S2806" s="102">
        <v>2.5</v>
      </c>
      <c r="T2806" s="103">
        <v>1000000</v>
      </c>
      <c r="U2806" s="103">
        <v>1443461</v>
      </c>
      <c r="V2806" s="101">
        <f t="shared" si="8450"/>
        <v>0</v>
      </c>
      <c r="W2806" s="101">
        <f t="shared" si="8451"/>
        <v>1000000</v>
      </c>
      <c r="X2806" s="103"/>
      <c r="Y2806" s="104">
        <f t="shared" si="8452"/>
        <v>0</v>
      </c>
      <c r="Z2806" s="105" t="e">
        <f t="shared" si="8453"/>
        <v>#DIV/0!</v>
      </c>
      <c r="AA2806" s="106">
        <f t="shared" si="8454"/>
        <v>450</v>
      </c>
      <c r="AB2806" s="107">
        <f t="shared" si="8485"/>
        <v>450</v>
      </c>
      <c r="AC2806" s="106">
        <f t="shared" si="8455"/>
        <v>0</v>
      </c>
      <c r="AD2806" s="108">
        <f t="shared" si="8456"/>
        <v>2500</v>
      </c>
      <c r="AE2806" s="298">
        <f>IF((SUMIF($J$7:$J$1048576,J2806,$U$7:$U$1048576))&gt;(SUMIF($J$7:$J$1048576,J2806,$T$7:$T$1048576)),AD2806,(IF(O2806="cpv",(U2806*S2806),(U2806*S2806/1000))))</f>
        <v>3608.6525000000001</v>
      </c>
      <c r="AF2806" s="109">
        <f t="shared" si="8457"/>
        <v>1108.6525000000001</v>
      </c>
      <c r="AG2806" s="109">
        <v>0</v>
      </c>
      <c r="AH2806" s="109">
        <f t="shared" si="8458"/>
        <v>3158.6525000000001</v>
      </c>
      <c r="AI2806" s="110">
        <f t="shared" si="8459"/>
        <v>0.87529971367428705</v>
      </c>
      <c r="AK2806"/>
    </row>
    <row r="2807" spans="1:37" hidden="1" x14ac:dyDescent="0.25">
      <c r="A2807" s="328" t="s">
        <v>3868</v>
      </c>
      <c r="B2807" s="324">
        <v>2016</v>
      </c>
      <c r="C2807" s="324">
        <v>12</v>
      </c>
      <c r="D2807" s="325" t="s">
        <v>2960</v>
      </c>
      <c r="E2807" s="326">
        <v>42705</v>
      </c>
      <c r="F2807" s="326">
        <v>42724</v>
      </c>
      <c r="G2807" s="327">
        <f t="shared" ca="1" si="8448"/>
        <v>0</v>
      </c>
      <c r="H2807" s="328" t="s">
        <v>84</v>
      </c>
      <c r="I2807" s="328" t="s">
        <v>170</v>
      </c>
      <c r="J2807" s="328" t="s">
        <v>3865</v>
      </c>
      <c r="K2807" s="329" t="str">
        <f t="shared" ca="1" si="8449"/>
        <v>Completed</v>
      </c>
      <c r="L2807" s="324" t="s">
        <v>57</v>
      </c>
      <c r="M2807" s="324" t="s">
        <v>58</v>
      </c>
      <c r="N2807" s="324" t="s">
        <v>59</v>
      </c>
      <c r="O2807" s="324" t="s">
        <v>60</v>
      </c>
      <c r="P2807" s="324" t="s">
        <v>61</v>
      </c>
      <c r="Q2807" s="324" t="s">
        <v>62</v>
      </c>
      <c r="R2807" s="330">
        <v>0.5</v>
      </c>
      <c r="S2807" s="330">
        <v>2.5</v>
      </c>
      <c r="T2807" s="331">
        <v>700000</v>
      </c>
      <c r="U2807" s="331">
        <v>382451</v>
      </c>
      <c r="V2807" s="329">
        <f t="shared" si="8450"/>
        <v>317549</v>
      </c>
      <c r="W2807" s="329">
        <f t="shared" si="8451"/>
        <v>382451</v>
      </c>
      <c r="X2807" s="331">
        <v>60</v>
      </c>
      <c r="Y2807" s="332">
        <f t="shared" si="8452"/>
        <v>1.5688284250792912E-4</v>
      </c>
      <c r="Z2807" s="333">
        <f t="shared" si="8453"/>
        <v>15.935458333333335</v>
      </c>
      <c r="AA2807" s="334">
        <f t="shared" si="8454"/>
        <v>350</v>
      </c>
      <c r="AB2807" s="335">
        <f t="shared" si="8485"/>
        <v>191.22550000000001</v>
      </c>
      <c r="AC2807" s="334">
        <f t="shared" si="8455"/>
        <v>-158.77449999999999</v>
      </c>
      <c r="AD2807" s="336">
        <f t="shared" si="8456"/>
        <v>1750</v>
      </c>
      <c r="AE2807" s="337">
        <f>IF((SUMIF($J$7:$J$1048576,J2807,$U$7:$U$1048576))&gt;(SUMIF($J$7:$J$1048576,J2807,$T$7:$T$1048576)),AD2807,(IF(O2807="cpv",(U2807*S2807),(U2807*S2807/1000))))</f>
        <v>956.12750000000005</v>
      </c>
      <c r="AF2807" s="338">
        <f t="shared" si="8457"/>
        <v>-793.87249999999995</v>
      </c>
      <c r="AG2807" s="338">
        <v>0</v>
      </c>
      <c r="AH2807" s="338">
        <f t="shared" si="8458"/>
        <v>764.90200000000004</v>
      </c>
      <c r="AI2807" s="339">
        <f t="shared" si="8459"/>
        <v>0.8</v>
      </c>
      <c r="AK2807"/>
    </row>
    <row r="2808" spans="1:37" hidden="1" x14ac:dyDescent="0.25">
      <c r="A2808" s="115" t="s">
        <v>3869</v>
      </c>
      <c r="B2808" s="111">
        <v>2016</v>
      </c>
      <c r="C2808" s="111">
        <v>12</v>
      </c>
      <c r="D2808" s="112" t="s">
        <v>2960</v>
      </c>
      <c r="E2808" s="113">
        <v>42705</v>
      </c>
      <c r="F2808" s="113">
        <v>42724</v>
      </c>
      <c r="G2808" s="114">
        <f t="shared" ca="1" si="8448"/>
        <v>0</v>
      </c>
      <c r="H2808" s="115" t="s">
        <v>84</v>
      </c>
      <c r="I2808" s="115" t="s">
        <v>170</v>
      </c>
      <c r="J2808" s="115" t="s">
        <v>3872</v>
      </c>
      <c r="K2808" s="116" t="str">
        <f t="shared" ca="1" si="8449"/>
        <v>Completed</v>
      </c>
      <c r="L2808" s="111" t="s">
        <v>175</v>
      </c>
      <c r="M2808" s="111" t="s">
        <v>58</v>
      </c>
      <c r="N2808" s="111" t="s">
        <v>59</v>
      </c>
      <c r="O2808" s="111" t="s">
        <v>60</v>
      </c>
      <c r="P2808" s="111" t="s">
        <v>61</v>
      </c>
      <c r="Q2808" s="111" t="s">
        <v>62</v>
      </c>
      <c r="R2808" s="117">
        <v>1</v>
      </c>
      <c r="S2808" s="117">
        <v>2</v>
      </c>
      <c r="T2808" s="118">
        <v>631714</v>
      </c>
      <c r="U2808" s="118">
        <v>631714</v>
      </c>
      <c r="V2808" s="116">
        <f t="shared" si="8450"/>
        <v>0</v>
      </c>
      <c r="W2808" s="116">
        <f t="shared" si="8451"/>
        <v>631714</v>
      </c>
      <c r="X2808" s="118"/>
      <c r="Y2808" s="119">
        <f t="shared" si="8452"/>
        <v>0</v>
      </c>
      <c r="Z2808" s="120" t="e">
        <f t="shared" si="8453"/>
        <v>#DIV/0!</v>
      </c>
      <c r="AA2808" s="121">
        <f t="shared" si="8454"/>
        <v>631.71400000000006</v>
      </c>
      <c r="AB2808" s="122">
        <v>75</v>
      </c>
      <c r="AC2808" s="121">
        <f t="shared" si="8455"/>
        <v>-556.71400000000006</v>
      </c>
      <c r="AD2808" s="123">
        <f t="shared" si="8456"/>
        <v>1263.4280000000001</v>
      </c>
      <c r="AE2808" s="293">
        <v>800</v>
      </c>
      <c r="AF2808" s="124">
        <f t="shared" si="8457"/>
        <v>-463.42800000000011</v>
      </c>
      <c r="AG2808" s="124">
        <v>0</v>
      </c>
      <c r="AH2808" s="124">
        <f t="shared" si="8458"/>
        <v>725</v>
      </c>
      <c r="AI2808" s="125">
        <f t="shared" si="8459"/>
        <v>0.90625</v>
      </c>
      <c r="AK2808"/>
    </row>
    <row r="2809" spans="1:37" hidden="1" x14ac:dyDescent="0.25">
      <c r="A2809" s="96" t="s">
        <v>3870</v>
      </c>
      <c r="B2809" s="97">
        <v>2016</v>
      </c>
      <c r="C2809" s="97">
        <v>12</v>
      </c>
      <c r="D2809" s="98" t="s">
        <v>2960</v>
      </c>
      <c r="E2809" s="99">
        <v>42705</v>
      </c>
      <c r="F2809" s="99">
        <v>42724</v>
      </c>
      <c r="G2809" s="100">
        <f t="shared" ca="1" si="8448"/>
        <v>0</v>
      </c>
      <c r="H2809" s="96" t="s">
        <v>84</v>
      </c>
      <c r="I2809" s="96" t="s">
        <v>170</v>
      </c>
      <c r="J2809" s="96" t="s">
        <v>3872</v>
      </c>
      <c r="K2809" s="101" t="str">
        <f t="shared" ca="1" si="8449"/>
        <v>Completed</v>
      </c>
      <c r="L2809" s="97" t="s">
        <v>2914</v>
      </c>
      <c r="M2809" s="97" t="s">
        <v>58</v>
      </c>
      <c r="N2809" s="97" t="s">
        <v>59</v>
      </c>
      <c r="O2809" s="97" t="s">
        <v>60</v>
      </c>
      <c r="P2809" s="97" t="s">
        <v>61</v>
      </c>
      <c r="Q2809" s="97" t="s">
        <v>62</v>
      </c>
      <c r="R2809" s="102">
        <v>0.45</v>
      </c>
      <c r="S2809" s="102">
        <v>2</v>
      </c>
      <c r="T2809" s="103">
        <v>600000</v>
      </c>
      <c r="U2809" s="103">
        <v>1167826</v>
      </c>
      <c r="V2809" s="101">
        <f t="shared" si="8450"/>
        <v>0</v>
      </c>
      <c r="W2809" s="101">
        <f t="shared" si="8451"/>
        <v>600000</v>
      </c>
      <c r="X2809" s="103"/>
      <c r="Y2809" s="104">
        <f t="shared" si="8452"/>
        <v>0</v>
      </c>
      <c r="Z2809" s="105" t="e">
        <f t="shared" si="8453"/>
        <v>#DIV/0!</v>
      </c>
      <c r="AA2809" s="106">
        <f t="shared" si="8454"/>
        <v>270</v>
      </c>
      <c r="AB2809" s="107">
        <f t="shared" si="8485"/>
        <v>270</v>
      </c>
      <c r="AC2809" s="106">
        <f t="shared" si="8455"/>
        <v>0</v>
      </c>
      <c r="AD2809" s="108">
        <f t="shared" si="8456"/>
        <v>1200</v>
      </c>
      <c r="AE2809" s="298">
        <v>600</v>
      </c>
      <c r="AF2809" s="109">
        <f t="shared" si="8457"/>
        <v>-600</v>
      </c>
      <c r="AG2809" s="109">
        <v>0</v>
      </c>
      <c r="AH2809" s="109">
        <f t="shared" si="8458"/>
        <v>330</v>
      </c>
      <c r="AI2809" s="110">
        <f t="shared" si="8459"/>
        <v>0.55000000000000004</v>
      </c>
      <c r="AK2809"/>
    </row>
    <row r="2810" spans="1:37" ht="15.75" hidden="1" thickBot="1" x14ac:dyDescent="0.3">
      <c r="A2810" s="156" t="s">
        <v>3871</v>
      </c>
      <c r="B2810" s="157">
        <v>2016</v>
      </c>
      <c r="C2810" s="157">
        <v>12</v>
      </c>
      <c r="D2810" s="342" t="s">
        <v>2960</v>
      </c>
      <c r="E2810" s="159">
        <v>42705</v>
      </c>
      <c r="F2810" s="159">
        <v>42724</v>
      </c>
      <c r="G2810" s="343">
        <f t="shared" ca="1" si="8448"/>
        <v>0</v>
      </c>
      <c r="H2810" s="156" t="s">
        <v>84</v>
      </c>
      <c r="I2810" s="156" t="s">
        <v>170</v>
      </c>
      <c r="J2810" s="156" t="s">
        <v>3872</v>
      </c>
      <c r="K2810" s="344" t="str">
        <f t="shared" ca="1" si="8449"/>
        <v>Completed</v>
      </c>
      <c r="L2810" s="157" t="s">
        <v>2386</v>
      </c>
      <c r="M2810" s="157" t="s">
        <v>58</v>
      </c>
      <c r="N2810" s="157" t="s">
        <v>59</v>
      </c>
      <c r="O2810" s="157" t="s">
        <v>60</v>
      </c>
      <c r="P2810" s="157" t="s">
        <v>61</v>
      </c>
      <c r="Q2810" s="157" t="s">
        <v>62</v>
      </c>
      <c r="R2810" s="158">
        <v>0.3</v>
      </c>
      <c r="S2810" s="158">
        <v>2</v>
      </c>
      <c r="T2810" s="345">
        <v>600000</v>
      </c>
      <c r="U2810" s="345">
        <v>600323</v>
      </c>
      <c r="V2810" s="344">
        <f t="shared" si="8450"/>
        <v>0</v>
      </c>
      <c r="W2810" s="344">
        <f t="shared" si="8451"/>
        <v>600000</v>
      </c>
      <c r="X2810" s="345"/>
      <c r="Y2810" s="346">
        <f t="shared" si="8452"/>
        <v>0</v>
      </c>
      <c r="Z2810" s="347" t="e">
        <f t="shared" si="8453"/>
        <v>#DIV/0!</v>
      </c>
      <c r="AA2810" s="348">
        <f t="shared" si="8454"/>
        <v>180</v>
      </c>
      <c r="AB2810" s="349">
        <f t="shared" si="8485"/>
        <v>180</v>
      </c>
      <c r="AC2810" s="348">
        <f t="shared" si="8455"/>
        <v>0</v>
      </c>
      <c r="AD2810" s="350">
        <f t="shared" si="8456"/>
        <v>1200</v>
      </c>
      <c r="AE2810" s="351">
        <v>600</v>
      </c>
      <c r="AF2810" s="352">
        <f t="shared" si="8457"/>
        <v>-600</v>
      </c>
      <c r="AG2810" s="352">
        <v>0</v>
      </c>
      <c r="AH2810" s="352">
        <f t="shared" si="8458"/>
        <v>420</v>
      </c>
      <c r="AI2810" s="487">
        <f t="shared" si="8459"/>
        <v>0.7</v>
      </c>
      <c r="AK2810"/>
    </row>
    <row r="2811" spans="1:37" hidden="1" x14ac:dyDescent="0.25">
      <c r="A2811" s="328" t="s">
        <v>3873</v>
      </c>
      <c r="B2811" s="324">
        <v>2016</v>
      </c>
      <c r="C2811" s="324">
        <v>12</v>
      </c>
      <c r="D2811" s="325" t="s">
        <v>2960</v>
      </c>
      <c r="E2811" s="326">
        <v>42705</v>
      </c>
      <c r="F2811" s="326">
        <v>42719</v>
      </c>
      <c r="G2811" s="327">
        <f t="shared" ref="G2811:G2812" ca="1" si="8486">IF($N$1&gt;F2811,0,(F2811-$N$1))</f>
        <v>0</v>
      </c>
      <c r="H2811" s="328" t="s">
        <v>84</v>
      </c>
      <c r="I2811" s="328" t="s">
        <v>477</v>
      </c>
      <c r="J2811" s="328" t="s">
        <v>3874</v>
      </c>
      <c r="K2811" s="329" t="str">
        <f t="shared" ref="K2811:K2812" ca="1" si="8487">IF(F2811=0,$L$3,(IF(G2811=0,$L$1,$L$2)))</f>
        <v>Completed</v>
      </c>
      <c r="L2811" s="324" t="s">
        <v>57</v>
      </c>
      <c r="M2811" s="324" t="s">
        <v>58</v>
      </c>
      <c r="N2811" s="324" t="s">
        <v>108</v>
      </c>
      <c r="O2811" s="324" t="s">
        <v>109</v>
      </c>
      <c r="P2811" s="324" t="s">
        <v>100</v>
      </c>
      <c r="Q2811" s="324" t="s">
        <v>101</v>
      </c>
      <c r="R2811" s="330">
        <v>1.4999999999999999E-2</v>
      </c>
      <c r="S2811" s="330">
        <v>3.5000000000000003E-2</v>
      </c>
      <c r="T2811" s="331">
        <v>400000</v>
      </c>
      <c r="U2811" s="331">
        <v>477526</v>
      </c>
      <c r="V2811" s="329">
        <f t="shared" ref="V2811:V2812" si="8488">IF(U2811&gt;T2811,0,T2811-U2811)</f>
        <v>0</v>
      </c>
      <c r="W2811" s="329">
        <f t="shared" ref="W2811:W2812" si="8489">IF(U2811&gt;T2811,T2811,U2811)</f>
        <v>400000</v>
      </c>
      <c r="X2811" s="331">
        <v>28176</v>
      </c>
      <c r="Y2811" s="332">
        <f t="shared" ref="Y2811:Y2812" si="8490">X2811/U2811</f>
        <v>5.900411705331228E-2</v>
      </c>
      <c r="Z2811" s="333">
        <f t="shared" ref="Z2811:Z2812" si="8491">AE2811/X2811</f>
        <v>0.49985555082339583</v>
      </c>
      <c r="AA2811" s="334">
        <f t="shared" ref="AA2811:AA2812" si="8492">IF(O2811="cpv",(T2811*R2811),(T2811/1000*R2811))</f>
        <v>6000</v>
      </c>
      <c r="AB2811" s="335">
        <f t="shared" ref="AB2811:AB2812" si="8493">IF(O2811="cpv",(IF(V2811&gt;0,U2811*R2811,AA2811)),(IF(V2811&gt;0,U2811/1000*R2811,AA2811)))</f>
        <v>6000</v>
      </c>
      <c r="AC2811" s="334">
        <f t="shared" ref="AC2811:AC2812" si="8494">AB2811-AA2811</f>
        <v>0</v>
      </c>
      <c r="AD2811" s="336">
        <f t="shared" ref="AD2811:AD2812" si="8495">IF(O2811="cpv",(T2811*S2811),(T2811/1000*S2811))</f>
        <v>14000.000000000002</v>
      </c>
      <c r="AE2811" s="337">
        <v>14083.93</v>
      </c>
      <c r="AF2811" s="338">
        <f t="shared" ref="AF2811:AF2812" si="8496">AE2811-AD2811</f>
        <v>83.929999999998472</v>
      </c>
      <c r="AG2811" s="338">
        <v>0</v>
      </c>
      <c r="AH2811" s="338">
        <f t="shared" ref="AH2811:AH2812" si="8497">AE2811-AB2811-AG2811</f>
        <v>8083.93</v>
      </c>
      <c r="AI2811" s="339">
        <f t="shared" ref="AI2811:AI2812" si="8498">AH2811/AE2811</f>
        <v>0.57398254606491228</v>
      </c>
      <c r="AK2811"/>
    </row>
    <row r="2812" spans="1:37" hidden="1" x14ac:dyDescent="0.25">
      <c r="A2812" s="328" t="s">
        <v>4453</v>
      </c>
      <c r="B2812" s="324">
        <v>2016</v>
      </c>
      <c r="C2812" s="324">
        <v>12</v>
      </c>
      <c r="D2812" s="325" t="s">
        <v>2960</v>
      </c>
      <c r="E2812" s="326">
        <v>42705</v>
      </c>
      <c r="F2812" s="326">
        <v>42719</v>
      </c>
      <c r="G2812" s="327">
        <f t="shared" ca="1" si="8486"/>
        <v>0</v>
      </c>
      <c r="H2812" s="328" t="s">
        <v>84</v>
      </c>
      <c r="I2812" s="328" t="s">
        <v>477</v>
      </c>
      <c r="J2812" s="328" t="s">
        <v>3874</v>
      </c>
      <c r="K2812" s="329" t="str">
        <f t="shared" ca="1" si="8487"/>
        <v>Completed</v>
      </c>
      <c r="L2812" s="324" t="s">
        <v>64</v>
      </c>
      <c r="M2812" s="324" t="s">
        <v>58</v>
      </c>
      <c r="N2812" s="324" t="s">
        <v>108</v>
      </c>
      <c r="O2812" s="324" t="s">
        <v>109</v>
      </c>
      <c r="P2812" s="324" t="s">
        <v>100</v>
      </c>
      <c r="Q2812" s="324" t="s">
        <v>101</v>
      </c>
      <c r="R2812" s="330">
        <v>6.0000000000000001E-3</v>
      </c>
      <c r="S2812" s="330">
        <v>3.5000000000000003E-2</v>
      </c>
      <c r="T2812" s="331">
        <v>150000</v>
      </c>
      <c r="U2812" s="331">
        <v>134118</v>
      </c>
      <c r="V2812" s="329">
        <f t="shared" si="8488"/>
        <v>15882</v>
      </c>
      <c r="W2812" s="329">
        <f t="shared" si="8489"/>
        <v>134118</v>
      </c>
      <c r="X2812" s="331">
        <v>9106</v>
      </c>
      <c r="Y2812" s="332">
        <f t="shared" si="8490"/>
        <v>6.7895435362889389E-2</v>
      </c>
      <c r="Z2812" s="333">
        <f t="shared" si="8491"/>
        <v>0.51549857236986607</v>
      </c>
      <c r="AA2812" s="334">
        <f t="shared" si="8492"/>
        <v>900</v>
      </c>
      <c r="AB2812" s="335">
        <f t="shared" si="8493"/>
        <v>804.70799999999997</v>
      </c>
      <c r="AC2812" s="334">
        <f t="shared" si="8494"/>
        <v>-95.29200000000003</v>
      </c>
      <c r="AD2812" s="336">
        <f t="shared" si="8495"/>
        <v>5250.0000000000009</v>
      </c>
      <c r="AE2812" s="337">
        <f>IF((SUMIF($J$7:$J$1048576,J2812,$U$7:$U$1048576))&gt;(SUMIF($J$7:$J$1048576,J2812,$T$7:$T$1048576)),AD2812,(IF(O2812="cpv",(U2812*S2812),(U2812*S2812/1000))))</f>
        <v>4694.13</v>
      </c>
      <c r="AF2812" s="338">
        <f t="shared" si="8496"/>
        <v>-555.8700000000008</v>
      </c>
      <c r="AG2812" s="338">
        <v>0</v>
      </c>
      <c r="AH2812" s="338">
        <f t="shared" si="8497"/>
        <v>3889.422</v>
      </c>
      <c r="AI2812" s="339">
        <f t="shared" si="8498"/>
        <v>0.82857142857142851</v>
      </c>
      <c r="AK2812"/>
    </row>
    <row r="2813" spans="1:37" hidden="1" x14ac:dyDescent="0.25">
      <c r="A2813" s="328" t="s">
        <v>4538</v>
      </c>
      <c r="B2813" s="324">
        <v>2016</v>
      </c>
      <c r="C2813" s="324">
        <v>12</v>
      </c>
      <c r="D2813" s="325" t="s">
        <v>2960</v>
      </c>
      <c r="E2813" s="326">
        <v>42705</v>
      </c>
      <c r="F2813" s="326">
        <v>42719</v>
      </c>
      <c r="G2813" s="327">
        <f t="shared" ref="G2813:G2815" ca="1" si="8499">IF($N$1&gt;F2813,0,(F2813-$N$1))</f>
        <v>0</v>
      </c>
      <c r="H2813" s="328" t="s">
        <v>84</v>
      </c>
      <c r="I2813" s="328" t="s">
        <v>477</v>
      </c>
      <c r="J2813" s="328" t="s">
        <v>3874</v>
      </c>
      <c r="K2813" s="329" t="str">
        <f t="shared" ref="K2813:K2815" ca="1" si="8500">IF(F2813=0,$L$3,(IF(G2813=0,$L$1,$L$2)))</f>
        <v>Completed</v>
      </c>
      <c r="L2813" s="324" t="s">
        <v>2914</v>
      </c>
      <c r="M2813" s="324" t="s">
        <v>58</v>
      </c>
      <c r="N2813" s="324" t="s">
        <v>108</v>
      </c>
      <c r="O2813" s="324" t="s">
        <v>109</v>
      </c>
      <c r="P2813" s="324" t="s">
        <v>100</v>
      </c>
      <c r="Q2813" s="324" t="s">
        <v>101</v>
      </c>
      <c r="R2813" s="330">
        <v>6.0000000000000001E-3</v>
      </c>
      <c r="S2813" s="330">
        <v>3.5000000000000003E-2</v>
      </c>
      <c r="T2813" s="331"/>
      <c r="U2813" s="331"/>
      <c r="V2813" s="329"/>
      <c r="W2813" s="329"/>
      <c r="X2813" s="331"/>
      <c r="Y2813" s="332" t="e">
        <f t="shared" ref="Y2813:Y2815" si="8501">X2813/U2813</f>
        <v>#DIV/0!</v>
      </c>
      <c r="Z2813" s="333" t="e">
        <f t="shared" ref="Z2813:Z2815" si="8502">AE2813/X2813</f>
        <v>#DIV/0!</v>
      </c>
      <c r="AA2813" s="334">
        <f t="shared" ref="AA2813:AA2815" si="8503">IF(O2813="cpv",(T2813*R2813),(T2813/1000*R2813))</f>
        <v>0</v>
      </c>
      <c r="AB2813" s="335">
        <v>500</v>
      </c>
      <c r="AC2813" s="334">
        <f t="shared" ref="AC2813:AC2815" si="8504">AB2813-AA2813</f>
        <v>500</v>
      </c>
      <c r="AD2813" s="336">
        <f t="shared" ref="AD2813:AD2815" si="8505">IF(O2813="cpv",(T2813*S2813),(T2813/1000*S2813))</f>
        <v>0</v>
      </c>
      <c r="AE2813" s="337">
        <f>IF((SUMIF($J$7:$J$1048576,J2813,$U$7:$U$1048576))&gt;(SUMIF($J$7:$J$1048576,J2813,$T$7:$T$1048576)),AD2813,(IF(O2813="cpv",(U2813*S2813),(U2813*S2813/1000))))</f>
        <v>0</v>
      </c>
      <c r="AF2813" s="338">
        <f t="shared" ref="AF2813:AF2815" si="8506">AE2813-AD2813</f>
        <v>0</v>
      </c>
      <c r="AG2813" s="338">
        <v>0</v>
      </c>
      <c r="AH2813" s="338">
        <f t="shared" ref="AH2813:AH2815" si="8507">AE2813-AB2813-AG2813</f>
        <v>-500</v>
      </c>
      <c r="AI2813" s="339" t="e">
        <f t="shared" ref="AI2813:AI2815" si="8508">AH2813/AE2813</f>
        <v>#DIV/0!</v>
      </c>
      <c r="AK2813"/>
    </row>
    <row r="2814" spans="1:37" hidden="1" x14ac:dyDescent="0.25">
      <c r="A2814" s="328" t="s">
        <v>4539</v>
      </c>
      <c r="B2814" s="324">
        <v>2016</v>
      </c>
      <c r="C2814" s="324">
        <v>12</v>
      </c>
      <c r="D2814" s="325" t="s">
        <v>2960</v>
      </c>
      <c r="E2814" s="326">
        <v>42705</v>
      </c>
      <c r="F2814" s="326">
        <v>42719</v>
      </c>
      <c r="G2814" s="327">
        <f t="shared" ca="1" si="8499"/>
        <v>0</v>
      </c>
      <c r="H2814" s="328" t="s">
        <v>84</v>
      </c>
      <c r="I2814" s="328" t="s">
        <v>477</v>
      </c>
      <c r="J2814" s="328" t="s">
        <v>3874</v>
      </c>
      <c r="K2814" s="329" t="str">
        <f t="shared" ca="1" si="8500"/>
        <v>Completed</v>
      </c>
      <c r="L2814" s="324" t="s">
        <v>2917</v>
      </c>
      <c r="M2814" s="324" t="s">
        <v>58</v>
      </c>
      <c r="N2814" s="324" t="s">
        <v>108</v>
      </c>
      <c r="O2814" s="324" t="s">
        <v>109</v>
      </c>
      <c r="P2814" s="324" t="s">
        <v>100</v>
      </c>
      <c r="Q2814" s="324" t="s">
        <v>101</v>
      </c>
      <c r="R2814" s="330">
        <v>6.0000000000000001E-3</v>
      </c>
      <c r="S2814" s="330">
        <v>3.5000000000000003E-2</v>
      </c>
      <c r="T2814" s="331"/>
      <c r="U2814" s="331"/>
      <c r="V2814" s="329"/>
      <c r="W2814" s="329"/>
      <c r="X2814" s="331"/>
      <c r="Y2814" s="332" t="e">
        <f t="shared" si="8501"/>
        <v>#DIV/0!</v>
      </c>
      <c r="Z2814" s="333" t="e">
        <f t="shared" si="8502"/>
        <v>#DIV/0!</v>
      </c>
      <c r="AA2814" s="334">
        <f t="shared" si="8503"/>
        <v>0</v>
      </c>
      <c r="AB2814" s="335">
        <v>100</v>
      </c>
      <c r="AC2814" s="334">
        <f t="shared" si="8504"/>
        <v>100</v>
      </c>
      <c r="AD2814" s="336">
        <f t="shared" si="8505"/>
        <v>0</v>
      </c>
      <c r="AE2814" s="337">
        <f>IF((SUMIF($J$7:$J$1048576,J2814,$U$7:$U$1048576))&gt;(SUMIF($J$7:$J$1048576,J2814,$T$7:$T$1048576)),AD2814,(IF(O2814="cpv",(U2814*S2814),(U2814*S2814/1000))))</f>
        <v>0</v>
      </c>
      <c r="AF2814" s="338">
        <f t="shared" si="8506"/>
        <v>0</v>
      </c>
      <c r="AG2814" s="338">
        <v>0</v>
      </c>
      <c r="AH2814" s="338">
        <f t="shared" si="8507"/>
        <v>-100</v>
      </c>
      <c r="AI2814" s="339" t="e">
        <f t="shared" si="8508"/>
        <v>#DIV/0!</v>
      </c>
      <c r="AK2814"/>
    </row>
    <row r="2815" spans="1:37" hidden="1" x14ac:dyDescent="0.25">
      <c r="A2815" s="328" t="s">
        <v>4540</v>
      </c>
      <c r="B2815" s="324">
        <v>2016</v>
      </c>
      <c r="C2815" s="324">
        <v>12</v>
      </c>
      <c r="D2815" s="325" t="s">
        <v>2960</v>
      </c>
      <c r="E2815" s="326">
        <v>42705</v>
      </c>
      <c r="F2815" s="326">
        <v>42719</v>
      </c>
      <c r="G2815" s="327">
        <f t="shared" ca="1" si="8499"/>
        <v>0</v>
      </c>
      <c r="H2815" s="328" t="s">
        <v>84</v>
      </c>
      <c r="I2815" s="328" t="s">
        <v>477</v>
      </c>
      <c r="J2815" s="328" t="s">
        <v>3874</v>
      </c>
      <c r="K2815" s="329" t="str">
        <f t="shared" ca="1" si="8500"/>
        <v>Completed</v>
      </c>
      <c r="L2815" s="324" t="s">
        <v>2943</v>
      </c>
      <c r="M2815" s="324" t="s">
        <v>58</v>
      </c>
      <c r="N2815" s="324" t="s">
        <v>108</v>
      </c>
      <c r="O2815" s="324" t="s">
        <v>109</v>
      </c>
      <c r="P2815" s="324" t="s">
        <v>100</v>
      </c>
      <c r="Q2815" s="324" t="s">
        <v>101</v>
      </c>
      <c r="R2815" s="330">
        <v>6.0000000000000001E-3</v>
      </c>
      <c r="S2815" s="330">
        <v>3.5000000000000003E-2</v>
      </c>
      <c r="T2815" s="331"/>
      <c r="U2815" s="331"/>
      <c r="V2815" s="329"/>
      <c r="W2815" s="329"/>
      <c r="X2815" s="331"/>
      <c r="Y2815" s="332" t="e">
        <f t="shared" si="8501"/>
        <v>#DIV/0!</v>
      </c>
      <c r="Z2815" s="333" t="e">
        <f t="shared" si="8502"/>
        <v>#DIV/0!</v>
      </c>
      <c r="AA2815" s="334">
        <f t="shared" si="8503"/>
        <v>0</v>
      </c>
      <c r="AB2815" s="335">
        <v>300</v>
      </c>
      <c r="AC2815" s="334">
        <f t="shared" si="8504"/>
        <v>300</v>
      </c>
      <c r="AD2815" s="336">
        <f t="shared" si="8505"/>
        <v>0</v>
      </c>
      <c r="AE2815" s="337">
        <f>IF((SUMIF($J$7:$J$1048576,J2815,$U$7:$U$1048576))&gt;(SUMIF($J$7:$J$1048576,J2815,$T$7:$T$1048576)),AD2815,(IF(O2815="cpv",(U2815*S2815),(U2815*S2815/1000))))</f>
        <v>0</v>
      </c>
      <c r="AF2815" s="338">
        <f t="shared" si="8506"/>
        <v>0</v>
      </c>
      <c r="AG2815" s="338">
        <v>0</v>
      </c>
      <c r="AH2815" s="338">
        <f t="shared" si="8507"/>
        <v>-300</v>
      </c>
      <c r="AI2815" s="339" t="e">
        <f t="shared" si="8508"/>
        <v>#DIV/0!</v>
      </c>
      <c r="AK2815"/>
    </row>
    <row r="2816" spans="1:37" hidden="1" x14ac:dyDescent="0.25">
      <c r="A2816" s="328" t="s">
        <v>4454</v>
      </c>
      <c r="B2816" s="324">
        <v>2016</v>
      </c>
      <c r="C2816" s="324">
        <v>12</v>
      </c>
      <c r="D2816" s="325" t="s">
        <v>2960</v>
      </c>
      <c r="E2816" s="326">
        <v>42705</v>
      </c>
      <c r="F2816" s="326">
        <v>42719</v>
      </c>
      <c r="G2816" s="327">
        <f t="shared" ca="1" si="8448"/>
        <v>0</v>
      </c>
      <c r="H2816" s="328" t="s">
        <v>84</v>
      </c>
      <c r="I2816" s="328" t="s">
        <v>477</v>
      </c>
      <c r="J2816" s="328" t="s">
        <v>3874</v>
      </c>
      <c r="K2816" s="329" t="str">
        <f t="shared" ca="1" si="8449"/>
        <v>Completed</v>
      </c>
      <c r="L2816" s="324" t="s">
        <v>1773</v>
      </c>
      <c r="M2816" s="324" t="s">
        <v>58</v>
      </c>
      <c r="N2816" s="324" t="s">
        <v>108</v>
      </c>
      <c r="O2816" s="324" t="s">
        <v>109</v>
      </c>
      <c r="P2816" s="324" t="s">
        <v>100</v>
      </c>
      <c r="Q2816" s="324" t="s">
        <v>101</v>
      </c>
      <c r="R2816" s="330">
        <v>0.01</v>
      </c>
      <c r="S2816" s="330">
        <v>3.5000000000000003E-2</v>
      </c>
      <c r="T2816" s="331">
        <v>200000</v>
      </c>
      <c r="U2816" s="331">
        <v>20801</v>
      </c>
      <c r="V2816" s="329">
        <f t="shared" si="8450"/>
        <v>179199</v>
      </c>
      <c r="W2816" s="329">
        <f t="shared" si="8451"/>
        <v>20801</v>
      </c>
      <c r="X2816" s="331">
        <v>328</v>
      </c>
      <c r="Y2816" s="332">
        <f t="shared" si="8452"/>
        <v>1.5768472669583193E-2</v>
      </c>
      <c r="Z2816" s="333">
        <f t="shared" si="8453"/>
        <v>2.2196189024390245</v>
      </c>
      <c r="AA2816" s="334">
        <f t="shared" si="8454"/>
        <v>2000</v>
      </c>
      <c r="AB2816" s="335">
        <f t="shared" si="8485"/>
        <v>208.01</v>
      </c>
      <c r="AC2816" s="334">
        <f t="shared" si="8455"/>
        <v>-1791.99</v>
      </c>
      <c r="AD2816" s="336">
        <f t="shared" si="8456"/>
        <v>7000.0000000000009</v>
      </c>
      <c r="AE2816" s="337">
        <f>IF((SUMIF($J$7:$J$1048576,J2816,$U$7:$U$1048576))&gt;(SUMIF($J$7:$J$1048576,J2816,$T$7:$T$1048576)),AD2816,(IF(O2816="cpv",(U2816*S2816),(U2816*S2816/1000))))</f>
        <v>728.03500000000008</v>
      </c>
      <c r="AF2816" s="338">
        <f t="shared" si="8457"/>
        <v>-6271.9650000000011</v>
      </c>
      <c r="AG2816" s="338">
        <v>0</v>
      </c>
      <c r="AH2816" s="338">
        <f t="shared" si="8458"/>
        <v>520.02500000000009</v>
      </c>
      <c r="AI2816" s="339">
        <f t="shared" si="8459"/>
        <v>0.7142857142857143</v>
      </c>
      <c r="AK2816"/>
    </row>
    <row r="2817" spans="1:37" hidden="1" x14ac:dyDescent="0.25">
      <c r="A2817" s="115" t="s">
        <v>3875</v>
      </c>
      <c r="B2817" s="111">
        <v>2016</v>
      </c>
      <c r="C2817" s="111">
        <v>12</v>
      </c>
      <c r="D2817" s="112" t="s">
        <v>2960</v>
      </c>
      <c r="E2817" s="113">
        <v>42705</v>
      </c>
      <c r="F2817" s="113">
        <v>42722</v>
      </c>
      <c r="G2817" s="114">
        <f t="shared" ca="1" si="8448"/>
        <v>0</v>
      </c>
      <c r="H2817" s="115" t="s">
        <v>84</v>
      </c>
      <c r="I2817" s="115" t="s">
        <v>3837</v>
      </c>
      <c r="J2817" s="115" t="s">
        <v>3880</v>
      </c>
      <c r="K2817" s="116" t="str">
        <f t="shared" ca="1" si="8449"/>
        <v>Completed</v>
      </c>
      <c r="L2817" s="111" t="s">
        <v>82</v>
      </c>
      <c r="M2817" s="111" t="s">
        <v>58</v>
      </c>
      <c r="N2817" s="111" t="s">
        <v>78</v>
      </c>
      <c r="O2817" s="111" t="s">
        <v>60</v>
      </c>
      <c r="P2817" s="111" t="s">
        <v>79</v>
      </c>
      <c r="Q2817" s="111" t="s">
        <v>79</v>
      </c>
      <c r="R2817" s="117">
        <v>0.5</v>
      </c>
      <c r="S2817" s="117">
        <v>2</v>
      </c>
      <c r="T2817" s="118">
        <v>500000</v>
      </c>
      <c r="U2817" s="118">
        <v>445946</v>
      </c>
      <c r="V2817" s="116">
        <f t="shared" si="8450"/>
        <v>54054</v>
      </c>
      <c r="W2817" s="116">
        <f t="shared" si="8451"/>
        <v>445946</v>
      </c>
      <c r="X2817" s="118"/>
      <c r="Y2817" s="119">
        <f t="shared" si="8452"/>
        <v>0</v>
      </c>
      <c r="Z2817" s="120" t="e">
        <f t="shared" si="8453"/>
        <v>#DIV/0!</v>
      </c>
      <c r="AA2817" s="121">
        <f t="shared" si="8454"/>
        <v>250</v>
      </c>
      <c r="AB2817" s="122">
        <f t="shared" si="8485"/>
        <v>222.97300000000001</v>
      </c>
      <c r="AC2817" s="121">
        <f t="shared" si="8455"/>
        <v>-27.026999999999987</v>
      </c>
      <c r="AD2817" s="123">
        <f t="shared" si="8456"/>
        <v>1000</v>
      </c>
      <c r="AE2817" s="293">
        <v>891.89200000000005</v>
      </c>
      <c r="AF2817" s="124">
        <f t="shared" si="8457"/>
        <v>-108.10799999999995</v>
      </c>
      <c r="AG2817" s="124">
        <v>0</v>
      </c>
      <c r="AH2817" s="124">
        <f t="shared" si="8458"/>
        <v>668.9190000000001</v>
      </c>
      <c r="AI2817" s="125">
        <f t="shared" si="8459"/>
        <v>0.75000000000000011</v>
      </c>
      <c r="AK2817"/>
    </row>
    <row r="2818" spans="1:37" hidden="1" x14ac:dyDescent="0.25">
      <c r="A2818" s="96" t="s">
        <v>3876</v>
      </c>
      <c r="B2818" s="97">
        <v>2016</v>
      </c>
      <c r="C2818" s="97">
        <v>12</v>
      </c>
      <c r="D2818" s="98" t="s">
        <v>2960</v>
      </c>
      <c r="E2818" s="99">
        <v>42705</v>
      </c>
      <c r="F2818" s="99">
        <v>42722</v>
      </c>
      <c r="G2818" s="100">
        <f t="shared" ca="1" si="8448"/>
        <v>0</v>
      </c>
      <c r="H2818" s="96" t="s">
        <v>84</v>
      </c>
      <c r="I2818" s="96" t="s">
        <v>3837</v>
      </c>
      <c r="J2818" s="96" t="s">
        <v>3880</v>
      </c>
      <c r="K2818" s="101" t="str">
        <f t="shared" ca="1" si="8449"/>
        <v>Completed</v>
      </c>
      <c r="L2818" s="97" t="s">
        <v>57</v>
      </c>
      <c r="M2818" s="97" t="s">
        <v>58</v>
      </c>
      <c r="N2818" s="97" t="s">
        <v>173</v>
      </c>
      <c r="O2818" s="97" t="s">
        <v>60</v>
      </c>
      <c r="P2818" s="97" t="s">
        <v>61</v>
      </c>
      <c r="Q2818" s="97" t="s">
        <v>62</v>
      </c>
      <c r="R2818" s="102">
        <v>0.5</v>
      </c>
      <c r="S2818" s="102">
        <v>2</v>
      </c>
      <c r="T2818" s="103">
        <v>1100000</v>
      </c>
      <c r="U2818" s="103">
        <v>959085</v>
      </c>
      <c r="V2818" s="101">
        <f t="shared" si="8450"/>
        <v>140915</v>
      </c>
      <c r="W2818" s="101">
        <f t="shared" si="8451"/>
        <v>959085</v>
      </c>
      <c r="X2818" s="103">
        <v>264</v>
      </c>
      <c r="Y2818" s="104">
        <f t="shared" si="8452"/>
        <v>2.7526235943633776E-4</v>
      </c>
      <c r="Z2818" s="105">
        <f t="shared" si="8453"/>
        <v>7.2878787878787876E-2</v>
      </c>
      <c r="AA2818" s="106">
        <f t="shared" si="8454"/>
        <v>550</v>
      </c>
      <c r="AB2818" s="107">
        <f t="shared" si="8485"/>
        <v>479.54250000000002</v>
      </c>
      <c r="AC2818" s="106">
        <f t="shared" si="8455"/>
        <v>-70.457499999999982</v>
      </c>
      <c r="AD2818" s="108">
        <f t="shared" si="8456"/>
        <v>2200</v>
      </c>
      <c r="AE2818" s="298">
        <v>19.239999999999998</v>
      </c>
      <c r="AF2818" s="109">
        <f t="shared" si="8457"/>
        <v>-2180.7600000000002</v>
      </c>
      <c r="AG2818" s="109">
        <v>0</v>
      </c>
      <c r="AH2818" s="109">
        <f t="shared" si="8458"/>
        <v>-460.30250000000001</v>
      </c>
      <c r="AI2818" s="110">
        <f t="shared" si="8459"/>
        <v>-23.924246361746363</v>
      </c>
      <c r="AK2818"/>
    </row>
    <row r="2819" spans="1:37" hidden="1" x14ac:dyDescent="0.25">
      <c r="A2819" s="96" t="s">
        <v>3877</v>
      </c>
      <c r="B2819" s="97">
        <v>2016</v>
      </c>
      <c r="C2819" s="97">
        <v>12</v>
      </c>
      <c r="D2819" s="98" t="s">
        <v>2960</v>
      </c>
      <c r="E2819" s="99">
        <v>42705</v>
      </c>
      <c r="F2819" s="99">
        <v>42722</v>
      </c>
      <c r="G2819" s="100">
        <f t="shared" ca="1" si="8448"/>
        <v>0</v>
      </c>
      <c r="H2819" s="96" t="s">
        <v>84</v>
      </c>
      <c r="I2819" s="96" t="s">
        <v>3837</v>
      </c>
      <c r="J2819" s="96" t="s">
        <v>3880</v>
      </c>
      <c r="K2819" s="101" t="str">
        <f t="shared" ca="1" si="8449"/>
        <v>Completed</v>
      </c>
      <c r="L2819" s="97" t="s">
        <v>64</v>
      </c>
      <c r="M2819" s="97" t="s">
        <v>58</v>
      </c>
      <c r="N2819" s="97" t="s">
        <v>173</v>
      </c>
      <c r="O2819" s="97" t="s">
        <v>60</v>
      </c>
      <c r="P2819" s="97" t="s">
        <v>61</v>
      </c>
      <c r="Q2819" s="97" t="s">
        <v>62</v>
      </c>
      <c r="R2819" s="102">
        <v>0.2</v>
      </c>
      <c r="S2819" s="102">
        <v>2</v>
      </c>
      <c r="T2819" s="103">
        <v>500000</v>
      </c>
      <c r="U2819" s="103">
        <v>228136</v>
      </c>
      <c r="V2819" s="101">
        <f t="shared" si="8450"/>
        <v>271864</v>
      </c>
      <c r="W2819" s="101">
        <f t="shared" si="8451"/>
        <v>228136</v>
      </c>
      <c r="X2819" s="103">
        <v>44</v>
      </c>
      <c r="Y2819" s="104">
        <f t="shared" si="8452"/>
        <v>1.9286741242066136E-4</v>
      </c>
      <c r="Z2819" s="105">
        <f t="shared" si="8453"/>
        <v>6.8181818181818183</v>
      </c>
      <c r="AA2819" s="106">
        <f t="shared" si="8454"/>
        <v>100</v>
      </c>
      <c r="AB2819" s="107">
        <f t="shared" si="8485"/>
        <v>45.627200000000002</v>
      </c>
      <c r="AC2819" s="106">
        <f t="shared" si="8455"/>
        <v>-54.372799999999998</v>
      </c>
      <c r="AD2819" s="108">
        <f t="shared" si="8456"/>
        <v>1000</v>
      </c>
      <c r="AE2819" s="298">
        <v>300</v>
      </c>
      <c r="AF2819" s="109">
        <f t="shared" si="8457"/>
        <v>-700</v>
      </c>
      <c r="AG2819" s="109">
        <v>0</v>
      </c>
      <c r="AH2819" s="109">
        <f t="shared" si="8458"/>
        <v>254.37279999999998</v>
      </c>
      <c r="AI2819" s="110">
        <f t="shared" si="8459"/>
        <v>0.84790933333333329</v>
      </c>
      <c r="AK2819"/>
    </row>
    <row r="2820" spans="1:37" hidden="1" x14ac:dyDescent="0.25">
      <c r="A2820" s="328" t="s">
        <v>4541</v>
      </c>
      <c r="B2820" s="324">
        <v>2016</v>
      </c>
      <c r="C2820" s="324">
        <v>12</v>
      </c>
      <c r="D2820" s="325" t="s">
        <v>2960</v>
      </c>
      <c r="E2820" s="326">
        <v>42705</v>
      </c>
      <c r="F2820" s="326">
        <v>42722</v>
      </c>
      <c r="G2820" s="327">
        <f t="shared" ref="G2820:G2821" ca="1" si="8509">IF($N$1&gt;F2820,0,(F2820-$N$1))</f>
        <v>0</v>
      </c>
      <c r="H2820" s="328" t="s">
        <v>84</v>
      </c>
      <c r="I2820" s="328" t="s">
        <v>3837</v>
      </c>
      <c r="J2820" s="328" t="s">
        <v>3880</v>
      </c>
      <c r="K2820" s="329" t="str">
        <f t="shared" ref="K2820:K2821" ca="1" si="8510">IF(F2820=0,$L$3,(IF(G2820=0,$L$1,$L$2)))</f>
        <v>Completed</v>
      </c>
      <c r="L2820" s="324" t="s">
        <v>2914</v>
      </c>
      <c r="M2820" s="324" t="s">
        <v>58</v>
      </c>
      <c r="N2820" s="324" t="s">
        <v>173</v>
      </c>
      <c r="O2820" s="324" t="s">
        <v>60</v>
      </c>
      <c r="P2820" s="324" t="s">
        <v>61</v>
      </c>
      <c r="Q2820" s="324" t="s">
        <v>62</v>
      </c>
      <c r="R2820" s="330">
        <v>0.2</v>
      </c>
      <c r="S2820" s="330">
        <v>2</v>
      </c>
      <c r="T2820" s="331">
        <v>500000</v>
      </c>
      <c r="U2820" s="331"/>
      <c r="V2820" s="329"/>
      <c r="W2820" s="329"/>
      <c r="X2820" s="331"/>
      <c r="Y2820" s="332" t="e">
        <f t="shared" ref="Y2820:Y2821" si="8511">X2820/U2820</f>
        <v>#DIV/0!</v>
      </c>
      <c r="Z2820" s="333" t="e">
        <f t="shared" ref="Z2820:Z2821" si="8512">AE2820/X2820</f>
        <v>#DIV/0!</v>
      </c>
      <c r="AA2820" s="334">
        <f t="shared" ref="AA2820:AA2821" si="8513">IF(O2820="cpv",(T2820*R2820),(T2820/1000*R2820))</f>
        <v>100</v>
      </c>
      <c r="AB2820" s="335">
        <v>250</v>
      </c>
      <c r="AC2820" s="334">
        <f t="shared" ref="AC2820:AC2821" si="8514">AB2820-AA2820</f>
        <v>150</v>
      </c>
      <c r="AD2820" s="336">
        <f t="shared" ref="AD2820:AD2821" si="8515">IF(O2820="cpv",(T2820*S2820),(T2820/1000*S2820))</f>
        <v>1000</v>
      </c>
      <c r="AE2820" s="337">
        <v>0</v>
      </c>
      <c r="AF2820" s="338">
        <f t="shared" ref="AF2820:AF2821" si="8516">AE2820-AD2820</f>
        <v>-1000</v>
      </c>
      <c r="AG2820" s="338">
        <v>0</v>
      </c>
      <c r="AH2820" s="338">
        <f t="shared" ref="AH2820:AH2821" si="8517">AE2820-AB2820-AG2820</f>
        <v>-250</v>
      </c>
      <c r="AI2820" s="339" t="e">
        <f t="shared" ref="AI2820:AI2821" si="8518">AH2820/AE2820</f>
        <v>#DIV/0!</v>
      </c>
      <c r="AK2820"/>
    </row>
    <row r="2821" spans="1:37" hidden="1" x14ac:dyDescent="0.25">
      <c r="A2821" s="328" t="s">
        <v>4542</v>
      </c>
      <c r="B2821" s="324">
        <v>2016</v>
      </c>
      <c r="C2821" s="324">
        <v>12</v>
      </c>
      <c r="D2821" s="325" t="s">
        <v>2960</v>
      </c>
      <c r="E2821" s="326">
        <v>42705</v>
      </c>
      <c r="F2821" s="326">
        <v>42722</v>
      </c>
      <c r="G2821" s="327">
        <f t="shared" ca="1" si="8509"/>
        <v>0</v>
      </c>
      <c r="H2821" s="328" t="s">
        <v>84</v>
      </c>
      <c r="I2821" s="328" t="s">
        <v>3837</v>
      </c>
      <c r="J2821" s="328" t="s">
        <v>3880</v>
      </c>
      <c r="K2821" s="329" t="str">
        <f t="shared" ca="1" si="8510"/>
        <v>Completed</v>
      </c>
      <c r="L2821" s="324" t="s">
        <v>2943</v>
      </c>
      <c r="M2821" s="324" t="s">
        <v>58</v>
      </c>
      <c r="N2821" s="324" t="s">
        <v>173</v>
      </c>
      <c r="O2821" s="324" t="s">
        <v>60</v>
      </c>
      <c r="P2821" s="324" t="s">
        <v>61</v>
      </c>
      <c r="Q2821" s="324" t="s">
        <v>62</v>
      </c>
      <c r="R2821" s="330">
        <v>0.2</v>
      </c>
      <c r="S2821" s="330">
        <v>2</v>
      </c>
      <c r="T2821" s="331">
        <v>500000</v>
      </c>
      <c r="U2821" s="331"/>
      <c r="V2821" s="329"/>
      <c r="W2821" s="329"/>
      <c r="X2821" s="331"/>
      <c r="Y2821" s="332" t="e">
        <f t="shared" si="8511"/>
        <v>#DIV/0!</v>
      </c>
      <c r="Z2821" s="333" t="e">
        <f t="shared" si="8512"/>
        <v>#DIV/0!</v>
      </c>
      <c r="AA2821" s="334">
        <f t="shared" si="8513"/>
        <v>100</v>
      </c>
      <c r="AB2821" s="335">
        <v>150</v>
      </c>
      <c r="AC2821" s="334">
        <f t="shared" si="8514"/>
        <v>50</v>
      </c>
      <c r="AD2821" s="336">
        <f t="shared" si="8515"/>
        <v>1000</v>
      </c>
      <c r="AE2821" s="337">
        <v>0</v>
      </c>
      <c r="AF2821" s="338">
        <f t="shared" si="8516"/>
        <v>-1000</v>
      </c>
      <c r="AG2821" s="338">
        <v>0</v>
      </c>
      <c r="AH2821" s="338">
        <f t="shared" si="8517"/>
        <v>-150</v>
      </c>
      <c r="AI2821" s="339" t="e">
        <f t="shared" si="8518"/>
        <v>#DIV/0!</v>
      </c>
      <c r="AK2821"/>
    </row>
    <row r="2822" spans="1:37" ht="15.75" hidden="1" thickBot="1" x14ac:dyDescent="0.3">
      <c r="A2822" s="156" t="s">
        <v>4483</v>
      </c>
      <c r="B2822" s="157">
        <v>2016</v>
      </c>
      <c r="C2822" s="157">
        <v>12</v>
      </c>
      <c r="D2822" s="342" t="s">
        <v>2960</v>
      </c>
      <c r="E2822" s="159">
        <v>42705</v>
      </c>
      <c r="F2822" s="159">
        <v>42722</v>
      </c>
      <c r="G2822" s="343">
        <f t="shared" ca="1" si="8448"/>
        <v>0</v>
      </c>
      <c r="H2822" s="156" t="s">
        <v>84</v>
      </c>
      <c r="I2822" s="156" t="s">
        <v>3837</v>
      </c>
      <c r="J2822" s="156" t="s">
        <v>3880</v>
      </c>
      <c r="K2822" s="344" t="str">
        <f t="shared" ca="1" si="8449"/>
        <v>Completed</v>
      </c>
      <c r="L2822" s="157" t="s">
        <v>1372</v>
      </c>
      <c r="M2822" s="157" t="s">
        <v>58</v>
      </c>
      <c r="N2822" s="157" t="s">
        <v>173</v>
      </c>
      <c r="O2822" s="157" t="s">
        <v>60</v>
      </c>
      <c r="P2822" s="157" t="s">
        <v>61</v>
      </c>
      <c r="Q2822" s="157" t="s">
        <v>62</v>
      </c>
      <c r="R2822" s="158">
        <v>1</v>
      </c>
      <c r="S2822" s="158">
        <v>2</v>
      </c>
      <c r="T2822" s="345">
        <v>300000</v>
      </c>
      <c r="U2822" s="345">
        <v>300014</v>
      </c>
      <c r="V2822" s="344">
        <f t="shared" si="8450"/>
        <v>0</v>
      </c>
      <c r="W2822" s="344">
        <f t="shared" si="8451"/>
        <v>300000</v>
      </c>
      <c r="X2822" s="345"/>
      <c r="Y2822" s="346">
        <f t="shared" si="8452"/>
        <v>0</v>
      </c>
      <c r="Z2822" s="347" t="e">
        <f t="shared" si="8453"/>
        <v>#DIV/0!</v>
      </c>
      <c r="AA2822" s="348">
        <f t="shared" si="8454"/>
        <v>300</v>
      </c>
      <c r="AB2822" s="349">
        <v>231.42245974605899</v>
      </c>
      <c r="AC2822" s="348">
        <f t="shared" si="8455"/>
        <v>-68.577540253941009</v>
      </c>
      <c r="AD2822" s="350">
        <f t="shared" si="8456"/>
        <v>600</v>
      </c>
      <c r="AE2822" s="351">
        <v>300</v>
      </c>
      <c r="AF2822" s="352">
        <f t="shared" si="8457"/>
        <v>-300</v>
      </c>
      <c r="AG2822" s="352">
        <v>0</v>
      </c>
      <c r="AH2822" s="352">
        <f t="shared" si="8458"/>
        <v>68.577540253941009</v>
      </c>
      <c r="AI2822" s="487">
        <f t="shared" si="8459"/>
        <v>0.22859180084647004</v>
      </c>
      <c r="AK2822"/>
    </row>
    <row r="2823" spans="1:37" hidden="1" x14ac:dyDescent="0.25">
      <c r="A2823" s="96" t="s">
        <v>3878</v>
      </c>
      <c r="B2823" s="97">
        <v>2016</v>
      </c>
      <c r="C2823" s="97">
        <v>12</v>
      </c>
      <c r="D2823" s="98" t="s">
        <v>2960</v>
      </c>
      <c r="E2823" s="99">
        <v>42705</v>
      </c>
      <c r="F2823" s="99">
        <v>42722</v>
      </c>
      <c r="G2823" s="100">
        <f t="shared" ca="1" si="8448"/>
        <v>0</v>
      </c>
      <c r="H2823" s="96" t="s">
        <v>84</v>
      </c>
      <c r="I2823" s="96" t="s">
        <v>3837</v>
      </c>
      <c r="J2823" s="96" t="s">
        <v>3881</v>
      </c>
      <c r="K2823" s="101" t="str">
        <f t="shared" ca="1" si="8449"/>
        <v>Completed</v>
      </c>
      <c r="L2823" s="97" t="s">
        <v>82</v>
      </c>
      <c r="M2823" s="97" t="s">
        <v>58</v>
      </c>
      <c r="N2823" s="97" t="s">
        <v>78</v>
      </c>
      <c r="O2823" s="97" t="s">
        <v>60</v>
      </c>
      <c r="P2823" s="97" t="s">
        <v>79</v>
      </c>
      <c r="Q2823" s="97" t="s">
        <v>79</v>
      </c>
      <c r="R2823" s="102">
        <v>0.5</v>
      </c>
      <c r="S2823" s="102">
        <v>3</v>
      </c>
      <c r="T2823" s="103">
        <v>500000</v>
      </c>
      <c r="U2823" s="103">
        <v>0</v>
      </c>
      <c r="V2823" s="101">
        <f t="shared" si="8450"/>
        <v>500000</v>
      </c>
      <c r="W2823" s="101">
        <f t="shared" si="8451"/>
        <v>0</v>
      </c>
      <c r="X2823" s="103"/>
      <c r="Y2823" s="104" t="e">
        <f t="shared" si="8452"/>
        <v>#DIV/0!</v>
      </c>
      <c r="Z2823" s="105" t="e">
        <f t="shared" si="8453"/>
        <v>#DIV/0!</v>
      </c>
      <c r="AA2823" s="106">
        <f t="shared" si="8454"/>
        <v>250</v>
      </c>
      <c r="AB2823" s="107">
        <f t="shared" si="8485"/>
        <v>0</v>
      </c>
      <c r="AC2823" s="106">
        <f t="shared" si="8455"/>
        <v>-250</v>
      </c>
      <c r="AD2823" s="108">
        <f t="shared" si="8456"/>
        <v>1500</v>
      </c>
      <c r="AE2823" s="298">
        <f>IF((SUMIF($J$7:$J$1048576,J2823,$U$7:$U$1048576))&gt;(SUMIF($J$7:$J$1048576,J2823,$T$7:$T$1048576)),AD2823,(IF(O2823="cpv",(U2823*S2823),(U2823*S2823/1000))))</f>
        <v>0</v>
      </c>
      <c r="AF2823" s="109">
        <f t="shared" si="8457"/>
        <v>-1500</v>
      </c>
      <c r="AG2823" s="109">
        <v>0</v>
      </c>
      <c r="AH2823" s="109">
        <f t="shared" si="8458"/>
        <v>0</v>
      </c>
      <c r="AI2823" s="110" t="e">
        <f t="shared" si="8459"/>
        <v>#DIV/0!</v>
      </c>
      <c r="AK2823"/>
    </row>
    <row r="2824" spans="1:37" hidden="1" x14ac:dyDescent="0.25">
      <c r="A2824" s="96" t="s">
        <v>3879</v>
      </c>
      <c r="B2824" s="97">
        <v>2016</v>
      </c>
      <c r="C2824" s="97">
        <v>12</v>
      </c>
      <c r="D2824" s="98" t="s">
        <v>2960</v>
      </c>
      <c r="E2824" s="99">
        <v>42705</v>
      </c>
      <c r="F2824" s="99">
        <v>42722</v>
      </c>
      <c r="G2824" s="100">
        <f t="shared" ca="1" si="8448"/>
        <v>0</v>
      </c>
      <c r="H2824" s="96" t="s">
        <v>84</v>
      </c>
      <c r="I2824" s="96" t="s">
        <v>3837</v>
      </c>
      <c r="J2824" s="96" t="s">
        <v>3881</v>
      </c>
      <c r="K2824" s="101" t="str">
        <f t="shared" ca="1" si="8449"/>
        <v>Completed</v>
      </c>
      <c r="L2824" s="97" t="s">
        <v>2135</v>
      </c>
      <c r="M2824" s="97" t="s">
        <v>58</v>
      </c>
      <c r="N2824" s="97" t="s">
        <v>286</v>
      </c>
      <c r="O2824" s="97" t="s">
        <v>60</v>
      </c>
      <c r="P2824" s="97" t="s">
        <v>61</v>
      </c>
      <c r="Q2824" s="97" t="s">
        <v>62</v>
      </c>
      <c r="R2824" s="102">
        <v>0.35</v>
      </c>
      <c r="S2824" s="102">
        <v>3</v>
      </c>
      <c r="T2824" s="103">
        <v>500000</v>
      </c>
      <c r="U2824" s="103">
        <v>228090</v>
      </c>
      <c r="V2824" s="101">
        <f t="shared" si="8450"/>
        <v>271910</v>
      </c>
      <c r="W2824" s="101">
        <f t="shared" si="8451"/>
        <v>228090</v>
      </c>
      <c r="X2824" s="103"/>
      <c r="Y2824" s="104">
        <f t="shared" si="8452"/>
        <v>0</v>
      </c>
      <c r="Z2824" s="105" t="e">
        <f t="shared" si="8453"/>
        <v>#DIV/0!</v>
      </c>
      <c r="AA2824" s="106">
        <f t="shared" si="8454"/>
        <v>175</v>
      </c>
      <c r="AB2824" s="107">
        <f t="shared" si="8485"/>
        <v>79.831499999999991</v>
      </c>
      <c r="AC2824" s="106">
        <f t="shared" si="8455"/>
        <v>-95.168500000000009</v>
      </c>
      <c r="AD2824" s="108">
        <f t="shared" si="8456"/>
        <v>1500</v>
      </c>
      <c r="AE2824" s="298">
        <f>IF((SUMIF($J$7:$J$1048576,J2824,$U$7:$U$1048576))&gt;(SUMIF($J$7:$J$1048576,J2824,$T$7:$T$1048576)),AD2824,(IF(O2824="cpv",(U2824*S2824),(U2824*S2824/1000))))</f>
        <v>684.27</v>
      </c>
      <c r="AF2824" s="109">
        <f t="shared" si="8457"/>
        <v>-815.73</v>
      </c>
      <c r="AG2824" s="109">
        <v>0</v>
      </c>
      <c r="AH2824" s="109">
        <f t="shared" si="8458"/>
        <v>604.43849999999998</v>
      </c>
      <c r="AI2824" s="110">
        <f t="shared" si="8459"/>
        <v>0.8833333333333333</v>
      </c>
      <c r="AK2824"/>
    </row>
    <row r="2825" spans="1:37" hidden="1" x14ac:dyDescent="0.25">
      <c r="A2825" s="328" t="s">
        <v>4543</v>
      </c>
      <c r="B2825" s="324">
        <v>2016</v>
      </c>
      <c r="C2825" s="324">
        <v>12</v>
      </c>
      <c r="D2825" s="325" t="s">
        <v>2960</v>
      </c>
      <c r="E2825" s="326">
        <v>42705</v>
      </c>
      <c r="F2825" s="326">
        <v>42722</v>
      </c>
      <c r="G2825" s="327">
        <f t="shared" ref="G2825:G2826" ca="1" si="8519">IF($N$1&gt;F2825,0,(F2825-$N$1))</f>
        <v>0</v>
      </c>
      <c r="H2825" s="328" t="s">
        <v>84</v>
      </c>
      <c r="I2825" s="328" t="s">
        <v>3837</v>
      </c>
      <c r="J2825" s="328" t="s">
        <v>3881</v>
      </c>
      <c r="K2825" s="329" t="str">
        <f t="shared" ref="K2825:K2826" ca="1" si="8520">IF(F2825=0,$L$3,(IF(G2825=0,$L$1,$L$2)))</f>
        <v>Completed</v>
      </c>
      <c r="L2825" s="324" t="s">
        <v>2914</v>
      </c>
      <c r="M2825" s="324" t="s">
        <v>58</v>
      </c>
      <c r="N2825" s="324" t="s">
        <v>286</v>
      </c>
      <c r="O2825" s="324" t="s">
        <v>60</v>
      </c>
      <c r="P2825" s="324" t="s">
        <v>61</v>
      </c>
      <c r="Q2825" s="324" t="s">
        <v>62</v>
      </c>
      <c r="R2825" s="330">
        <v>0.35</v>
      </c>
      <c r="S2825" s="330">
        <v>3</v>
      </c>
      <c r="T2825" s="331">
        <v>500000</v>
      </c>
      <c r="U2825" s="331"/>
      <c r="V2825" s="329"/>
      <c r="W2825" s="329"/>
      <c r="X2825" s="331"/>
      <c r="Y2825" s="332" t="e">
        <f t="shared" ref="Y2825:Y2826" si="8521">X2825/U2825</f>
        <v>#DIV/0!</v>
      </c>
      <c r="Z2825" s="333" t="e">
        <f t="shared" ref="Z2825:Z2826" si="8522">AE2825/X2825</f>
        <v>#DIV/0!</v>
      </c>
      <c r="AA2825" s="334">
        <f t="shared" ref="AA2825:AA2826" si="8523">IF(O2825="cpv",(T2825*R2825),(T2825/1000*R2825))</f>
        <v>175</v>
      </c>
      <c r="AB2825" s="335">
        <v>250</v>
      </c>
      <c r="AC2825" s="334">
        <f t="shared" ref="AC2825:AC2826" si="8524">AB2825-AA2825</f>
        <v>75</v>
      </c>
      <c r="AD2825" s="336">
        <f t="shared" ref="AD2825:AD2826" si="8525">IF(O2825="cpv",(T2825*S2825),(T2825/1000*S2825))</f>
        <v>1500</v>
      </c>
      <c r="AE2825" s="337">
        <f>IF((SUMIF($J$7:$J$1048576,J2825,$U$7:$U$1048576))&gt;(SUMIF($J$7:$J$1048576,J2825,$T$7:$T$1048576)),AD2825,(IF(O2825="cpv",(U2825*S2825),(U2825*S2825/1000))))</f>
        <v>0</v>
      </c>
      <c r="AF2825" s="338">
        <f t="shared" ref="AF2825:AF2826" si="8526">AE2825-AD2825</f>
        <v>-1500</v>
      </c>
      <c r="AG2825" s="338">
        <v>0</v>
      </c>
      <c r="AH2825" s="338">
        <f t="shared" ref="AH2825:AH2826" si="8527">AE2825-AB2825-AG2825</f>
        <v>-250</v>
      </c>
      <c r="AI2825" s="339" t="e">
        <f t="shared" ref="AI2825:AI2826" si="8528">AH2825/AE2825</f>
        <v>#DIV/0!</v>
      </c>
      <c r="AK2825"/>
    </row>
    <row r="2826" spans="1:37" hidden="1" x14ac:dyDescent="0.25">
      <c r="A2826" s="328" t="s">
        <v>4544</v>
      </c>
      <c r="B2826" s="324">
        <v>2016</v>
      </c>
      <c r="C2826" s="324">
        <v>12</v>
      </c>
      <c r="D2826" s="325" t="s">
        <v>2960</v>
      </c>
      <c r="E2826" s="326">
        <v>42705</v>
      </c>
      <c r="F2826" s="326">
        <v>42722</v>
      </c>
      <c r="G2826" s="327">
        <f t="shared" ca="1" si="8519"/>
        <v>0</v>
      </c>
      <c r="H2826" s="328" t="s">
        <v>84</v>
      </c>
      <c r="I2826" s="328" t="s">
        <v>3837</v>
      </c>
      <c r="J2826" s="328" t="s">
        <v>3881</v>
      </c>
      <c r="K2826" s="329" t="str">
        <f t="shared" ca="1" si="8520"/>
        <v>Completed</v>
      </c>
      <c r="L2826" s="324" t="s">
        <v>2943</v>
      </c>
      <c r="M2826" s="324" t="s">
        <v>58</v>
      </c>
      <c r="N2826" s="324" t="s">
        <v>286</v>
      </c>
      <c r="O2826" s="324" t="s">
        <v>60</v>
      </c>
      <c r="P2826" s="324" t="s">
        <v>61</v>
      </c>
      <c r="Q2826" s="324" t="s">
        <v>62</v>
      </c>
      <c r="R2826" s="330">
        <v>0.35</v>
      </c>
      <c r="S2826" s="330">
        <v>3</v>
      </c>
      <c r="T2826" s="331">
        <v>500000</v>
      </c>
      <c r="U2826" s="331"/>
      <c r="V2826" s="329"/>
      <c r="W2826" s="329"/>
      <c r="X2826" s="331"/>
      <c r="Y2826" s="332" t="e">
        <f t="shared" si="8521"/>
        <v>#DIV/0!</v>
      </c>
      <c r="Z2826" s="333" t="e">
        <f t="shared" si="8522"/>
        <v>#DIV/0!</v>
      </c>
      <c r="AA2826" s="334">
        <f t="shared" si="8523"/>
        <v>175</v>
      </c>
      <c r="AB2826" s="335">
        <v>150</v>
      </c>
      <c r="AC2826" s="334">
        <f t="shared" si="8524"/>
        <v>-25</v>
      </c>
      <c r="AD2826" s="336">
        <f t="shared" si="8525"/>
        <v>1500</v>
      </c>
      <c r="AE2826" s="337">
        <f>IF((SUMIF($J$7:$J$1048576,J2826,$U$7:$U$1048576))&gt;(SUMIF($J$7:$J$1048576,J2826,$T$7:$T$1048576)),AD2826,(IF(O2826="cpv",(U2826*S2826),(U2826*S2826/1000))))</f>
        <v>0</v>
      </c>
      <c r="AF2826" s="338">
        <f t="shared" si="8526"/>
        <v>-1500</v>
      </c>
      <c r="AG2826" s="338">
        <v>0</v>
      </c>
      <c r="AH2826" s="338">
        <f t="shared" si="8527"/>
        <v>-150</v>
      </c>
      <c r="AI2826" s="339" t="e">
        <f t="shared" si="8528"/>
        <v>#DIV/0!</v>
      </c>
      <c r="AK2826"/>
    </row>
    <row r="2827" spans="1:37" hidden="1" x14ac:dyDescent="0.25">
      <c r="A2827" s="328" t="s">
        <v>4484</v>
      </c>
      <c r="B2827" s="324">
        <v>2016</v>
      </c>
      <c r="C2827" s="324">
        <v>12</v>
      </c>
      <c r="D2827" s="325" t="s">
        <v>2960</v>
      </c>
      <c r="E2827" s="326">
        <v>42705</v>
      </c>
      <c r="F2827" s="326">
        <v>42722</v>
      </c>
      <c r="G2827" s="327">
        <f t="shared" ca="1" si="8448"/>
        <v>0</v>
      </c>
      <c r="H2827" s="328" t="s">
        <v>84</v>
      </c>
      <c r="I2827" s="328" t="s">
        <v>3837</v>
      </c>
      <c r="J2827" s="328" t="s">
        <v>3881</v>
      </c>
      <c r="K2827" s="329" t="str">
        <f t="shared" ca="1" si="8449"/>
        <v>Completed</v>
      </c>
      <c r="L2827" s="324" t="s">
        <v>1372</v>
      </c>
      <c r="M2827" s="324" t="s">
        <v>58</v>
      </c>
      <c r="N2827" s="324" t="s">
        <v>286</v>
      </c>
      <c r="O2827" s="324" t="s">
        <v>60</v>
      </c>
      <c r="P2827" s="324" t="s">
        <v>61</v>
      </c>
      <c r="Q2827" s="324" t="s">
        <v>62</v>
      </c>
      <c r="R2827" s="330">
        <v>1</v>
      </c>
      <c r="S2827" s="330">
        <v>3</v>
      </c>
      <c r="T2827" s="331">
        <v>300000</v>
      </c>
      <c r="U2827" s="331">
        <v>300006</v>
      </c>
      <c r="V2827" s="329">
        <f t="shared" si="8450"/>
        <v>0</v>
      </c>
      <c r="W2827" s="329">
        <f t="shared" si="8451"/>
        <v>300000</v>
      </c>
      <c r="X2827" s="331"/>
      <c r="Y2827" s="332">
        <f t="shared" si="8452"/>
        <v>0</v>
      </c>
      <c r="Z2827" s="333" t="e">
        <f t="shared" si="8453"/>
        <v>#DIV/0!</v>
      </c>
      <c r="AA2827" s="334">
        <f t="shared" si="8454"/>
        <v>300</v>
      </c>
      <c r="AB2827" s="335">
        <v>308.60417126566398</v>
      </c>
      <c r="AC2827" s="334">
        <f t="shared" si="8455"/>
        <v>8.6041712656639788</v>
      </c>
      <c r="AD2827" s="336">
        <f t="shared" si="8456"/>
        <v>900</v>
      </c>
      <c r="AE2827" s="337">
        <v>383.78150000000005</v>
      </c>
      <c r="AF2827" s="338">
        <f t="shared" si="8457"/>
        <v>-516.21849999999995</v>
      </c>
      <c r="AG2827" s="338">
        <v>0</v>
      </c>
      <c r="AH2827" s="338">
        <f t="shared" si="8458"/>
        <v>75.177328734336072</v>
      </c>
      <c r="AI2827" s="339">
        <f t="shared" si="8459"/>
        <v>0.19588575461385205</v>
      </c>
      <c r="AK2827"/>
    </row>
    <row r="2828" spans="1:37" hidden="1" x14ac:dyDescent="0.25">
      <c r="A2828" s="115" t="s">
        <v>3883</v>
      </c>
      <c r="B2828" s="111">
        <v>2016</v>
      </c>
      <c r="C2828" s="111">
        <v>12</v>
      </c>
      <c r="D2828" s="112" t="s">
        <v>2960</v>
      </c>
      <c r="E2828" s="113">
        <v>42705</v>
      </c>
      <c r="F2828" s="113">
        <v>42724</v>
      </c>
      <c r="G2828" s="114">
        <f t="shared" ca="1" si="8448"/>
        <v>0</v>
      </c>
      <c r="H2828" s="115" t="s">
        <v>84</v>
      </c>
      <c r="I2828" s="115" t="s">
        <v>170</v>
      </c>
      <c r="J2828" s="115" t="s">
        <v>3882</v>
      </c>
      <c r="K2828" s="116" t="str">
        <f t="shared" ca="1" si="8449"/>
        <v>Completed</v>
      </c>
      <c r="L2828" s="111" t="s">
        <v>82</v>
      </c>
      <c r="M2828" s="111" t="s">
        <v>58</v>
      </c>
      <c r="N2828" s="111" t="s">
        <v>78</v>
      </c>
      <c r="O2828" s="111" t="s">
        <v>60</v>
      </c>
      <c r="P2828" s="111" t="s">
        <v>79</v>
      </c>
      <c r="Q2828" s="111" t="s">
        <v>79</v>
      </c>
      <c r="R2828" s="117">
        <v>0.5</v>
      </c>
      <c r="S2828" s="117">
        <v>1.5</v>
      </c>
      <c r="T2828" s="118">
        <v>500000</v>
      </c>
      <c r="U2828" s="118">
        <v>500013</v>
      </c>
      <c r="V2828" s="116">
        <f t="shared" si="8450"/>
        <v>0</v>
      </c>
      <c r="W2828" s="116">
        <f t="shared" si="8451"/>
        <v>500000</v>
      </c>
      <c r="X2828" s="118"/>
      <c r="Y2828" s="119">
        <f t="shared" si="8452"/>
        <v>0</v>
      </c>
      <c r="Z2828" s="120" t="e">
        <f t="shared" si="8453"/>
        <v>#DIV/0!</v>
      </c>
      <c r="AA2828" s="121">
        <f t="shared" si="8454"/>
        <v>250</v>
      </c>
      <c r="AB2828" s="122">
        <f t="shared" si="8485"/>
        <v>250</v>
      </c>
      <c r="AC2828" s="121">
        <f t="shared" si="8455"/>
        <v>0</v>
      </c>
      <c r="AD2828" s="123">
        <f t="shared" si="8456"/>
        <v>750</v>
      </c>
      <c r="AE2828" s="293">
        <f>IF((SUMIF($J$7:$J$1048576,J2828,$U$7:$U$1048576))&gt;(SUMIF($J$7:$J$1048576,J2828,$T$7:$T$1048576)),AD2828,(IF(O2828="cpv",(U2828*S2828),(U2828*S2828/1000))))</f>
        <v>750</v>
      </c>
      <c r="AF2828" s="124">
        <f t="shared" si="8457"/>
        <v>0</v>
      </c>
      <c r="AG2828" s="124">
        <v>0</v>
      </c>
      <c r="AH2828" s="124">
        <f t="shared" si="8458"/>
        <v>500</v>
      </c>
      <c r="AI2828" s="125">
        <f t="shared" si="8459"/>
        <v>0.66666666666666663</v>
      </c>
      <c r="AK2828"/>
    </row>
    <row r="2829" spans="1:37" hidden="1" x14ac:dyDescent="0.25">
      <c r="A2829" s="96" t="s">
        <v>3884</v>
      </c>
      <c r="B2829" s="97">
        <v>2016</v>
      </c>
      <c r="C2829" s="97">
        <v>12</v>
      </c>
      <c r="D2829" s="98" t="s">
        <v>2960</v>
      </c>
      <c r="E2829" s="99">
        <v>42705</v>
      </c>
      <c r="F2829" s="99">
        <v>42724</v>
      </c>
      <c r="G2829" s="100">
        <f t="shared" ca="1" si="8448"/>
        <v>0</v>
      </c>
      <c r="H2829" s="96" t="s">
        <v>84</v>
      </c>
      <c r="I2829" s="96" t="s">
        <v>170</v>
      </c>
      <c r="J2829" s="96" t="s">
        <v>3882</v>
      </c>
      <c r="K2829" s="101" t="str">
        <f t="shared" ca="1" si="8449"/>
        <v>Completed</v>
      </c>
      <c r="L2829" s="97" t="s">
        <v>4480</v>
      </c>
      <c r="M2829" s="97" t="s">
        <v>58</v>
      </c>
      <c r="N2829" s="97" t="s">
        <v>59</v>
      </c>
      <c r="O2829" s="97" t="s">
        <v>60</v>
      </c>
      <c r="P2829" s="97" t="s">
        <v>61</v>
      </c>
      <c r="Q2829" s="97" t="s">
        <v>62</v>
      </c>
      <c r="R2829" s="102">
        <v>0.5</v>
      </c>
      <c r="S2829" s="102">
        <v>1.5</v>
      </c>
      <c r="T2829" s="103">
        <v>300000</v>
      </c>
      <c r="U2829" s="103">
        <v>350205</v>
      </c>
      <c r="V2829" s="101">
        <f t="shared" si="8450"/>
        <v>0</v>
      </c>
      <c r="W2829" s="101">
        <f t="shared" si="8451"/>
        <v>300000</v>
      </c>
      <c r="X2829" s="103">
        <v>0</v>
      </c>
      <c r="Y2829" s="104">
        <f t="shared" si="8452"/>
        <v>0</v>
      </c>
      <c r="Z2829" s="105" t="e">
        <f t="shared" si="8453"/>
        <v>#DIV/0!</v>
      </c>
      <c r="AA2829" s="106">
        <f t="shared" si="8454"/>
        <v>150</v>
      </c>
      <c r="AB2829" s="107">
        <v>0</v>
      </c>
      <c r="AC2829" s="106">
        <f t="shared" si="8455"/>
        <v>-150</v>
      </c>
      <c r="AD2829" s="108">
        <f t="shared" si="8456"/>
        <v>450</v>
      </c>
      <c r="AE2829" s="298">
        <f>IF((SUMIF($J$7:$J$1048576,J2829,$U$7:$U$1048576))&gt;(SUMIF($J$7:$J$1048576,J2829,$T$7:$T$1048576)),AD2829,(IF(O2829="cpv",(U2829*S2829),(U2829*S2829/1000))))</f>
        <v>450</v>
      </c>
      <c r="AF2829" s="109">
        <f t="shared" si="8457"/>
        <v>0</v>
      </c>
      <c r="AG2829" s="109">
        <v>0</v>
      </c>
      <c r="AH2829" s="109">
        <f t="shared" si="8458"/>
        <v>450</v>
      </c>
      <c r="AI2829" s="110">
        <f t="shared" si="8459"/>
        <v>1</v>
      </c>
      <c r="AK2829"/>
    </row>
    <row r="2830" spans="1:37" ht="15.75" hidden="1" thickBot="1" x14ac:dyDescent="0.3">
      <c r="A2830" s="156" t="s">
        <v>3885</v>
      </c>
      <c r="B2830" s="157">
        <v>2016</v>
      </c>
      <c r="C2830" s="157">
        <v>12</v>
      </c>
      <c r="D2830" s="342" t="s">
        <v>2960</v>
      </c>
      <c r="E2830" s="159">
        <v>42705</v>
      </c>
      <c r="F2830" s="159">
        <v>42724</v>
      </c>
      <c r="G2830" s="343">
        <f t="shared" ca="1" si="8448"/>
        <v>0</v>
      </c>
      <c r="H2830" s="156" t="s">
        <v>84</v>
      </c>
      <c r="I2830" s="156" t="s">
        <v>170</v>
      </c>
      <c r="J2830" s="156" t="s">
        <v>3882</v>
      </c>
      <c r="K2830" s="344" t="str">
        <f t="shared" ca="1" si="8449"/>
        <v>Completed</v>
      </c>
      <c r="L2830" s="157" t="s">
        <v>2386</v>
      </c>
      <c r="M2830" s="157" t="s">
        <v>58</v>
      </c>
      <c r="N2830" s="157" t="s">
        <v>59</v>
      </c>
      <c r="O2830" s="157" t="s">
        <v>60</v>
      </c>
      <c r="P2830" s="157" t="s">
        <v>61</v>
      </c>
      <c r="Q2830" s="157" t="s">
        <v>62</v>
      </c>
      <c r="R2830" s="158">
        <v>0.3</v>
      </c>
      <c r="S2830" s="158">
        <v>1.5</v>
      </c>
      <c r="T2830" s="345">
        <v>1000000</v>
      </c>
      <c r="U2830" s="345">
        <v>1653247</v>
      </c>
      <c r="V2830" s="344">
        <f t="shared" si="8450"/>
        <v>0</v>
      </c>
      <c r="W2830" s="344">
        <f t="shared" si="8451"/>
        <v>1000000</v>
      </c>
      <c r="X2830" s="345"/>
      <c r="Y2830" s="346">
        <f t="shared" si="8452"/>
        <v>0</v>
      </c>
      <c r="Z2830" s="347" t="e">
        <f t="shared" si="8453"/>
        <v>#DIV/0!</v>
      </c>
      <c r="AA2830" s="348">
        <f t="shared" si="8454"/>
        <v>300</v>
      </c>
      <c r="AB2830" s="349">
        <f t="shared" si="8485"/>
        <v>300</v>
      </c>
      <c r="AC2830" s="348">
        <f t="shared" si="8455"/>
        <v>0</v>
      </c>
      <c r="AD2830" s="350">
        <f t="shared" si="8456"/>
        <v>1500</v>
      </c>
      <c r="AE2830" s="351">
        <v>1200</v>
      </c>
      <c r="AF2830" s="352">
        <f t="shared" si="8457"/>
        <v>-300</v>
      </c>
      <c r="AG2830" s="352">
        <v>0</v>
      </c>
      <c r="AH2830" s="352">
        <f t="shared" si="8458"/>
        <v>900</v>
      </c>
      <c r="AI2830" s="487">
        <f t="shared" si="8459"/>
        <v>0.75</v>
      </c>
      <c r="AK2830"/>
    </row>
    <row r="2831" spans="1:37" hidden="1" x14ac:dyDescent="0.25">
      <c r="A2831" s="96" t="s">
        <v>3886</v>
      </c>
      <c r="B2831" s="97">
        <v>2016</v>
      </c>
      <c r="C2831" s="97">
        <v>12</v>
      </c>
      <c r="D2831" s="98" t="s">
        <v>2960</v>
      </c>
      <c r="E2831" s="99">
        <v>42705</v>
      </c>
      <c r="F2831" s="99">
        <v>42724</v>
      </c>
      <c r="G2831" s="100">
        <f t="shared" ca="1" si="8448"/>
        <v>0</v>
      </c>
      <c r="H2831" s="96" t="s">
        <v>84</v>
      </c>
      <c r="I2831" s="96" t="s">
        <v>1771</v>
      </c>
      <c r="J2831" s="96" t="s">
        <v>3892</v>
      </c>
      <c r="K2831" s="101" t="str">
        <f t="shared" ca="1" si="8449"/>
        <v>Completed</v>
      </c>
      <c r="L2831" s="97" t="s">
        <v>82</v>
      </c>
      <c r="M2831" s="97" t="s">
        <v>58</v>
      </c>
      <c r="N2831" s="97" t="s">
        <v>59</v>
      </c>
      <c r="O2831" s="97" t="s">
        <v>60</v>
      </c>
      <c r="P2831" s="97" t="s">
        <v>61</v>
      </c>
      <c r="Q2831" s="97" t="s">
        <v>62</v>
      </c>
      <c r="R2831" s="102">
        <v>0.5</v>
      </c>
      <c r="S2831" s="102">
        <v>2</v>
      </c>
      <c r="T2831" s="103">
        <v>610000</v>
      </c>
      <c r="U2831" s="103">
        <v>610224</v>
      </c>
      <c r="V2831" s="101">
        <f t="shared" si="8450"/>
        <v>0</v>
      </c>
      <c r="W2831" s="101">
        <f t="shared" si="8451"/>
        <v>610000</v>
      </c>
      <c r="X2831" s="103">
        <v>27264</v>
      </c>
      <c r="Y2831" s="104">
        <f t="shared" si="8452"/>
        <v>4.4678675371666796E-2</v>
      </c>
      <c r="Z2831" s="105">
        <f t="shared" si="8453"/>
        <v>4.4764084507042258E-2</v>
      </c>
      <c r="AA2831" s="106">
        <f t="shared" si="8454"/>
        <v>305</v>
      </c>
      <c r="AB2831" s="107">
        <f t="shared" si="8485"/>
        <v>305</v>
      </c>
      <c r="AC2831" s="106">
        <f t="shared" si="8455"/>
        <v>0</v>
      </c>
      <c r="AD2831" s="108">
        <f t="shared" si="8456"/>
        <v>1220</v>
      </c>
      <c r="AE2831" s="298">
        <f t="shared" ref="AE2831:AE2836" si="8529">IF((SUMIF($J$7:$J$1048576,J2831,$U$7:$U$1048576))&gt;(SUMIF($J$7:$J$1048576,J2831,$T$7:$T$1048576)),AD2831,(IF(O2831="cpv",(U2831*S2831),(U2831*S2831/1000))))</f>
        <v>1220.4480000000001</v>
      </c>
      <c r="AF2831" s="109">
        <f t="shared" si="8457"/>
        <v>0.44800000000009277</v>
      </c>
      <c r="AG2831" s="109">
        <v>0</v>
      </c>
      <c r="AH2831" s="109">
        <f t="shared" si="8458"/>
        <v>915.44800000000009</v>
      </c>
      <c r="AI2831" s="110">
        <f t="shared" si="8459"/>
        <v>0.75009176957969537</v>
      </c>
      <c r="AK2831"/>
    </row>
    <row r="2832" spans="1:37" hidden="1" x14ac:dyDescent="0.25">
      <c r="A2832" s="96" t="s">
        <v>3887</v>
      </c>
      <c r="B2832" s="97">
        <v>2016</v>
      </c>
      <c r="C2832" s="97">
        <v>12</v>
      </c>
      <c r="D2832" s="98" t="s">
        <v>2960</v>
      </c>
      <c r="E2832" s="99">
        <v>42705</v>
      </c>
      <c r="F2832" s="99">
        <v>42724</v>
      </c>
      <c r="G2832" s="100">
        <f t="shared" ref="G2832:G2882" ca="1" si="8530">IF($N$1&gt;F2832,0,(F2832-$N$1))</f>
        <v>0</v>
      </c>
      <c r="H2832" s="96" t="s">
        <v>84</v>
      </c>
      <c r="I2832" s="96" t="s">
        <v>1771</v>
      </c>
      <c r="J2832" s="96" t="s">
        <v>3892</v>
      </c>
      <c r="K2832" s="101" t="str">
        <f t="shared" ref="K2832:K2882" ca="1" si="8531">IF(F2832=0,$L$3,(IF(G2832=0,$L$1,$L$2)))</f>
        <v>Completed</v>
      </c>
      <c r="L2832" s="97" t="s">
        <v>64</v>
      </c>
      <c r="M2832" s="97" t="s">
        <v>58</v>
      </c>
      <c r="N2832" s="97" t="s">
        <v>59</v>
      </c>
      <c r="O2832" s="97" t="s">
        <v>60</v>
      </c>
      <c r="P2832" s="97" t="s">
        <v>61</v>
      </c>
      <c r="Q2832" s="97" t="s">
        <v>62</v>
      </c>
      <c r="R2832" s="102">
        <v>0.2</v>
      </c>
      <c r="S2832" s="102">
        <v>2</v>
      </c>
      <c r="T2832" s="103">
        <v>1000000</v>
      </c>
      <c r="U2832" s="103">
        <v>1000071</v>
      </c>
      <c r="V2832" s="101">
        <f t="shared" ref="V2832:V2882" si="8532">IF(U2832&gt;T2832,0,T2832-U2832)</f>
        <v>0</v>
      </c>
      <c r="W2832" s="101">
        <f t="shared" ref="W2832:W2882" si="8533">IF(U2832&gt;T2832,T2832,U2832)</f>
        <v>1000000</v>
      </c>
      <c r="X2832" s="103">
        <v>121</v>
      </c>
      <c r="Y2832" s="104">
        <f t="shared" ref="Y2832:Y2882" si="8534">X2832/U2832</f>
        <v>1.209914096099177E-4</v>
      </c>
      <c r="Z2832" s="105">
        <f t="shared" ref="Z2832:Z2882" si="8535">AE2832/X2832</f>
        <v>16.530099173553719</v>
      </c>
      <c r="AA2832" s="106">
        <f t="shared" ref="AA2832:AA2882" si="8536">IF(O2832="cpv",(T2832*R2832),(T2832/1000*R2832))</f>
        <v>200</v>
      </c>
      <c r="AB2832" s="107">
        <f t="shared" ref="AB2832:AB2882" si="8537">IF(O2832="cpv",(IF(V2832&gt;0,U2832*R2832,AA2832)),(IF(V2832&gt;0,U2832/1000*R2832,AA2832)))</f>
        <v>200</v>
      </c>
      <c r="AC2832" s="106">
        <f t="shared" ref="AC2832:AC2882" si="8538">AB2832-AA2832</f>
        <v>0</v>
      </c>
      <c r="AD2832" s="108">
        <f t="shared" ref="AD2832:AD2882" si="8539">IF(O2832="cpv",(T2832*S2832),(T2832/1000*S2832))</f>
        <v>2000</v>
      </c>
      <c r="AE2832" s="298">
        <f t="shared" si="8529"/>
        <v>2000.1420000000001</v>
      </c>
      <c r="AF2832" s="109">
        <f t="shared" ref="AF2832:AF2882" si="8540">AE2832-AD2832</f>
        <v>0.14200000000005275</v>
      </c>
      <c r="AG2832" s="109">
        <v>0</v>
      </c>
      <c r="AH2832" s="109">
        <f t="shared" ref="AH2832:AH2882" si="8541">AE2832-AB2832-AG2832</f>
        <v>1800.1420000000001</v>
      </c>
      <c r="AI2832" s="110">
        <f t="shared" ref="AI2832:AI2882" si="8542">AH2832/AE2832</f>
        <v>0.90000709949593583</v>
      </c>
      <c r="AK2832"/>
    </row>
    <row r="2833" spans="1:37" hidden="1" x14ac:dyDescent="0.25">
      <c r="A2833" s="96" t="s">
        <v>3888</v>
      </c>
      <c r="B2833" s="97">
        <v>2016</v>
      </c>
      <c r="C2833" s="97">
        <v>12</v>
      </c>
      <c r="D2833" s="98" t="s">
        <v>2960</v>
      </c>
      <c r="E2833" s="99">
        <v>42705</v>
      </c>
      <c r="F2833" s="99">
        <v>42724</v>
      </c>
      <c r="G2833" s="100">
        <f t="shared" ca="1" si="8530"/>
        <v>0</v>
      </c>
      <c r="H2833" s="96" t="s">
        <v>84</v>
      </c>
      <c r="I2833" s="96" t="s">
        <v>1771</v>
      </c>
      <c r="J2833" s="96" t="s">
        <v>3892</v>
      </c>
      <c r="K2833" s="101" t="str">
        <f t="shared" ca="1" si="8531"/>
        <v>Completed</v>
      </c>
      <c r="L2833" s="97" t="s">
        <v>57</v>
      </c>
      <c r="M2833" s="97" t="s">
        <v>58</v>
      </c>
      <c r="N2833" s="97" t="s">
        <v>59</v>
      </c>
      <c r="O2833" s="97" t="s">
        <v>60</v>
      </c>
      <c r="P2833" s="97" t="s">
        <v>61</v>
      </c>
      <c r="Q2833" s="97" t="s">
        <v>62</v>
      </c>
      <c r="R2833" s="102">
        <v>0.5</v>
      </c>
      <c r="S2833" s="102">
        <v>2</v>
      </c>
      <c r="T2833" s="103">
        <v>1000000</v>
      </c>
      <c r="U2833" s="103">
        <v>1000434</v>
      </c>
      <c r="V2833" s="101">
        <f t="shared" si="8532"/>
        <v>0</v>
      </c>
      <c r="W2833" s="101">
        <f t="shared" si="8533"/>
        <v>1000000</v>
      </c>
      <c r="X2833" s="103">
        <v>316</v>
      </c>
      <c r="Y2833" s="104">
        <f t="shared" si="8534"/>
        <v>3.1586291549467533E-4</v>
      </c>
      <c r="Z2833" s="105">
        <f t="shared" si="8535"/>
        <v>6.3318607594936704</v>
      </c>
      <c r="AA2833" s="106">
        <f t="shared" si="8536"/>
        <v>500</v>
      </c>
      <c r="AB2833" s="107">
        <f t="shared" si="8537"/>
        <v>500</v>
      </c>
      <c r="AC2833" s="106">
        <f t="shared" si="8538"/>
        <v>0</v>
      </c>
      <c r="AD2833" s="108">
        <f t="shared" si="8539"/>
        <v>2000</v>
      </c>
      <c r="AE2833" s="298">
        <f t="shared" si="8529"/>
        <v>2000.8679999999999</v>
      </c>
      <c r="AF2833" s="109">
        <f t="shared" si="8540"/>
        <v>0.86799999999993815</v>
      </c>
      <c r="AG2833" s="109">
        <v>0</v>
      </c>
      <c r="AH2833" s="109">
        <f t="shared" si="8541"/>
        <v>1500.8679999999999</v>
      </c>
      <c r="AI2833" s="110">
        <f t="shared" si="8542"/>
        <v>0.7501084529314278</v>
      </c>
      <c r="AK2833"/>
    </row>
    <row r="2834" spans="1:37" hidden="1" x14ac:dyDescent="0.25">
      <c r="A2834" s="96" t="s">
        <v>4535</v>
      </c>
      <c r="B2834" s="97">
        <v>2016</v>
      </c>
      <c r="C2834" s="97">
        <v>12</v>
      </c>
      <c r="D2834" s="98" t="s">
        <v>2960</v>
      </c>
      <c r="E2834" s="99">
        <v>42705</v>
      </c>
      <c r="F2834" s="99">
        <v>42724</v>
      </c>
      <c r="G2834" s="100">
        <f t="shared" ref="G2834:G2836" ca="1" si="8543">IF($N$1&gt;F2834,0,(F2834-$N$1))</f>
        <v>0</v>
      </c>
      <c r="H2834" s="96" t="s">
        <v>84</v>
      </c>
      <c r="I2834" s="96" t="s">
        <v>1771</v>
      </c>
      <c r="J2834" s="96" t="s">
        <v>3892</v>
      </c>
      <c r="K2834" s="101" t="str">
        <f t="shared" ref="K2834:K2836" ca="1" si="8544">IF(F2834=0,$L$3,(IF(G2834=0,$L$1,$L$2)))</f>
        <v>Completed</v>
      </c>
      <c r="L2834" s="97" t="s">
        <v>2914</v>
      </c>
      <c r="M2834" s="97" t="s">
        <v>58</v>
      </c>
      <c r="N2834" s="97" t="s">
        <v>59</v>
      </c>
      <c r="O2834" s="97" t="s">
        <v>60</v>
      </c>
      <c r="P2834" s="97" t="s">
        <v>61</v>
      </c>
      <c r="Q2834" s="97" t="s">
        <v>62</v>
      </c>
      <c r="R2834" s="102">
        <v>0.5</v>
      </c>
      <c r="S2834" s="102">
        <v>2</v>
      </c>
      <c r="T2834" s="103">
        <v>1000000</v>
      </c>
      <c r="U2834" s="103"/>
      <c r="V2834" s="101"/>
      <c r="W2834" s="101">
        <f t="shared" ref="W2834:W2836" si="8545">IF(U2834&gt;T2834,T2834,U2834)</f>
        <v>0</v>
      </c>
      <c r="X2834" s="103"/>
      <c r="Y2834" s="104" t="e">
        <f t="shared" ref="Y2834:Y2836" si="8546">X2834/U2834</f>
        <v>#DIV/0!</v>
      </c>
      <c r="Z2834" s="105" t="e">
        <f t="shared" ref="Z2834:Z2836" si="8547">AE2834/X2834</f>
        <v>#DIV/0!</v>
      </c>
      <c r="AA2834" s="106">
        <f t="shared" ref="AA2834:AA2836" si="8548">IF(O2834="cpv",(T2834*R2834),(T2834/1000*R2834))</f>
        <v>500</v>
      </c>
      <c r="AB2834" s="107">
        <v>837.68</v>
      </c>
      <c r="AC2834" s="106">
        <f t="shared" ref="AC2834:AC2836" si="8549">AB2834-AA2834</f>
        <v>337.67999999999995</v>
      </c>
      <c r="AD2834" s="108">
        <f t="shared" ref="AD2834:AD2836" si="8550">IF(O2834="cpv",(T2834*S2834),(T2834/1000*S2834))</f>
        <v>2000</v>
      </c>
      <c r="AE2834" s="298">
        <f t="shared" si="8529"/>
        <v>0</v>
      </c>
      <c r="AF2834" s="109">
        <f t="shared" ref="AF2834:AF2836" si="8551">AE2834-AD2834</f>
        <v>-2000</v>
      </c>
      <c r="AG2834" s="109">
        <v>0</v>
      </c>
      <c r="AH2834" s="109">
        <f t="shared" ref="AH2834:AH2836" si="8552">AE2834-AB2834-AG2834</f>
        <v>-837.68</v>
      </c>
      <c r="AI2834" s="110" t="e">
        <f t="shared" ref="AI2834:AI2836" si="8553">AH2834/AE2834</f>
        <v>#DIV/0!</v>
      </c>
      <c r="AK2834"/>
    </row>
    <row r="2835" spans="1:37" hidden="1" x14ac:dyDescent="0.25">
      <c r="A2835" s="96" t="s">
        <v>4536</v>
      </c>
      <c r="B2835" s="97">
        <v>2016</v>
      </c>
      <c r="C2835" s="97">
        <v>12</v>
      </c>
      <c r="D2835" s="98" t="s">
        <v>2960</v>
      </c>
      <c r="E2835" s="99">
        <v>42705</v>
      </c>
      <c r="F2835" s="99">
        <v>42724</v>
      </c>
      <c r="G2835" s="100">
        <f t="shared" ca="1" si="8543"/>
        <v>0</v>
      </c>
      <c r="H2835" s="96" t="s">
        <v>84</v>
      </c>
      <c r="I2835" s="96" t="s">
        <v>1771</v>
      </c>
      <c r="J2835" s="96" t="s">
        <v>3892</v>
      </c>
      <c r="K2835" s="101" t="str">
        <f t="shared" ca="1" si="8544"/>
        <v>Completed</v>
      </c>
      <c r="L2835" s="97" t="s">
        <v>2917</v>
      </c>
      <c r="M2835" s="97" t="s">
        <v>58</v>
      </c>
      <c r="N2835" s="97" t="s">
        <v>59</v>
      </c>
      <c r="O2835" s="97" t="s">
        <v>60</v>
      </c>
      <c r="P2835" s="97" t="s">
        <v>61</v>
      </c>
      <c r="Q2835" s="97" t="s">
        <v>62</v>
      </c>
      <c r="R2835" s="102">
        <v>0.5</v>
      </c>
      <c r="S2835" s="102">
        <v>2</v>
      </c>
      <c r="T2835" s="103">
        <v>1000000</v>
      </c>
      <c r="U2835" s="103"/>
      <c r="V2835" s="101"/>
      <c r="W2835" s="101">
        <f t="shared" si="8545"/>
        <v>0</v>
      </c>
      <c r="X2835" s="103"/>
      <c r="Y2835" s="104" t="e">
        <f t="shared" si="8546"/>
        <v>#DIV/0!</v>
      </c>
      <c r="Z2835" s="105" t="e">
        <f t="shared" si="8547"/>
        <v>#DIV/0!</v>
      </c>
      <c r="AA2835" s="106">
        <f t="shared" si="8548"/>
        <v>500</v>
      </c>
      <c r="AB2835" s="107">
        <v>120.52</v>
      </c>
      <c r="AC2835" s="106">
        <f t="shared" si="8549"/>
        <v>-379.48</v>
      </c>
      <c r="AD2835" s="108">
        <f t="shared" si="8550"/>
        <v>2000</v>
      </c>
      <c r="AE2835" s="298">
        <f t="shared" si="8529"/>
        <v>0</v>
      </c>
      <c r="AF2835" s="109">
        <f t="shared" si="8551"/>
        <v>-2000</v>
      </c>
      <c r="AG2835" s="109">
        <v>0</v>
      </c>
      <c r="AH2835" s="109">
        <f t="shared" si="8552"/>
        <v>-120.52</v>
      </c>
      <c r="AI2835" s="110" t="e">
        <f t="shared" si="8553"/>
        <v>#DIV/0!</v>
      </c>
      <c r="AK2835"/>
    </row>
    <row r="2836" spans="1:37" hidden="1" x14ac:dyDescent="0.25">
      <c r="A2836" s="96" t="s">
        <v>4537</v>
      </c>
      <c r="B2836" s="97">
        <v>2016</v>
      </c>
      <c r="C2836" s="97">
        <v>12</v>
      </c>
      <c r="D2836" s="98" t="s">
        <v>2960</v>
      </c>
      <c r="E2836" s="99">
        <v>42705</v>
      </c>
      <c r="F2836" s="99">
        <v>42724</v>
      </c>
      <c r="G2836" s="100">
        <f t="shared" ca="1" si="8543"/>
        <v>0</v>
      </c>
      <c r="H2836" s="96" t="s">
        <v>84</v>
      </c>
      <c r="I2836" s="96" t="s">
        <v>1771</v>
      </c>
      <c r="J2836" s="96" t="s">
        <v>3892</v>
      </c>
      <c r="K2836" s="101" t="str">
        <f t="shared" ca="1" si="8544"/>
        <v>Completed</v>
      </c>
      <c r="L2836" s="97" t="s">
        <v>2943</v>
      </c>
      <c r="M2836" s="97" t="s">
        <v>58</v>
      </c>
      <c r="N2836" s="97" t="s">
        <v>59</v>
      </c>
      <c r="O2836" s="97" t="s">
        <v>60</v>
      </c>
      <c r="P2836" s="97" t="s">
        <v>61</v>
      </c>
      <c r="Q2836" s="97" t="s">
        <v>62</v>
      </c>
      <c r="R2836" s="102">
        <v>0.5</v>
      </c>
      <c r="S2836" s="102">
        <v>2</v>
      </c>
      <c r="T2836" s="103">
        <v>1000000</v>
      </c>
      <c r="U2836" s="103"/>
      <c r="V2836" s="101"/>
      <c r="W2836" s="101">
        <f t="shared" si="8545"/>
        <v>0</v>
      </c>
      <c r="X2836" s="103"/>
      <c r="Y2836" s="104" t="e">
        <f t="shared" si="8546"/>
        <v>#DIV/0!</v>
      </c>
      <c r="Z2836" s="105" t="e">
        <f t="shared" si="8547"/>
        <v>#DIV/0!</v>
      </c>
      <c r="AA2836" s="106">
        <f t="shared" si="8548"/>
        <v>500</v>
      </c>
      <c r="AB2836" s="107">
        <v>300.97000000000003</v>
      </c>
      <c r="AC2836" s="106">
        <f t="shared" si="8549"/>
        <v>-199.02999999999997</v>
      </c>
      <c r="AD2836" s="108">
        <f t="shared" si="8550"/>
        <v>2000</v>
      </c>
      <c r="AE2836" s="298">
        <f t="shared" si="8529"/>
        <v>0</v>
      </c>
      <c r="AF2836" s="109">
        <f t="shared" si="8551"/>
        <v>-2000</v>
      </c>
      <c r="AG2836" s="109">
        <v>0</v>
      </c>
      <c r="AH2836" s="109">
        <f t="shared" si="8552"/>
        <v>-300.97000000000003</v>
      </c>
      <c r="AI2836" s="110" t="e">
        <f t="shared" si="8553"/>
        <v>#DIV/0!</v>
      </c>
      <c r="AK2836"/>
    </row>
    <row r="2837" spans="1:37" hidden="1" x14ac:dyDescent="0.25">
      <c r="A2837" s="96" t="s">
        <v>3889</v>
      </c>
      <c r="B2837" s="97">
        <v>2016</v>
      </c>
      <c r="C2837" s="97">
        <v>12</v>
      </c>
      <c r="D2837" s="98" t="s">
        <v>2960</v>
      </c>
      <c r="E2837" s="99">
        <v>42705</v>
      </c>
      <c r="F2837" s="99">
        <v>42724</v>
      </c>
      <c r="G2837" s="100">
        <f t="shared" ca="1" si="8530"/>
        <v>0</v>
      </c>
      <c r="H2837" s="96" t="s">
        <v>84</v>
      </c>
      <c r="I2837" s="96" t="s">
        <v>1771</v>
      </c>
      <c r="J2837" s="96" t="s">
        <v>3892</v>
      </c>
      <c r="K2837" s="101" t="str">
        <f t="shared" ca="1" si="8531"/>
        <v>Completed</v>
      </c>
      <c r="L2837" s="97" t="s">
        <v>1773</v>
      </c>
      <c r="M2837" s="97" t="s">
        <v>58</v>
      </c>
      <c r="N2837" s="97" t="s">
        <v>59</v>
      </c>
      <c r="O2837" s="97" t="s">
        <v>60</v>
      </c>
      <c r="P2837" s="97" t="s">
        <v>61</v>
      </c>
      <c r="Q2837" s="97" t="s">
        <v>62</v>
      </c>
      <c r="R2837" s="102">
        <v>0.35</v>
      </c>
      <c r="S2837" s="102">
        <v>2</v>
      </c>
      <c r="T2837" s="103">
        <v>1000000</v>
      </c>
      <c r="U2837" s="103">
        <v>1000080</v>
      </c>
      <c r="V2837" s="101">
        <f t="shared" si="8532"/>
        <v>0</v>
      </c>
      <c r="W2837" s="101">
        <f t="shared" si="8533"/>
        <v>1000000</v>
      </c>
      <c r="X2837" s="103">
        <v>100</v>
      </c>
      <c r="Y2837" s="104">
        <f t="shared" si="8534"/>
        <v>9.9992000639948802E-5</v>
      </c>
      <c r="Z2837" s="105">
        <f t="shared" si="8535"/>
        <v>12.5</v>
      </c>
      <c r="AA2837" s="106">
        <f t="shared" si="8536"/>
        <v>350</v>
      </c>
      <c r="AB2837" s="107">
        <f t="shared" si="8537"/>
        <v>350</v>
      </c>
      <c r="AC2837" s="106">
        <f t="shared" si="8538"/>
        <v>0</v>
      </c>
      <c r="AD2837" s="108">
        <f t="shared" si="8539"/>
        <v>2000</v>
      </c>
      <c r="AE2837" s="298">
        <v>1250</v>
      </c>
      <c r="AF2837" s="109">
        <f t="shared" si="8540"/>
        <v>-750</v>
      </c>
      <c r="AG2837" s="109">
        <v>0</v>
      </c>
      <c r="AH2837" s="109">
        <f t="shared" si="8541"/>
        <v>900</v>
      </c>
      <c r="AI2837" s="110">
        <f t="shared" si="8542"/>
        <v>0.72</v>
      </c>
      <c r="AK2837"/>
    </row>
    <row r="2838" spans="1:37" hidden="1" x14ac:dyDescent="0.25">
      <c r="A2838" s="96" t="s">
        <v>3890</v>
      </c>
      <c r="B2838" s="97">
        <v>2016</v>
      </c>
      <c r="C2838" s="97">
        <v>12</v>
      </c>
      <c r="D2838" s="98" t="s">
        <v>2960</v>
      </c>
      <c r="E2838" s="99">
        <v>42705</v>
      </c>
      <c r="F2838" s="99">
        <v>42724</v>
      </c>
      <c r="G2838" s="100">
        <f t="shared" ca="1" si="8530"/>
        <v>0</v>
      </c>
      <c r="H2838" s="96" t="s">
        <v>84</v>
      </c>
      <c r="I2838" s="96" t="s">
        <v>1771</v>
      </c>
      <c r="J2838" s="96" t="s">
        <v>3892</v>
      </c>
      <c r="K2838" s="101" t="str">
        <f t="shared" ca="1" si="8531"/>
        <v>Completed</v>
      </c>
      <c r="L2838" s="97" t="s">
        <v>172</v>
      </c>
      <c r="M2838" s="97" t="s">
        <v>58</v>
      </c>
      <c r="N2838" s="97" t="s">
        <v>59</v>
      </c>
      <c r="O2838" s="97" t="s">
        <v>60</v>
      </c>
      <c r="P2838" s="97" t="s">
        <v>61</v>
      </c>
      <c r="Q2838" s="97" t="s">
        <v>62</v>
      </c>
      <c r="R2838" s="102">
        <v>0.15</v>
      </c>
      <c r="S2838" s="102">
        <v>2</v>
      </c>
      <c r="T2838" s="103">
        <v>500000</v>
      </c>
      <c r="U2838" s="103">
        <v>623986</v>
      </c>
      <c r="V2838" s="101">
        <f t="shared" si="8532"/>
        <v>0</v>
      </c>
      <c r="W2838" s="101">
        <f t="shared" si="8533"/>
        <v>500000</v>
      </c>
      <c r="X2838" s="103"/>
      <c r="Y2838" s="104">
        <f t="shared" si="8534"/>
        <v>0</v>
      </c>
      <c r="Z2838" s="105" t="e">
        <f t="shared" si="8535"/>
        <v>#DIV/0!</v>
      </c>
      <c r="AA2838" s="106">
        <f t="shared" si="8536"/>
        <v>75</v>
      </c>
      <c r="AB2838" s="107">
        <f t="shared" si="8537"/>
        <v>75</v>
      </c>
      <c r="AC2838" s="106">
        <f t="shared" si="8538"/>
        <v>0</v>
      </c>
      <c r="AD2838" s="108">
        <f t="shared" si="8539"/>
        <v>1000</v>
      </c>
      <c r="AE2838" s="298">
        <f>IF((SUMIF($J$7:$J$1048576,J2838,$U$7:$U$1048576))&gt;(SUMIF($J$7:$J$1048576,J2838,$T$7:$T$1048576)),AD2838,(IF(O2838="cpv",(U2838*S2838),(U2838*S2838/1000))))</f>
        <v>1247.972</v>
      </c>
      <c r="AF2838" s="109">
        <f t="shared" si="8540"/>
        <v>247.97199999999998</v>
      </c>
      <c r="AG2838" s="109">
        <v>0</v>
      </c>
      <c r="AH2838" s="109">
        <f t="shared" si="8541"/>
        <v>1172.972</v>
      </c>
      <c r="AI2838" s="110">
        <f t="shared" si="8542"/>
        <v>0.93990249781245094</v>
      </c>
      <c r="AK2838"/>
    </row>
    <row r="2839" spans="1:37" hidden="1" x14ac:dyDescent="0.25">
      <c r="A2839" s="328" t="s">
        <v>3891</v>
      </c>
      <c r="B2839" s="324">
        <v>2016</v>
      </c>
      <c r="C2839" s="324">
        <v>12</v>
      </c>
      <c r="D2839" s="325" t="s">
        <v>2960</v>
      </c>
      <c r="E2839" s="326">
        <v>42705</v>
      </c>
      <c r="F2839" s="326">
        <v>42724</v>
      </c>
      <c r="G2839" s="327">
        <f t="shared" ca="1" si="8530"/>
        <v>0</v>
      </c>
      <c r="H2839" s="328" t="s">
        <v>84</v>
      </c>
      <c r="I2839" s="328" t="s">
        <v>1771</v>
      </c>
      <c r="J2839" s="328" t="s">
        <v>3892</v>
      </c>
      <c r="K2839" s="329" t="str">
        <f t="shared" ca="1" si="8531"/>
        <v>Completed</v>
      </c>
      <c r="L2839" s="324" t="s">
        <v>2386</v>
      </c>
      <c r="M2839" s="324" t="s">
        <v>58</v>
      </c>
      <c r="N2839" s="324" t="s">
        <v>59</v>
      </c>
      <c r="O2839" s="324" t="s">
        <v>60</v>
      </c>
      <c r="P2839" s="324" t="s">
        <v>61</v>
      </c>
      <c r="Q2839" s="324" t="s">
        <v>62</v>
      </c>
      <c r="R2839" s="330">
        <v>0.3</v>
      </c>
      <c r="S2839" s="330">
        <v>2</v>
      </c>
      <c r="T2839" s="331">
        <v>1000000</v>
      </c>
      <c r="U2839" s="331">
        <v>1100773</v>
      </c>
      <c r="V2839" s="329">
        <f t="shared" si="8532"/>
        <v>0</v>
      </c>
      <c r="W2839" s="329">
        <f t="shared" si="8533"/>
        <v>1000000</v>
      </c>
      <c r="X2839" s="331"/>
      <c r="Y2839" s="332">
        <f t="shared" si="8534"/>
        <v>0</v>
      </c>
      <c r="Z2839" s="333" t="e">
        <f t="shared" si="8535"/>
        <v>#DIV/0!</v>
      </c>
      <c r="AA2839" s="334">
        <f t="shared" si="8536"/>
        <v>300</v>
      </c>
      <c r="AB2839" s="335">
        <f t="shared" si="8537"/>
        <v>300</v>
      </c>
      <c r="AC2839" s="334">
        <f t="shared" si="8538"/>
        <v>0</v>
      </c>
      <c r="AD2839" s="336">
        <f t="shared" si="8539"/>
        <v>2000</v>
      </c>
      <c r="AE2839" s="337">
        <v>360.42199999999957</v>
      </c>
      <c r="AF2839" s="338">
        <f t="shared" si="8540"/>
        <v>-1639.5780000000004</v>
      </c>
      <c r="AG2839" s="338">
        <v>0</v>
      </c>
      <c r="AH2839" s="338">
        <f t="shared" si="8541"/>
        <v>60.421999999999571</v>
      </c>
      <c r="AI2839" s="339">
        <f t="shared" si="8542"/>
        <v>0.16764237477179431</v>
      </c>
      <c r="AK2839"/>
    </row>
    <row r="2840" spans="1:37" hidden="1" x14ac:dyDescent="0.25">
      <c r="A2840" s="115" t="s">
        <v>3893</v>
      </c>
      <c r="B2840" s="111">
        <v>2016</v>
      </c>
      <c r="C2840" s="111">
        <v>12</v>
      </c>
      <c r="D2840" s="112" t="s">
        <v>2960</v>
      </c>
      <c r="E2840" s="113">
        <v>42705</v>
      </c>
      <c r="F2840" s="113">
        <v>42734</v>
      </c>
      <c r="G2840" s="114">
        <f t="shared" ca="1" si="8530"/>
        <v>0</v>
      </c>
      <c r="H2840" s="115" t="s">
        <v>74</v>
      </c>
      <c r="I2840" s="115" t="s">
        <v>743</v>
      </c>
      <c r="J2840" s="115" t="s">
        <v>3895</v>
      </c>
      <c r="K2840" s="116" t="str">
        <f t="shared" ca="1" si="8531"/>
        <v>Completed</v>
      </c>
      <c r="L2840" s="111" t="s">
        <v>2120</v>
      </c>
      <c r="M2840" s="111" t="s">
        <v>58</v>
      </c>
      <c r="N2840" s="111" t="s">
        <v>173</v>
      </c>
      <c r="O2840" s="111" t="s">
        <v>60</v>
      </c>
      <c r="P2840" s="111" t="s">
        <v>61</v>
      </c>
      <c r="Q2840" s="111" t="s">
        <v>62</v>
      </c>
      <c r="R2840" s="117">
        <v>0.25</v>
      </c>
      <c r="S2840" s="117">
        <v>1.75</v>
      </c>
      <c r="T2840" s="118">
        <v>2000000</v>
      </c>
      <c r="U2840" s="118">
        <v>2000028</v>
      </c>
      <c r="V2840" s="116">
        <f t="shared" si="8532"/>
        <v>0</v>
      </c>
      <c r="W2840" s="116">
        <f t="shared" si="8533"/>
        <v>2000000</v>
      </c>
      <c r="X2840" s="118">
        <v>756</v>
      </c>
      <c r="Y2840" s="119">
        <f t="shared" si="8534"/>
        <v>3.7799470807408698E-4</v>
      </c>
      <c r="Z2840" s="120">
        <f t="shared" si="8535"/>
        <v>4.1160416666666677</v>
      </c>
      <c r="AA2840" s="121">
        <f t="shared" si="8536"/>
        <v>500</v>
      </c>
      <c r="AB2840" s="122">
        <f t="shared" si="8537"/>
        <v>500</v>
      </c>
      <c r="AC2840" s="121">
        <f t="shared" si="8538"/>
        <v>0</v>
      </c>
      <c r="AD2840" s="123">
        <f t="shared" si="8539"/>
        <v>3500</v>
      </c>
      <c r="AE2840" s="293">
        <v>3111.7275000000009</v>
      </c>
      <c r="AF2840" s="124">
        <f t="shared" si="8540"/>
        <v>-388.27249999999913</v>
      </c>
      <c r="AG2840" s="124">
        <v>0</v>
      </c>
      <c r="AH2840" s="124">
        <f t="shared" si="8541"/>
        <v>2611.7275000000009</v>
      </c>
      <c r="AI2840" s="125">
        <f t="shared" si="8542"/>
        <v>0.83931754949622039</v>
      </c>
      <c r="AK2840"/>
    </row>
    <row r="2841" spans="1:37" hidden="1" x14ac:dyDescent="0.25">
      <c r="A2841" s="96" t="s">
        <v>3894</v>
      </c>
      <c r="B2841" s="97">
        <v>2016</v>
      </c>
      <c r="C2841" s="97">
        <v>12</v>
      </c>
      <c r="D2841" s="98" t="s">
        <v>2960</v>
      </c>
      <c r="E2841" s="99">
        <v>42705</v>
      </c>
      <c r="F2841" s="99">
        <v>42734</v>
      </c>
      <c r="G2841" s="100">
        <f t="shared" ca="1" si="8530"/>
        <v>0</v>
      </c>
      <c r="H2841" s="96" t="s">
        <v>74</v>
      </c>
      <c r="I2841" s="96" t="s">
        <v>743</v>
      </c>
      <c r="J2841" s="96" t="s">
        <v>3895</v>
      </c>
      <c r="K2841" s="101" t="str">
        <f t="shared" ca="1" si="8531"/>
        <v>Completed</v>
      </c>
      <c r="L2841" s="97" t="s">
        <v>82</v>
      </c>
      <c r="M2841" s="97" t="s">
        <v>58</v>
      </c>
      <c r="N2841" s="97" t="s">
        <v>173</v>
      </c>
      <c r="O2841" s="97" t="s">
        <v>60</v>
      </c>
      <c r="P2841" s="97" t="s">
        <v>61</v>
      </c>
      <c r="Q2841" s="97" t="s">
        <v>62</v>
      </c>
      <c r="R2841" s="102">
        <v>0.5</v>
      </c>
      <c r="S2841" s="102">
        <v>1.75</v>
      </c>
      <c r="T2841" s="103">
        <v>3000000</v>
      </c>
      <c r="U2841" s="103">
        <v>3000324</v>
      </c>
      <c r="V2841" s="101">
        <f t="shared" si="8532"/>
        <v>0</v>
      </c>
      <c r="W2841" s="101">
        <f t="shared" si="8533"/>
        <v>3000000</v>
      </c>
      <c r="X2841" s="103">
        <v>87793</v>
      </c>
      <c r="Y2841" s="104">
        <f t="shared" si="8534"/>
        <v>2.9261173126635658E-2</v>
      </c>
      <c r="Z2841" s="105">
        <f t="shared" si="8535"/>
        <v>5.9806214618477557E-2</v>
      </c>
      <c r="AA2841" s="106">
        <f t="shared" si="8536"/>
        <v>1500</v>
      </c>
      <c r="AB2841" s="107">
        <f t="shared" si="8537"/>
        <v>1500</v>
      </c>
      <c r="AC2841" s="106">
        <f t="shared" si="8538"/>
        <v>0</v>
      </c>
      <c r="AD2841" s="108">
        <f t="shared" si="8539"/>
        <v>5250</v>
      </c>
      <c r="AE2841" s="298">
        <f t="shared" ref="AE2841:AE2847" si="8554">IF((SUMIF($J$7:$J$1048576,J2841,$U$7:$U$1048576))&gt;(SUMIF($J$7:$J$1048576,J2841,$T$7:$T$1048576)),AD2841,(IF(O2841="cpv",(U2841*S2841),(U2841*S2841/1000))))</f>
        <v>5250.567</v>
      </c>
      <c r="AF2841" s="109">
        <f t="shared" si="8540"/>
        <v>0.56700000000000728</v>
      </c>
      <c r="AG2841" s="109">
        <v>0</v>
      </c>
      <c r="AH2841" s="109">
        <f t="shared" si="8541"/>
        <v>3750.567</v>
      </c>
      <c r="AI2841" s="110">
        <f t="shared" si="8542"/>
        <v>0.71431656809635991</v>
      </c>
      <c r="AK2841"/>
    </row>
    <row r="2842" spans="1:37" hidden="1" x14ac:dyDescent="0.25">
      <c r="A2842" s="96" t="s">
        <v>3935</v>
      </c>
      <c r="B2842" s="97">
        <v>2016</v>
      </c>
      <c r="C2842" s="97">
        <v>12</v>
      </c>
      <c r="D2842" s="98" t="s">
        <v>2960</v>
      </c>
      <c r="E2842" s="99">
        <v>42705</v>
      </c>
      <c r="F2842" s="99">
        <v>42734</v>
      </c>
      <c r="G2842" s="100">
        <f t="shared" ref="G2842:G2843" ca="1" si="8555">IF($N$1&gt;F2842,0,(F2842-$N$1))</f>
        <v>0</v>
      </c>
      <c r="H2842" s="96" t="s">
        <v>74</v>
      </c>
      <c r="I2842" s="96" t="s">
        <v>743</v>
      </c>
      <c r="J2842" s="96" t="s">
        <v>3895</v>
      </c>
      <c r="K2842" s="101" t="str">
        <f t="shared" ref="K2842:K2843" ca="1" si="8556">IF(F2842=0,$L$3,(IF(G2842=0,$L$1,$L$2)))</f>
        <v>Completed</v>
      </c>
      <c r="L2842" s="97" t="s">
        <v>1773</v>
      </c>
      <c r="M2842" s="97" t="s">
        <v>58</v>
      </c>
      <c r="N2842" s="97" t="s">
        <v>173</v>
      </c>
      <c r="O2842" s="97" t="s">
        <v>60</v>
      </c>
      <c r="P2842" s="97" t="s">
        <v>61</v>
      </c>
      <c r="Q2842" s="97" t="s">
        <v>62</v>
      </c>
      <c r="R2842" s="102">
        <v>0.35</v>
      </c>
      <c r="S2842" s="102">
        <v>1.75</v>
      </c>
      <c r="T2842" s="103">
        <v>1500000</v>
      </c>
      <c r="U2842" s="103">
        <v>1500153</v>
      </c>
      <c r="V2842" s="101">
        <f t="shared" ref="V2842" si="8557">IF(U2842&gt;T2842,0,T2842-U2842)</f>
        <v>0</v>
      </c>
      <c r="W2842" s="101">
        <f t="shared" ref="W2842" si="8558">IF(U2842&gt;T2842,T2842,U2842)</f>
        <v>1500000</v>
      </c>
      <c r="X2842" s="103">
        <v>4657</v>
      </c>
      <c r="Y2842" s="104">
        <f t="shared" ref="Y2842:Y2843" si="8559">X2842/U2842</f>
        <v>3.1043500229643241E-3</v>
      </c>
      <c r="Z2842" s="105">
        <f t="shared" ref="Z2842:Z2843" si="8560">AE2842/X2842</f>
        <v>0.5637250912604681</v>
      </c>
      <c r="AA2842" s="106">
        <f t="shared" ref="AA2842:AA2843" si="8561">IF(O2842="cpv",(T2842*R2842),(T2842/1000*R2842))</f>
        <v>525</v>
      </c>
      <c r="AB2842" s="107">
        <f t="shared" ref="AB2842" si="8562">IF(O2842="cpv",(IF(V2842&gt;0,U2842*R2842,AA2842)),(IF(V2842&gt;0,U2842/1000*R2842,AA2842)))</f>
        <v>525</v>
      </c>
      <c r="AC2842" s="106">
        <f t="shared" ref="AC2842:AC2843" si="8563">AB2842-AA2842</f>
        <v>0</v>
      </c>
      <c r="AD2842" s="108">
        <f t="shared" ref="AD2842:AD2843" si="8564">IF(O2842="cpv",(T2842*S2842),(T2842/1000*S2842))</f>
        <v>2625</v>
      </c>
      <c r="AE2842" s="298">
        <f t="shared" si="8554"/>
        <v>2625.26775</v>
      </c>
      <c r="AF2842" s="109">
        <f t="shared" ref="AF2842:AF2843" si="8565">AE2842-AD2842</f>
        <v>0.26774999999997817</v>
      </c>
      <c r="AG2842" s="109">
        <v>0</v>
      </c>
      <c r="AH2842" s="109">
        <f t="shared" ref="AH2842:AH2843" si="8566">AE2842-AB2842-AG2842</f>
        <v>2100.26775</v>
      </c>
      <c r="AI2842" s="110">
        <f t="shared" ref="AI2842:AI2843" si="8567">AH2842/AE2842</f>
        <v>0.80002039791941226</v>
      </c>
      <c r="AK2842"/>
    </row>
    <row r="2843" spans="1:37" hidden="1" x14ac:dyDescent="0.25">
      <c r="A2843" s="96" t="s">
        <v>4530</v>
      </c>
      <c r="B2843" s="97">
        <v>2016</v>
      </c>
      <c r="C2843" s="97">
        <v>12</v>
      </c>
      <c r="D2843" s="98" t="s">
        <v>2960</v>
      </c>
      <c r="E2843" s="99">
        <v>42705</v>
      </c>
      <c r="F2843" s="99">
        <v>42734</v>
      </c>
      <c r="G2843" s="100">
        <f t="shared" ca="1" si="8555"/>
        <v>0</v>
      </c>
      <c r="H2843" s="96" t="s">
        <v>74</v>
      </c>
      <c r="I2843" s="96" t="s">
        <v>743</v>
      </c>
      <c r="J2843" s="96" t="s">
        <v>3895</v>
      </c>
      <c r="K2843" s="101" t="str">
        <f t="shared" ca="1" si="8556"/>
        <v>Completed</v>
      </c>
      <c r="L2843" s="97" t="s">
        <v>2914</v>
      </c>
      <c r="M2843" s="97" t="s">
        <v>58</v>
      </c>
      <c r="N2843" s="97" t="s">
        <v>173</v>
      </c>
      <c r="O2843" s="97" t="s">
        <v>60</v>
      </c>
      <c r="P2843" s="97" t="s">
        <v>61</v>
      </c>
      <c r="Q2843" s="97" t="s">
        <v>62</v>
      </c>
      <c r="R2843" s="102">
        <v>0.5</v>
      </c>
      <c r="S2843" s="102">
        <v>1.75</v>
      </c>
      <c r="T2843" s="103"/>
      <c r="U2843" s="103"/>
      <c r="V2843" s="101"/>
      <c r="W2843" s="101"/>
      <c r="X2843" s="103"/>
      <c r="Y2843" s="104" t="e">
        <f t="shared" si="8559"/>
        <v>#DIV/0!</v>
      </c>
      <c r="Z2843" s="105" t="e">
        <f t="shared" si="8560"/>
        <v>#DIV/0!</v>
      </c>
      <c r="AA2843" s="106">
        <f t="shared" si="8561"/>
        <v>0</v>
      </c>
      <c r="AB2843" s="107">
        <v>400</v>
      </c>
      <c r="AC2843" s="106">
        <f t="shared" si="8563"/>
        <v>400</v>
      </c>
      <c r="AD2843" s="108">
        <f t="shared" si="8564"/>
        <v>0</v>
      </c>
      <c r="AE2843" s="298">
        <f t="shared" si="8554"/>
        <v>0</v>
      </c>
      <c r="AF2843" s="109">
        <f t="shared" si="8565"/>
        <v>0</v>
      </c>
      <c r="AG2843" s="109">
        <v>0</v>
      </c>
      <c r="AH2843" s="109">
        <f t="shared" si="8566"/>
        <v>-400</v>
      </c>
      <c r="AI2843" s="110" t="e">
        <f t="shared" si="8567"/>
        <v>#DIV/0!</v>
      </c>
      <c r="AK2843"/>
    </row>
    <row r="2844" spans="1:37" hidden="1" x14ac:dyDescent="0.25">
      <c r="A2844" s="328" t="s">
        <v>3936</v>
      </c>
      <c r="B2844" s="324">
        <v>2016</v>
      </c>
      <c r="C2844" s="324">
        <v>12</v>
      </c>
      <c r="D2844" s="325" t="s">
        <v>2960</v>
      </c>
      <c r="E2844" s="326">
        <v>42705</v>
      </c>
      <c r="F2844" s="326">
        <v>42734</v>
      </c>
      <c r="G2844" s="327">
        <f t="shared" ref="G2844" ca="1" si="8568">IF($N$1&gt;F2844,0,(F2844-$N$1))</f>
        <v>0</v>
      </c>
      <c r="H2844" s="328" t="s">
        <v>74</v>
      </c>
      <c r="I2844" s="328" t="s">
        <v>743</v>
      </c>
      <c r="J2844" s="328" t="s">
        <v>3895</v>
      </c>
      <c r="K2844" s="329" t="str">
        <f t="shared" ref="K2844" ca="1" si="8569">IF(F2844=0,$L$3,(IF(G2844=0,$L$1,$L$2)))</f>
        <v>Completed</v>
      </c>
      <c r="L2844" s="324" t="s">
        <v>57</v>
      </c>
      <c r="M2844" s="324" t="s">
        <v>58</v>
      </c>
      <c r="N2844" s="324" t="s">
        <v>173</v>
      </c>
      <c r="O2844" s="324" t="s">
        <v>60</v>
      </c>
      <c r="P2844" s="324" t="s">
        <v>61</v>
      </c>
      <c r="Q2844" s="324" t="s">
        <v>62</v>
      </c>
      <c r="R2844" s="330">
        <v>0.5</v>
      </c>
      <c r="S2844" s="330">
        <v>1.75</v>
      </c>
      <c r="T2844" s="331">
        <v>1500000</v>
      </c>
      <c r="U2844" s="331">
        <v>824363</v>
      </c>
      <c r="V2844" s="329">
        <f t="shared" ref="V2844" si="8570">IF(U2844&gt;T2844,0,T2844-U2844)</f>
        <v>675637</v>
      </c>
      <c r="W2844" s="329">
        <f t="shared" ref="W2844" si="8571">IF(U2844&gt;T2844,T2844,U2844)</f>
        <v>824363</v>
      </c>
      <c r="X2844" s="331">
        <v>1134</v>
      </c>
      <c r="Y2844" s="332">
        <f t="shared" ref="Y2844" si="8572">X2844/U2844</f>
        <v>1.3756075903455154E-3</v>
      </c>
      <c r="Z2844" s="333">
        <f t="shared" ref="Z2844" si="8573">AE2844/X2844</f>
        <v>1.2721651234567901</v>
      </c>
      <c r="AA2844" s="334">
        <f t="shared" ref="AA2844" si="8574">IF(O2844="cpv",(T2844*R2844),(T2844/1000*R2844))</f>
        <v>750</v>
      </c>
      <c r="AB2844" s="335">
        <f t="shared" ref="AB2844" si="8575">IF(O2844="cpv",(IF(V2844&gt;0,U2844*R2844,AA2844)),(IF(V2844&gt;0,U2844/1000*R2844,AA2844)))</f>
        <v>412.18150000000003</v>
      </c>
      <c r="AC2844" s="334">
        <f t="shared" ref="AC2844" si="8576">AB2844-AA2844</f>
        <v>-337.81849999999997</v>
      </c>
      <c r="AD2844" s="336">
        <f t="shared" ref="AD2844" si="8577">IF(O2844="cpv",(T2844*S2844),(T2844/1000*S2844))</f>
        <v>2625</v>
      </c>
      <c r="AE2844" s="337">
        <f t="shared" si="8554"/>
        <v>1442.63525</v>
      </c>
      <c r="AF2844" s="338">
        <f t="shared" ref="AF2844" si="8578">AE2844-AD2844</f>
        <v>-1182.36475</v>
      </c>
      <c r="AG2844" s="338">
        <v>0</v>
      </c>
      <c r="AH2844" s="338">
        <f t="shared" ref="AH2844" si="8579">AE2844-AB2844-AG2844</f>
        <v>1030.4537500000001</v>
      </c>
      <c r="AI2844" s="339">
        <f t="shared" ref="AI2844" si="8580">AH2844/AE2844</f>
        <v>0.7142857142857143</v>
      </c>
      <c r="AK2844"/>
    </row>
    <row r="2845" spans="1:37" ht="15.75" hidden="1" thickBot="1" x14ac:dyDescent="0.3">
      <c r="A2845" s="156" t="s">
        <v>3937</v>
      </c>
      <c r="B2845" s="157">
        <v>2016</v>
      </c>
      <c r="C2845" s="157">
        <v>12</v>
      </c>
      <c r="D2845" s="342" t="s">
        <v>2960</v>
      </c>
      <c r="E2845" s="159">
        <v>42705</v>
      </c>
      <c r="F2845" s="159">
        <v>42734</v>
      </c>
      <c r="G2845" s="343">
        <f t="shared" ref="G2845" ca="1" si="8581">IF($N$1&gt;F2845,0,(F2845-$N$1))</f>
        <v>0</v>
      </c>
      <c r="H2845" s="156" t="s">
        <v>74</v>
      </c>
      <c r="I2845" s="156" t="s">
        <v>743</v>
      </c>
      <c r="J2845" s="156" t="s">
        <v>3895</v>
      </c>
      <c r="K2845" s="344" t="str">
        <f t="shared" ref="K2845" ca="1" si="8582">IF(F2845=0,$L$3,(IF(G2845=0,$L$1,$L$2)))</f>
        <v>Completed</v>
      </c>
      <c r="L2845" s="157" t="s">
        <v>155</v>
      </c>
      <c r="M2845" s="157" t="s">
        <v>58</v>
      </c>
      <c r="N2845" s="157" t="s">
        <v>173</v>
      </c>
      <c r="O2845" s="157" t="s">
        <v>42</v>
      </c>
      <c r="P2845" s="157" t="s">
        <v>61</v>
      </c>
      <c r="Q2845" s="157" t="s">
        <v>62</v>
      </c>
      <c r="R2845" s="158">
        <v>0.3</v>
      </c>
      <c r="S2845" s="158">
        <v>1.75</v>
      </c>
      <c r="T2845" s="345">
        <v>3333</v>
      </c>
      <c r="U2845" s="345">
        <v>0</v>
      </c>
      <c r="V2845" s="344">
        <f t="shared" ref="V2845" si="8583">IF(U2845&gt;T2845,0,T2845-U2845)</f>
        <v>3333</v>
      </c>
      <c r="W2845" s="344">
        <f t="shared" ref="W2845" si="8584">IF(U2845&gt;T2845,T2845,U2845)</f>
        <v>0</v>
      </c>
      <c r="X2845" s="345"/>
      <c r="Y2845" s="346" t="e">
        <f t="shared" ref="Y2845" si="8585">X2845/U2845</f>
        <v>#DIV/0!</v>
      </c>
      <c r="Z2845" s="347" t="e">
        <f t="shared" ref="Z2845" si="8586">AE2845/X2845</f>
        <v>#DIV/0!</v>
      </c>
      <c r="AA2845" s="348">
        <f>IF(O2845="cpv",(T2845*R2845),(T2845/1000*R2845))*1000</f>
        <v>999.9</v>
      </c>
      <c r="AB2845" s="349">
        <f t="shared" ref="AB2845" si="8587">IF(O2845="cpv",(IF(V2845&gt;0,U2845*R2845,AA2845)),(IF(V2845&gt;0,U2845/1000*R2845,AA2845)))</f>
        <v>0</v>
      </c>
      <c r="AC2845" s="348">
        <f t="shared" ref="AC2845" si="8588">AB2845-AA2845</f>
        <v>-999.9</v>
      </c>
      <c r="AD2845" s="350">
        <f t="shared" ref="AD2845" si="8589">IF(O2845="cpv",(T2845*S2845),(T2845/1000*S2845))</f>
        <v>5.8327500000000008</v>
      </c>
      <c r="AE2845" s="351">
        <f t="shared" si="8554"/>
        <v>0</v>
      </c>
      <c r="AF2845" s="352">
        <f t="shared" ref="AF2845" si="8590">AE2845-AD2845</f>
        <v>-5.8327500000000008</v>
      </c>
      <c r="AG2845" s="352">
        <v>0</v>
      </c>
      <c r="AH2845" s="352">
        <f t="shared" ref="AH2845" si="8591">AE2845-AB2845-AG2845</f>
        <v>0</v>
      </c>
      <c r="AI2845" s="487" t="e">
        <f t="shared" ref="AI2845" si="8592">AH2845/AE2845</f>
        <v>#DIV/0!</v>
      </c>
      <c r="AK2845"/>
    </row>
    <row r="2846" spans="1:37" hidden="1" x14ac:dyDescent="0.25">
      <c r="A2846" s="328" t="s">
        <v>3896</v>
      </c>
      <c r="B2846" s="324">
        <v>2016</v>
      </c>
      <c r="C2846" s="324">
        <v>12</v>
      </c>
      <c r="D2846" s="325" t="s">
        <v>2960</v>
      </c>
      <c r="E2846" s="326">
        <v>42705</v>
      </c>
      <c r="F2846" s="326">
        <v>42720</v>
      </c>
      <c r="G2846" s="327">
        <f t="shared" ca="1" si="8530"/>
        <v>0</v>
      </c>
      <c r="H2846" s="328" t="s">
        <v>74</v>
      </c>
      <c r="I2846" s="328" t="s">
        <v>3723</v>
      </c>
      <c r="J2846" s="328" t="s">
        <v>3898</v>
      </c>
      <c r="K2846" s="329" t="str">
        <f t="shared" ca="1" si="8531"/>
        <v>Completed</v>
      </c>
      <c r="L2846" s="324" t="s">
        <v>64</v>
      </c>
      <c r="M2846" s="324" t="s">
        <v>58</v>
      </c>
      <c r="N2846" s="324" t="s">
        <v>286</v>
      </c>
      <c r="O2846" s="324" t="s">
        <v>60</v>
      </c>
      <c r="P2846" s="324" t="s">
        <v>61</v>
      </c>
      <c r="Q2846" s="324" t="s">
        <v>62</v>
      </c>
      <c r="R2846" s="330">
        <v>0.2</v>
      </c>
      <c r="S2846" s="330">
        <v>2.5</v>
      </c>
      <c r="T2846" s="331">
        <v>250000</v>
      </c>
      <c r="U2846" s="103">
        <v>51818</v>
      </c>
      <c r="V2846" s="329">
        <f t="shared" si="8532"/>
        <v>198182</v>
      </c>
      <c r="W2846" s="329">
        <f t="shared" si="8533"/>
        <v>51818</v>
      </c>
      <c r="X2846" s="331">
        <v>12</v>
      </c>
      <c r="Y2846" s="332">
        <f t="shared" si="8534"/>
        <v>2.315797599289822E-4</v>
      </c>
      <c r="Z2846" s="333">
        <f t="shared" si="8535"/>
        <v>10.795416666666666</v>
      </c>
      <c r="AA2846" s="334">
        <f t="shared" si="8536"/>
        <v>50</v>
      </c>
      <c r="AB2846" s="335">
        <f t="shared" si="8537"/>
        <v>10.3636</v>
      </c>
      <c r="AC2846" s="334">
        <f t="shared" si="8538"/>
        <v>-39.636400000000002</v>
      </c>
      <c r="AD2846" s="336">
        <f t="shared" si="8539"/>
        <v>625</v>
      </c>
      <c r="AE2846" s="337">
        <f t="shared" si="8554"/>
        <v>129.54499999999999</v>
      </c>
      <c r="AF2846" s="338">
        <f t="shared" si="8540"/>
        <v>-495.45500000000004</v>
      </c>
      <c r="AG2846" s="338">
        <v>0</v>
      </c>
      <c r="AH2846" s="338">
        <f t="shared" si="8541"/>
        <v>119.18139999999998</v>
      </c>
      <c r="AI2846" s="339">
        <f t="shared" si="8542"/>
        <v>0.91999999999999993</v>
      </c>
      <c r="AK2846"/>
    </row>
    <row r="2847" spans="1:37" ht="15.75" hidden="1" thickBot="1" x14ac:dyDescent="0.3">
      <c r="A2847" s="145" t="s">
        <v>3897</v>
      </c>
      <c r="B2847" s="141">
        <v>2016</v>
      </c>
      <c r="C2847" s="141">
        <v>12</v>
      </c>
      <c r="D2847" s="142" t="s">
        <v>2960</v>
      </c>
      <c r="E2847" s="143">
        <v>42705</v>
      </c>
      <c r="F2847" s="143">
        <v>42720</v>
      </c>
      <c r="G2847" s="144">
        <f t="shared" ca="1" si="8530"/>
        <v>0</v>
      </c>
      <c r="H2847" s="145" t="s">
        <v>74</v>
      </c>
      <c r="I2847" s="145" t="s">
        <v>3723</v>
      </c>
      <c r="J2847" s="145" t="s">
        <v>3899</v>
      </c>
      <c r="K2847" s="146" t="str">
        <f t="shared" ca="1" si="8531"/>
        <v>Completed</v>
      </c>
      <c r="L2847" s="141" t="s">
        <v>57</v>
      </c>
      <c r="M2847" s="141" t="s">
        <v>58</v>
      </c>
      <c r="N2847" s="141" t="s">
        <v>59</v>
      </c>
      <c r="O2847" s="141" t="s">
        <v>60</v>
      </c>
      <c r="P2847" s="141" t="s">
        <v>61</v>
      </c>
      <c r="Q2847" s="141" t="s">
        <v>62</v>
      </c>
      <c r="R2847" s="147">
        <v>0.5</v>
      </c>
      <c r="S2847" s="147">
        <v>2</v>
      </c>
      <c r="T2847" s="148">
        <v>250000</v>
      </c>
      <c r="U2847" s="148">
        <v>17182</v>
      </c>
      <c r="V2847" s="146">
        <f t="shared" si="8532"/>
        <v>232818</v>
      </c>
      <c r="W2847" s="146">
        <f t="shared" si="8533"/>
        <v>17182</v>
      </c>
      <c r="X2847" s="148"/>
      <c r="Y2847" s="149">
        <f t="shared" si="8534"/>
        <v>0</v>
      </c>
      <c r="Z2847" s="150" t="e">
        <f t="shared" si="8535"/>
        <v>#DIV/0!</v>
      </c>
      <c r="AA2847" s="151">
        <f t="shared" si="8536"/>
        <v>125</v>
      </c>
      <c r="AB2847" s="152">
        <f t="shared" si="8537"/>
        <v>8.5909999999999993</v>
      </c>
      <c r="AC2847" s="151">
        <f t="shared" si="8538"/>
        <v>-116.40900000000001</v>
      </c>
      <c r="AD2847" s="153">
        <f t="shared" si="8539"/>
        <v>500</v>
      </c>
      <c r="AE2847" s="295">
        <f t="shared" si="8554"/>
        <v>34.363999999999997</v>
      </c>
      <c r="AF2847" s="154">
        <f t="shared" si="8540"/>
        <v>-465.63600000000002</v>
      </c>
      <c r="AG2847" s="154">
        <v>0</v>
      </c>
      <c r="AH2847" s="154">
        <f t="shared" si="8541"/>
        <v>25.772999999999996</v>
      </c>
      <c r="AI2847" s="155">
        <f t="shared" si="8542"/>
        <v>0.75</v>
      </c>
      <c r="AK2847"/>
    </row>
    <row r="2848" spans="1:37" hidden="1" x14ac:dyDescent="0.25">
      <c r="A2848" s="96" t="s">
        <v>3901</v>
      </c>
      <c r="B2848" s="97">
        <v>2016</v>
      </c>
      <c r="C2848" s="97">
        <v>12</v>
      </c>
      <c r="D2848" s="98" t="s">
        <v>2960</v>
      </c>
      <c r="E2848" s="99">
        <v>42705</v>
      </c>
      <c r="F2848" s="99">
        <v>42735</v>
      </c>
      <c r="G2848" s="100">
        <f t="shared" ref="G2848:G2854" ca="1" si="8593">IF($N$1&gt;F2848,0,(F2848-$N$1))</f>
        <v>0</v>
      </c>
      <c r="H2848" s="96" t="s">
        <v>74</v>
      </c>
      <c r="I2848" s="96" t="s">
        <v>3333</v>
      </c>
      <c r="J2848" s="96" t="s">
        <v>3900</v>
      </c>
      <c r="K2848" s="101" t="str">
        <f t="shared" ref="K2848:K2854" ca="1" si="8594">IF(F2848=0,$L$3,(IF(G2848=0,$L$1,$L$2)))</f>
        <v>Completed</v>
      </c>
      <c r="L2848" s="97" t="s">
        <v>2592</v>
      </c>
      <c r="M2848" s="97" t="s">
        <v>58</v>
      </c>
      <c r="N2848" s="97" t="s">
        <v>108</v>
      </c>
      <c r="O2848" s="97" t="s">
        <v>109</v>
      </c>
      <c r="P2848" s="97" t="s">
        <v>100</v>
      </c>
      <c r="Q2848" s="97" t="s">
        <v>101</v>
      </c>
      <c r="R2848" s="102">
        <v>0.01</v>
      </c>
      <c r="S2848" s="102">
        <v>3.5000000000000003E-2</v>
      </c>
      <c r="T2848" s="103">
        <v>150000</v>
      </c>
      <c r="U2848" s="103">
        <v>155518</v>
      </c>
      <c r="V2848" s="101">
        <f t="shared" ref="V2848:V2854" si="8595">IF(U2848&gt;T2848,0,T2848-U2848)</f>
        <v>0</v>
      </c>
      <c r="W2848" s="101">
        <f t="shared" ref="W2848:W2854" si="8596">IF(U2848&gt;T2848,T2848,U2848)</f>
        <v>150000</v>
      </c>
      <c r="X2848" s="103">
        <v>10037</v>
      </c>
      <c r="Y2848" s="104">
        <f t="shared" ref="Y2848:Y2854" si="8597">X2848/U2848</f>
        <v>6.4539153024087248E-2</v>
      </c>
      <c r="Z2848" s="105">
        <f t="shared" ref="Z2848:Z2854" si="8598">AE2848/X2848</f>
        <v>0.87404204443558853</v>
      </c>
      <c r="AA2848" s="106">
        <f t="shared" ref="AA2848:AA2854" si="8599">IF(O2848="cpv",(T2848*R2848),(T2848/1000*R2848))</f>
        <v>1500</v>
      </c>
      <c r="AB2848" s="107">
        <f t="shared" ref="AB2848:AB2854" si="8600">IF(O2848="cpv",(IF(V2848&gt;0,U2848*R2848,AA2848)),(IF(V2848&gt;0,U2848/1000*R2848,AA2848)))</f>
        <v>1500</v>
      </c>
      <c r="AC2848" s="106">
        <f t="shared" ref="AC2848:AC2854" si="8601">AB2848-AA2848</f>
        <v>0</v>
      </c>
      <c r="AD2848" s="108">
        <f t="shared" ref="AD2848:AD2854" si="8602">IF(O2848="cpv",(T2848*S2848),(T2848/1000*S2848))</f>
        <v>5250.0000000000009</v>
      </c>
      <c r="AE2848" s="298">
        <v>8772.760000000002</v>
      </c>
      <c r="AF2848" s="109">
        <f t="shared" ref="AF2848:AF2854" si="8603">AE2848-AD2848</f>
        <v>3522.7600000000011</v>
      </c>
      <c r="AG2848" s="109">
        <v>0</v>
      </c>
      <c r="AH2848" s="109">
        <f t="shared" ref="AH2848:AH2854" si="8604">AE2848-AB2848-AG2848</f>
        <v>7272.760000000002</v>
      </c>
      <c r="AI2848" s="110">
        <f t="shared" ref="AI2848:AI2854" si="8605">AH2848/AE2848</f>
        <v>0.8290161819085442</v>
      </c>
      <c r="AK2848"/>
    </row>
    <row r="2849" spans="1:37" hidden="1" x14ac:dyDescent="0.25">
      <c r="A2849" s="96" t="s">
        <v>4491</v>
      </c>
      <c r="B2849" s="97">
        <v>2016</v>
      </c>
      <c r="C2849" s="97">
        <v>12</v>
      </c>
      <c r="D2849" s="98" t="s">
        <v>2960</v>
      </c>
      <c r="E2849" s="99">
        <v>42705</v>
      </c>
      <c r="F2849" s="99">
        <v>42735</v>
      </c>
      <c r="G2849" s="100">
        <f t="shared" ref="G2849" ca="1" si="8606">IF($N$1&gt;F2849,0,(F2849-$N$1))</f>
        <v>0</v>
      </c>
      <c r="H2849" s="96" t="s">
        <v>74</v>
      </c>
      <c r="I2849" s="96" t="s">
        <v>3333</v>
      </c>
      <c r="J2849" s="96" t="s">
        <v>3900</v>
      </c>
      <c r="K2849" s="101" t="str">
        <f t="shared" ref="K2849" ca="1" si="8607">IF(F2849=0,$L$3,(IF(G2849=0,$L$1,$L$2)))</f>
        <v>Completed</v>
      </c>
      <c r="L2849" s="97" t="s">
        <v>175</v>
      </c>
      <c r="M2849" s="97" t="s">
        <v>58</v>
      </c>
      <c r="N2849" s="97" t="s">
        <v>108</v>
      </c>
      <c r="O2849" s="97" t="s">
        <v>109</v>
      </c>
      <c r="P2849" s="97" t="s">
        <v>100</v>
      </c>
      <c r="Q2849" s="97" t="s">
        <v>101</v>
      </c>
      <c r="R2849" s="102">
        <v>0.01</v>
      </c>
      <c r="S2849" s="102">
        <v>3.5000000000000003E-2</v>
      </c>
      <c r="T2849" s="103"/>
      <c r="U2849" s="103"/>
      <c r="V2849" s="101"/>
      <c r="W2849" s="101"/>
      <c r="X2849" s="103"/>
      <c r="Y2849" s="104" t="e">
        <f t="shared" ref="Y2849" si="8608">X2849/U2849</f>
        <v>#DIV/0!</v>
      </c>
      <c r="Z2849" s="105" t="e">
        <f t="shared" ref="Z2849" si="8609">AE2849/X2849</f>
        <v>#DIV/0!</v>
      </c>
      <c r="AA2849" s="106">
        <f t="shared" ref="AA2849" si="8610">IF(O2849="cpv",(T2849*R2849),(T2849/1000*R2849))</f>
        <v>0</v>
      </c>
      <c r="AB2849" s="107">
        <v>30</v>
      </c>
      <c r="AC2849" s="106">
        <f t="shared" ref="AC2849" si="8611">AB2849-AA2849</f>
        <v>30</v>
      </c>
      <c r="AD2849" s="108">
        <f t="shared" ref="AD2849" si="8612">IF(O2849="cpv",(T2849*S2849),(T2849/1000*S2849))</f>
        <v>0</v>
      </c>
      <c r="AE2849" s="298">
        <v>100</v>
      </c>
      <c r="AF2849" s="109">
        <f t="shared" ref="AF2849" si="8613">AE2849-AD2849</f>
        <v>100</v>
      </c>
      <c r="AG2849" s="109">
        <v>0</v>
      </c>
      <c r="AH2849" s="109">
        <f t="shared" ref="AH2849" si="8614">AE2849-AB2849-AG2849</f>
        <v>70</v>
      </c>
      <c r="AI2849" s="110">
        <f t="shared" ref="AI2849" si="8615">AH2849/AE2849</f>
        <v>0.7</v>
      </c>
      <c r="AK2849"/>
    </row>
    <row r="2850" spans="1:37" hidden="1" x14ac:dyDescent="0.25">
      <c r="A2850" s="96" t="s">
        <v>4492</v>
      </c>
      <c r="B2850" s="97">
        <v>2016</v>
      </c>
      <c r="C2850" s="97">
        <v>12</v>
      </c>
      <c r="D2850" s="98" t="s">
        <v>2960</v>
      </c>
      <c r="E2850" s="99">
        <v>42705</v>
      </c>
      <c r="F2850" s="99">
        <v>42735</v>
      </c>
      <c r="G2850" s="100">
        <f t="shared" ref="G2850:G2853" ca="1" si="8616">IF($N$1&gt;F2850,0,(F2850-$N$1))</f>
        <v>0</v>
      </c>
      <c r="H2850" s="96" t="s">
        <v>74</v>
      </c>
      <c r="I2850" s="96" t="s">
        <v>3333</v>
      </c>
      <c r="J2850" s="96" t="s">
        <v>3900</v>
      </c>
      <c r="K2850" s="101" t="str">
        <f t="shared" ref="K2850:K2853" ca="1" si="8617">IF(F2850=0,$L$3,(IF(G2850=0,$L$1,$L$2)))</f>
        <v>Completed</v>
      </c>
      <c r="L2850" s="97" t="s">
        <v>1372</v>
      </c>
      <c r="M2850" s="97" t="s">
        <v>58</v>
      </c>
      <c r="N2850" s="97" t="s">
        <v>108</v>
      </c>
      <c r="O2850" s="97" t="s">
        <v>109</v>
      </c>
      <c r="P2850" s="97" t="s">
        <v>100</v>
      </c>
      <c r="Q2850" s="97" t="s">
        <v>101</v>
      </c>
      <c r="R2850" s="102">
        <v>0.01</v>
      </c>
      <c r="S2850" s="102">
        <v>3.5000000000000003E-2</v>
      </c>
      <c r="T2850" s="103"/>
      <c r="U2850" s="103"/>
      <c r="V2850" s="101"/>
      <c r="W2850" s="101"/>
      <c r="X2850" s="103"/>
      <c r="Y2850" s="104" t="e">
        <f t="shared" ref="Y2850:Y2853" si="8618">X2850/U2850</f>
        <v>#DIV/0!</v>
      </c>
      <c r="Z2850" s="105" t="e">
        <f t="shared" ref="Z2850:Z2853" si="8619">AE2850/X2850</f>
        <v>#DIV/0!</v>
      </c>
      <c r="AA2850" s="106">
        <f t="shared" ref="AA2850:AA2853" si="8620">IF(O2850="cpv",(T2850*R2850),(T2850/1000*R2850))</f>
        <v>0</v>
      </c>
      <c r="AB2850" s="107">
        <v>269.54887905889302</v>
      </c>
      <c r="AC2850" s="106">
        <f t="shared" ref="AC2850:AC2853" si="8621">AB2850-AA2850</f>
        <v>269.54887905889302</v>
      </c>
      <c r="AD2850" s="108">
        <f t="shared" ref="AD2850:AD2853" si="8622">IF(O2850="cpv",(T2850*S2850),(T2850/1000*S2850))</f>
        <v>0</v>
      </c>
      <c r="AE2850" s="298">
        <v>750</v>
      </c>
      <c r="AF2850" s="109">
        <f t="shared" ref="AF2850:AF2853" si="8623">AE2850-AD2850</f>
        <v>750</v>
      </c>
      <c r="AG2850" s="109">
        <v>0</v>
      </c>
      <c r="AH2850" s="109">
        <f t="shared" ref="AH2850:AH2853" si="8624">AE2850-AB2850-AG2850</f>
        <v>480.45112094110698</v>
      </c>
      <c r="AI2850" s="110">
        <f t="shared" ref="AI2850:AI2853" si="8625">AH2850/AE2850</f>
        <v>0.64060149458814264</v>
      </c>
      <c r="AK2850"/>
    </row>
    <row r="2851" spans="1:37" hidden="1" x14ac:dyDescent="0.25">
      <c r="A2851" s="96" t="s">
        <v>4524</v>
      </c>
      <c r="B2851" s="97">
        <v>2016</v>
      </c>
      <c r="C2851" s="97">
        <v>12</v>
      </c>
      <c r="D2851" s="98" t="s">
        <v>2960</v>
      </c>
      <c r="E2851" s="99">
        <v>42705</v>
      </c>
      <c r="F2851" s="99">
        <v>42735</v>
      </c>
      <c r="G2851" s="100">
        <f t="shared" ca="1" si="8616"/>
        <v>0</v>
      </c>
      <c r="H2851" s="96" t="s">
        <v>74</v>
      </c>
      <c r="I2851" s="96" t="s">
        <v>3333</v>
      </c>
      <c r="J2851" s="96" t="s">
        <v>3900</v>
      </c>
      <c r="K2851" s="101" t="str">
        <f t="shared" ca="1" si="8617"/>
        <v>Completed</v>
      </c>
      <c r="L2851" s="97" t="s">
        <v>2914</v>
      </c>
      <c r="M2851" s="97" t="s">
        <v>58</v>
      </c>
      <c r="N2851" s="97" t="s">
        <v>108</v>
      </c>
      <c r="O2851" s="97" t="s">
        <v>109</v>
      </c>
      <c r="P2851" s="97" t="s">
        <v>100</v>
      </c>
      <c r="Q2851" s="97" t="s">
        <v>101</v>
      </c>
      <c r="R2851" s="102">
        <v>0.01</v>
      </c>
      <c r="S2851" s="102">
        <v>3.5000000000000003E-2</v>
      </c>
      <c r="T2851" s="103"/>
      <c r="U2851" s="103"/>
      <c r="V2851" s="101"/>
      <c r="W2851" s="101"/>
      <c r="X2851" s="103"/>
      <c r="Y2851" s="104" t="e">
        <f t="shared" si="8618"/>
        <v>#DIV/0!</v>
      </c>
      <c r="Z2851" s="105" t="e">
        <f t="shared" si="8619"/>
        <v>#DIV/0!</v>
      </c>
      <c r="AA2851" s="106">
        <f t="shared" si="8620"/>
        <v>0</v>
      </c>
      <c r="AB2851" s="107">
        <v>1400</v>
      </c>
      <c r="AC2851" s="106">
        <f t="shared" si="8621"/>
        <v>1400</v>
      </c>
      <c r="AD2851" s="108">
        <f t="shared" si="8622"/>
        <v>0</v>
      </c>
      <c r="AE2851" s="298">
        <f t="shared" ref="AE2851:AE2858" si="8626">IF((SUMIF($J$7:$J$1048576,J2851,$U$7:$U$1048576))&gt;(SUMIF($J$7:$J$1048576,J2851,$T$7:$T$1048576)),AD2851,(IF(O2851="cpv",(U2851*S2851),(U2851*S2851/1000))))</f>
        <v>0</v>
      </c>
      <c r="AF2851" s="109">
        <f t="shared" si="8623"/>
        <v>0</v>
      </c>
      <c r="AG2851" s="109">
        <v>0</v>
      </c>
      <c r="AH2851" s="109">
        <f t="shared" si="8624"/>
        <v>-1400</v>
      </c>
      <c r="AI2851" s="110" t="e">
        <f t="shared" si="8625"/>
        <v>#DIV/0!</v>
      </c>
      <c r="AK2851"/>
    </row>
    <row r="2852" spans="1:37" hidden="1" x14ac:dyDescent="0.25">
      <c r="A2852" s="96" t="s">
        <v>4525</v>
      </c>
      <c r="B2852" s="97">
        <v>2016</v>
      </c>
      <c r="C2852" s="97">
        <v>12</v>
      </c>
      <c r="D2852" s="98" t="s">
        <v>2960</v>
      </c>
      <c r="E2852" s="99">
        <v>42705</v>
      </c>
      <c r="F2852" s="99">
        <v>42735</v>
      </c>
      <c r="G2852" s="100">
        <f t="shared" ca="1" si="8616"/>
        <v>0</v>
      </c>
      <c r="H2852" s="96" t="s">
        <v>74</v>
      </c>
      <c r="I2852" s="96" t="s">
        <v>3333</v>
      </c>
      <c r="J2852" s="96" t="s">
        <v>3900</v>
      </c>
      <c r="K2852" s="101" t="str">
        <f t="shared" ca="1" si="8617"/>
        <v>Completed</v>
      </c>
      <c r="L2852" s="97" t="s">
        <v>2917</v>
      </c>
      <c r="M2852" s="97" t="s">
        <v>58</v>
      </c>
      <c r="N2852" s="97" t="s">
        <v>108</v>
      </c>
      <c r="O2852" s="97" t="s">
        <v>109</v>
      </c>
      <c r="P2852" s="97" t="s">
        <v>100</v>
      </c>
      <c r="Q2852" s="97" t="s">
        <v>101</v>
      </c>
      <c r="R2852" s="102">
        <v>0.01</v>
      </c>
      <c r="S2852" s="102">
        <v>3.5000000000000003E-2</v>
      </c>
      <c r="T2852" s="103"/>
      <c r="U2852" s="103"/>
      <c r="V2852" s="101"/>
      <c r="W2852" s="101"/>
      <c r="X2852" s="103"/>
      <c r="Y2852" s="104" t="e">
        <f t="shared" si="8618"/>
        <v>#DIV/0!</v>
      </c>
      <c r="Z2852" s="105" t="e">
        <f t="shared" si="8619"/>
        <v>#DIV/0!</v>
      </c>
      <c r="AA2852" s="106">
        <f t="shared" si="8620"/>
        <v>0</v>
      </c>
      <c r="AB2852" s="107">
        <v>100</v>
      </c>
      <c r="AC2852" s="106">
        <f t="shared" si="8621"/>
        <v>100</v>
      </c>
      <c r="AD2852" s="108">
        <f t="shared" si="8622"/>
        <v>0</v>
      </c>
      <c r="AE2852" s="298">
        <f t="shared" si="8626"/>
        <v>0</v>
      </c>
      <c r="AF2852" s="109">
        <f t="shared" si="8623"/>
        <v>0</v>
      </c>
      <c r="AG2852" s="109">
        <v>0</v>
      </c>
      <c r="AH2852" s="109">
        <f t="shared" si="8624"/>
        <v>-100</v>
      </c>
      <c r="AI2852" s="110" t="e">
        <f t="shared" si="8625"/>
        <v>#DIV/0!</v>
      </c>
      <c r="AK2852"/>
    </row>
    <row r="2853" spans="1:37" hidden="1" x14ac:dyDescent="0.25">
      <c r="A2853" s="96" t="s">
        <v>4526</v>
      </c>
      <c r="B2853" s="97">
        <v>2016</v>
      </c>
      <c r="C2853" s="97">
        <v>12</v>
      </c>
      <c r="D2853" s="98" t="s">
        <v>2960</v>
      </c>
      <c r="E2853" s="99">
        <v>42705</v>
      </c>
      <c r="F2853" s="99">
        <v>42735</v>
      </c>
      <c r="G2853" s="100">
        <f t="shared" ca="1" si="8616"/>
        <v>0</v>
      </c>
      <c r="H2853" s="96" t="s">
        <v>74</v>
      </c>
      <c r="I2853" s="96" t="s">
        <v>3333</v>
      </c>
      <c r="J2853" s="96" t="s">
        <v>3900</v>
      </c>
      <c r="K2853" s="101" t="str">
        <f t="shared" ca="1" si="8617"/>
        <v>Completed</v>
      </c>
      <c r="L2853" s="97" t="s">
        <v>1373</v>
      </c>
      <c r="M2853" s="97" t="s">
        <v>58</v>
      </c>
      <c r="N2853" s="97" t="s">
        <v>108</v>
      </c>
      <c r="O2853" s="97" t="s">
        <v>109</v>
      </c>
      <c r="P2853" s="97" t="s">
        <v>100</v>
      </c>
      <c r="Q2853" s="97" t="s">
        <v>101</v>
      </c>
      <c r="R2853" s="102">
        <v>0.01</v>
      </c>
      <c r="S2853" s="102">
        <v>3.5000000000000003E-2</v>
      </c>
      <c r="T2853" s="103"/>
      <c r="U2853" s="103"/>
      <c r="V2853" s="101"/>
      <c r="W2853" s="101"/>
      <c r="X2853" s="103"/>
      <c r="Y2853" s="104" t="e">
        <f t="shared" si="8618"/>
        <v>#DIV/0!</v>
      </c>
      <c r="Z2853" s="105" t="e">
        <f t="shared" si="8619"/>
        <v>#DIV/0!</v>
      </c>
      <c r="AA2853" s="106">
        <f t="shared" si="8620"/>
        <v>0</v>
      </c>
      <c r="AB2853" s="107">
        <v>64.760000000000005</v>
      </c>
      <c r="AC2853" s="106">
        <f t="shared" si="8621"/>
        <v>64.760000000000005</v>
      </c>
      <c r="AD2853" s="108">
        <f t="shared" si="8622"/>
        <v>0</v>
      </c>
      <c r="AE2853" s="298">
        <f t="shared" si="8626"/>
        <v>0</v>
      </c>
      <c r="AF2853" s="109">
        <f t="shared" si="8623"/>
        <v>0</v>
      </c>
      <c r="AG2853" s="109">
        <v>0</v>
      </c>
      <c r="AH2853" s="109">
        <f t="shared" si="8624"/>
        <v>-64.760000000000005</v>
      </c>
      <c r="AI2853" s="110" t="e">
        <f t="shared" si="8625"/>
        <v>#DIV/0!</v>
      </c>
      <c r="AK2853"/>
    </row>
    <row r="2854" spans="1:37" hidden="1" x14ac:dyDescent="0.25">
      <c r="A2854" s="96" t="s">
        <v>3938</v>
      </c>
      <c r="B2854" s="97">
        <v>2016</v>
      </c>
      <c r="C2854" s="97">
        <v>12</v>
      </c>
      <c r="D2854" s="98" t="s">
        <v>2960</v>
      </c>
      <c r="E2854" s="99">
        <v>42705</v>
      </c>
      <c r="F2854" s="99">
        <v>42735</v>
      </c>
      <c r="G2854" s="100">
        <f t="shared" ca="1" si="8593"/>
        <v>0</v>
      </c>
      <c r="H2854" s="96" t="s">
        <v>74</v>
      </c>
      <c r="I2854" s="96" t="s">
        <v>3333</v>
      </c>
      <c r="J2854" s="96" t="s">
        <v>3900</v>
      </c>
      <c r="K2854" s="101" t="str">
        <f t="shared" ca="1" si="8594"/>
        <v>Completed</v>
      </c>
      <c r="L2854" s="97" t="s">
        <v>2135</v>
      </c>
      <c r="M2854" s="97" t="s">
        <v>58</v>
      </c>
      <c r="N2854" s="97" t="s">
        <v>108</v>
      </c>
      <c r="O2854" s="97" t="s">
        <v>109</v>
      </c>
      <c r="P2854" s="97" t="s">
        <v>100</v>
      </c>
      <c r="Q2854" s="97" t="s">
        <v>101</v>
      </c>
      <c r="R2854" s="102">
        <v>0.01</v>
      </c>
      <c r="S2854" s="102">
        <v>3.5000000000000003E-2</v>
      </c>
      <c r="T2854" s="103">
        <v>150000</v>
      </c>
      <c r="U2854" s="103">
        <v>78256</v>
      </c>
      <c r="V2854" s="101">
        <f t="shared" si="8595"/>
        <v>71744</v>
      </c>
      <c r="W2854" s="101">
        <f t="shared" si="8596"/>
        <v>78256</v>
      </c>
      <c r="X2854" s="103"/>
      <c r="Y2854" s="104">
        <f t="shared" si="8597"/>
        <v>0</v>
      </c>
      <c r="Z2854" s="105" t="e">
        <f t="shared" si="8598"/>
        <v>#DIV/0!</v>
      </c>
      <c r="AA2854" s="106">
        <f t="shared" si="8599"/>
        <v>1500</v>
      </c>
      <c r="AB2854" s="107">
        <f t="shared" si="8600"/>
        <v>782.56000000000006</v>
      </c>
      <c r="AC2854" s="106">
        <f t="shared" si="8601"/>
        <v>-717.43999999999994</v>
      </c>
      <c r="AD2854" s="108">
        <f t="shared" si="8602"/>
        <v>5250.0000000000009</v>
      </c>
      <c r="AE2854" s="298">
        <f t="shared" si="8626"/>
        <v>2738.96</v>
      </c>
      <c r="AF2854" s="109">
        <f t="shared" si="8603"/>
        <v>-2511.0400000000009</v>
      </c>
      <c r="AG2854" s="109">
        <v>0</v>
      </c>
      <c r="AH2854" s="109">
        <f t="shared" si="8604"/>
        <v>1956.4</v>
      </c>
      <c r="AI2854" s="110">
        <f t="shared" si="8605"/>
        <v>0.7142857142857143</v>
      </c>
      <c r="AK2854"/>
    </row>
    <row r="2855" spans="1:37" hidden="1" x14ac:dyDescent="0.25">
      <c r="A2855" s="96" t="s">
        <v>3939</v>
      </c>
      <c r="B2855" s="97">
        <v>2016</v>
      </c>
      <c r="C2855" s="97">
        <v>12</v>
      </c>
      <c r="D2855" s="98" t="s">
        <v>2960</v>
      </c>
      <c r="E2855" s="99">
        <v>42705</v>
      </c>
      <c r="F2855" s="99">
        <v>42735</v>
      </c>
      <c r="G2855" s="100">
        <f t="shared" ref="G2855:G2856" ca="1" si="8627">IF($N$1&gt;F2855,0,(F2855-$N$1))</f>
        <v>0</v>
      </c>
      <c r="H2855" s="96" t="s">
        <v>74</v>
      </c>
      <c r="I2855" s="96" t="s">
        <v>3333</v>
      </c>
      <c r="J2855" s="96" t="s">
        <v>3900</v>
      </c>
      <c r="K2855" s="101" t="str">
        <f t="shared" ref="K2855:K2856" ca="1" si="8628">IF(F2855=0,$L$3,(IF(G2855=0,$L$1,$L$2)))</f>
        <v>Completed</v>
      </c>
      <c r="L2855" s="97" t="s">
        <v>92</v>
      </c>
      <c r="M2855" s="97" t="s">
        <v>58</v>
      </c>
      <c r="N2855" s="97" t="s">
        <v>108</v>
      </c>
      <c r="O2855" s="97" t="s">
        <v>109</v>
      </c>
      <c r="P2855" s="97" t="s">
        <v>100</v>
      </c>
      <c r="Q2855" s="97" t="s">
        <v>101</v>
      </c>
      <c r="R2855" s="102">
        <v>1.2E-2</v>
      </c>
      <c r="S2855" s="102">
        <v>3.5000000000000003E-2</v>
      </c>
      <c r="T2855" s="103">
        <v>100000</v>
      </c>
      <c r="U2855" s="103">
        <v>100854</v>
      </c>
      <c r="V2855" s="101">
        <f t="shared" ref="V2855:V2856" si="8629">IF(U2855&gt;T2855,0,T2855-U2855)</f>
        <v>0</v>
      </c>
      <c r="W2855" s="101">
        <f t="shared" ref="W2855:W2856" si="8630">IF(U2855&gt;T2855,T2855,U2855)</f>
        <v>100000</v>
      </c>
      <c r="X2855" s="103">
        <v>8943</v>
      </c>
      <c r="Y2855" s="104">
        <f t="shared" ref="Y2855:Y2856" si="8631">X2855/U2855</f>
        <v>8.8672734844428586E-2</v>
      </c>
      <c r="Z2855" s="105">
        <f t="shared" ref="Z2855:Z2856" si="8632">AE2855/X2855</f>
        <v>0.39470982891647099</v>
      </c>
      <c r="AA2855" s="106">
        <f t="shared" ref="AA2855:AA2856" si="8633">IF(O2855="cpv",(T2855*R2855),(T2855/1000*R2855))</f>
        <v>1200</v>
      </c>
      <c r="AB2855" s="107">
        <f t="shared" ref="AB2855:AB2856" si="8634">IF(O2855="cpv",(IF(V2855&gt;0,U2855*R2855,AA2855)),(IF(V2855&gt;0,U2855/1000*R2855,AA2855)))</f>
        <v>1200</v>
      </c>
      <c r="AC2855" s="106">
        <f t="shared" ref="AC2855:AC2856" si="8635">AB2855-AA2855</f>
        <v>0</v>
      </c>
      <c r="AD2855" s="108">
        <f t="shared" ref="AD2855:AD2856" si="8636">IF(O2855="cpv",(T2855*S2855),(T2855/1000*S2855))</f>
        <v>3500.0000000000005</v>
      </c>
      <c r="AE2855" s="298">
        <f t="shared" si="8626"/>
        <v>3529.8900000000003</v>
      </c>
      <c r="AF2855" s="109">
        <f t="shared" ref="AF2855:AF2856" si="8637">AE2855-AD2855</f>
        <v>29.889999999999873</v>
      </c>
      <c r="AG2855" s="109">
        <v>0</v>
      </c>
      <c r="AH2855" s="109">
        <f t="shared" ref="AH2855:AH2856" si="8638">AE2855-AB2855-AG2855</f>
        <v>2329.8900000000003</v>
      </c>
      <c r="AI2855" s="110">
        <f t="shared" ref="AI2855:AI2856" si="8639">AH2855/AE2855</f>
        <v>0.66004606375836072</v>
      </c>
      <c r="AK2855"/>
    </row>
    <row r="2856" spans="1:37" hidden="1" x14ac:dyDescent="0.25">
      <c r="A2856" s="96" t="s">
        <v>3940</v>
      </c>
      <c r="B2856" s="97">
        <v>2016</v>
      </c>
      <c r="C2856" s="97">
        <v>12</v>
      </c>
      <c r="D2856" s="98" t="s">
        <v>2960</v>
      </c>
      <c r="E2856" s="99">
        <v>42705</v>
      </c>
      <c r="F2856" s="99">
        <v>42735</v>
      </c>
      <c r="G2856" s="100">
        <f t="shared" ca="1" si="8627"/>
        <v>0</v>
      </c>
      <c r="H2856" s="96" t="s">
        <v>74</v>
      </c>
      <c r="I2856" s="96" t="s">
        <v>3333</v>
      </c>
      <c r="J2856" s="96" t="s">
        <v>3900</v>
      </c>
      <c r="K2856" s="101" t="str">
        <f t="shared" ca="1" si="8628"/>
        <v>Completed</v>
      </c>
      <c r="L2856" s="97" t="s">
        <v>1773</v>
      </c>
      <c r="M2856" s="97" t="s">
        <v>58</v>
      </c>
      <c r="N2856" s="97" t="s">
        <v>108</v>
      </c>
      <c r="O2856" s="97" t="s">
        <v>109</v>
      </c>
      <c r="P2856" s="97" t="s">
        <v>100</v>
      </c>
      <c r="Q2856" s="97" t="s">
        <v>101</v>
      </c>
      <c r="R2856" s="102">
        <v>0.01</v>
      </c>
      <c r="S2856" s="102">
        <v>3.5000000000000003E-2</v>
      </c>
      <c r="T2856" s="103">
        <v>75000</v>
      </c>
      <c r="U2856" s="103">
        <v>0</v>
      </c>
      <c r="V2856" s="101">
        <f t="shared" si="8629"/>
        <v>75000</v>
      </c>
      <c r="W2856" s="101">
        <f t="shared" si="8630"/>
        <v>0</v>
      </c>
      <c r="X2856" s="103">
        <v>0</v>
      </c>
      <c r="Y2856" s="104" t="e">
        <f t="shared" si="8631"/>
        <v>#DIV/0!</v>
      </c>
      <c r="Z2856" s="105" t="e">
        <f t="shared" si="8632"/>
        <v>#DIV/0!</v>
      </c>
      <c r="AA2856" s="106">
        <f t="shared" si="8633"/>
        <v>750</v>
      </c>
      <c r="AB2856" s="107">
        <f t="shared" si="8634"/>
        <v>0</v>
      </c>
      <c r="AC2856" s="106">
        <f t="shared" si="8635"/>
        <v>-750</v>
      </c>
      <c r="AD2856" s="108">
        <f t="shared" si="8636"/>
        <v>2625.0000000000005</v>
      </c>
      <c r="AE2856" s="298">
        <f t="shared" si="8626"/>
        <v>0</v>
      </c>
      <c r="AF2856" s="109">
        <f t="shared" si="8637"/>
        <v>-2625.0000000000005</v>
      </c>
      <c r="AG2856" s="109">
        <v>0</v>
      </c>
      <c r="AH2856" s="109">
        <f t="shared" si="8638"/>
        <v>0</v>
      </c>
      <c r="AI2856" s="110" t="e">
        <f t="shared" si="8639"/>
        <v>#DIV/0!</v>
      </c>
      <c r="AK2856"/>
    </row>
    <row r="2857" spans="1:37" hidden="1" x14ac:dyDescent="0.25">
      <c r="A2857" s="96" t="s">
        <v>3941</v>
      </c>
      <c r="B2857" s="97">
        <v>2016</v>
      </c>
      <c r="C2857" s="97">
        <v>12</v>
      </c>
      <c r="D2857" s="98" t="s">
        <v>2960</v>
      </c>
      <c r="E2857" s="99">
        <v>42705</v>
      </c>
      <c r="F2857" s="99">
        <v>42735</v>
      </c>
      <c r="G2857" s="100">
        <f t="shared" ref="G2857" ca="1" si="8640">IF($N$1&gt;F2857,0,(F2857-$N$1))</f>
        <v>0</v>
      </c>
      <c r="H2857" s="96" t="s">
        <v>74</v>
      </c>
      <c r="I2857" s="96" t="s">
        <v>3333</v>
      </c>
      <c r="J2857" s="96" t="s">
        <v>3900</v>
      </c>
      <c r="K2857" s="101" t="str">
        <f t="shared" ref="K2857" ca="1" si="8641">IF(F2857=0,$L$3,(IF(G2857=0,$L$1,$L$2)))</f>
        <v>Completed</v>
      </c>
      <c r="L2857" s="97" t="s">
        <v>77</v>
      </c>
      <c r="M2857" s="97" t="s">
        <v>58</v>
      </c>
      <c r="N2857" s="97" t="s">
        <v>108</v>
      </c>
      <c r="O2857" s="97" t="s">
        <v>109</v>
      </c>
      <c r="P2857" s="97" t="s">
        <v>100</v>
      </c>
      <c r="Q2857" s="97" t="s">
        <v>101</v>
      </c>
      <c r="R2857" s="102">
        <v>1.4999999999999999E-2</v>
      </c>
      <c r="S2857" s="102">
        <v>3.5000000000000003E-2</v>
      </c>
      <c r="T2857" s="103">
        <v>75000</v>
      </c>
      <c r="U2857" s="103">
        <v>59666</v>
      </c>
      <c r="V2857" s="101">
        <f t="shared" ref="V2857" si="8642">IF(U2857&gt;T2857,0,T2857-U2857)</f>
        <v>15334</v>
      </c>
      <c r="W2857" s="101">
        <f t="shared" ref="W2857" si="8643">IF(U2857&gt;T2857,T2857,U2857)</f>
        <v>59666</v>
      </c>
      <c r="X2857" s="103"/>
      <c r="Y2857" s="104">
        <f t="shared" ref="Y2857" si="8644">X2857/U2857</f>
        <v>0</v>
      </c>
      <c r="Z2857" s="105" t="e">
        <f t="shared" ref="Z2857" si="8645">AE2857/X2857</f>
        <v>#DIV/0!</v>
      </c>
      <c r="AA2857" s="106">
        <f t="shared" ref="AA2857" si="8646">IF(O2857="cpv",(T2857*R2857),(T2857/1000*R2857))</f>
        <v>1125</v>
      </c>
      <c r="AB2857" s="107">
        <f t="shared" ref="AB2857" si="8647">IF(O2857="cpv",(IF(V2857&gt;0,U2857*R2857,AA2857)),(IF(V2857&gt;0,U2857/1000*R2857,AA2857)))</f>
        <v>894.99</v>
      </c>
      <c r="AC2857" s="106">
        <f t="shared" ref="AC2857" si="8648">AB2857-AA2857</f>
        <v>-230.01</v>
      </c>
      <c r="AD2857" s="108">
        <f t="shared" ref="AD2857" si="8649">IF(O2857="cpv",(T2857*S2857),(T2857/1000*S2857))</f>
        <v>2625.0000000000005</v>
      </c>
      <c r="AE2857" s="298">
        <f t="shared" si="8626"/>
        <v>2088.3100000000004</v>
      </c>
      <c r="AF2857" s="109">
        <f t="shared" ref="AF2857" si="8650">AE2857-AD2857</f>
        <v>-536.69000000000005</v>
      </c>
      <c r="AG2857" s="109">
        <v>0</v>
      </c>
      <c r="AH2857" s="109">
        <f t="shared" ref="AH2857" si="8651">AE2857-AB2857-AG2857</f>
        <v>1193.3200000000004</v>
      </c>
      <c r="AI2857" s="110">
        <f t="shared" ref="AI2857" si="8652">AH2857/AE2857</f>
        <v>0.57142857142857151</v>
      </c>
      <c r="AK2857"/>
    </row>
    <row r="2858" spans="1:37" hidden="1" x14ac:dyDescent="0.25">
      <c r="A2858" s="328" t="s">
        <v>3942</v>
      </c>
      <c r="B2858" s="324">
        <v>2016</v>
      </c>
      <c r="C2858" s="324">
        <v>12</v>
      </c>
      <c r="D2858" s="325" t="s">
        <v>2960</v>
      </c>
      <c r="E2858" s="326">
        <v>42705</v>
      </c>
      <c r="F2858" s="326">
        <v>42735</v>
      </c>
      <c r="G2858" s="327">
        <f ca="1">IF($N$1&gt;F2858,0,(F2858-$N$1))</f>
        <v>0</v>
      </c>
      <c r="H2858" s="328" t="s">
        <v>74</v>
      </c>
      <c r="I2858" s="328" t="s">
        <v>3333</v>
      </c>
      <c r="J2858" s="328" t="s">
        <v>3900</v>
      </c>
      <c r="K2858" s="329" t="str">
        <f ca="1">IF(F2858=0,$L$3,(IF(G2858=0,$L$1,$L$2)))</f>
        <v>Completed</v>
      </c>
      <c r="L2858" s="324" t="s">
        <v>635</v>
      </c>
      <c r="M2858" s="324" t="s">
        <v>58</v>
      </c>
      <c r="N2858" s="324" t="s">
        <v>108</v>
      </c>
      <c r="O2858" s="324" t="s">
        <v>109</v>
      </c>
      <c r="P2858" s="324" t="s">
        <v>100</v>
      </c>
      <c r="Q2858" s="324" t="s">
        <v>101</v>
      </c>
      <c r="R2858" s="102">
        <v>2.5000000000000001E-2</v>
      </c>
      <c r="S2858" s="330">
        <v>3.5000000000000003E-2</v>
      </c>
      <c r="T2858" s="331">
        <v>60000</v>
      </c>
      <c r="U2858" s="331">
        <v>63004</v>
      </c>
      <c r="V2858" s="329">
        <f>IF(U2858&gt;T2858,0,T2858-U2858)</f>
        <v>0</v>
      </c>
      <c r="W2858" s="329">
        <f>IF(U2858&gt;T2858,T2858,U2858)</f>
        <v>60000</v>
      </c>
      <c r="X2858" s="331">
        <v>1333</v>
      </c>
      <c r="Y2858" s="332">
        <f>X2858/U2858</f>
        <v>2.1157386832582059E-2</v>
      </c>
      <c r="Z2858" s="333">
        <f>AE2858/X2858</f>
        <v>1.6542685671417856</v>
      </c>
      <c r="AA2858" s="334">
        <f>IF(O2858="cpv",(T2858*R2858),(T2858/1000*R2858))</f>
        <v>1500</v>
      </c>
      <c r="AB2858" s="335">
        <f>IF(O2858="cpv",(IF(V2858&gt;0,U2858*R2858,AA2858)),(IF(V2858&gt;0,U2858/1000*R2858,AA2858)))</f>
        <v>1500</v>
      </c>
      <c r="AC2858" s="334">
        <f>AB2858-AA2858</f>
        <v>0</v>
      </c>
      <c r="AD2858" s="336">
        <f>IF(O2858="cpv",(T2858*S2858),(T2858/1000*S2858))</f>
        <v>2100</v>
      </c>
      <c r="AE2858" s="337">
        <f t="shared" si="8626"/>
        <v>2205.1400000000003</v>
      </c>
      <c r="AF2858" s="338">
        <f>AE2858-AD2858</f>
        <v>105.14000000000033</v>
      </c>
      <c r="AG2858" s="338">
        <v>0</v>
      </c>
      <c r="AH2858" s="338">
        <f>AE2858-AB2858-AG2858</f>
        <v>705.14000000000033</v>
      </c>
      <c r="AI2858" s="339">
        <f>AH2858/AE2858</f>
        <v>0.3197710802942218</v>
      </c>
      <c r="AK2858"/>
    </row>
    <row r="2859" spans="1:37" hidden="1" x14ac:dyDescent="0.25">
      <c r="A2859" s="115" t="s">
        <v>3904</v>
      </c>
      <c r="B2859" s="111">
        <v>2016</v>
      </c>
      <c r="C2859" s="111">
        <v>12</v>
      </c>
      <c r="D2859" s="112" t="s">
        <v>2960</v>
      </c>
      <c r="E2859" s="113">
        <v>42705</v>
      </c>
      <c r="F2859" s="113">
        <v>42728</v>
      </c>
      <c r="G2859" s="114">
        <f t="shared" ca="1" si="8530"/>
        <v>0</v>
      </c>
      <c r="H2859" s="115" t="s">
        <v>74</v>
      </c>
      <c r="I2859" s="115" t="s">
        <v>75</v>
      </c>
      <c r="J2859" s="115" t="s">
        <v>3902</v>
      </c>
      <c r="K2859" s="116" t="str">
        <f t="shared" ca="1" si="8531"/>
        <v>Completed</v>
      </c>
      <c r="L2859" s="111" t="s">
        <v>82</v>
      </c>
      <c r="M2859" s="111" t="s">
        <v>58</v>
      </c>
      <c r="N2859" s="111" t="s">
        <v>78</v>
      </c>
      <c r="O2859" s="111" t="s">
        <v>60</v>
      </c>
      <c r="P2859" s="111" t="s">
        <v>79</v>
      </c>
      <c r="Q2859" s="111" t="s">
        <v>79</v>
      </c>
      <c r="R2859" s="117">
        <v>0.5</v>
      </c>
      <c r="S2859" s="117">
        <v>4.5</v>
      </c>
      <c r="T2859" s="118">
        <v>500000</v>
      </c>
      <c r="U2859" s="118">
        <v>207817</v>
      </c>
      <c r="V2859" s="116">
        <f t="shared" si="8532"/>
        <v>292183</v>
      </c>
      <c r="W2859" s="116">
        <f t="shared" si="8533"/>
        <v>207817</v>
      </c>
      <c r="X2859" s="118">
        <v>3172</v>
      </c>
      <c r="Y2859" s="119">
        <f t="shared" si="8534"/>
        <v>1.5263428882141499E-2</v>
      </c>
      <c r="Z2859" s="120">
        <f t="shared" si="8535"/>
        <v>0.18915510718789408</v>
      </c>
      <c r="AA2859" s="121">
        <f t="shared" si="8536"/>
        <v>250</v>
      </c>
      <c r="AB2859" s="122">
        <f t="shared" si="8537"/>
        <v>103.9085</v>
      </c>
      <c r="AC2859" s="121">
        <f t="shared" si="8538"/>
        <v>-146.0915</v>
      </c>
      <c r="AD2859" s="123">
        <f t="shared" si="8539"/>
        <v>2250</v>
      </c>
      <c r="AE2859" s="293">
        <v>600</v>
      </c>
      <c r="AF2859" s="124">
        <f t="shared" si="8540"/>
        <v>-1650</v>
      </c>
      <c r="AG2859" s="124">
        <v>0</v>
      </c>
      <c r="AH2859" s="124">
        <f t="shared" si="8541"/>
        <v>496.0915</v>
      </c>
      <c r="AI2859" s="125">
        <f t="shared" si="8542"/>
        <v>0.82681916666666666</v>
      </c>
      <c r="AK2859"/>
    </row>
    <row r="2860" spans="1:37" hidden="1" x14ac:dyDescent="0.25">
      <c r="A2860" s="96" t="s">
        <v>3943</v>
      </c>
      <c r="B2860" s="97">
        <v>2016</v>
      </c>
      <c r="C2860" s="97">
        <v>12</v>
      </c>
      <c r="D2860" s="98" t="s">
        <v>2960</v>
      </c>
      <c r="E2860" s="99">
        <v>42705</v>
      </c>
      <c r="F2860" s="99">
        <v>42728</v>
      </c>
      <c r="G2860" s="100">
        <f t="shared" ref="G2860:G2861" ca="1" si="8653">IF($N$1&gt;F2860,0,(F2860-$N$1))</f>
        <v>0</v>
      </c>
      <c r="H2860" s="96" t="s">
        <v>74</v>
      </c>
      <c r="I2860" s="96" t="s">
        <v>75</v>
      </c>
      <c r="J2860" s="96" t="s">
        <v>3902</v>
      </c>
      <c r="K2860" s="101" t="str">
        <f t="shared" ref="K2860:K2861" ca="1" si="8654">IF(F2860=0,$L$3,(IF(G2860=0,$L$1,$L$2)))</f>
        <v>Completed</v>
      </c>
      <c r="L2860" s="97" t="s">
        <v>64</v>
      </c>
      <c r="M2860" s="97" t="s">
        <v>58</v>
      </c>
      <c r="N2860" s="97" t="s">
        <v>78</v>
      </c>
      <c r="O2860" s="97" t="s">
        <v>60</v>
      </c>
      <c r="P2860" s="97" t="s">
        <v>79</v>
      </c>
      <c r="Q2860" s="97" t="s">
        <v>79</v>
      </c>
      <c r="R2860" s="102">
        <v>2.5</v>
      </c>
      <c r="S2860" s="102">
        <v>4.5</v>
      </c>
      <c r="T2860" s="103">
        <v>500000</v>
      </c>
      <c r="U2860" s="103">
        <v>103962</v>
      </c>
      <c r="V2860" s="101">
        <f t="shared" ref="V2860:V2861" si="8655">IF(U2860&gt;T2860,0,T2860-U2860)</f>
        <v>396038</v>
      </c>
      <c r="W2860" s="101">
        <f t="shared" ref="W2860:W2861" si="8656">IF(U2860&gt;T2860,T2860,U2860)</f>
        <v>103962</v>
      </c>
      <c r="X2860" s="103">
        <v>782</v>
      </c>
      <c r="Y2860" s="104">
        <f t="shared" ref="Y2860:Y2861" si="8657">X2860/U2860</f>
        <v>7.5219791847021024E-3</v>
      </c>
      <c r="Z2860" s="105">
        <f t="shared" ref="Z2860:Z2861" si="8658">AE2860/X2860</f>
        <v>0.51150895140664965</v>
      </c>
      <c r="AA2860" s="106">
        <f t="shared" ref="AA2860:AA2861" si="8659">IF(O2860="cpv",(T2860*R2860),(T2860/1000*R2860))</f>
        <v>1250</v>
      </c>
      <c r="AB2860" s="107">
        <f t="shared" ref="AB2860:AB2861" si="8660">IF(O2860="cpv",(IF(V2860&gt;0,U2860*R2860,AA2860)),(IF(V2860&gt;0,U2860/1000*R2860,AA2860)))</f>
        <v>259.90500000000003</v>
      </c>
      <c r="AC2860" s="106">
        <f t="shared" ref="AC2860:AC2861" si="8661">AB2860-AA2860</f>
        <v>-990.09500000000003</v>
      </c>
      <c r="AD2860" s="108">
        <f t="shared" ref="AD2860:AD2861" si="8662">IF(O2860="cpv",(T2860*S2860),(T2860/1000*S2860))</f>
        <v>2250</v>
      </c>
      <c r="AE2860" s="298">
        <v>400</v>
      </c>
      <c r="AF2860" s="109">
        <f t="shared" ref="AF2860:AF2861" si="8663">AE2860-AD2860</f>
        <v>-1850</v>
      </c>
      <c r="AG2860" s="109">
        <v>0</v>
      </c>
      <c r="AH2860" s="109">
        <f t="shared" ref="AH2860:AH2861" si="8664">AE2860-AB2860-AG2860</f>
        <v>140.09499999999997</v>
      </c>
      <c r="AI2860" s="110">
        <f t="shared" ref="AI2860:AI2861" si="8665">AH2860/AE2860</f>
        <v>0.35023749999999992</v>
      </c>
      <c r="AK2860"/>
    </row>
    <row r="2861" spans="1:37" hidden="1" x14ac:dyDescent="0.25">
      <c r="A2861" s="96" t="s">
        <v>3944</v>
      </c>
      <c r="B2861" s="97">
        <v>2016</v>
      </c>
      <c r="C2861" s="97">
        <v>12</v>
      </c>
      <c r="D2861" s="98" t="s">
        <v>2960</v>
      </c>
      <c r="E2861" s="99">
        <v>42705</v>
      </c>
      <c r="F2861" s="99">
        <v>42728</v>
      </c>
      <c r="G2861" s="100">
        <f t="shared" ca="1" si="8653"/>
        <v>0</v>
      </c>
      <c r="H2861" s="96" t="s">
        <v>74</v>
      </c>
      <c r="I2861" s="96" t="s">
        <v>75</v>
      </c>
      <c r="J2861" s="96" t="s">
        <v>3902</v>
      </c>
      <c r="K2861" s="101" t="str">
        <f t="shared" ca="1" si="8654"/>
        <v>Completed</v>
      </c>
      <c r="L2861" s="97" t="s">
        <v>77</v>
      </c>
      <c r="M2861" s="97" t="s">
        <v>58</v>
      </c>
      <c r="N2861" s="97" t="s">
        <v>78</v>
      </c>
      <c r="O2861" s="97" t="s">
        <v>60</v>
      </c>
      <c r="P2861" s="97" t="s">
        <v>79</v>
      </c>
      <c r="Q2861" s="97" t="s">
        <v>79</v>
      </c>
      <c r="R2861" s="102">
        <v>1.25</v>
      </c>
      <c r="S2861" s="102">
        <v>4.5</v>
      </c>
      <c r="T2861" s="103">
        <v>500000</v>
      </c>
      <c r="U2861" s="103">
        <v>329195</v>
      </c>
      <c r="V2861" s="101">
        <f t="shared" si="8655"/>
        <v>170805</v>
      </c>
      <c r="W2861" s="101">
        <f t="shared" si="8656"/>
        <v>329195</v>
      </c>
      <c r="X2861" s="103"/>
      <c r="Y2861" s="104">
        <f t="shared" si="8657"/>
        <v>0</v>
      </c>
      <c r="Z2861" s="105" t="e">
        <f t="shared" si="8658"/>
        <v>#DIV/0!</v>
      </c>
      <c r="AA2861" s="106">
        <f t="shared" si="8659"/>
        <v>625</v>
      </c>
      <c r="AB2861" s="107">
        <f t="shared" si="8660"/>
        <v>411.49374999999998</v>
      </c>
      <c r="AC2861" s="106">
        <f t="shared" si="8661"/>
        <v>-213.50625000000002</v>
      </c>
      <c r="AD2861" s="108">
        <f t="shared" si="8662"/>
        <v>2250</v>
      </c>
      <c r="AE2861" s="298">
        <v>4.6879999999998745</v>
      </c>
      <c r="AF2861" s="109">
        <f t="shared" si="8663"/>
        <v>-2245.3119999999999</v>
      </c>
      <c r="AG2861" s="109">
        <v>0</v>
      </c>
      <c r="AH2861" s="109">
        <f t="shared" si="8664"/>
        <v>-406.8057500000001</v>
      </c>
      <c r="AI2861" s="110">
        <f t="shared" si="8665"/>
        <v>-86.77597056314228</v>
      </c>
      <c r="AK2861"/>
    </row>
    <row r="2862" spans="1:37" ht="15.75" hidden="1" thickBot="1" x14ac:dyDescent="0.3">
      <c r="A2862" s="156" t="s">
        <v>3945</v>
      </c>
      <c r="B2862" s="157">
        <v>2016</v>
      </c>
      <c r="C2862" s="157">
        <v>12</v>
      </c>
      <c r="D2862" s="342" t="s">
        <v>2960</v>
      </c>
      <c r="E2862" s="159">
        <v>42705</v>
      </c>
      <c r="F2862" s="159">
        <v>42728</v>
      </c>
      <c r="G2862" s="343">
        <f t="shared" ref="G2862" ca="1" si="8666">IF($N$1&gt;F2862,0,(F2862-$N$1))</f>
        <v>0</v>
      </c>
      <c r="H2862" s="156" t="s">
        <v>74</v>
      </c>
      <c r="I2862" s="156" t="s">
        <v>75</v>
      </c>
      <c r="J2862" s="156" t="s">
        <v>3902</v>
      </c>
      <c r="K2862" s="344" t="str">
        <f t="shared" ref="K2862" ca="1" si="8667">IF(F2862=0,$L$3,(IF(G2862=0,$L$1,$L$2)))</f>
        <v>Completed</v>
      </c>
      <c r="L2862" s="157" t="s">
        <v>2135</v>
      </c>
      <c r="M2862" s="157" t="s">
        <v>58</v>
      </c>
      <c r="N2862" s="157" t="s">
        <v>78</v>
      </c>
      <c r="O2862" s="157" t="s">
        <v>60</v>
      </c>
      <c r="P2862" s="157" t="s">
        <v>79</v>
      </c>
      <c r="Q2862" s="157" t="s">
        <v>79</v>
      </c>
      <c r="R2862" s="158">
        <v>2.5</v>
      </c>
      <c r="S2862" s="158">
        <v>4.5</v>
      </c>
      <c r="T2862" s="345">
        <v>250000</v>
      </c>
      <c r="U2862" s="345">
        <v>51571</v>
      </c>
      <c r="V2862" s="344">
        <f t="shared" ref="V2862" si="8668">IF(U2862&gt;T2862,0,T2862-U2862)</f>
        <v>198429</v>
      </c>
      <c r="W2862" s="344">
        <f t="shared" ref="W2862" si="8669">IF(U2862&gt;T2862,T2862,U2862)</f>
        <v>51571</v>
      </c>
      <c r="X2862" s="345"/>
      <c r="Y2862" s="346">
        <f t="shared" ref="Y2862" si="8670">X2862/U2862</f>
        <v>0</v>
      </c>
      <c r="Z2862" s="347" t="e">
        <f t="shared" ref="Z2862" si="8671">AE2862/X2862</f>
        <v>#DIV/0!</v>
      </c>
      <c r="AA2862" s="348">
        <f t="shared" ref="AA2862" si="8672">IF(O2862="cpv",(T2862*R2862),(T2862/1000*R2862))</f>
        <v>625</v>
      </c>
      <c r="AB2862" s="349">
        <f t="shared" ref="AB2862" si="8673">IF(O2862="cpv",(IF(V2862&gt;0,U2862*R2862,AA2862)),(IF(V2862&gt;0,U2862/1000*R2862,AA2862)))</f>
        <v>128.92750000000001</v>
      </c>
      <c r="AC2862" s="348">
        <f t="shared" ref="AC2862" si="8674">AB2862-AA2862</f>
        <v>-496.07249999999999</v>
      </c>
      <c r="AD2862" s="350">
        <f t="shared" ref="AD2862" si="8675">IF(O2862="cpv",(T2862*S2862),(T2862/1000*S2862))</f>
        <v>1125</v>
      </c>
      <c r="AE2862" s="351">
        <f>IF((SUMIF($J$7:$J$1048576,J2862,$U$7:$U$1048576))&gt;(SUMIF($J$7:$J$1048576,J2862,$T$7:$T$1048576)),AD2862,(IF(O2862="cpv",(U2862*S2862),(U2862*S2862/1000))))</f>
        <v>232.06950000000001</v>
      </c>
      <c r="AF2862" s="352">
        <f t="shared" ref="AF2862" si="8676">AE2862-AD2862</f>
        <v>-892.93049999999994</v>
      </c>
      <c r="AG2862" s="352">
        <v>0</v>
      </c>
      <c r="AH2862" s="352">
        <f t="shared" ref="AH2862" si="8677">AE2862-AB2862-AG2862</f>
        <v>103.142</v>
      </c>
      <c r="AI2862" s="487">
        <f t="shared" ref="AI2862" si="8678">AH2862/AE2862</f>
        <v>0.44444444444444442</v>
      </c>
      <c r="AK2862"/>
    </row>
    <row r="2863" spans="1:37" hidden="1" x14ac:dyDescent="0.25">
      <c r="A2863" s="96" t="s">
        <v>3905</v>
      </c>
      <c r="B2863" s="97">
        <v>2016</v>
      </c>
      <c r="C2863" s="97">
        <v>12</v>
      </c>
      <c r="D2863" s="98" t="s">
        <v>2960</v>
      </c>
      <c r="E2863" s="99">
        <v>42705</v>
      </c>
      <c r="F2863" s="99">
        <v>42728</v>
      </c>
      <c r="G2863" s="100">
        <f t="shared" ca="1" si="8530"/>
        <v>0</v>
      </c>
      <c r="H2863" s="96" t="s">
        <v>74</v>
      </c>
      <c r="I2863" s="96" t="s">
        <v>75</v>
      </c>
      <c r="J2863" s="96" t="s">
        <v>3903</v>
      </c>
      <c r="K2863" s="101" t="str">
        <f t="shared" ca="1" si="8531"/>
        <v>Completed</v>
      </c>
      <c r="L2863" s="97" t="s">
        <v>82</v>
      </c>
      <c r="M2863" s="97" t="s">
        <v>58</v>
      </c>
      <c r="N2863" s="97" t="s">
        <v>306</v>
      </c>
      <c r="O2863" s="97" t="s">
        <v>60</v>
      </c>
      <c r="P2863" s="97" t="s">
        <v>79</v>
      </c>
      <c r="Q2863" s="97" t="s">
        <v>79</v>
      </c>
      <c r="R2863" s="102">
        <v>2.5</v>
      </c>
      <c r="S2863" s="102">
        <v>7.5</v>
      </c>
      <c r="T2863" s="103">
        <v>750000</v>
      </c>
      <c r="U2863" s="103">
        <v>419369</v>
      </c>
      <c r="V2863" s="101">
        <f t="shared" si="8532"/>
        <v>330631</v>
      </c>
      <c r="W2863" s="101">
        <f t="shared" si="8533"/>
        <v>419369</v>
      </c>
      <c r="X2863" s="103"/>
      <c r="Y2863" s="104">
        <f t="shared" si="8534"/>
        <v>0</v>
      </c>
      <c r="Z2863" s="105" t="e">
        <f t="shared" si="8535"/>
        <v>#DIV/0!</v>
      </c>
      <c r="AA2863" s="106">
        <f t="shared" si="8536"/>
        <v>1875</v>
      </c>
      <c r="AB2863" s="107">
        <f t="shared" si="8537"/>
        <v>1048.4225000000001</v>
      </c>
      <c r="AC2863" s="106">
        <f t="shared" si="8538"/>
        <v>-826.57749999999987</v>
      </c>
      <c r="AD2863" s="108">
        <f t="shared" si="8539"/>
        <v>5625</v>
      </c>
      <c r="AE2863" s="298">
        <v>2409.2624999999998</v>
      </c>
      <c r="AF2863" s="109">
        <f t="shared" si="8540"/>
        <v>-3215.7375000000002</v>
      </c>
      <c r="AG2863" s="109">
        <v>0</v>
      </c>
      <c r="AH2863" s="109">
        <f t="shared" si="8541"/>
        <v>1360.8399999999997</v>
      </c>
      <c r="AI2863" s="110">
        <f t="shared" si="8542"/>
        <v>0.5648367498352711</v>
      </c>
      <c r="AK2863"/>
    </row>
    <row r="2864" spans="1:37" hidden="1" x14ac:dyDescent="0.25">
      <c r="A2864" s="328" t="s">
        <v>3946</v>
      </c>
      <c r="B2864" s="324">
        <v>2016</v>
      </c>
      <c r="C2864" s="324">
        <v>12</v>
      </c>
      <c r="D2864" s="325" t="s">
        <v>2960</v>
      </c>
      <c r="E2864" s="326">
        <v>42705</v>
      </c>
      <c r="F2864" s="326">
        <v>42728</v>
      </c>
      <c r="G2864" s="327">
        <f t="shared" ref="G2864" ca="1" si="8679">IF($N$1&gt;F2864,0,(F2864-$N$1))</f>
        <v>0</v>
      </c>
      <c r="H2864" s="328" t="s">
        <v>74</v>
      </c>
      <c r="I2864" s="328" t="s">
        <v>75</v>
      </c>
      <c r="J2864" s="328" t="s">
        <v>3903</v>
      </c>
      <c r="K2864" s="329" t="str">
        <f t="shared" ref="K2864" ca="1" si="8680">IF(F2864=0,$L$3,(IF(G2864=0,$L$1,$L$2)))</f>
        <v>Completed</v>
      </c>
      <c r="L2864" s="324" t="s">
        <v>305</v>
      </c>
      <c r="M2864" s="324" t="s">
        <v>58</v>
      </c>
      <c r="N2864" s="324" t="s">
        <v>306</v>
      </c>
      <c r="O2864" s="324" t="s">
        <v>60</v>
      </c>
      <c r="P2864" s="324" t="s">
        <v>79</v>
      </c>
      <c r="Q2864" s="324" t="s">
        <v>79</v>
      </c>
      <c r="R2864" s="330">
        <v>3</v>
      </c>
      <c r="S2864" s="330">
        <v>7.5</v>
      </c>
      <c r="T2864" s="331">
        <v>750000</v>
      </c>
      <c r="U2864" s="331">
        <v>418248</v>
      </c>
      <c r="V2864" s="329">
        <f t="shared" ref="V2864" si="8681">IF(U2864&gt;T2864,0,T2864-U2864)</f>
        <v>331752</v>
      </c>
      <c r="W2864" s="329">
        <f t="shared" ref="W2864" si="8682">IF(U2864&gt;T2864,T2864,U2864)</f>
        <v>418248</v>
      </c>
      <c r="X2864" s="331"/>
      <c r="Y2864" s="332">
        <f t="shared" ref="Y2864" si="8683">X2864/U2864</f>
        <v>0</v>
      </c>
      <c r="Z2864" s="333" t="e">
        <f t="shared" ref="Z2864" si="8684">AE2864/X2864</f>
        <v>#DIV/0!</v>
      </c>
      <c r="AA2864" s="334">
        <f t="shared" ref="AA2864" si="8685">IF(O2864="cpv",(T2864*R2864),(T2864/1000*R2864))</f>
        <v>2250</v>
      </c>
      <c r="AB2864" s="335">
        <f t="shared" ref="AB2864" si="8686">IF(O2864="cpv",(IF(V2864&gt;0,U2864*R2864,AA2864)),(IF(V2864&gt;0,U2864/1000*R2864,AA2864)))</f>
        <v>1254.7439999999999</v>
      </c>
      <c r="AC2864" s="334">
        <f t="shared" ref="AC2864" si="8687">AB2864-AA2864</f>
        <v>-995.25600000000009</v>
      </c>
      <c r="AD2864" s="336">
        <f t="shared" ref="AD2864" si="8688">IF(O2864="cpv",(T2864*S2864),(T2864/1000*S2864))</f>
        <v>5625</v>
      </c>
      <c r="AE2864" s="337">
        <v>2409.2624999999998</v>
      </c>
      <c r="AF2864" s="338">
        <f t="shared" ref="AF2864" si="8689">AE2864-AD2864</f>
        <v>-3215.7375000000002</v>
      </c>
      <c r="AG2864" s="338">
        <v>0</v>
      </c>
      <c r="AH2864" s="338">
        <f t="shared" ref="AH2864" si="8690">AE2864-AB2864-AG2864</f>
        <v>1154.5184999999999</v>
      </c>
      <c r="AI2864" s="339">
        <f t="shared" ref="AI2864" si="8691">AH2864/AE2864</f>
        <v>0.47919996264417014</v>
      </c>
      <c r="AK2864"/>
    </row>
    <row r="2865" spans="1:37" hidden="1" x14ac:dyDescent="0.25">
      <c r="A2865" s="115" t="s">
        <v>3906</v>
      </c>
      <c r="B2865" s="111">
        <v>2016</v>
      </c>
      <c r="C2865" s="111">
        <v>12</v>
      </c>
      <c r="D2865" s="112" t="s">
        <v>2960</v>
      </c>
      <c r="E2865" s="113">
        <v>42705</v>
      </c>
      <c r="F2865" s="113">
        <v>42719</v>
      </c>
      <c r="G2865" s="114">
        <f t="shared" ca="1" si="8530"/>
        <v>0</v>
      </c>
      <c r="H2865" s="115" t="s">
        <v>74</v>
      </c>
      <c r="I2865" s="115" t="s">
        <v>940</v>
      </c>
      <c r="J2865" s="115" t="s">
        <v>3908</v>
      </c>
      <c r="K2865" s="116" t="str">
        <f t="shared" ca="1" si="8531"/>
        <v>Completed</v>
      </c>
      <c r="L2865" s="111" t="s">
        <v>1773</v>
      </c>
      <c r="M2865" s="111" t="s">
        <v>58</v>
      </c>
      <c r="N2865" s="111" t="s">
        <v>59</v>
      </c>
      <c r="O2865" s="111" t="s">
        <v>60</v>
      </c>
      <c r="P2865" s="111" t="s">
        <v>61</v>
      </c>
      <c r="Q2865" s="111" t="s">
        <v>62</v>
      </c>
      <c r="R2865" s="117">
        <v>0.35</v>
      </c>
      <c r="S2865" s="117">
        <v>1.8</v>
      </c>
      <c r="T2865" s="118">
        <v>1500000</v>
      </c>
      <c r="U2865" s="118">
        <v>1500223</v>
      </c>
      <c r="V2865" s="116">
        <f t="shared" si="8532"/>
        <v>0</v>
      </c>
      <c r="W2865" s="116">
        <f t="shared" si="8533"/>
        <v>1500000</v>
      </c>
      <c r="X2865" s="118">
        <v>3275</v>
      </c>
      <c r="Y2865" s="119">
        <f t="shared" si="8534"/>
        <v>2.1830087926928195E-3</v>
      </c>
      <c r="Z2865" s="120">
        <f t="shared" si="8535"/>
        <v>0.53424219847328247</v>
      </c>
      <c r="AA2865" s="121">
        <f t="shared" si="8536"/>
        <v>525</v>
      </c>
      <c r="AB2865" s="122">
        <f t="shared" si="8537"/>
        <v>525</v>
      </c>
      <c r="AC2865" s="121">
        <f t="shared" si="8538"/>
        <v>0</v>
      </c>
      <c r="AD2865" s="123">
        <f t="shared" si="8539"/>
        <v>2700</v>
      </c>
      <c r="AE2865" s="293">
        <v>1749.6432</v>
      </c>
      <c r="AF2865" s="124">
        <f t="shared" si="8540"/>
        <v>-950.35680000000002</v>
      </c>
      <c r="AG2865" s="124">
        <v>0</v>
      </c>
      <c r="AH2865" s="124">
        <f t="shared" si="8541"/>
        <v>1224.6432</v>
      </c>
      <c r="AI2865" s="125">
        <f t="shared" si="8542"/>
        <v>0.69993882181235578</v>
      </c>
      <c r="AK2865"/>
    </row>
    <row r="2866" spans="1:37" hidden="1" x14ac:dyDescent="0.25">
      <c r="A2866" s="328" t="s">
        <v>4532</v>
      </c>
      <c r="B2866" s="324">
        <v>2016</v>
      </c>
      <c r="C2866" s="324">
        <v>12</v>
      </c>
      <c r="D2866" s="325" t="s">
        <v>2960</v>
      </c>
      <c r="E2866" s="326">
        <v>42705</v>
      </c>
      <c r="F2866" s="326">
        <v>42719</v>
      </c>
      <c r="G2866" s="327">
        <f t="shared" ref="G2866" ca="1" si="8692">IF($N$1&gt;F2866,0,(F2866-$N$1))</f>
        <v>0</v>
      </c>
      <c r="H2866" s="328" t="s">
        <v>74</v>
      </c>
      <c r="I2866" s="328" t="s">
        <v>940</v>
      </c>
      <c r="J2866" s="328" t="s">
        <v>3908</v>
      </c>
      <c r="K2866" s="329" t="str">
        <f t="shared" ref="K2866" ca="1" si="8693">IF(F2866=0,$L$3,(IF(G2866=0,$L$1,$L$2)))</f>
        <v>Completed</v>
      </c>
      <c r="L2866" s="324" t="s">
        <v>2914</v>
      </c>
      <c r="M2866" s="324" t="s">
        <v>58</v>
      </c>
      <c r="N2866" s="324" t="s">
        <v>59</v>
      </c>
      <c r="O2866" s="324" t="s">
        <v>60</v>
      </c>
      <c r="P2866" s="324" t="s">
        <v>61</v>
      </c>
      <c r="Q2866" s="324" t="s">
        <v>62</v>
      </c>
      <c r="R2866" s="330"/>
      <c r="S2866" s="330"/>
      <c r="T2866" s="331"/>
      <c r="U2866" s="331"/>
      <c r="V2866" s="329">
        <f t="shared" ref="V2866" si="8694">IF(U2866&gt;T2866,0,T2866-U2866)</f>
        <v>0</v>
      </c>
      <c r="W2866" s="329">
        <f t="shared" ref="W2866" si="8695">IF(U2866&gt;T2866,T2866,U2866)</f>
        <v>0</v>
      </c>
      <c r="X2866" s="331"/>
      <c r="Y2866" s="332" t="e">
        <f t="shared" ref="Y2866" si="8696">X2866/U2866</f>
        <v>#DIV/0!</v>
      </c>
      <c r="Z2866" s="333" t="e">
        <f t="shared" ref="Z2866" si="8697">AE2866/X2866</f>
        <v>#DIV/0!</v>
      </c>
      <c r="AA2866" s="334">
        <f t="shared" ref="AA2866" si="8698">IF(O2866="cpv",(T2866*R2866),(T2866/1000*R2866))</f>
        <v>0</v>
      </c>
      <c r="AB2866" s="335">
        <v>200</v>
      </c>
      <c r="AC2866" s="334">
        <f t="shared" ref="AC2866" si="8699">AB2866-AA2866</f>
        <v>200</v>
      </c>
      <c r="AD2866" s="336">
        <f t="shared" ref="AD2866" si="8700">IF(O2866="cpv",(T2866*S2866),(T2866/1000*S2866))</f>
        <v>0</v>
      </c>
      <c r="AE2866" s="337">
        <v>0</v>
      </c>
      <c r="AF2866" s="338">
        <f t="shared" ref="AF2866" si="8701">AE2866-AD2866</f>
        <v>0</v>
      </c>
      <c r="AG2866" s="338">
        <v>0</v>
      </c>
      <c r="AH2866" s="338">
        <f t="shared" ref="AH2866" si="8702">AE2866-AB2866-AG2866</f>
        <v>-200</v>
      </c>
      <c r="AI2866" s="339" t="e">
        <f t="shared" ref="AI2866" si="8703">AH2866/AE2866</f>
        <v>#DIV/0!</v>
      </c>
      <c r="AK2866"/>
    </row>
    <row r="2867" spans="1:37" ht="15.75" hidden="1" thickBot="1" x14ac:dyDescent="0.3">
      <c r="A2867" s="156" t="s">
        <v>3907</v>
      </c>
      <c r="B2867" s="157">
        <v>2016</v>
      </c>
      <c r="C2867" s="157">
        <v>12</v>
      </c>
      <c r="D2867" s="342" t="s">
        <v>2960</v>
      </c>
      <c r="E2867" s="159">
        <v>42705</v>
      </c>
      <c r="F2867" s="159">
        <v>42719</v>
      </c>
      <c r="G2867" s="343">
        <f t="shared" ca="1" si="8530"/>
        <v>0</v>
      </c>
      <c r="H2867" s="156" t="s">
        <v>74</v>
      </c>
      <c r="I2867" s="156" t="s">
        <v>940</v>
      </c>
      <c r="J2867" s="156" t="s">
        <v>3908</v>
      </c>
      <c r="K2867" s="344" t="str">
        <f t="shared" ca="1" si="8531"/>
        <v>Completed</v>
      </c>
      <c r="L2867" s="157" t="s">
        <v>2386</v>
      </c>
      <c r="M2867" s="157" t="s">
        <v>58</v>
      </c>
      <c r="N2867" s="157" t="s">
        <v>59</v>
      </c>
      <c r="O2867" s="157" t="s">
        <v>60</v>
      </c>
      <c r="P2867" s="157" t="s">
        <v>61</v>
      </c>
      <c r="Q2867" s="157" t="s">
        <v>62</v>
      </c>
      <c r="R2867" s="158">
        <v>0.3</v>
      </c>
      <c r="S2867" s="158">
        <v>1.8</v>
      </c>
      <c r="T2867" s="345">
        <v>1500000</v>
      </c>
      <c r="U2867" s="345">
        <v>1651834</v>
      </c>
      <c r="V2867" s="344">
        <f t="shared" si="8532"/>
        <v>0</v>
      </c>
      <c r="W2867" s="344">
        <f t="shared" si="8533"/>
        <v>1500000</v>
      </c>
      <c r="X2867" s="345"/>
      <c r="Y2867" s="346">
        <f t="shared" si="8534"/>
        <v>0</v>
      </c>
      <c r="Z2867" s="347" t="e">
        <f t="shared" si="8535"/>
        <v>#DIV/0!</v>
      </c>
      <c r="AA2867" s="348">
        <f t="shared" si="8536"/>
        <v>450</v>
      </c>
      <c r="AB2867" s="349">
        <f t="shared" si="8537"/>
        <v>450</v>
      </c>
      <c r="AC2867" s="348">
        <f t="shared" si="8538"/>
        <v>0</v>
      </c>
      <c r="AD2867" s="350">
        <f t="shared" si="8539"/>
        <v>2700</v>
      </c>
      <c r="AE2867" s="351">
        <v>1749.6432</v>
      </c>
      <c r="AF2867" s="352">
        <f t="shared" si="8540"/>
        <v>-950.35680000000002</v>
      </c>
      <c r="AG2867" s="352">
        <v>0</v>
      </c>
      <c r="AH2867" s="352">
        <f t="shared" si="8541"/>
        <v>1299.6432</v>
      </c>
      <c r="AI2867" s="487">
        <f t="shared" si="8542"/>
        <v>0.74280470441059065</v>
      </c>
      <c r="AK2867"/>
    </row>
    <row r="2868" spans="1:37" hidden="1" x14ac:dyDescent="0.25">
      <c r="A2868" s="96" t="s">
        <v>3909</v>
      </c>
      <c r="B2868" s="97">
        <v>2016</v>
      </c>
      <c r="C2868" s="97">
        <v>12</v>
      </c>
      <c r="D2868" s="98" t="s">
        <v>2960</v>
      </c>
      <c r="E2868" s="99">
        <v>42705</v>
      </c>
      <c r="F2868" s="99">
        <v>42730</v>
      </c>
      <c r="G2868" s="100">
        <f t="shared" ca="1" si="8530"/>
        <v>0</v>
      </c>
      <c r="H2868" s="96" t="s">
        <v>74</v>
      </c>
      <c r="I2868" s="96" t="s">
        <v>151</v>
      </c>
      <c r="J2868" s="96" t="s">
        <v>3912</v>
      </c>
      <c r="K2868" s="101" t="str">
        <f t="shared" ca="1" si="8531"/>
        <v>Completed</v>
      </c>
      <c r="L2868" s="97" t="s">
        <v>57</v>
      </c>
      <c r="M2868" s="97" t="s">
        <v>58</v>
      </c>
      <c r="N2868" s="97" t="s">
        <v>59</v>
      </c>
      <c r="O2868" s="97" t="s">
        <v>60</v>
      </c>
      <c r="P2868" s="97" t="s">
        <v>61</v>
      </c>
      <c r="Q2868" s="97" t="s">
        <v>62</v>
      </c>
      <c r="R2868" s="102">
        <v>0.5</v>
      </c>
      <c r="S2868" s="102">
        <v>2</v>
      </c>
      <c r="T2868" s="103">
        <v>2000000</v>
      </c>
      <c r="U2868" s="103">
        <v>2000003</v>
      </c>
      <c r="V2868" s="101">
        <f t="shared" si="8532"/>
        <v>0</v>
      </c>
      <c r="W2868" s="101">
        <f t="shared" si="8533"/>
        <v>2000000</v>
      </c>
      <c r="X2868" s="103">
        <v>446</v>
      </c>
      <c r="Y2868" s="104">
        <f t="shared" si="8534"/>
        <v>2.2299966550050175E-4</v>
      </c>
      <c r="Z2868" s="105">
        <f t="shared" si="8535"/>
        <v>7.1357847533632288</v>
      </c>
      <c r="AA2868" s="106">
        <f t="shared" si="8536"/>
        <v>1000</v>
      </c>
      <c r="AB2868" s="107">
        <f t="shared" si="8537"/>
        <v>1000</v>
      </c>
      <c r="AC2868" s="106">
        <f t="shared" si="8538"/>
        <v>0</v>
      </c>
      <c r="AD2868" s="108">
        <f t="shared" si="8539"/>
        <v>4000</v>
      </c>
      <c r="AE2868" s="298">
        <v>3182.56</v>
      </c>
      <c r="AF2868" s="109">
        <f t="shared" si="8540"/>
        <v>-817.44</v>
      </c>
      <c r="AG2868" s="109">
        <v>0</v>
      </c>
      <c r="AH2868" s="109">
        <f t="shared" si="8541"/>
        <v>2182.56</v>
      </c>
      <c r="AI2868" s="110">
        <f t="shared" si="8542"/>
        <v>0.68578754210446935</v>
      </c>
      <c r="AK2868"/>
    </row>
    <row r="2869" spans="1:37" hidden="1" x14ac:dyDescent="0.25">
      <c r="A2869" s="96" t="s">
        <v>3947</v>
      </c>
      <c r="B2869" s="97">
        <v>2016</v>
      </c>
      <c r="C2869" s="97">
        <v>12</v>
      </c>
      <c r="D2869" s="98" t="s">
        <v>2960</v>
      </c>
      <c r="E2869" s="99">
        <v>42705</v>
      </c>
      <c r="F2869" s="99">
        <v>42730</v>
      </c>
      <c r="G2869" s="100">
        <f t="shared" ca="1" si="8530"/>
        <v>0</v>
      </c>
      <c r="H2869" s="96" t="s">
        <v>74</v>
      </c>
      <c r="I2869" s="96" t="s">
        <v>151</v>
      </c>
      <c r="J2869" s="96" t="s">
        <v>3912</v>
      </c>
      <c r="K2869" s="101" t="str">
        <f t="shared" ca="1" si="8531"/>
        <v>Completed</v>
      </c>
      <c r="L2869" s="97" t="s">
        <v>1773</v>
      </c>
      <c r="M2869" s="97" t="s">
        <v>58</v>
      </c>
      <c r="N2869" s="97" t="s">
        <v>59</v>
      </c>
      <c r="O2869" s="97" t="s">
        <v>60</v>
      </c>
      <c r="P2869" s="97" t="s">
        <v>61</v>
      </c>
      <c r="Q2869" s="97" t="s">
        <v>62</v>
      </c>
      <c r="R2869" s="102">
        <v>0.35</v>
      </c>
      <c r="S2869" s="102">
        <v>2</v>
      </c>
      <c r="T2869" s="103">
        <v>2000000</v>
      </c>
      <c r="U2869" s="103">
        <v>2000077</v>
      </c>
      <c r="V2869" s="101">
        <f t="shared" si="8532"/>
        <v>0</v>
      </c>
      <c r="W2869" s="101">
        <f t="shared" si="8533"/>
        <v>2000000</v>
      </c>
      <c r="X2869" s="103">
        <v>5424</v>
      </c>
      <c r="Y2869" s="104">
        <f t="shared" si="8534"/>
        <v>2.7118955920197073E-3</v>
      </c>
      <c r="Z2869" s="105">
        <f t="shared" si="8535"/>
        <v>0.55309734513274333</v>
      </c>
      <c r="AA2869" s="106">
        <f t="shared" si="8536"/>
        <v>700</v>
      </c>
      <c r="AB2869" s="107">
        <f t="shared" si="8537"/>
        <v>700</v>
      </c>
      <c r="AC2869" s="106">
        <f t="shared" si="8538"/>
        <v>0</v>
      </c>
      <c r="AD2869" s="108">
        <f t="shared" si="8539"/>
        <v>4000</v>
      </c>
      <c r="AE2869" s="298">
        <v>3000</v>
      </c>
      <c r="AF2869" s="109">
        <f t="shared" si="8540"/>
        <v>-1000</v>
      </c>
      <c r="AG2869" s="109">
        <v>0</v>
      </c>
      <c r="AH2869" s="109">
        <f t="shared" si="8541"/>
        <v>2300</v>
      </c>
      <c r="AI2869" s="110">
        <f t="shared" si="8542"/>
        <v>0.76666666666666672</v>
      </c>
      <c r="AK2869"/>
    </row>
    <row r="2870" spans="1:37" hidden="1" x14ac:dyDescent="0.25">
      <c r="A2870" s="328" t="s">
        <v>3948</v>
      </c>
      <c r="B2870" s="324">
        <v>2016</v>
      </c>
      <c r="C2870" s="324">
        <v>12</v>
      </c>
      <c r="D2870" s="325" t="s">
        <v>2960</v>
      </c>
      <c r="E2870" s="326">
        <v>42705</v>
      </c>
      <c r="F2870" s="326">
        <v>42730</v>
      </c>
      <c r="G2870" s="327">
        <f t="shared" ref="G2870" ca="1" si="8704">IF($N$1&gt;F2870,0,(F2870-$N$1))</f>
        <v>0</v>
      </c>
      <c r="H2870" s="328" t="s">
        <v>74</v>
      </c>
      <c r="I2870" s="328" t="s">
        <v>151</v>
      </c>
      <c r="J2870" s="328" t="s">
        <v>3912</v>
      </c>
      <c r="K2870" s="329" t="str">
        <f t="shared" ref="K2870" ca="1" si="8705">IF(F2870=0,$L$3,(IF(G2870=0,$L$1,$L$2)))</f>
        <v>Completed</v>
      </c>
      <c r="L2870" s="324" t="s">
        <v>64</v>
      </c>
      <c r="M2870" s="324" t="s">
        <v>58</v>
      </c>
      <c r="N2870" s="324" t="s">
        <v>59</v>
      </c>
      <c r="O2870" s="324" t="s">
        <v>60</v>
      </c>
      <c r="P2870" s="324" t="s">
        <v>61</v>
      </c>
      <c r="Q2870" s="324" t="s">
        <v>62</v>
      </c>
      <c r="R2870" s="330">
        <v>0.2</v>
      </c>
      <c r="S2870" s="330">
        <v>2</v>
      </c>
      <c r="T2870" s="331">
        <v>1500000</v>
      </c>
      <c r="U2870" s="331">
        <v>1500018</v>
      </c>
      <c r="V2870" s="329">
        <f t="shared" ref="V2870" si="8706">IF(U2870&gt;T2870,0,T2870-U2870)</f>
        <v>0</v>
      </c>
      <c r="W2870" s="329">
        <f t="shared" ref="W2870" si="8707">IF(U2870&gt;T2870,T2870,U2870)</f>
        <v>1500000</v>
      </c>
      <c r="X2870" s="331">
        <v>206</v>
      </c>
      <c r="Y2870" s="332">
        <f t="shared" ref="Y2870" si="8708">X2870/U2870</f>
        <v>1.3733168535310909E-4</v>
      </c>
      <c r="Z2870" s="333">
        <f t="shared" ref="Z2870" si="8709">AE2870/X2870</f>
        <v>14.563106796116505</v>
      </c>
      <c r="AA2870" s="334">
        <f t="shared" ref="AA2870" si="8710">IF(O2870="cpv",(T2870*R2870),(T2870/1000*R2870))</f>
        <v>300</v>
      </c>
      <c r="AB2870" s="335">
        <f t="shared" ref="AB2870" si="8711">IF(O2870="cpv",(IF(V2870&gt;0,U2870*R2870,AA2870)),(IF(V2870&gt;0,U2870/1000*R2870,AA2870)))</f>
        <v>300</v>
      </c>
      <c r="AC2870" s="334">
        <f t="shared" ref="AC2870" si="8712">AB2870-AA2870</f>
        <v>0</v>
      </c>
      <c r="AD2870" s="336">
        <f t="shared" ref="AD2870" si="8713">IF(O2870="cpv",(T2870*S2870),(T2870/1000*S2870))</f>
        <v>3000</v>
      </c>
      <c r="AE2870" s="337">
        <f>IF((SUMIF($J$7:$J$1048576,J2870,$U$7:$U$1048576))&gt;(SUMIF($J$7:$J$1048576,J2870,$T$7:$T$1048576)),AD2870,(IF(O2870="cpv",(U2870*S2870),(U2870*S2870/1000))))</f>
        <v>3000</v>
      </c>
      <c r="AF2870" s="338">
        <f t="shared" ref="AF2870" si="8714">AE2870-AD2870</f>
        <v>0</v>
      </c>
      <c r="AG2870" s="338">
        <v>0</v>
      </c>
      <c r="AH2870" s="338">
        <f t="shared" ref="AH2870" si="8715">AE2870-AB2870-AG2870</f>
        <v>2700</v>
      </c>
      <c r="AI2870" s="339">
        <f t="shared" ref="AI2870" si="8716">AH2870/AE2870</f>
        <v>0.9</v>
      </c>
      <c r="AK2870"/>
    </row>
    <row r="2871" spans="1:37" ht="15.75" hidden="1" thickBot="1" x14ac:dyDescent="0.3">
      <c r="A2871" s="145" t="s">
        <v>3910</v>
      </c>
      <c r="B2871" s="141">
        <v>2016</v>
      </c>
      <c r="C2871" s="141">
        <v>12</v>
      </c>
      <c r="D2871" s="142" t="s">
        <v>2960</v>
      </c>
      <c r="E2871" s="143">
        <v>42705</v>
      </c>
      <c r="F2871" s="143">
        <v>42730</v>
      </c>
      <c r="G2871" s="144">
        <f t="shared" ca="1" si="8530"/>
        <v>0</v>
      </c>
      <c r="H2871" s="145" t="s">
        <v>74</v>
      </c>
      <c r="I2871" s="145" t="s">
        <v>151</v>
      </c>
      <c r="J2871" s="145" t="s">
        <v>3911</v>
      </c>
      <c r="K2871" s="146" t="str">
        <f t="shared" ca="1" si="8531"/>
        <v>Completed</v>
      </c>
      <c r="L2871" s="141" t="s">
        <v>2386</v>
      </c>
      <c r="M2871" s="141" t="s">
        <v>58</v>
      </c>
      <c r="N2871" s="141" t="s">
        <v>306</v>
      </c>
      <c r="O2871" s="141" t="s">
        <v>60</v>
      </c>
      <c r="P2871" s="141" t="s">
        <v>61</v>
      </c>
      <c r="Q2871" s="141" t="s">
        <v>62</v>
      </c>
      <c r="R2871" s="147">
        <v>1</v>
      </c>
      <c r="S2871" s="147">
        <v>5</v>
      </c>
      <c r="T2871" s="148">
        <v>750000</v>
      </c>
      <c r="U2871" s="148">
        <v>220336</v>
      </c>
      <c r="V2871" s="146">
        <f t="shared" si="8532"/>
        <v>529664</v>
      </c>
      <c r="W2871" s="146">
        <f t="shared" si="8533"/>
        <v>220336</v>
      </c>
      <c r="X2871" s="148"/>
      <c r="Y2871" s="149">
        <f t="shared" si="8534"/>
        <v>0</v>
      </c>
      <c r="Z2871" s="150" t="e">
        <f t="shared" si="8535"/>
        <v>#DIV/0!</v>
      </c>
      <c r="AA2871" s="151">
        <f t="shared" si="8536"/>
        <v>750</v>
      </c>
      <c r="AB2871" s="152">
        <f t="shared" si="8537"/>
        <v>220.33600000000001</v>
      </c>
      <c r="AC2871" s="151">
        <f t="shared" si="8538"/>
        <v>-529.66399999999999</v>
      </c>
      <c r="AD2871" s="153">
        <f t="shared" si="8539"/>
        <v>3750</v>
      </c>
      <c r="AE2871" s="295">
        <v>14.04</v>
      </c>
      <c r="AF2871" s="154">
        <f t="shared" si="8540"/>
        <v>-3735.96</v>
      </c>
      <c r="AG2871" s="154">
        <v>0</v>
      </c>
      <c r="AH2871" s="154">
        <f t="shared" si="8541"/>
        <v>-206.29600000000002</v>
      </c>
      <c r="AI2871" s="155">
        <f t="shared" si="8542"/>
        <v>-14.693447293447296</v>
      </c>
      <c r="AK2871"/>
    </row>
    <row r="2872" spans="1:37" hidden="1" x14ac:dyDescent="0.25">
      <c r="A2872" s="328" t="s">
        <v>3913</v>
      </c>
      <c r="B2872" s="324">
        <v>2016</v>
      </c>
      <c r="C2872" s="324">
        <v>12</v>
      </c>
      <c r="D2872" s="325" t="s">
        <v>2960</v>
      </c>
      <c r="E2872" s="326">
        <v>42705</v>
      </c>
      <c r="F2872" s="326">
        <v>42735</v>
      </c>
      <c r="G2872" s="327">
        <f t="shared" ca="1" si="8530"/>
        <v>0</v>
      </c>
      <c r="H2872" s="328" t="s">
        <v>74</v>
      </c>
      <c r="I2872" s="328" t="s">
        <v>2725</v>
      </c>
      <c r="J2872" s="328" t="s">
        <v>3914</v>
      </c>
      <c r="K2872" s="329" t="str">
        <f t="shared" ca="1" si="8531"/>
        <v>Completed</v>
      </c>
      <c r="L2872" s="324" t="s">
        <v>82</v>
      </c>
      <c r="M2872" s="324" t="s">
        <v>58</v>
      </c>
      <c r="N2872" s="324" t="s">
        <v>78</v>
      </c>
      <c r="O2872" s="324" t="s">
        <v>60</v>
      </c>
      <c r="P2872" s="324" t="s">
        <v>79</v>
      </c>
      <c r="Q2872" s="324" t="s">
        <v>79</v>
      </c>
      <c r="R2872" s="330">
        <v>0.5</v>
      </c>
      <c r="S2872" s="330">
        <v>2.5</v>
      </c>
      <c r="T2872" s="331">
        <v>300000</v>
      </c>
      <c r="U2872" s="331">
        <v>300004</v>
      </c>
      <c r="V2872" s="329">
        <f t="shared" si="8532"/>
        <v>0</v>
      </c>
      <c r="W2872" s="329">
        <f t="shared" si="8533"/>
        <v>300000</v>
      </c>
      <c r="X2872" s="331">
        <v>3719</v>
      </c>
      <c r="Y2872" s="332">
        <f t="shared" si="8534"/>
        <v>1.2396501379981601E-2</v>
      </c>
      <c r="Z2872" s="333">
        <f t="shared" si="8535"/>
        <v>0.11427803172895939</v>
      </c>
      <c r="AA2872" s="334">
        <f t="shared" si="8536"/>
        <v>150</v>
      </c>
      <c r="AB2872" s="335">
        <f t="shared" si="8537"/>
        <v>150</v>
      </c>
      <c r="AC2872" s="334">
        <f t="shared" si="8538"/>
        <v>0</v>
      </c>
      <c r="AD2872" s="336">
        <f t="shared" si="8539"/>
        <v>750</v>
      </c>
      <c r="AE2872" s="337">
        <v>425</v>
      </c>
      <c r="AF2872" s="338">
        <f t="shared" si="8540"/>
        <v>-325</v>
      </c>
      <c r="AG2872" s="338">
        <v>0</v>
      </c>
      <c r="AH2872" s="338">
        <f t="shared" si="8541"/>
        <v>275</v>
      </c>
      <c r="AI2872" s="339">
        <f t="shared" si="8542"/>
        <v>0.6470588235294118</v>
      </c>
      <c r="AK2872"/>
    </row>
    <row r="2873" spans="1:37" hidden="1" x14ac:dyDescent="0.25">
      <c r="A2873" s="115" t="s">
        <v>3915</v>
      </c>
      <c r="B2873" s="111">
        <v>2016</v>
      </c>
      <c r="C2873" s="111">
        <v>12</v>
      </c>
      <c r="D2873" s="112" t="s">
        <v>2960</v>
      </c>
      <c r="E2873" s="113">
        <v>42705</v>
      </c>
      <c r="F2873" s="113">
        <v>42735</v>
      </c>
      <c r="G2873" s="114">
        <f t="shared" ca="1" si="8530"/>
        <v>0</v>
      </c>
      <c r="H2873" s="115" t="s">
        <v>54</v>
      </c>
      <c r="I2873" s="115" t="s">
        <v>111</v>
      </c>
      <c r="J2873" s="115" t="s">
        <v>3916</v>
      </c>
      <c r="K2873" s="116" t="str">
        <f t="shared" ca="1" si="8531"/>
        <v>Completed</v>
      </c>
      <c r="L2873" s="111" t="s">
        <v>635</v>
      </c>
      <c r="M2873" s="111" t="s">
        <v>58</v>
      </c>
      <c r="N2873" s="111" t="s">
        <v>108</v>
      </c>
      <c r="O2873" s="111" t="s">
        <v>109</v>
      </c>
      <c r="P2873" s="111" t="s">
        <v>100</v>
      </c>
      <c r="Q2873" s="111" t="s">
        <v>101</v>
      </c>
      <c r="R2873" s="102">
        <v>2.5000000000000001E-2</v>
      </c>
      <c r="S2873" s="117">
        <v>0.04</v>
      </c>
      <c r="T2873" s="118">
        <v>35000</v>
      </c>
      <c r="U2873" s="118">
        <v>35036</v>
      </c>
      <c r="V2873" s="116">
        <f t="shared" si="8532"/>
        <v>0</v>
      </c>
      <c r="W2873" s="116">
        <f t="shared" si="8533"/>
        <v>35000</v>
      </c>
      <c r="X2873" s="118">
        <v>1972</v>
      </c>
      <c r="Y2873" s="119">
        <f t="shared" si="8534"/>
        <v>5.6284964036990522E-2</v>
      </c>
      <c r="Z2873" s="120">
        <f t="shared" si="8535"/>
        <v>0.9447261663286004</v>
      </c>
      <c r="AA2873" s="121">
        <f t="shared" si="8536"/>
        <v>875</v>
      </c>
      <c r="AB2873" s="122">
        <f t="shared" si="8537"/>
        <v>875</v>
      </c>
      <c r="AC2873" s="121">
        <f t="shared" si="8538"/>
        <v>0</v>
      </c>
      <c r="AD2873" s="123">
        <f t="shared" si="8539"/>
        <v>1400</v>
      </c>
      <c r="AE2873" s="293">
        <v>1863</v>
      </c>
      <c r="AF2873" s="124">
        <f t="shared" si="8540"/>
        <v>463</v>
      </c>
      <c r="AG2873" s="124">
        <v>0</v>
      </c>
      <c r="AH2873" s="124">
        <f t="shared" si="8541"/>
        <v>988</v>
      </c>
      <c r="AI2873" s="125">
        <f t="shared" si="8542"/>
        <v>0.53032742887815354</v>
      </c>
      <c r="AK2873"/>
    </row>
    <row r="2874" spans="1:37" ht="15.75" hidden="1" thickBot="1" x14ac:dyDescent="0.3">
      <c r="A2874" s="156" t="s">
        <v>3949</v>
      </c>
      <c r="B2874" s="157">
        <v>2016</v>
      </c>
      <c r="C2874" s="157">
        <v>12</v>
      </c>
      <c r="D2874" s="342" t="s">
        <v>2960</v>
      </c>
      <c r="E2874" s="159">
        <v>42705</v>
      </c>
      <c r="F2874" s="159">
        <v>42735</v>
      </c>
      <c r="G2874" s="343">
        <f t="shared" ref="G2874" ca="1" si="8717">IF($N$1&gt;F2874,0,(F2874-$N$1))</f>
        <v>0</v>
      </c>
      <c r="H2874" s="156" t="s">
        <v>54</v>
      </c>
      <c r="I2874" s="156" t="s">
        <v>111</v>
      </c>
      <c r="J2874" s="156" t="s">
        <v>3916</v>
      </c>
      <c r="K2874" s="344" t="str">
        <f t="shared" ref="K2874" ca="1" si="8718">IF(F2874=0,$L$3,(IF(G2874=0,$L$1,$L$2)))</f>
        <v>Completed</v>
      </c>
      <c r="L2874" s="157" t="s">
        <v>2592</v>
      </c>
      <c r="M2874" s="157" t="s">
        <v>58</v>
      </c>
      <c r="N2874" s="157" t="s">
        <v>108</v>
      </c>
      <c r="O2874" s="157" t="s">
        <v>109</v>
      </c>
      <c r="P2874" s="157" t="s">
        <v>100</v>
      </c>
      <c r="Q2874" s="157" t="s">
        <v>101</v>
      </c>
      <c r="R2874" s="158">
        <v>0.01</v>
      </c>
      <c r="S2874" s="158">
        <v>0.04</v>
      </c>
      <c r="T2874" s="345">
        <v>60000</v>
      </c>
      <c r="U2874" s="345">
        <v>59563</v>
      </c>
      <c r="V2874" s="344">
        <f t="shared" ref="V2874" si="8719">IF(U2874&gt;T2874,0,T2874-U2874)</f>
        <v>437</v>
      </c>
      <c r="W2874" s="344">
        <f t="shared" ref="W2874" si="8720">IF(U2874&gt;T2874,T2874,U2874)</f>
        <v>59563</v>
      </c>
      <c r="X2874" s="345">
        <v>1617</v>
      </c>
      <c r="Y2874" s="346">
        <f t="shared" ref="Y2874" si="8721">X2874/U2874</f>
        <v>2.714772593724292E-2</v>
      </c>
      <c r="Z2874" s="347">
        <f t="shared" ref="Z2874" si="8722">AE2874/X2874</f>
        <v>1.1521335807050093</v>
      </c>
      <c r="AA2874" s="348">
        <f t="shared" ref="AA2874" si="8723">IF(O2874="cpv",(T2874*R2874),(T2874/1000*R2874))</f>
        <v>600</v>
      </c>
      <c r="AB2874" s="349">
        <f t="shared" ref="AB2874" si="8724">IF(O2874="cpv",(IF(V2874&gt;0,U2874*R2874,AA2874)),(IF(V2874&gt;0,U2874/1000*R2874,AA2874)))</f>
        <v>595.63</v>
      </c>
      <c r="AC2874" s="348">
        <f t="shared" ref="AC2874" si="8725">AB2874-AA2874</f>
        <v>-4.3700000000000045</v>
      </c>
      <c r="AD2874" s="350">
        <f t="shared" ref="AD2874" si="8726">IF(O2874="cpv",(T2874*S2874),(T2874/1000*S2874))</f>
        <v>2400</v>
      </c>
      <c r="AE2874" s="351">
        <v>1863</v>
      </c>
      <c r="AF2874" s="352">
        <f t="shared" ref="AF2874" si="8727">AE2874-AD2874</f>
        <v>-537</v>
      </c>
      <c r="AG2874" s="352">
        <v>0</v>
      </c>
      <c r="AH2874" s="352">
        <f t="shared" ref="AH2874" si="8728">AE2874-AB2874-AG2874</f>
        <v>1267.3699999999999</v>
      </c>
      <c r="AI2874" s="487">
        <f t="shared" ref="AI2874" si="8729">AH2874/AE2874</f>
        <v>0.68028448738593661</v>
      </c>
      <c r="AK2874"/>
    </row>
    <row r="2875" spans="1:37" hidden="1" x14ac:dyDescent="0.25">
      <c r="A2875" s="96" t="s">
        <v>3919</v>
      </c>
      <c r="B2875" s="97">
        <v>2016</v>
      </c>
      <c r="C2875" s="97">
        <v>12</v>
      </c>
      <c r="D2875" s="98" t="s">
        <v>2960</v>
      </c>
      <c r="E2875" s="99">
        <v>42705</v>
      </c>
      <c r="F2875" s="99">
        <v>42719</v>
      </c>
      <c r="G2875" s="100">
        <f t="shared" ca="1" si="8530"/>
        <v>0</v>
      </c>
      <c r="H2875" s="96" t="s">
        <v>54</v>
      </c>
      <c r="I2875" s="96" t="s">
        <v>135</v>
      </c>
      <c r="J2875" s="96" t="s">
        <v>3917</v>
      </c>
      <c r="K2875" s="101" t="str">
        <f t="shared" ca="1" si="8531"/>
        <v>Completed</v>
      </c>
      <c r="L2875" s="97" t="s">
        <v>82</v>
      </c>
      <c r="M2875" s="97" t="s">
        <v>58</v>
      </c>
      <c r="N2875" s="97" t="s">
        <v>78</v>
      </c>
      <c r="O2875" s="97" t="s">
        <v>60</v>
      </c>
      <c r="P2875" s="97" t="s">
        <v>79</v>
      </c>
      <c r="Q2875" s="97" t="s">
        <v>79</v>
      </c>
      <c r="R2875" s="102">
        <v>0.5</v>
      </c>
      <c r="S2875" s="102">
        <v>4.25</v>
      </c>
      <c r="T2875" s="103">
        <v>500000</v>
      </c>
      <c r="U2875" s="103">
        <v>500046</v>
      </c>
      <c r="V2875" s="101">
        <f t="shared" si="8532"/>
        <v>0</v>
      </c>
      <c r="W2875" s="101">
        <f t="shared" si="8533"/>
        <v>500000</v>
      </c>
      <c r="X2875" s="103">
        <v>7237</v>
      </c>
      <c r="Y2875" s="104">
        <f t="shared" si="8534"/>
        <v>1.4472668514496667E-2</v>
      </c>
      <c r="Z2875" s="105">
        <f t="shared" si="8535"/>
        <v>0.27635760674312559</v>
      </c>
      <c r="AA2875" s="106">
        <f t="shared" si="8536"/>
        <v>250</v>
      </c>
      <c r="AB2875" s="107">
        <f t="shared" si="8537"/>
        <v>250</v>
      </c>
      <c r="AC2875" s="106">
        <f t="shared" si="8538"/>
        <v>0</v>
      </c>
      <c r="AD2875" s="108">
        <f t="shared" si="8539"/>
        <v>2125</v>
      </c>
      <c r="AE2875" s="298">
        <v>2000</v>
      </c>
      <c r="AF2875" s="109">
        <f t="shared" si="8540"/>
        <v>-125</v>
      </c>
      <c r="AG2875" s="109">
        <v>0</v>
      </c>
      <c r="AH2875" s="109">
        <f t="shared" si="8541"/>
        <v>1750</v>
      </c>
      <c r="AI2875" s="110">
        <f t="shared" si="8542"/>
        <v>0.875</v>
      </c>
      <c r="AK2875"/>
    </row>
    <row r="2876" spans="1:37" hidden="1" x14ac:dyDescent="0.25">
      <c r="A2876" s="96" t="s">
        <v>3918</v>
      </c>
      <c r="B2876" s="97">
        <v>2016</v>
      </c>
      <c r="C2876" s="97">
        <v>12</v>
      </c>
      <c r="D2876" s="98" t="s">
        <v>2960</v>
      </c>
      <c r="E2876" s="99">
        <v>42705</v>
      </c>
      <c r="F2876" s="99">
        <v>42719</v>
      </c>
      <c r="G2876" s="100">
        <f t="shared" ca="1" si="8530"/>
        <v>0</v>
      </c>
      <c r="H2876" s="96" t="s">
        <v>54</v>
      </c>
      <c r="I2876" s="96" t="s">
        <v>135</v>
      </c>
      <c r="J2876" s="96" t="s">
        <v>3917</v>
      </c>
      <c r="K2876" s="101" t="str">
        <f t="shared" ca="1" si="8531"/>
        <v>Completed</v>
      </c>
      <c r="L2876" s="97" t="s">
        <v>57</v>
      </c>
      <c r="M2876" s="97" t="s">
        <v>58</v>
      </c>
      <c r="N2876" s="97" t="s">
        <v>78</v>
      </c>
      <c r="O2876" s="97" t="s">
        <v>60</v>
      </c>
      <c r="P2876" s="97" t="s">
        <v>79</v>
      </c>
      <c r="Q2876" s="97" t="s">
        <v>79</v>
      </c>
      <c r="R2876" s="102">
        <v>2.5</v>
      </c>
      <c r="S2876" s="102">
        <v>4.25</v>
      </c>
      <c r="T2876" s="103">
        <v>300000</v>
      </c>
      <c r="U2876" s="103">
        <v>300350</v>
      </c>
      <c r="V2876" s="101">
        <f t="shared" si="8532"/>
        <v>0</v>
      </c>
      <c r="W2876" s="101">
        <f t="shared" si="8533"/>
        <v>300000</v>
      </c>
      <c r="X2876" s="103">
        <v>3492</v>
      </c>
      <c r="Y2876" s="104">
        <f t="shared" si="8534"/>
        <v>1.1626435824870983E-2</v>
      </c>
      <c r="Z2876" s="105">
        <f t="shared" si="8535"/>
        <v>0.28636884306987398</v>
      </c>
      <c r="AA2876" s="106">
        <f t="shared" si="8536"/>
        <v>750</v>
      </c>
      <c r="AB2876" s="107">
        <f t="shared" si="8537"/>
        <v>750</v>
      </c>
      <c r="AC2876" s="106">
        <f t="shared" si="8538"/>
        <v>0</v>
      </c>
      <c r="AD2876" s="108">
        <f t="shared" si="8539"/>
        <v>1275</v>
      </c>
      <c r="AE2876" s="298">
        <v>1000</v>
      </c>
      <c r="AF2876" s="109">
        <f t="shared" si="8540"/>
        <v>-275</v>
      </c>
      <c r="AG2876" s="109">
        <v>0</v>
      </c>
      <c r="AH2876" s="109">
        <f t="shared" si="8541"/>
        <v>250</v>
      </c>
      <c r="AI2876" s="110">
        <f t="shared" si="8542"/>
        <v>0.25</v>
      </c>
      <c r="AK2876"/>
    </row>
    <row r="2877" spans="1:37" hidden="1" x14ac:dyDescent="0.25">
      <c r="A2877" s="328" t="s">
        <v>3920</v>
      </c>
      <c r="B2877" s="324">
        <v>2016</v>
      </c>
      <c r="C2877" s="324">
        <v>12</v>
      </c>
      <c r="D2877" s="325" t="s">
        <v>2960</v>
      </c>
      <c r="E2877" s="326">
        <v>42705</v>
      </c>
      <c r="F2877" s="326">
        <v>42719</v>
      </c>
      <c r="G2877" s="327">
        <f t="shared" ca="1" si="8530"/>
        <v>0</v>
      </c>
      <c r="H2877" s="328" t="s">
        <v>54</v>
      </c>
      <c r="I2877" s="328" t="s">
        <v>135</v>
      </c>
      <c r="J2877" s="328" t="s">
        <v>3917</v>
      </c>
      <c r="K2877" s="329" t="str">
        <f t="shared" ca="1" si="8531"/>
        <v>Completed</v>
      </c>
      <c r="L2877" s="324" t="s">
        <v>1773</v>
      </c>
      <c r="M2877" s="324" t="s">
        <v>58</v>
      </c>
      <c r="N2877" s="324" t="s">
        <v>78</v>
      </c>
      <c r="O2877" s="324" t="s">
        <v>60</v>
      </c>
      <c r="P2877" s="324" t="s">
        <v>79</v>
      </c>
      <c r="Q2877" s="324" t="s">
        <v>79</v>
      </c>
      <c r="R2877" s="330">
        <v>2.5</v>
      </c>
      <c r="S2877" s="330">
        <v>4.25</v>
      </c>
      <c r="T2877" s="331">
        <v>300000</v>
      </c>
      <c r="U2877" s="331">
        <v>299672</v>
      </c>
      <c r="V2877" s="329">
        <f t="shared" si="8532"/>
        <v>328</v>
      </c>
      <c r="W2877" s="329">
        <f t="shared" si="8533"/>
        <v>299672</v>
      </c>
      <c r="X2877" s="331">
        <v>1761</v>
      </c>
      <c r="Y2877" s="332">
        <f t="shared" si="8534"/>
        <v>5.8764248912143947E-3</v>
      </c>
      <c r="Z2877" s="333">
        <f t="shared" si="8535"/>
        <v>0.56785917092561045</v>
      </c>
      <c r="AA2877" s="334">
        <f t="shared" si="8536"/>
        <v>750</v>
      </c>
      <c r="AB2877" s="335">
        <f t="shared" si="8537"/>
        <v>749.18000000000006</v>
      </c>
      <c r="AC2877" s="334">
        <f t="shared" si="8538"/>
        <v>-0.81999999999993634</v>
      </c>
      <c r="AD2877" s="336">
        <f t="shared" si="8539"/>
        <v>1275</v>
      </c>
      <c r="AE2877" s="337">
        <v>1000</v>
      </c>
      <c r="AF2877" s="338">
        <f t="shared" si="8540"/>
        <v>-275</v>
      </c>
      <c r="AG2877" s="338">
        <v>0</v>
      </c>
      <c r="AH2877" s="338">
        <f t="shared" si="8541"/>
        <v>250.81999999999994</v>
      </c>
      <c r="AI2877" s="339">
        <f t="shared" si="8542"/>
        <v>0.25081999999999993</v>
      </c>
      <c r="AK2877"/>
    </row>
    <row r="2878" spans="1:37" hidden="1" x14ac:dyDescent="0.25">
      <c r="A2878" s="115" t="s">
        <v>3921</v>
      </c>
      <c r="B2878" s="111">
        <v>2016</v>
      </c>
      <c r="C2878" s="111">
        <v>12</v>
      </c>
      <c r="D2878" s="112" t="s">
        <v>2960</v>
      </c>
      <c r="E2878" s="113">
        <v>42705</v>
      </c>
      <c r="F2878" s="113">
        <v>42719</v>
      </c>
      <c r="G2878" s="114">
        <f t="shared" ca="1" si="8530"/>
        <v>0</v>
      </c>
      <c r="H2878" s="115" t="s">
        <v>54</v>
      </c>
      <c r="I2878" s="115" t="s">
        <v>135</v>
      </c>
      <c r="J2878" s="115" t="s">
        <v>3923</v>
      </c>
      <c r="K2878" s="116" t="str">
        <f t="shared" ca="1" si="8531"/>
        <v>Completed</v>
      </c>
      <c r="L2878" s="111" t="s">
        <v>57</v>
      </c>
      <c r="M2878" s="111" t="s">
        <v>58</v>
      </c>
      <c r="N2878" s="111" t="s">
        <v>108</v>
      </c>
      <c r="O2878" s="111" t="s">
        <v>109</v>
      </c>
      <c r="P2878" s="111" t="s">
        <v>100</v>
      </c>
      <c r="Q2878" s="111" t="s">
        <v>101</v>
      </c>
      <c r="R2878" s="117">
        <v>1.4999999999999999E-2</v>
      </c>
      <c r="S2878" s="117">
        <v>3.3000000000000002E-2</v>
      </c>
      <c r="T2878" s="118">
        <v>65000</v>
      </c>
      <c r="U2878" s="118">
        <v>64838</v>
      </c>
      <c r="V2878" s="116">
        <f t="shared" si="8532"/>
        <v>162</v>
      </c>
      <c r="W2878" s="116">
        <f t="shared" si="8533"/>
        <v>64838</v>
      </c>
      <c r="X2878" s="118">
        <v>2738</v>
      </c>
      <c r="Y2878" s="119">
        <f t="shared" si="8534"/>
        <v>4.2228322897066538E-2</v>
      </c>
      <c r="Z2878" s="120">
        <f t="shared" si="8535"/>
        <v>0.70200931336742145</v>
      </c>
      <c r="AA2878" s="121">
        <f t="shared" si="8536"/>
        <v>975</v>
      </c>
      <c r="AB2878" s="122">
        <f t="shared" si="8537"/>
        <v>972.56999999999994</v>
      </c>
      <c r="AC2878" s="121">
        <f t="shared" si="8538"/>
        <v>-2.4300000000000637</v>
      </c>
      <c r="AD2878" s="123">
        <f t="shared" si="8539"/>
        <v>2145</v>
      </c>
      <c r="AE2878" s="293">
        <v>1922.1015</v>
      </c>
      <c r="AF2878" s="124">
        <f t="shared" si="8540"/>
        <v>-222.89850000000001</v>
      </c>
      <c r="AG2878" s="124">
        <v>0</v>
      </c>
      <c r="AH2878" s="124">
        <f t="shared" si="8541"/>
        <v>949.53150000000005</v>
      </c>
      <c r="AI2878" s="125">
        <f t="shared" si="8542"/>
        <v>0.49400695020528318</v>
      </c>
      <c r="AK2878"/>
    </row>
    <row r="2879" spans="1:37" ht="15.75" hidden="1" thickBot="1" x14ac:dyDescent="0.3">
      <c r="A2879" s="156" t="s">
        <v>3922</v>
      </c>
      <c r="B2879" s="157">
        <v>2016</v>
      </c>
      <c r="C2879" s="157">
        <v>12</v>
      </c>
      <c r="D2879" s="342" t="s">
        <v>2960</v>
      </c>
      <c r="E2879" s="159">
        <v>42705</v>
      </c>
      <c r="F2879" s="159">
        <v>42719</v>
      </c>
      <c r="G2879" s="343">
        <f t="shared" ca="1" si="8530"/>
        <v>0</v>
      </c>
      <c r="H2879" s="156" t="s">
        <v>54</v>
      </c>
      <c r="I2879" s="156" t="s">
        <v>135</v>
      </c>
      <c r="J2879" s="156" t="s">
        <v>3923</v>
      </c>
      <c r="K2879" s="344" t="str">
        <f t="shared" ca="1" si="8531"/>
        <v>Completed</v>
      </c>
      <c r="L2879" s="157" t="s">
        <v>1773</v>
      </c>
      <c r="M2879" s="157" t="s">
        <v>58</v>
      </c>
      <c r="N2879" s="157" t="s">
        <v>108</v>
      </c>
      <c r="O2879" s="157" t="s">
        <v>109</v>
      </c>
      <c r="P2879" s="157" t="s">
        <v>100</v>
      </c>
      <c r="Q2879" s="157" t="s">
        <v>101</v>
      </c>
      <c r="R2879" s="158">
        <v>0.01</v>
      </c>
      <c r="S2879" s="158">
        <v>3.3000000000000002E-2</v>
      </c>
      <c r="T2879" s="345">
        <v>65000</v>
      </c>
      <c r="U2879" s="345">
        <v>64850</v>
      </c>
      <c r="V2879" s="344">
        <f t="shared" si="8532"/>
        <v>150</v>
      </c>
      <c r="W2879" s="344">
        <f t="shared" si="8533"/>
        <v>64850</v>
      </c>
      <c r="X2879" s="345">
        <v>913</v>
      </c>
      <c r="Y2879" s="346">
        <f t="shared" si="8534"/>
        <v>1.407864302235929E-2</v>
      </c>
      <c r="Z2879" s="347">
        <f t="shared" si="8535"/>
        <v>2.1052590361445782</v>
      </c>
      <c r="AA2879" s="348">
        <f t="shared" si="8536"/>
        <v>650</v>
      </c>
      <c r="AB2879" s="349">
        <f t="shared" si="8537"/>
        <v>648.5</v>
      </c>
      <c r="AC2879" s="348">
        <f t="shared" si="8538"/>
        <v>-1.5</v>
      </c>
      <c r="AD2879" s="350">
        <f t="shared" si="8539"/>
        <v>2145</v>
      </c>
      <c r="AE2879" s="351">
        <v>1922.1015</v>
      </c>
      <c r="AF2879" s="352">
        <f t="shared" si="8540"/>
        <v>-222.89850000000001</v>
      </c>
      <c r="AG2879" s="352">
        <v>0</v>
      </c>
      <c r="AH2879" s="352">
        <f t="shared" si="8541"/>
        <v>1273.6015</v>
      </c>
      <c r="AI2879" s="487">
        <f t="shared" si="8542"/>
        <v>0.66260886847026546</v>
      </c>
      <c r="AK2879"/>
    </row>
    <row r="2880" spans="1:37" ht="15.75" hidden="1" thickBot="1" x14ac:dyDescent="0.3">
      <c r="A2880" s="145" t="s">
        <v>3924</v>
      </c>
      <c r="B2880" s="141">
        <v>2016</v>
      </c>
      <c r="C2880" s="141">
        <v>12</v>
      </c>
      <c r="D2880" s="142" t="s">
        <v>2960</v>
      </c>
      <c r="E2880" s="143">
        <v>42705</v>
      </c>
      <c r="F2880" s="143">
        <v>42735</v>
      </c>
      <c r="G2880" s="144">
        <f t="shared" ref="G2880" ca="1" si="8730">IF($N$1&gt;F2880,0,(F2880-$N$1))</f>
        <v>0</v>
      </c>
      <c r="H2880" s="145" t="s">
        <v>54</v>
      </c>
      <c r="I2880" s="145" t="s">
        <v>55</v>
      </c>
      <c r="J2880" s="145" t="s">
        <v>3925</v>
      </c>
      <c r="K2880" s="146" t="str">
        <f t="shared" ref="K2880" ca="1" si="8731">IF(F2880=0,$L$3,(IF(G2880=0,$L$1,$L$2)))</f>
        <v>Completed</v>
      </c>
      <c r="L2880" s="141" t="s">
        <v>2135</v>
      </c>
      <c r="M2880" s="141" t="s">
        <v>58</v>
      </c>
      <c r="N2880" s="141" t="s">
        <v>108</v>
      </c>
      <c r="O2880" s="141" t="s">
        <v>109</v>
      </c>
      <c r="P2880" s="141" t="s">
        <v>100</v>
      </c>
      <c r="Q2880" s="141" t="s">
        <v>101</v>
      </c>
      <c r="R2880" s="147">
        <v>0.01</v>
      </c>
      <c r="S2880" s="147">
        <v>0.04</v>
      </c>
      <c r="T2880" s="148">
        <v>150000</v>
      </c>
      <c r="U2880" s="148">
        <v>78253</v>
      </c>
      <c r="V2880" s="146">
        <f t="shared" ref="V2880" si="8732">IF(U2880&gt;T2880,0,T2880-U2880)</f>
        <v>71747</v>
      </c>
      <c r="W2880" s="146">
        <f t="shared" ref="W2880" si="8733">IF(U2880&gt;T2880,T2880,U2880)</f>
        <v>78253</v>
      </c>
      <c r="X2880" s="148"/>
      <c r="Y2880" s="149">
        <f t="shared" ref="Y2880" si="8734">X2880/U2880</f>
        <v>0</v>
      </c>
      <c r="Z2880" s="150" t="e">
        <f t="shared" ref="Z2880" si="8735">AE2880/X2880</f>
        <v>#DIV/0!</v>
      </c>
      <c r="AA2880" s="151">
        <f t="shared" ref="AA2880" si="8736">IF(O2880="cpv",(T2880*R2880),(T2880/1000*R2880))</f>
        <v>1500</v>
      </c>
      <c r="AB2880" s="152">
        <f t="shared" ref="AB2880" si="8737">IF(O2880="cpv",(IF(V2880&gt;0,U2880*R2880,AA2880)),(IF(V2880&gt;0,U2880/1000*R2880,AA2880)))</f>
        <v>782.53</v>
      </c>
      <c r="AC2880" s="151">
        <f t="shared" ref="AC2880" si="8738">AB2880-AA2880</f>
        <v>-717.47</v>
      </c>
      <c r="AD2880" s="153">
        <f t="shared" ref="AD2880" si="8739">IF(O2880="cpv",(T2880*S2880),(T2880/1000*S2880))</f>
        <v>6000</v>
      </c>
      <c r="AE2880" s="295">
        <v>2174.5</v>
      </c>
      <c r="AF2880" s="154">
        <f t="shared" ref="AF2880" si="8740">AE2880-AD2880</f>
        <v>-3825.5</v>
      </c>
      <c r="AG2880" s="154">
        <v>0</v>
      </c>
      <c r="AH2880" s="154">
        <f t="shared" ref="AH2880" si="8741">AE2880-AB2880-AG2880</f>
        <v>1391.97</v>
      </c>
      <c r="AI2880" s="155">
        <f t="shared" ref="AI2880" si="8742">AH2880/AE2880</f>
        <v>0.64013336399172227</v>
      </c>
      <c r="AK2880"/>
    </row>
    <row r="2881" spans="1:37" ht="15.75" hidden="1" thickBot="1" x14ac:dyDescent="0.3">
      <c r="A2881" s="145" t="s">
        <v>4467</v>
      </c>
      <c r="B2881" s="141">
        <v>2016</v>
      </c>
      <c r="C2881" s="141">
        <v>12</v>
      </c>
      <c r="D2881" s="142" t="s">
        <v>2960</v>
      </c>
      <c r="E2881" s="143">
        <v>42705</v>
      </c>
      <c r="F2881" s="143">
        <v>42735</v>
      </c>
      <c r="G2881" s="144">
        <f t="shared" ca="1" si="8530"/>
        <v>0</v>
      </c>
      <c r="H2881" s="145" t="s">
        <v>54</v>
      </c>
      <c r="I2881" s="145" t="s">
        <v>55</v>
      </c>
      <c r="J2881" s="145" t="s">
        <v>3925</v>
      </c>
      <c r="K2881" s="146" t="str">
        <f t="shared" ca="1" si="8531"/>
        <v>Completed</v>
      </c>
      <c r="L2881" s="141" t="s">
        <v>4442</v>
      </c>
      <c r="M2881" s="141" t="s">
        <v>58</v>
      </c>
      <c r="N2881" s="141" t="s">
        <v>108</v>
      </c>
      <c r="O2881" s="141" t="s">
        <v>109</v>
      </c>
      <c r="P2881" s="141" t="s">
        <v>100</v>
      </c>
      <c r="Q2881" s="141" t="s">
        <v>101</v>
      </c>
      <c r="R2881" s="147">
        <v>0.01</v>
      </c>
      <c r="S2881" s="147">
        <v>0.04</v>
      </c>
      <c r="T2881" s="148">
        <v>100000</v>
      </c>
      <c r="U2881" s="148">
        <v>120034</v>
      </c>
      <c r="V2881" s="146">
        <f t="shared" si="8532"/>
        <v>0</v>
      </c>
      <c r="W2881" s="146">
        <f t="shared" si="8533"/>
        <v>100000</v>
      </c>
      <c r="X2881" s="148"/>
      <c r="Y2881" s="149">
        <f t="shared" si="8534"/>
        <v>0</v>
      </c>
      <c r="Z2881" s="150" t="e">
        <f t="shared" si="8535"/>
        <v>#DIV/0!</v>
      </c>
      <c r="AA2881" s="151">
        <f t="shared" si="8536"/>
        <v>1000</v>
      </c>
      <c r="AB2881" s="152">
        <f t="shared" si="8537"/>
        <v>1000</v>
      </c>
      <c r="AC2881" s="151">
        <f t="shared" si="8538"/>
        <v>0</v>
      </c>
      <c r="AD2881" s="153">
        <f t="shared" si="8539"/>
        <v>4000</v>
      </c>
      <c r="AE2881" s="295">
        <v>2174.5</v>
      </c>
      <c r="AF2881" s="154">
        <f t="shared" si="8540"/>
        <v>-1825.5</v>
      </c>
      <c r="AG2881" s="154">
        <v>0</v>
      </c>
      <c r="AH2881" s="154">
        <f t="shared" si="8541"/>
        <v>1174.5</v>
      </c>
      <c r="AI2881" s="155">
        <f t="shared" si="8542"/>
        <v>0.54012416647505168</v>
      </c>
      <c r="AK2881"/>
    </row>
    <row r="2882" spans="1:37" hidden="1" x14ac:dyDescent="0.25">
      <c r="A2882" s="96" t="s">
        <v>3927</v>
      </c>
      <c r="B2882" s="97">
        <v>2016</v>
      </c>
      <c r="C2882" s="97">
        <v>12</v>
      </c>
      <c r="D2882" s="98" t="s">
        <v>2960</v>
      </c>
      <c r="E2882" s="99">
        <v>42705</v>
      </c>
      <c r="F2882" s="99">
        <v>42719</v>
      </c>
      <c r="G2882" s="100">
        <f t="shared" ca="1" si="8530"/>
        <v>0</v>
      </c>
      <c r="H2882" s="96" t="s">
        <v>54</v>
      </c>
      <c r="I2882" s="96" t="s">
        <v>261</v>
      </c>
      <c r="J2882" s="96" t="s">
        <v>3926</v>
      </c>
      <c r="K2882" s="101" t="str">
        <f t="shared" ca="1" si="8531"/>
        <v>Completed</v>
      </c>
      <c r="L2882" s="97" t="s">
        <v>82</v>
      </c>
      <c r="M2882" s="97" t="s">
        <v>58</v>
      </c>
      <c r="N2882" s="97" t="s">
        <v>78</v>
      </c>
      <c r="O2882" s="97" t="s">
        <v>60</v>
      </c>
      <c r="P2882" s="97" t="s">
        <v>79</v>
      </c>
      <c r="Q2882" s="97" t="s">
        <v>79</v>
      </c>
      <c r="R2882" s="102">
        <v>0.5</v>
      </c>
      <c r="S2882" s="102">
        <v>4.25</v>
      </c>
      <c r="T2882" s="103">
        <v>300000</v>
      </c>
      <c r="U2882" s="103">
        <v>300065</v>
      </c>
      <c r="V2882" s="101">
        <f t="shared" si="8532"/>
        <v>0</v>
      </c>
      <c r="W2882" s="101">
        <f t="shared" si="8533"/>
        <v>300000</v>
      </c>
      <c r="X2882" s="103">
        <v>4490</v>
      </c>
      <c r="Y2882" s="104">
        <f t="shared" si="8534"/>
        <v>1.4963424591338544E-2</v>
      </c>
      <c r="Z2882" s="105">
        <f t="shared" si="8535"/>
        <v>0.28396436525612473</v>
      </c>
      <c r="AA2882" s="106">
        <f t="shared" si="8536"/>
        <v>150</v>
      </c>
      <c r="AB2882" s="107">
        <f t="shared" si="8537"/>
        <v>150</v>
      </c>
      <c r="AC2882" s="106">
        <f t="shared" si="8538"/>
        <v>0</v>
      </c>
      <c r="AD2882" s="108">
        <f t="shared" si="8539"/>
        <v>1275</v>
      </c>
      <c r="AE2882" s="298">
        <f>IF((SUMIF($J$7:$J$1048576,J2882,$U$7:$U$1048576))&gt;(SUMIF($J$7:$J$1048576,J2882,$T$7:$T$1048576)),AD2882,(IF(O2882="cpv",(U2882*S2882),(U2882*S2882/1000))))</f>
        <v>1275</v>
      </c>
      <c r="AF2882" s="109">
        <f t="shared" si="8540"/>
        <v>0</v>
      </c>
      <c r="AG2882" s="109">
        <v>0</v>
      </c>
      <c r="AH2882" s="109">
        <f t="shared" si="8541"/>
        <v>1125</v>
      </c>
      <c r="AI2882" s="110">
        <f t="shared" si="8542"/>
        <v>0.88235294117647056</v>
      </c>
      <c r="AK2882"/>
    </row>
    <row r="2883" spans="1:37" hidden="1" x14ac:dyDescent="0.25">
      <c r="A2883" s="96" t="s">
        <v>3928</v>
      </c>
      <c r="B2883" s="97">
        <v>2016</v>
      </c>
      <c r="C2883" s="97">
        <v>12</v>
      </c>
      <c r="D2883" s="98" t="s">
        <v>2960</v>
      </c>
      <c r="E2883" s="99">
        <v>42705</v>
      </c>
      <c r="F2883" s="99">
        <v>42719</v>
      </c>
      <c r="G2883" s="100">
        <f t="shared" ref="G2883:G3007" ca="1" si="8743">IF($N$1&gt;F2883,0,(F2883-$N$1))</f>
        <v>0</v>
      </c>
      <c r="H2883" s="96" t="s">
        <v>54</v>
      </c>
      <c r="I2883" s="96" t="s">
        <v>261</v>
      </c>
      <c r="J2883" s="96" t="s">
        <v>3926</v>
      </c>
      <c r="K2883" s="101" t="str">
        <f t="shared" ref="K2883:K3007" ca="1" si="8744">IF(F2883=0,$L$3,(IF(G2883=0,$L$1,$L$2)))</f>
        <v>Completed</v>
      </c>
      <c r="L2883" s="97" t="s">
        <v>77</v>
      </c>
      <c r="M2883" s="97" t="s">
        <v>58</v>
      </c>
      <c r="N2883" s="97" t="s">
        <v>78</v>
      </c>
      <c r="O2883" s="97" t="s">
        <v>60</v>
      </c>
      <c r="P2883" s="97" t="s">
        <v>79</v>
      </c>
      <c r="Q2883" s="97" t="s">
        <v>79</v>
      </c>
      <c r="R2883" s="102">
        <v>1.25</v>
      </c>
      <c r="S2883" s="102">
        <v>4.25</v>
      </c>
      <c r="T2883" s="103">
        <v>300000</v>
      </c>
      <c r="U2883" s="103">
        <v>365076</v>
      </c>
      <c r="V2883" s="101">
        <f t="shared" ref="V2883:V3007" si="8745">IF(U2883&gt;T2883,0,T2883-U2883)</f>
        <v>0</v>
      </c>
      <c r="W2883" s="101">
        <f t="shared" ref="W2883:W3007" si="8746">IF(U2883&gt;T2883,T2883,U2883)</f>
        <v>300000</v>
      </c>
      <c r="X2883" s="103"/>
      <c r="Y2883" s="104">
        <f t="shared" ref="Y2883:Y3007" si="8747">X2883/U2883</f>
        <v>0</v>
      </c>
      <c r="Z2883" s="105" t="e">
        <f t="shared" ref="Z2883:Z3007" si="8748">AE2883/X2883</f>
        <v>#DIV/0!</v>
      </c>
      <c r="AA2883" s="106">
        <f t="shared" ref="AA2883:AA3007" si="8749">IF(O2883="cpv",(T2883*R2883),(T2883/1000*R2883))</f>
        <v>375</v>
      </c>
      <c r="AB2883" s="107">
        <f t="shared" ref="AB2883:AB3007" si="8750">IF(O2883="cpv",(IF(V2883&gt;0,U2883*R2883,AA2883)),(IF(V2883&gt;0,U2883/1000*R2883,AA2883)))</f>
        <v>375</v>
      </c>
      <c r="AC2883" s="106">
        <f t="shared" ref="AC2883:AC3007" si="8751">AB2883-AA2883</f>
        <v>0</v>
      </c>
      <c r="AD2883" s="108">
        <f t="shared" ref="AD2883:AD3007" si="8752">IF(O2883="cpv",(T2883*S2883),(T2883/1000*S2883))</f>
        <v>1275</v>
      </c>
      <c r="AE2883" s="298">
        <f>IF((SUMIF($J$7:$J$1048576,J2883,$U$7:$U$1048576))&gt;(SUMIF($J$7:$J$1048576,J2883,$T$7:$T$1048576)),AD2883,(IF(O2883="cpv",(U2883*S2883),(U2883*S2883/1000))))</f>
        <v>1275</v>
      </c>
      <c r="AF2883" s="109">
        <f t="shared" ref="AF2883:AF3007" si="8753">AE2883-AD2883</f>
        <v>0</v>
      </c>
      <c r="AG2883" s="109">
        <v>0</v>
      </c>
      <c r="AH2883" s="109">
        <f t="shared" ref="AH2883:AH3007" si="8754">AE2883-AB2883-AG2883</f>
        <v>900</v>
      </c>
      <c r="AI2883" s="110">
        <f t="shared" ref="AI2883:AI3007" si="8755">AH2883/AE2883</f>
        <v>0.70588235294117652</v>
      </c>
      <c r="AK2883"/>
    </row>
    <row r="2884" spans="1:37" hidden="1" x14ac:dyDescent="0.25">
      <c r="A2884" s="328" t="s">
        <v>3929</v>
      </c>
      <c r="B2884" s="324">
        <v>2016</v>
      </c>
      <c r="C2884" s="324">
        <v>12</v>
      </c>
      <c r="D2884" s="325" t="s">
        <v>2960</v>
      </c>
      <c r="E2884" s="326">
        <v>42705</v>
      </c>
      <c r="F2884" s="326">
        <v>42719</v>
      </c>
      <c r="G2884" s="327">
        <f t="shared" ca="1" si="8743"/>
        <v>0</v>
      </c>
      <c r="H2884" s="328" t="s">
        <v>54</v>
      </c>
      <c r="I2884" s="328" t="s">
        <v>261</v>
      </c>
      <c r="J2884" s="328" t="s">
        <v>3926</v>
      </c>
      <c r="K2884" s="329" t="str">
        <f t="shared" ca="1" si="8744"/>
        <v>Completed</v>
      </c>
      <c r="L2884" s="324" t="s">
        <v>64</v>
      </c>
      <c r="M2884" s="324" t="s">
        <v>58</v>
      </c>
      <c r="N2884" s="324" t="s">
        <v>78</v>
      </c>
      <c r="O2884" s="324" t="s">
        <v>60</v>
      </c>
      <c r="P2884" s="324" t="s">
        <v>79</v>
      </c>
      <c r="Q2884" s="324" t="s">
        <v>79</v>
      </c>
      <c r="R2884" s="330">
        <v>2.5</v>
      </c>
      <c r="S2884" s="330">
        <v>4.25</v>
      </c>
      <c r="T2884" s="331">
        <v>250000</v>
      </c>
      <c r="U2884" s="331">
        <v>250065</v>
      </c>
      <c r="V2884" s="329">
        <f t="shared" si="8745"/>
        <v>0</v>
      </c>
      <c r="W2884" s="329">
        <f t="shared" si="8746"/>
        <v>250000</v>
      </c>
      <c r="X2884" s="331">
        <v>1851</v>
      </c>
      <c r="Y2884" s="332">
        <f t="shared" si="8747"/>
        <v>7.4020754603803009E-3</v>
      </c>
      <c r="Z2884" s="333">
        <f t="shared" si="8748"/>
        <v>0.37452809292274436</v>
      </c>
      <c r="AA2884" s="334">
        <f t="shared" si="8749"/>
        <v>625</v>
      </c>
      <c r="AB2884" s="335">
        <f t="shared" si="8750"/>
        <v>625</v>
      </c>
      <c r="AC2884" s="334">
        <f t="shared" si="8751"/>
        <v>0</v>
      </c>
      <c r="AD2884" s="336">
        <f t="shared" si="8752"/>
        <v>1062.5</v>
      </c>
      <c r="AE2884" s="337">
        <v>693.25149999999985</v>
      </c>
      <c r="AF2884" s="338">
        <f t="shared" si="8753"/>
        <v>-369.24850000000015</v>
      </c>
      <c r="AG2884" s="338">
        <v>0</v>
      </c>
      <c r="AH2884" s="338">
        <f t="shared" si="8754"/>
        <v>68.251499999999851</v>
      </c>
      <c r="AI2884" s="339">
        <f t="shared" si="8755"/>
        <v>9.845128355293839E-2</v>
      </c>
      <c r="AK2884"/>
    </row>
    <row r="2885" spans="1:37" hidden="1" x14ac:dyDescent="0.25">
      <c r="A2885" s="115" t="s">
        <v>3931</v>
      </c>
      <c r="B2885" s="111">
        <v>2016</v>
      </c>
      <c r="C2885" s="111">
        <v>12</v>
      </c>
      <c r="D2885" s="112" t="s">
        <v>2960</v>
      </c>
      <c r="E2885" s="113">
        <v>42705</v>
      </c>
      <c r="F2885" s="113">
        <v>42735</v>
      </c>
      <c r="G2885" s="114">
        <f t="shared" ca="1" si="8743"/>
        <v>0</v>
      </c>
      <c r="H2885" s="115" t="s">
        <v>54</v>
      </c>
      <c r="I2885" s="115" t="s">
        <v>115</v>
      </c>
      <c r="J2885" s="115" t="s">
        <v>3930</v>
      </c>
      <c r="K2885" s="116" t="str">
        <f t="shared" ca="1" si="8744"/>
        <v>Completed</v>
      </c>
      <c r="L2885" s="111" t="s">
        <v>82</v>
      </c>
      <c r="M2885" s="111" t="s">
        <v>58</v>
      </c>
      <c r="N2885" s="111" t="s">
        <v>78</v>
      </c>
      <c r="O2885" s="111" t="s">
        <v>60</v>
      </c>
      <c r="P2885" s="111" t="s">
        <v>79</v>
      </c>
      <c r="Q2885" s="111" t="s">
        <v>79</v>
      </c>
      <c r="R2885" s="117">
        <v>0.5</v>
      </c>
      <c r="S2885" s="117">
        <v>4.25</v>
      </c>
      <c r="T2885" s="118">
        <v>1000000</v>
      </c>
      <c r="U2885" s="118">
        <v>998266</v>
      </c>
      <c r="V2885" s="116">
        <f t="shared" si="8745"/>
        <v>1734</v>
      </c>
      <c r="W2885" s="116">
        <f t="shared" si="8746"/>
        <v>998266</v>
      </c>
      <c r="X2885" s="118">
        <v>11336</v>
      </c>
      <c r="Y2885" s="119">
        <f t="shared" si="8747"/>
        <v>1.1355690767791349E-2</v>
      </c>
      <c r="Z2885" s="120">
        <f t="shared" si="8748"/>
        <v>0.35285815102328866</v>
      </c>
      <c r="AA2885" s="121">
        <f t="shared" si="8749"/>
        <v>500</v>
      </c>
      <c r="AB2885" s="122">
        <f t="shared" si="8750"/>
        <v>499.13299999999998</v>
      </c>
      <c r="AC2885" s="121">
        <f t="shared" si="8751"/>
        <v>-0.86700000000001864</v>
      </c>
      <c r="AD2885" s="123">
        <f t="shared" si="8752"/>
        <v>4250</v>
      </c>
      <c r="AE2885" s="293">
        <v>4000</v>
      </c>
      <c r="AF2885" s="124">
        <f t="shared" si="8753"/>
        <v>-250</v>
      </c>
      <c r="AG2885" s="124">
        <v>0</v>
      </c>
      <c r="AH2885" s="124">
        <f t="shared" si="8754"/>
        <v>3500.8670000000002</v>
      </c>
      <c r="AI2885" s="125">
        <f t="shared" si="8755"/>
        <v>0.8752167500000001</v>
      </c>
      <c r="AK2885"/>
    </row>
    <row r="2886" spans="1:37" hidden="1" x14ac:dyDescent="0.25">
      <c r="A2886" s="96" t="s">
        <v>3932</v>
      </c>
      <c r="B2886" s="97">
        <v>2016</v>
      </c>
      <c r="C2886" s="97">
        <v>12</v>
      </c>
      <c r="D2886" s="98" t="s">
        <v>2960</v>
      </c>
      <c r="E2886" s="99">
        <v>42705</v>
      </c>
      <c r="F2886" s="99">
        <v>42735</v>
      </c>
      <c r="G2886" s="100">
        <f t="shared" ca="1" si="8743"/>
        <v>0</v>
      </c>
      <c r="H2886" s="96" t="s">
        <v>54</v>
      </c>
      <c r="I2886" s="96" t="s">
        <v>115</v>
      </c>
      <c r="J2886" s="96" t="s">
        <v>3930</v>
      </c>
      <c r="K2886" s="101" t="str">
        <f t="shared" ca="1" si="8744"/>
        <v>Completed</v>
      </c>
      <c r="L2886" s="97" t="s">
        <v>64</v>
      </c>
      <c r="M2886" s="97" t="s">
        <v>58</v>
      </c>
      <c r="N2886" s="97" t="s">
        <v>78</v>
      </c>
      <c r="O2886" s="97" t="s">
        <v>60</v>
      </c>
      <c r="P2886" s="97" t="s">
        <v>79</v>
      </c>
      <c r="Q2886" s="97" t="s">
        <v>79</v>
      </c>
      <c r="R2886" s="102">
        <v>2.5</v>
      </c>
      <c r="S2886" s="102">
        <v>4.25</v>
      </c>
      <c r="T2886" s="103">
        <v>500000</v>
      </c>
      <c r="U2886" s="103">
        <v>419931</v>
      </c>
      <c r="V2886" s="101">
        <f t="shared" si="8745"/>
        <v>80069</v>
      </c>
      <c r="W2886" s="101">
        <f t="shared" si="8746"/>
        <v>419931</v>
      </c>
      <c r="X2886" s="103">
        <v>2987</v>
      </c>
      <c r="Y2886" s="104">
        <f t="shared" si="8747"/>
        <v>7.1130733382389014E-3</v>
      </c>
      <c r="Z2886" s="105">
        <f t="shared" si="8748"/>
        <v>0.6695681285570807</v>
      </c>
      <c r="AA2886" s="106">
        <f t="shared" si="8749"/>
        <v>1250</v>
      </c>
      <c r="AB2886" s="107">
        <f t="shared" si="8750"/>
        <v>1049.8274999999999</v>
      </c>
      <c r="AC2886" s="106">
        <f t="shared" si="8751"/>
        <v>-200.17250000000013</v>
      </c>
      <c r="AD2886" s="108">
        <f t="shared" si="8752"/>
        <v>2125</v>
      </c>
      <c r="AE2886" s="298">
        <v>2000</v>
      </c>
      <c r="AF2886" s="109">
        <f t="shared" si="8753"/>
        <v>-125</v>
      </c>
      <c r="AG2886" s="109">
        <v>0</v>
      </c>
      <c r="AH2886" s="109">
        <f t="shared" si="8754"/>
        <v>950.17250000000013</v>
      </c>
      <c r="AI2886" s="110">
        <f t="shared" si="8755"/>
        <v>0.47508625000000004</v>
      </c>
      <c r="AK2886"/>
    </row>
    <row r="2887" spans="1:37" hidden="1" x14ac:dyDescent="0.25">
      <c r="A2887" s="96" t="s">
        <v>3933</v>
      </c>
      <c r="B2887" s="97">
        <v>2016</v>
      </c>
      <c r="C2887" s="97">
        <v>12</v>
      </c>
      <c r="D2887" s="98" t="s">
        <v>2960</v>
      </c>
      <c r="E2887" s="99">
        <v>42705</v>
      </c>
      <c r="F2887" s="99">
        <v>42735</v>
      </c>
      <c r="G2887" s="100">
        <f t="shared" ca="1" si="8743"/>
        <v>0</v>
      </c>
      <c r="H2887" s="96" t="s">
        <v>54</v>
      </c>
      <c r="I2887" s="96" t="s">
        <v>115</v>
      </c>
      <c r="J2887" s="96" t="s">
        <v>3930</v>
      </c>
      <c r="K2887" s="101" t="str">
        <f t="shared" ca="1" si="8744"/>
        <v>Completed</v>
      </c>
      <c r="L2887" s="97" t="s">
        <v>2135</v>
      </c>
      <c r="M2887" s="97" t="s">
        <v>58</v>
      </c>
      <c r="N2887" s="97" t="s">
        <v>78</v>
      </c>
      <c r="O2887" s="97" t="s">
        <v>60</v>
      </c>
      <c r="P2887" s="97" t="s">
        <v>79</v>
      </c>
      <c r="Q2887" s="97" t="s">
        <v>79</v>
      </c>
      <c r="R2887" s="102">
        <v>2.5</v>
      </c>
      <c r="S2887" s="102">
        <v>4.25</v>
      </c>
      <c r="T2887" s="103">
        <v>500000</v>
      </c>
      <c r="U2887" s="103">
        <v>500000</v>
      </c>
      <c r="V2887" s="101">
        <f t="shared" si="8745"/>
        <v>0</v>
      </c>
      <c r="W2887" s="101">
        <f t="shared" si="8746"/>
        <v>500000</v>
      </c>
      <c r="X2887" s="103"/>
      <c r="Y2887" s="104">
        <f t="shared" si="8747"/>
        <v>0</v>
      </c>
      <c r="Z2887" s="105" t="e">
        <f t="shared" si="8748"/>
        <v>#DIV/0!</v>
      </c>
      <c r="AA2887" s="106">
        <f t="shared" si="8749"/>
        <v>1250</v>
      </c>
      <c r="AB2887" s="107">
        <f t="shared" si="8750"/>
        <v>1250</v>
      </c>
      <c r="AC2887" s="106">
        <f t="shared" si="8751"/>
        <v>0</v>
      </c>
      <c r="AD2887" s="108">
        <f t="shared" si="8752"/>
        <v>2125</v>
      </c>
      <c r="AE2887" s="298">
        <v>2000</v>
      </c>
      <c r="AF2887" s="109">
        <f t="shared" si="8753"/>
        <v>-125</v>
      </c>
      <c r="AG2887" s="109">
        <v>0</v>
      </c>
      <c r="AH2887" s="109">
        <f t="shared" si="8754"/>
        <v>750</v>
      </c>
      <c r="AI2887" s="110">
        <f t="shared" si="8755"/>
        <v>0.375</v>
      </c>
      <c r="AK2887"/>
    </row>
    <row r="2888" spans="1:37" ht="15.75" hidden="1" thickBot="1" x14ac:dyDescent="0.3">
      <c r="A2888" s="156" t="s">
        <v>3934</v>
      </c>
      <c r="B2888" s="157">
        <v>2016</v>
      </c>
      <c r="C2888" s="157">
        <v>12</v>
      </c>
      <c r="D2888" s="342" t="s">
        <v>2960</v>
      </c>
      <c r="E2888" s="159">
        <v>42705</v>
      </c>
      <c r="F2888" s="159">
        <v>42735</v>
      </c>
      <c r="G2888" s="343">
        <f t="shared" ca="1" si="8743"/>
        <v>0</v>
      </c>
      <c r="H2888" s="156" t="s">
        <v>54</v>
      </c>
      <c r="I2888" s="156" t="s">
        <v>115</v>
      </c>
      <c r="J2888" s="156" t="s">
        <v>3930</v>
      </c>
      <c r="K2888" s="344" t="str">
        <f t="shared" ca="1" si="8744"/>
        <v>Completed</v>
      </c>
      <c r="L2888" s="157" t="s">
        <v>77</v>
      </c>
      <c r="M2888" s="157" t="s">
        <v>58</v>
      </c>
      <c r="N2888" s="157" t="s">
        <v>78</v>
      </c>
      <c r="O2888" s="157" t="s">
        <v>60</v>
      </c>
      <c r="P2888" s="157" t="s">
        <v>79</v>
      </c>
      <c r="Q2888" s="157" t="s">
        <v>79</v>
      </c>
      <c r="R2888" s="158">
        <v>1.25</v>
      </c>
      <c r="S2888" s="158">
        <v>4.25</v>
      </c>
      <c r="T2888" s="345">
        <v>500000</v>
      </c>
      <c r="U2888" s="345">
        <v>507901</v>
      </c>
      <c r="V2888" s="344">
        <f t="shared" si="8745"/>
        <v>0</v>
      </c>
      <c r="W2888" s="344">
        <f t="shared" si="8746"/>
        <v>500000</v>
      </c>
      <c r="X2888" s="345"/>
      <c r="Y2888" s="346">
        <f t="shared" si="8747"/>
        <v>0</v>
      </c>
      <c r="Z2888" s="347" t="e">
        <f t="shared" si="8748"/>
        <v>#DIV/0!</v>
      </c>
      <c r="AA2888" s="348">
        <f t="shared" si="8749"/>
        <v>625</v>
      </c>
      <c r="AB2888" s="349">
        <f t="shared" si="8750"/>
        <v>625</v>
      </c>
      <c r="AC2888" s="348">
        <f t="shared" si="8751"/>
        <v>0</v>
      </c>
      <c r="AD2888" s="350">
        <f t="shared" si="8752"/>
        <v>2125</v>
      </c>
      <c r="AE2888" s="351">
        <v>2000</v>
      </c>
      <c r="AF2888" s="352">
        <f t="shared" si="8753"/>
        <v>-125</v>
      </c>
      <c r="AG2888" s="352">
        <v>0</v>
      </c>
      <c r="AH2888" s="352">
        <f t="shared" si="8754"/>
        <v>1375</v>
      </c>
      <c r="AI2888" s="487">
        <f t="shared" si="8755"/>
        <v>0.6875</v>
      </c>
      <c r="AK2888"/>
    </row>
    <row r="2889" spans="1:37" hidden="1" x14ac:dyDescent="0.25">
      <c r="A2889" s="96" t="s">
        <v>3950</v>
      </c>
      <c r="B2889" s="97">
        <v>2016</v>
      </c>
      <c r="C2889" s="97">
        <v>12</v>
      </c>
      <c r="D2889" s="98" t="s">
        <v>2960</v>
      </c>
      <c r="E2889" s="99">
        <v>42705</v>
      </c>
      <c r="F2889" s="99">
        <v>42714</v>
      </c>
      <c r="G2889" s="100">
        <f t="shared" ca="1" si="8743"/>
        <v>0</v>
      </c>
      <c r="H2889" s="96" t="s">
        <v>84</v>
      </c>
      <c r="I2889" s="96" t="s">
        <v>170</v>
      </c>
      <c r="J2889" s="96" t="s">
        <v>3951</v>
      </c>
      <c r="K2889" s="101" t="str">
        <f t="shared" ca="1" si="8744"/>
        <v>Completed</v>
      </c>
      <c r="L2889" s="97" t="s">
        <v>82</v>
      </c>
      <c r="M2889" s="97" t="s">
        <v>58</v>
      </c>
      <c r="N2889" s="97" t="s">
        <v>78</v>
      </c>
      <c r="O2889" s="97" t="s">
        <v>60</v>
      </c>
      <c r="P2889" s="97" t="s">
        <v>79</v>
      </c>
      <c r="Q2889" s="97" t="s">
        <v>79</v>
      </c>
      <c r="R2889" s="102">
        <v>0.5</v>
      </c>
      <c r="S2889" s="102">
        <v>2</v>
      </c>
      <c r="T2889" s="103">
        <v>250000</v>
      </c>
      <c r="U2889" s="103">
        <v>250457</v>
      </c>
      <c r="V2889" s="101">
        <f t="shared" si="8745"/>
        <v>0</v>
      </c>
      <c r="W2889" s="101">
        <f t="shared" si="8746"/>
        <v>250000</v>
      </c>
      <c r="X2889" s="103"/>
      <c r="Y2889" s="104">
        <f t="shared" si="8747"/>
        <v>0</v>
      </c>
      <c r="Z2889" s="105" t="e">
        <f t="shared" si="8748"/>
        <v>#DIV/0!</v>
      </c>
      <c r="AA2889" s="106">
        <f t="shared" si="8749"/>
        <v>125</v>
      </c>
      <c r="AB2889" s="107">
        <f t="shared" si="8750"/>
        <v>125</v>
      </c>
      <c r="AC2889" s="106">
        <f t="shared" si="8751"/>
        <v>0</v>
      </c>
      <c r="AD2889" s="108">
        <f t="shared" si="8752"/>
        <v>500</v>
      </c>
      <c r="AE2889" s="298">
        <f>IF((SUMIF($J$7:$J$1048576,J2889,$U$7:$U$1048576))&gt;(SUMIF($J$7:$J$1048576,J2889,$T$7:$T$1048576)),AD2889,(IF(O2889="cpv",(U2889*S2889),(U2889*S2889/1000))))</f>
        <v>500.91399999999999</v>
      </c>
      <c r="AF2889" s="109">
        <f t="shared" si="8753"/>
        <v>0.91399999999998727</v>
      </c>
      <c r="AG2889" s="109">
        <v>0</v>
      </c>
      <c r="AH2889" s="109">
        <f t="shared" si="8754"/>
        <v>375.91399999999999</v>
      </c>
      <c r="AI2889" s="110">
        <f t="shared" si="8755"/>
        <v>0.75045616612831745</v>
      </c>
      <c r="AK2889"/>
    </row>
    <row r="2890" spans="1:37" hidden="1" x14ac:dyDescent="0.25">
      <c r="A2890" s="96" t="s">
        <v>3952</v>
      </c>
      <c r="B2890" s="97">
        <v>2016</v>
      </c>
      <c r="C2890" s="97">
        <v>12</v>
      </c>
      <c r="D2890" s="98" t="s">
        <v>2960</v>
      </c>
      <c r="E2890" s="99">
        <v>42705</v>
      </c>
      <c r="F2890" s="99">
        <v>42714</v>
      </c>
      <c r="G2890" s="100">
        <f t="shared" ref="G2890:G2893" ca="1" si="8756">IF($N$1&gt;F2890,0,(F2890-$N$1))</f>
        <v>0</v>
      </c>
      <c r="H2890" s="96" t="s">
        <v>84</v>
      </c>
      <c r="I2890" s="96" t="s">
        <v>170</v>
      </c>
      <c r="J2890" s="96" t="s">
        <v>3951</v>
      </c>
      <c r="K2890" s="101" t="str">
        <f t="shared" ref="K2890:K2893" ca="1" si="8757">IF(F2890=0,$L$3,(IF(G2890=0,$L$1,$L$2)))</f>
        <v>Completed</v>
      </c>
      <c r="L2890" s="97" t="s">
        <v>64</v>
      </c>
      <c r="M2890" s="97" t="s">
        <v>58</v>
      </c>
      <c r="N2890" s="97" t="s">
        <v>59</v>
      </c>
      <c r="O2890" s="97" t="s">
        <v>60</v>
      </c>
      <c r="P2890" s="97" t="s">
        <v>61</v>
      </c>
      <c r="Q2890" s="97" t="s">
        <v>62</v>
      </c>
      <c r="R2890" s="102">
        <v>0.2</v>
      </c>
      <c r="S2890" s="102">
        <v>2</v>
      </c>
      <c r="T2890" s="103">
        <v>750000</v>
      </c>
      <c r="U2890" s="103">
        <v>618118</v>
      </c>
      <c r="V2890" s="101">
        <f t="shared" ref="V2890:V2893" si="8758">IF(U2890&gt;T2890,0,T2890-U2890)</f>
        <v>131882</v>
      </c>
      <c r="W2890" s="101">
        <f t="shared" ref="W2890:W2893" si="8759">IF(U2890&gt;T2890,T2890,U2890)</f>
        <v>618118</v>
      </c>
      <c r="X2890" s="103">
        <v>85</v>
      </c>
      <c r="Y2890" s="104">
        <f t="shared" ref="Y2890:Y2893" si="8760">X2890/U2890</f>
        <v>1.3751419631850229E-4</v>
      </c>
      <c r="Z2890" s="105">
        <f t="shared" ref="Z2890:Z2893" si="8761">AE2890/X2890</f>
        <v>7.5485647058823533</v>
      </c>
      <c r="AA2890" s="106">
        <f t="shared" ref="AA2890:AA2893" si="8762">IF(O2890="cpv",(T2890*R2890),(T2890/1000*R2890))</f>
        <v>150</v>
      </c>
      <c r="AB2890" s="107">
        <f t="shared" ref="AB2890:AB2893" si="8763">IF(O2890="cpv",(IF(V2890&gt;0,U2890*R2890,AA2890)),(IF(V2890&gt;0,U2890/1000*R2890,AA2890)))</f>
        <v>123.62360000000001</v>
      </c>
      <c r="AC2890" s="106">
        <f t="shared" ref="AC2890:AC2893" si="8764">AB2890-AA2890</f>
        <v>-26.37639999999999</v>
      </c>
      <c r="AD2890" s="108">
        <f t="shared" ref="AD2890:AD2893" si="8765">IF(O2890="cpv",(T2890*S2890),(T2890/1000*S2890))</f>
        <v>1500</v>
      </c>
      <c r="AE2890" s="298">
        <v>641.62800000000004</v>
      </c>
      <c r="AF2890" s="109">
        <f t="shared" ref="AF2890:AF2893" si="8766">AE2890-AD2890</f>
        <v>-858.37199999999996</v>
      </c>
      <c r="AG2890" s="109">
        <v>0</v>
      </c>
      <c r="AH2890" s="109">
        <f t="shared" ref="AH2890:AH2893" si="8767">AE2890-AB2890-AG2890</f>
        <v>518.00440000000003</v>
      </c>
      <c r="AI2890" s="110">
        <f t="shared" ref="AI2890:AI2893" si="8768">AH2890/AE2890</f>
        <v>0.80732823380525787</v>
      </c>
      <c r="AK2890"/>
    </row>
    <row r="2891" spans="1:37" hidden="1" x14ac:dyDescent="0.25">
      <c r="A2891" s="96" t="s">
        <v>3953</v>
      </c>
      <c r="B2891" s="97">
        <v>2016</v>
      </c>
      <c r="C2891" s="97">
        <v>12</v>
      </c>
      <c r="D2891" s="98" t="s">
        <v>2960</v>
      </c>
      <c r="E2891" s="99">
        <v>42705</v>
      </c>
      <c r="F2891" s="99">
        <v>42714</v>
      </c>
      <c r="G2891" s="100">
        <f t="shared" ca="1" si="8756"/>
        <v>0</v>
      </c>
      <c r="H2891" s="96" t="s">
        <v>84</v>
      </c>
      <c r="I2891" s="96" t="s">
        <v>170</v>
      </c>
      <c r="J2891" s="96" t="s">
        <v>3951</v>
      </c>
      <c r="K2891" s="101" t="str">
        <f t="shared" ca="1" si="8757"/>
        <v>Completed</v>
      </c>
      <c r="L2891" s="97" t="s">
        <v>1773</v>
      </c>
      <c r="M2891" s="97" t="s">
        <v>58</v>
      </c>
      <c r="N2891" s="97" t="s">
        <v>59</v>
      </c>
      <c r="O2891" s="97" t="s">
        <v>60</v>
      </c>
      <c r="P2891" s="97" t="s">
        <v>61</v>
      </c>
      <c r="Q2891" s="97" t="s">
        <v>62</v>
      </c>
      <c r="R2891" s="102">
        <v>0.35</v>
      </c>
      <c r="S2891" s="102">
        <v>2</v>
      </c>
      <c r="T2891" s="103">
        <v>500000</v>
      </c>
      <c r="U2891" s="103">
        <v>426729</v>
      </c>
      <c r="V2891" s="101">
        <f t="shared" si="8758"/>
        <v>73271</v>
      </c>
      <c r="W2891" s="101">
        <f t="shared" si="8759"/>
        <v>426729</v>
      </c>
      <c r="X2891" s="103">
        <v>527</v>
      </c>
      <c r="Y2891" s="104">
        <f t="shared" si="8760"/>
        <v>1.2349758277501646E-3</v>
      </c>
      <c r="Z2891" s="105">
        <f t="shared" si="8761"/>
        <v>1.6194648956356736</v>
      </c>
      <c r="AA2891" s="106">
        <f t="shared" si="8762"/>
        <v>175</v>
      </c>
      <c r="AB2891" s="107">
        <f t="shared" si="8763"/>
        <v>149.35514999999998</v>
      </c>
      <c r="AC2891" s="106">
        <f t="shared" si="8764"/>
        <v>-25.644850000000019</v>
      </c>
      <c r="AD2891" s="108">
        <f t="shared" si="8765"/>
        <v>1000</v>
      </c>
      <c r="AE2891" s="298">
        <f>IF((SUMIF($J$7:$J$1048576,J2891,$U$7:$U$1048576))&gt;(SUMIF($J$7:$J$1048576,J2891,$T$7:$T$1048576)),AD2891,(IF(O2891="cpv",(U2891*S2891),(U2891*S2891/1000))))</f>
        <v>853.45799999999997</v>
      </c>
      <c r="AF2891" s="109">
        <f t="shared" si="8766"/>
        <v>-146.54200000000003</v>
      </c>
      <c r="AG2891" s="109">
        <v>0</v>
      </c>
      <c r="AH2891" s="109">
        <f t="shared" si="8767"/>
        <v>704.10284999999999</v>
      </c>
      <c r="AI2891" s="110">
        <f t="shared" si="8768"/>
        <v>0.82500000000000007</v>
      </c>
      <c r="AK2891"/>
    </row>
    <row r="2892" spans="1:37" hidden="1" x14ac:dyDescent="0.25">
      <c r="A2892" s="328" t="s">
        <v>3954</v>
      </c>
      <c r="B2892" s="324">
        <v>2016</v>
      </c>
      <c r="C2892" s="324">
        <v>12</v>
      </c>
      <c r="D2892" s="325" t="s">
        <v>2960</v>
      </c>
      <c r="E2892" s="326">
        <v>42705</v>
      </c>
      <c r="F2892" s="326">
        <v>42714</v>
      </c>
      <c r="G2892" s="327">
        <f t="shared" ca="1" si="8756"/>
        <v>0</v>
      </c>
      <c r="H2892" s="328" t="s">
        <v>84</v>
      </c>
      <c r="I2892" s="328" t="s">
        <v>170</v>
      </c>
      <c r="J2892" s="328" t="s">
        <v>3951</v>
      </c>
      <c r="K2892" s="329" t="str">
        <f t="shared" ca="1" si="8757"/>
        <v>Completed</v>
      </c>
      <c r="L2892" s="324" t="s">
        <v>666</v>
      </c>
      <c r="M2892" s="324" t="s">
        <v>58</v>
      </c>
      <c r="N2892" s="324" t="s">
        <v>59</v>
      </c>
      <c r="O2892" s="324" t="s">
        <v>42</v>
      </c>
      <c r="P2892" s="324" t="s">
        <v>61</v>
      </c>
      <c r="Q2892" s="324" t="s">
        <v>62</v>
      </c>
      <c r="R2892" s="330">
        <v>0.2</v>
      </c>
      <c r="S2892" s="330">
        <v>2</v>
      </c>
      <c r="T2892" s="331">
        <v>2000</v>
      </c>
      <c r="U2892" s="331">
        <v>2000</v>
      </c>
      <c r="V2892" s="329">
        <f t="shared" si="8758"/>
        <v>0</v>
      </c>
      <c r="W2892" s="329">
        <f t="shared" si="8759"/>
        <v>2000</v>
      </c>
      <c r="X2892" s="331"/>
      <c r="Y2892" s="332">
        <f t="shared" si="8760"/>
        <v>0</v>
      </c>
      <c r="Z2892" s="333" t="e">
        <f t="shared" si="8761"/>
        <v>#DIV/0!</v>
      </c>
      <c r="AA2892" s="334">
        <f>IF(O2892="cpv",(T2892*R2892),(T2892/1000*R2892))*1000</f>
        <v>400</v>
      </c>
      <c r="AB2892" s="335">
        <f t="shared" si="8763"/>
        <v>400</v>
      </c>
      <c r="AC2892" s="334">
        <f t="shared" si="8764"/>
        <v>0</v>
      </c>
      <c r="AD2892" s="336">
        <f t="shared" si="8765"/>
        <v>4</v>
      </c>
      <c r="AE2892" s="337">
        <f>IF((SUMIF($J$7:$J$1048576,J2892,$U$7:$U$1048576))&gt;(SUMIF($J$7:$J$1048576,J2892,$T$7:$T$1048576)),AD2892,(IF(O2892="cpv",(U2892*S2892),(U2892*S2892/1000))))</f>
        <v>4</v>
      </c>
      <c r="AF2892" s="338">
        <f t="shared" si="8766"/>
        <v>0</v>
      </c>
      <c r="AG2892" s="338">
        <v>0</v>
      </c>
      <c r="AH2892" s="338">
        <f t="shared" si="8767"/>
        <v>-396</v>
      </c>
      <c r="AI2892" s="339">
        <f t="shared" si="8768"/>
        <v>-99</v>
      </c>
      <c r="AK2892"/>
    </row>
    <row r="2893" spans="1:37" hidden="1" x14ac:dyDescent="0.25">
      <c r="A2893" s="115" t="s">
        <v>3958</v>
      </c>
      <c r="B2893" s="111">
        <v>2016</v>
      </c>
      <c r="C2893" s="111">
        <v>12</v>
      </c>
      <c r="D2893" s="112" t="s">
        <v>2960</v>
      </c>
      <c r="E2893" s="113">
        <v>42705</v>
      </c>
      <c r="F2893" s="113">
        <v>42714</v>
      </c>
      <c r="G2893" s="114">
        <f t="shared" ca="1" si="8756"/>
        <v>0</v>
      </c>
      <c r="H2893" s="115" t="s">
        <v>84</v>
      </c>
      <c r="I2893" s="115" t="s">
        <v>170</v>
      </c>
      <c r="J2893" s="115" t="s">
        <v>3962</v>
      </c>
      <c r="K2893" s="116" t="str">
        <f t="shared" ca="1" si="8757"/>
        <v>Completed</v>
      </c>
      <c r="L2893" s="111" t="s">
        <v>82</v>
      </c>
      <c r="M2893" s="111" t="s">
        <v>58</v>
      </c>
      <c r="N2893" s="111" t="s">
        <v>78</v>
      </c>
      <c r="O2893" s="111" t="s">
        <v>60</v>
      </c>
      <c r="P2893" s="111" t="s">
        <v>79</v>
      </c>
      <c r="Q2893" s="111" t="s">
        <v>79</v>
      </c>
      <c r="R2893" s="117">
        <v>0.5</v>
      </c>
      <c r="S2893" s="117">
        <v>2</v>
      </c>
      <c r="T2893" s="118">
        <v>250000</v>
      </c>
      <c r="U2893" s="118">
        <v>250123</v>
      </c>
      <c r="V2893" s="116">
        <f t="shared" si="8758"/>
        <v>0</v>
      </c>
      <c r="W2893" s="116">
        <f t="shared" si="8759"/>
        <v>250000</v>
      </c>
      <c r="X2893" s="118"/>
      <c r="Y2893" s="119">
        <f t="shared" si="8760"/>
        <v>0</v>
      </c>
      <c r="Z2893" s="120" t="e">
        <f t="shared" si="8761"/>
        <v>#DIV/0!</v>
      </c>
      <c r="AA2893" s="121">
        <f t="shared" si="8762"/>
        <v>125</v>
      </c>
      <c r="AB2893" s="122">
        <f t="shared" si="8763"/>
        <v>125</v>
      </c>
      <c r="AC2893" s="121">
        <f t="shared" si="8764"/>
        <v>0</v>
      </c>
      <c r="AD2893" s="123">
        <f t="shared" si="8765"/>
        <v>500</v>
      </c>
      <c r="AE2893" s="293">
        <f>IF((SUMIF($J$7:$J$1048576,J2893,$U$7:$U$1048576))&gt;(SUMIF($J$7:$J$1048576,J2893,$T$7:$T$1048576)),AD2893,(IF(O2893="cpv",(U2893*S2893),(U2893*S2893/1000))))</f>
        <v>500</v>
      </c>
      <c r="AF2893" s="124">
        <f t="shared" si="8766"/>
        <v>0</v>
      </c>
      <c r="AG2893" s="124">
        <v>0</v>
      </c>
      <c r="AH2893" s="124">
        <f t="shared" si="8767"/>
        <v>375</v>
      </c>
      <c r="AI2893" s="125">
        <f t="shared" si="8768"/>
        <v>0.75</v>
      </c>
      <c r="AK2893"/>
    </row>
    <row r="2894" spans="1:37" hidden="1" x14ac:dyDescent="0.25">
      <c r="A2894" s="96" t="s">
        <v>3959</v>
      </c>
      <c r="B2894" s="97">
        <v>2016</v>
      </c>
      <c r="C2894" s="97">
        <v>12</v>
      </c>
      <c r="D2894" s="98" t="s">
        <v>2960</v>
      </c>
      <c r="E2894" s="99">
        <v>42705</v>
      </c>
      <c r="F2894" s="99">
        <v>42714</v>
      </c>
      <c r="G2894" s="100">
        <f t="shared" ref="G2894:G2896" ca="1" si="8769">IF($N$1&gt;F2894,0,(F2894-$N$1))</f>
        <v>0</v>
      </c>
      <c r="H2894" s="96" t="s">
        <v>84</v>
      </c>
      <c r="I2894" s="96" t="s">
        <v>170</v>
      </c>
      <c r="J2894" s="96" t="s">
        <v>3962</v>
      </c>
      <c r="K2894" s="101" t="str">
        <f t="shared" ref="K2894:K2896" ca="1" si="8770">IF(F2894=0,$L$3,(IF(G2894=0,$L$1,$L$2)))</f>
        <v>Completed</v>
      </c>
      <c r="L2894" s="97" t="s">
        <v>57</v>
      </c>
      <c r="M2894" s="97" t="s">
        <v>58</v>
      </c>
      <c r="N2894" s="97" t="s">
        <v>59</v>
      </c>
      <c r="O2894" s="97" t="s">
        <v>60</v>
      </c>
      <c r="P2894" s="97" t="s">
        <v>61</v>
      </c>
      <c r="Q2894" s="97" t="s">
        <v>62</v>
      </c>
      <c r="R2894" s="102">
        <v>0.5</v>
      </c>
      <c r="S2894" s="102">
        <v>2</v>
      </c>
      <c r="T2894" s="103">
        <v>500000</v>
      </c>
      <c r="U2894" s="103">
        <v>500202</v>
      </c>
      <c r="V2894" s="101">
        <f t="shared" ref="V2894:V2896" si="8771">IF(U2894&gt;T2894,0,T2894-U2894)</f>
        <v>0</v>
      </c>
      <c r="W2894" s="101">
        <f t="shared" ref="W2894:W2896" si="8772">IF(U2894&gt;T2894,T2894,U2894)</f>
        <v>500000</v>
      </c>
      <c r="X2894" s="103">
        <v>351</v>
      </c>
      <c r="Y2894" s="104">
        <f t="shared" ref="Y2894:Y2896" si="8773">X2894/U2894</f>
        <v>7.0171650653136136E-4</v>
      </c>
      <c r="Z2894" s="105">
        <f t="shared" ref="Z2894:Z2896" si="8774">AE2894/X2894</f>
        <v>2.0916182336182336</v>
      </c>
      <c r="AA2894" s="106">
        <f t="shared" ref="AA2894:AA2895" si="8775">IF(O2894="cpv",(T2894*R2894),(T2894/1000*R2894))</f>
        <v>250</v>
      </c>
      <c r="AB2894" s="107">
        <f t="shared" ref="AB2894:AB2896" si="8776">IF(O2894="cpv",(IF(V2894&gt;0,U2894*R2894,AA2894)),(IF(V2894&gt;0,U2894/1000*R2894,AA2894)))</f>
        <v>250</v>
      </c>
      <c r="AC2894" s="106">
        <f t="shared" ref="AC2894:AC2896" si="8777">AB2894-AA2894</f>
        <v>0</v>
      </c>
      <c r="AD2894" s="108">
        <f t="shared" ref="AD2894:AD2896" si="8778">IF(O2894="cpv",(T2894*S2894),(T2894/1000*S2894))</f>
        <v>1000</v>
      </c>
      <c r="AE2894" s="298">
        <v>734.15800000000002</v>
      </c>
      <c r="AF2894" s="109">
        <f t="shared" ref="AF2894:AF2896" si="8779">AE2894-AD2894</f>
        <v>-265.84199999999998</v>
      </c>
      <c r="AG2894" s="109">
        <v>0</v>
      </c>
      <c r="AH2894" s="109">
        <f t="shared" ref="AH2894:AH2896" si="8780">AE2894-AB2894-AG2894</f>
        <v>484.15800000000002</v>
      </c>
      <c r="AI2894" s="110">
        <f t="shared" ref="AI2894:AI2896" si="8781">AH2894/AE2894</f>
        <v>0.65947384622928584</v>
      </c>
      <c r="AK2894"/>
    </row>
    <row r="2895" spans="1:37" hidden="1" x14ac:dyDescent="0.25">
      <c r="A2895" s="96" t="s">
        <v>3960</v>
      </c>
      <c r="B2895" s="97">
        <v>2016</v>
      </c>
      <c r="C2895" s="97">
        <v>12</v>
      </c>
      <c r="D2895" s="98" t="s">
        <v>2960</v>
      </c>
      <c r="E2895" s="99">
        <v>42705</v>
      </c>
      <c r="F2895" s="99">
        <v>42714</v>
      </c>
      <c r="G2895" s="100">
        <f t="shared" ca="1" si="8769"/>
        <v>0</v>
      </c>
      <c r="H2895" s="96" t="s">
        <v>84</v>
      </c>
      <c r="I2895" s="96" t="s">
        <v>170</v>
      </c>
      <c r="J2895" s="96" t="s">
        <v>3962</v>
      </c>
      <c r="K2895" s="101" t="str">
        <f t="shared" ca="1" si="8770"/>
        <v>Completed</v>
      </c>
      <c r="L2895" s="97" t="s">
        <v>2386</v>
      </c>
      <c r="M2895" s="97" t="s">
        <v>58</v>
      </c>
      <c r="N2895" s="97" t="s">
        <v>59</v>
      </c>
      <c r="O2895" s="97" t="s">
        <v>60</v>
      </c>
      <c r="P2895" s="97" t="s">
        <v>61</v>
      </c>
      <c r="Q2895" s="97" t="s">
        <v>62</v>
      </c>
      <c r="R2895" s="102">
        <v>0.3</v>
      </c>
      <c r="S2895" s="102">
        <v>2</v>
      </c>
      <c r="T2895" s="103">
        <v>500000</v>
      </c>
      <c r="U2895" s="103">
        <v>550066</v>
      </c>
      <c r="V2895" s="101">
        <f t="shared" si="8771"/>
        <v>0</v>
      </c>
      <c r="W2895" s="101">
        <f t="shared" si="8772"/>
        <v>500000</v>
      </c>
      <c r="X2895" s="103"/>
      <c r="Y2895" s="104">
        <f t="shared" si="8773"/>
        <v>0</v>
      </c>
      <c r="Z2895" s="105" t="e">
        <f t="shared" si="8774"/>
        <v>#DIV/0!</v>
      </c>
      <c r="AA2895" s="106">
        <f t="shared" si="8775"/>
        <v>150</v>
      </c>
      <c r="AB2895" s="107">
        <f t="shared" si="8776"/>
        <v>150</v>
      </c>
      <c r="AC2895" s="106">
        <f t="shared" si="8777"/>
        <v>0</v>
      </c>
      <c r="AD2895" s="108">
        <f t="shared" si="8778"/>
        <v>1000</v>
      </c>
      <c r="AE2895" s="298">
        <v>750</v>
      </c>
      <c r="AF2895" s="109">
        <f t="shared" si="8779"/>
        <v>-250</v>
      </c>
      <c r="AG2895" s="109">
        <v>0</v>
      </c>
      <c r="AH2895" s="109">
        <f t="shared" si="8780"/>
        <v>600</v>
      </c>
      <c r="AI2895" s="110">
        <f t="shared" si="8781"/>
        <v>0.8</v>
      </c>
      <c r="AK2895"/>
    </row>
    <row r="2896" spans="1:37" ht="15.75" hidden="1" thickBot="1" x14ac:dyDescent="0.3">
      <c r="A2896" s="156" t="s">
        <v>3961</v>
      </c>
      <c r="B2896" s="157">
        <v>2016</v>
      </c>
      <c r="C2896" s="157">
        <v>12</v>
      </c>
      <c r="D2896" s="342" t="s">
        <v>2960</v>
      </c>
      <c r="E2896" s="159">
        <v>42705</v>
      </c>
      <c r="F2896" s="159">
        <v>42714</v>
      </c>
      <c r="G2896" s="343">
        <f t="shared" ca="1" si="8769"/>
        <v>0</v>
      </c>
      <c r="H2896" s="156" t="s">
        <v>84</v>
      </c>
      <c r="I2896" s="156" t="s">
        <v>170</v>
      </c>
      <c r="J2896" s="156" t="s">
        <v>3962</v>
      </c>
      <c r="K2896" s="344" t="str">
        <f t="shared" ca="1" si="8770"/>
        <v>Completed</v>
      </c>
      <c r="L2896" s="157" t="s">
        <v>666</v>
      </c>
      <c r="M2896" s="157" t="s">
        <v>58</v>
      </c>
      <c r="N2896" s="157" t="s">
        <v>59</v>
      </c>
      <c r="O2896" s="157" t="s">
        <v>42</v>
      </c>
      <c r="P2896" s="157" t="s">
        <v>61</v>
      </c>
      <c r="Q2896" s="157" t="s">
        <v>62</v>
      </c>
      <c r="R2896" s="158">
        <v>0.2</v>
      </c>
      <c r="S2896" s="158">
        <v>2</v>
      </c>
      <c r="T2896" s="345">
        <v>2000</v>
      </c>
      <c r="U2896" s="345">
        <v>2000</v>
      </c>
      <c r="V2896" s="344">
        <f t="shared" si="8771"/>
        <v>0</v>
      </c>
      <c r="W2896" s="344">
        <f t="shared" si="8772"/>
        <v>2000</v>
      </c>
      <c r="X2896" s="345"/>
      <c r="Y2896" s="346">
        <f t="shared" si="8773"/>
        <v>0</v>
      </c>
      <c r="Z2896" s="347" t="e">
        <f t="shared" si="8774"/>
        <v>#DIV/0!</v>
      </c>
      <c r="AA2896" s="348">
        <f>IF(O2896="cpv",(T2896*R2896),(T2896/1000*R2896))*1000</f>
        <v>400</v>
      </c>
      <c r="AB2896" s="349">
        <f t="shared" si="8776"/>
        <v>400</v>
      </c>
      <c r="AC2896" s="348">
        <f t="shared" si="8777"/>
        <v>0</v>
      </c>
      <c r="AD2896" s="350">
        <f t="shared" si="8778"/>
        <v>4</v>
      </c>
      <c r="AE2896" s="351">
        <f>IF((SUMIF($J$7:$J$1048576,J2896,$U$7:$U$1048576))&gt;(SUMIF($J$7:$J$1048576,J2896,$T$7:$T$1048576)),AD2896,(IF(O2896="cpv",(U2896*S2896),(U2896*S2896/1000))))</f>
        <v>4</v>
      </c>
      <c r="AF2896" s="352">
        <f t="shared" si="8779"/>
        <v>0</v>
      </c>
      <c r="AG2896" s="352">
        <v>0</v>
      </c>
      <c r="AH2896" s="352">
        <f t="shared" si="8780"/>
        <v>-396</v>
      </c>
      <c r="AI2896" s="487">
        <f t="shared" si="8781"/>
        <v>-99</v>
      </c>
      <c r="AK2896"/>
    </row>
    <row r="2897" spans="1:37" hidden="1" x14ac:dyDescent="0.25">
      <c r="A2897" s="96" t="s">
        <v>3955</v>
      </c>
      <c r="B2897" s="97">
        <v>2016</v>
      </c>
      <c r="C2897" s="97">
        <v>12</v>
      </c>
      <c r="D2897" s="98" t="s">
        <v>2960</v>
      </c>
      <c r="E2897" s="99">
        <v>42705</v>
      </c>
      <c r="F2897" s="99">
        <v>42735</v>
      </c>
      <c r="G2897" s="100">
        <f t="shared" ca="1" si="8743"/>
        <v>0</v>
      </c>
      <c r="H2897" s="96" t="s">
        <v>54</v>
      </c>
      <c r="I2897" s="96" t="s">
        <v>3957</v>
      </c>
      <c r="J2897" s="96" t="s">
        <v>3956</v>
      </c>
      <c r="K2897" s="101" t="str">
        <f t="shared" ca="1" si="8744"/>
        <v>Completed</v>
      </c>
      <c r="L2897" s="97" t="s">
        <v>57</v>
      </c>
      <c r="M2897" s="97" t="s">
        <v>58</v>
      </c>
      <c r="N2897" s="97" t="s">
        <v>78</v>
      </c>
      <c r="O2897" s="97" t="s">
        <v>60</v>
      </c>
      <c r="P2897" s="97" t="s">
        <v>79</v>
      </c>
      <c r="Q2897" s="97" t="s">
        <v>79</v>
      </c>
      <c r="R2897" s="102">
        <v>2.5</v>
      </c>
      <c r="S2897" s="102">
        <v>4.25</v>
      </c>
      <c r="T2897" s="103">
        <v>150000</v>
      </c>
      <c r="U2897" s="103">
        <v>150001</v>
      </c>
      <c r="V2897" s="101">
        <f t="shared" si="8745"/>
        <v>0</v>
      </c>
      <c r="W2897" s="101">
        <f t="shared" si="8746"/>
        <v>150000</v>
      </c>
      <c r="X2897" s="103">
        <v>2870</v>
      </c>
      <c r="Y2897" s="104">
        <f t="shared" si="8747"/>
        <v>1.9133205778628141E-2</v>
      </c>
      <c r="Z2897" s="105">
        <f t="shared" si="8748"/>
        <v>0.26132404181184671</v>
      </c>
      <c r="AA2897" s="106">
        <f t="shared" si="8749"/>
        <v>375</v>
      </c>
      <c r="AB2897" s="107">
        <f t="shared" si="8750"/>
        <v>375</v>
      </c>
      <c r="AC2897" s="106">
        <f t="shared" si="8751"/>
        <v>0</v>
      </c>
      <c r="AD2897" s="108">
        <f t="shared" si="8752"/>
        <v>637.5</v>
      </c>
      <c r="AE2897" s="298">
        <v>750</v>
      </c>
      <c r="AF2897" s="109">
        <f t="shared" si="8753"/>
        <v>112.5</v>
      </c>
      <c r="AG2897" s="109">
        <v>0</v>
      </c>
      <c r="AH2897" s="109">
        <f t="shared" si="8754"/>
        <v>375</v>
      </c>
      <c r="AI2897" s="110">
        <f t="shared" si="8755"/>
        <v>0.5</v>
      </c>
      <c r="AK2897"/>
    </row>
    <row r="2898" spans="1:37" hidden="1" x14ac:dyDescent="0.25">
      <c r="A2898" s="328" t="s">
        <v>4414</v>
      </c>
      <c r="B2898" s="324">
        <v>2016</v>
      </c>
      <c r="C2898" s="324">
        <v>12</v>
      </c>
      <c r="D2898" s="325" t="s">
        <v>2960</v>
      </c>
      <c r="E2898" s="326">
        <v>42705</v>
      </c>
      <c r="F2898" s="326">
        <v>42735</v>
      </c>
      <c r="G2898" s="327">
        <f t="shared" ref="G2898" ca="1" si="8782">IF($N$1&gt;F2898,0,(F2898-$N$1))</f>
        <v>0</v>
      </c>
      <c r="H2898" s="328" t="s">
        <v>54</v>
      </c>
      <c r="I2898" s="328" t="s">
        <v>3957</v>
      </c>
      <c r="J2898" s="328" t="s">
        <v>3956</v>
      </c>
      <c r="K2898" s="329" t="str">
        <f t="shared" ref="K2898" ca="1" si="8783">IF(F2898=0,$L$3,(IF(G2898=0,$L$1,$L$2)))</f>
        <v>Completed</v>
      </c>
      <c r="L2898" s="324" t="s">
        <v>4355</v>
      </c>
      <c r="M2898" s="324" t="s">
        <v>58</v>
      </c>
      <c r="N2898" s="324" t="s">
        <v>78</v>
      </c>
      <c r="O2898" s="324" t="s">
        <v>60</v>
      </c>
      <c r="P2898" s="324" t="s">
        <v>79</v>
      </c>
      <c r="Q2898" s="324" t="s">
        <v>79</v>
      </c>
      <c r="R2898" s="330">
        <v>2.5</v>
      </c>
      <c r="S2898" s="330">
        <v>4.25</v>
      </c>
      <c r="T2898" s="331">
        <v>100000</v>
      </c>
      <c r="U2898" s="331">
        <v>100187</v>
      </c>
      <c r="V2898" s="329">
        <f t="shared" ref="V2898" si="8784">IF(U2898&gt;T2898,0,T2898-U2898)</f>
        <v>0</v>
      </c>
      <c r="W2898" s="329">
        <f t="shared" ref="W2898" si="8785">IF(U2898&gt;T2898,T2898,U2898)</f>
        <v>100000</v>
      </c>
      <c r="X2898" s="331"/>
      <c r="Y2898" s="332">
        <f t="shared" ref="Y2898" si="8786">X2898/U2898</f>
        <v>0</v>
      </c>
      <c r="Z2898" s="333" t="e">
        <f t="shared" ref="Z2898" si="8787">AE2898/X2898</f>
        <v>#DIV/0!</v>
      </c>
      <c r="AA2898" s="334">
        <f t="shared" ref="AA2898" si="8788">IF(O2898="cpv",(T2898*R2898),(T2898/1000*R2898))</f>
        <v>250</v>
      </c>
      <c r="AB2898" s="335">
        <f t="shared" ref="AB2898" si="8789">IF(O2898="cpv",(IF(V2898&gt;0,U2898*R2898,AA2898)),(IF(V2898&gt;0,U2898/1000*R2898,AA2898)))</f>
        <v>250</v>
      </c>
      <c r="AC2898" s="334">
        <f t="shared" ref="AC2898" si="8790">AB2898-AA2898</f>
        <v>0</v>
      </c>
      <c r="AD2898" s="336">
        <f t="shared" ref="AD2898" si="8791">IF(O2898="cpv",(T2898*S2898),(T2898/1000*S2898))</f>
        <v>425</v>
      </c>
      <c r="AE2898" s="337">
        <v>750</v>
      </c>
      <c r="AF2898" s="338">
        <f t="shared" ref="AF2898" si="8792">AE2898-AD2898</f>
        <v>325</v>
      </c>
      <c r="AG2898" s="338">
        <v>0</v>
      </c>
      <c r="AH2898" s="338">
        <f t="shared" ref="AH2898" si="8793">AE2898-AB2898-AG2898</f>
        <v>500</v>
      </c>
      <c r="AI2898" s="339">
        <f t="shared" ref="AI2898" si="8794">AH2898/AE2898</f>
        <v>0.66666666666666663</v>
      </c>
      <c r="AK2898"/>
    </row>
    <row r="2899" spans="1:37" hidden="1" x14ac:dyDescent="0.25">
      <c r="A2899" s="115" t="s">
        <v>3963</v>
      </c>
      <c r="B2899" s="111">
        <v>2016</v>
      </c>
      <c r="C2899" s="111">
        <v>12</v>
      </c>
      <c r="D2899" s="112" t="s">
        <v>2960</v>
      </c>
      <c r="E2899" s="113">
        <v>42705</v>
      </c>
      <c r="F2899" s="113">
        <v>42735</v>
      </c>
      <c r="G2899" s="114">
        <f t="shared" ca="1" si="8743"/>
        <v>0</v>
      </c>
      <c r="H2899" s="115" t="s">
        <v>54</v>
      </c>
      <c r="I2899" s="115" t="s">
        <v>3957</v>
      </c>
      <c r="J2899" s="115" t="s">
        <v>3965</v>
      </c>
      <c r="K2899" s="116" t="str">
        <f t="shared" ca="1" si="8744"/>
        <v>Completed</v>
      </c>
      <c r="L2899" s="111" t="s">
        <v>2135</v>
      </c>
      <c r="M2899" s="111" t="s">
        <v>58</v>
      </c>
      <c r="N2899" s="111" t="s">
        <v>108</v>
      </c>
      <c r="O2899" s="111" t="s">
        <v>109</v>
      </c>
      <c r="P2899" s="111" t="s">
        <v>100</v>
      </c>
      <c r="Q2899" s="111" t="s">
        <v>101</v>
      </c>
      <c r="R2899" s="117">
        <v>0.01</v>
      </c>
      <c r="S2899" s="117">
        <v>3.3000000000000002E-2</v>
      </c>
      <c r="T2899" s="118">
        <v>30000</v>
      </c>
      <c r="U2899" s="118">
        <v>15669</v>
      </c>
      <c r="V2899" s="116">
        <f t="shared" si="8745"/>
        <v>14331</v>
      </c>
      <c r="W2899" s="116">
        <f t="shared" si="8746"/>
        <v>15669</v>
      </c>
      <c r="X2899" s="118"/>
      <c r="Y2899" s="119">
        <f t="shared" si="8747"/>
        <v>0</v>
      </c>
      <c r="Z2899" s="120" t="e">
        <f t="shared" si="8748"/>
        <v>#DIV/0!</v>
      </c>
      <c r="AA2899" s="121">
        <f t="shared" si="8749"/>
        <v>300</v>
      </c>
      <c r="AB2899" s="122">
        <f t="shared" si="8750"/>
        <v>156.69</v>
      </c>
      <c r="AC2899" s="121">
        <f t="shared" si="8751"/>
        <v>-143.31</v>
      </c>
      <c r="AD2899" s="123">
        <f t="shared" si="8752"/>
        <v>990</v>
      </c>
      <c r="AE2899" s="293">
        <v>750</v>
      </c>
      <c r="AF2899" s="124">
        <f t="shared" si="8753"/>
        <v>-240</v>
      </c>
      <c r="AG2899" s="124">
        <v>0</v>
      </c>
      <c r="AH2899" s="124">
        <f t="shared" si="8754"/>
        <v>593.30999999999995</v>
      </c>
      <c r="AI2899" s="125">
        <f t="shared" si="8755"/>
        <v>0.79107999999999989</v>
      </c>
      <c r="AK2899"/>
    </row>
    <row r="2900" spans="1:37" ht="15.75" hidden="1" thickBot="1" x14ac:dyDescent="0.3">
      <c r="A2900" s="156" t="s">
        <v>3964</v>
      </c>
      <c r="B2900" s="157">
        <v>2016</v>
      </c>
      <c r="C2900" s="157">
        <v>12</v>
      </c>
      <c r="D2900" s="342" t="s">
        <v>2960</v>
      </c>
      <c r="E2900" s="159">
        <v>42705</v>
      </c>
      <c r="F2900" s="159">
        <v>42735</v>
      </c>
      <c r="G2900" s="343">
        <f t="shared" ca="1" si="8743"/>
        <v>0</v>
      </c>
      <c r="H2900" s="156" t="s">
        <v>54</v>
      </c>
      <c r="I2900" s="156" t="s">
        <v>3957</v>
      </c>
      <c r="J2900" s="156" t="s">
        <v>3965</v>
      </c>
      <c r="K2900" s="344" t="str">
        <f t="shared" ca="1" si="8744"/>
        <v>Completed</v>
      </c>
      <c r="L2900" s="157" t="s">
        <v>2592</v>
      </c>
      <c r="M2900" s="157" t="s">
        <v>58</v>
      </c>
      <c r="N2900" s="157" t="s">
        <v>108</v>
      </c>
      <c r="O2900" s="157" t="s">
        <v>109</v>
      </c>
      <c r="P2900" s="157" t="s">
        <v>100</v>
      </c>
      <c r="Q2900" s="157" t="s">
        <v>101</v>
      </c>
      <c r="R2900" s="158">
        <v>0.01</v>
      </c>
      <c r="S2900" s="158">
        <v>3.3000000000000002E-2</v>
      </c>
      <c r="T2900" s="345">
        <v>20000</v>
      </c>
      <c r="U2900" s="345">
        <v>19861</v>
      </c>
      <c r="V2900" s="344">
        <f t="shared" si="8745"/>
        <v>139</v>
      </c>
      <c r="W2900" s="344">
        <f t="shared" si="8746"/>
        <v>19861</v>
      </c>
      <c r="X2900" s="345">
        <v>401</v>
      </c>
      <c r="Y2900" s="346">
        <f t="shared" si="8747"/>
        <v>2.0190322743064298E-2</v>
      </c>
      <c r="Z2900" s="347">
        <f t="shared" si="8748"/>
        <v>1.8703241895261846</v>
      </c>
      <c r="AA2900" s="348">
        <f t="shared" si="8749"/>
        <v>200</v>
      </c>
      <c r="AB2900" s="349">
        <f t="shared" si="8750"/>
        <v>198.61</v>
      </c>
      <c r="AC2900" s="348">
        <f t="shared" si="8751"/>
        <v>-1.3899999999999864</v>
      </c>
      <c r="AD2900" s="350">
        <f t="shared" si="8752"/>
        <v>660</v>
      </c>
      <c r="AE2900" s="351">
        <v>750</v>
      </c>
      <c r="AF2900" s="352">
        <f t="shared" si="8753"/>
        <v>90</v>
      </c>
      <c r="AG2900" s="352">
        <v>0</v>
      </c>
      <c r="AH2900" s="352">
        <f t="shared" si="8754"/>
        <v>551.39</v>
      </c>
      <c r="AI2900" s="487">
        <f t="shared" si="8755"/>
        <v>0.73518666666666665</v>
      </c>
      <c r="AK2900"/>
    </row>
    <row r="2901" spans="1:37" hidden="1" x14ac:dyDescent="0.25">
      <c r="A2901" s="96" t="s">
        <v>4469</v>
      </c>
      <c r="B2901" s="97">
        <v>2016</v>
      </c>
      <c r="C2901" s="97">
        <v>12</v>
      </c>
      <c r="D2901" s="98" t="s">
        <v>2960</v>
      </c>
      <c r="E2901" s="99">
        <v>42705</v>
      </c>
      <c r="F2901" s="99">
        <v>42735</v>
      </c>
      <c r="G2901" s="100">
        <f t="shared" ref="G2901:G2905" ca="1" si="8795">IF($N$1&gt;F2901,0,(F2901-$N$1))</f>
        <v>0</v>
      </c>
      <c r="H2901" s="96" t="s">
        <v>54</v>
      </c>
      <c r="I2901" s="96" t="s">
        <v>3957</v>
      </c>
      <c r="J2901" s="96" t="s">
        <v>4474</v>
      </c>
      <c r="K2901" s="101" t="str">
        <f t="shared" ref="K2901:K2905" ca="1" si="8796">IF(F2901=0,$L$3,(IF(G2901=0,$L$1,$L$2)))</f>
        <v>Completed</v>
      </c>
      <c r="L2901" s="97" t="s">
        <v>57</v>
      </c>
      <c r="M2901" s="97" t="s">
        <v>58</v>
      </c>
      <c r="N2901" s="97" t="s">
        <v>78</v>
      </c>
      <c r="O2901" s="97" t="s">
        <v>60</v>
      </c>
      <c r="P2901" s="97" t="s">
        <v>79</v>
      </c>
      <c r="Q2901" s="97" t="s">
        <v>79</v>
      </c>
      <c r="R2901" s="102">
        <v>2.5</v>
      </c>
      <c r="S2901" s="102">
        <v>4.25</v>
      </c>
      <c r="T2901" s="103">
        <v>150000</v>
      </c>
      <c r="U2901" s="103">
        <v>150000</v>
      </c>
      <c r="V2901" s="101">
        <f t="shared" ref="V2901:V2905" si="8797">IF(U2901&gt;T2901,0,T2901-U2901)</f>
        <v>0</v>
      </c>
      <c r="W2901" s="101">
        <f t="shared" ref="W2901:W2905" si="8798">IF(U2901&gt;T2901,T2901,U2901)</f>
        <v>150000</v>
      </c>
      <c r="X2901" s="103"/>
      <c r="Y2901" s="104">
        <f t="shared" ref="Y2901:Y2905" si="8799">X2901/U2901</f>
        <v>0</v>
      </c>
      <c r="Z2901" s="105" t="e">
        <f t="shared" ref="Z2901:Z2905" si="8800">AE2901/X2901</f>
        <v>#DIV/0!</v>
      </c>
      <c r="AA2901" s="106">
        <f t="shared" ref="AA2901:AA2905" si="8801">IF(O2901="cpv",(T2901*R2901),(T2901/1000*R2901))</f>
        <v>375</v>
      </c>
      <c r="AB2901" s="107">
        <f t="shared" ref="AB2901:AB2905" si="8802">IF(O2901="cpv",(IF(V2901&gt;0,U2901*R2901,AA2901)),(IF(V2901&gt;0,U2901/1000*R2901,AA2901)))</f>
        <v>375</v>
      </c>
      <c r="AC2901" s="106">
        <f t="shared" ref="AC2901:AC2905" si="8803">AB2901-AA2901</f>
        <v>0</v>
      </c>
      <c r="AD2901" s="108">
        <f t="shared" ref="AD2901:AD2905" si="8804">IF(O2901="cpv",(T2901*S2901),(T2901/1000*S2901))</f>
        <v>637.5</v>
      </c>
      <c r="AE2901" s="298">
        <v>500</v>
      </c>
      <c r="AF2901" s="109">
        <f t="shared" ref="AF2901:AF2905" si="8805">AE2901-AD2901</f>
        <v>-137.5</v>
      </c>
      <c r="AG2901" s="109">
        <v>0</v>
      </c>
      <c r="AH2901" s="109">
        <f t="shared" ref="AH2901:AH2905" si="8806">AE2901-AB2901-AG2901</f>
        <v>125</v>
      </c>
      <c r="AI2901" s="110">
        <f t="shared" ref="AI2901:AI2905" si="8807">AH2901/AE2901</f>
        <v>0.25</v>
      </c>
      <c r="AK2901"/>
    </row>
    <row r="2902" spans="1:37" hidden="1" x14ac:dyDescent="0.25">
      <c r="A2902" s="80" t="s">
        <v>4472</v>
      </c>
      <c r="B2902" s="81">
        <v>2016</v>
      </c>
      <c r="C2902" s="81">
        <v>12</v>
      </c>
      <c r="D2902" s="82" t="s">
        <v>2960</v>
      </c>
      <c r="E2902" s="83">
        <v>42705</v>
      </c>
      <c r="F2902" s="83">
        <v>42735</v>
      </c>
      <c r="G2902" s="50">
        <f t="shared" ref="G2902" ca="1" si="8808">IF($N$1&gt;F2902,0,(F2902-$N$1))</f>
        <v>0</v>
      </c>
      <c r="H2902" s="46" t="s">
        <v>54</v>
      </c>
      <c r="I2902" s="46" t="s">
        <v>3957</v>
      </c>
      <c r="J2902" s="46" t="s">
        <v>4474</v>
      </c>
      <c r="K2902" s="51" t="str">
        <f t="shared" ref="K2902" ca="1" si="8809">IF(F2902=0,$L$3,(IF(G2902=0,$L$1,$L$2)))</f>
        <v>Completed</v>
      </c>
      <c r="L2902" s="47" t="s">
        <v>82</v>
      </c>
      <c r="M2902" s="47" t="s">
        <v>58</v>
      </c>
      <c r="N2902" s="47" t="s">
        <v>78</v>
      </c>
      <c r="O2902" s="47" t="s">
        <v>60</v>
      </c>
      <c r="P2902" s="47" t="s">
        <v>79</v>
      </c>
      <c r="Q2902" s="47" t="s">
        <v>79</v>
      </c>
      <c r="R2902" s="52">
        <v>0.5</v>
      </c>
      <c r="S2902" s="52">
        <v>4.25</v>
      </c>
      <c r="T2902" s="53">
        <v>200000</v>
      </c>
      <c r="U2902" s="53">
        <v>200000</v>
      </c>
      <c r="V2902" s="51">
        <f t="shared" ref="V2902" si="8810">IF(U2902&gt;T2902,0,T2902-U2902)</f>
        <v>0</v>
      </c>
      <c r="W2902" s="51">
        <f t="shared" ref="W2902" si="8811">IF(U2902&gt;T2902,T2902,U2902)</f>
        <v>200000</v>
      </c>
      <c r="X2902" s="53"/>
      <c r="Y2902" s="54">
        <f t="shared" ref="Y2902" si="8812">X2902/U2902</f>
        <v>0</v>
      </c>
      <c r="Z2902" s="55" t="e">
        <f t="shared" ref="Z2902" si="8813">AE2902/X2902</f>
        <v>#DIV/0!</v>
      </c>
      <c r="AA2902" s="56">
        <f t="shared" ref="AA2902" si="8814">IF(O2902="cpv",(T2902*R2902),(T2902/1000*R2902))</f>
        <v>100</v>
      </c>
      <c r="AB2902" s="57">
        <f t="shared" ref="AB2902" si="8815">IF(O2902="cpv",(IF(V2902&gt;0,U2902*R2902,AA2902)),(IF(V2902&gt;0,U2902/1000*R2902,AA2902)))</f>
        <v>100</v>
      </c>
      <c r="AC2902" s="56">
        <f t="shared" ref="AC2902" si="8816">AB2902-AA2902</f>
        <v>0</v>
      </c>
      <c r="AD2902" s="58">
        <f t="shared" ref="AD2902" si="8817">IF(O2902="cpv",(T2902*S2902),(T2902/1000*S2902))</f>
        <v>850</v>
      </c>
      <c r="AE2902" s="296">
        <v>500</v>
      </c>
      <c r="AF2902" s="60">
        <f t="shared" ref="AF2902" si="8818">AE2902-AD2902</f>
        <v>-350</v>
      </c>
      <c r="AG2902" s="60">
        <v>0</v>
      </c>
      <c r="AH2902" s="60">
        <f t="shared" ref="AH2902" si="8819">AE2902-AB2902-AG2902</f>
        <v>400</v>
      </c>
      <c r="AI2902" s="61">
        <f t="shared" ref="AI2902" si="8820">AH2902/AE2902</f>
        <v>0.8</v>
      </c>
      <c r="AK2902"/>
    </row>
    <row r="2903" spans="1:37" hidden="1" x14ac:dyDescent="0.25">
      <c r="A2903" s="328" t="s">
        <v>4473</v>
      </c>
      <c r="B2903" s="324">
        <v>2016</v>
      </c>
      <c r="C2903" s="324">
        <v>12</v>
      </c>
      <c r="D2903" s="325" t="s">
        <v>2960</v>
      </c>
      <c r="E2903" s="326">
        <v>42705</v>
      </c>
      <c r="F2903" s="326">
        <v>42735</v>
      </c>
      <c r="G2903" s="327">
        <f t="shared" ca="1" si="8795"/>
        <v>0</v>
      </c>
      <c r="H2903" s="328" t="s">
        <v>54</v>
      </c>
      <c r="I2903" s="328" t="s">
        <v>3957</v>
      </c>
      <c r="J2903" s="328" t="s">
        <v>4474</v>
      </c>
      <c r="K2903" s="329" t="str">
        <f t="shared" ca="1" si="8796"/>
        <v>Completed</v>
      </c>
      <c r="L2903" s="324" t="s">
        <v>77</v>
      </c>
      <c r="M2903" s="324" t="s">
        <v>58</v>
      </c>
      <c r="N2903" s="324" t="s">
        <v>78</v>
      </c>
      <c r="O2903" s="324" t="s">
        <v>60</v>
      </c>
      <c r="P2903" s="324" t="s">
        <v>79</v>
      </c>
      <c r="Q2903" s="324" t="s">
        <v>79</v>
      </c>
      <c r="R2903" s="330">
        <v>1.25</v>
      </c>
      <c r="S2903" s="330">
        <v>4.25</v>
      </c>
      <c r="T2903" s="331">
        <v>150000</v>
      </c>
      <c r="U2903" s="331">
        <v>150000</v>
      </c>
      <c r="V2903" s="329">
        <f t="shared" si="8797"/>
        <v>0</v>
      </c>
      <c r="W2903" s="329">
        <f t="shared" si="8798"/>
        <v>150000</v>
      </c>
      <c r="X2903" s="331"/>
      <c r="Y2903" s="332">
        <f t="shared" si="8799"/>
        <v>0</v>
      </c>
      <c r="Z2903" s="333" t="e">
        <f t="shared" si="8800"/>
        <v>#DIV/0!</v>
      </c>
      <c r="AA2903" s="334">
        <f t="shared" si="8801"/>
        <v>187.5</v>
      </c>
      <c r="AB2903" s="335">
        <f t="shared" si="8802"/>
        <v>187.5</v>
      </c>
      <c r="AC2903" s="334">
        <f t="shared" si="8803"/>
        <v>0</v>
      </c>
      <c r="AD2903" s="336">
        <f t="shared" si="8804"/>
        <v>637.5</v>
      </c>
      <c r="AE2903" s="337">
        <v>500</v>
      </c>
      <c r="AF2903" s="338">
        <f t="shared" si="8805"/>
        <v>-137.5</v>
      </c>
      <c r="AG2903" s="338">
        <v>0</v>
      </c>
      <c r="AH2903" s="338">
        <f t="shared" si="8806"/>
        <v>312.5</v>
      </c>
      <c r="AI2903" s="339">
        <f t="shared" si="8807"/>
        <v>0.625</v>
      </c>
      <c r="AK2903"/>
    </row>
    <row r="2904" spans="1:37" hidden="1" x14ac:dyDescent="0.25">
      <c r="A2904" s="115" t="s">
        <v>4470</v>
      </c>
      <c r="B2904" s="111">
        <v>2016</v>
      </c>
      <c r="C2904" s="111">
        <v>12</v>
      </c>
      <c r="D2904" s="112" t="s">
        <v>2960</v>
      </c>
      <c r="E2904" s="113">
        <v>42705</v>
      </c>
      <c r="F2904" s="113">
        <v>42735</v>
      </c>
      <c r="G2904" s="114">
        <f t="shared" ca="1" si="8795"/>
        <v>0</v>
      </c>
      <c r="H2904" s="115" t="s">
        <v>54</v>
      </c>
      <c r="I2904" s="115" t="s">
        <v>3957</v>
      </c>
      <c r="J2904" s="115" t="s">
        <v>4475</v>
      </c>
      <c r="K2904" s="116" t="str">
        <f t="shared" ca="1" si="8796"/>
        <v>Completed</v>
      </c>
      <c r="L2904" s="111" t="s">
        <v>2135</v>
      </c>
      <c r="M2904" s="111" t="s">
        <v>58</v>
      </c>
      <c r="N2904" s="111" t="s">
        <v>108</v>
      </c>
      <c r="O2904" s="111" t="s">
        <v>109</v>
      </c>
      <c r="P2904" s="111" t="s">
        <v>100</v>
      </c>
      <c r="Q2904" s="111" t="s">
        <v>101</v>
      </c>
      <c r="R2904" s="117">
        <v>0.01</v>
      </c>
      <c r="S2904" s="117">
        <v>3.3000000000000002E-2</v>
      </c>
      <c r="T2904" s="118">
        <v>30000</v>
      </c>
      <c r="U2904" s="118">
        <v>30000</v>
      </c>
      <c r="V2904" s="116">
        <f t="shared" si="8797"/>
        <v>0</v>
      </c>
      <c r="W2904" s="116">
        <f t="shared" si="8798"/>
        <v>30000</v>
      </c>
      <c r="X2904" s="118"/>
      <c r="Y2904" s="119">
        <f t="shared" si="8799"/>
        <v>0</v>
      </c>
      <c r="Z2904" s="120" t="e">
        <f t="shared" si="8800"/>
        <v>#DIV/0!</v>
      </c>
      <c r="AA2904" s="121">
        <f t="shared" si="8801"/>
        <v>300</v>
      </c>
      <c r="AB2904" s="122">
        <f t="shared" si="8802"/>
        <v>300</v>
      </c>
      <c r="AC2904" s="121">
        <f t="shared" si="8803"/>
        <v>0</v>
      </c>
      <c r="AD2904" s="123">
        <f t="shared" si="8804"/>
        <v>990</v>
      </c>
      <c r="AE2904" s="293">
        <v>750</v>
      </c>
      <c r="AF2904" s="124">
        <f t="shared" si="8805"/>
        <v>-240</v>
      </c>
      <c r="AG2904" s="124">
        <v>0</v>
      </c>
      <c r="AH2904" s="124">
        <f t="shared" si="8806"/>
        <v>450</v>
      </c>
      <c r="AI2904" s="125">
        <f t="shared" si="8807"/>
        <v>0.6</v>
      </c>
      <c r="AK2904"/>
    </row>
    <row r="2905" spans="1:37" ht="15.75" hidden="1" thickBot="1" x14ac:dyDescent="0.3">
      <c r="A2905" s="156" t="s">
        <v>4471</v>
      </c>
      <c r="B2905" s="157">
        <v>2016</v>
      </c>
      <c r="C2905" s="157">
        <v>12</v>
      </c>
      <c r="D2905" s="342" t="s">
        <v>2960</v>
      </c>
      <c r="E2905" s="159">
        <v>42705</v>
      </c>
      <c r="F2905" s="159">
        <v>42735</v>
      </c>
      <c r="G2905" s="343">
        <f t="shared" ca="1" si="8795"/>
        <v>0</v>
      </c>
      <c r="H2905" s="156" t="s">
        <v>54</v>
      </c>
      <c r="I2905" s="156" t="s">
        <v>3957</v>
      </c>
      <c r="J2905" s="156" t="s">
        <v>4475</v>
      </c>
      <c r="K2905" s="344" t="str">
        <f t="shared" ca="1" si="8796"/>
        <v>Completed</v>
      </c>
      <c r="L2905" s="157" t="s">
        <v>2592</v>
      </c>
      <c r="M2905" s="157" t="s">
        <v>58</v>
      </c>
      <c r="N2905" s="157" t="s">
        <v>108</v>
      </c>
      <c r="O2905" s="157" t="s">
        <v>109</v>
      </c>
      <c r="P2905" s="157" t="s">
        <v>100</v>
      </c>
      <c r="Q2905" s="157" t="s">
        <v>101</v>
      </c>
      <c r="R2905" s="158">
        <v>0.01</v>
      </c>
      <c r="S2905" s="158">
        <v>3.3000000000000002E-2</v>
      </c>
      <c r="T2905" s="345">
        <v>30000</v>
      </c>
      <c r="U2905" s="345">
        <v>30000</v>
      </c>
      <c r="V2905" s="344">
        <f t="shared" si="8797"/>
        <v>0</v>
      </c>
      <c r="W2905" s="344">
        <f t="shared" si="8798"/>
        <v>30000</v>
      </c>
      <c r="X2905" s="345"/>
      <c r="Y2905" s="346">
        <f t="shared" si="8799"/>
        <v>0</v>
      </c>
      <c r="Z2905" s="347" t="e">
        <f t="shared" si="8800"/>
        <v>#DIV/0!</v>
      </c>
      <c r="AA2905" s="348">
        <f t="shared" si="8801"/>
        <v>300</v>
      </c>
      <c r="AB2905" s="349">
        <f t="shared" si="8802"/>
        <v>300</v>
      </c>
      <c r="AC2905" s="348">
        <f t="shared" si="8803"/>
        <v>0</v>
      </c>
      <c r="AD2905" s="350">
        <f t="shared" si="8804"/>
        <v>990</v>
      </c>
      <c r="AE2905" s="351">
        <v>750</v>
      </c>
      <c r="AF2905" s="352">
        <f t="shared" si="8805"/>
        <v>-240</v>
      </c>
      <c r="AG2905" s="352">
        <v>0</v>
      </c>
      <c r="AH2905" s="352">
        <f t="shared" si="8806"/>
        <v>450</v>
      </c>
      <c r="AI2905" s="487">
        <f t="shared" si="8807"/>
        <v>0.6</v>
      </c>
      <c r="AK2905"/>
    </row>
    <row r="2906" spans="1:37" hidden="1" x14ac:dyDescent="0.25">
      <c r="A2906" s="96" t="s">
        <v>3966</v>
      </c>
      <c r="B2906" s="97">
        <v>2016</v>
      </c>
      <c r="C2906" s="97">
        <v>12</v>
      </c>
      <c r="D2906" s="98" t="s">
        <v>2960</v>
      </c>
      <c r="E2906" s="99">
        <v>42706</v>
      </c>
      <c r="F2906" s="99">
        <v>42709</v>
      </c>
      <c r="G2906" s="100">
        <f t="shared" ca="1" si="8743"/>
        <v>0</v>
      </c>
      <c r="H2906" s="96" t="s">
        <v>54</v>
      </c>
      <c r="I2906" s="96" t="s">
        <v>115</v>
      </c>
      <c r="J2906" s="96" t="s">
        <v>3967</v>
      </c>
      <c r="K2906" s="101" t="str">
        <f t="shared" ca="1" si="8744"/>
        <v>Completed</v>
      </c>
      <c r="L2906" s="97" t="s">
        <v>82</v>
      </c>
      <c r="M2906" s="97" t="s">
        <v>58</v>
      </c>
      <c r="N2906" s="97" t="s">
        <v>78</v>
      </c>
      <c r="O2906" s="97" t="s">
        <v>60</v>
      </c>
      <c r="P2906" s="97" t="s">
        <v>79</v>
      </c>
      <c r="Q2906" s="97" t="s">
        <v>79</v>
      </c>
      <c r="R2906" s="102">
        <v>0.5</v>
      </c>
      <c r="S2906" s="102">
        <v>4.25</v>
      </c>
      <c r="T2906" s="103">
        <v>300000</v>
      </c>
      <c r="U2906" s="103">
        <v>300089</v>
      </c>
      <c r="V2906" s="101">
        <f t="shared" si="8745"/>
        <v>0</v>
      </c>
      <c r="W2906" s="101">
        <f t="shared" si="8746"/>
        <v>300000</v>
      </c>
      <c r="X2906" s="103">
        <v>5449</v>
      </c>
      <c r="Y2906" s="104">
        <f t="shared" si="8747"/>
        <v>1.8157946475878824E-2</v>
      </c>
      <c r="Z2906" s="105">
        <f t="shared" si="8748"/>
        <v>0.22939988988805285</v>
      </c>
      <c r="AA2906" s="106">
        <f t="shared" si="8749"/>
        <v>150</v>
      </c>
      <c r="AB2906" s="107">
        <f t="shared" si="8750"/>
        <v>150</v>
      </c>
      <c r="AC2906" s="106">
        <f t="shared" si="8751"/>
        <v>0</v>
      </c>
      <c r="AD2906" s="108">
        <f t="shared" si="8752"/>
        <v>1275</v>
      </c>
      <c r="AE2906" s="298">
        <v>1250</v>
      </c>
      <c r="AF2906" s="109">
        <f t="shared" si="8753"/>
        <v>-25</v>
      </c>
      <c r="AG2906" s="109">
        <v>0</v>
      </c>
      <c r="AH2906" s="109">
        <f t="shared" si="8754"/>
        <v>1100</v>
      </c>
      <c r="AI2906" s="110">
        <f t="shared" si="8755"/>
        <v>0.88</v>
      </c>
      <c r="AK2906"/>
    </row>
    <row r="2907" spans="1:37" hidden="1" x14ac:dyDescent="0.25">
      <c r="A2907" s="96" t="s">
        <v>3968</v>
      </c>
      <c r="B2907" s="97">
        <v>2016</v>
      </c>
      <c r="C2907" s="97">
        <v>12</v>
      </c>
      <c r="D2907" s="98" t="s">
        <v>2960</v>
      </c>
      <c r="E2907" s="99">
        <v>42706</v>
      </c>
      <c r="F2907" s="99">
        <v>42709</v>
      </c>
      <c r="G2907" s="100">
        <f t="shared" ref="G2907:G2908" ca="1" si="8821">IF($N$1&gt;F2907,0,(F2907-$N$1))</f>
        <v>0</v>
      </c>
      <c r="H2907" s="96" t="s">
        <v>54</v>
      </c>
      <c r="I2907" s="96" t="s">
        <v>115</v>
      </c>
      <c r="J2907" s="96" t="s">
        <v>3967</v>
      </c>
      <c r="K2907" s="101" t="str">
        <f t="shared" ref="K2907:K2908" ca="1" si="8822">IF(F2907=0,$L$3,(IF(G2907=0,$L$1,$L$2)))</f>
        <v>Completed</v>
      </c>
      <c r="L2907" s="97" t="s">
        <v>64</v>
      </c>
      <c r="M2907" s="97" t="s">
        <v>58</v>
      </c>
      <c r="N2907" s="97" t="s">
        <v>78</v>
      </c>
      <c r="O2907" s="97" t="s">
        <v>60</v>
      </c>
      <c r="P2907" s="97" t="s">
        <v>79</v>
      </c>
      <c r="Q2907" s="97" t="s">
        <v>79</v>
      </c>
      <c r="R2907" s="102">
        <v>2.5</v>
      </c>
      <c r="S2907" s="102">
        <v>4.25</v>
      </c>
      <c r="T2907" s="103">
        <v>400000</v>
      </c>
      <c r="U2907" s="103">
        <v>400042</v>
      </c>
      <c r="V2907" s="101">
        <f t="shared" ref="V2907:V2908" si="8823">IF(U2907&gt;T2907,0,T2907-U2907)</f>
        <v>0</v>
      </c>
      <c r="W2907" s="101">
        <f t="shared" ref="W2907:W2908" si="8824">IF(U2907&gt;T2907,T2907,U2907)</f>
        <v>400000</v>
      </c>
      <c r="X2907" s="103">
        <v>4613</v>
      </c>
      <c r="Y2907" s="104">
        <f t="shared" ref="Y2907:Y2908" si="8825">X2907/U2907</f>
        <v>1.1531289214632463E-2</v>
      </c>
      <c r="Z2907" s="105">
        <f t="shared" ref="Z2907:Z2908" si="8826">AE2907/X2907</f>
        <v>0.3251680034684587</v>
      </c>
      <c r="AA2907" s="106">
        <f t="shared" ref="AA2907:AA2908" si="8827">IF(O2907="cpv",(T2907*R2907),(T2907/1000*R2907))</f>
        <v>1000</v>
      </c>
      <c r="AB2907" s="107">
        <f t="shared" ref="AB2907:AB2908" si="8828">IF(O2907="cpv",(IF(V2907&gt;0,U2907*R2907,AA2907)),(IF(V2907&gt;0,U2907/1000*R2907,AA2907)))</f>
        <v>1000</v>
      </c>
      <c r="AC2907" s="106">
        <f t="shared" ref="AC2907:AC2908" si="8829">AB2907-AA2907</f>
        <v>0</v>
      </c>
      <c r="AD2907" s="108">
        <f t="shared" ref="AD2907:AD2908" si="8830">IF(O2907="cpv",(T2907*S2907),(T2907/1000*S2907))</f>
        <v>1700</v>
      </c>
      <c r="AE2907" s="298">
        <v>1500</v>
      </c>
      <c r="AF2907" s="109">
        <f t="shared" ref="AF2907:AF2908" si="8831">AE2907-AD2907</f>
        <v>-200</v>
      </c>
      <c r="AG2907" s="109">
        <v>0</v>
      </c>
      <c r="AH2907" s="109">
        <f t="shared" ref="AH2907:AH2908" si="8832">AE2907-AB2907-AG2907</f>
        <v>500</v>
      </c>
      <c r="AI2907" s="110">
        <f t="shared" ref="AI2907:AI2908" si="8833">AH2907/AE2907</f>
        <v>0.33333333333333331</v>
      </c>
      <c r="AK2907"/>
    </row>
    <row r="2908" spans="1:37" hidden="1" x14ac:dyDescent="0.25">
      <c r="A2908" s="328" t="s">
        <v>3969</v>
      </c>
      <c r="B2908" s="324">
        <v>2016</v>
      </c>
      <c r="C2908" s="324">
        <v>12</v>
      </c>
      <c r="D2908" s="325" t="s">
        <v>2960</v>
      </c>
      <c r="E2908" s="326">
        <v>42706</v>
      </c>
      <c r="F2908" s="326">
        <v>42709</v>
      </c>
      <c r="G2908" s="327">
        <f t="shared" ca="1" si="8821"/>
        <v>0</v>
      </c>
      <c r="H2908" s="328" t="s">
        <v>54</v>
      </c>
      <c r="I2908" s="328" t="s">
        <v>115</v>
      </c>
      <c r="J2908" s="328" t="s">
        <v>3967</v>
      </c>
      <c r="K2908" s="329" t="str">
        <f t="shared" ca="1" si="8822"/>
        <v>Completed</v>
      </c>
      <c r="L2908" s="324" t="s">
        <v>57</v>
      </c>
      <c r="M2908" s="324" t="s">
        <v>58</v>
      </c>
      <c r="N2908" s="324" t="s">
        <v>78</v>
      </c>
      <c r="O2908" s="324" t="s">
        <v>60</v>
      </c>
      <c r="P2908" s="324" t="s">
        <v>79</v>
      </c>
      <c r="Q2908" s="324" t="s">
        <v>79</v>
      </c>
      <c r="R2908" s="330">
        <v>2.5</v>
      </c>
      <c r="S2908" s="330">
        <v>4.25</v>
      </c>
      <c r="T2908" s="331">
        <v>400000</v>
      </c>
      <c r="U2908" s="331">
        <v>407661</v>
      </c>
      <c r="V2908" s="329">
        <f t="shared" si="8823"/>
        <v>0</v>
      </c>
      <c r="W2908" s="329">
        <f t="shared" si="8824"/>
        <v>400000</v>
      </c>
      <c r="X2908" s="331">
        <v>5685</v>
      </c>
      <c r="Y2908" s="332">
        <f t="shared" si="8825"/>
        <v>1.3945410524921441E-2</v>
      </c>
      <c r="Z2908" s="333">
        <f t="shared" si="8826"/>
        <v>0.26385224274406333</v>
      </c>
      <c r="AA2908" s="334">
        <f t="shared" si="8827"/>
        <v>1000</v>
      </c>
      <c r="AB2908" s="335">
        <f t="shared" si="8828"/>
        <v>1000</v>
      </c>
      <c r="AC2908" s="334">
        <f t="shared" si="8829"/>
        <v>0</v>
      </c>
      <c r="AD2908" s="336">
        <f t="shared" si="8830"/>
        <v>1700</v>
      </c>
      <c r="AE2908" s="337">
        <v>1500</v>
      </c>
      <c r="AF2908" s="338">
        <f t="shared" si="8831"/>
        <v>-200</v>
      </c>
      <c r="AG2908" s="338">
        <v>0</v>
      </c>
      <c r="AH2908" s="338">
        <f t="shared" si="8832"/>
        <v>500</v>
      </c>
      <c r="AI2908" s="339">
        <f t="shared" si="8833"/>
        <v>0.33333333333333331</v>
      </c>
      <c r="AK2908"/>
    </row>
    <row r="2909" spans="1:37" hidden="1" x14ac:dyDescent="0.25">
      <c r="A2909" s="115" t="s">
        <v>3970</v>
      </c>
      <c r="B2909" s="111">
        <v>2016</v>
      </c>
      <c r="C2909" s="111">
        <v>12</v>
      </c>
      <c r="D2909" s="112" t="s">
        <v>2960</v>
      </c>
      <c r="E2909" s="113">
        <v>42706</v>
      </c>
      <c r="F2909" s="113">
        <v>42709</v>
      </c>
      <c r="G2909" s="114">
        <f t="shared" ca="1" si="8743"/>
        <v>0</v>
      </c>
      <c r="H2909" s="115" t="s">
        <v>54</v>
      </c>
      <c r="I2909" s="115" t="s">
        <v>115</v>
      </c>
      <c r="J2909" s="115" t="s">
        <v>3973</v>
      </c>
      <c r="K2909" s="116" t="str">
        <f t="shared" ca="1" si="8744"/>
        <v>Completed</v>
      </c>
      <c r="L2909" s="111" t="s">
        <v>57</v>
      </c>
      <c r="M2909" s="111" t="s">
        <v>58</v>
      </c>
      <c r="N2909" s="111" t="s">
        <v>78</v>
      </c>
      <c r="O2909" s="111" t="s">
        <v>60</v>
      </c>
      <c r="P2909" s="111" t="s">
        <v>79</v>
      </c>
      <c r="Q2909" s="111" t="s">
        <v>79</v>
      </c>
      <c r="R2909" s="117">
        <v>2.5</v>
      </c>
      <c r="S2909" s="117">
        <v>4.25</v>
      </c>
      <c r="T2909" s="118">
        <v>300000</v>
      </c>
      <c r="U2909" s="118">
        <v>306491</v>
      </c>
      <c r="V2909" s="116">
        <f t="shared" si="8745"/>
        <v>0</v>
      </c>
      <c r="W2909" s="116">
        <f t="shared" si="8746"/>
        <v>300000</v>
      </c>
      <c r="X2909" s="118">
        <v>3920</v>
      </c>
      <c r="Y2909" s="119">
        <f t="shared" si="8747"/>
        <v>1.27899351041303E-2</v>
      </c>
      <c r="Z2909" s="120">
        <f t="shared" si="8748"/>
        <v>0.29761926020408164</v>
      </c>
      <c r="AA2909" s="121">
        <f t="shared" si="8749"/>
        <v>750</v>
      </c>
      <c r="AB2909" s="122">
        <f t="shared" si="8750"/>
        <v>750</v>
      </c>
      <c r="AC2909" s="121">
        <f t="shared" si="8751"/>
        <v>0</v>
      </c>
      <c r="AD2909" s="123">
        <f t="shared" si="8752"/>
        <v>1275</v>
      </c>
      <c r="AE2909" s="293">
        <v>1166.6675</v>
      </c>
      <c r="AF2909" s="124">
        <f t="shared" si="8753"/>
        <v>-108.33249999999998</v>
      </c>
      <c r="AG2909" s="124">
        <v>0</v>
      </c>
      <c r="AH2909" s="124">
        <f t="shared" si="8754"/>
        <v>416.66750000000002</v>
      </c>
      <c r="AI2909" s="125">
        <f t="shared" si="8755"/>
        <v>0.35714331632620261</v>
      </c>
      <c r="AK2909"/>
    </row>
    <row r="2910" spans="1:37" ht="15.75" hidden="1" thickBot="1" x14ac:dyDescent="0.3">
      <c r="A2910" s="156" t="s">
        <v>3971</v>
      </c>
      <c r="B2910" s="157">
        <v>2016</v>
      </c>
      <c r="C2910" s="157">
        <v>12</v>
      </c>
      <c r="D2910" s="342" t="s">
        <v>2960</v>
      </c>
      <c r="E2910" s="159">
        <v>42706</v>
      </c>
      <c r="F2910" s="159">
        <v>42709</v>
      </c>
      <c r="G2910" s="343">
        <f t="shared" ca="1" si="8743"/>
        <v>0</v>
      </c>
      <c r="H2910" s="156" t="s">
        <v>54</v>
      </c>
      <c r="I2910" s="156" t="s">
        <v>115</v>
      </c>
      <c r="J2910" s="156" t="s">
        <v>3973</v>
      </c>
      <c r="K2910" s="344" t="str">
        <f t="shared" ca="1" si="8744"/>
        <v>Completed</v>
      </c>
      <c r="L2910" s="157" t="s">
        <v>64</v>
      </c>
      <c r="M2910" s="157" t="s">
        <v>58</v>
      </c>
      <c r="N2910" s="157" t="s">
        <v>78</v>
      </c>
      <c r="O2910" s="157" t="s">
        <v>60</v>
      </c>
      <c r="P2910" s="157" t="s">
        <v>79</v>
      </c>
      <c r="Q2910" s="157" t="s">
        <v>79</v>
      </c>
      <c r="R2910" s="158">
        <v>2.5</v>
      </c>
      <c r="S2910" s="158">
        <v>4.25</v>
      </c>
      <c r="T2910" s="345">
        <v>300000</v>
      </c>
      <c r="U2910" s="345">
        <v>300015</v>
      </c>
      <c r="V2910" s="344">
        <f t="shared" si="8745"/>
        <v>0</v>
      </c>
      <c r="W2910" s="344">
        <f t="shared" si="8746"/>
        <v>300000</v>
      </c>
      <c r="X2910" s="345">
        <v>2754</v>
      </c>
      <c r="Y2910" s="346">
        <f t="shared" si="8747"/>
        <v>9.1795410229488523E-3</v>
      </c>
      <c r="Z2910" s="347">
        <f t="shared" si="8748"/>
        <v>0.42362654320987653</v>
      </c>
      <c r="AA2910" s="348">
        <f t="shared" si="8749"/>
        <v>750</v>
      </c>
      <c r="AB2910" s="349">
        <f t="shared" si="8750"/>
        <v>750</v>
      </c>
      <c r="AC2910" s="348">
        <f t="shared" si="8751"/>
        <v>0</v>
      </c>
      <c r="AD2910" s="350">
        <f t="shared" si="8752"/>
        <v>1275</v>
      </c>
      <c r="AE2910" s="351">
        <v>1166.6675</v>
      </c>
      <c r="AF2910" s="352">
        <f t="shared" si="8753"/>
        <v>-108.33249999999998</v>
      </c>
      <c r="AG2910" s="352">
        <v>0</v>
      </c>
      <c r="AH2910" s="352">
        <f t="shared" si="8754"/>
        <v>416.66750000000002</v>
      </c>
      <c r="AI2910" s="487">
        <f t="shared" si="8755"/>
        <v>0.35714331632620261</v>
      </c>
      <c r="AK2910"/>
    </row>
    <row r="2911" spans="1:37" hidden="1" x14ac:dyDescent="0.25">
      <c r="A2911" s="328" t="s">
        <v>3972</v>
      </c>
      <c r="B2911" s="324">
        <v>2016</v>
      </c>
      <c r="C2911" s="324">
        <v>12</v>
      </c>
      <c r="D2911" s="325" t="s">
        <v>2960</v>
      </c>
      <c r="E2911" s="326">
        <v>42706</v>
      </c>
      <c r="F2911" s="326">
        <v>42709</v>
      </c>
      <c r="G2911" s="327">
        <f t="shared" ca="1" si="8743"/>
        <v>0</v>
      </c>
      <c r="H2911" s="328" t="s">
        <v>54</v>
      </c>
      <c r="I2911" s="328" t="s">
        <v>115</v>
      </c>
      <c r="J2911" s="328" t="s">
        <v>3974</v>
      </c>
      <c r="K2911" s="329" t="str">
        <f t="shared" ca="1" si="8744"/>
        <v>Completed</v>
      </c>
      <c r="L2911" s="324" t="s">
        <v>305</v>
      </c>
      <c r="M2911" s="324" t="s">
        <v>58</v>
      </c>
      <c r="N2911" s="324" t="s">
        <v>306</v>
      </c>
      <c r="O2911" s="324" t="s">
        <v>60</v>
      </c>
      <c r="P2911" s="324" t="s">
        <v>79</v>
      </c>
      <c r="Q2911" s="324" t="s">
        <v>79</v>
      </c>
      <c r="R2911" s="330">
        <v>3</v>
      </c>
      <c r="S2911" s="330">
        <v>7.5</v>
      </c>
      <c r="T2911" s="331">
        <v>120000</v>
      </c>
      <c r="U2911" s="331">
        <v>185426</v>
      </c>
      <c r="V2911" s="329">
        <f t="shared" si="8745"/>
        <v>0</v>
      </c>
      <c r="W2911" s="329">
        <f t="shared" si="8746"/>
        <v>120000</v>
      </c>
      <c r="X2911" s="331"/>
      <c r="Y2911" s="332">
        <f t="shared" si="8747"/>
        <v>0</v>
      </c>
      <c r="Z2911" s="333" t="e">
        <f t="shared" si="8748"/>
        <v>#DIV/0!</v>
      </c>
      <c r="AA2911" s="334">
        <f t="shared" si="8749"/>
        <v>360</v>
      </c>
      <c r="AB2911" s="335">
        <f t="shared" si="8750"/>
        <v>360</v>
      </c>
      <c r="AC2911" s="334">
        <f t="shared" si="8751"/>
        <v>0</v>
      </c>
      <c r="AD2911" s="336">
        <f t="shared" si="8752"/>
        <v>900</v>
      </c>
      <c r="AE2911" s="337">
        <v>883.33500000000004</v>
      </c>
      <c r="AF2911" s="338">
        <f t="shared" si="8753"/>
        <v>-16.664999999999964</v>
      </c>
      <c r="AG2911" s="338">
        <v>0</v>
      </c>
      <c r="AH2911" s="338">
        <f t="shared" si="8754"/>
        <v>523.33500000000004</v>
      </c>
      <c r="AI2911" s="339">
        <f t="shared" si="8755"/>
        <v>0.59245359914415252</v>
      </c>
      <c r="AK2911"/>
    </row>
    <row r="2912" spans="1:37" hidden="1" x14ac:dyDescent="0.25">
      <c r="A2912" s="115" t="s">
        <v>3975</v>
      </c>
      <c r="B2912" s="111">
        <v>2016</v>
      </c>
      <c r="C2912" s="111">
        <v>12</v>
      </c>
      <c r="D2912" s="112" t="s">
        <v>2960</v>
      </c>
      <c r="E2912" s="113">
        <v>42706</v>
      </c>
      <c r="F2912" s="113">
        <v>42735</v>
      </c>
      <c r="G2912" s="114">
        <f t="shared" ca="1" si="8743"/>
        <v>0</v>
      </c>
      <c r="H2912" s="115" t="s">
        <v>74</v>
      </c>
      <c r="I2912" s="115" t="s">
        <v>408</v>
      </c>
      <c r="J2912" s="115" t="s">
        <v>3976</v>
      </c>
      <c r="K2912" s="116" t="str">
        <f t="shared" ca="1" si="8744"/>
        <v>Completed</v>
      </c>
      <c r="L2912" s="111" t="s">
        <v>82</v>
      </c>
      <c r="M2912" s="111" t="s">
        <v>58</v>
      </c>
      <c r="N2912" s="111" t="s">
        <v>78</v>
      </c>
      <c r="O2912" s="111" t="s">
        <v>60</v>
      </c>
      <c r="P2912" s="111" t="s">
        <v>79</v>
      </c>
      <c r="Q2912" s="111" t="s">
        <v>79</v>
      </c>
      <c r="R2912" s="117">
        <v>0.5</v>
      </c>
      <c r="S2912" s="117">
        <v>4.5</v>
      </c>
      <c r="T2912" s="118">
        <v>1000000</v>
      </c>
      <c r="U2912" s="118">
        <v>300016</v>
      </c>
      <c r="V2912" s="116">
        <f t="shared" si="8745"/>
        <v>699984</v>
      </c>
      <c r="W2912" s="116">
        <f t="shared" si="8746"/>
        <v>300016</v>
      </c>
      <c r="X2912" s="118">
        <v>40049</v>
      </c>
      <c r="Y2912" s="119">
        <f t="shared" si="8747"/>
        <v>0.13348954722414805</v>
      </c>
      <c r="Z2912" s="120">
        <f t="shared" si="8748"/>
        <v>3.371050463182601E-2</v>
      </c>
      <c r="AA2912" s="121">
        <f t="shared" si="8749"/>
        <v>500</v>
      </c>
      <c r="AB2912" s="122">
        <f t="shared" si="8750"/>
        <v>150.00800000000001</v>
      </c>
      <c r="AC2912" s="121">
        <f t="shared" si="8751"/>
        <v>-349.99199999999996</v>
      </c>
      <c r="AD2912" s="123">
        <f t="shared" si="8752"/>
        <v>4500</v>
      </c>
      <c r="AE2912" s="293">
        <f>IF((SUMIF($J$7:$J$1048576,J2912,$U$7:$U$1048576))&gt;(SUMIF($J$7:$J$1048576,J2912,$T$7:$T$1048576)),AD2912,(IF(O2912="cpv",(U2912*S2912),(U2912*S2912/1000))))</f>
        <v>1350.0719999999999</v>
      </c>
      <c r="AF2912" s="124">
        <f t="shared" si="8753"/>
        <v>-3149.9279999999999</v>
      </c>
      <c r="AG2912" s="124">
        <v>0</v>
      </c>
      <c r="AH2912" s="124">
        <f t="shared" si="8754"/>
        <v>1200.0639999999999</v>
      </c>
      <c r="AI2912" s="125">
        <f t="shared" si="8755"/>
        <v>0.88888888888888884</v>
      </c>
      <c r="AK2912"/>
    </row>
    <row r="2913" spans="1:37" hidden="1" x14ac:dyDescent="0.25">
      <c r="A2913" s="96" t="s">
        <v>3977</v>
      </c>
      <c r="B2913" s="97">
        <v>2016</v>
      </c>
      <c r="C2913" s="97">
        <v>12</v>
      </c>
      <c r="D2913" s="98" t="s">
        <v>2960</v>
      </c>
      <c r="E2913" s="99">
        <v>42706</v>
      </c>
      <c r="F2913" s="99">
        <v>42735</v>
      </c>
      <c r="G2913" s="100">
        <f t="shared" ref="G2913:G2917" ca="1" si="8834">IF($N$1&gt;F2913,0,(F2913-$N$1))</f>
        <v>0</v>
      </c>
      <c r="H2913" s="96" t="s">
        <v>74</v>
      </c>
      <c r="I2913" s="96" t="s">
        <v>408</v>
      </c>
      <c r="J2913" s="96" t="s">
        <v>3976</v>
      </c>
      <c r="K2913" s="101" t="str">
        <f t="shared" ref="K2913:K2917" ca="1" si="8835">IF(F2913=0,$L$3,(IF(G2913=0,$L$1,$L$2)))</f>
        <v>Completed</v>
      </c>
      <c r="L2913" s="97" t="s">
        <v>77</v>
      </c>
      <c r="M2913" s="97" t="s">
        <v>58</v>
      </c>
      <c r="N2913" s="97" t="s">
        <v>78</v>
      </c>
      <c r="O2913" s="97" t="s">
        <v>60</v>
      </c>
      <c r="P2913" s="97" t="s">
        <v>79</v>
      </c>
      <c r="Q2913" s="97" t="s">
        <v>79</v>
      </c>
      <c r="R2913" s="102">
        <v>1.25</v>
      </c>
      <c r="S2913" s="102">
        <v>4.5</v>
      </c>
      <c r="T2913" s="103">
        <v>1000000</v>
      </c>
      <c r="U2913" s="103">
        <v>1230314</v>
      </c>
      <c r="V2913" s="101">
        <f t="shared" ref="V2913:V2917" si="8836">IF(U2913&gt;T2913,0,T2913-U2913)</f>
        <v>0</v>
      </c>
      <c r="W2913" s="101">
        <f t="shared" ref="W2913:W2917" si="8837">IF(U2913&gt;T2913,T2913,U2913)</f>
        <v>1000000</v>
      </c>
      <c r="X2913" s="103"/>
      <c r="Y2913" s="104">
        <f t="shared" ref="Y2913:Y2917" si="8838">X2913/U2913</f>
        <v>0</v>
      </c>
      <c r="Z2913" s="105" t="e">
        <f t="shared" ref="Z2913:Z2917" si="8839">AE2913/X2913</f>
        <v>#DIV/0!</v>
      </c>
      <c r="AA2913" s="106">
        <f t="shared" ref="AA2913:AA2917" si="8840">IF(O2913="cpv",(T2913*R2913),(T2913/1000*R2913))</f>
        <v>1250</v>
      </c>
      <c r="AB2913" s="107">
        <f t="shared" ref="AB2913:AB2917" si="8841">IF(O2913="cpv",(IF(V2913&gt;0,U2913*R2913,AA2913)),(IF(V2913&gt;0,U2913/1000*R2913,AA2913)))</f>
        <v>1250</v>
      </c>
      <c r="AC2913" s="106">
        <f t="shared" ref="AC2913:AC2917" si="8842">AB2913-AA2913</f>
        <v>0</v>
      </c>
      <c r="AD2913" s="108">
        <f t="shared" ref="AD2913:AD2917" si="8843">IF(O2913="cpv",(T2913*S2913),(T2913/1000*S2913))</f>
        <v>4500</v>
      </c>
      <c r="AE2913" s="298">
        <v>1789.0074999999999</v>
      </c>
      <c r="AF2913" s="109">
        <f t="shared" ref="AF2913:AF2917" si="8844">AE2913-AD2913</f>
        <v>-2710.9925000000003</v>
      </c>
      <c r="AG2913" s="109">
        <v>0</v>
      </c>
      <c r="AH2913" s="109">
        <f t="shared" ref="AH2913:AH2917" si="8845">AE2913-AB2913-AG2913</f>
        <v>539.00749999999994</v>
      </c>
      <c r="AI2913" s="110">
        <f t="shared" ref="AI2913:AI2917" si="8846">AH2913/AE2913</f>
        <v>0.3012885636309518</v>
      </c>
      <c r="AK2913"/>
    </row>
    <row r="2914" spans="1:37" hidden="1" x14ac:dyDescent="0.25">
      <c r="A2914" s="96" t="s">
        <v>3978</v>
      </c>
      <c r="B2914" s="97">
        <v>2016</v>
      </c>
      <c r="C2914" s="97">
        <v>12</v>
      </c>
      <c r="D2914" s="98" t="s">
        <v>2960</v>
      </c>
      <c r="E2914" s="99">
        <v>42706</v>
      </c>
      <c r="F2914" s="99">
        <v>42735</v>
      </c>
      <c r="G2914" s="100">
        <f t="shared" ca="1" si="8834"/>
        <v>0</v>
      </c>
      <c r="H2914" s="96" t="s">
        <v>74</v>
      </c>
      <c r="I2914" s="96" t="s">
        <v>408</v>
      </c>
      <c r="J2914" s="96" t="s">
        <v>3976</v>
      </c>
      <c r="K2914" s="101" t="str">
        <f t="shared" ca="1" si="8835"/>
        <v>Completed</v>
      </c>
      <c r="L2914" s="97" t="s">
        <v>64</v>
      </c>
      <c r="M2914" s="97" t="s">
        <v>58</v>
      </c>
      <c r="N2914" s="97" t="s">
        <v>78</v>
      </c>
      <c r="O2914" s="97" t="s">
        <v>60</v>
      </c>
      <c r="P2914" s="97" t="s">
        <v>79</v>
      </c>
      <c r="Q2914" s="97" t="s">
        <v>79</v>
      </c>
      <c r="R2914" s="102">
        <v>2.5</v>
      </c>
      <c r="S2914" s="102">
        <v>4.5</v>
      </c>
      <c r="T2914" s="103">
        <v>1000000</v>
      </c>
      <c r="U2914" s="103">
        <v>867561</v>
      </c>
      <c r="V2914" s="101">
        <f t="shared" si="8836"/>
        <v>132439</v>
      </c>
      <c r="W2914" s="101">
        <f t="shared" si="8837"/>
        <v>867561</v>
      </c>
      <c r="X2914" s="103">
        <v>5624</v>
      </c>
      <c r="Y2914" s="104">
        <f t="shared" si="8838"/>
        <v>6.4825412852813806E-3</v>
      </c>
      <c r="Z2914" s="105">
        <f t="shared" si="8839"/>
        <v>0.53342816500711232</v>
      </c>
      <c r="AA2914" s="106">
        <f t="shared" si="8840"/>
        <v>2500</v>
      </c>
      <c r="AB2914" s="107">
        <f t="shared" si="8841"/>
        <v>2168.9025000000001</v>
      </c>
      <c r="AC2914" s="106">
        <f t="shared" si="8842"/>
        <v>-331.09749999999985</v>
      </c>
      <c r="AD2914" s="108">
        <f t="shared" si="8843"/>
        <v>4500</v>
      </c>
      <c r="AE2914" s="298">
        <v>3000</v>
      </c>
      <c r="AF2914" s="109">
        <f t="shared" si="8844"/>
        <v>-1500</v>
      </c>
      <c r="AG2914" s="109">
        <v>0</v>
      </c>
      <c r="AH2914" s="109">
        <f t="shared" si="8845"/>
        <v>831.09749999999985</v>
      </c>
      <c r="AI2914" s="110">
        <f t="shared" si="8846"/>
        <v>0.27703249999999996</v>
      </c>
      <c r="AK2914"/>
    </row>
    <row r="2915" spans="1:37" hidden="1" x14ac:dyDescent="0.25">
      <c r="A2915" s="96" t="s">
        <v>3979</v>
      </c>
      <c r="B2915" s="97">
        <v>2016</v>
      </c>
      <c r="C2915" s="97">
        <v>12</v>
      </c>
      <c r="D2915" s="98" t="s">
        <v>2960</v>
      </c>
      <c r="E2915" s="99">
        <v>42706</v>
      </c>
      <c r="F2915" s="99">
        <v>42735</v>
      </c>
      <c r="G2915" s="100">
        <f t="shared" ca="1" si="8834"/>
        <v>0</v>
      </c>
      <c r="H2915" s="96" t="s">
        <v>74</v>
      </c>
      <c r="I2915" s="96" t="s">
        <v>408</v>
      </c>
      <c r="J2915" s="96" t="s">
        <v>3976</v>
      </c>
      <c r="K2915" s="101" t="str">
        <f t="shared" ca="1" si="8835"/>
        <v>Completed</v>
      </c>
      <c r="L2915" s="97" t="s">
        <v>2135</v>
      </c>
      <c r="M2915" s="97" t="s">
        <v>58</v>
      </c>
      <c r="N2915" s="97" t="s">
        <v>78</v>
      </c>
      <c r="O2915" s="97" t="s">
        <v>60</v>
      </c>
      <c r="P2915" s="97" t="s">
        <v>79</v>
      </c>
      <c r="Q2915" s="97" t="s">
        <v>79</v>
      </c>
      <c r="R2915" s="102">
        <v>2.5</v>
      </c>
      <c r="S2915" s="102">
        <v>4.5</v>
      </c>
      <c r="T2915" s="103">
        <v>750000</v>
      </c>
      <c r="U2915" s="103">
        <v>750000</v>
      </c>
      <c r="V2915" s="101">
        <f t="shared" si="8836"/>
        <v>0</v>
      </c>
      <c r="W2915" s="101">
        <f t="shared" si="8837"/>
        <v>750000</v>
      </c>
      <c r="X2915" s="103"/>
      <c r="Y2915" s="104">
        <f t="shared" si="8838"/>
        <v>0</v>
      </c>
      <c r="Z2915" s="105" t="e">
        <f t="shared" si="8839"/>
        <v>#DIV/0!</v>
      </c>
      <c r="AA2915" s="106">
        <f t="shared" si="8840"/>
        <v>1875</v>
      </c>
      <c r="AB2915" s="107">
        <f t="shared" si="8841"/>
        <v>1875</v>
      </c>
      <c r="AC2915" s="106">
        <f t="shared" si="8842"/>
        <v>0</v>
      </c>
      <c r="AD2915" s="108">
        <f t="shared" si="8843"/>
        <v>3375</v>
      </c>
      <c r="AE2915" s="298">
        <v>3000</v>
      </c>
      <c r="AF2915" s="109">
        <f t="shared" si="8844"/>
        <v>-375</v>
      </c>
      <c r="AG2915" s="109">
        <v>0</v>
      </c>
      <c r="AH2915" s="109">
        <f t="shared" si="8845"/>
        <v>1125</v>
      </c>
      <c r="AI2915" s="110">
        <f t="shared" si="8846"/>
        <v>0.375</v>
      </c>
      <c r="AK2915"/>
    </row>
    <row r="2916" spans="1:37" hidden="1" x14ac:dyDescent="0.25">
      <c r="A2916" s="96" t="s">
        <v>3980</v>
      </c>
      <c r="B2916" s="97">
        <v>2016</v>
      </c>
      <c r="C2916" s="97">
        <v>12</v>
      </c>
      <c r="D2916" s="98" t="s">
        <v>2960</v>
      </c>
      <c r="E2916" s="99">
        <v>42706</v>
      </c>
      <c r="F2916" s="99">
        <v>42735</v>
      </c>
      <c r="G2916" s="100">
        <f t="shared" ca="1" si="8834"/>
        <v>0</v>
      </c>
      <c r="H2916" s="96" t="s">
        <v>74</v>
      </c>
      <c r="I2916" s="96" t="s">
        <v>408</v>
      </c>
      <c r="J2916" s="96" t="s">
        <v>3976</v>
      </c>
      <c r="K2916" s="101" t="str">
        <f t="shared" ca="1" si="8835"/>
        <v>Completed</v>
      </c>
      <c r="L2916" s="97" t="s">
        <v>2120</v>
      </c>
      <c r="M2916" s="97" t="s">
        <v>58</v>
      </c>
      <c r="N2916" s="97" t="s">
        <v>78</v>
      </c>
      <c r="O2916" s="97" t="s">
        <v>60</v>
      </c>
      <c r="P2916" s="97" t="s">
        <v>79</v>
      </c>
      <c r="Q2916" s="97" t="s">
        <v>79</v>
      </c>
      <c r="R2916" s="102">
        <v>2</v>
      </c>
      <c r="S2916" s="102">
        <v>4.5</v>
      </c>
      <c r="T2916" s="103">
        <v>500000</v>
      </c>
      <c r="U2916" s="103">
        <v>501025</v>
      </c>
      <c r="V2916" s="101">
        <f t="shared" si="8836"/>
        <v>0</v>
      </c>
      <c r="W2916" s="101">
        <f t="shared" si="8837"/>
        <v>500000</v>
      </c>
      <c r="X2916" s="103">
        <v>2652</v>
      </c>
      <c r="Y2916" s="104">
        <f t="shared" si="8838"/>
        <v>5.2931490444588589E-3</v>
      </c>
      <c r="Z2916" s="105">
        <f t="shared" si="8839"/>
        <v>0.75414781297134237</v>
      </c>
      <c r="AA2916" s="106">
        <f t="shared" si="8840"/>
        <v>1000</v>
      </c>
      <c r="AB2916" s="107">
        <f t="shared" si="8841"/>
        <v>1000</v>
      </c>
      <c r="AC2916" s="106">
        <f t="shared" si="8842"/>
        <v>0</v>
      </c>
      <c r="AD2916" s="108">
        <f t="shared" si="8843"/>
        <v>2250</v>
      </c>
      <c r="AE2916" s="298">
        <v>2000</v>
      </c>
      <c r="AF2916" s="109">
        <f t="shared" si="8844"/>
        <v>-250</v>
      </c>
      <c r="AG2916" s="109">
        <v>0</v>
      </c>
      <c r="AH2916" s="109">
        <f t="shared" si="8845"/>
        <v>1000</v>
      </c>
      <c r="AI2916" s="110">
        <f t="shared" si="8846"/>
        <v>0.5</v>
      </c>
      <c r="AK2916"/>
    </row>
    <row r="2917" spans="1:37" ht="15.75" hidden="1" thickBot="1" x14ac:dyDescent="0.3">
      <c r="A2917" s="156" t="s">
        <v>3981</v>
      </c>
      <c r="B2917" s="157">
        <v>2016</v>
      </c>
      <c r="C2917" s="157">
        <v>12</v>
      </c>
      <c r="D2917" s="342" t="s">
        <v>2960</v>
      </c>
      <c r="E2917" s="159">
        <v>42706</v>
      </c>
      <c r="F2917" s="159">
        <v>42735</v>
      </c>
      <c r="G2917" s="343">
        <f t="shared" ca="1" si="8834"/>
        <v>0</v>
      </c>
      <c r="H2917" s="156" t="s">
        <v>74</v>
      </c>
      <c r="I2917" s="156" t="s">
        <v>408</v>
      </c>
      <c r="J2917" s="156" t="s">
        <v>3976</v>
      </c>
      <c r="K2917" s="344" t="str">
        <f t="shared" ca="1" si="8835"/>
        <v>Completed</v>
      </c>
      <c r="L2917" s="157" t="s">
        <v>57</v>
      </c>
      <c r="M2917" s="157" t="s">
        <v>58</v>
      </c>
      <c r="N2917" s="157" t="s">
        <v>78</v>
      </c>
      <c r="O2917" s="157" t="s">
        <v>60</v>
      </c>
      <c r="P2917" s="157" t="s">
        <v>79</v>
      </c>
      <c r="Q2917" s="157" t="s">
        <v>79</v>
      </c>
      <c r="R2917" s="158">
        <v>0.5</v>
      </c>
      <c r="S2917" s="158">
        <v>4.5</v>
      </c>
      <c r="T2917" s="345">
        <v>250000</v>
      </c>
      <c r="U2917" s="345">
        <v>250649</v>
      </c>
      <c r="V2917" s="344">
        <f t="shared" si="8836"/>
        <v>0</v>
      </c>
      <c r="W2917" s="344">
        <f t="shared" si="8837"/>
        <v>250000</v>
      </c>
      <c r="X2917" s="345">
        <v>4928</v>
      </c>
      <c r="Y2917" s="346">
        <f t="shared" si="8838"/>
        <v>1.9660960147457201E-2</v>
      </c>
      <c r="Z2917" s="347">
        <f t="shared" si="8839"/>
        <v>0.22887997159090909</v>
      </c>
      <c r="AA2917" s="348">
        <f t="shared" si="8840"/>
        <v>125</v>
      </c>
      <c r="AB2917" s="349">
        <f t="shared" si="8841"/>
        <v>125</v>
      </c>
      <c r="AC2917" s="348">
        <f t="shared" si="8842"/>
        <v>0</v>
      </c>
      <c r="AD2917" s="350">
        <f t="shared" si="8843"/>
        <v>1125</v>
      </c>
      <c r="AE2917" s="351">
        <f>IF((SUMIF($J$7:$J$1048576,J2917,$U$7:$U$1048576))&gt;(SUMIF($J$7:$J$1048576,J2917,$T$7:$T$1048576)),AD2917,(IF(O2917="cpv",(U2917*S2917),(U2917*S2917/1000))))</f>
        <v>1127.9204999999999</v>
      </c>
      <c r="AF2917" s="352">
        <f t="shared" si="8844"/>
        <v>2.9204999999999472</v>
      </c>
      <c r="AG2917" s="352">
        <v>0</v>
      </c>
      <c r="AH2917" s="352">
        <f t="shared" si="8845"/>
        <v>1002.9204999999999</v>
      </c>
      <c r="AI2917" s="487">
        <f t="shared" si="8846"/>
        <v>0.88917658647041165</v>
      </c>
      <c r="AK2917"/>
    </row>
    <row r="2918" spans="1:37" hidden="1" x14ac:dyDescent="0.25">
      <c r="A2918" s="328" t="s">
        <v>3982</v>
      </c>
      <c r="B2918" s="324">
        <v>2016</v>
      </c>
      <c r="C2918" s="324">
        <v>12</v>
      </c>
      <c r="D2918" s="325" t="s">
        <v>2960</v>
      </c>
      <c r="E2918" s="326">
        <v>42706</v>
      </c>
      <c r="F2918" s="326">
        <v>42735</v>
      </c>
      <c r="G2918" s="327">
        <f t="shared" ca="1" si="8743"/>
        <v>0</v>
      </c>
      <c r="H2918" s="328" t="s">
        <v>74</v>
      </c>
      <c r="I2918" s="328" t="s">
        <v>408</v>
      </c>
      <c r="J2918" s="328" t="s">
        <v>3984</v>
      </c>
      <c r="K2918" s="329" t="str">
        <f t="shared" ca="1" si="8744"/>
        <v>Completed</v>
      </c>
      <c r="L2918" s="324" t="s">
        <v>305</v>
      </c>
      <c r="M2918" s="324" t="s">
        <v>58</v>
      </c>
      <c r="N2918" s="324" t="s">
        <v>306</v>
      </c>
      <c r="O2918" s="324" t="s">
        <v>60</v>
      </c>
      <c r="P2918" s="324" t="s">
        <v>61</v>
      </c>
      <c r="Q2918" s="324" t="s">
        <v>62</v>
      </c>
      <c r="R2918" s="330">
        <v>2</v>
      </c>
      <c r="S2918" s="330">
        <v>6</v>
      </c>
      <c r="T2918" s="331">
        <v>540000</v>
      </c>
      <c r="U2918" s="331">
        <v>701233</v>
      </c>
      <c r="V2918" s="329">
        <f t="shared" si="8745"/>
        <v>0</v>
      </c>
      <c r="W2918" s="329">
        <f t="shared" si="8746"/>
        <v>540000</v>
      </c>
      <c r="X2918" s="331"/>
      <c r="Y2918" s="332">
        <f t="shared" si="8747"/>
        <v>0</v>
      </c>
      <c r="Z2918" s="333" t="e">
        <f t="shared" si="8748"/>
        <v>#DIV/0!</v>
      </c>
      <c r="AA2918" s="334">
        <f t="shared" si="8749"/>
        <v>1080</v>
      </c>
      <c r="AB2918" s="335">
        <f t="shared" si="8750"/>
        <v>1080</v>
      </c>
      <c r="AC2918" s="334">
        <f t="shared" si="8751"/>
        <v>0</v>
      </c>
      <c r="AD2918" s="336">
        <f t="shared" si="8752"/>
        <v>3240</v>
      </c>
      <c r="AE2918" s="337">
        <v>3000</v>
      </c>
      <c r="AF2918" s="338">
        <f t="shared" si="8753"/>
        <v>-240</v>
      </c>
      <c r="AG2918" s="338">
        <v>0</v>
      </c>
      <c r="AH2918" s="338">
        <f t="shared" si="8754"/>
        <v>1920</v>
      </c>
      <c r="AI2918" s="339">
        <f t="shared" si="8755"/>
        <v>0.64</v>
      </c>
      <c r="AK2918"/>
    </row>
    <row r="2919" spans="1:37" ht="15.75" hidden="1" thickBot="1" x14ac:dyDescent="0.3">
      <c r="A2919" s="145" t="s">
        <v>3983</v>
      </c>
      <c r="B2919" s="141">
        <v>2016</v>
      </c>
      <c r="C2919" s="141">
        <v>12</v>
      </c>
      <c r="D2919" s="142" t="s">
        <v>2960</v>
      </c>
      <c r="E2919" s="143">
        <v>42706</v>
      </c>
      <c r="F2919" s="143">
        <v>42735</v>
      </c>
      <c r="G2919" s="144">
        <f t="shared" ca="1" si="8743"/>
        <v>0</v>
      </c>
      <c r="H2919" s="145" t="s">
        <v>74</v>
      </c>
      <c r="I2919" s="145" t="s">
        <v>408</v>
      </c>
      <c r="J2919" s="145" t="s">
        <v>3985</v>
      </c>
      <c r="K2919" s="146" t="str">
        <f t="shared" ca="1" si="8744"/>
        <v>Completed</v>
      </c>
      <c r="L2919" s="141" t="s">
        <v>98</v>
      </c>
      <c r="M2919" s="141" t="s">
        <v>58</v>
      </c>
      <c r="N2919" s="141" t="s">
        <v>123</v>
      </c>
      <c r="O2919" s="141" t="s">
        <v>109</v>
      </c>
      <c r="P2919" s="141" t="s">
        <v>100</v>
      </c>
      <c r="Q2919" s="141" t="s">
        <v>101</v>
      </c>
      <c r="R2919" s="147">
        <v>4.2000000000000003E-2</v>
      </c>
      <c r="S2919" s="147">
        <v>6.5000000000000002E-2</v>
      </c>
      <c r="T2919" s="148">
        <v>154000</v>
      </c>
      <c r="U2919" s="148">
        <v>154026</v>
      </c>
      <c r="V2919" s="146">
        <f t="shared" si="8745"/>
        <v>0</v>
      </c>
      <c r="W2919" s="146">
        <f t="shared" si="8746"/>
        <v>154000</v>
      </c>
      <c r="X2919" s="148"/>
      <c r="Y2919" s="149">
        <f t="shared" si="8747"/>
        <v>0</v>
      </c>
      <c r="Z2919" s="150" t="e">
        <f t="shared" si="8748"/>
        <v>#DIV/0!</v>
      </c>
      <c r="AA2919" s="151">
        <f t="shared" si="8749"/>
        <v>6468</v>
      </c>
      <c r="AB2919" s="152">
        <f t="shared" si="8750"/>
        <v>6468</v>
      </c>
      <c r="AC2919" s="151">
        <f t="shared" si="8751"/>
        <v>0</v>
      </c>
      <c r="AD2919" s="153">
        <f t="shared" si="8752"/>
        <v>10010</v>
      </c>
      <c r="AE2919" s="295">
        <v>9999.99</v>
      </c>
      <c r="AF2919" s="154">
        <f t="shared" si="8753"/>
        <v>-10.010000000000218</v>
      </c>
      <c r="AG2919" s="154">
        <v>0</v>
      </c>
      <c r="AH2919" s="154">
        <f t="shared" si="8754"/>
        <v>3531.99</v>
      </c>
      <c r="AI2919" s="155">
        <f t="shared" si="8755"/>
        <v>0.35319935319935319</v>
      </c>
      <c r="AK2919"/>
    </row>
    <row r="2920" spans="1:37" hidden="1" x14ac:dyDescent="0.25">
      <c r="A2920" s="96" t="s">
        <v>3986</v>
      </c>
      <c r="B2920" s="97">
        <v>2016</v>
      </c>
      <c r="C2920" s="97">
        <v>12</v>
      </c>
      <c r="D2920" s="98" t="s">
        <v>2960</v>
      </c>
      <c r="E2920" s="99">
        <v>42706</v>
      </c>
      <c r="F2920" s="99">
        <v>42731</v>
      </c>
      <c r="G2920" s="100">
        <f t="shared" ca="1" si="8743"/>
        <v>0</v>
      </c>
      <c r="H2920" s="96" t="s">
        <v>84</v>
      </c>
      <c r="I2920" s="96" t="s">
        <v>170</v>
      </c>
      <c r="J2920" s="96" t="s">
        <v>3987</v>
      </c>
      <c r="K2920" s="101" t="str">
        <f t="shared" ca="1" si="8744"/>
        <v>Completed</v>
      </c>
      <c r="L2920" s="97" t="s">
        <v>57</v>
      </c>
      <c r="M2920" s="97" t="s">
        <v>58</v>
      </c>
      <c r="N2920" s="97" t="s">
        <v>286</v>
      </c>
      <c r="O2920" s="97" t="s">
        <v>60</v>
      </c>
      <c r="P2920" s="97" t="s">
        <v>61</v>
      </c>
      <c r="Q2920" s="97" t="s">
        <v>62</v>
      </c>
      <c r="R2920" s="102">
        <v>0.5</v>
      </c>
      <c r="S2920" s="102">
        <v>2.5</v>
      </c>
      <c r="T2920" s="103">
        <v>1100000</v>
      </c>
      <c r="U2920" s="103">
        <v>1102265</v>
      </c>
      <c r="V2920" s="101">
        <f t="shared" si="8745"/>
        <v>0</v>
      </c>
      <c r="W2920" s="101">
        <f t="shared" si="8746"/>
        <v>1100000</v>
      </c>
      <c r="X2920" s="103">
        <v>264</v>
      </c>
      <c r="Y2920" s="104">
        <f t="shared" si="8747"/>
        <v>2.3950683365615348E-4</v>
      </c>
      <c r="Z2920" s="105">
        <f t="shared" si="8748"/>
        <v>7.1022727272727275</v>
      </c>
      <c r="AA2920" s="106">
        <f t="shared" si="8749"/>
        <v>550</v>
      </c>
      <c r="AB2920" s="107">
        <f t="shared" si="8750"/>
        <v>550</v>
      </c>
      <c r="AC2920" s="106">
        <f t="shared" si="8751"/>
        <v>0</v>
      </c>
      <c r="AD2920" s="108">
        <f t="shared" si="8752"/>
        <v>2750</v>
      </c>
      <c r="AE2920" s="298">
        <v>1875</v>
      </c>
      <c r="AF2920" s="109">
        <f t="shared" si="8753"/>
        <v>-875</v>
      </c>
      <c r="AG2920" s="109">
        <v>0</v>
      </c>
      <c r="AH2920" s="109">
        <f t="shared" si="8754"/>
        <v>1325</v>
      </c>
      <c r="AI2920" s="110">
        <f t="shared" si="8755"/>
        <v>0.70666666666666667</v>
      </c>
      <c r="AK2920"/>
    </row>
    <row r="2921" spans="1:37" hidden="1" x14ac:dyDescent="0.25">
      <c r="A2921" s="96" t="s">
        <v>3988</v>
      </c>
      <c r="B2921" s="97">
        <v>2016</v>
      </c>
      <c r="C2921" s="97">
        <v>12</v>
      </c>
      <c r="D2921" s="98" t="s">
        <v>2960</v>
      </c>
      <c r="E2921" s="99">
        <v>42706</v>
      </c>
      <c r="F2921" s="99">
        <v>42731</v>
      </c>
      <c r="G2921" s="100">
        <f t="shared" ref="G2921:G2924" ca="1" si="8847">IF($N$1&gt;F2921,0,(F2921-$N$1))</f>
        <v>0</v>
      </c>
      <c r="H2921" s="96" t="s">
        <v>84</v>
      </c>
      <c r="I2921" s="96" t="s">
        <v>170</v>
      </c>
      <c r="J2921" s="96" t="s">
        <v>3987</v>
      </c>
      <c r="K2921" s="101" t="str">
        <f t="shared" ref="K2921:K2924" ca="1" si="8848">IF(F2921=0,$L$3,(IF(G2921=0,$L$1,$L$2)))</f>
        <v>Completed</v>
      </c>
      <c r="L2921" s="97" t="s">
        <v>1773</v>
      </c>
      <c r="M2921" s="97" t="s">
        <v>58</v>
      </c>
      <c r="N2921" s="97" t="s">
        <v>286</v>
      </c>
      <c r="O2921" s="97" t="s">
        <v>60</v>
      </c>
      <c r="P2921" s="97" t="s">
        <v>61</v>
      </c>
      <c r="Q2921" s="97" t="s">
        <v>62</v>
      </c>
      <c r="R2921" s="102">
        <v>0.35</v>
      </c>
      <c r="S2921" s="102">
        <v>2.5</v>
      </c>
      <c r="T2921" s="103">
        <v>750000</v>
      </c>
      <c r="U2921" s="103">
        <v>750444</v>
      </c>
      <c r="V2921" s="101">
        <f t="shared" ref="V2921:V2924" si="8849">IF(U2921&gt;T2921,0,T2921-U2921)</f>
        <v>0</v>
      </c>
      <c r="W2921" s="101">
        <f t="shared" ref="W2921:W2924" si="8850">IF(U2921&gt;T2921,T2921,U2921)</f>
        <v>750000</v>
      </c>
      <c r="X2921" s="103">
        <v>1474</v>
      </c>
      <c r="Y2921" s="104">
        <f t="shared" ref="Y2921:Y2924" si="8851">X2921/U2921</f>
        <v>1.9641705443710655E-3</v>
      </c>
      <c r="Z2921" s="105">
        <f t="shared" ref="Z2921:Z2924" si="8852">AE2921/X2921</f>
        <v>1.2720488466757123</v>
      </c>
      <c r="AA2921" s="106">
        <f t="shared" ref="AA2921:AA2924" si="8853">IF(O2921="cpv",(T2921*R2921),(T2921/1000*R2921))</f>
        <v>262.5</v>
      </c>
      <c r="AB2921" s="107">
        <f t="shared" ref="AB2921:AB2924" si="8854">IF(O2921="cpv",(IF(V2921&gt;0,U2921*R2921,AA2921)),(IF(V2921&gt;0,U2921/1000*R2921,AA2921)))</f>
        <v>262.5</v>
      </c>
      <c r="AC2921" s="106">
        <f t="shared" ref="AC2921:AC2924" si="8855">AB2921-AA2921</f>
        <v>0</v>
      </c>
      <c r="AD2921" s="108">
        <f t="shared" ref="AD2921:AD2924" si="8856">IF(O2921="cpv",(T2921*S2921),(T2921/1000*S2921))</f>
        <v>1875</v>
      </c>
      <c r="AE2921" s="298">
        <f>IF((SUMIF($J$7:$J$1048576,J2921,$U$7:$U$1048576))&gt;(SUMIF($J$7:$J$1048576,J2921,$T$7:$T$1048576)),AD2921,(IF(O2921="cpv",(U2921*S2921),(U2921*S2921/1000))))</f>
        <v>1875</v>
      </c>
      <c r="AF2921" s="109">
        <f t="shared" ref="AF2921:AF2924" si="8857">AE2921-AD2921</f>
        <v>0</v>
      </c>
      <c r="AG2921" s="109">
        <v>0</v>
      </c>
      <c r="AH2921" s="109">
        <f t="shared" ref="AH2921:AH2924" si="8858">AE2921-AB2921-AG2921</f>
        <v>1612.5</v>
      </c>
      <c r="AI2921" s="110">
        <f t="shared" ref="AI2921:AI2924" si="8859">AH2921/AE2921</f>
        <v>0.86</v>
      </c>
      <c r="AK2921"/>
    </row>
    <row r="2922" spans="1:37" hidden="1" x14ac:dyDescent="0.25">
      <c r="A2922" s="328" t="s">
        <v>3989</v>
      </c>
      <c r="B2922" s="324">
        <v>2016</v>
      </c>
      <c r="C2922" s="324">
        <v>12</v>
      </c>
      <c r="D2922" s="325" t="s">
        <v>2960</v>
      </c>
      <c r="E2922" s="326">
        <v>42706</v>
      </c>
      <c r="F2922" s="326">
        <v>42731</v>
      </c>
      <c r="G2922" s="327">
        <f t="shared" ca="1" si="8847"/>
        <v>0</v>
      </c>
      <c r="H2922" s="328" t="s">
        <v>84</v>
      </c>
      <c r="I2922" s="328" t="s">
        <v>170</v>
      </c>
      <c r="J2922" s="328" t="s">
        <v>3987</v>
      </c>
      <c r="K2922" s="329" t="str">
        <f t="shared" ca="1" si="8848"/>
        <v>Completed</v>
      </c>
      <c r="L2922" s="324" t="s">
        <v>82</v>
      </c>
      <c r="M2922" s="324" t="s">
        <v>58</v>
      </c>
      <c r="N2922" s="324" t="s">
        <v>286</v>
      </c>
      <c r="O2922" s="324" t="s">
        <v>60</v>
      </c>
      <c r="P2922" s="324" t="s">
        <v>79</v>
      </c>
      <c r="Q2922" s="324" t="s">
        <v>79</v>
      </c>
      <c r="R2922" s="330">
        <v>0.5</v>
      </c>
      <c r="S2922" s="330">
        <v>2.5</v>
      </c>
      <c r="T2922" s="331">
        <v>500000</v>
      </c>
      <c r="U2922" s="331">
        <v>500003</v>
      </c>
      <c r="V2922" s="329">
        <f t="shared" si="8849"/>
        <v>0</v>
      </c>
      <c r="W2922" s="329">
        <f t="shared" si="8850"/>
        <v>500000</v>
      </c>
      <c r="X2922" s="331"/>
      <c r="Y2922" s="332">
        <f t="shared" si="8851"/>
        <v>0</v>
      </c>
      <c r="Z2922" s="333" t="e">
        <f t="shared" si="8852"/>
        <v>#DIV/0!</v>
      </c>
      <c r="AA2922" s="334">
        <f t="shared" si="8853"/>
        <v>250</v>
      </c>
      <c r="AB2922" s="335">
        <f t="shared" si="8854"/>
        <v>250</v>
      </c>
      <c r="AC2922" s="334">
        <f t="shared" si="8855"/>
        <v>0</v>
      </c>
      <c r="AD2922" s="336">
        <f t="shared" si="8856"/>
        <v>1250</v>
      </c>
      <c r="AE2922" s="337">
        <f>IF((SUMIF($J$7:$J$1048576,J2922,$U$7:$U$1048576))&gt;(SUMIF($J$7:$J$1048576,J2922,$T$7:$T$1048576)),AD2922,(IF(O2922="cpv",(U2922*S2922),(U2922*S2922/1000))))</f>
        <v>1250</v>
      </c>
      <c r="AF2922" s="338">
        <f t="shared" si="8857"/>
        <v>0</v>
      </c>
      <c r="AG2922" s="338">
        <v>0</v>
      </c>
      <c r="AH2922" s="338">
        <f t="shared" si="8858"/>
        <v>1000</v>
      </c>
      <c r="AI2922" s="339">
        <f t="shared" si="8859"/>
        <v>0.8</v>
      </c>
      <c r="AK2922"/>
    </row>
    <row r="2923" spans="1:37" hidden="1" x14ac:dyDescent="0.25">
      <c r="A2923" s="115" t="s">
        <v>3990</v>
      </c>
      <c r="B2923" s="111">
        <v>2016</v>
      </c>
      <c r="C2923" s="111">
        <v>12</v>
      </c>
      <c r="D2923" s="112" t="s">
        <v>2960</v>
      </c>
      <c r="E2923" s="113">
        <v>42706</v>
      </c>
      <c r="F2923" s="113">
        <v>42731</v>
      </c>
      <c r="G2923" s="114">
        <f t="shared" ca="1" si="8847"/>
        <v>0</v>
      </c>
      <c r="H2923" s="115" t="s">
        <v>84</v>
      </c>
      <c r="I2923" s="568" t="s">
        <v>170</v>
      </c>
      <c r="J2923" s="359" t="s">
        <v>3992</v>
      </c>
      <c r="K2923" s="116" t="str">
        <f t="shared" ca="1" si="8848"/>
        <v>Completed</v>
      </c>
      <c r="L2923" s="730" t="s">
        <v>2386</v>
      </c>
      <c r="M2923" s="742" t="s">
        <v>58</v>
      </c>
      <c r="N2923" s="111" t="s">
        <v>59</v>
      </c>
      <c r="O2923" s="111" t="s">
        <v>60</v>
      </c>
      <c r="P2923" s="111" t="s">
        <v>61</v>
      </c>
      <c r="Q2923" s="111" t="s">
        <v>62</v>
      </c>
      <c r="R2923" s="117">
        <v>0.3</v>
      </c>
      <c r="S2923" s="117">
        <v>2</v>
      </c>
      <c r="T2923" s="118">
        <v>1500000</v>
      </c>
      <c r="U2923" s="118">
        <v>1650132</v>
      </c>
      <c r="V2923" s="116">
        <f t="shared" si="8849"/>
        <v>0</v>
      </c>
      <c r="W2923" s="116">
        <f t="shared" si="8850"/>
        <v>1500000</v>
      </c>
      <c r="X2923" s="118"/>
      <c r="Y2923" s="119">
        <f t="shared" si="8851"/>
        <v>0</v>
      </c>
      <c r="Z2923" s="120" t="e">
        <f t="shared" si="8852"/>
        <v>#DIV/0!</v>
      </c>
      <c r="AA2923" s="740">
        <f t="shared" si="8853"/>
        <v>450</v>
      </c>
      <c r="AB2923" s="186">
        <f t="shared" si="8854"/>
        <v>450</v>
      </c>
      <c r="AC2923" s="744">
        <f t="shared" si="8855"/>
        <v>0</v>
      </c>
      <c r="AD2923" s="748">
        <f t="shared" si="8856"/>
        <v>3000</v>
      </c>
      <c r="AE2923" s="749">
        <v>2000</v>
      </c>
      <c r="AF2923" s="746">
        <f t="shared" si="8857"/>
        <v>-1000</v>
      </c>
      <c r="AG2923" s="124">
        <v>0</v>
      </c>
      <c r="AH2923" s="124">
        <f t="shared" si="8858"/>
        <v>1550</v>
      </c>
      <c r="AI2923" s="125">
        <f t="shared" si="8859"/>
        <v>0.77500000000000002</v>
      </c>
      <c r="AK2923"/>
    </row>
    <row r="2924" spans="1:37" ht="15.75" hidden="1" thickBot="1" x14ac:dyDescent="0.3">
      <c r="A2924" s="96" t="s">
        <v>3991</v>
      </c>
      <c r="B2924" s="97">
        <v>2016</v>
      </c>
      <c r="C2924" s="97">
        <v>12</v>
      </c>
      <c r="D2924" s="98" t="s">
        <v>2960</v>
      </c>
      <c r="E2924" s="99">
        <v>42706</v>
      </c>
      <c r="F2924" s="99">
        <v>42731</v>
      </c>
      <c r="G2924" s="100">
        <f t="shared" ca="1" si="8847"/>
        <v>0</v>
      </c>
      <c r="H2924" s="96" t="s">
        <v>84</v>
      </c>
      <c r="I2924" s="569" t="s">
        <v>170</v>
      </c>
      <c r="J2924" s="360" t="s">
        <v>3992</v>
      </c>
      <c r="K2924" s="344" t="str">
        <f t="shared" ca="1" si="8848"/>
        <v>Completed</v>
      </c>
      <c r="L2924" s="734" t="s">
        <v>82</v>
      </c>
      <c r="M2924" s="743" t="s">
        <v>58</v>
      </c>
      <c r="N2924" s="97" t="s">
        <v>59</v>
      </c>
      <c r="O2924" s="97" t="s">
        <v>60</v>
      </c>
      <c r="P2924" s="97" t="s">
        <v>79</v>
      </c>
      <c r="Q2924" s="97" t="s">
        <v>79</v>
      </c>
      <c r="R2924" s="102">
        <v>0.5</v>
      </c>
      <c r="S2924" s="102">
        <v>2</v>
      </c>
      <c r="T2924" s="103">
        <v>500000</v>
      </c>
      <c r="U2924" s="103">
        <v>500003</v>
      </c>
      <c r="V2924" s="101">
        <f t="shared" si="8849"/>
        <v>0</v>
      </c>
      <c r="W2924" s="101">
        <f t="shared" si="8850"/>
        <v>500000</v>
      </c>
      <c r="X2924" s="103"/>
      <c r="Y2924" s="104">
        <f t="shared" si="8851"/>
        <v>0</v>
      </c>
      <c r="Z2924" s="105" t="e">
        <f t="shared" si="8852"/>
        <v>#DIV/0!</v>
      </c>
      <c r="AA2924" s="741">
        <f t="shared" si="8853"/>
        <v>250</v>
      </c>
      <c r="AB2924" s="267">
        <f t="shared" si="8854"/>
        <v>250</v>
      </c>
      <c r="AC2924" s="745">
        <f t="shared" si="8855"/>
        <v>0</v>
      </c>
      <c r="AD2924" s="750">
        <f t="shared" si="8856"/>
        <v>1000</v>
      </c>
      <c r="AE2924" s="751">
        <f>IF((SUMIF($J$7:$J$1048576,J2924,$U$7:$U$1048576))&gt;(SUMIF($J$7:$J$1048576,J2924,$T$7:$T$1048576)),AD2924,(IF(O2924="cpv",(U2924*S2924),(U2924*S2924/1000))))</f>
        <v>1000</v>
      </c>
      <c r="AF2924" s="747">
        <f t="shared" si="8857"/>
        <v>0</v>
      </c>
      <c r="AG2924" s="109">
        <v>0</v>
      </c>
      <c r="AH2924" s="109">
        <f t="shared" si="8858"/>
        <v>750</v>
      </c>
      <c r="AI2924" s="110">
        <f t="shared" si="8859"/>
        <v>0.75</v>
      </c>
      <c r="AK2924"/>
    </row>
    <row r="2925" spans="1:37" hidden="1" x14ac:dyDescent="0.25">
      <c r="A2925" s="96" t="s">
        <v>3993</v>
      </c>
      <c r="B2925" s="97">
        <v>2016</v>
      </c>
      <c r="C2925" s="97">
        <v>12</v>
      </c>
      <c r="D2925" s="98" t="s">
        <v>2960</v>
      </c>
      <c r="E2925" s="99">
        <v>42706</v>
      </c>
      <c r="F2925" s="99">
        <v>42735</v>
      </c>
      <c r="G2925" s="100">
        <f t="shared" ca="1" si="8743"/>
        <v>0</v>
      </c>
      <c r="H2925" s="96" t="s">
        <v>54</v>
      </c>
      <c r="I2925" s="96" t="s">
        <v>3995</v>
      </c>
      <c r="J2925" s="96" t="s">
        <v>3994</v>
      </c>
      <c r="K2925" s="101" t="str">
        <f t="shared" ca="1" si="8744"/>
        <v>Completed</v>
      </c>
      <c r="L2925" s="97" t="s">
        <v>57</v>
      </c>
      <c r="M2925" s="97" t="s">
        <v>58</v>
      </c>
      <c r="N2925" s="97" t="s">
        <v>59</v>
      </c>
      <c r="O2925" s="97" t="s">
        <v>60</v>
      </c>
      <c r="P2925" s="97" t="s">
        <v>61</v>
      </c>
      <c r="Q2925" s="97" t="s">
        <v>62</v>
      </c>
      <c r="R2925" s="102">
        <v>0.5</v>
      </c>
      <c r="S2925" s="102">
        <v>2</v>
      </c>
      <c r="T2925" s="103">
        <v>600000</v>
      </c>
      <c r="U2925" s="103">
        <v>544905</v>
      </c>
      <c r="V2925" s="101">
        <f t="shared" si="8745"/>
        <v>55095</v>
      </c>
      <c r="W2925" s="101">
        <f t="shared" si="8746"/>
        <v>544905</v>
      </c>
      <c r="X2925" s="103">
        <v>908</v>
      </c>
      <c r="Y2925" s="104">
        <f t="shared" si="8747"/>
        <v>1.6663455097677576E-3</v>
      </c>
      <c r="Z2925" s="105">
        <f t="shared" si="8748"/>
        <v>1.2002312775330395</v>
      </c>
      <c r="AA2925" s="106">
        <f t="shared" si="8749"/>
        <v>300</v>
      </c>
      <c r="AB2925" s="107">
        <f t="shared" si="8750"/>
        <v>272.45249999999999</v>
      </c>
      <c r="AC2925" s="106">
        <f t="shared" si="8751"/>
        <v>-27.547500000000014</v>
      </c>
      <c r="AD2925" s="108">
        <f t="shared" si="8752"/>
        <v>1200</v>
      </c>
      <c r="AE2925" s="298">
        <f>IF((SUMIF($J$7:$J$1048576,J2925,$U$7:$U$1048576))&gt;(SUMIF($J$7:$J$1048576,J2925,$T$7:$T$1048576)),AD2925,(IF(O2925="cpv",(U2925*S2925),(U2925*S2925/1000))))</f>
        <v>1089.81</v>
      </c>
      <c r="AF2925" s="109">
        <f t="shared" si="8753"/>
        <v>-110.19000000000005</v>
      </c>
      <c r="AG2925" s="109">
        <v>0</v>
      </c>
      <c r="AH2925" s="109">
        <f t="shared" si="8754"/>
        <v>817.35749999999996</v>
      </c>
      <c r="AI2925" s="110">
        <f t="shared" si="8755"/>
        <v>0.75</v>
      </c>
      <c r="AK2925"/>
    </row>
    <row r="2926" spans="1:37" hidden="1" x14ac:dyDescent="0.25">
      <c r="A2926" s="96" t="s">
        <v>3996</v>
      </c>
      <c r="B2926" s="97">
        <v>2016</v>
      </c>
      <c r="C2926" s="97">
        <v>12</v>
      </c>
      <c r="D2926" s="98" t="s">
        <v>2960</v>
      </c>
      <c r="E2926" s="99">
        <v>42706</v>
      </c>
      <c r="F2926" s="99">
        <v>42735</v>
      </c>
      <c r="G2926" s="100">
        <f t="shared" ref="G2926:G2928" ca="1" si="8860">IF($N$1&gt;F2926,0,(F2926-$N$1))</f>
        <v>0</v>
      </c>
      <c r="H2926" s="96" t="s">
        <v>54</v>
      </c>
      <c r="I2926" s="96" t="s">
        <v>3995</v>
      </c>
      <c r="J2926" s="96" t="s">
        <v>3994</v>
      </c>
      <c r="K2926" s="101" t="str">
        <f t="shared" ref="K2926:K2928" ca="1" si="8861">IF(F2926=0,$L$3,(IF(G2926=0,$L$1,$L$2)))</f>
        <v>Completed</v>
      </c>
      <c r="L2926" s="97" t="s">
        <v>2120</v>
      </c>
      <c r="M2926" s="97" t="s">
        <v>58</v>
      </c>
      <c r="N2926" s="97" t="s">
        <v>59</v>
      </c>
      <c r="O2926" s="97" t="s">
        <v>60</v>
      </c>
      <c r="P2926" s="97" t="s">
        <v>61</v>
      </c>
      <c r="Q2926" s="97" t="s">
        <v>62</v>
      </c>
      <c r="R2926" s="102">
        <v>0.25</v>
      </c>
      <c r="S2926" s="102">
        <v>2</v>
      </c>
      <c r="T2926" s="103">
        <v>350000</v>
      </c>
      <c r="U2926" s="103">
        <v>0</v>
      </c>
      <c r="V2926" s="101">
        <f t="shared" ref="V2926:V2928" si="8862">IF(U2926&gt;T2926,0,T2926-U2926)</f>
        <v>350000</v>
      </c>
      <c r="W2926" s="101">
        <f t="shared" ref="W2926:W2928" si="8863">IF(U2926&gt;T2926,T2926,U2926)</f>
        <v>0</v>
      </c>
      <c r="X2926" s="103">
        <v>0</v>
      </c>
      <c r="Y2926" s="104" t="e">
        <f t="shared" ref="Y2926:Y2928" si="8864">X2926/U2926</f>
        <v>#DIV/0!</v>
      </c>
      <c r="Z2926" s="105" t="e">
        <f t="shared" ref="Z2926:Z2928" si="8865">AE2926/X2926</f>
        <v>#DIV/0!</v>
      </c>
      <c r="AA2926" s="106">
        <f t="shared" ref="AA2926:AA2927" si="8866">IF(O2926="cpv",(T2926*R2926),(T2926/1000*R2926))</f>
        <v>87.5</v>
      </c>
      <c r="AB2926" s="107">
        <f t="shared" ref="AB2926:AB2928" si="8867">IF(O2926="cpv",(IF(V2926&gt;0,U2926*R2926,AA2926)),(IF(V2926&gt;0,U2926/1000*R2926,AA2926)))</f>
        <v>0</v>
      </c>
      <c r="AC2926" s="106">
        <f t="shared" ref="AC2926:AC2928" si="8868">AB2926-AA2926</f>
        <v>-87.5</v>
      </c>
      <c r="AD2926" s="108">
        <f t="shared" ref="AD2926:AD2928" si="8869">IF(O2926="cpv",(T2926*S2926),(T2926/1000*S2926))</f>
        <v>700</v>
      </c>
      <c r="AE2926" s="298">
        <f>IF((SUMIF($J$7:$J$1048576,J2926,$U$7:$U$1048576))&gt;(SUMIF($J$7:$J$1048576,J2926,$T$7:$T$1048576)),AD2926,(IF(O2926="cpv",(U2926*S2926),(U2926*S2926/1000))))</f>
        <v>0</v>
      </c>
      <c r="AF2926" s="109">
        <f t="shared" ref="AF2926:AF2928" si="8870">AE2926-AD2926</f>
        <v>-700</v>
      </c>
      <c r="AG2926" s="109">
        <v>0</v>
      </c>
      <c r="AH2926" s="109">
        <f t="shared" ref="AH2926:AH2928" si="8871">AE2926-AB2926-AG2926</f>
        <v>0</v>
      </c>
      <c r="AI2926" s="110" t="e">
        <f t="shared" ref="AI2926:AI2928" si="8872">AH2926/AE2926</f>
        <v>#DIV/0!</v>
      </c>
      <c r="AK2926"/>
    </row>
    <row r="2927" spans="1:37" hidden="1" x14ac:dyDescent="0.25">
      <c r="A2927" s="96" t="s">
        <v>3997</v>
      </c>
      <c r="B2927" s="97">
        <v>2016</v>
      </c>
      <c r="C2927" s="97">
        <v>12</v>
      </c>
      <c r="D2927" s="98" t="s">
        <v>2960</v>
      </c>
      <c r="E2927" s="99">
        <v>42706</v>
      </c>
      <c r="F2927" s="99">
        <v>42735</v>
      </c>
      <c r="G2927" s="100">
        <f t="shared" ca="1" si="8860"/>
        <v>0</v>
      </c>
      <c r="H2927" s="96" t="s">
        <v>54</v>
      </c>
      <c r="I2927" s="96" t="s">
        <v>3995</v>
      </c>
      <c r="J2927" s="96" t="s">
        <v>3994</v>
      </c>
      <c r="K2927" s="101" t="str">
        <f t="shared" ca="1" si="8861"/>
        <v>Completed</v>
      </c>
      <c r="L2927" s="97" t="s">
        <v>64</v>
      </c>
      <c r="M2927" s="97" t="s">
        <v>58</v>
      </c>
      <c r="N2927" s="97" t="s">
        <v>59</v>
      </c>
      <c r="O2927" s="97" t="s">
        <v>60</v>
      </c>
      <c r="P2927" s="97" t="s">
        <v>61</v>
      </c>
      <c r="Q2927" s="97" t="s">
        <v>62</v>
      </c>
      <c r="R2927" s="102">
        <v>0.2</v>
      </c>
      <c r="S2927" s="102">
        <v>2</v>
      </c>
      <c r="T2927" s="103">
        <v>350000</v>
      </c>
      <c r="U2927" s="103">
        <v>174091</v>
      </c>
      <c r="V2927" s="101">
        <f t="shared" si="8862"/>
        <v>175909</v>
      </c>
      <c r="W2927" s="101">
        <f t="shared" si="8863"/>
        <v>174091</v>
      </c>
      <c r="X2927" s="103">
        <v>47</v>
      </c>
      <c r="Y2927" s="104">
        <f t="shared" si="8864"/>
        <v>2.6997374936096641E-4</v>
      </c>
      <c r="Z2927" s="105">
        <f t="shared" si="8865"/>
        <v>8.7274468085106403</v>
      </c>
      <c r="AA2927" s="106">
        <f t="shared" si="8866"/>
        <v>70</v>
      </c>
      <c r="AB2927" s="107">
        <f t="shared" si="8867"/>
        <v>34.818200000000004</v>
      </c>
      <c r="AC2927" s="106">
        <f t="shared" si="8868"/>
        <v>-35.181799999999996</v>
      </c>
      <c r="AD2927" s="108">
        <f t="shared" si="8869"/>
        <v>700</v>
      </c>
      <c r="AE2927" s="298">
        <v>410.19000000000005</v>
      </c>
      <c r="AF2927" s="109">
        <f t="shared" si="8870"/>
        <v>-289.80999999999995</v>
      </c>
      <c r="AG2927" s="109">
        <v>0</v>
      </c>
      <c r="AH2927" s="109">
        <f t="shared" si="8871"/>
        <v>375.37180000000006</v>
      </c>
      <c r="AI2927" s="110">
        <f t="shared" si="8872"/>
        <v>0.9151168970477096</v>
      </c>
      <c r="AK2927"/>
    </row>
    <row r="2928" spans="1:37" hidden="1" x14ac:dyDescent="0.25">
      <c r="A2928" s="328" t="s">
        <v>3998</v>
      </c>
      <c r="B2928" s="324">
        <v>2016</v>
      </c>
      <c r="C2928" s="324">
        <v>12</v>
      </c>
      <c r="D2928" s="325" t="s">
        <v>2960</v>
      </c>
      <c r="E2928" s="326">
        <v>42706</v>
      </c>
      <c r="F2928" s="326">
        <v>42735</v>
      </c>
      <c r="G2928" s="327">
        <f t="shared" ca="1" si="8860"/>
        <v>0</v>
      </c>
      <c r="H2928" s="328" t="s">
        <v>54</v>
      </c>
      <c r="I2928" s="328" t="s">
        <v>3995</v>
      </c>
      <c r="J2928" s="328" t="s">
        <v>3994</v>
      </c>
      <c r="K2928" s="329" t="str">
        <f t="shared" ca="1" si="8861"/>
        <v>Completed</v>
      </c>
      <c r="L2928" s="324" t="s">
        <v>155</v>
      </c>
      <c r="M2928" s="324" t="s">
        <v>58</v>
      </c>
      <c r="N2928" s="324" t="s">
        <v>59</v>
      </c>
      <c r="O2928" s="324" t="s">
        <v>42</v>
      </c>
      <c r="P2928" s="324" t="s">
        <v>61</v>
      </c>
      <c r="Q2928" s="324" t="s">
        <v>62</v>
      </c>
      <c r="R2928" s="330">
        <v>0.3</v>
      </c>
      <c r="S2928" s="330">
        <v>2</v>
      </c>
      <c r="T2928" s="331">
        <v>3000</v>
      </c>
      <c r="U2928" s="331">
        <v>0</v>
      </c>
      <c r="V2928" s="329">
        <f t="shared" si="8862"/>
        <v>3000</v>
      </c>
      <c r="W2928" s="329">
        <f t="shared" si="8863"/>
        <v>0</v>
      </c>
      <c r="X2928" s="331"/>
      <c r="Y2928" s="332" t="e">
        <f t="shared" si="8864"/>
        <v>#DIV/0!</v>
      </c>
      <c r="Z2928" s="333" t="e">
        <f t="shared" si="8865"/>
        <v>#DIV/0!</v>
      </c>
      <c r="AA2928" s="334">
        <f>IF(O2928="cpv",(T2928*R2928),(T2928/1000*R2928))*1000</f>
        <v>899.99999999999989</v>
      </c>
      <c r="AB2928" s="335">
        <f t="shared" si="8867"/>
        <v>0</v>
      </c>
      <c r="AC2928" s="334">
        <f t="shared" si="8868"/>
        <v>-899.99999999999989</v>
      </c>
      <c r="AD2928" s="336">
        <f t="shared" si="8869"/>
        <v>6</v>
      </c>
      <c r="AE2928" s="337">
        <f>IF((SUMIF($J$7:$J$1048576,J2928,$U$7:$U$1048576))&gt;(SUMIF($J$7:$J$1048576,J2928,$T$7:$T$1048576)),AD2928,(IF(O2928="cpv",(U2928*S2928),(U2928*S2928/1000))))</f>
        <v>0</v>
      </c>
      <c r="AF2928" s="338">
        <f t="shared" si="8870"/>
        <v>-6</v>
      </c>
      <c r="AG2928" s="338">
        <v>0</v>
      </c>
      <c r="AH2928" s="338">
        <f t="shared" si="8871"/>
        <v>0</v>
      </c>
      <c r="AI2928" s="339" t="e">
        <f t="shared" si="8872"/>
        <v>#DIV/0!</v>
      </c>
      <c r="AK2928"/>
    </row>
    <row r="2929" spans="1:37" hidden="1" x14ac:dyDescent="0.25">
      <c r="A2929" s="115" t="s">
        <v>3999</v>
      </c>
      <c r="B2929" s="111">
        <v>2016</v>
      </c>
      <c r="C2929" s="111">
        <v>12</v>
      </c>
      <c r="D2929" s="112" t="s">
        <v>2960</v>
      </c>
      <c r="E2929" s="113">
        <v>42706</v>
      </c>
      <c r="F2929" s="113">
        <v>42735</v>
      </c>
      <c r="G2929" s="114">
        <f t="shared" ca="1" si="8743"/>
        <v>0</v>
      </c>
      <c r="H2929" s="115" t="s">
        <v>54</v>
      </c>
      <c r="I2929" s="115" t="s">
        <v>3995</v>
      </c>
      <c r="J2929" s="115" t="s">
        <v>4000</v>
      </c>
      <c r="K2929" s="116" t="str">
        <f t="shared" ca="1" si="8744"/>
        <v>Completed</v>
      </c>
      <c r="L2929" s="111" t="s">
        <v>82</v>
      </c>
      <c r="M2929" s="111" t="s">
        <v>58</v>
      </c>
      <c r="N2929" s="111" t="s">
        <v>78</v>
      </c>
      <c r="O2929" s="111" t="s">
        <v>60</v>
      </c>
      <c r="P2929" s="111" t="s">
        <v>79</v>
      </c>
      <c r="Q2929" s="111" t="s">
        <v>79</v>
      </c>
      <c r="R2929" s="117">
        <v>0.5</v>
      </c>
      <c r="S2929" s="117">
        <v>4.5</v>
      </c>
      <c r="T2929" s="118">
        <v>200000</v>
      </c>
      <c r="U2929" s="118">
        <v>200003</v>
      </c>
      <c r="V2929" s="116">
        <f t="shared" si="8745"/>
        <v>0</v>
      </c>
      <c r="W2929" s="116">
        <f t="shared" si="8746"/>
        <v>200000</v>
      </c>
      <c r="X2929" s="118">
        <v>2278</v>
      </c>
      <c r="Y2929" s="119">
        <f t="shared" si="8747"/>
        <v>1.1389829152562711E-2</v>
      </c>
      <c r="Z2929" s="120">
        <f t="shared" si="8748"/>
        <v>0.39508340649692714</v>
      </c>
      <c r="AA2929" s="121">
        <f t="shared" si="8749"/>
        <v>100</v>
      </c>
      <c r="AB2929" s="122">
        <f t="shared" si="8750"/>
        <v>100</v>
      </c>
      <c r="AC2929" s="121">
        <f t="shared" si="8751"/>
        <v>0</v>
      </c>
      <c r="AD2929" s="123">
        <f t="shared" si="8752"/>
        <v>900</v>
      </c>
      <c r="AE2929" s="293">
        <f>IF((SUMIF($J$7:$J$1048576,J2929,$U$7:$U$1048576))&gt;(SUMIF($J$7:$J$1048576,J2929,$T$7:$T$1048576)),AD2929,(IF(O2929="cpv",(U2929*S2929),(U2929*S2929/1000))))</f>
        <v>900</v>
      </c>
      <c r="AF2929" s="124">
        <f t="shared" si="8753"/>
        <v>0</v>
      </c>
      <c r="AG2929" s="124">
        <v>0</v>
      </c>
      <c r="AH2929" s="124">
        <f t="shared" si="8754"/>
        <v>800</v>
      </c>
      <c r="AI2929" s="125">
        <f t="shared" si="8755"/>
        <v>0.88888888888888884</v>
      </c>
      <c r="AK2929"/>
    </row>
    <row r="2930" spans="1:37" hidden="1" x14ac:dyDescent="0.25">
      <c r="A2930" s="96" t="s">
        <v>4001</v>
      </c>
      <c r="B2930" s="97">
        <v>2016</v>
      </c>
      <c r="C2930" s="97">
        <v>12</v>
      </c>
      <c r="D2930" s="98" t="s">
        <v>2960</v>
      </c>
      <c r="E2930" s="99">
        <v>42706</v>
      </c>
      <c r="F2930" s="99">
        <v>42735</v>
      </c>
      <c r="G2930" s="100">
        <f t="shared" ref="G2930:G2931" ca="1" si="8873">IF($N$1&gt;F2930,0,(F2930-$N$1))</f>
        <v>0</v>
      </c>
      <c r="H2930" s="96" t="s">
        <v>54</v>
      </c>
      <c r="I2930" s="96" t="s">
        <v>3995</v>
      </c>
      <c r="J2930" s="96" t="s">
        <v>4000</v>
      </c>
      <c r="K2930" s="101" t="str">
        <f t="shared" ref="K2930:K2931" ca="1" si="8874">IF(F2930=0,$L$3,(IF(G2930=0,$L$1,$L$2)))</f>
        <v>Completed</v>
      </c>
      <c r="L2930" s="97" t="s">
        <v>2135</v>
      </c>
      <c r="M2930" s="97" t="s">
        <v>58</v>
      </c>
      <c r="N2930" s="97" t="s">
        <v>78</v>
      </c>
      <c r="O2930" s="97" t="s">
        <v>60</v>
      </c>
      <c r="P2930" s="97" t="s">
        <v>79</v>
      </c>
      <c r="Q2930" s="97" t="s">
        <v>79</v>
      </c>
      <c r="R2930" s="102">
        <v>2.5</v>
      </c>
      <c r="S2930" s="102">
        <v>4.5</v>
      </c>
      <c r="T2930" s="103">
        <v>200000</v>
      </c>
      <c r="U2930" s="103">
        <v>200000</v>
      </c>
      <c r="V2930" s="101">
        <f t="shared" ref="V2930:V2931" si="8875">IF(U2930&gt;T2930,0,T2930-U2930)</f>
        <v>0</v>
      </c>
      <c r="W2930" s="101">
        <f t="shared" ref="W2930:W2931" si="8876">IF(U2930&gt;T2930,T2930,U2930)</f>
        <v>200000</v>
      </c>
      <c r="X2930" s="103"/>
      <c r="Y2930" s="104">
        <f t="shared" ref="Y2930:Y2931" si="8877">X2930/U2930</f>
        <v>0</v>
      </c>
      <c r="Z2930" s="105" t="e">
        <f t="shared" ref="Z2930:Z2931" si="8878">AE2930/X2930</f>
        <v>#DIV/0!</v>
      </c>
      <c r="AA2930" s="106">
        <f t="shared" ref="AA2930:AA2931" si="8879">IF(O2930="cpv",(T2930*R2930),(T2930/1000*R2930))</f>
        <v>500</v>
      </c>
      <c r="AB2930" s="107">
        <f t="shared" ref="AB2930:AB2931" si="8880">IF(O2930="cpv",(IF(V2930&gt;0,U2930*R2930,AA2930)),(IF(V2930&gt;0,U2930/1000*R2930,AA2930)))</f>
        <v>500</v>
      </c>
      <c r="AC2930" s="106">
        <f t="shared" ref="AC2930:AC2931" si="8881">AB2930-AA2930</f>
        <v>0</v>
      </c>
      <c r="AD2930" s="108">
        <f t="shared" ref="AD2930:AD2931" si="8882">IF(O2930="cpv",(T2930*S2930),(T2930/1000*S2930))</f>
        <v>900</v>
      </c>
      <c r="AE2930" s="298">
        <f>IF((SUMIF($J$7:$J$1048576,J2930,$U$7:$U$1048576))&gt;(SUMIF($J$7:$J$1048576,J2930,$T$7:$T$1048576)),AD2930,(IF(O2930="cpv",(U2930*S2930),(U2930*S2930/1000))))</f>
        <v>900</v>
      </c>
      <c r="AF2930" s="109">
        <f t="shared" ref="AF2930:AF2931" si="8883">AE2930-AD2930</f>
        <v>0</v>
      </c>
      <c r="AG2930" s="109">
        <v>0</v>
      </c>
      <c r="AH2930" s="109">
        <f t="shared" ref="AH2930:AH2931" si="8884">AE2930-AB2930-AG2930</f>
        <v>400</v>
      </c>
      <c r="AI2930" s="110">
        <f t="shared" ref="AI2930:AI2931" si="8885">AH2930/AE2930</f>
        <v>0.44444444444444442</v>
      </c>
      <c r="AK2930"/>
    </row>
    <row r="2931" spans="1:37" ht="15.75" hidden="1" thickBot="1" x14ac:dyDescent="0.3">
      <c r="A2931" s="156" t="s">
        <v>4002</v>
      </c>
      <c r="B2931" s="157">
        <v>2016</v>
      </c>
      <c r="C2931" s="157">
        <v>12</v>
      </c>
      <c r="D2931" s="342" t="s">
        <v>2960</v>
      </c>
      <c r="E2931" s="159">
        <v>42706</v>
      </c>
      <c r="F2931" s="159">
        <v>42735</v>
      </c>
      <c r="G2931" s="343">
        <f t="shared" ca="1" si="8873"/>
        <v>0</v>
      </c>
      <c r="H2931" s="156" t="s">
        <v>54</v>
      </c>
      <c r="I2931" s="156" t="s">
        <v>3995</v>
      </c>
      <c r="J2931" s="156" t="s">
        <v>4000</v>
      </c>
      <c r="K2931" s="344" t="str">
        <f t="shared" ca="1" si="8874"/>
        <v>Completed</v>
      </c>
      <c r="L2931" s="157" t="s">
        <v>77</v>
      </c>
      <c r="M2931" s="157" t="s">
        <v>58</v>
      </c>
      <c r="N2931" s="157" t="s">
        <v>78</v>
      </c>
      <c r="O2931" s="157" t="s">
        <v>60</v>
      </c>
      <c r="P2931" s="157" t="s">
        <v>79</v>
      </c>
      <c r="Q2931" s="157" t="s">
        <v>79</v>
      </c>
      <c r="R2931" s="158">
        <v>1.25</v>
      </c>
      <c r="S2931" s="158">
        <v>4.5</v>
      </c>
      <c r="T2931" s="345">
        <v>100000</v>
      </c>
      <c r="U2931" s="345">
        <v>109482</v>
      </c>
      <c r="V2931" s="344">
        <f t="shared" si="8875"/>
        <v>0</v>
      </c>
      <c r="W2931" s="344">
        <f t="shared" si="8876"/>
        <v>100000</v>
      </c>
      <c r="X2931" s="345"/>
      <c r="Y2931" s="346">
        <f t="shared" si="8877"/>
        <v>0</v>
      </c>
      <c r="Z2931" s="347" t="e">
        <f t="shared" si="8878"/>
        <v>#DIV/0!</v>
      </c>
      <c r="AA2931" s="348">
        <f t="shared" si="8879"/>
        <v>125</v>
      </c>
      <c r="AB2931" s="349">
        <f t="shared" si="8880"/>
        <v>125</v>
      </c>
      <c r="AC2931" s="348">
        <f t="shared" si="8881"/>
        <v>0</v>
      </c>
      <c r="AD2931" s="350">
        <f t="shared" si="8882"/>
        <v>450</v>
      </c>
      <c r="AE2931" s="351">
        <v>200</v>
      </c>
      <c r="AF2931" s="352">
        <f t="shared" si="8883"/>
        <v>-250</v>
      </c>
      <c r="AG2931" s="352">
        <v>0</v>
      </c>
      <c r="AH2931" s="352">
        <f t="shared" si="8884"/>
        <v>75</v>
      </c>
      <c r="AI2931" s="487">
        <f t="shared" si="8885"/>
        <v>0.375</v>
      </c>
      <c r="AK2931"/>
    </row>
    <row r="2932" spans="1:37" hidden="1" x14ac:dyDescent="0.25">
      <c r="A2932" s="328" t="s">
        <v>4003</v>
      </c>
      <c r="B2932" s="324">
        <v>2016</v>
      </c>
      <c r="C2932" s="324">
        <v>12</v>
      </c>
      <c r="D2932" s="325" t="s">
        <v>2960</v>
      </c>
      <c r="E2932" s="326">
        <v>42706</v>
      </c>
      <c r="F2932" s="326">
        <v>42735</v>
      </c>
      <c r="G2932" s="327">
        <f t="shared" ca="1" si="8743"/>
        <v>0</v>
      </c>
      <c r="H2932" s="328" t="s">
        <v>54</v>
      </c>
      <c r="I2932" s="328" t="s">
        <v>140</v>
      </c>
      <c r="J2932" s="328" t="s">
        <v>4004</v>
      </c>
      <c r="K2932" s="329" t="str">
        <f t="shared" ca="1" si="8744"/>
        <v>Completed</v>
      </c>
      <c r="L2932" s="324" t="s">
        <v>305</v>
      </c>
      <c r="M2932" s="324" t="s">
        <v>58</v>
      </c>
      <c r="N2932" s="324" t="s">
        <v>306</v>
      </c>
      <c r="O2932" s="324" t="s">
        <v>60</v>
      </c>
      <c r="P2932" s="324" t="s">
        <v>79</v>
      </c>
      <c r="Q2932" s="324" t="s">
        <v>79</v>
      </c>
      <c r="R2932" s="330">
        <v>3</v>
      </c>
      <c r="S2932" s="330">
        <v>7</v>
      </c>
      <c r="T2932" s="331">
        <v>405000</v>
      </c>
      <c r="U2932" s="331">
        <v>570416</v>
      </c>
      <c r="V2932" s="329">
        <f t="shared" si="8745"/>
        <v>0</v>
      </c>
      <c r="W2932" s="329">
        <f t="shared" si="8746"/>
        <v>405000</v>
      </c>
      <c r="X2932" s="331"/>
      <c r="Y2932" s="332">
        <f t="shared" si="8747"/>
        <v>0</v>
      </c>
      <c r="Z2932" s="333" t="e">
        <f t="shared" si="8748"/>
        <v>#DIV/0!</v>
      </c>
      <c r="AA2932" s="334">
        <f t="shared" si="8749"/>
        <v>1215</v>
      </c>
      <c r="AB2932" s="335">
        <f t="shared" si="8750"/>
        <v>1215</v>
      </c>
      <c r="AC2932" s="334">
        <f t="shared" si="8751"/>
        <v>0</v>
      </c>
      <c r="AD2932" s="336">
        <f t="shared" si="8752"/>
        <v>2835</v>
      </c>
      <c r="AE2932" s="337">
        <v>2848.9929999999999</v>
      </c>
      <c r="AF2932" s="338">
        <f t="shared" si="8753"/>
        <v>13.992999999999938</v>
      </c>
      <c r="AG2932" s="338">
        <v>0</v>
      </c>
      <c r="AH2932" s="338">
        <f t="shared" si="8754"/>
        <v>1633.9929999999999</v>
      </c>
      <c r="AI2932" s="339">
        <f t="shared" si="8755"/>
        <v>0.57353352570539839</v>
      </c>
      <c r="AK2932"/>
    </row>
    <row r="2933" spans="1:37" hidden="1" x14ac:dyDescent="0.25">
      <c r="A2933" s="115" t="s">
        <v>4005</v>
      </c>
      <c r="B2933" s="111">
        <v>2016</v>
      </c>
      <c r="C2933" s="111">
        <v>12</v>
      </c>
      <c r="D2933" s="112" t="s">
        <v>2960</v>
      </c>
      <c r="E2933" s="113">
        <v>42709</v>
      </c>
      <c r="F2933" s="113">
        <v>42735</v>
      </c>
      <c r="G2933" s="114">
        <f t="shared" ca="1" si="8743"/>
        <v>0</v>
      </c>
      <c r="H2933" s="115" t="s">
        <v>54</v>
      </c>
      <c r="I2933" s="115" t="s">
        <v>3694</v>
      </c>
      <c r="J2933" s="115" t="s">
        <v>4006</v>
      </c>
      <c r="K2933" s="116" t="str">
        <f t="shared" ca="1" si="8744"/>
        <v>Completed</v>
      </c>
      <c r="L2933" s="111" t="s">
        <v>82</v>
      </c>
      <c r="M2933" s="111" t="s">
        <v>58</v>
      </c>
      <c r="N2933" s="111" t="s">
        <v>78</v>
      </c>
      <c r="O2933" s="111" t="s">
        <v>60</v>
      </c>
      <c r="P2933" s="111" t="s">
        <v>79</v>
      </c>
      <c r="Q2933" s="111" t="s">
        <v>79</v>
      </c>
      <c r="R2933" s="117">
        <v>0.5</v>
      </c>
      <c r="S2933" s="117">
        <v>4.25</v>
      </c>
      <c r="T2933" s="118">
        <v>150000</v>
      </c>
      <c r="U2933" s="118">
        <v>150007</v>
      </c>
      <c r="V2933" s="116">
        <f t="shared" si="8745"/>
        <v>0</v>
      </c>
      <c r="W2933" s="116">
        <f t="shared" si="8746"/>
        <v>150000</v>
      </c>
      <c r="X2933" s="118">
        <v>25714</v>
      </c>
      <c r="Y2933" s="119">
        <f t="shared" si="8747"/>
        <v>0.17141866712886733</v>
      </c>
      <c r="Z2933" s="120">
        <f t="shared" si="8748"/>
        <v>2.479309908998989E-2</v>
      </c>
      <c r="AA2933" s="121">
        <f t="shared" si="8749"/>
        <v>75</v>
      </c>
      <c r="AB2933" s="122">
        <f t="shared" si="8750"/>
        <v>75</v>
      </c>
      <c r="AC2933" s="121">
        <f t="shared" si="8751"/>
        <v>0</v>
      </c>
      <c r="AD2933" s="123">
        <f t="shared" si="8752"/>
        <v>637.5</v>
      </c>
      <c r="AE2933" s="293">
        <f>IF((SUMIF($J$7:$J$1048576,J2933,$U$7:$U$1048576))&gt;(SUMIF($J$7:$J$1048576,J2933,$T$7:$T$1048576)),AD2933,(IF(O2933="cpv",(U2933*S2933),(U2933*S2933/1000))))</f>
        <v>637.52975000000004</v>
      </c>
      <c r="AF2933" s="124">
        <f t="shared" si="8753"/>
        <v>2.975000000003547E-2</v>
      </c>
      <c r="AG2933" s="124">
        <v>0</v>
      </c>
      <c r="AH2933" s="124">
        <f t="shared" si="8754"/>
        <v>562.52975000000004</v>
      </c>
      <c r="AI2933" s="125">
        <f t="shared" si="8755"/>
        <v>0.88235843111635182</v>
      </c>
      <c r="AK2933"/>
    </row>
    <row r="2934" spans="1:37" hidden="1" x14ac:dyDescent="0.25">
      <c r="A2934" s="96" t="s">
        <v>4007</v>
      </c>
      <c r="B2934" s="97">
        <v>2016</v>
      </c>
      <c r="C2934" s="97">
        <v>12</v>
      </c>
      <c r="D2934" s="98" t="s">
        <v>2960</v>
      </c>
      <c r="E2934" s="99">
        <v>42709</v>
      </c>
      <c r="F2934" s="99">
        <v>42735</v>
      </c>
      <c r="G2934" s="100">
        <f t="shared" ref="G2934:G2938" ca="1" si="8886">IF($N$1&gt;F2934,0,(F2934-$N$1))</f>
        <v>0</v>
      </c>
      <c r="H2934" s="96" t="s">
        <v>54</v>
      </c>
      <c r="I2934" s="96" t="s">
        <v>3694</v>
      </c>
      <c r="J2934" s="96" t="s">
        <v>4006</v>
      </c>
      <c r="K2934" s="101" t="str">
        <f t="shared" ref="K2934:K2938" ca="1" si="8887">IF(F2934=0,$L$3,(IF(G2934=0,$L$1,$L$2)))</f>
        <v>Completed</v>
      </c>
      <c r="L2934" s="97" t="s">
        <v>77</v>
      </c>
      <c r="M2934" s="97" t="s">
        <v>58</v>
      </c>
      <c r="N2934" s="97" t="s">
        <v>78</v>
      </c>
      <c r="O2934" s="97" t="s">
        <v>60</v>
      </c>
      <c r="P2934" s="97" t="s">
        <v>79</v>
      </c>
      <c r="Q2934" s="97" t="s">
        <v>79</v>
      </c>
      <c r="R2934" s="102">
        <v>1.25</v>
      </c>
      <c r="S2934" s="102">
        <v>4.25</v>
      </c>
      <c r="T2934" s="103">
        <v>150000</v>
      </c>
      <c r="U2934" s="103">
        <v>127921</v>
      </c>
      <c r="V2934" s="101">
        <f t="shared" ref="V2934:V2938" si="8888">IF(U2934&gt;T2934,0,T2934-U2934)</f>
        <v>22079</v>
      </c>
      <c r="W2934" s="101">
        <f t="shared" ref="W2934:W2938" si="8889">IF(U2934&gt;T2934,T2934,U2934)</f>
        <v>127921</v>
      </c>
      <c r="X2934" s="103"/>
      <c r="Y2934" s="104">
        <f t="shared" ref="Y2934:Y2938" si="8890">X2934/U2934</f>
        <v>0</v>
      </c>
      <c r="Z2934" s="105" t="e">
        <f t="shared" ref="Z2934:Z2938" si="8891">AE2934/X2934</f>
        <v>#DIV/0!</v>
      </c>
      <c r="AA2934" s="106">
        <f t="shared" ref="AA2934:AA2938" si="8892">IF(O2934="cpv",(T2934*R2934),(T2934/1000*R2934))</f>
        <v>187.5</v>
      </c>
      <c r="AB2934" s="107">
        <f t="shared" ref="AB2934:AB2938" si="8893">IF(O2934="cpv",(IF(V2934&gt;0,U2934*R2934,AA2934)),(IF(V2934&gt;0,U2934/1000*R2934,AA2934)))</f>
        <v>159.90125</v>
      </c>
      <c r="AC2934" s="106">
        <f t="shared" ref="AC2934:AC2938" si="8894">AB2934-AA2934</f>
        <v>-27.598749999999995</v>
      </c>
      <c r="AD2934" s="108">
        <f t="shared" ref="AD2934:AD2938" si="8895">IF(O2934="cpv",(T2934*S2934),(T2934/1000*S2934))</f>
        <v>637.5</v>
      </c>
      <c r="AE2934" s="298">
        <v>495.65200000000004</v>
      </c>
      <c r="AF2934" s="109">
        <f t="shared" ref="AF2934:AF2938" si="8896">AE2934-AD2934</f>
        <v>-141.84799999999996</v>
      </c>
      <c r="AG2934" s="109">
        <v>0</v>
      </c>
      <c r="AH2934" s="109">
        <f t="shared" ref="AH2934:AH2938" si="8897">AE2934-AB2934-AG2934</f>
        <v>335.75075000000004</v>
      </c>
      <c r="AI2934" s="110">
        <f t="shared" ref="AI2934:AI2938" si="8898">AH2934/AE2934</f>
        <v>0.67739210171652697</v>
      </c>
      <c r="AK2934"/>
    </row>
    <row r="2935" spans="1:37" ht="15.75" hidden="1" thickBot="1" x14ac:dyDescent="0.3">
      <c r="A2935" s="156" t="s">
        <v>4008</v>
      </c>
      <c r="B2935" s="157">
        <v>2016</v>
      </c>
      <c r="C2935" s="157">
        <v>12</v>
      </c>
      <c r="D2935" s="342" t="s">
        <v>2960</v>
      </c>
      <c r="E2935" s="159">
        <v>42709</v>
      </c>
      <c r="F2935" s="159">
        <v>42735</v>
      </c>
      <c r="G2935" s="343">
        <f t="shared" ca="1" si="8886"/>
        <v>0</v>
      </c>
      <c r="H2935" s="156" t="s">
        <v>54</v>
      </c>
      <c r="I2935" s="156" t="s">
        <v>3694</v>
      </c>
      <c r="J2935" s="156" t="s">
        <v>4006</v>
      </c>
      <c r="K2935" s="344" t="str">
        <f t="shared" ca="1" si="8887"/>
        <v>Completed</v>
      </c>
      <c r="L2935" s="157" t="s">
        <v>64</v>
      </c>
      <c r="M2935" s="157" t="s">
        <v>58</v>
      </c>
      <c r="N2935" s="157" t="s">
        <v>78</v>
      </c>
      <c r="O2935" s="157" t="s">
        <v>60</v>
      </c>
      <c r="P2935" s="157" t="s">
        <v>79</v>
      </c>
      <c r="Q2935" s="157" t="s">
        <v>79</v>
      </c>
      <c r="R2935" s="158">
        <v>2.5</v>
      </c>
      <c r="S2935" s="158">
        <v>4.25</v>
      </c>
      <c r="T2935" s="345">
        <v>100000</v>
      </c>
      <c r="U2935" s="345">
        <v>86310</v>
      </c>
      <c r="V2935" s="344">
        <f t="shared" si="8888"/>
        <v>13690</v>
      </c>
      <c r="W2935" s="344">
        <f t="shared" si="8889"/>
        <v>86310</v>
      </c>
      <c r="X2935" s="345">
        <v>574</v>
      </c>
      <c r="Y2935" s="346">
        <f t="shared" si="8890"/>
        <v>6.6504460665044608E-3</v>
      </c>
      <c r="Z2935" s="347">
        <f t="shared" si="8891"/>
        <v>0.63905487804878047</v>
      </c>
      <c r="AA2935" s="348">
        <f t="shared" si="8892"/>
        <v>250</v>
      </c>
      <c r="AB2935" s="349">
        <f t="shared" si="8893"/>
        <v>215.77500000000001</v>
      </c>
      <c r="AC2935" s="348">
        <f t="shared" si="8894"/>
        <v>-34.224999999999994</v>
      </c>
      <c r="AD2935" s="350">
        <f t="shared" si="8895"/>
        <v>425</v>
      </c>
      <c r="AE2935" s="351">
        <f>IF((SUMIF($J$7:$J$1048576,J2935,$U$7:$U$1048576))&gt;(SUMIF($J$7:$J$1048576,J2935,$T$7:$T$1048576)),AD2935,(IF(O2935="cpv",(U2935*S2935),(U2935*S2935/1000))))</f>
        <v>366.8175</v>
      </c>
      <c r="AF2935" s="352">
        <f t="shared" si="8896"/>
        <v>-58.182500000000005</v>
      </c>
      <c r="AG2935" s="352">
        <v>0</v>
      </c>
      <c r="AH2935" s="352">
        <f t="shared" si="8897"/>
        <v>151.04249999999999</v>
      </c>
      <c r="AI2935" s="487">
        <f t="shared" si="8898"/>
        <v>0.41176470588235292</v>
      </c>
      <c r="AK2935"/>
    </row>
    <row r="2936" spans="1:37" hidden="1" x14ac:dyDescent="0.25">
      <c r="A2936" s="96" t="s">
        <v>4009</v>
      </c>
      <c r="B2936" s="97">
        <v>2016</v>
      </c>
      <c r="C2936" s="97">
        <v>12</v>
      </c>
      <c r="D2936" s="98" t="s">
        <v>2960</v>
      </c>
      <c r="E2936" s="99">
        <v>42709</v>
      </c>
      <c r="F2936" s="99">
        <v>42735</v>
      </c>
      <c r="G2936" s="100">
        <f t="shared" ca="1" si="8886"/>
        <v>0</v>
      </c>
      <c r="H2936" s="96" t="s">
        <v>54</v>
      </c>
      <c r="I2936" s="96" t="s">
        <v>3694</v>
      </c>
      <c r="J2936" s="96" t="s">
        <v>4012</v>
      </c>
      <c r="K2936" s="101" t="str">
        <f t="shared" ca="1" si="8887"/>
        <v>Completed</v>
      </c>
      <c r="L2936" s="97" t="s">
        <v>2135</v>
      </c>
      <c r="M2936" s="97" t="s">
        <v>58</v>
      </c>
      <c r="N2936" s="97" t="s">
        <v>78</v>
      </c>
      <c r="O2936" s="97" t="s">
        <v>60</v>
      </c>
      <c r="P2936" s="97" t="s">
        <v>79</v>
      </c>
      <c r="Q2936" s="97" t="s">
        <v>79</v>
      </c>
      <c r="R2936" s="102">
        <v>2.5</v>
      </c>
      <c r="S2936" s="102">
        <v>4.25</v>
      </c>
      <c r="T2936" s="103">
        <v>150000</v>
      </c>
      <c r="U2936" s="103">
        <v>150000</v>
      </c>
      <c r="V2936" s="101">
        <f t="shared" si="8888"/>
        <v>0</v>
      </c>
      <c r="W2936" s="101">
        <f t="shared" si="8889"/>
        <v>150000</v>
      </c>
      <c r="X2936" s="103"/>
      <c r="Y2936" s="104">
        <f t="shared" si="8890"/>
        <v>0</v>
      </c>
      <c r="Z2936" s="105" t="e">
        <f t="shared" si="8891"/>
        <v>#DIV/0!</v>
      </c>
      <c r="AA2936" s="106">
        <f t="shared" si="8892"/>
        <v>375</v>
      </c>
      <c r="AB2936" s="107">
        <f t="shared" si="8893"/>
        <v>375</v>
      </c>
      <c r="AC2936" s="106">
        <f t="shared" si="8894"/>
        <v>0</v>
      </c>
      <c r="AD2936" s="108">
        <f t="shared" si="8895"/>
        <v>637.5</v>
      </c>
      <c r="AE2936" s="298">
        <v>493.98675000000003</v>
      </c>
      <c r="AF2936" s="109">
        <f t="shared" si="8896"/>
        <v>-143.51324999999997</v>
      </c>
      <c r="AG2936" s="109">
        <v>0</v>
      </c>
      <c r="AH2936" s="109">
        <f t="shared" si="8897"/>
        <v>118.98675000000003</v>
      </c>
      <c r="AI2936" s="110">
        <f t="shared" si="8898"/>
        <v>0.2408703269875154</v>
      </c>
      <c r="AK2936"/>
    </row>
    <row r="2937" spans="1:37" hidden="1" x14ac:dyDescent="0.25">
      <c r="A2937" s="96" t="s">
        <v>4010</v>
      </c>
      <c r="B2937" s="97">
        <v>2016</v>
      </c>
      <c r="C2937" s="97">
        <v>12</v>
      </c>
      <c r="D2937" s="98" t="s">
        <v>2960</v>
      </c>
      <c r="E2937" s="99">
        <v>42709</v>
      </c>
      <c r="F2937" s="99">
        <v>42735</v>
      </c>
      <c r="G2937" s="100">
        <f t="shared" ca="1" si="8886"/>
        <v>0</v>
      </c>
      <c r="H2937" s="96" t="s">
        <v>54</v>
      </c>
      <c r="I2937" s="96" t="s">
        <v>3694</v>
      </c>
      <c r="J2937" s="96" t="s">
        <v>4012</v>
      </c>
      <c r="K2937" s="101" t="str">
        <f t="shared" ca="1" si="8887"/>
        <v>Completed</v>
      </c>
      <c r="L2937" s="97" t="s">
        <v>57</v>
      </c>
      <c r="M2937" s="97" t="s">
        <v>58</v>
      </c>
      <c r="N2937" s="97" t="s">
        <v>78</v>
      </c>
      <c r="O2937" s="97" t="s">
        <v>60</v>
      </c>
      <c r="P2937" s="97" t="s">
        <v>79</v>
      </c>
      <c r="Q2937" s="97" t="s">
        <v>79</v>
      </c>
      <c r="R2937" s="102">
        <v>2.5</v>
      </c>
      <c r="S2937" s="102">
        <v>4.25</v>
      </c>
      <c r="T2937" s="103">
        <v>150000</v>
      </c>
      <c r="U2937" s="103">
        <v>150079</v>
      </c>
      <c r="V2937" s="101">
        <f t="shared" si="8888"/>
        <v>0</v>
      </c>
      <c r="W2937" s="101">
        <f t="shared" si="8889"/>
        <v>150000</v>
      </c>
      <c r="X2937" s="103">
        <v>2674</v>
      </c>
      <c r="Y2937" s="104">
        <f t="shared" si="8890"/>
        <v>1.781728289767389E-2</v>
      </c>
      <c r="Z2937" s="105">
        <f t="shared" si="8891"/>
        <v>0.23853244203440538</v>
      </c>
      <c r="AA2937" s="106">
        <f t="shared" si="8892"/>
        <v>375</v>
      </c>
      <c r="AB2937" s="107">
        <f t="shared" si="8893"/>
        <v>375</v>
      </c>
      <c r="AC2937" s="106">
        <f t="shared" si="8894"/>
        <v>0</v>
      </c>
      <c r="AD2937" s="108">
        <f t="shared" si="8895"/>
        <v>637.5</v>
      </c>
      <c r="AE2937" s="298">
        <f>IF((SUMIF($J$7:$J$1048576,J2937,$U$7:$U$1048576))&gt;(SUMIF($J$7:$J$1048576,J2937,$T$7:$T$1048576)),AD2937,(IF(O2937="cpv",(U2937*S2937),(U2937*S2937/1000))))</f>
        <v>637.83574999999996</v>
      </c>
      <c r="AF2937" s="109">
        <f t="shared" si="8896"/>
        <v>0.3357499999999618</v>
      </c>
      <c r="AG2937" s="109">
        <v>0</v>
      </c>
      <c r="AH2937" s="109">
        <f t="shared" si="8897"/>
        <v>262.83574999999996</v>
      </c>
      <c r="AI2937" s="110">
        <f t="shared" si="8898"/>
        <v>0.41207434672641036</v>
      </c>
      <c r="AK2937"/>
    </row>
    <row r="2938" spans="1:37" hidden="1" x14ac:dyDescent="0.25">
      <c r="A2938" s="328" t="s">
        <v>4011</v>
      </c>
      <c r="B2938" s="324">
        <v>2016</v>
      </c>
      <c r="C2938" s="324">
        <v>12</v>
      </c>
      <c r="D2938" s="325" t="s">
        <v>2960</v>
      </c>
      <c r="E2938" s="326">
        <v>42709</v>
      </c>
      <c r="F2938" s="326">
        <v>42735</v>
      </c>
      <c r="G2938" s="327">
        <f t="shared" ca="1" si="8886"/>
        <v>0</v>
      </c>
      <c r="H2938" s="328" t="s">
        <v>54</v>
      </c>
      <c r="I2938" s="328" t="s">
        <v>3694</v>
      </c>
      <c r="J2938" s="328" t="s">
        <v>4012</v>
      </c>
      <c r="K2938" s="329" t="str">
        <f t="shared" ca="1" si="8887"/>
        <v>Completed</v>
      </c>
      <c r="L2938" s="324" t="s">
        <v>64</v>
      </c>
      <c r="M2938" s="324" t="s">
        <v>58</v>
      </c>
      <c r="N2938" s="324" t="s">
        <v>78</v>
      </c>
      <c r="O2938" s="324" t="s">
        <v>60</v>
      </c>
      <c r="P2938" s="324" t="s">
        <v>79</v>
      </c>
      <c r="Q2938" s="324" t="s">
        <v>79</v>
      </c>
      <c r="R2938" s="330">
        <v>2.5</v>
      </c>
      <c r="S2938" s="330">
        <v>4.25</v>
      </c>
      <c r="T2938" s="331">
        <v>100000</v>
      </c>
      <c r="U2938" s="331">
        <v>86630</v>
      </c>
      <c r="V2938" s="329">
        <f t="shared" si="8888"/>
        <v>13370</v>
      </c>
      <c r="W2938" s="329">
        <f t="shared" si="8889"/>
        <v>86630</v>
      </c>
      <c r="X2938" s="331">
        <v>555</v>
      </c>
      <c r="Y2938" s="332">
        <f t="shared" si="8890"/>
        <v>6.4065566201085078E-3</v>
      </c>
      <c r="Z2938" s="333">
        <f t="shared" si="8891"/>
        <v>0.66338288288288294</v>
      </c>
      <c r="AA2938" s="334">
        <f t="shared" si="8892"/>
        <v>250</v>
      </c>
      <c r="AB2938" s="335">
        <f t="shared" si="8893"/>
        <v>216.57499999999999</v>
      </c>
      <c r="AC2938" s="334">
        <f t="shared" si="8894"/>
        <v>-33.425000000000011</v>
      </c>
      <c r="AD2938" s="336">
        <f t="shared" si="8895"/>
        <v>425</v>
      </c>
      <c r="AE2938" s="337">
        <f>IF((SUMIF($J$7:$J$1048576,J2938,$U$7:$U$1048576))&gt;(SUMIF($J$7:$J$1048576,J2938,$T$7:$T$1048576)),AD2938,(IF(O2938="cpv",(U2938*S2938),(U2938*S2938/1000))))</f>
        <v>368.17750000000001</v>
      </c>
      <c r="AF2938" s="338">
        <f t="shared" si="8896"/>
        <v>-56.822499999999991</v>
      </c>
      <c r="AG2938" s="338">
        <v>0</v>
      </c>
      <c r="AH2938" s="338">
        <f t="shared" si="8897"/>
        <v>151.60250000000002</v>
      </c>
      <c r="AI2938" s="339">
        <f t="shared" si="8898"/>
        <v>0.41176470588235298</v>
      </c>
      <c r="AK2938"/>
    </row>
    <row r="2939" spans="1:37" hidden="1" x14ac:dyDescent="0.25">
      <c r="A2939" s="115" t="s">
        <v>4013</v>
      </c>
      <c r="B2939" s="111">
        <v>2016</v>
      </c>
      <c r="C2939" s="111">
        <v>12</v>
      </c>
      <c r="D2939" s="112" t="s">
        <v>2960</v>
      </c>
      <c r="E2939" s="113">
        <v>42709</v>
      </c>
      <c r="F2939" s="113">
        <v>42735</v>
      </c>
      <c r="G2939" s="114">
        <f t="shared" ca="1" si="8743"/>
        <v>0</v>
      </c>
      <c r="H2939" s="115" t="s">
        <v>74</v>
      </c>
      <c r="I2939" s="115" t="s">
        <v>3160</v>
      </c>
      <c r="J2939" s="115" t="s">
        <v>4014</v>
      </c>
      <c r="K2939" s="116" t="str">
        <f t="shared" ca="1" si="8744"/>
        <v>Completed</v>
      </c>
      <c r="L2939" s="111" t="s">
        <v>2386</v>
      </c>
      <c r="M2939" s="111" t="s">
        <v>58</v>
      </c>
      <c r="N2939" s="111" t="s">
        <v>59</v>
      </c>
      <c r="O2939" s="111" t="s">
        <v>60</v>
      </c>
      <c r="P2939" s="111" t="s">
        <v>61</v>
      </c>
      <c r="Q2939" s="111" t="s">
        <v>62</v>
      </c>
      <c r="R2939" s="117">
        <v>0.3</v>
      </c>
      <c r="S2939" s="117">
        <v>2</v>
      </c>
      <c r="T2939" s="118">
        <v>2000000</v>
      </c>
      <c r="U2939" s="118">
        <v>2678504</v>
      </c>
      <c r="V2939" s="116">
        <f t="shared" si="8745"/>
        <v>0</v>
      </c>
      <c r="W2939" s="116">
        <f t="shared" si="8746"/>
        <v>2000000</v>
      </c>
      <c r="X2939" s="118"/>
      <c r="Y2939" s="119">
        <f t="shared" si="8747"/>
        <v>0</v>
      </c>
      <c r="Z2939" s="120" t="e">
        <f t="shared" si="8748"/>
        <v>#DIV/0!</v>
      </c>
      <c r="AA2939" s="121">
        <f t="shared" si="8749"/>
        <v>600</v>
      </c>
      <c r="AB2939" s="122">
        <f t="shared" si="8750"/>
        <v>600</v>
      </c>
      <c r="AC2939" s="121">
        <f t="shared" si="8751"/>
        <v>0</v>
      </c>
      <c r="AD2939" s="123">
        <f t="shared" si="8752"/>
        <v>4000</v>
      </c>
      <c r="AE2939" s="293">
        <v>3991.3339999999998</v>
      </c>
      <c r="AF2939" s="124">
        <f t="shared" si="8753"/>
        <v>-8.6660000000001673</v>
      </c>
      <c r="AG2939" s="124">
        <v>0</v>
      </c>
      <c r="AH2939" s="124">
        <f t="shared" si="8754"/>
        <v>3391.3339999999998</v>
      </c>
      <c r="AI2939" s="125">
        <f t="shared" si="8755"/>
        <v>0.84967431941300831</v>
      </c>
      <c r="AK2939"/>
    </row>
    <row r="2940" spans="1:37" ht="15.75" hidden="1" customHeight="1" x14ac:dyDescent="0.25">
      <c r="A2940" s="96" t="s">
        <v>4015</v>
      </c>
      <c r="B2940" s="97">
        <v>2016</v>
      </c>
      <c r="C2940" s="97">
        <v>12</v>
      </c>
      <c r="D2940" s="98" t="s">
        <v>2960</v>
      </c>
      <c r="E2940" s="99">
        <v>42709</v>
      </c>
      <c r="F2940" s="99">
        <v>42735</v>
      </c>
      <c r="G2940" s="100">
        <f t="shared" ref="G2940:G2948" ca="1" si="8899">IF($N$1&gt;F2940,0,(F2940-$N$1))</f>
        <v>0</v>
      </c>
      <c r="H2940" s="96" t="s">
        <v>74</v>
      </c>
      <c r="I2940" s="96" t="s">
        <v>3160</v>
      </c>
      <c r="J2940" s="96" t="s">
        <v>4014</v>
      </c>
      <c r="K2940" s="101" t="str">
        <f t="shared" ref="K2940:K2948" ca="1" si="8900">IF(F2940=0,$L$3,(IF(G2940=0,$L$1,$L$2)))</f>
        <v>Completed</v>
      </c>
      <c r="L2940" s="97" t="s">
        <v>57</v>
      </c>
      <c r="M2940" s="97" t="s">
        <v>58</v>
      </c>
      <c r="N2940" s="97" t="s">
        <v>59</v>
      </c>
      <c r="O2940" s="97" t="s">
        <v>60</v>
      </c>
      <c r="P2940" s="97" t="s">
        <v>61</v>
      </c>
      <c r="Q2940" s="97" t="s">
        <v>62</v>
      </c>
      <c r="R2940" s="102">
        <v>0.5</v>
      </c>
      <c r="S2940" s="102">
        <v>2</v>
      </c>
      <c r="T2940" s="103">
        <v>1000000</v>
      </c>
      <c r="U2940" s="103">
        <v>1000225</v>
      </c>
      <c r="V2940" s="101">
        <f t="shared" ref="V2940:V2948" si="8901">IF(U2940&gt;T2940,0,T2940-U2940)</f>
        <v>0</v>
      </c>
      <c r="W2940" s="101">
        <f t="shared" ref="W2940:W2948" si="8902">IF(U2940&gt;T2940,T2940,U2940)</f>
        <v>1000000</v>
      </c>
      <c r="X2940" s="103">
        <v>810</v>
      </c>
      <c r="Y2940" s="104">
        <f t="shared" ref="Y2940:Y2948" si="8903">X2940/U2940</f>
        <v>8.0981779099702569E-4</v>
      </c>
      <c r="Z2940" s="105">
        <f t="shared" ref="Z2940:Z2948" si="8904">AE2940/X2940</f>
        <v>2.4691358024691357</v>
      </c>
      <c r="AA2940" s="106">
        <f t="shared" ref="AA2940:AA2946" si="8905">IF(O2940="cpv",(T2940*R2940),(T2940/1000*R2940))</f>
        <v>500</v>
      </c>
      <c r="AB2940" s="107">
        <f t="shared" ref="AB2940:AB2948" si="8906">IF(O2940="cpv",(IF(V2940&gt;0,U2940*R2940,AA2940)),(IF(V2940&gt;0,U2940/1000*R2940,AA2940)))</f>
        <v>500</v>
      </c>
      <c r="AC2940" s="106">
        <f t="shared" ref="AC2940:AC2948" si="8907">AB2940-AA2940</f>
        <v>0</v>
      </c>
      <c r="AD2940" s="108">
        <f t="shared" ref="AD2940:AD2948" si="8908">IF(O2940="cpv",(T2940*S2940),(T2940/1000*S2940))</f>
        <v>2000</v>
      </c>
      <c r="AE2940" s="298">
        <f t="shared" ref="AE2940:AE2945" si="8909">IF((SUMIF($J$7:$J$1048576,J2940,$U$7:$U$1048576))&gt;(SUMIF($J$7:$J$1048576,J2940,$T$7:$T$1048576)),AD2940,(IF(O2940="cpv",(U2940*S2940),(U2940*S2940/1000))))</f>
        <v>2000</v>
      </c>
      <c r="AF2940" s="109">
        <f t="shared" ref="AF2940:AF2948" si="8910">AE2940-AD2940</f>
        <v>0</v>
      </c>
      <c r="AG2940" s="109">
        <v>0</v>
      </c>
      <c r="AH2940" s="109">
        <f t="shared" ref="AH2940:AH2948" si="8911">AE2940-AB2940-AG2940</f>
        <v>1500</v>
      </c>
      <c r="AI2940" s="110">
        <f t="shared" ref="AI2940:AI2948" si="8912">AH2940/AE2940</f>
        <v>0.75</v>
      </c>
      <c r="AK2940"/>
    </row>
    <row r="2941" spans="1:37" hidden="1" x14ac:dyDescent="0.25">
      <c r="A2941" s="96" t="s">
        <v>4016</v>
      </c>
      <c r="B2941" s="97">
        <v>2016</v>
      </c>
      <c r="C2941" s="97">
        <v>12</v>
      </c>
      <c r="D2941" s="98" t="s">
        <v>2960</v>
      </c>
      <c r="E2941" s="99">
        <v>42709</v>
      </c>
      <c r="F2941" s="99">
        <v>42735</v>
      </c>
      <c r="G2941" s="100">
        <f t="shared" ca="1" si="8899"/>
        <v>0</v>
      </c>
      <c r="H2941" s="96" t="s">
        <v>74</v>
      </c>
      <c r="I2941" s="96" t="s">
        <v>3160</v>
      </c>
      <c r="J2941" s="96" t="s">
        <v>4014</v>
      </c>
      <c r="K2941" s="101" t="str">
        <f t="shared" ca="1" si="8900"/>
        <v>Completed</v>
      </c>
      <c r="L2941" s="97" t="s">
        <v>1773</v>
      </c>
      <c r="M2941" s="97" t="s">
        <v>58</v>
      </c>
      <c r="N2941" s="97" t="s">
        <v>59</v>
      </c>
      <c r="O2941" s="97" t="s">
        <v>60</v>
      </c>
      <c r="P2941" s="97" t="s">
        <v>61</v>
      </c>
      <c r="Q2941" s="97" t="s">
        <v>62</v>
      </c>
      <c r="R2941" s="102">
        <v>0.35</v>
      </c>
      <c r="S2941" s="102">
        <v>2</v>
      </c>
      <c r="T2941" s="103">
        <v>1000000</v>
      </c>
      <c r="U2941" s="103">
        <v>1000231</v>
      </c>
      <c r="V2941" s="101">
        <f t="shared" si="8901"/>
        <v>0</v>
      </c>
      <c r="W2941" s="101">
        <f t="shared" si="8902"/>
        <v>1000000</v>
      </c>
      <c r="X2941" s="103">
        <v>2274</v>
      </c>
      <c r="Y2941" s="104">
        <f t="shared" si="8903"/>
        <v>2.2734748273148904E-3</v>
      </c>
      <c r="Z2941" s="105">
        <f t="shared" si="8904"/>
        <v>0.87950747581354438</v>
      </c>
      <c r="AA2941" s="106">
        <f t="shared" si="8905"/>
        <v>350</v>
      </c>
      <c r="AB2941" s="107">
        <f t="shared" si="8906"/>
        <v>350</v>
      </c>
      <c r="AC2941" s="106">
        <f t="shared" si="8907"/>
        <v>0</v>
      </c>
      <c r="AD2941" s="108">
        <f t="shared" si="8908"/>
        <v>2000</v>
      </c>
      <c r="AE2941" s="298">
        <f t="shared" si="8909"/>
        <v>2000</v>
      </c>
      <c r="AF2941" s="109">
        <f t="shared" si="8910"/>
        <v>0</v>
      </c>
      <c r="AG2941" s="109">
        <v>0</v>
      </c>
      <c r="AH2941" s="109">
        <f t="shared" si="8911"/>
        <v>1650</v>
      </c>
      <c r="AI2941" s="110">
        <f t="shared" si="8912"/>
        <v>0.82499999999999996</v>
      </c>
      <c r="AK2941"/>
    </row>
    <row r="2942" spans="1:37" hidden="1" x14ac:dyDescent="0.25">
      <c r="A2942" s="96" t="s">
        <v>4520</v>
      </c>
      <c r="B2942" s="97">
        <v>2016</v>
      </c>
      <c r="C2942" s="97">
        <v>12</v>
      </c>
      <c r="D2942" s="98" t="s">
        <v>2960</v>
      </c>
      <c r="E2942" s="99">
        <v>42709</v>
      </c>
      <c r="F2942" s="99">
        <v>42735</v>
      </c>
      <c r="G2942" s="100">
        <f t="shared" ref="G2942:G2945" ca="1" si="8913">IF($N$1&gt;F2942,0,(F2942-$N$1))</f>
        <v>0</v>
      </c>
      <c r="H2942" s="96" t="s">
        <v>74</v>
      </c>
      <c r="I2942" s="96" t="s">
        <v>3160</v>
      </c>
      <c r="J2942" s="96" t="s">
        <v>4014</v>
      </c>
      <c r="K2942" s="101" t="str">
        <f t="shared" ref="K2942:K2945" ca="1" si="8914">IF(F2942=0,$L$3,(IF(G2942=0,$L$1,$L$2)))</f>
        <v>Completed</v>
      </c>
      <c r="L2942" s="97" t="s">
        <v>2914</v>
      </c>
      <c r="M2942" s="97" t="s">
        <v>58</v>
      </c>
      <c r="N2942" s="97" t="s">
        <v>59</v>
      </c>
      <c r="O2942" s="97" t="s">
        <v>60</v>
      </c>
      <c r="P2942" s="97" t="s">
        <v>61</v>
      </c>
      <c r="Q2942" s="97" t="s">
        <v>62</v>
      </c>
      <c r="R2942" s="102">
        <v>0.35</v>
      </c>
      <c r="S2942" s="102">
        <v>2</v>
      </c>
      <c r="T2942" s="103"/>
      <c r="U2942" s="103"/>
      <c r="V2942" s="101"/>
      <c r="W2942" s="101"/>
      <c r="X2942" s="103"/>
      <c r="Y2942" s="104" t="e">
        <f t="shared" ref="Y2942:Y2945" si="8915">X2942/U2942</f>
        <v>#DIV/0!</v>
      </c>
      <c r="Z2942" s="105" t="e">
        <f t="shared" ref="Z2942:Z2945" si="8916">AE2942/X2942</f>
        <v>#DIV/0!</v>
      </c>
      <c r="AA2942" s="106">
        <f t="shared" ref="AA2942:AA2945" si="8917">IF(O2942="cpv",(T2942*R2942),(T2942/1000*R2942))</f>
        <v>0</v>
      </c>
      <c r="AB2942" s="107">
        <v>500</v>
      </c>
      <c r="AC2942" s="106">
        <f t="shared" ref="AC2942:AC2945" si="8918">AB2942-AA2942</f>
        <v>500</v>
      </c>
      <c r="AD2942" s="108">
        <f t="shared" ref="AD2942:AD2945" si="8919">IF(O2942="cpv",(T2942*S2942),(T2942/1000*S2942))</f>
        <v>0</v>
      </c>
      <c r="AE2942" s="298">
        <f t="shared" si="8909"/>
        <v>0</v>
      </c>
      <c r="AF2942" s="109">
        <f t="shared" ref="AF2942:AF2945" si="8920">AE2942-AD2942</f>
        <v>0</v>
      </c>
      <c r="AG2942" s="109">
        <v>0</v>
      </c>
      <c r="AH2942" s="109">
        <f t="shared" ref="AH2942:AH2945" si="8921">AE2942-AB2942-AG2942</f>
        <v>-500</v>
      </c>
      <c r="AI2942" s="110" t="e">
        <f t="shared" ref="AI2942:AI2945" si="8922">AH2942/AE2942</f>
        <v>#DIV/0!</v>
      </c>
      <c r="AK2942"/>
    </row>
    <row r="2943" spans="1:37" hidden="1" x14ac:dyDescent="0.25">
      <c r="A2943" s="96" t="s">
        <v>4521</v>
      </c>
      <c r="B2943" s="97">
        <v>2016</v>
      </c>
      <c r="C2943" s="97">
        <v>12</v>
      </c>
      <c r="D2943" s="98" t="s">
        <v>2960</v>
      </c>
      <c r="E2943" s="99">
        <v>42709</v>
      </c>
      <c r="F2943" s="99">
        <v>42735</v>
      </c>
      <c r="G2943" s="100">
        <f t="shared" ca="1" si="8913"/>
        <v>0</v>
      </c>
      <c r="H2943" s="96" t="s">
        <v>74</v>
      </c>
      <c r="I2943" s="96" t="s">
        <v>3160</v>
      </c>
      <c r="J2943" s="96" t="s">
        <v>4014</v>
      </c>
      <c r="K2943" s="101" t="str">
        <f t="shared" ca="1" si="8914"/>
        <v>Completed</v>
      </c>
      <c r="L2943" s="97" t="s">
        <v>2917</v>
      </c>
      <c r="M2943" s="97" t="s">
        <v>58</v>
      </c>
      <c r="N2943" s="97" t="s">
        <v>59</v>
      </c>
      <c r="O2943" s="97" t="s">
        <v>60</v>
      </c>
      <c r="P2943" s="97" t="s">
        <v>61</v>
      </c>
      <c r="Q2943" s="97" t="s">
        <v>62</v>
      </c>
      <c r="R2943" s="102">
        <v>0.35</v>
      </c>
      <c r="S2943" s="102">
        <v>2</v>
      </c>
      <c r="T2943" s="103"/>
      <c r="U2943" s="103"/>
      <c r="V2943" s="101"/>
      <c r="W2943" s="101"/>
      <c r="X2943" s="103"/>
      <c r="Y2943" s="104" t="e">
        <f t="shared" si="8915"/>
        <v>#DIV/0!</v>
      </c>
      <c r="Z2943" s="105" t="e">
        <f t="shared" si="8916"/>
        <v>#DIV/0!</v>
      </c>
      <c r="AA2943" s="106">
        <f t="shared" si="8917"/>
        <v>0</v>
      </c>
      <c r="AB2943" s="107">
        <v>100</v>
      </c>
      <c r="AC2943" s="106">
        <f t="shared" si="8918"/>
        <v>100</v>
      </c>
      <c r="AD2943" s="108">
        <f t="shared" si="8919"/>
        <v>0</v>
      </c>
      <c r="AE2943" s="298">
        <f t="shared" si="8909"/>
        <v>0</v>
      </c>
      <c r="AF2943" s="109">
        <f t="shared" si="8920"/>
        <v>0</v>
      </c>
      <c r="AG2943" s="109">
        <v>0</v>
      </c>
      <c r="AH2943" s="109">
        <f t="shared" si="8921"/>
        <v>-100</v>
      </c>
      <c r="AI2943" s="110" t="e">
        <f t="shared" si="8922"/>
        <v>#DIV/0!</v>
      </c>
      <c r="AK2943"/>
    </row>
    <row r="2944" spans="1:37" hidden="1" x14ac:dyDescent="0.25">
      <c r="A2944" s="96" t="s">
        <v>4522</v>
      </c>
      <c r="B2944" s="97">
        <v>2016</v>
      </c>
      <c r="C2944" s="97">
        <v>12</v>
      </c>
      <c r="D2944" s="98" t="s">
        <v>2960</v>
      </c>
      <c r="E2944" s="99">
        <v>42709</v>
      </c>
      <c r="F2944" s="99">
        <v>42735</v>
      </c>
      <c r="G2944" s="100">
        <f t="shared" ca="1" si="8913"/>
        <v>0</v>
      </c>
      <c r="H2944" s="96" t="s">
        <v>74</v>
      </c>
      <c r="I2944" s="96" t="s">
        <v>3160</v>
      </c>
      <c r="J2944" s="96" t="s">
        <v>4014</v>
      </c>
      <c r="K2944" s="101" t="str">
        <f t="shared" ca="1" si="8914"/>
        <v>Completed</v>
      </c>
      <c r="L2944" s="97" t="s">
        <v>2943</v>
      </c>
      <c r="M2944" s="97" t="s">
        <v>58</v>
      </c>
      <c r="N2944" s="97" t="s">
        <v>59</v>
      </c>
      <c r="O2944" s="97" t="s">
        <v>60</v>
      </c>
      <c r="P2944" s="97" t="s">
        <v>61</v>
      </c>
      <c r="Q2944" s="97" t="s">
        <v>62</v>
      </c>
      <c r="R2944" s="102">
        <v>0.35</v>
      </c>
      <c r="S2944" s="102">
        <v>2</v>
      </c>
      <c r="T2944" s="103"/>
      <c r="U2944" s="103"/>
      <c r="V2944" s="101"/>
      <c r="W2944" s="101"/>
      <c r="X2944" s="103"/>
      <c r="Y2944" s="104" t="e">
        <f t="shared" si="8915"/>
        <v>#DIV/0!</v>
      </c>
      <c r="Z2944" s="105" t="e">
        <f t="shared" si="8916"/>
        <v>#DIV/0!</v>
      </c>
      <c r="AA2944" s="106">
        <f t="shared" si="8917"/>
        <v>0</v>
      </c>
      <c r="AB2944" s="107">
        <v>19.8182292041278</v>
      </c>
      <c r="AC2944" s="106">
        <f t="shared" si="8918"/>
        <v>19.8182292041278</v>
      </c>
      <c r="AD2944" s="108">
        <f t="shared" si="8919"/>
        <v>0</v>
      </c>
      <c r="AE2944" s="298">
        <f t="shared" si="8909"/>
        <v>0</v>
      </c>
      <c r="AF2944" s="109">
        <f t="shared" si="8920"/>
        <v>0</v>
      </c>
      <c r="AG2944" s="109">
        <v>0</v>
      </c>
      <c r="AH2944" s="109">
        <f t="shared" si="8921"/>
        <v>-19.8182292041278</v>
      </c>
      <c r="AI2944" s="110" t="e">
        <f t="shared" si="8922"/>
        <v>#DIV/0!</v>
      </c>
      <c r="AK2944"/>
    </row>
    <row r="2945" spans="1:37" hidden="1" x14ac:dyDescent="0.25">
      <c r="A2945" s="96" t="s">
        <v>4523</v>
      </c>
      <c r="B2945" s="97">
        <v>2016</v>
      </c>
      <c r="C2945" s="97">
        <v>12</v>
      </c>
      <c r="D2945" s="98" t="s">
        <v>2960</v>
      </c>
      <c r="E2945" s="99">
        <v>42709</v>
      </c>
      <c r="F2945" s="99">
        <v>42735</v>
      </c>
      <c r="G2945" s="100">
        <f t="shared" ca="1" si="8913"/>
        <v>0</v>
      </c>
      <c r="H2945" s="96" t="s">
        <v>74</v>
      </c>
      <c r="I2945" s="96" t="s">
        <v>3160</v>
      </c>
      <c r="J2945" s="96" t="s">
        <v>4014</v>
      </c>
      <c r="K2945" s="101" t="str">
        <f t="shared" ca="1" si="8914"/>
        <v>Completed</v>
      </c>
      <c r="L2945" s="97" t="s">
        <v>1373</v>
      </c>
      <c r="M2945" s="97" t="s">
        <v>58</v>
      </c>
      <c r="N2945" s="97" t="s">
        <v>59</v>
      </c>
      <c r="O2945" s="97" t="s">
        <v>60</v>
      </c>
      <c r="P2945" s="97" t="s">
        <v>61</v>
      </c>
      <c r="Q2945" s="97" t="s">
        <v>62</v>
      </c>
      <c r="R2945" s="102">
        <v>0.35</v>
      </c>
      <c r="S2945" s="102">
        <v>2</v>
      </c>
      <c r="T2945" s="103"/>
      <c r="U2945" s="103"/>
      <c r="V2945" s="101"/>
      <c r="W2945" s="101"/>
      <c r="X2945" s="103"/>
      <c r="Y2945" s="104" t="e">
        <f t="shared" si="8915"/>
        <v>#DIV/0!</v>
      </c>
      <c r="Z2945" s="105" t="e">
        <f t="shared" si="8916"/>
        <v>#DIV/0!</v>
      </c>
      <c r="AA2945" s="106">
        <f t="shared" si="8917"/>
        <v>0</v>
      </c>
      <c r="AB2945" s="107">
        <v>150</v>
      </c>
      <c r="AC2945" s="106">
        <f t="shared" si="8918"/>
        <v>150</v>
      </c>
      <c r="AD2945" s="108">
        <f t="shared" si="8919"/>
        <v>0</v>
      </c>
      <c r="AE2945" s="298">
        <f t="shared" si="8909"/>
        <v>0</v>
      </c>
      <c r="AF2945" s="109">
        <f t="shared" si="8920"/>
        <v>0</v>
      </c>
      <c r="AG2945" s="109">
        <v>0</v>
      </c>
      <c r="AH2945" s="109">
        <f t="shared" si="8921"/>
        <v>-150</v>
      </c>
      <c r="AI2945" s="110" t="e">
        <f t="shared" si="8922"/>
        <v>#DIV/0!</v>
      </c>
      <c r="AK2945"/>
    </row>
    <row r="2946" spans="1:37" hidden="1" x14ac:dyDescent="0.25">
      <c r="A2946" s="96" t="s">
        <v>4017</v>
      </c>
      <c r="B2946" s="97">
        <v>2016</v>
      </c>
      <c r="C2946" s="97">
        <v>12</v>
      </c>
      <c r="D2946" s="98" t="s">
        <v>2960</v>
      </c>
      <c r="E2946" s="99">
        <v>42709</v>
      </c>
      <c r="F2946" s="99">
        <v>42735</v>
      </c>
      <c r="G2946" s="100">
        <f t="shared" ca="1" si="8899"/>
        <v>0</v>
      </c>
      <c r="H2946" s="96" t="s">
        <v>74</v>
      </c>
      <c r="I2946" s="96" t="s">
        <v>3160</v>
      </c>
      <c r="J2946" s="96" t="s">
        <v>4014</v>
      </c>
      <c r="K2946" s="101" t="str">
        <f t="shared" ca="1" si="8900"/>
        <v>Completed</v>
      </c>
      <c r="L2946" s="97" t="s">
        <v>64</v>
      </c>
      <c r="M2946" s="97" t="s">
        <v>58</v>
      </c>
      <c r="N2946" s="97" t="s">
        <v>59</v>
      </c>
      <c r="O2946" s="97" t="s">
        <v>60</v>
      </c>
      <c r="P2946" s="97" t="s">
        <v>61</v>
      </c>
      <c r="Q2946" s="97" t="s">
        <v>62</v>
      </c>
      <c r="R2946" s="102">
        <v>0.2</v>
      </c>
      <c r="S2946" s="102">
        <v>2</v>
      </c>
      <c r="T2946" s="103">
        <v>1500000</v>
      </c>
      <c r="U2946" s="103">
        <v>1500018</v>
      </c>
      <c r="V2946" s="101">
        <f t="shared" si="8901"/>
        <v>0</v>
      </c>
      <c r="W2946" s="101">
        <f t="shared" si="8902"/>
        <v>1500000</v>
      </c>
      <c r="X2946" s="103">
        <v>168</v>
      </c>
      <c r="Y2946" s="104">
        <f t="shared" si="8903"/>
        <v>1.1199865601612781E-4</v>
      </c>
      <c r="Z2946" s="105">
        <f t="shared" si="8904"/>
        <v>11.904761904761905</v>
      </c>
      <c r="AA2946" s="106">
        <f t="shared" si="8905"/>
        <v>300</v>
      </c>
      <c r="AB2946" s="107">
        <f t="shared" si="8906"/>
        <v>300</v>
      </c>
      <c r="AC2946" s="106">
        <f t="shared" si="8907"/>
        <v>0</v>
      </c>
      <c r="AD2946" s="108">
        <f t="shared" si="8908"/>
        <v>3000</v>
      </c>
      <c r="AE2946" s="298">
        <v>2000</v>
      </c>
      <c r="AF2946" s="109">
        <f t="shared" si="8910"/>
        <v>-1000</v>
      </c>
      <c r="AG2946" s="109">
        <v>0</v>
      </c>
      <c r="AH2946" s="109">
        <f t="shared" si="8911"/>
        <v>1700</v>
      </c>
      <c r="AI2946" s="110">
        <f t="shared" si="8912"/>
        <v>0.85</v>
      </c>
      <c r="AK2946"/>
    </row>
    <row r="2947" spans="1:37" hidden="1" x14ac:dyDescent="0.25">
      <c r="A2947" s="96" t="s">
        <v>4018</v>
      </c>
      <c r="B2947" s="97">
        <v>2016</v>
      </c>
      <c r="C2947" s="97">
        <v>12</v>
      </c>
      <c r="D2947" s="98" t="s">
        <v>2960</v>
      </c>
      <c r="E2947" s="99">
        <v>42709</v>
      </c>
      <c r="F2947" s="99">
        <v>42735</v>
      </c>
      <c r="G2947" s="100">
        <f t="shared" ca="1" si="8899"/>
        <v>0</v>
      </c>
      <c r="H2947" s="96" t="s">
        <v>74</v>
      </c>
      <c r="I2947" s="96" t="s">
        <v>3160</v>
      </c>
      <c r="J2947" s="96" t="s">
        <v>4014</v>
      </c>
      <c r="K2947" s="101" t="str">
        <f t="shared" ca="1" si="8900"/>
        <v>Completed</v>
      </c>
      <c r="L2947" s="97" t="s">
        <v>666</v>
      </c>
      <c r="M2947" s="97" t="s">
        <v>58</v>
      </c>
      <c r="N2947" s="97" t="s">
        <v>59</v>
      </c>
      <c r="O2947" s="97" t="s">
        <v>42</v>
      </c>
      <c r="P2947" s="97" t="s">
        <v>61</v>
      </c>
      <c r="Q2947" s="97" t="s">
        <v>62</v>
      </c>
      <c r="R2947" s="102">
        <v>0.2</v>
      </c>
      <c r="S2947" s="102">
        <v>2</v>
      </c>
      <c r="T2947" s="103">
        <v>1000</v>
      </c>
      <c r="U2947" s="103">
        <v>965</v>
      </c>
      <c r="V2947" s="101">
        <f t="shared" si="8901"/>
        <v>35</v>
      </c>
      <c r="W2947" s="101">
        <f t="shared" si="8902"/>
        <v>965</v>
      </c>
      <c r="X2947" s="103"/>
      <c r="Y2947" s="104">
        <f t="shared" si="8903"/>
        <v>0</v>
      </c>
      <c r="Z2947" s="105" t="e">
        <f t="shared" si="8904"/>
        <v>#DIV/0!</v>
      </c>
      <c r="AA2947" s="106">
        <f>IF(O2947="cpv",(T2947*R2947),(T2947/1000*R2947))*1000</f>
        <v>200</v>
      </c>
      <c r="AB2947" s="107">
        <v>193</v>
      </c>
      <c r="AC2947" s="106">
        <f t="shared" si="8907"/>
        <v>-7</v>
      </c>
      <c r="AD2947" s="108">
        <f t="shared" si="8908"/>
        <v>2</v>
      </c>
      <c r="AE2947" s="298">
        <f>IF((SUMIF($J$7:$J$1048576,J2947,$U$7:$U$1048576))&gt;(SUMIF($J$7:$J$1048576,J2947,$T$7:$T$1048576)),AD2947,(IF(O2947="cpv",(U2947*S2947),(U2947*S2947/1000))))</f>
        <v>2</v>
      </c>
      <c r="AF2947" s="109">
        <f t="shared" si="8910"/>
        <v>0</v>
      </c>
      <c r="AG2947" s="109">
        <v>0</v>
      </c>
      <c r="AH2947" s="109">
        <f t="shared" si="8911"/>
        <v>-191</v>
      </c>
      <c r="AI2947" s="110">
        <f t="shared" si="8912"/>
        <v>-95.5</v>
      </c>
      <c r="AK2947"/>
    </row>
    <row r="2948" spans="1:37" ht="15.75" hidden="1" thickBot="1" x14ac:dyDescent="0.3">
      <c r="A2948" s="156" t="s">
        <v>4019</v>
      </c>
      <c r="B2948" s="157">
        <v>2016</v>
      </c>
      <c r="C2948" s="157">
        <v>12</v>
      </c>
      <c r="D2948" s="342" t="s">
        <v>2960</v>
      </c>
      <c r="E2948" s="159">
        <v>42709</v>
      </c>
      <c r="F2948" s="159">
        <v>42735</v>
      </c>
      <c r="G2948" s="343">
        <f t="shared" ca="1" si="8899"/>
        <v>0</v>
      </c>
      <c r="H2948" s="156" t="s">
        <v>74</v>
      </c>
      <c r="I2948" s="156" t="s">
        <v>3160</v>
      </c>
      <c r="J2948" s="156" t="s">
        <v>4014</v>
      </c>
      <c r="K2948" s="344" t="str">
        <f t="shared" ca="1" si="8900"/>
        <v>Completed</v>
      </c>
      <c r="L2948" s="157" t="s">
        <v>155</v>
      </c>
      <c r="M2948" s="157" t="s">
        <v>58</v>
      </c>
      <c r="N2948" s="157" t="s">
        <v>59</v>
      </c>
      <c r="O2948" s="157" t="s">
        <v>42</v>
      </c>
      <c r="P2948" s="157" t="s">
        <v>61</v>
      </c>
      <c r="Q2948" s="157" t="s">
        <v>62</v>
      </c>
      <c r="R2948" s="158">
        <v>0.3</v>
      </c>
      <c r="S2948" s="158">
        <v>2</v>
      </c>
      <c r="T2948" s="345">
        <v>3333</v>
      </c>
      <c r="U2948" s="345">
        <v>3333</v>
      </c>
      <c r="V2948" s="344">
        <f t="shared" si="8901"/>
        <v>0</v>
      </c>
      <c r="W2948" s="344">
        <f t="shared" si="8902"/>
        <v>3333</v>
      </c>
      <c r="X2948" s="345"/>
      <c r="Y2948" s="346">
        <f t="shared" si="8903"/>
        <v>0</v>
      </c>
      <c r="Z2948" s="347" t="e">
        <f t="shared" si="8904"/>
        <v>#DIV/0!</v>
      </c>
      <c r="AA2948" s="348">
        <f>IF(O2948="cpv",(T2948*R2948),(T2948/1000*R2948))*1000</f>
        <v>999.9</v>
      </c>
      <c r="AB2948" s="349">
        <f t="shared" si="8906"/>
        <v>999.9</v>
      </c>
      <c r="AC2948" s="348">
        <f t="shared" si="8907"/>
        <v>0</v>
      </c>
      <c r="AD2948" s="350">
        <f t="shared" si="8908"/>
        <v>6.6660000000000004</v>
      </c>
      <c r="AE2948" s="351">
        <f>IF((SUMIF($J$7:$J$1048576,J2948,$U$7:$U$1048576))&gt;(SUMIF($J$7:$J$1048576,J2948,$T$7:$T$1048576)),AD2948,(IF(O2948="cpv",(U2948*S2948),(U2948*S2948/1000))))</f>
        <v>6.6660000000000004</v>
      </c>
      <c r="AF2948" s="352">
        <f t="shared" si="8910"/>
        <v>0</v>
      </c>
      <c r="AG2948" s="352">
        <v>0</v>
      </c>
      <c r="AH2948" s="352">
        <f t="shared" si="8911"/>
        <v>-993.23399999999992</v>
      </c>
      <c r="AI2948" s="487">
        <f t="shared" si="8912"/>
        <v>-148.99999999999997</v>
      </c>
      <c r="AK2948"/>
    </row>
    <row r="2949" spans="1:37" hidden="1" x14ac:dyDescent="0.25">
      <c r="A2949" s="328" t="s">
        <v>4020</v>
      </c>
      <c r="B2949" s="324">
        <v>2016</v>
      </c>
      <c r="C2949" s="324">
        <v>12</v>
      </c>
      <c r="D2949" s="325" t="s">
        <v>2960</v>
      </c>
      <c r="E2949" s="326">
        <v>42710</v>
      </c>
      <c r="F2949" s="326">
        <v>42725</v>
      </c>
      <c r="G2949" s="327">
        <f t="shared" ca="1" si="8743"/>
        <v>0</v>
      </c>
      <c r="H2949" s="328" t="s">
        <v>74</v>
      </c>
      <c r="I2949" s="328" t="s">
        <v>75</v>
      </c>
      <c r="J2949" s="328" t="s">
        <v>4021</v>
      </c>
      <c r="K2949" s="329" t="str">
        <f t="shared" ca="1" si="8744"/>
        <v>Completed</v>
      </c>
      <c r="L2949" s="324" t="s">
        <v>305</v>
      </c>
      <c r="M2949" s="324" t="s">
        <v>58</v>
      </c>
      <c r="N2949" s="324" t="s">
        <v>306</v>
      </c>
      <c r="O2949" s="324" t="s">
        <v>60</v>
      </c>
      <c r="P2949" s="324" t="s">
        <v>79</v>
      </c>
      <c r="Q2949" s="324" t="s">
        <v>79</v>
      </c>
      <c r="R2949" s="330">
        <v>3</v>
      </c>
      <c r="S2949" s="330">
        <v>7.5</v>
      </c>
      <c r="T2949" s="331">
        <v>1335000</v>
      </c>
      <c r="U2949" s="331">
        <v>1025466</v>
      </c>
      <c r="V2949" s="329">
        <f t="shared" si="8745"/>
        <v>309534</v>
      </c>
      <c r="W2949" s="329">
        <f t="shared" si="8746"/>
        <v>1025466</v>
      </c>
      <c r="X2949" s="331"/>
      <c r="Y2949" s="332">
        <f t="shared" si="8747"/>
        <v>0</v>
      </c>
      <c r="Z2949" s="333" t="e">
        <f t="shared" si="8748"/>
        <v>#DIV/0!</v>
      </c>
      <c r="AA2949" s="334">
        <f t="shared" si="8749"/>
        <v>4005</v>
      </c>
      <c r="AB2949" s="335">
        <f t="shared" si="8750"/>
        <v>3076.3979999999997</v>
      </c>
      <c r="AC2949" s="334">
        <f t="shared" si="8751"/>
        <v>-928.60200000000032</v>
      </c>
      <c r="AD2949" s="336">
        <f t="shared" si="8752"/>
        <v>10012.5</v>
      </c>
      <c r="AE2949" s="337">
        <v>5931.7650000000003</v>
      </c>
      <c r="AF2949" s="338">
        <f t="shared" si="8753"/>
        <v>-4080.7349999999997</v>
      </c>
      <c r="AG2949" s="338">
        <v>0</v>
      </c>
      <c r="AH2949" s="338">
        <f t="shared" si="8754"/>
        <v>2855.3670000000006</v>
      </c>
      <c r="AI2949" s="339">
        <f t="shared" si="8755"/>
        <v>0.48136886744501856</v>
      </c>
      <c r="AK2949"/>
    </row>
    <row r="2950" spans="1:37" hidden="1" x14ac:dyDescent="0.25">
      <c r="A2950" s="115" t="s">
        <v>4022</v>
      </c>
      <c r="B2950" s="111">
        <v>2016</v>
      </c>
      <c r="C2950" s="111">
        <v>12</v>
      </c>
      <c r="D2950" s="112" t="s">
        <v>2960</v>
      </c>
      <c r="E2950" s="113">
        <v>42710</v>
      </c>
      <c r="F2950" s="113">
        <v>42735</v>
      </c>
      <c r="G2950" s="114">
        <f t="shared" ca="1" si="8743"/>
        <v>0</v>
      </c>
      <c r="H2950" s="115" t="s">
        <v>54</v>
      </c>
      <c r="I2950" s="115" t="s">
        <v>4024</v>
      </c>
      <c r="J2950" s="115" t="s">
        <v>4023</v>
      </c>
      <c r="K2950" s="116" t="str">
        <f t="shared" ca="1" si="8744"/>
        <v>Completed</v>
      </c>
      <c r="L2950" s="111" t="s">
        <v>57</v>
      </c>
      <c r="M2950" s="111" t="s">
        <v>58</v>
      </c>
      <c r="N2950" s="111" t="s">
        <v>59</v>
      </c>
      <c r="O2950" s="111" t="s">
        <v>60</v>
      </c>
      <c r="P2950" s="111" t="s">
        <v>61</v>
      </c>
      <c r="Q2950" s="111" t="s">
        <v>62</v>
      </c>
      <c r="R2950" s="117">
        <v>0.5</v>
      </c>
      <c r="S2950" s="117">
        <v>1.2</v>
      </c>
      <c r="T2950" s="118">
        <v>2000000</v>
      </c>
      <c r="U2950" s="118">
        <v>791369</v>
      </c>
      <c r="V2950" s="116">
        <f t="shared" si="8745"/>
        <v>1208631</v>
      </c>
      <c r="W2950" s="116">
        <f t="shared" si="8746"/>
        <v>791369</v>
      </c>
      <c r="X2950" s="118">
        <v>1735</v>
      </c>
      <c r="Y2950" s="119">
        <f t="shared" si="8747"/>
        <v>2.1924032910058391E-3</v>
      </c>
      <c r="Z2950" s="120">
        <f t="shared" si="8748"/>
        <v>1.0737922766570605</v>
      </c>
      <c r="AA2950" s="121">
        <f t="shared" si="8749"/>
        <v>1000</v>
      </c>
      <c r="AB2950" s="122">
        <f t="shared" si="8750"/>
        <v>395.68450000000001</v>
      </c>
      <c r="AC2950" s="121">
        <f t="shared" si="8751"/>
        <v>-604.31549999999993</v>
      </c>
      <c r="AD2950" s="123">
        <f t="shared" si="8752"/>
        <v>2400</v>
      </c>
      <c r="AE2950" s="293">
        <v>1863.0296000000001</v>
      </c>
      <c r="AF2950" s="124">
        <f t="shared" si="8753"/>
        <v>-536.97039999999993</v>
      </c>
      <c r="AG2950" s="124">
        <v>0</v>
      </c>
      <c r="AH2950" s="124">
        <f t="shared" si="8754"/>
        <v>1467.3451</v>
      </c>
      <c r="AI2950" s="125">
        <f t="shared" si="8755"/>
        <v>0.78761233852645174</v>
      </c>
      <c r="AK2950"/>
    </row>
    <row r="2951" spans="1:37" hidden="1" x14ac:dyDescent="0.25">
      <c r="A2951" s="96" t="s">
        <v>4025</v>
      </c>
      <c r="B2951" s="97">
        <v>2016</v>
      </c>
      <c r="C2951" s="97">
        <v>12</v>
      </c>
      <c r="D2951" s="98" t="s">
        <v>2960</v>
      </c>
      <c r="E2951" s="99">
        <v>42710</v>
      </c>
      <c r="F2951" s="99">
        <v>42735</v>
      </c>
      <c r="G2951" s="100">
        <f t="shared" ref="G2951:G2953" ca="1" si="8923">IF($N$1&gt;F2951,0,(F2951-$N$1))</f>
        <v>0</v>
      </c>
      <c r="H2951" s="96" t="s">
        <v>54</v>
      </c>
      <c r="I2951" s="96" t="s">
        <v>4024</v>
      </c>
      <c r="J2951" s="96" t="s">
        <v>4023</v>
      </c>
      <c r="K2951" s="101" t="str">
        <f t="shared" ref="K2951:K2953" ca="1" si="8924">IF(F2951=0,$L$3,(IF(G2951=0,$L$1,$L$2)))</f>
        <v>Completed</v>
      </c>
      <c r="L2951" s="97" t="s">
        <v>64</v>
      </c>
      <c r="M2951" s="97" t="s">
        <v>58</v>
      </c>
      <c r="N2951" s="97" t="s">
        <v>59</v>
      </c>
      <c r="O2951" s="97" t="s">
        <v>60</v>
      </c>
      <c r="P2951" s="97" t="s">
        <v>61</v>
      </c>
      <c r="Q2951" s="97" t="s">
        <v>62</v>
      </c>
      <c r="R2951" s="102">
        <v>0.2</v>
      </c>
      <c r="S2951" s="102">
        <v>1.2</v>
      </c>
      <c r="T2951" s="103">
        <v>2000000</v>
      </c>
      <c r="U2951" s="103">
        <v>2000009</v>
      </c>
      <c r="V2951" s="101">
        <f t="shared" ref="V2951:V2953" si="8925">IF(U2951&gt;T2951,0,T2951-U2951)</f>
        <v>0</v>
      </c>
      <c r="W2951" s="101">
        <f t="shared" ref="W2951:W2953" si="8926">IF(U2951&gt;T2951,T2951,U2951)</f>
        <v>2000000</v>
      </c>
      <c r="X2951" s="103">
        <v>661</v>
      </c>
      <c r="Y2951" s="104">
        <f t="shared" ref="Y2951:Y2953" si="8927">X2951/U2951</f>
        <v>3.3049851275669261E-4</v>
      </c>
      <c r="Z2951" s="105">
        <f t="shared" ref="Z2951:Z2953" si="8928">AE2951/X2951</f>
        <v>3.6308786686838124</v>
      </c>
      <c r="AA2951" s="106">
        <f t="shared" ref="AA2951:AA2952" si="8929">IF(O2951="cpv",(T2951*R2951),(T2951/1000*R2951))</f>
        <v>400</v>
      </c>
      <c r="AB2951" s="107">
        <f t="shared" ref="AB2951:AB2953" si="8930">IF(O2951="cpv",(IF(V2951&gt;0,U2951*R2951,AA2951)),(IF(V2951&gt;0,U2951/1000*R2951,AA2951)))</f>
        <v>400</v>
      </c>
      <c r="AC2951" s="106">
        <f t="shared" ref="AC2951:AC2953" si="8931">AB2951-AA2951</f>
        <v>0</v>
      </c>
      <c r="AD2951" s="108">
        <f t="shared" ref="AD2951:AD2953" si="8932">IF(O2951="cpv",(T2951*S2951),(T2951/1000*S2951))</f>
        <v>2400</v>
      </c>
      <c r="AE2951" s="298">
        <v>2400.0108</v>
      </c>
      <c r="AF2951" s="109">
        <f t="shared" ref="AF2951:AF2953" si="8933">AE2951-AD2951</f>
        <v>1.0800000000017462E-2</v>
      </c>
      <c r="AG2951" s="109">
        <v>0</v>
      </c>
      <c r="AH2951" s="109">
        <f t="shared" ref="AH2951:AH2953" si="8934">AE2951-AB2951-AG2951</f>
        <v>2000.0108</v>
      </c>
      <c r="AI2951" s="110">
        <f t="shared" ref="AI2951:AI2953" si="8935">AH2951/AE2951</f>
        <v>0.8333340833299584</v>
      </c>
      <c r="AK2951"/>
    </row>
    <row r="2952" spans="1:37" hidden="1" x14ac:dyDescent="0.25">
      <c r="A2952" s="96" t="s">
        <v>4026</v>
      </c>
      <c r="B2952" s="97">
        <v>2016</v>
      </c>
      <c r="C2952" s="97">
        <v>12</v>
      </c>
      <c r="D2952" s="98" t="s">
        <v>2960</v>
      </c>
      <c r="E2952" s="99">
        <v>42710</v>
      </c>
      <c r="F2952" s="99">
        <v>42735</v>
      </c>
      <c r="G2952" s="100">
        <f t="shared" ca="1" si="8923"/>
        <v>0</v>
      </c>
      <c r="H2952" s="96" t="s">
        <v>54</v>
      </c>
      <c r="I2952" s="96" t="s">
        <v>4024</v>
      </c>
      <c r="J2952" s="96" t="s">
        <v>4023</v>
      </c>
      <c r="K2952" s="101" t="str">
        <f t="shared" ca="1" si="8924"/>
        <v>Completed</v>
      </c>
      <c r="L2952" s="97" t="s">
        <v>2120</v>
      </c>
      <c r="M2952" s="97" t="s">
        <v>58</v>
      </c>
      <c r="N2952" s="97" t="s">
        <v>59</v>
      </c>
      <c r="O2952" s="97" t="s">
        <v>60</v>
      </c>
      <c r="P2952" s="97" t="s">
        <v>61</v>
      </c>
      <c r="Q2952" s="97" t="s">
        <v>62</v>
      </c>
      <c r="R2952" s="102">
        <v>0.25</v>
      </c>
      <c r="S2952" s="102">
        <v>1.2</v>
      </c>
      <c r="T2952" s="103">
        <v>600000</v>
      </c>
      <c r="U2952" s="103">
        <v>611133</v>
      </c>
      <c r="V2952" s="101">
        <f t="shared" si="8925"/>
        <v>0</v>
      </c>
      <c r="W2952" s="101">
        <f t="shared" si="8926"/>
        <v>600000</v>
      </c>
      <c r="X2952" s="103">
        <v>105</v>
      </c>
      <c r="Y2952" s="104">
        <f t="shared" si="8927"/>
        <v>1.7181202782373068E-4</v>
      </c>
      <c r="Z2952" s="105">
        <f t="shared" si="8928"/>
        <v>6.9843771428571433</v>
      </c>
      <c r="AA2952" s="106">
        <f t="shared" si="8929"/>
        <v>150</v>
      </c>
      <c r="AB2952" s="107">
        <f t="shared" si="8930"/>
        <v>150</v>
      </c>
      <c r="AC2952" s="106">
        <f t="shared" si="8931"/>
        <v>0</v>
      </c>
      <c r="AD2952" s="108">
        <f t="shared" si="8932"/>
        <v>720</v>
      </c>
      <c r="AE2952" s="298">
        <v>733.3596</v>
      </c>
      <c r="AF2952" s="109">
        <f t="shared" si="8933"/>
        <v>13.3596</v>
      </c>
      <c r="AG2952" s="109">
        <v>0</v>
      </c>
      <c r="AH2952" s="109">
        <f t="shared" si="8934"/>
        <v>583.3596</v>
      </c>
      <c r="AI2952" s="110">
        <f t="shared" si="8935"/>
        <v>0.79546187163841586</v>
      </c>
      <c r="AK2952"/>
    </row>
    <row r="2953" spans="1:37" ht="15.75" hidden="1" thickBot="1" x14ac:dyDescent="0.3">
      <c r="A2953" s="156" t="s">
        <v>4027</v>
      </c>
      <c r="B2953" s="157">
        <v>2016</v>
      </c>
      <c r="C2953" s="157">
        <v>12</v>
      </c>
      <c r="D2953" s="342" t="s">
        <v>2960</v>
      </c>
      <c r="E2953" s="159">
        <v>42710</v>
      </c>
      <c r="F2953" s="159">
        <v>42735</v>
      </c>
      <c r="G2953" s="343">
        <f t="shared" ca="1" si="8923"/>
        <v>0</v>
      </c>
      <c r="H2953" s="156" t="s">
        <v>54</v>
      </c>
      <c r="I2953" s="156" t="s">
        <v>4024</v>
      </c>
      <c r="J2953" s="156" t="s">
        <v>4023</v>
      </c>
      <c r="K2953" s="344" t="str">
        <f t="shared" ca="1" si="8924"/>
        <v>Completed</v>
      </c>
      <c r="L2953" s="157" t="s">
        <v>666</v>
      </c>
      <c r="M2953" s="157" t="s">
        <v>58</v>
      </c>
      <c r="N2953" s="157" t="s">
        <v>59</v>
      </c>
      <c r="O2953" s="157" t="s">
        <v>42</v>
      </c>
      <c r="P2953" s="157" t="s">
        <v>61</v>
      </c>
      <c r="Q2953" s="157" t="s">
        <v>62</v>
      </c>
      <c r="R2953" s="158">
        <v>0.2</v>
      </c>
      <c r="S2953" s="158">
        <v>1.2</v>
      </c>
      <c r="T2953" s="345">
        <v>3000</v>
      </c>
      <c r="U2953" s="345">
        <v>3000</v>
      </c>
      <c r="V2953" s="344">
        <f t="shared" si="8925"/>
        <v>0</v>
      </c>
      <c r="W2953" s="344">
        <f t="shared" si="8926"/>
        <v>3000</v>
      </c>
      <c r="X2953" s="345"/>
      <c r="Y2953" s="346">
        <f t="shared" si="8927"/>
        <v>0</v>
      </c>
      <c r="Z2953" s="347" t="e">
        <f t="shared" si="8928"/>
        <v>#DIV/0!</v>
      </c>
      <c r="AA2953" s="348">
        <f>IF(O2953="cpv",(T2953*R2953),(T2953/1000*R2953))*1000</f>
        <v>600.00000000000011</v>
      </c>
      <c r="AB2953" s="349">
        <f t="shared" si="8930"/>
        <v>600.00000000000011</v>
      </c>
      <c r="AC2953" s="348">
        <f t="shared" si="8931"/>
        <v>0</v>
      </c>
      <c r="AD2953" s="350">
        <f t="shared" si="8932"/>
        <v>3.5999999999999996</v>
      </c>
      <c r="AE2953" s="351">
        <v>3.6</v>
      </c>
      <c r="AF2953" s="352">
        <f t="shared" si="8933"/>
        <v>0</v>
      </c>
      <c r="AG2953" s="352">
        <v>0</v>
      </c>
      <c r="AH2953" s="352">
        <f t="shared" si="8934"/>
        <v>-596.40000000000009</v>
      </c>
      <c r="AI2953" s="487">
        <f t="shared" si="8935"/>
        <v>-165.66666666666669</v>
      </c>
      <c r="AK2953"/>
    </row>
    <row r="2954" spans="1:37" s="712" customFormat="1" hidden="1" x14ac:dyDescent="0.25">
      <c r="A2954" s="96" t="s">
        <v>4415</v>
      </c>
      <c r="B2954" s="97">
        <v>2016</v>
      </c>
      <c r="C2954" s="97">
        <v>12</v>
      </c>
      <c r="D2954" s="97" t="s">
        <v>2960</v>
      </c>
      <c r="E2954" s="99">
        <v>42710</v>
      </c>
      <c r="F2954" s="99">
        <v>42735</v>
      </c>
      <c r="G2954" s="100">
        <f t="shared" ca="1" si="8743"/>
        <v>0</v>
      </c>
      <c r="H2954" s="96" t="s">
        <v>54</v>
      </c>
      <c r="I2954" s="96" t="s">
        <v>4024</v>
      </c>
      <c r="J2954" s="96" t="s">
        <v>4028</v>
      </c>
      <c r="K2954" s="101" t="str">
        <f t="shared" ca="1" si="8744"/>
        <v>Completed</v>
      </c>
      <c r="L2954" s="97" t="s">
        <v>305</v>
      </c>
      <c r="M2954" s="97" t="s">
        <v>58</v>
      </c>
      <c r="N2954" s="97" t="s">
        <v>306</v>
      </c>
      <c r="O2954" s="97" t="s">
        <v>60</v>
      </c>
      <c r="P2954" s="97" t="s">
        <v>79</v>
      </c>
      <c r="Q2954" s="97" t="s">
        <v>79</v>
      </c>
      <c r="R2954" s="102">
        <v>3</v>
      </c>
      <c r="S2954" s="102">
        <v>8</v>
      </c>
      <c r="T2954" s="103">
        <v>1000000</v>
      </c>
      <c r="U2954" s="103">
        <v>1100404</v>
      </c>
      <c r="V2954" s="101">
        <f t="shared" si="8745"/>
        <v>0</v>
      </c>
      <c r="W2954" s="101">
        <f t="shared" si="8746"/>
        <v>1000000</v>
      </c>
      <c r="X2954" s="103"/>
      <c r="Y2954" s="104">
        <f t="shared" si="8747"/>
        <v>0</v>
      </c>
      <c r="Z2954" s="105" t="e">
        <f t="shared" si="8748"/>
        <v>#DIV/0!</v>
      </c>
      <c r="AA2954" s="106">
        <f t="shared" si="8749"/>
        <v>3000</v>
      </c>
      <c r="AB2954" s="106">
        <f t="shared" si="8750"/>
        <v>3000</v>
      </c>
      <c r="AC2954" s="106">
        <f t="shared" si="8751"/>
        <v>0</v>
      </c>
      <c r="AD2954" s="106">
        <f t="shared" si="8752"/>
        <v>8000</v>
      </c>
      <c r="AE2954" s="106">
        <f>IF((SUMIF($J$7:$J$1048576,J2954,$U$7:$U$1048576))&gt;(SUMIF($J$7:$J$1048576,J2954,$T$7:$T$1048576)),AD2954,(IF(O2954="cpv",(U2954*S2954),(U2954*S2954/1000))))</f>
        <v>8000</v>
      </c>
      <c r="AF2954" s="105">
        <f t="shared" si="8753"/>
        <v>0</v>
      </c>
      <c r="AG2954" s="105">
        <v>0</v>
      </c>
      <c r="AH2954" s="105">
        <f t="shared" si="8754"/>
        <v>5000</v>
      </c>
      <c r="AI2954" s="711">
        <f t="shared" si="8755"/>
        <v>0.625</v>
      </c>
    </row>
    <row r="2955" spans="1:37" s="712" customFormat="1" hidden="1" x14ac:dyDescent="0.25">
      <c r="A2955" s="328" t="s">
        <v>4416</v>
      </c>
      <c r="B2955" s="324">
        <v>2016</v>
      </c>
      <c r="C2955" s="324">
        <v>12</v>
      </c>
      <c r="D2955" s="324" t="s">
        <v>2960</v>
      </c>
      <c r="E2955" s="326">
        <v>42710</v>
      </c>
      <c r="F2955" s="326">
        <v>42735</v>
      </c>
      <c r="G2955" s="327">
        <f t="shared" ref="G2955:G2956" ca="1" si="8936">IF($N$1&gt;F2955,0,(F2955-$N$1))</f>
        <v>0</v>
      </c>
      <c r="H2955" s="328" t="s">
        <v>54</v>
      </c>
      <c r="I2955" s="328" t="s">
        <v>4024</v>
      </c>
      <c r="J2955" s="328" t="s">
        <v>4028</v>
      </c>
      <c r="K2955" s="329" t="str">
        <f t="shared" ref="K2955:K2956" ca="1" si="8937">IF(F2955=0,$L$3,(IF(G2955=0,$L$1,$L$2)))</f>
        <v>Completed</v>
      </c>
      <c r="L2955" s="324" t="s">
        <v>3386</v>
      </c>
      <c r="M2955" s="324" t="s">
        <v>58</v>
      </c>
      <c r="N2955" s="324" t="s">
        <v>306</v>
      </c>
      <c r="O2955" s="324" t="s">
        <v>60</v>
      </c>
      <c r="P2955" s="324" t="s">
        <v>79</v>
      </c>
      <c r="Q2955" s="324" t="s">
        <v>79</v>
      </c>
      <c r="R2955" s="577">
        <v>4</v>
      </c>
      <c r="S2955" s="330">
        <v>8</v>
      </c>
      <c r="T2955" s="331">
        <v>625000</v>
      </c>
      <c r="U2955" s="331">
        <v>686161</v>
      </c>
      <c r="V2955" s="329">
        <f t="shared" ref="V2955:V2956" si="8938">IF(U2955&gt;T2955,0,T2955-U2955)</f>
        <v>0</v>
      </c>
      <c r="W2955" s="329">
        <f t="shared" ref="W2955:W2956" si="8939">IF(U2955&gt;T2955,T2955,U2955)</f>
        <v>625000</v>
      </c>
      <c r="X2955" s="331">
        <v>23527</v>
      </c>
      <c r="Y2955" s="332">
        <f t="shared" ref="Y2955:Y2956" si="8940">X2955/U2955</f>
        <v>3.4287871213898778E-2</v>
      </c>
      <c r="Z2955" s="333">
        <f t="shared" ref="Z2955:Z2956" si="8941">AE2955/X2955</f>
        <v>0.21252178348280698</v>
      </c>
      <c r="AA2955" s="334">
        <f t="shared" ref="AA2955:AA2956" si="8942">IF(O2955="cpv",(T2955*R2955),(T2955/1000*R2955))</f>
        <v>2500</v>
      </c>
      <c r="AB2955" s="334">
        <f t="shared" ref="AB2955:AB2956" si="8943">IF(O2955="cpv",(IF(V2955&gt;0,U2955*R2955,AA2955)),(IF(V2955&gt;0,U2955/1000*R2955,AA2955)))</f>
        <v>2500</v>
      </c>
      <c r="AC2955" s="334">
        <f t="shared" ref="AC2955:AC2956" si="8944">AB2955-AA2955</f>
        <v>0</v>
      </c>
      <c r="AD2955" s="334">
        <f t="shared" ref="AD2955:AD2956" si="8945">IF(O2955="cpv",(T2955*S2955),(T2955/1000*S2955))</f>
        <v>5000</v>
      </c>
      <c r="AE2955" s="334">
        <f>IF((SUMIF($J$7:$J$1048576,J2955,$U$7:$U$1048576))&gt;(SUMIF($J$7:$J$1048576,J2955,$T$7:$T$1048576)),AD2955,(IF(O2955="cpv",(U2955*S2955),(U2955*S2955/1000))))</f>
        <v>5000</v>
      </c>
      <c r="AF2955" s="333">
        <f t="shared" ref="AF2955:AF2956" si="8946">AE2955-AD2955</f>
        <v>0</v>
      </c>
      <c r="AG2955" s="333">
        <v>0</v>
      </c>
      <c r="AH2955" s="333">
        <f t="shared" ref="AH2955:AH2956" si="8947">AE2955-AB2955-AG2955</f>
        <v>2500</v>
      </c>
      <c r="AI2955" s="713">
        <f t="shared" ref="AI2955:AI2956" si="8948">AH2955/AE2955</f>
        <v>0.5</v>
      </c>
    </row>
    <row r="2956" spans="1:37" hidden="1" x14ac:dyDescent="0.25">
      <c r="A2956" s="115" t="s">
        <v>4417</v>
      </c>
      <c r="B2956" s="111">
        <v>2016</v>
      </c>
      <c r="C2956" s="111">
        <v>12</v>
      </c>
      <c r="D2956" s="112" t="s">
        <v>2960</v>
      </c>
      <c r="E2956" s="113">
        <v>42710</v>
      </c>
      <c r="F2956" s="113">
        <v>42735</v>
      </c>
      <c r="G2956" s="114">
        <f t="shared" ca="1" si="8936"/>
        <v>0</v>
      </c>
      <c r="H2956" s="115" t="s">
        <v>54</v>
      </c>
      <c r="I2956" s="115" t="s">
        <v>4024</v>
      </c>
      <c r="J2956" s="115" t="s">
        <v>4030</v>
      </c>
      <c r="K2956" s="116" t="str">
        <f t="shared" ca="1" si="8937"/>
        <v>Completed</v>
      </c>
      <c r="L2956" s="111" t="s">
        <v>72</v>
      </c>
      <c r="M2956" s="111" t="s">
        <v>58</v>
      </c>
      <c r="N2956" s="111" t="s">
        <v>108</v>
      </c>
      <c r="O2956" s="111" t="s">
        <v>109</v>
      </c>
      <c r="P2956" s="111" t="s">
        <v>100</v>
      </c>
      <c r="Q2956" s="111" t="s">
        <v>101</v>
      </c>
      <c r="R2956" s="117">
        <v>0.02</v>
      </c>
      <c r="S2956" s="117">
        <v>0.04</v>
      </c>
      <c r="T2956" s="118">
        <v>50000</v>
      </c>
      <c r="U2956" s="118">
        <v>8037</v>
      </c>
      <c r="V2956" s="116">
        <f t="shared" si="8938"/>
        <v>41963</v>
      </c>
      <c r="W2956" s="116">
        <f t="shared" si="8939"/>
        <v>8037</v>
      </c>
      <c r="X2956" s="118">
        <v>32</v>
      </c>
      <c r="Y2956" s="119">
        <f t="shared" si="8940"/>
        <v>3.9815851685952473E-3</v>
      </c>
      <c r="Z2956" s="120">
        <f t="shared" si="8941"/>
        <v>22.068750000000001</v>
      </c>
      <c r="AA2956" s="121">
        <f t="shared" si="8942"/>
        <v>1000</v>
      </c>
      <c r="AB2956" s="122">
        <f t="shared" si="8943"/>
        <v>160.74</v>
      </c>
      <c r="AC2956" s="121">
        <f t="shared" si="8944"/>
        <v>-839.26</v>
      </c>
      <c r="AD2956" s="123">
        <f t="shared" si="8945"/>
        <v>2000</v>
      </c>
      <c r="AE2956" s="293">
        <v>706.2</v>
      </c>
      <c r="AF2956" s="124">
        <f t="shared" si="8946"/>
        <v>-1293.8</v>
      </c>
      <c r="AG2956" s="124">
        <v>0</v>
      </c>
      <c r="AH2956" s="124">
        <f t="shared" si="8947"/>
        <v>545.46</v>
      </c>
      <c r="AI2956" s="125">
        <f t="shared" si="8948"/>
        <v>0.77238742565845375</v>
      </c>
      <c r="AK2956"/>
    </row>
    <row r="2957" spans="1:37" hidden="1" x14ac:dyDescent="0.25">
      <c r="A2957" s="96" t="s">
        <v>4029</v>
      </c>
      <c r="B2957" s="97">
        <v>2016</v>
      </c>
      <c r="C2957" s="97">
        <v>12</v>
      </c>
      <c r="D2957" s="98" t="s">
        <v>2960</v>
      </c>
      <c r="E2957" s="99">
        <v>42710</v>
      </c>
      <c r="F2957" s="99">
        <v>42735</v>
      </c>
      <c r="G2957" s="100">
        <f t="shared" ca="1" si="8743"/>
        <v>0</v>
      </c>
      <c r="H2957" s="96" t="s">
        <v>54</v>
      </c>
      <c r="I2957" s="96" t="s">
        <v>4024</v>
      </c>
      <c r="J2957" s="96" t="s">
        <v>4030</v>
      </c>
      <c r="K2957" s="101" t="str">
        <f t="shared" ca="1" si="8744"/>
        <v>Completed</v>
      </c>
      <c r="L2957" s="97" t="s">
        <v>635</v>
      </c>
      <c r="M2957" s="97" t="s">
        <v>58</v>
      </c>
      <c r="N2957" s="97" t="s">
        <v>108</v>
      </c>
      <c r="O2957" s="97" t="s">
        <v>109</v>
      </c>
      <c r="P2957" s="97" t="s">
        <v>100</v>
      </c>
      <c r="Q2957" s="97" t="s">
        <v>101</v>
      </c>
      <c r="R2957" s="102">
        <v>2.5000000000000001E-2</v>
      </c>
      <c r="S2957" s="102">
        <v>0.04</v>
      </c>
      <c r="T2957" s="103">
        <v>50000</v>
      </c>
      <c r="U2957" s="103">
        <v>81757</v>
      </c>
      <c r="V2957" s="101">
        <f t="shared" si="8745"/>
        <v>0</v>
      </c>
      <c r="W2957" s="101">
        <f t="shared" si="8746"/>
        <v>50000</v>
      </c>
      <c r="X2957" s="103">
        <v>3630</v>
      </c>
      <c r="Y2957" s="104">
        <f t="shared" si="8747"/>
        <v>4.439986790121947E-2</v>
      </c>
      <c r="Z2957" s="105">
        <f t="shared" si="8748"/>
        <v>0.9009035812672177</v>
      </c>
      <c r="AA2957" s="106">
        <f t="shared" si="8749"/>
        <v>1250</v>
      </c>
      <c r="AB2957" s="107">
        <f t="shared" si="8750"/>
        <v>1250</v>
      </c>
      <c r="AC2957" s="106">
        <f t="shared" si="8751"/>
        <v>0</v>
      </c>
      <c r="AD2957" s="108">
        <f t="shared" si="8752"/>
        <v>2000</v>
      </c>
      <c r="AE2957" s="298">
        <f>IF((SUMIF($J$7:$J$1048576,J2957,$U$7:$U$1048576))&gt;(SUMIF($J$7:$J$1048576,J2957,$T$7:$T$1048576)),AD2957,(IF(O2957="cpv",(U2957*S2957),(U2957*S2957/1000))))</f>
        <v>3270.28</v>
      </c>
      <c r="AF2957" s="109">
        <f t="shared" si="8753"/>
        <v>1270.2800000000002</v>
      </c>
      <c r="AG2957" s="109">
        <v>0</v>
      </c>
      <c r="AH2957" s="109">
        <f t="shared" si="8754"/>
        <v>2020.2800000000002</v>
      </c>
      <c r="AI2957" s="110">
        <f t="shared" si="8755"/>
        <v>0.61776973225534204</v>
      </c>
      <c r="AK2957"/>
    </row>
    <row r="2958" spans="1:37" hidden="1" x14ac:dyDescent="0.25">
      <c r="A2958" s="96" t="s">
        <v>4031</v>
      </c>
      <c r="B2958" s="97">
        <v>2016</v>
      </c>
      <c r="C2958" s="97">
        <v>12</v>
      </c>
      <c r="D2958" s="98" t="s">
        <v>2960</v>
      </c>
      <c r="E2958" s="99">
        <v>42710</v>
      </c>
      <c r="F2958" s="99">
        <v>42735</v>
      </c>
      <c r="G2958" s="100">
        <f t="shared" ref="G2958:G2959" ca="1" si="8949">IF($N$1&gt;F2958,0,(F2958-$N$1))</f>
        <v>0</v>
      </c>
      <c r="H2958" s="96" t="s">
        <v>54</v>
      </c>
      <c r="I2958" s="96" t="s">
        <v>4024</v>
      </c>
      <c r="J2958" s="96" t="s">
        <v>4030</v>
      </c>
      <c r="K2958" s="101" t="str">
        <f t="shared" ref="K2958:K2959" ca="1" si="8950">IF(F2958=0,$L$3,(IF(G2958=0,$L$1,$L$2)))</f>
        <v>Completed</v>
      </c>
      <c r="L2958" s="97" t="s">
        <v>2592</v>
      </c>
      <c r="M2958" s="97" t="s">
        <v>58</v>
      </c>
      <c r="N2958" s="97" t="s">
        <v>108</v>
      </c>
      <c r="O2958" s="97" t="s">
        <v>109</v>
      </c>
      <c r="P2958" s="97" t="s">
        <v>100</v>
      </c>
      <c r="Q2958" s="97" t="s">
        <v>101</v>
      </c>
      <c r="R2958" s="102">
        <v>0.01</v>
      </c>
      <c r="S2958" s="102">
        <v>0.04</v>
      </c>
      <c r="T2958" s="103">
        <v>100000</v>
      </c>
      <c r="U2958" s="103">
        <v>81410</v>
      </c>
      <c r="V2958" s="101">
        <f t="shared" ref="V2958:V2959" si="8951">IF(U2958&gt;T2958,0,T2958-U2958)</f>
        <v>18590</v>
      </c>
      <c r="W2958" s="101">
        <f t="shared" ref="W2958:W2959" si="8952">IF(U2958&gt;T2958,T2958,U2958)</f>
        <v>81410</v>
      </c>
      <c r="X2958" s="103">
        <v>4820</v>
      </c>
      <c r="Y2958" s="104">
        <f t="shared" ref="Y2958:Y2959" si="8953">X2958/U2958</f>
        <v>5.9206485689718709E-2</v>
      </c>
      <c r="Z2958" s="105">
        <f t="shared" ref="Z2958:Z2959" si="8954">AE2958/X2958</f>
        <v>0.67560165975103736</v>
      </c>
      <c r="AA2958" s="106">
        <f t="shared" ref="AA2958:AA2959" si="8955">IF(O2958="cpv",(T2958*R2958),(T2958/1000*R2958))</f>
        <v>1000</v>
      </c>
      <c r="AB2958" s="107">
        <f t="shared" ref="AB2958:AB2959" si="8956">IF(O2958="cpv",(IF(V2958&gt;0,U2958*R2958,AA2958)),(IF(V2958&gt;0,U2958/1000*R2958,AA2958)))</f>
        <v>814.1</v>
      </c>
      <c r="AC2958" s="106">
        <f t="shared" ref="AC2958:AC2959" si="8957">AB2958-AA2958</f>
        <v>-185.89999999999998</v>
      </c>
      <c r="AD2958" s="108">
        <f t="shared" ref="AD2958:AD2959" si="8958">IF(O2958="cpv",(T2958*S2958),(T2958/1000*S2958))</f>
        <v>4000</v>
      </c>
      <c r="AE2958" s="298">
        <f>IF((SUMIF($J$7:$J$1048576,J2958,$U$7:$U$1048576))&gt;(SUMIF($J$7:$J$1048576,J2958,$T$7:$T$1048576)),AD2958,(IF(O2958="cpv",(U2958*S2958),(U2958*S2958/1000))))</f>
        <v>3256.4</v>
      </c>
      <c r="AF2958" s="109">
        <f t="shared" ref="AF2958:AF2959" si="8959">AE2958-AD2958</f>
        <v>-743.59999999999991</v>
      </c>
      <c r="AG2958" s="109">
        <v>0</v>
      </c>
      <c r="AH2958" s="109">
        <f t="shared" ref="AH2958:AH2959" si="8960">AE2958-AB2958-AG2958</f>
        <v>2442.3000000000002</v>
      </c>
      <c r="AI2958" s="110">
        <f t="shared" ref="AI2958:AI2959" si="8961">AH2958/AE2958</f>
        <v>0.75</v>
      </c>
      <c r="AK2958"/>
    </row>
    <row r="2959" spans="1:37" ht="15.75" hidden="1" thickBot="1" x14ac:dyDescent="0.3">
      <c r="A2959" s="156" t="s">
        <v>4032</v>
      </c>
      <c r="B2959" s="157">
        <v>2016</v>
      </c>
      <c r="C2959" s="157">
        <v>12</v>
      </c>
      <c r="D2959" s="342" t="s">
        <v>2960</v>
      </c>
      <c r="E2959" s="159">
        <v>42710</v>
      </c>
      <c r="F2959" s="159">
        <v>42735</v>
      </c>
      <c r="G2959" s="343">
        <f t="shared" ca="1" si="8949"/>
        <v>0</v>
      </c>
      <c r="H2959" s="156" t="s">
        <v>54</v>
      </c>
      <c r="I2959" s="156" t="s">
        <v>4024</v>
      </c>
      <c r="J2959" s="156" t="s">
        <v>4030</v>
      </c>
      <c r="K2959" s="344" t="str">
        <f t="shared" ca="1" si="8950"/>
        <v>Completed</v>
      </c>
      <c r="L2959" s="157" t="s">
        <v>2135</v>
      </c>
      <c r="M2959" s="157" t="s">
        <v>58</v>
      </c>
      <c r="N2959" s="157" t="s">
        <v>108</v>
      </c>
      <c r="O2959" s="157" t="s">
        <v>109</v>
      </c>
      <c r="P2959" s="157" t="s">
        <v>100</v>
      </c>
      <c r="Q2959" s="157" t="s">
        <v>101</v>
      </c>
      <c r="R2959" s="158">
        <v>0.01</v>
      </c>
      <c r="S2959" s="158">
        <v>0.04</v>
      </c>
      <c r="T2959" s="345">
        <v>50000</v>
      </c>
      <c r="U2959" s="345">
        <v>19178</v>
      </c>
      <c r="V2959" s="344">
        <f t="shared" si="8951"/>
        <v>30822</v>
      </c>
      <c r="W2959" s="344">
        <f t="shared" si="8952"/>
        <v>19178</v>
      </c>
      <c r="X2959" s="345"/>
      <c r="Y2959" s="346">
        <f t="shared" si="8953"/>
        <v>0</v>
      </c>
      <c r="Z2959" s="347" t="e">
        <f t="shared" si="8954"/>
        <v>#DIV/0!</v>
      </c>
      <c r="AA2959" s="348">
        <f t="shared" si="8955"/>
        <v>500</v>
      </c>
      <c r="AB2959" s="349">
        <f t="shared" si="8956"/>
        <v>191.78</v>
      </c>
      <c r="AC2959" s="348">
        <f t="shared" si="8957"/>
        <v>-308.22000000000003</v>
      </c>
      <c r="AD2959" s="350">
        <f t="shared" si="8958"/>
        <v>2000</v>
      </c>
      <c r="AE2959" s="351">
        <f>IF((SUMIF($J$7:$J$1048576,J2959,$U$7:$U$1048576))&gt;(SUMIF($J$7:$J$1048576,J2959,$T$7:$T$1048576)),AD2959,(IF(O2959="cpv",(U2959*S2959),(U2959*S2959/1000))))</f>
        <v>767.12</v>
      </c>
      <c r="AF2959" s="352">
        <f t="shared" si="8959"/>
        <v>-1232.8800000000001</v>
      </c>
      <c r="AG2959" s="352">
        <v>0</v>
      </c>
      <c r="AH2959" s="352">
        <f t="shared" si="8960"/>
        <v>575.34</v>
      </c>
      <c r="AI2959" s="487">
        <f t="shared" si="8961"/>
        <v>0.75</v>
      </c>
      <c r="AK2959"/>
    </row>
    <row r="2960" spans="1:37" hidden="1" x14ac:dyDescent="0.25">
      <c r="A2960" s="96" t="s">
        <v>4033</v>
      </c>
      <c r="B2960" s="97">
        <v>2016</v>
      </c>
      <c r="C2960" s="97">
        <v>12</v>
      </c>
      <c r="D2960" s="98" t="s">
        <v>2960</v>
      </c>
      <c r="E2960" s="99">
        <v>42711</v>
      </c>
      <c r="F2960" s="99">
        <v>42725</v>
      </c>
      <c r="G2960" s="100">
        <f t="shared" ca="1" si="8743"/>
        <v>0</v>
      </c>
      <c r="H2960" s="96" t="s">
        <v>74</v>
      </c>
      <c r="I2960" s="96" t="s">
        <v>75</v>
      </c>
      <c r="J2960" s="96" t="s">
        <v>4034</v>
      </c>
      <c r="K2960" s="101" t="str">
        <f t="shared" ca="1" si="8744"/>
        <v>Completed</v>
      </c>
      <c r="L2960" s="97" t="s">
        <v>2135</v>
      </c>
      <c r="M2960" s="97" t="s">
        <v>58</v>
      </c>
      <c r="N2960" s="97" t="s">
        <v>108</v>
      </c>
      <c r="O2960" s="97" t="s">
        <v>109</v>
      </c>
      <c r="P2960" s="97" t="s">
        <v>100</v>
      </c>
      <c r="Q2960" s="97" t="s">
        <v>101</v>
      </c>
      <c r="R2960" s="102">
        <v>0.01</v>
      </c>
      <c r="S2960" s="102">
        <v>0.03</v>
      </c>
      <c r="T2960" s="103">
        <v>100000</v>
      </c>
      <c r="U2960" s="103">
        <v>24258</v>
      </c>
      <c r="V2960" s="101">
        <f t="shared" si="8745"/>
        <v>75742</v>
      </c>
      <c r="W2960" s="101">
        <f t="shared" si="8746"/>
        <v>24258</v>
      </c>
      <c r="X2960" s="103"/>
      <c r="Y2960" s="104">
        <f t="shared" si="8747"/>
        <v>0</v>
      </c>
      <c r="Z2960" s="105" t="e">
        <f t="shared" si="8748"/>
        <v>#DIV/0!</v>
      </c>
      <c r="AA2960" s="106">
        <f t="shared" si="8749"/>
        <v>1000</v>
      </c>
      <c r="AB2960" s="107">
        <f t="shared" si="8750"/>
        <v>242.58</v>
      </c>
      <c r="AC2960" s="106">
        <f t="shared" si="8751"/>
        <v>-757.42</v>
      </c>
      <c r="AD2960" s="108">
        <f t="shared" si="8752"/>
        <v>3000</v>
      </c>
      <c r="AE2960" s="298">
        <f>IF((SUMIF($J$7:$J$1048576,J2960,$U$7:$U$1048576))&gt;(SUMIF($J$7:$J$1048576,J2960,$T$7:$T$1048576)),AD2960,(IF(O2960="cpv",(U2960*S2960),(U2960*S2960/1000))))</f>
        <v>727.74</v>
      </c>
      <c r="AF2960" s="109">
        <f t="shared" si="8753"/>
        <v>-2272.2600000000002</v>
      </c>
      <c r="AG2960" s="109">
        <v>0</v>
      </c>
      <c r="AH2960" s="109">
        <f t="shared" si="8754"/>
        <v>485.15999999999997</v>
      </c>
      <c r="AI2960" s="110">
        <f t="shared" si="8755"/>
        <v>0.66666666666666663</v>
      </c>
      <c r="AK2960"/>
    </row>
    <row r="2961" spans="1:37" hidden="1" x14ac:dyDescent="0.25">
      <c r="A2961" s="96" t="s">
        <v>4035</v>
      </c>
      <c r="B2961" s="97">
        <v>2016</v>
      </c>
      <c r="C2961" s="97">
        <v>12</v>
      </c>
      <c r="D2961" s="98" t="s">
        <v>2960</v>
      </c>
      <c r="E2961" s="99">
        <v>42711</v>
      </c>
      <c r="F2961" s="99">
        <v>42725</v>
      </c>
      <c r="G2961" s="100">
        <f t="shared" ref="G2961:G2964" ca="1" si="8962">IF($N$1&gt;F2961,0,(F2961-$N$1))</f>
        <v>0</v>
      </c>
      <c r="H2961" s="96" t="s">
        <v>74</v>
      </c>
      <c r="I2961" s="96" t="s">
        <v>75</v>
      </c>
      <c r="J2961" s="96" t="s">
        <v>4034</v>
      </c>
      <c r="K2961" s="101" t="str">
        <f t="shared" ref="K2961:K2964" ca="1" si="8963">IF(F2961=0,$L$3,(IF(G2961=0,$L$1,$L$2)))</f>
        <v>Completed</v>
      </c>
      <c r="L2961" s="97" t="s">
        <v>2592</v>
      </c>
      <c r="M2961" s="97" t="s">
        <v>58</v>
      </c>
      <c r="N2961" s="97" t="s">
        <v>108</v>
      </c>
      <c r="O2961" s="97" t="s">
        <v>109</v>
      </c>
      <c r="P2961" s="97" t="s">
        <v>100</v>
      </c>
      <c r="Q2961" s="97" t="s">
        <v>101</v>
      </c>
      <c r="R2961" s="102">
        <v>0.01</v>
      </c>
      <c r="S2961" s="102">
        <v>0.03</v>
      </c>
      <c r="T2961" s="103">
        <v>75000</v>
      </c>
      <c r="U2961" s="103">
        <v>50321</v>
      </c>
      <c r="V2961" s="101">
        <f t="shared" ref="V2961:V2964" si="8964">IF(U2961&gt;T2961,0,T2961-U2961)</f>
        <v>24679</v>
      </c>
      <c r="W2961" s="101">
        <f t="shared" ref="W2961:W2964" si="8965">IF(U2961&gt;T2961,T2961,U2961)</f>
        <v>50321</v>
      </c>
      <c r="X2961" s="103">
        <v>2919</v>
      </c>
      <c r="Y2961" s="104">
        <f t="shared" ref="Y2961:Y2964" si="8966">X2961/U2961</f>
        <v>5.8007591264084578E-2</v>
      </c>
      <c r="Z2961" s="105">
        <f t="shared" ref="Z2961:Z2964" si="8967">AE2961/X2961</f>
        <v>0.22176875642343277</v>
      </c>
      <c r="AA2961" s="106">
        <f t="shared" ref="AA2961:AA2964" si="8968">IF(O2961="cpv",(T2961*R2961),(T2961/1000*R2961))</f>
        <v>750</v>
      </c>
      <c r="AB2961" s="107">
        <f t="shared" ref="AB2961:AB2964" si="8969">IF(O2961="cpv",(IF(V2961&gt;0,U2961*R2961,AA2961)),(IF(V2961&gt;0,U2961/1000*R2961,AA2961)))</f>
        <v>503.21000000000004</v>
      </c>
      <c r="AC2961" s="106">
        <f t="shared" ref="AC2961:AC2964" si="8970">AB2961-AA2961</f>
        <v>-246.78999999999996</v>
      </c>
      <c r="AD2961" s="108">
        <f t="shared" ref="AD2961:AD2964" si="8971">IF(O2961="cpv",(T2961*S2961),(T2961/1000*S2961))</f>
        <v>2250</v>
      </c>
      <c r="AE2961" s="298">
        <v>647.3430000000003</v>
      </c>
      <c r="AF2961" s="109">
        <f t="shared" ref="AF2961:AF2964" si="8972">AE2961-AD2961</f>
        <v>-1602.6569999999997</v>
      </c>
      <c r="AG2961" s="109">
        <v>0</v>
      </c>
      <c r="AH2961" s="109">
        <f t="shared" ref="AH2961:AH2964" si="8973">AE2961-AB2961-AG2961</f>
        <v>144.13300000000027</v>
      </c>
      <c r="AI2961" s="110">
        <f t="shared" ref="AI2961:AI2964" si="8974">AH2961/AE2961</f>
        <v>0.22265321475631961</v>
      </c>
      <c r="AK2961"/>
    </row>
    <row r="2962" spans="1:37" hidden="1" x14ac:dyDescent="0.25">
      <c r="A2962" s="96" t="s">
        <v>4036</v>
      </c>
      <c r="B2962" s="97">
        <v>2016</v>
      </c>
      <c r="C2962" s="97">
        <v>12</v>
      </c>
      <c r="D2962" s="98" t="s">
        <v>2960</v>
      </c>
      <c r="E2962" s="99">
        <v>42711</v>
      </c>
      <c r="F2962" s="99">
        <v>42725</v>
      </c>
      <c r="G2962" s="100">
        <f t="shared" ca="1" si="8962"/>
        <v>0</v>
      </c>
      <c r="H2962" s="96" t="s">
        <v>74</v>
      </c>
      <c r="I2962" s="96" t="s">
        <v>75</v>
      </c>
      <c r="J2962" s="96" t="s">
        <v>4034</v>
      </c>
      <c r="K2962" s="101" t="str">
        <f t="shared" ca="1" si="8963"/>
        <v>Completed</v>
      </c>
      <c r="L2962" s="97" t="s">
        <v>92</v>
      </c>
      <c r="M2962" s="97" t="s">
        <v>58</v>
      </c>
      <c r="N2962" s="97" t="s">
        <v>108</v>
      </c>
      <c r="O2962" s="97" t="s">
        <v>109</v>
      </c>
      <c r="P2962" s="97" t="s">
        <v>100</v>
      </c>
      <c r="Q2962" s="97" t="s">
        <v>101</v>
      </c>
      <c r="R2962" s="102">
        <v>1.2E-2</v>
      </c>
      <c r="S2962" s="102">
        <v>0.03</v>
      </c>
      <c r="T2962" s="103">
        <v>75000</v>
      </c>
      <c r="U2962" s="103">
        <v>30886</v>
      </c>
      <c r="V2962" s="101">
        <f t="shared" si="8964"/>
        <v>44114</v>
      </c>
      <c r="W2962" s="101">
        <f t="shared" si="8965"/>
        <v>30886</v>
      </c>
      <c r="X2962" s="103">
        <v>1004</v>
      </c>
      <c r="Y2962" s="104">
        <f t="shared" si="8966"/>
        <v>3.2506637311403228E-2</v>
      </c>
      <c r="Z2962" s="105">
        <f t="shared" si="8967"/>
        <v>0.92288844621513932</v>
      </c>
      <c r="AA2962" s="106">
        <f t="shared" si="8968"/>
        <v>900</v>
      </c>
      <c r="AB2962" s="107">
        <f t="shared" si="8969"/>
        <v>370.63200000000001</v>
      </c>
      <c r="AC2962" s="106">
        <f t="shared" si="8970"/>
        <v>-529.36799999999994</v>
      </c>
      <c r="AD2962" s="108">
        <f t="shared" si="8971"/>
        <v>2250</v>
      </c>
      <c r="AE2962" s="298">
        <f>IF((SUMIF($J$7:$J$1048576,J2962,$U$7:$U$1048576))&gt;(SUMIF($J$7:$J$1048576,J2962,$T$7:$T$1048576)),AD2962,(IF(O2962="cpv",(U2962*S2962),(U2962*S2962/1000))))</f>
        <v>926.57999999999993</v>
      </c>
      <c r="AF2962" s="109">
        <f t="shared" si="8972"/>
        <v>-1323.42</v>
      </c>
      <c r="AG2962" s="109">
        <v>0</v>
      </c>
      <c r="AH2962" s="109">
        <f t="shared" si="8973"/>
        <v>555.94799999999987</v>
      </c>
      <c r="AI2962" s="110">
        <f t="shared" si="8974"/>
        <v>0.59999999999999987</v>
      </c>
      <c r="AK2962"/>
    </row>
    <row r="2963" spans="1:37" hidden="1" x14ac:dyDescent="0.25">
      <c r="A2963" s="96" t="s">
        <v>4037</v>
      </c>
      <c r="B2963" s="97">
        <v>2016</v>
      </c>
      <c r="C2963" s="97">
        <v>12</v>
      </c>
      <c r="D2963" s="98" t="s">
        <v>2960</v>
      </c>
      <c r="E2963" s="99">
        <v>42711</v>
      </c>
      <c r="F2963" s="99">
        <v>42725</v>
      </c>
      <c r="G2963" s="100">
        <f t="shared" ca="1" si="8962"/>
        <v>0</v>
      </c>
      <c r="H2963" s="96" t="s">
        <v>74</v>
      </c>
      <c r="I2963" s="96" t="s">
        <v>75</v>
      </c>
      <c r="J2963" s="96" t="s">
        <v>4034</v>
      </c>
      <c r="K2963" s="101" t="str">
        <f t="shared" ca="1" si="8963"/>
        <v>Completed</v>
      </c>
      <c r="L2963" s="97" t="s">
        <v>77</v>
      </c>
      <c r="M2963" s="97" t="s">
        <v>58</v>
      </c>
      <c r="N2963" s="97" t="s">
        <v>108</v>
      </c>
      <c r="O2963" s="97" t="s">
        <v>109</v>
      </c>
      <c r="P2963" s="97" t="s">
        <v>100</v>
      </c>
      <c r="Q2963" s="97" t="s">
        <v>101</v>
      </c>
      <c r="R2963" s="102">
        <v>1.4999999999999999E-2</v>
      </c>
      <c r="S2963" s="102">
        <v>0.03</v>
      </c>
      <c r="T2963" s="103">
        <v>50000</v>
      </c>
      <c r="U2963" s="103">
        <v>27878</v>
      </c>
      <c r="V2963" s="101">
        <f t="shared" si="8964"/>
        <v>22122</v>
      </c>
      <c r="W2963" s="101">
        <f t="shared" si="8965"/>
        <v>27878</v>
      </c>
      <c r="X2963" s="103"/>
      <c r="Y2963" s="104">
        <f t="shared" si="8966"/>
        <v>0</v>
      </c>
      <c r="Z2963" s="105" t="e">
        <f t="shared" si="8967"/>
        <v>#DIV/0!</v>
      </c>
      <c r="AA2963" s="106">
        <f t="shared" si="8968"/>
        <v>750</v>
      </c>
      <c r="AB2963" s="107">
        <f t="shared" si="8969"/>
        <v>418.16999999999996</v>
      </c>
      <c r="AC2963" s="106">
        <f t="shared" si="8970"/>
        <v>-331.83000000000004</v>
      </c>
      <c r="AD2963" s="108">
        <f t="shared" si="8971"/>
        <v>1500</v>
      </c>
      <c r="AE2963" s="298">
        <f>IF((SUMIF($J$7:$J$1048576,J2963,$U$7:$U$1048576))&gt;(SUMIF($J$7:$J$1048576,J2963,$T$7:$T$1048576)),AD2963,(IF(O2963="cpv",(U2963*S2963),(U2963*S2963/1000))))</f>
        <v>836.33999999999992</v>
      </c>
      <c r="AF2963" s="109">
        <f t="shared" si="8972"/>
        <v>-663.66000000000008</v>
      </c>
      <c r="AG2963" s="109">
        <v>0</v>
      </c>
      <c r="AH2963" s="109">
        <f t="shared" si="8973"/>
        <v>418.16999999999996</v>
      </c>
      <c r="AI2963" s="110">
        <f t="shared" si="8974"/>
        <v>0.5</v>
      </c>
      <c r="AK2963"/>
    </row>
    <row r="2964" spans="1:37" hidden="1" x14ac:dyDescent="0.25">
      <c r="A2964" s="328" t="s">
        <v>4038</v>
      </c>
      <c r="B2964" s="324">
        <v>2016</v>
      </c>
      <c r="C2964" s="324">
        <v>12</v>
      </c>
      <c r="D2964" s="325" t="s">
        <v>2960</v>
      </c>
      <c r="E2964" s="326">
        <v>42711</v>
      </c>
      <c r="F2964" s="326">
        <v>42725</v>
      </c>
      <c r="G2964" s="327">
        <f t="shared" ca="1" si="8962"/>
        <v>0</v>
      </c>
      <c r="H2964" s="328" t="s">
        <v>74</v>
      </c>
      <c r="I2964" s="328" t="s">
        <v>75</v>
      </c>
      <c r="J2964" s="328" t="s">
        <v>4034</v>
      </c>
      <c r="K2964" s="329" t="str">
        <f t="shared" ca="1" si="8963"/>
        <v>Completed</v>
      </c>
      <c r="L2964" s="324" t="s">
        <v>57</v>
      </c>
      <c r="M2964" s="324" t="s">
        <v>58</v>
      </c>
      <c r="N2964" s="324" t="s">
        <v>108</v>
      </c>
      <c r="O2964" s="324" t="s">
        <v>109</v>
      </c>
      <c r="P2964" s="324" t="s">
        <v>100</v>
      </c>
      <c r="Q2964" s="324" t="s">
        <v>101</v>
      </c>
      <c r="R2964" s="330">
        <v>1.4999999999999999E-2</v>
      </c>
      <c r="S2964" s="330">
        <v>0.03</v>
      </c>
      <c r="T2964" s="331">
        <v>50000</v>
      </c>
      <c r="U2964" s="331">
        <v>11264</v>
      </c>
      <c r="V2964" s="329">
        <f t="shared" si="8964"/>
        <v>38736</v>
      </c>
      <c r="W2964" s="329">
        <f t="shared" si="8965"/>
        <v>11264</v>
      </c>
      <c r="X2964" s="331">
        <v>975</v>
      </c>
      <c r="Y2964" s="332">
        <f t="shared" si="8966"/>
        <v>8.6558948863636367E-2</v>
      </c>
      <c r="Z2964" s="333">
        <f t="shared" si="8967"/>
        <v>0.34658461538461532</v>
      </c>
      <c r="AA2964" s="334">
        <f t="shared" si="8968"/>
        <v>750</v>
      </c>
      <c r="AB2964" s="335">
        <f t="shared" si="8969"/>
        <v>168.95999999999998</v>
      </c>
      <c r="AC2964" s="334">
        <f t="shared" si="8970"/>
        <v>-581.04</v>
      </c>
      <c r="AD2964" s="336">
        <f t="shared" si="8971"/>
        <v>1500</v>
      </c>
      <c r="AE2964" s="337">
        <f>IF((SUMIF($J$7:$J$1048576,J2964,$U$7:$U$1048576))&gt;(SUMIF($J$7:$J$1048576,J2964,$T$7:$T$1048576)),AD2964,(IF(O2964="cpv",(U2964*S2964),(U2964*S2964/1000))))</f>
        <v>337.91999999999996</v>
      </c>
      <c r="AF2964" s="338">
        <f t="shared" si="8972"/>
        <v>-1162.08</v>
      </c>
      <c r="AG2964" s="338">
        <v>0</v>
      </c>
      <c r="AH2964" s="338">
        <f t="shared" si="8973"/>
        <v>168.95999999999998</v>
      </c>
      <c r="AI2964" s="339">
        <f t="shared" si="8974"/>
        <v>0.5</v>
      </c>
      <c r="AK2964"/>
    </row>
    <row r="2965" spans="1:37" hidden="1" x14ac:dyDescent="0.25">
      <c r="A2965" s="115" t="s">
        <v>4485</v>
      </c>
      <c r="B2965" s="111">
        <v>2016</v>
      </c>
      <c r="C2965" s="111">
        <v>12</v>
      </c>
      <c r="D2965" s="112" t="s">
        <v>2960</v>
      </c>
      <c r="E2965" s="113">
        <v>42712</v>
      </c>
      <c r="F2965" s="113">
        <v>42732</v>
      </c>
      <c r="G2965" s="114">
        <f t="shared" ca="1" si="8743"/>
        <v>0</v>
      </c>
      <c r="H2965" s="115" t="s">
        <v>84</v>
      </c>
      <c r="I2965" s="115" t="s">
        <v>170</v>
      </c>
      <c r="J2965" s="115" t="s">
        <v>4044</v>
      </c>
      <c r="K2965" s="116" t="str">
        <f t="shared" ca="1" si="8744"/>
        <v>Completed</v>
      </c>
      <c r="L2965" s="111" t="s">
        <v>175</v>
      </c>
      <c r="M2965" s="111" t="s">
        <v>58</v>
      </c>
      <c r="N2965" s="111" t="s">
        <v>78</v>
      </c>
      <c r="O2965" s="111" t="s">
        <v>60</v>
      </c>
      <c r="P2965" s="111" t="s">
        <v>61</v>
      </c>
      <c r="Q2965" s="111" t="s">
        <v>62</v>
      </c>
      <c r="R2965" s="117">
        <v>1</v>
      </c>
      <c r="S2965" s="117">
        <v>2.5</v>
      </c>
      <c r="T2965" s="118">
        <v>411384</v>
      </c>
      <c r="U2965" s="118">
        <v>411384</v>
      </c>
      <c r="V2965" s="116">
        <f t="shared" si="8745"/>
        <v>0</v>
      </c>
      <c r="W2965" s="116">
        <f t="shared" si="8746"/>
        <v>411384</v>
      </c>
      <c r="X2965" s="118">
        <v>0</v>
      </c>
      <c r="Y2965" s="119">
        <f t="shared" si="8747"/>
        <v>0</v>
      </c>
      <c r="Z2965" s="120" t="e">
        <f t="shared" si="8748"/>
        <v>#DIV/0!</v>
      </c>
      <c r="AA2965" s="121">
        <f t="shared" si="8749"/>
        <v>411.38400000000001</v>
      </c>
      <c r="AB2965" s="122">
        <v>5000</v>
      </c>
      <c r="AC2965" s="121">
        <f t="shared" si="8751"/>
        <v>4588.616</v>
      </c>
      <c r="AD2965" s="123">
        <f t="shared" si="8752"/>
        <v>1028.46</v>
      </c>
      <c r="AE2965" s="293">
        <v>1664.3274999999994</v>
      </c>
      <c r="AF2965" s="124">
        <f t="shared" si="8753"/>
        <v>635.86749999999938</v>
      </c>
      <c r="AG2965" s="124">
        <v>0</v>
      </c>
      <c r="AH2965" s="124">
        <f t="shared" si="8754"/>
        <v>-3335.6725000000006</v>
      </c>
      <c r="AI2965" s="125">
        <f t="shared" si="8755"/>
        <v>-2.0042164177423025</v>
      </c>
      <c r="AK2965"/>
    </row>
    <row r="2966" spans="1:37" hidden="1" x14ac:dyDescent="0.25">
      <c r="A2966" s="96" t="s">
        <v>4486</v>
      </c>
      <c r="B2966" s="97">
        <v>2016</v>
      </c>
      <c r="C2966" s="97">
        <v>12</v>
      </c>
      <c r="D2966" s="98" t="s">
        <v>2960</v>
      </c>
      <c r="E2966" s="99">
        <v>42712</v>
      </c>
      <c r="F2966" s="99">
        <v>42732</v>
      </c>
      <c r="G2966" s="100">
        <f t="shared" ref="G2966" ca="1" si="8975">IF($N$1&gt;F2966,0,(F2966-$N$1))</f>
        <v>0</v>
      </c>
      <c r="H2966" s="96" t="s">
        <v>84</v>
      </c>
      <c r="I2966" s="96" t="s">
        <v>170</v>
      </c>
      <c r="J2966" s="96" t="s">
        <v>4044</v>
      </c>
      <c r="K2966" s="101" t="str">
        <f t="shared" ref="K2966" ca="1" si="8976">IF(F2966=0,$L$3,(IF(G2966=0,$L$1,$L$2)))</f>
        <v>Completed</v>
      </c>
      <c r="L2966" s="97" t="s">
        <v>1372</v>
      </c>
      <c r="M2966" s="97" t="s">
        <v>58</v>
      </c>
      <c r="N2966" s="97" t="s">
        <v>59</v>
      </c>
      <c r="O2966" s="97" t="s">
        <v>60</v>
      </c>
      <c r="P2966" s="97" t="s">
        <v>61</v>
      </c>
      <c r="Q2966" s="97" t="s">
        <v>62</v>
      </c>
      <c r="R2966" s="102">
        <v>1</v>
      </c>
      <c r="S2966" s="102">
        <v>2.5</v>
      </c>
      <c r="T2966" s="103">
        <v>1500000</v>
      </c>
      <c r="U2966" s="103"/>
      <c r="V2966" s="101"/>
      <c r="W2966" s="101">
        <f t="shared" ref="W2966" si="8977">IF(U2966&gt;T2966,T2966,U2966)</f>
        <v>0</v>
      </c>
      <c r="X2966" s="103"/>
      <c r="Y2966" s="104" t="e">
        <f t="shared" ref="Y2966" si="8978">X2966/U2966</f>
        <v>#DIV/0!</v>
      </c>
      <c r="Z2966" s="105" t="e">
        <f t="shared" ref="Z2966" si="8979">AE2966/X2966</f>
        <v>#DIV/0!</v>
      </c>
      <c r="AA2966" s="106">
        <f t="shared" ref="AA2966" si="8980">IF(O2966="cpv",(T2966*R2966),(T2966/1000*R2966))</f>
        <v>1500</v>
      </c>
      <c r="AB2966" s="107">
        <v>2367.9068692323481</v>
      </c>
      <c r="AC2966" s="106">
        <f t="shared" ref="AC2966" si="8981">AB2966-AA2966</f>
        <v>867.90686923234807</v>
      </c>
      <c r="AD2966" s="108">
        <f t="shared" ref="AD2966" si="8982">IF(O2966="cpv",(T2966*S2966),(T2966/1000*S2966))</f>
        <v>3750</v>
      </c>
      <c r="AE2966" s="298">
        <f>IF((SUMIF($J$7:$J$1048576,J2966,$U$7:$U$1048576))&gt;(SUMIF($J$7:$J$1048576,J2966,$T$7:$T$1048576)),AD2966,(IF(O2966="cpv",(U2966*S2966),(U2966*S2966/1000))))</f>
        <v>0</v>
      </c>
      <c r="AF2966" s="109">
        <f t="shared" ref="AF2966" si="8983">AE2966-AD2966</f>
        <v>-3750</v>
      </c>
      <c r="AG2966" s="109">
        <v>0</v>
      </c>
      <c r="AH2966" s="109">
        <f t="shared" ref="AH2966" si="8984">AE2966-AB2966-AG2966</f>
        <v>-2367.9068692323481</v>
      </c>
      <c r="AI2966" s="110" t="e">
        <f t="shared" ref="AI2966" si="8985">AH2966/AE2966</f>
        <v>#DIV/0!</v>
      </c>
      <c r="AK2966"/>
    </row>
    <row r="2967" spans="1:37" hidden="1" x14ac:dyDescent="0.25">
      <c r="A2967" s="96" t="s">
        <v>4041</v>
      </c>
      <c r="B2967" s="97">
        <v>2016</v>
      </c>
      <c r="C2967" s="97">
        <v>12</v>
      </c>
      <c r="D2967" s="98" t="s">
        <v>2960</v>
      </c>
      <c r="E2967" s="99">
        <v>42712</v>
      </c>
      <c r="F2967" s="99">
        <v>42732</v>
      </c>
      <c r="G2967" s="100">
        <f t="shared" ca="1" si="8743"/>
        <v>0</v>
      </c>
      <c r="H2967" s="96" t="s">
        <v>84</v>
      </c>
      <c r="I2967" s="96" t="s">
        <v>170</v>
      </c>
      <c r="J2967" s="96" t="s">
        <v>4044</v>
      </c>
      <c r="K2967" s="101" t="str">
        <f t="shared" ca="1" si="8744"/>
        <v>Completed</v>
      </c>
      <c r="L2967" s="97" t="s">
        <v>64</v>
      </c>
      <c r="M2967" s="97" t="s">
        <v>58</v>
      </c>
      <c r="N2967" s="97" t="s">
        <v>59</v>
      </c>
      <c r="O2967" s="97" t="s">
        <v>60</v>
      </c>
      <c r="P2967" s="97" t="s">
        <v>61</v>
      </c>
      <c r="Q2967" s="97" t="s">
        <v>62</v>
      </c>
      <c r="R2967" s="102">
        <v>0.2</v>
      </c>
      <c r="S2967" s="102">
        <v>2.5</v>
      </c>
      <c r="T2967" s="103">
        <v>1500000</v>
      </c>
      <c r="U2967" s="103">
        <v>1415820</v>
      </c>
      <c r="V2967" s="101">
        <f t="shared" si="8745"/>
        <v>84180</v>
      </c>
      <c r="W2967" s="101">
        <f t="shared" si="8746"/>
        <v>1415820</v>
      </c>
      <c r="X2967" s="103">
        <v>152</v>
      </c>
      <c r="Y2967" s="104">
        <f t="shared" si="8747"/>
        <v>1.0735828000734557E-4</v>
      </c>
      <c r="Z2967" s="105">
        <f t="shared" si="8748"/>
        <v>23.286513157894738</v>
      </c>
      <c r="AA2967" s="106">
        <f t="shared" si="8749"/>
        <v>300</v>
      </c>
      <c r="AB2967" s="107">
        <f t="shared" si="8750"/>
        <v>283.16399999999999</v>
      </c>
      <c r="AC2967" s="106">
        <f t="shared" si="8751"/>
        <v>-16.836000000000013</v>
      </c>
      <c r="AD2967" s="108">
        <f t="shared" si="8752"/>
        <v>3750</v>
      </c>
      <c r="AE2967" s="298">
        <f>IF((SUMIF($J$7:$J$1048576,J2967,$U$7:$U$1048576))&gt;(SUMIF($J$7:$J$1048576,J2967,$T$7:$T$1048576)),AD2967,(IF(O2967="cpv",(U2967*S2967),(U2967*S2967/1000))))</f>
        <v>3539.55</v>
      </c>
      <c r="AF2967" s="109">
        <f t="shared" si="8753"/>
        <v>-210.44999999999982</v>
      </c>
      <c r="AG2967" s="109">
        <v>0</v>
      </c>
      <c r="AH2967" s="109">
        <f t="shared" si="8754"/>
        <v>3256.3860000000004</v>
      </c>
      <c r="AI2967" s="110">
        <f t="shared" si="8755"/>
        <v>0.92</v>
      </c>
      <c r="AK2967"/>
    </row>
    <row r="2968" spans="1:37" hidden="1" x14ac:dyDescent="0.25">
      <c r="A2968" s="96" t="s">
        <v>4042</v>
      </c>
      <c r="B2968" s="97">
        <v>2016</v>
      </c>
      <c r="C2968" s="97">
        <v>12</v>
      </c>
      <c r="D2968" s="98" t="s">
        <v>2960</v>
      </c>
      <c r="E2968" s="99">
        <v>42712</v>
      </c>
      <c r="F2968" s="99">
        <v>42732</v>
      </c>
      <c r="G2968" s="100">
        <f t="shared" ca="1" si="8743"/>
        <v>0</v>
      </c>
      <c r="H2968" s="96" t="s">
        <v>84</v>
      </c>
      <c r="I2968" s="96" t="s">
        <v>170</v>
      </c>
      <c r="J2968" s="96" t="s">
        <v>4044</v>
      </c>
      <c r="K2968" s="101" t="str">
        <f t="shared" ca="1" si="8744"/>
        <v>Completed</v>
      </c>
      <c r="L2968" s="97" t="s">
        <v>57</v>
      </c>
      <c r="M2968" s="97" t="s">
        <v>58</v>
      </c>
      <c r="N2968" s="97" t="s">
        <v>59</v>
      </c>
      <c r="O2968" s="97" t="s">
        <v>60</v>
      </c>
      <c r="P2968" s="97" t="s">
        <v>61</v>
      </c>
      <c r="Q2968" s="97" t="s">
        <v>62</v>
      </c>
      <c r="R2968" s="102">
        <v>0.5</v>
      </c>
      <c r="S2968" s="102">
        <v>2.5</v>
      </c>
      <c r="T2968" s="103">
        <v>1000000</v>
      </c>
      <c r="U2968" s="103">
        <v>268414</v>
      </c>
      <c r="V2968" s="101">
        <f t="shared" si="8745"/>
        <v>731586</v>
      </c>
      <c r="W2968" s="101">
        <f t="shared" si="8746"/>
        <v>268414</v>
      </c>
      <c r="X2968" s="103">
        <v>131</v>
      </c>
      <c r="Y2968" s="104">
        <f t="shared" si="8747"/>
        <v>4.8805203901435842E-4</v>
      </c>
      <c r="Z2968" s="105">
        <f t="shared" si="8748"/>
        <v>5.1224045801526712</v>
      </c>
      <c r="AA2968" s="106">
        <f t="shared" si="8749"/>
        <v>500</v>
      </c>
      <c r="AB2968" s="107">
        <f t="shared" si="8750"/>
        <v>134.20699999999999</v>
      </c>
      <c r="AC2968" s="106">
        <f t="shared" si="8751"/>
        <v>-365.79300000000001</v>
      </c>
      <c r="AD2968" s="108">
        <f t="shared" si="8752"/>
        <v>2500</v>
      </c>
      <c r="AE2968" s="298">
        <f>IF((SUMIF($J$7:$J$1048576,J2968,$U$7:$U$1048576))&gt;(SUMIF($J$7:$J$1048576,J2968,$T$7:$T$1048576)),AD2968,(IF(O2968="cpv",(U2968*S2968),(U2968*S2968/1000))))</f>
        <v>671.03499999999997</v>
      </c>
      <c r="AF2968" s="109">
        <f t="shared" si="8753"/>
        <v>-1828.9650000000001</v>
      </c>
      <c r="AG2968" s="109">
        <v>0</v>
      </c>
      <c r="AH2968" s="109">
        <f t="shared" si="8754"/>
        <v>536.82799999999997</v>
      </c>
      <c r="AI2968" s="110">
        <f t="shared" si="8755"/>
        <v>0.8</v>
      </c>
      <c r="AK2968"/>
    </row>
    <row r="2969" spans="1:37" ht="15.75" hidden="1" thickBot="1" x14ac:dyDescent="0.3">
      <c r="A2969" s="156" t="s">
        <v>4043</v>
      </c>
      <c r="B2969" s="157">
        <v>2016</v>
      </c>
      <c r="C2969" s="157">
        <v>12</v>
      </c>
      <c r="D2969" s="342" t="s">
        <v>2960</v>
      </c>
      <c r="E2969" s="159">
        <v>42712</v>
      </c>
      <c r="F2969" s="159">
        <v>42732</v>
      </c>
      <c r="G2969" s="343">
        <f t="shared" ca="1" si="8743"/>
        <v>0</v>
      </c>
      <c r="H2969" s="156" t="s">
        <v>84</v>
      </c>
      <c r="I2969" s="156" t="s">
        <v>170</v>
      </c>
      <c r="J2969" s="156" t="s">
        <v>4044</v>
      </c>
      <c r="K2969" s="344" t="str">
        <f t="shared" ca="1" si="8744"/>
        <v>Completed</v>
      </c>
      <c r="L2969" s="157" t="s">
        <v>2386</v>
      </c>
      <c r="M2969" s="157" t="s">
        <v>58</v>
      </c>
      <c r="N2969" s="157" t="s">
        <v>59</v>
      </c>
      <c r="O2969" s="157" t="s">
        <v>60</v>
      </c>
      <c r="P2969" s="157" t="s">
        <v>61</v>
      </c>
      <c r="Q2969" s="157" t="s">
        <v>62</v>
      </c>
      <c r="R2969" s="158">
        <v>0.3</v>
      </c>
      <c r="S2969" s="158">
        <v>2.5</v>
      </c>
      <c r="T2969" s="345">
        <v>2750000</v>
      </c>
      <c r="U2969" s="345">
        <v>1650035</v>
      </c>
      <c r="V2969" s="344">
        <f t="shared" si="8745"/>
        <v>1099965</v>
      </c>
      <c r="W2969" s="344">
        <f t="shared" si="8746"/>
        <v>1650035</v>
      </c>
      <c r="X2969" s="345"/>
      <c r="Y2969" s="346">
        <f t="shared" si="8747"/>
        <v>0</v>
      </c>
      <c r="Z2969" s="347" t="e">
        <f t="shared" si="8748"/>
        <v>#DIV/0!</v>
      </c>
      <c r="AA2969" s="348">
        <f t="shared" si="8749"/>
        <v>825</v>
      </c>
      <c r="AB2969" s="349">
        <f t="shared" si="8750"/>
        <v>495.01049999999998</v>
      </c>
      <c r="AC2969" s="348">
        <f t="shared" si="8751"/>
        <v>-329.98950000000002</v>
      </c>
      <c r="AD2969" s="350">
        <f t="shared" si="8752"/>
        <v>6875</v>
      </c>
      <c r="AE2969" s="351">
        <f>IF((SUMIF($J$7:$J$1048576,J2969,$U$7:$U$1048576))&gt;(SUMIF($J$7:$J$1048576,J2969,$T$7:$T$1048576)),AD2969,(IF(O2969="cpv",(U2969*S2969),(U2969*S2969/1000))))</f>
        <v>4125.0874999999996</v>
      </c>
      <c r="AF2969" s="352">
        <f t="shared" si="8753"/>
        <v>-2749.9125000000004</v>
      </c>
      <c r="AG2969" s="352">
        <v>0</v>
      </c>
      <c r="AH2969" s="352">
        <f t="shared" si="8754"/>
        <v>3630.0769999999998</v>
      </c>
      <c r="AI2969" s="487">
        <f t="shared" si="8755"/>
        <v>0.88</v>
      </c>
      <c r="AK2969"/>
    </row>
    <row r="2970" spans="1:37" hidden="1" x14ac:dyDescent="0.25">
      <c r="A2970" s="96" t="s">
        <v>4045</v>
      </c>
      <c r="B2970" s="97">
        <v>2016</v>
      </c>
      <c r="C2970" s="97">
        <v>12</v>
      </c>
      <c r="D2970" s="98" t="s">
        <v>2960</v>
      </c>
      <c r="E2970" s="99">
        <v>42712</v>
      </c>
      <c r="F2970" s="99">
        <v>42732</v>
      </c>
      <c r="G2970" s="100">
        <f t="shared" ca="1" si="8743"/>
        <v>0</v>
      </c>
      <c r="H2970" s="96" t="s">
        <v>84</v>
      </c>
      <c r="I2970" s="96" t="s">
        <v>170</v>
      </c>
      <c r="J2970" s="96" t="s">
        <v>4047</v>
      </c>
      <c r="K2970" s="101" t="str">
        <f t="shared" ca="1" si="8744"/>
        <v>Completed</v>
      </c>
      <c r="L2970" s="97" t="s">
        <v>2914</v>
      </c>
      <c r="M2970" s="97" t="s">
        <v>58</v>
      </c>
      <c r="N2970" s="97" t="s">
        <v>59</v>
      </c>
      <c r="O2970" s="97" t="s">
        <v>60</v>
      </c>
      <c r="P2970" s="97" t="s">
        <v>61</v>
      </c>
      <c r="Q2970" s="97" t="s">
        <v>62</v>
      </c>
      <c r="R2970" s="102">
        <v>0.45</v>
      </c>
      <c r="S2970" s="102">
        <v>2.5</v>
      </c>
      <c r="T2970" s="103">
        <v>1000000</v>
      </c>
      <c r="U2970" s="103">
        <v>568868</v>
      </c>
      <c r="V2970" s="101">
        <f t="shared" si="8745"/>
        <v>431132</v>
      </c>
      <c r="W2970" s="101">
        <f t="shared" si="8746"/>
        <v>568868</v>
      </c>
      <c r="X2970" s="103"/>
      <c r="Y2970" s="104">
        <f t="shared" si="8747"/>
        <v>0</v>
      </c>
      <c r="Z2970" s="105" t="e">
        <f t="shared" si="8748"/>
        <v>#DIV/0!</v>
      </c>
      <c r="AA2970" s="106">
        <f t="shared" si="8749"/>
        <v>450</v>
      </c>
      <c r="AB2970" s="107">
        <f t="shared" si="8750"/>
        <v>255.99060000000003</v>
      </c>
      <c r="AC2970" s="106">
        <f t="shared" si="8751"/>
        <v>-194.00939999999997</v>
      </c>
      <c r="AD2970" s="108">
        <f t="shared" si="8752"/>
        <v>2500</v>
      </c>
      <c r="AE2970" s="298">
        <v>2467.1350000000002</v>
      </c>
      <c r="AF2970" s="109">
        <f t="shared" si="8753"/>
        <v>-32.864999999999782</v>
      </c>
      <c r="AG2970" s="109">
        <v>0</v>
      </c>
      <c r="AH2970" s="109">
        <f t="shared" si="8754"/>
        <v>2211.1444000000001</v>
      </c>
      <c r="AI2970" s="110">
        <f t="shared" si="8755"/>
        <v>0.89623972745715164</v>
      </c>
      <c r="AK2970"/>
    </row>
    <row r="2971" spans="1:37" hidden="1" x14ac:dyDescent="0.25">
      <c r="A2971" s="328" t="s">
        <v>4046</v>
      </c>
      <c r="B2971" s="324">
        <v>2016</v>
      </c>
      <c r="C2971" s="324">
        <v>12</v>
      </c>
      <c r="D2971" s="325" t="s">
        <v>2960</v>
      </c>
      <c r="E2971" s="326">
        <v>42712</v>
      </c>
      <c r="F2971" s="326">
        <v>42732</v>
      </c>
      <c r="G2971" s="327">
        <f t="shared" ca="1" si="8743"/>
        <v>0</v>
      </c>
      <c r="H2971" s="328" t="s">
        <v>84</v>
      </c>
      <c r="I2971" s="328" t="s">
        <v>170</v>
      </c>
      <c r="J2971" s="328" t="s">
        <v>4047</v>
      </c>
      <c r="K2971" s="329" t="str">
        <f t="shared" ca="1" si="8744"/>
        <v>Completed</v>
      </c>
      <c r="L2971" s="324" t="s">
        <v>82</v>
      </c>
      <c r="M2971" s="324" t="s">
        <v>58</v>
      </c>
      <c r="N2971" s="324" t="s">
        <v>59</v>
      </c>
      <c r="O2971" s="324" t="s">
        <v>60</v>
      </c>
      <c r="P2971" s="324" t="s">
        <v>79</v>
      </c>
      <c r="Q2971" s="324" t="s">
        <v>79</v>
      </c>
      <c r="R2971" s="330">
        <v>0.5</v>
      </c>
      <c r="S2971" s="330">
        <v>2.5</v>
      </c>
      <c r="T2971" s="331">
        <v>500000</v>
      </c>
      <c r="U2971" s="331">
        <v>13146</v>
      </c>
      <c r="V2971" s="329">
        <f t="shared" si="8745"/>
        <v>486854</v>
      </c>
      <c r="W2971" s="329">
        <f t="shared" si="8746"/>
        <v>13146</v>
      </c>
      <c r="X2971" s="331"/>
      <c r="Y2971" s="332">
        <f t="shared" si="8747"/>
        <v>0</v>
      </c>
      <c r="Z2971" s="333" t="e">
        <f t="shared" si="8748"/>
        <v>#DIV/0!</v>
      </c>
      <c r="AA2971" s="334">
        <f t="shared" si="8749"/>
        <v>250</v>
      </c>
      <c r="AB2971" s="335">
        <f t="shared" si="8750"/>
        <v>6.5730000000000004</v>
      </c>
      <c r="AC2971" s="334">
        <f t="shared" si="8751"/>
        <v>-243.42699999999999</v>
      </c>
      <c r="AD2971" s="336">
        <f t="shared" si="8752"/>
        <v>1250</v>
      </c>
      <c r="AE2971" s="337">
        <f>IF((SUMIF($J$7:$J$1048576,J2971,$U$7:$U$1048576))&gt;(SUMIF($J$7:$J$1048576,J2971,$T$7:$T$1048576)),AD2971,(IF(O2971="cpv",(U2971*S2971),(U2971*S2971/1000))))</f>
        <v>32.865000000000002</v>
      </c>
      <c r="AF2971" s="338">
        <f t="shared" si="8753"/>
        <v>-1217.135</v>
      </c>
      <c r="AG2971" s="338">
        <v>0</v>
      </c>
      <c r="AH2971" s="338">
        <f t="shared" si="8754"/>
        <v>26.292000000000002</v>
      </c>
      <c r="AI2971" s="339">
        <f t="shared" si="8755"/>
        <v>0.8</v>
      </c>
      <c r="AK2971"/>
    </row>
    <row r="2972" spans="1:37" hidden="1" x14ac:dyDescent="0.25">
      <c r="A2972" s="115" t="s">
        <v>4048</v>
      </c>
      <c r="B2972" s="111">
        <v>2016</v>
      </c>
      <c r="C2972" s="111">
        <v>12</v>
      </c>
      <c r="D2972" s="112" t="s">
        <v>2960</v>
      </c>
      <c r="E2972" s="113">
        <v>42713</v>
      </c>
      <c r="F2972" s="113">
        <v>42716</v>
      </c>
      <c r="G2972" s="114">
        <f t="shared" ca="1" si="8743"/>
        <v>0</v>
      </c>
      <c r="H2972" s="115" t="s">
        <v>54</v>
      </c>
      <c r="I2972" s="115" t="s">
        <v>115</v>
      </c>
      <c r="J2972" s="115" t="s">
        <v>4049</v>
      </c>
      <c r="K2972" s="116" t="str">
        <f t="shared" ca="1" si="8744"/>
        <v>Completed</v>
      </c>
      <c r="L2972" s="111" t="s">
        <v>82</v>
      </c>
      <c r="M2972" s="111" t="s">
        <v>58</v>
      </c>
      <c r="N2972" s="111" t="s">
        <v>78</v>
      </c>
      <c r="O2972" s="111" t="s">
        <v>60</v>
      </c>
      <c r="P2972" s="111" t="s">
        <v>79</v>
      </c>
      <c r="Q2972" s="111" t="s">
        <v>79</v>
      </c>
      <c r="R2972" s="117">
        <v>0.5</v>
      </c>
      <c r="S2972" s="117">
        <v>4.25</v>
      </c>
      <c r="T2972" s="118">
        <v>800000</v>
      </c>
      <c r="U2972" s="118">
        <v>800010</v>
      </c>
      <c r="V2972" s="116">
        <f t="shared" si="8745"/>
        <v>0</v>
      </c>
      <c r="W2972" s="116">
        <f t="shared" si="8746"/>
        <v>800000</v>
      </c>
      <c r="X2972" s="118">
        <v>11188</v>
      </c>
      <c r="Y2972" s="119">
        <f t="shared" si="8747"/>
        <v>1.398482518968513E-2</v>
      </c>
      <c r="Z2972" s="120">
        <f t="shared" si="8748"/>
        <v>0.30389703253485878</v>
      </c>
      <c r="AA2972" s="121">
        <f t="shared" si="8749"/>
        <v>400</v>
      </c>
      <c r="AB2972" s="122">
        <f t="shared" si="8750"/>
        <v>400</v>
      </c>
      <c r="AC2972" s="121">
        <f t="shared" si="8751"/>
        <v>0</v>
      </c>
      <c r="AD2972" s="123">
        <f t="shared" si="8752"/>
        <v>3400</v>
      </c>
      <c r="AE2972" s="293">
        <f>IF((SUMIF($J$7:$J$1048576,J2972,$U$7:$U$1048576))&gt;(SUMIF($J$7:$J$1048576,J2972,$T$7:$T$1048576)),AD2972,(IF(O2972="cpv",(U2972*S2972),(U2972*S2972/1000))))</f>
        <v>3400</v>
      </c>
      <c r="AF2972" s="124">
        <f t="shared" si="8753"/>
        <v>0</v>
      </c>
      <c r="AG2972" s="124">
        <v>0</v>
      </c>
      <c r="AH2972" s="124">
        <f t="shared" si="8754"/>
        <v>3000</v>
      </c>
      <c r="AI2972" s="125">
        <f t="shared" si="8755"/>
        <v>0.88235294117647056</v>
      </c>
      <c r="AK2972"/>
    </row>
    <row r="2973" spans="1:37" hidden="1" x14ac:dyDescent="0.25">
      <c r="A2973" s="96" t="s">
        <v>4050</v>
      </c>
      <c r="B2973" s="97">
        <v>2016</v>
      </c>
      <c r="C2973" s="97">
        <v>12</v>
      </c>
      <c r="D2973" s="98" t="s">
        <v>2960</v>
      </c>
      <c r="E2973" s="99">
        <v>42713</v>
      </c>
      <c r="F2973" s="99">
        <v>42716</v>
      </c>
      <c r="G2973" s="100">
        <f t="shared" ref="G2973:G2974" ca="1" si="8986">IF($N$1&gt;F2973,0,(F2973-$N$1))</f>
        <v>0</v>
      </c>
      <c r="H2973" s="96" t="s">
        <v>54</v>
      </c>
      <c r="I2973" s="96" t="s">
        <v>115</v>
      </c>
      <c r="J2973" s="96" t="s">
        <v>4049</v>
      </c>
      <c r="K2973" s="101" t="str">
        <f t="shared" ref="K2973:K2974" ca="1" si="8987">IF(F2973=0,$L$3,(IF(G2973=0,$L$1,$L$2)))</f>
        <v>Completed</v>
      </c>
      <c r="L2973" s="97" t="s">
        <v>64</v>
      </c>
      <c r="M2973" s="97" t="s">
        <v>58</v>
      </c>
      <c r="N2973" s="97" t="s">
        <v>78</v>
      </c>
      <c r="O2973" s="97" t="s">
        <v>60</v>
      </c>
      <c r="P2973" s="97" t="s">
        <v>79</v>
      </c>
      <c r="Q2973" s="97" t="s">
        <v>79</v>
      </c>
      <c r="R2973" s="102">
        <v>2.5</v>
      </c>
      <c r="S2973" s="102">
        <v>4.25</v>
      </c>
      <c r="T2973" s="103">
        <v>300000</v>
      </c>
      <c r="U2973" s="103">
        <v>300057</v>
      </c>
      <c r="V2973" s="101">
        <f t="shared" ref="V2973:V2974" si="8988">IF(U2973&gt;T2973,0,T2973-U2973)</f>
        <v>0</v>
      </c>
      <c r="W2973" s="101">
        <f t="shared" ref="W2973:W2974" si="8989">IF(U2973&gt;T2973,T2973,U2973)</f>
        <v>300000</v>
      </c>
      <c r="X2973" s="103">
        <v>2569</v>
      </c>
      <c r="Y2973" s="104">
        <f t="shared" ref="Y2973:Y2974" si="8990">X2973/U2973</f>
        <v>8.5617066090776083E-3</v>
      </c>
      <c r="Z2973" s="105">
        <f t="shared" ref="Z2973:Z2974" si="8991">AE2973/X2973</f>
        <v>0.40871934604904631</v>
      </c>
      <c r="AA2973" s="106">
        <f t="shared" ref="AA2973:AA2974" si="8992">IF(O2973="cpv",(T2973*R2973),(T2973/1000*R2973))</f>
        <v>750</v>
      </c>
      <c r="AB2973" s="107">
        <f t="shared" ref="AB2973:AB2974" si="8993">IF(O2973="cpv",(IF(V2973&gt;0,U2973*R2973,AA2973)),(IF(V2973&gt;0,U2973/1000*R2973,AA2973)))</f>
        <v>750</v>
      </c>
      <c r="AC2973" s="106">
        <f t="shared" ref="AC2973:AC2974" si="8994">AB2973-AA2973</f>
        <v>0</v>
      </c>
      <c r="AD2973" s="108">
        <f t="shared" ref="AD2973:AD2974" si="8995">IF(O2973="cpv",(T2973*S2973),(T2973/1000*S2973))</f>
        <v>1275</v>
      </c>
      <c r="AE2973" s="298">
        <v>1050</v>
      </c>
      <c r="AF2973" s="109">
        <f t="shared" ref="AF2973:AF2974" si="8996">AE2973-AD2973</f>
        <v>-225</v>
      </c>
      <c r="AG2973" s="109">
        <v>0</v>
      </c>
      <c r="AH2973" s="109">
        <f t="shared" ref="AH2973:AH2974" si="8997">AE2973-AB2973-AG2973</f>
        <v>300</v>
      </c>
      <c r="AI2973" s="110">
        <f t="shared" ref="AI2973:AI2974" si="8998">AH2973/AE2973</f>
        <v>0.2857142857142857</v>
      </c>
      <c r="AK2973"/>
    </row>
    <row r="2974" spans="1:37" ht="15.75" hidden="1" thickBot="1" x14ac:dyDescent="0.3">
      <c r="A2974" s="156" t="s">
        <v>4051</v>
      </c>
      <c r="B2974" s="157">
        <v>2016</v>
      </c>
      <c r="C2974" s="157">
        <v>12</v>
      </c>
      <c r="D2974" s="342" t="s">
        <v>2960</v>
      </c>
      <c r="E2974" s="159">
        <v>42713</v>
      </c>
      <c r="F2974" s="159">
        <v>42716</v>
      </c>
      <c r="G2974" s="343">
        <f t="shared" ca="1" si="8986"/>
        <v>0</v>
      </c>
      <c r="H2974" s="156" t="s">
        <v>54</v>
      </c>
      <c r="I2974" s="156" t="s">
        <v>115</v>
      </c>
      <c r="J2974" s="156" t="s">
        <v>4049</v>
      </c>
      <c r="K2974" s="344" t="str">
        <f t="shared" ca="1" si="8987"/>
        <v>Completed</v>
      </c>
      <c r="L2974" s="157" t="s">
        <v>77</v>
      </c>
      <c r="M2974" s="157" t="s">
        <v>58</v>
      </c>
      <c r="N2974" s="157" t="s">
        <v>78</v>
      </c>
      <c r="O2974" s="157" t="s">
        <v>60</v>
      </c>
      <c r="P2974" s="157" t="s">
        <v>79</v>
      </c>
      <c r="Q2974" s="157" t="s">
        <v>79</v>
      </c>
      <c r="R2974" s="158">
        <v>1.25</v>
      </c>
      <c r="S2974" s="158">
        <v>4.25</v>
      </c>
      <c r="T2974" s="345">
        <v>300000</v>
      </c>
      <c r="U2974" s="345">
        <v>400202</v>
      </c>
      <c r="V2974" s="344">
        <f t="shared" si="8988"/>
        <v>0</v>
      </c>
      <c r="W2974" s="344">
        <f t="shared" si="8989"/>
        <v>300000</v>
      </c>
      <c r="X2974" s="345"/>
      <c r="Y2974" s="346">
        <f t="shared" si="8990"/>
        <v>0</v>
      </c>
      <c r="Z2974" s="347" t="e">
        <f t="shared" si="8991"/>
        <v>#DIV/0!</v>
      </c>
      <c r="AA2974" s="348">
        <f t="shared" si="8992"/>
        <v>375</v>
      </c>
      <c r="AB2974" s="349">
        <f t="shared" si="8993"/>
        <v>375</v>
      </c>
      <c r="AC2974" s="348">
        <f t="shared" si="8994"/>
        <v>0</v>
      </c>
      <c r="AD2974" s="350">
        <f t="shared" si="8995"/>
        <v>1275</v>
      </c>
      <c r="AE2974" s="351">
        <v>1050</v>
      </c>
      <c r="AF2974" s="352">
        <f t="shared" si="8996"/>
        <v>-225</v>
      </c>
      <c r="AG2974" s="352">
        <v>0</v>
      </c>
      <c r="AH2974" s="352">
        <f t="shared" si="8997"/>
        <v>675</v>
      </c>
      <c r="AI2974" s="487">
        <f t="shared" si="8998"/>
        <v>0.6428571428571429</v>
      </c>
      <c r="AK2974"/>
    </row>
    <row r="2975" spans="1:37" hidden="1" x14ac:dyDescent="0.25">
      <c r="A2975" s="96" t="s">
        <v>4052</v>
      </c>
      <c r="B2975" s="97">
        <v>2016</v>
      </c>
      <c r="C2975" s="97">
        <v>12</v>
      </c>
      <c r="D2975" s="98" t="s">
        <v>2960</v>
      </c>
      <c r="E2975" s="99">
        <v>42713</v>
      </c>
      <c r="F2975" s="99">
        <v>42735</v>
      </c>
      <c r="G2975" s="100">
        <f t="shared" ca="1" si="8743"/>
        <v>0</v>
      </c>
      <c r="H2975" s="96" t="s">
        <v>54</v>
      </c>
      <c r="I2975" s="96" t="s">
        <v>546</v>
      </c>
      <c r="J2975" s="96" t="s">
        <v>4053</v>
      </c>
      <c r="K2975" s="101" t="str">
        <f t="shared" ca="1" si="8744"/>
        <v>Completed</v>
      </c>
      <c r="L2975" s="97" t="s">
        <v>2135</v>
      </c>
      <c r="M2975" s="97" t="s">
        <v>58</v>
      </c>
      <c r="N2975" s="97" t="s">
        <v>108</v>
      </c>
      <c r="O2975" s="97" t="s">
        <v>109</v>
      </c>
      <c r="P2975" s="97" t="s">
        <v>100</v>
      </c>
      <c r="Q2975" s="97" t="s">
        <v>101</v>
      </c>
      <c r="R2975" s="102">
        <v>0.01</v>
      </c>
      <c r="S2975" s="102">
        <v>0.03</v>
      </c>
      <c r="T2975" s="103">
        <v>50000</v>
      </c>
      <c r="U2975" s="103">
        <v>17846</v>
      </c>
      <c r="V2975" s="101">
        <f t="shared" si="8745"/>
        <v>32154</v>
      </c>
      <c r="W2975" s="101">
        <f t="shared" si="8746"/>
        <v>17846</v>
      </c>
      <c r="X2975" s="103"/>
      <c r="Y2975" s="104">
        <f t="shared" si="8747"/>
        <v>0</v>
      </c>
      <c r="Z2975" s="105" t="e">
        <f t="shared" si="8748"/>
        <v>#DIV/0!</v>
      </c>
      <c r="AA2975" s="106">
        <f t="shared" si="8749"/>
        <v>500</v>
      </c>
      <c r="AB2975" s="107">
        <f t="shared" si="8750"/>
        <v>178.46</v>
      </c>
      <c r="AC2975" s="106">
        <f t="shared" si="8751"/>
        <v>-321.53999999999996</v>
      </c>
      <c r="AD2975" s="108">
        <f t="shared" si="8752"/>
        <v>1500</v>
      </c>
      <c r="AE2975" s="298">
        <v>531.34000000000015</v>
      </c>
      <c r="AF2975" s="109">
        <f t="shared" si="8753"/>
        <v>-968.65999999999985</v>
      </c>
      <c r="AG2975" s="109">
        <v>0</v>
      </c>
      <c r="AH2975" s="109">
        <f t="shared" si="8754"/>
        <v>352.88000000000011</v>
      </c>
      <c r="AI2975" s="110">
        <f t="shared" si="8755"/>
        <v>0.66413219407535662</v>
      </c>
      <c r="AK2975"/>
    </row>
    <row r="2976" spans="1:37" hidden="1" x14ac:dyDescent="0.25">
      <c r="A2976" s="328" t="s">
        <v>4054</v>
      </c>
      <c r="B2976" s="324">
        <v>2016</v>
      </c>
      <c r="C2976" s="324">
        <v>12</v>
      </c>
      <c r="D2976" s="325" t="s">
        <v>2960</v>
      </c>
      <c r="E2976" s="326">
        <v>42713</v>
      </c>
      <c r="F2976" s="326">
        <v>42735</v>
      </c>
      <c r="G2976" s="327">
        <f t="shared" ref="G2976" ca="1" si="8999">IF($N$1&gt;F2976,0,(F2976-$N$1))</f>
        <v>0</v>
      </c>
      <c r="H2976" s="328" t="s">
        <v>54</v>
      </c>
      <c r="I2976" s="328" t="s">
        <v>546</v>
      </c>
      <c r="J2976" s="328" t="s">
        <v>4053</v>
      </c>
      <c r="K2976" s="329" t="str">
        <f t="shared" ref="K2976" ca="1" si="9000">IF(F2976=0,$L$3,(IF(G2976=0,$L$1,$L$2)))</f>
        <v>Completed</v>
      </c>
      <c r="L2976" s="324" t="s">
        <v>2592</v>
      </c>
      <c r="M2976" s="324" t="s">
        <v>58</v>
      </c>
      <c r="N2976" s="324" t="s">
        <v>108</v>
      </c>
      <c r="O2976" s="324" t="s">
        <v>109</v>
      </c>
      <c r="P2976" s="324" t="s">
        <v>100</v>
      </c>
      <c r="Q2976" s="324" t="s">
        <v>101</v>
      </c>
      <c r="R2976" s="330">
        <v>0.01</v>
      </c>
      <c r="S2976" s="330">
        <v>0.03</v>
      </c>
      <c r="T2976" s="331">
        <v>50000</v>
      </c>
      <c r="U2976" s="331">
        <v>52222</v>
      </c>
      <c r="V2976" s="329">
        <f t="shared" ref="V2976" si="9001">IF(U2976&gt;T2976,0,T2976-U2976)</f>
        <v>0</v>
      </c>
      <c r="W2976" s="329">
        <f t="shared" ref="W2976" si="9002">IF(U2976&gt;T2976,T2976,U2976)</f>
        <v>50000</v>
      </c>
      <c r="X2976" s="331">
        <v>3425</v>
      </c>
      <c r="Y2976" s="332">
        <f t="shared" ref="Y2976" si="9003">X2976/U2976</f>
        <v>6.5585385469725407E-2</v>
      </c>
      <c r="Z2976" s="333">
        <f t="shared" ref="Z2976" si="9004">AE2976/X2976</f>
        <v>0.45741897810218973</v>
      </c>
      <c r="AA2976" s="334">
        <f t="shared" ref="AA2976" si="9005">IF(O2976="cpv",(T2976*R2976),(T2976/1000*R2976))</f>
        <v>500</v>
      </c>
      <c r="AB2976" s="335">
        <f t="shared" ref="AB2976" si="9006">IF(O2976="cpv",(IF(V2976&gt;0,U2976*R2976,AA2976)),(IF(V2976&gt;0,U2976/1000*R2976,AA2976)))</f>
        <v>500</v>
      </c>
      <c r="AC2976" s="334">
        <f t="shared" ref="AC2976" si="9007">AB2976-AA2976</f>
        <v>0</v>
      </c>
      <c r="AD2976" s="336">
        <f t="shared" ref="AD2976" si="9008">IF(O2976="cpv",(T2976*S2976),(T2976/1000*S2976))</f>
        <v>1500</v>
      </c>
      <c r="AE2976" s="337">
        <f>IF((SUMIF($J$7:$J$1048576,J2976,$U$7:$U$1048576))&gt;(SUMIF($J$7:$J$1048576,J2976,$T$7:$T$1048576)),AD2976,(IF(O2976="cpv",(U2976*S2976),(U2976*S2976/1000))))</f>
        <v>1566.6599999999999</v>
      </c>
      <c r="AF2976" s="338">
        <f t="shared" ref="AF2976" si="9009">AE2976-AD2976</f>
        <v>66.659999999999854</v>
      </c>
      <c r="AG2976" s="338">
        <v>0</v>
      </c>
      <c r="AH2976" s="338">
        <f t="shared" ref="AH2976" si="9010">AE2976-AB2976-AG2976</f>
        <v>1066.6599999999999</v>
      </c>
      <c r="AI2976" s="339">
        <f t="shared" ref="AI2976" si="9011">AH2976/AE2976</f>
        <v>0.68084970574342862</v>
      </c>
      <c r="AK2976"/>
    </row>
    <row r="2977" spans="1:37" hidden="1" x14ac:dyDescent="0.25">
      <c r="A2977" s="115" t="s">
        <v>4055</v>
      </c>
      <c r="B2977" s="111">
        <v>2016</v>
      </c>
      <c r="C2977" s="111">
        <v>12</v>
      </c>
      <c r="D2977" s="112" t="s">
        <v>2960</v>
      </c>
      <c r="E2977" s="113">
        <v>42713</v>
      </c>
      <c r="F2977" s="113">
        <v>42733</v>
      </c>
      <c r="G2977" s="114">
        <f t="shared" ca="1" si="8743"/>
        <v>0</v>
      </c>
      <c r="H2977" s="115" t="s">
        <v>84</v>
      </c>
      <c r="I2977" s="115" t="s">
        <v>170</v>
      </c>
      <c r="J2977" s="115" t="s">
        <v>4056</v>
      </c>
      <c r="K2977" s="116" t="str">
        <f t="shared" ca="1" si="8744"/>
        <v>Completed</v>
      </c>
      <c r="L2977" s="111" t="s">
        <v>57</v>
      </c>
      <c r="M2977" s="111" t="s">
        <v>58</v>
      </c>
      <c r="N2977" s="111" t="s">
        <v>59</v>
      </c>
      <c r="O2977" s="111" t="s">
        <v>60</v>
      </c>
      <c r="P2977" s="111" t="s">
        <v>61</v>
      </c>
      <c r="Q2977" s="111" t="s">
        <v>62</v>
      </c>
      <c r="R2977" s="117">
        <v>0.5</v>
      </c>
      <c r="S2977" s="117">
        <v>2</v>
      </c>
      <c r="T2977" s="118">
        <v>1000000</v>
      </c>
      <c r="U2977" s="118">
        <v>983762</v>
      </c>
      <c r="V2977" s="116">
        <f t="shared" si="8745"/>
        <v>16238</v>
      </c>
      <c r="W2977" s="116">
        <f t="shared" si="8746"/>
        <v>983762</v>
      </c>
      <c r="X2977" s="118">
        <v>156</v>
      </c>
      <c r="Y2977" s="119">
        <f t="shared" si="8747"/>
        <v>1.5857493987366864E-4</v>
      </c>
      <c r="Z2977" s="120">
        <f t="shared" si="8748"/>
        <v>12.612333333333332</v>
      </c>
      <c r="AA2977" s="121">
        <f t="shared" si="8749"/>
        <v>500</v>
      </c>
      <c r="AB2977" s="122">
        <f t="shared" si="8750"/>
        <v>491.88099999999997</v>
      </c>
      <c r="AC2977" s="121">
        <f t="shared" si="8751"/>
        <v>-8.1190000000000282</v>
      </c>
      <c r="AD2977" s="123">
        <f t="shared" si="8752"/>
        <v>2000</v>
      </c>
      <c r="AE2977" s="293">
        <f>IF((SUMIF($J$7:$J$1048576,J2977,$U$7:$U$1048576))&gt;(SUMIF($J$7:$J$1048576,J2977,$T$7:$T$1048576)),AD2977,(IF(O2977="cpv",(U2977*S2977),(U2977*S2977/1000))))</f>
        <v>1967.5239999999999</v>
      </c>
      <c r="AF2977" s="124">
        <f t="shared" si="8753"/>
        <v>-32.476000000000113</v>
      </c>
      <c r="AG2977" s="124">
        <v>0</v>
      </c>
      <c r="AH2977" s="124">
        <f t="shared" si="8754"/>
        <v>1475.643</v>
      </c>
      <c r="AI2977" s="125">
        <f t="shared" si="8755"/>
        <v>0.75000000000000011</v>
      </c>
      <c r="AK2977"/>
    </row>
    <row r="2978" spans="1:37" hidden="1" x14ac:dyDescent="0.25">
      <c r="A2978" s="96" t="s">
        <v>4057</v>
      </c>
      <c r="B2978" s="97">
        <v>2016</v>
      </c>
      <c r="C2978" s="97">
        <v>12</v>
      </c>
      <c r="D2978" s="98" t="s">
        <v>2960</v>
      </c>
      <c r="E2978" s="99">
        <v>42713</v>
      </c>
      <c r="F2978" s="99">
        <v>42733</v>
      </c>
      <c r="G2978" s="100">
        <f t="shared" ref="G2978" ca="1" si="9012">IF($N$1&gt;F2978,0,(F2978-$N$1))</f>
        <v>0</v>
      </c>
      <c r="H2978" s="96" t="s">
        <v>84</v>
      </c>
      <c r="I2978" s="96" t="s">
        <v>170</v>
      </c>
      <c r="J2978" s="96" t="s">
        <v>4056</v>
      </c>
      <c r="K2978" s="101" t="str">
        <f t="shared" ref="K2978" ca="1" si="9013">IF(F2978=0,$L$3,(IF(G2978=0,$L$1,$L$2)))</f>
        <v>Completed</v>
      </c>
      <c r="L2978" s="97" t="s">
        <v>64</v>
      </c>
      <c r="M2978" s="97" t="s">
        <v>58</v>
      </c>
      <c r="N2978" s="97" t="s">
        <v>59</v>
      </c>
      <c r="O2978" s="97" t="s">
        <v>60</v>
      </c>
      <c r="P2978" s="97" t="s">
        <v>61</v>
      </c>
      <c r="Q2978" s="97" t="s">
        <v>62</v>
      </c>
      <c r="R2978" s="102">
        <v>0.2</v>
      </c>
      <c r="S2978" s="102">
        <v>2</v>
      </c>
      <c r="T2978" s="103">
        <v>1000000</v>
      </c>
      <c r="U2978" s="103">
        <v>1000006</v>
      </c>
      <c r="V2978" s="101">
        <f t="shared" ref="V2978" si="9014">IF(U2978&gt;T2978,0,T2978-U2978)</f>
        <v>0</v>
      </c>
      <c r="W2978" s="101">
        <f t="shared" ref="W2978" si="9015">IF(U2978&gt;T2978,T2978,U2978)</f>
        <v>1000000</v>
      </c>
      <c r="X2978" s="103">
        <v>112</v>
      </c>
      <c r="Y2978" s="104">
        <f t="shared" ref="Y2978" si="9016">X2978/U2978</f>
        <v>1.1199932800403197E-4</v>
      </c>
      <c r="Z2978" s="105">
        <f t="shared" ref="Z2978" si="9017">AE2978/X2978</f>
        <v>7.173910714285717</v>
      </c>
      <c r="AA2978" s="106">
        <f t="shared" ref="AA2978" si="9018">IF(O2978="cpv",(T2978*R2978),(T2978/1000*R2978))</f>
        <v>200</v>
      </c>
      <c r="AB2978" s="107">
        <f t="shared" ref="AB2978" si="9019">IF(O2978="cpv",(IF(V2978&gt;0,U2978*R2978,AA2978)),(IF(V2978&gt;0,U2978/1000*R2978,AA2978)))</f>
        <v>200</v>
      </c>
      <c r="AC2978" s="106">
        <f t="shared" ref="AC2978" si="9020">AB2978-AA2978</f>
        <v>0</v>
      </c>
      <c r="AD2978" s="108">
        <f t="shared" ref="AD2978" si="9021">IF(O2978="cpv",(T2978*S2978),(T2978/1000*S2978))</f>
        <v>2000</v>
      </c>
      <c r="AE2978" s="298">
        <v>803.47800000000029</v>
      </c>
      <c r="AF2978" s="109">
        <f t="shared" ref="AF2978" si="9022">AE2978-AD2978</f>
        <v>-1196.5219999999997</v>
      </c>
      <c r="AG2978" s="109">
        <v>0</v>
      </c>
      <c r="AH2978" s="109">
        <f t="shared" ref="AH2978" si="9023">AE2978-AB2978-AG2978</f>
        <v>603.47800000000029</v>
      </c>
      <c r="AI2978" s="110">
        <f t="shared" ref="AI2978" si="9024">AH2978/AE2978</f>
        <v>0.75108217026477397</v>
      </c>
      <c r="AK2978"/>
    </row>
    <row r="2979" spans="1:37" ht="15.75" hidden="1" thickBot="1" x14ac:dyDescent="0.3">
      <c r="A2979" s="156" t="s">
        <v>4058</v>
      </c>
      <c r="B2979" s="157">
        <v>2016</v>
      </c>
      <c r="C2979" s="157">
        <v>12</v>
      </c>
      <c r="D2979" s="342" t="s">
        <v>2960</v>
      </c>
      <c r="E2979" s="159">
        <v>42713</v>
      </c>
      <c r="F2979" s="159">
        <v>42733</v>
      </c>
      <c r="G2979" s="343">
        <f t="shared" ref="G2979" ca="1" si="9025">IF($N$1&gt;F2979,0,(F2979-$N$1))</f>
        <v>0</v>
      </c>
      <c r="H2979" s="156" t="s">
        <v>84</v>
      </c>
      <c r="I2979" s="156" t="s">
        <v>170</v>
      </c>
      <c r="J2979" s="156" t="s">
        <v>4056</v>
      </c>
      <c r="K2979" s="344" t="str">
        <f t="shared" ref="K2979" ca="1" si="9026">IF(F2979=0,$L$3,(IF(G2979=0,$L$1,$L$2)))</f>
        <v>Completed</v>
      </c>
      <c r="L2979" s="157" t="s">
        <v>82</v>
      </c>
      <c r="M2979" s="157" t="s">
        <v>58</v>
      </c>
      <c r="N2979" s="157" t="s">
        <v>59</v>
      </c>
      <c r="O2979" s="157" t="s">
        <v>60</v>
      </c>
      <c r="P2979" s="157" t="s">
        <v>61</v>
      </c>
      <c r="Q2979" s="157" t="s">
        <v>62</v>
      </c>
      <c r="R2979" s="158">
        <v>0.5</v>
      </c>
      <c r="S2979" s="158">
        <v>2</v>
      </c>
      <c r="T2979" s="345">
        <v>250000</v>
      </c>
      <c r="U2979" s="345">
        <v>250052</v>
      </c>
      <c r="V2979" s="344">
        <f t="shared" ref="V2979" si="9027">IF(U2979&gt;T2979,0,T2979-U2979)</f>
        <v>0</v>
      </c>
      <c r="W2979" s="344">
        <f t="shared" ref="W2979" si="9028">IF(U2979&gt;T2979,T2979,U2979)</f>
        <v>250000</v>
      </c>
      <c r="X2979" s="345"/>
      <c r="Y2979" s="346">
        <f t="shared" ref="Y2979" si="9029">X2979/U2979</f>
        <v>0</v>
      </c>
      <c r="Z2979" s="347" t="e">
        <f t="shared" ref="Z2979" si="9030">AE2979/X2979</f>
        <v>#DIV/0!</v>
      </c>
      <c r="AA2979" s="348">
        <f t="shared" ref="AA2979" si="9031">IF(O2979="cpv",(T2979*R2979),(T2979/1000*R2979))</f>
        <v>125</v>
      </c>
      <c r="AB2979" s="349">
        <f t="shared" ref="AB2979" si="9032">IF(O2979="cpv",(IF(V2979&gt;0,U2979*R2979,AA2979)),(IF(V2979&gt;0,U2979/1000*R2979,AA2979)))</f>
        <v>125</v>
      </c>
      <c r="AC2979" s="348">
        <f t="shared" ref="AC2979" si="9033">AB2979-AA2979</f>
        <v>0</v>
      </c>
      <c r="AD2979" s="350">
        <f t="shared" ref="AD2979" si="9034">IF(O2979="cpv",(T2979*S2979),(T2979/1000*S2979))</f>
        <v>500</v>
      </c>
      <c r="AE2979" s="351">
        <f>IF((SUMIF($J$7:$J$1048576,J2979,$U$7:$U$1048576))&gt;(SUMIF($J$7:$J$1048576,J2979,$T$7:$T$1048576)),AD2979,(IF(O2979="cpv",(U2979*S2979),(U2979*S2979/1000))))</f>
        <v>500.10399999999998</v>
      </c>
      <c r="AF2979" s="352">
        <f t="shared" ref="AF2979" si="9035">AE2979-AD2979</f>
        <v>0.10399999999998499</v>
      </c>
      <c r="AG2979" s="352">
        <v>0</v>
      </c>
      <c r="AH2979" s="352">
        <f t="shared" ref="AH2979" si="9036">AE2979-AB2979-AG2979</f>
        <v>375.10399999999998</v>
      </c>
      <c r="AI2979" s="487">
        <f t="shared" ref="AI2979" si="9037">AH2979/AE2979</f>
        <v>0.75005198918624927</v>
      </c>
      <c r="AK2979"/>
    </row>
    <row r="2980" spans="1:37" hidden="1" x14ac:dyDescent="0.25">
      <c r="A2980" s="96" t="s">
        <v>4418</v>
      </c>
      <c r="B2980" s="97">
        <v>2016</v>
      </c>
      <c r="C2980" s="97">
        <v>12</v>
      </c>
      <c r="D2980" s="98" t="s">
        <v>2960</v>
      </c>
      <c r="E2980" s="99">
        <v>42713</v>
      </c>
      <c r="F2980" s="99">
        <v>42733</v>
      </c>
      <c r="G2980" s="100">
        <f t="shared" ca="1" si="8743"/>
        <v>0</v>
      </c>
      <c r="H2980" s="96" t="s">
        <v>84</v>
      </c>
      <c r="I2980" s="96" t="s">
        <v>170</v>
      </c>
      <c r="J2980" s="96" t="s">
        <v>4059</v>
      </c>
      <c r="K2980" s="101" t="str">
        <f t="shared" ca="1" si="8744"/>
        <v>Completed</v>
      </c>
      <c r="L2980" s="97" t="s">
        <v>77</v>
      </c>
      <c r="M2980" s="97" t="s">
        <v>58</v>
      </c>
      <c r="N2980" s="97" t="s">
        <v>108</v>
      </c>
      <c r="O2980" s="97" t="s">
        <v>109</v>
      </c>
      <c r="P2980" s="97" t="s">
        <v>100</v>
      </c>
      <c r="Q2980" s="97" t="s">
        <v>101</v>
      </c>
      <c r="R2980" s="102">
        <v>1.4999999999999999E-2</v>
      </c>
      <c r="S2980" s="102">
        <v>0.03</v>
      </c>
      <c r="T2980" s="103">
        <v>30000</v>
      </c>
      <c r="U2980" s="103">
        <v>37474</v>
      </c>
      <c r="V2980" s="101">
        <f t="shared" si="8745"/>
        <v>0</v>
      </c>
      <c r="W2980" s="101">
        <f t="shared" si="8746"/>
        <v>30000</v>
      </c>
      <c r="X2980" s="103"/>
      <c r="Y2980" s="104">
        <f t="shared" si="8747"/>
        <v>0</v>
      </c>
      <c r="Z2980" s="105" t="e">
        <f t="shared" si="8748"/>
        <v>#DIV/0!</v>
      </c>
      <c r="AA2980" s="106">
        <f t="shared" si="8749"/>
        <v>450</v>
      </c>
      <c r="AB2980" s="107">
        <f t="shared" si="8750"/>
        <v>450</v>
      </c>
      <c r="AC2980" s="106">
        <f t="shared" si="8751"/>
        <v>0</v>
      </c>
      <c r="AD2980" s="108">
        <f t="shared" si="8752"/>
        <v>900</v>
      </c>
      <c r="AE2980" s="298">
        <f>IF((SUMIF($J$7:$J$1048576,J2980,$U$7:$U$1048576))&gt;(SUMIF($J$7:$J$1048576,J2980,$T$7:$T$1048576)),AD2980,(IF(O2980="cpv",(U2980*S2980),(U2980*S2980/1000))))</f>
        <v>900</v>
      </c>
      <c r="AF2980" s="109">
        <f t="shared" si="8753"/>
        <v>0</v>
      </c>
      <c r="AG2980" s="109">
        <v>0</v>
      </c>
      <c r="AH2980" s="109">
        <f t="shared" si="8754"/>
        <v>450</v>
      </c>
      <c r="AI2980" s="110">
        <f t="shared" si="8755"/>
        <v>0.5</v>
      </c>
      <c r="AK2980"/>
    </row>
    <row r="2981" spans="1:37" hidden="1" x14ac:dyDescent="0.25">
      <c r="A2981" s="96" t="s">
        <v>4060</v>
      </c>
      <c r="B2981" s="97">
        <v>2016</v>
      </c>
      <c r="C2981" s="97">
        <v>12</v>
      </c>
      <c r="D2981" s="98" t="s">
        <v>2960</v>
      </c>
      <c r="E2981" s="99">
        <v>42713</v>
      </c>
      <c r="F2981" s="99">
        <v>42733</v>
      </c>
      <c r="G2981" s="100">
        <f t="shared" ref="G2981:G2982" ca="1" si="9038">IF($N$1&gt;F2981,0,(F2981-$N$1))</f>
        <v>0</v>
      </c>
      <c r="H2981" s="96" t="s">
        <v>84</v>
      </c>
      <c r="I2981" s="96" t="s">
        <v>170</v>
      </c>
      <c r="J2981" s="96" t="s">
        <v>4059</v>
      </c>
      <c r="K2981" s="101" t="str">
        <f t="shared" ref="K2981:K2982" ca="1" si="9039">IF(F2981=0,$L$3,(IF(G2981=0,$L$1,$L$2)))</f>
        <v>Completed</v>
      </c>
      <c r="L2981" s="97" t="s">
        <v>92</v>
      </c>
      <c r="M2981" s="97" t="s">
        <v>58</v>
      </c>
      <c r="N2981" s="97" t="s">
        <v>108</v>
      </c>
      <c r="O2981" s="97" t="s">
        <v>109</v>
      </c>
      <c r="P2981" s="97" t="s">
        <v>100</v>
      </c>
      <c r="Q2981" s="97" t="s">
        <v>101</v>
      </c>
      <c r="R2981" s="102">
        <v>1.2E-2</v>
      </c>
      <c r="S2981" s="102">
        <v>0.03</v>
      </c>
      <c r="T2981" s="103">
        <v>50000</v>
      </c>
      <c r="U2981" s="103">
        <v>52519</v>
      </c>
      <c r="V2981" s="101">
        <f t="shared" ref="V2981:V2982" si="9040">IF(U2981&gt;T2981,0,T2981-U2981)</f>
        <v>0</v>
      </c>
      <c r="W2981" s="101">
        <f t="shared" ref="W2981:W2982" si="9041">IF(U2981&gt;T2981,T2981,U2981)</f>
        <v>50000</v>
      </c>
      <c r="X2981" s="103">
        <v>3979</v>
      </c>
      <c r="Y2981" s="104">
        <f t="shared" ref="Y2981:Y2982" si="9042">X2981/U2981</f>
        <v>7.5763057179306537E-2</v>
      </c>
      <c r="Z2981" s="105">
        <f t="shared" ref="Z2981:Z2982" si="9043">AE2981/X2981</f>
        <v>0.30158331239004776</v>
      </c>
      <c r="AA2981" s="106">
        <f t="shared" ref="AA2981:AA2982" si="9044">IF(O2981="cpv",(T2981*R2981),(T2981/1000*R2981))</f>
        <v>600</v>
      </c>
      <c r="AB2981" s="107">
        <f t="shared" ref="AB2981:AB2982" si="9045">IF(O2981="cpv",(IF(V2981&gt;0,U2981*R2981,AA2981)),(IF(V2981&gt;0,U2981/1000*R2981,AA2981)))</f>
        <v>600</v>
      </c>
      <c r="AC2981" s="106">
        <f t="shared" ref="AC2981:AC2982" si="9046">AB2981-AA2981</f>
        <v>0</v>
      </c>
      <c r="AD2981" s="108">
        <f t="shared" ref="AD2981:AD2982" si="9047">IF(O2981="cpv",(T2981*S2981),(T2981/1000*S2981))</f>
        <v>1500</v>
      </c>
      <c r="AE2981" s="298">
        <v>1200</v>
      </c>
      <c r="AF2981" s="109">
        <f t="shared" ref="AF2981:AF2982" si="9048">AE2981-AD2981</f>
        <v>-300</v>
      </c>
      <c r="AG2981" s="109">
        <v>0</v>
      </c>
      <c r="AH2981" s="109">
        <f t="shared" ref="AH2981:AH2982" si="9049">AE2981-AB2981-AG2981</f>
        <v>600</v>
      </c>
      <c r="AI2981" s="110">
        <f t="shared" ref="AI2981:AI2982" si="9050">AH2981/AE2981</f>
        <v>0.5</v>
      </c>
      <c r="AK2981"/>
    </row>
    <row r="2982" spans="1:37" hidden="1" x14ac:dyDescent="0.25">
      <c r="A2982" s="328" t="s">
        <v>4061</v>
      </c>
      <c r="B2982" s="324">
        <v>2016</v>
      </c>
      <c r="C2982" s="324">
        <v>12</v>
      </c>
      <c r="D2982" s="325" t="s">
        <v>2960</v>
      </c>
      <c r="E2982" s="326">
        <v>42713</v>
      </c>
      <c r="F2982" s="326">
        <v>42733</v>
      </c>
      <c r="G2982" s="327">
        <f t="shared" ca="1" si="9038"/>
        <v>0</v>
      </c>
      <c r="H2982" s="328" t="s">
        <v>84</v>
      </c>
      <c r="I2982" s="328" t="s">
        <v>170</v>
      </c>
      <c r="J2982" s="328" t="s">
        <v>4059</v>
      </c>
      <c r="K2982" s="329" t="str">
        <f t="shared" ca="1" si="9039"/>
        <v>Completed</v>
      </c>
      <c r="L2982" s="324" t="s">
        <v>2592</v>
      </c>
      <c r="M2982" s="324" t="s">
        <v>58</v>
      </c>
      <c r="N2982" s="324" t="s">
        <v>108</v>
      </c>
      <c r="O2982" s="324" t="s">
        <v>109</v>
      </c>
      <c r="P2982" s="324" t="s">
        <v>100</v>
      </c>
      <c r="Q2982" s="324" t="s">
        <v>101</v>
      </c>
      <c r="R2982" s="330">
        <v>0.01</v>
      </c>
      <c r="S2982" s="330">
        <v>0.03</v>
      </c>
      <c r="T2982" s="331">
        <v>30000</v>
      </c>
      <c r="U2982" s="331">
        <v>31479</v>
      </c>
      <c r="V2982" s="329">
        <f t="shared" si="9040"/>
        <v>0</v>
      </c>
      <c r="W2982" s="329">
        <f t="shared" si="9041"/>
        <v>30000</v>
      </c>
      <c r="X2982" s="331">
        <v>1365</v>
      </c>
      <c r="Y2982" s="332">
        <f t="shared" si="9042"/>
        <v>4.3362241494329552E-2</v>
      </c>
      <c r="Z2982" s="333">
        <f t="shared" si="9043"/>
        <v>0.65934065934065933</v>
      </c>
      <c r="AA2982" s="334">
        <f t="shared" si="9044"/>
        <v>300</v>
      </c>
      <c r="AB2982" s="335">
        <f t="shared" si="9045"/>
        <v>300</v>
      </c>
      <c r="AC2982" s="334">
        <f t="shared" si="9046"/>
        <v>0</v>
      </c>
      <c r="AD2982" s="336">
        <f t="shared" si="9047"/>
        <v>900</v>
      </c>
      <c r="AE2982" s="337">
        <f>IF((SUMIF($J$7:$J$1048576,J2982,$U$7:$U$1048576))&gt;(SUMIF($J$7:$J$1048576,J2982,$T$7:$T$1048576)),AD2982,(IF(O2982="cpv",(U2982*S2982),(U2982*S2982/1000))))</f>
        <v>900</v>
      </c>
      <c r="AF2982" s="338">
        <f t="shared" si="9048"/>
        <v>0</v>
      </c>
      <c r="AG2982" s="338">
        <v>0</v>
      </c>
      <c r="AH2982" s="338">
        <f t="shared" si="9049"/>
        <v>600</v>
      </c>
      <c r="AI2982" s="339">
        <f t="shared" si="9050"/>
        <v>0.66666666666666663</v>
      </c>
      <c r="AK2982"/>
    </row>
    <row r="2983" spans="1:37" ht="15.75" hidden="1" thickBot="1" x14ac:dyDescent="0.3">
      <c r="A2983" s="145" t="s">
        <v>4062</v>
      </c>
      <c r="B2983" s="141">
        <v>2016</v>
      </c>
      <c r="C2983" s="141">
        <v>12</v>
      </c>
      <c r="D2983" s="142" t="s">
        <v>2960</v>
      </c>
      <c r="E2983" s="143">
        <v>42713</v>
      </c>
      <c r="F2983" s="143">
        <v>42733</v>
      </c>
      <c r="G2983" s="144">
        <f t="shared" ref="G2983:G2987" ca="1" si="9051">IF($N$1&gt;F2983,0,(F2983-$N$1))</f>
        <v>0</v>
      </c>
      <c r="H2983" s="145" t="s">
        <v>84</v>
      </c>
      <c r="I2983" s="145" t="s">
        <v>170</v>
      </c>
      <c r="J2983" s="145" t="s">
        <v>4062</v>
      </c>
      <c r="K2983" s="146" t="str">
        <f t="shared" ref="K2983:K2987" ca="1" si="9052">IF(F2983=0,$L$3,(IF(G2983=0,$L$1,$L$2)))</f>
        <v>Completed</v>
      </c>
      <c r="L2983" s="141" t="s">
        <v>3859</v>
      </c>
      <c r="M2983" s="141" t="s">
        <v>58</v>
      </c>
      <c r="N2983" s="141" t="s">
        <v>306</v>
      </c>
      <c r="O2983" s="141" t="s">
        <v>109</v>
      </c>
      <c r="P2983" s="141" t="s">
        <v>100</v>
      </c>
      <c r="Q2983" s="141" t="s">
        <v>101</v>
      </c>
      <c r="R2983" s="147">
        <v>0.01</v>
      </c>
      <c r="S2983" s="147">
        <v>0.03</v>
      </c>
      <c r="T2983" s="148">
        <v>100000</v>
      </c>
      <c r="U2983" s="148">
        <v>99373</v>
      </c>
      <c r="V2983" s="146">
        <f t="shared" ref="V2983:V2987" si="9053">IF(U2983&gt;T2983,0,T2983-U2983)</f>
        <v>627</v>
      </c>
      <c r="W2983" s="146">
        <f t="shared" ref="W2983:W2987" si="9054">IF(U2983&gt;T2983,T2983,U2983)</f>
        <v>99373</v>
      </c>
      <c r="X2983" s="148">
        <v>1352</v>
      </c>
      <c r="Y2983" s="149">
        <f t="shared" ref="Y2983:Y2987" si="9055">X2983/U2983</f>
        <v>1.3605305264005314E-2</v>
      </c>
      <c r="Z2983" s="150">
        <f t="shared" ref="Z2983:Z2987" si="9056">AE2983/X2983</f>
        <v>2.1568934911242601</v>
      </c>
      <c r="AA2983" s="151">
        <f t="shared" ref="AA2983:AA2987" si="9057">IF(O2983="cpv",(T2983*R2983),(T2983/1000*R2983))</f>
        <v>1000</v>
      </c>
      <c r="AB2983" s="152">
        <f t="shared" ref="AB2983:AB2987" si="9058">IF(O2983="cpv",(IF(V2983&gt;0,U2983*R2983,AA2983)),(IF(V2983&gt;0,U2983/1000*R2983,AA2983)))</f>
        <v>993.73</v>
      </c>
      <c r="AC2983" s="151">
        <f t="shared" ref="AC2983:AC2987" si="9059">AB2983-AA2983</f>
        <v>-6.2699999999999818</v>
      </c>
      <c r="AD2983" s="153">
        <f t="shared" ref="AD2983:AD2987" si="9060">IF(O2983="cpv",(T2983*S2983),(T2983/1000*S2983))</f>
        <v>3000</v>
      </c>
      <c r="AE2983" s="295">
        <v>2916.12</v>
      </c>
      <c r="AF2983" s="154">
        <f t="shared" ref="AF2983:AF2987" si="9061">AE2983-AD2983</f>
        <v>-83.880000000000109</v>
      </c>
      <c r="AG2983" s="154">
        <v>0</v>
      </c>
      <c r="AH2983" s="154">
        <f t="shared" ref="AH2983:AH2987" si="9062">AE2983-AB2983-AG2983</f>
        <v>1922.3899999999999</v>
      </c>
      <c r="AI2983" s="155">
        <f t="shared" ref="AI2983:AI2987" si="9063">AH2983/AE2983</f>
        <v>0.6592287011508442</v>
      </c>
      <c r="AK2983"/>
    </row>
    <row r="2984" spans="1:37" hidden="1" x14ac:dyDescent="0.25">
      <c r="A2984" s="328" t="s">
        <v>4063</v>
      </c>
      <c r="B2984" s="324">
        <v>2016</v>
      </c>
      <c r="C2984" s="324">
        <v>12</v>
      </c>
      <c r="D2984" s="325" t="s">
        <v>2960</v>
      </c>
      <c r="E2984" s="326">
        <v>42713</v>
      </c>
      <c r="F2984" s="326">
        <v>42733</v>
      </c>
      <c r="G2984" s="327">
        <f t="shared" ca="1" si="9051"/>
        <v>0</v>
      </c>
      <c r="H2984" s="328" t="s">
        <v>84</v>
      </c>
      <c r="I2984" s="328" t="s">
        <v>170</v>
      </c>
      <c r="J2984" s="328" t="s">
        <v>4063</v>
      </c>
      <c r="K2984" s="329" t="str">
        <f t="shared" ca="1" si="9052"/>
        <v>Completed</v>
      </c>
      <c r="L2984" s="324" t="s">
        <v>57</v>
      </c>
      <c r="M2984" s="324" t="s">
        <v>58</v>
      </c>
      <c r="N2984" s="324" t="s">
        <v>306</v>
      </c>
      <c r="O2984" s="324" t="s">
        <v>109</v>
      </c>
      <c r="P2984" s="324" t="s">
        <v>100</v>
      </c>
      <c r="Q2984" s="324" t="s">
        <v>101</v>
      </c>
      <c r="R2984" s="330">
        <v>1.4999999999999999E-2</v>
      </c>
      <c r="S2984" s="330">
        <v>0.03</v>
      </c>
      <c r="T2984" s="331">
        <v>100000</v>
      </c>
      <c r="U2984" s="331">
        <v>83212</v>
      </c>
      <c r="V2984" s="329">
        <f t="shared" si="9053"/>
        <v>16788</v>
      </c>
      <c r="W2984" s="329">
        <f t="shared" si="9054"/>
        <v>83212</v>
      </c>
      <c r="X2984" s="331">
        <v>8233</v>
      </c>
      <c r="Y2984" s="332">
        <f t="shared" si="9055"/>
        <v>9.8940056722588085E-2</v>
      </c>
      <c r="Z2984" s="333">
        <f t="shared" si="9056"/>
        <v>0.26770436050042506</v>
      </c>
      <c r="AA2984" s="334">
        <f t="shared" si="9057"/>
        <v>1500</v>
      </c>
      <c r="AB2984" s="335">
        <f t="shared" si="9058"/>
        <v>1248.18</v>
      </c>
      <c r="AC2984" s="334">
        <f t="shared" si="9059"/>
        <v>-251.81999999999994</v>
      </c>
      <c r="AD2984" s="336">
        <f t="shared" si="9060"/>
        <v>3000</v>
      </c>
      <c r="AE2984" s="337">
        <v>2204.0099999999998</v>
      </c>
      <c r="AF2984" s="338">
        <f t="shared" si="9061"/>
        <v>-795.99000000000024</v>
      </c>
      <c r="AG2984" s="338">
        <v>0</v>
      </c>
      <c r="AH2984" s="338">
        <f t="shared" si="9062"/>
        <v>955.8299999999997</v>
      </c>
      <c r="AI2984" s="339">
        <f t="shared" si="9063"/>
        <v>0.43367770563654423</v>
      </c>
      <c r="AK2984"/>
    </row>
    <row r="2985" spans="1:37" ht="15.75" hidden="1" thickBot="1" x14ac:dyDescent="0.3">
      <c r="A2985" s="145" t="s">
        <v>4461</v>
      </c>
      <c r="B2985" s="141">
        <v>2016</v>
      </c>
      <c r="C2985" s="141">
        <v>12</v>
      </c>
      <c r="D2985" s="142" t="s">
        <v>2960</v>
      </c>
      <c r="E2985" s="143">
        <v>42713</v>
      </c>
      <c r="F2985" s="143">
        <v>42733</v>
      </c>
      <c r="G2985" s="144">
        <f t="shared" ref="G2985" ca="1" si="9064">IF($N$1&gt;F2985,0,(F2985-$N$1))</f>
        <v>0</v>
      </c>
      <c r="H2985" s="145" t="s">
        <v>84</v>
      </c>
      <c r="I2985" s="145" t="s">
        <v>170</v>
      </c>
      <c r="J2985" s="145" t="s">
        <v>4064</v>
      </c>
      <c r="K2985" s="146" t="str">
        <f t="shared" ref="K2985" ca="1" si="9065">IF(F2985=0,$L$3,(IF(G2985=0,$L$1,$L$2)))</f>
        <v>Completed</v>
      </c>
      <c r="L2985" s="141" t="s">
        <v>72</v>
      </c>
      <c r="M2985" s="141" t="s">
        <v>58</v>
      </c>
      <c r="N2985" s="141" t="s">
        <v>306</v>
      </c>
      <c r="O2985" s="141" t="s">
        <v>109</v>
      </c>
      <c r="P2985" s="141" t="s">
        <v>100</v>
      </c>
      <c r="Q2985" s="141" t="s">
        <v>101</v>
      </c>
      <c r="R2985" s="147">
        <v>0.01</v>
      </c>
      <c r="S2985" s="147">
        <v>0.03</v>
      </c>
      <c r="T2985" s="148">
        <v>70000</v>
      </c>
      <c r="U2985" s="148">
        <v>36373</v>
      </c>
      <c r="V2985" s="146">
        <f t="shared" ref="V2985" si="9066">IF(U2985&gt;T2985,0,T2985-U2985)</f>
        <v>33627</v>
      </c>
      <c r="W2985" s="146">
        <f t="shared" ref="W2985" si="9067">IF(U2985&gt;T2985,T2985,U2985)</f>
        <v>36373</v>
      </c>
      <c r="X2985" s="148"/>
      <c r="Y2985" s="149">
        <f t="shared" ref="Y2985" si="9068">X2985/U2985</f>
        <v>0</v>
      </c>
      <c r="Z2985" s="150" t="e">
        <f t="shared" ref="Z2985" si="9069">AE2985/X2985</f>
        <v>#DIV/0!</v>
      </c>
      <c r="AA2985" s="151">
        <f t="shared" ref="AA2985" si="9070">IF(O2985="cpv",(T2985*R2985),(T2985/1000*R2985))</f>
        <v>700</v>
      </c>
      <c r="AB2985" s="152">
        <f t="shared" ref="AB2985" si="9071">IF(O2985="cpv",(IF(V2985&gt;0,U2985*R2985,AA2985)),(IF(V2985&gt;0,U2985/1000*R2985,AA2985)))</f>
        <v>363.73</v>
      </c>
      <c r="AC2985" s="151">
        <f t="shared" ref="AC2985" si="9072">AB2985-AA2985</f>
        <v>-336.27</v>
      </c>
      <c r="AD2985" s="153">
        <f t="shared" ref="AD2985" si="9073">IF(O2985="cpv",(T2985*S2985),(T2985/1000*S2985))</f>
        <v>2100</v>
      </c>
      <c r="AE2985" s="295">
        <v>300</v>
      </c>
      <c r="AF2985" s="154">
        <f t="shared" ref="AF2985" si="9074">AE2985-AD2985</f>
        <v>-1800</v>
      </c>
      <c r="AG2985" s="154">
        <v>0</v>
      </c>
      <c r="AH2985" s="154">
        <f t="shared" ref="AH2985" si="9075">AE2985-AB2985-AG2985</f>
        <v>-63.730000000000018</v>
      </c>
      <c r="AI2985" s="155">
        <f t="shared" ref="AI2985" si="9076">AH2985/AE2985</f>
        <v>-0.21243333333333339</v>
      </c>
      <c r="AK2985"/>
    </row>
    <row r="2986" spans="1:37" ht="15.75" hidden="1" thickBot="1" x14ac:dyDescent="0.3">
      <c r="A2986" s="145" t="s">
        <v>4462</v>
      </c>
      <c r="B2986" s="141">
        <v>2016</v>
      </c>
      <c r="C2986" s="141">
        <v>12</v>
      </c>
      <c r="D2986" s="142" t="s">
        <v>2960</v>
      </c>
      <c r="E2986" s="143">
        <v>42713</v>
      </c>
      <c r="F2986" s="143">
        <v>42733</v>
      </c>
      <c r="G2986" s="144">
        <f t="shared" ca="1" si="9051"/>
        <v>0</v>
      </c>
      <c r="H2986" s="145" t="s">
        <v>84</v>
      </c>
      <c r="I2986" s="145" t="s">
        <v>170</v>
      </c>
      <c r="J2986" s="145" t="s">
        <v>4064</v>
      </c>
      <c r="K2986" s="146" t="str">
        <f t="shared" ca="1" si="9052"/>
        <v>Completed</v>
      </c>
      <c r="L2986" s="141" t="s">
        <v>4442</v>
      </c>
      <c r="M2986" s="141" t="s">
        <v>58</v>
      </c>
      <c r="N2986" s="141" t="s">
        <v>306</v>
      </c>
      <c r="O2986" s="141" t="s">
        <v>109</v>
      </c>
      <c r="P2986" s="141" t="s">
        <v>100</v>
      </c>
      <c r="Q2986" s="141" t="s">
        <v>101</v>
      </c>
      <c r="R2986" s="147">
        <v>0.01</v>
      </c>
      <c r="S2986" s="147">
        <v>0.03</v>
      </c>
      <c r="T2986" s="148">
        <v>70000</v>
      </c>
      <c r="U2986" s="148">
        <v>85732</v>
      </c>
      <c r="V2986" s="146">
        <f t="shared" si="9053"/>
        <v>0</v>
      </c>
      <c r="W2986" s="146">
        <f t="shared" si="9054"/>
        <v>70000</v>
      </c>
      <c r="X2986" s="148"/>
      <c r="Y2986" s="149">
        <f t="shared" si="9055"/>
        <v>0</v>
      </c>
      <c r="Z2986" s="150" t="e">
        <f t="shared" si="9056"/>
        <v>#DIV/0!</v>
      </c>
      <c r="AA2986" s="151">
        <f t="shared" si="9057"/>
        <v>700</v>
      </c>
      <c r="AB2986" s="152">
        <f t="shared" si="9058"/>
        <v>700</v>
      </c>
      <c r="AC2986" s="151">
        <f t="shared" si="9059"/>
        <v>0</v>
      </c>
      <c r="AD2986" s="153">
        <f t="shared" si="9060"/>
        <v>2100</v>
      </c>
      <c r="AE2986" s="295">
        <v>554.76</v>
      </c>
      <c r="AF2986" s="154">
        <f t="shared" si="9061"/>
        <v>-1545.24</v>
      </c>
      <c r="AG2986" s="154">
        <v>0</v>
      </c>
      <c r="AH2986" s="154">
        <f t="shared" si="9062"/>
        <v>-145.24</v>
      </c>
      <c r="AI2986" s="155">
        <f t="shared" si="9063"/>
        <v>-0.26180690749152791</v>
      </c>
      <c r="AK2986"/>
    </row>
    <row r="2987" spans="1:37" hidden="1" x14ac:dyDescent="0.25">
      <c r="A2987" s="328" t="s">
        <v>4065</v>
      </c>
      <c r="B2987" s="324">
        <v>2016</v>
      </c>
      <c r="C2987" s="324">
        <v>12</v>
      </c>
      <c r="D2987" s="325" t="s">
        <v>2960</v>
      </c>
      <c r="E2987" s="326">
        <v>42713</v>
      </c>
      <c r="F2987" s="326">
        <v>42733</v>
      </c>
      <c r="G2987" s="327">
        <f t="shared" ca="1" si="9051"/>
        <v>0</v>
      </c>
      <c r="H2987" s="328" t="s">
        <v>84</v>
      </c>
      <c r="I2987" s="328" t="s">
        <v>170</v>
      </c>
      <c r="J2987" s="328" t="s">
        <v>4065</v>
      </c>
      <c r="K2987" s="329" t="str">
        <f t="shared" ca="1" si="9052"/>
        <v>Completed</v>
      </c>
      <c r="L2987" s="324" t="s">
        <v>3859</v>
      </c>
      <c r="M2987" s="324" t="s">
        <v>58</v>
      </c>
      <c r="N2987" s="324" t="s">
        <v>306</v>
      </c>
      <c r="O2987" s="324" t="s">
        <v>109</v>
      </c>
      <c r="P2987" s="324" t="s">
        <v>100</v>
      </c>
      <c r="Q2987" s="324" t="s">
        <v>101</v>
      </c>
      <c r="R2987" s="330">
        <v>0.01</v>
      </c>
      <c r="S2987" s="330">
        <v>0.03</v>
      </c>
      <c r="T2987" s="331">
        <v>66667</v>
      </c>
      <c r="U2987" s="331">
        <v>55790</v>
      </c>
      <c r="V2987" s="329">
        <f t="shared" si="9053"/>
        <v>10877</v>
      </c>
      <c r="W2987" s="329">
        <f t="shared" si="9054"/>
        <v>55790</v>
      </c>
      <c r="X2987" s="331">
        <v>570</v>
      </c>
      <c r="Y2987" s="332">
        <f t="shared" si="9055"/>
        <v>1.0216884746370317E-2</v>
      </c>
      <c r="Z2987" s="333">
        <f t="shared" si="9056"/>
        <v>2.8720526315789474</v>
      </c>
      <c r="AA2987" s="334">
        <f t="shared" si="9057"/>
        <v>666.67</v>
      </c>
      <c r="AB2987" s="335">
        <f t="shared" si="9058"/>
        <v>557.9</v>
      </c>
      <c r="AC2987" s="334">
        <f t="shared" si="9059"/>
        <v>-108.76999999999998</v>
      </c>
      <c r="AD2987" s="336">
        <f t="shared" si="9060"/>
        <v>2000.01</v>
      </c>
      <c r="AE2987" s="337">
        <v>1637.07</v>
      </c>
      <c r="AF2987" s="338">
        <f t="shared" si="9061"/>
        <v>-362.94000000000005</v>
      </c>
      <c r="AG2987" s="338">
        <v>0</v>
      </c>
      <c r="AH2987" s="338">
        <f t="shared" si="9062"/>
        <v>1079.17</v>
      </c>
      <c r="AI2987" s="339">
        <f t="shared" si="9063"/>
        <v>0.6592082195629998</v>
      </c>
      <c r="AK2987"/>
    </row>
    <row r="2988" spans="1:37" hidden="1" x14ac:dyDescent="0.25">
      <c r="A2988" s="115" t="s">
        <v>4066</v>
      </c>
      <c r="B2988" s="111">
        <v>2016</v>
      </c>
      <c r="C2988" s="111">
        <v>12</v>
      </c>
      <c r="D2988" s="112" t="s">
        <v>2960</v>
      </c>
      <c r="E2988" s="113">
        <v>42716</v>
      </c>
      <c r="F2988" s="113">
        <v>42729</v>
      </c>
      <c r="G2988" s="114">
        <f t="shared" ca="1" si="8743"/>
        <v>0</v>
      </c>
      <c r="H2988" s="115" t="s">
        <v>74</v>
      </c>
      <c r="I2988" s="115" t="s">
        <v>743</v>
      </c>
      <c r="J2988" s="115" t="s">
        <v>4067</v>
      </c>
      <c r="K2988" s="116" t="str">
        <f t="shared" ca="1" si="8744"/>
        <v>Completed</v>
      </c>
      <c r="L2988" s="111" t="s">
        <v>1773</v>
      </c>
      <c r="M2988" s="111" t="s">
        <v>58</v>
      </c>
      <c r="N2988" s="111" t="s">
        <v>173</v>
      </c>
      <c r="O2988" s="111" t="s">
        <v>60</v>
      </c>
      <c r="P2988" s="111" t="s">
        <v>61</v>
      </c>
      <c r="Q2988" s="111" t="s">
        <v>62</v>
      </c>
      <c r="R2988" s="117">
        <v>0.35</v>
      </c>
      <c r="S2988" s="117">
        <v>1.75</v>
      </c>
      <c r="T2988" s="118">
        <v>1500000</v>
      </c>
      <c r="U2988" s="118">
        <v>1500057</v>
      </c>
      <c r="V2988" s="116">
        <f t="shared" si="8745"/>
        <v>0</v>
      </c>
      <c r="W2988" s="116">
        <f t="shared" si="8746"/>
        <v>1500000</v>
      </c>
      <c r="X2988" s="118">
        <v>5331</v>
      </c>
      <c r="Y2988" s="119">
        <f t="shared" si="8747"/>
        <v>3.5538649531317809E-3</v>
      </c>
      <c r="Z2988" s="120">
        <f t="shared" si="8748"/>
        <v>0.4689551678859501</v>
      </c>
      <c r="AA2988" s="121">
        <f t="shared" si="8749"/>
        <v>525</v>
      </c>
      <c r="AB2988" s="122">
        <f t="shared" si="8750"/>
        <v>525</v>
      </c>
      <c r="AC2988" s="121">
        <f t="shared" si="8751"/>
        <v>0</v>
      </c>
      <c r="AD2988" s="123">
        <f t="shared" si="8752"/>
        <v>2625</v>
      </c>
      <c r="AE2988" s="293">
        <v>2500</v>
      </c>
      <c r="AF2988" s="124">
        <f t="shared" si="8753"/>
        <v>-125</v>
      </c>
      <c r="AG2988" s="124">
        <v>0</v>
      </c>
      <c r="AH2988" s="124">
        <f t="shared" si="8754"/>
        <v>1975</v>
      </c>
      <c r="AI2988" s="125">
        <f t="shared" si="8755"/>
        <v>0.79</v>
      </c>
      <c r="AK2988"/>
    </row>
    <row r="2989" spans="1:37" hidden="1" x14ac:dyDescent="0.25">
      <c r="A2989" s="96" t="s">
        <v>4068</v>
      </c>
      <c r="B2989" s="97">
        <v>2016</v>
      </c>
      <c r="C2989" s="97">
        <v>12</v>
      </c>
      <c r="D2989" s="98" t="s">
        <v>2960</v>
      </c>
      <c r="E2989" s="99">
        <v>42716</v>
      </c>
      <c r="F2989" s="99">
        <v>42729</v>
      </c>
      <c r="G2989" s="100">
        <f t="shared" ref="G2989:G2991" ca="1" si="9077">IF($N$1&gt;F2989,0,(F2989-$N$1))</f>
        <v>0</v>
      </c>
      <c r="H2989" s="96" t="s">
        <v>74</v>
      </c>
      <c r="I2989" s="96" t="s">
        <v>743</v>
      </c>
      <c r="J2989" s="96" t="s">
        <v>4067</v>
      </c>
      <c r="K2989" s="101" t="str">
        <f t="shared" ref="K2989:K2991" ca="1" si="9078">IF(F2989=0,$L$3,(IF(G2989=0,$L$1,$L$2)))</f>
        <v>Completed</v>
      </c>
      <c r="L2989" s="97" t="s">
        <v>82</v>
      </c>
      <c r="M2989" s="97" t="s">
        <v>58</v>
      </c>
      <c r="N2989" s="97" t="s">
        <v>173</v>
      </c>
      <c r="O2989" s="97" t="s">
        <v>60</v>
      </c>
      <c r="P2989" s="97" t="s">
        <v>61</v>
      </c>
      <c r="Q2989" s="97" t="s">
        <v>62</v>
      </c>
      <c r="R2989" s="102">
        <v>0.5</v>
      </c>
      <c r="S2989" s="102">
        <v>1.75</v>
      </c>
      <c r="T2989" s="103">
        <v>3000000</v>
      </c>
      <c r="U2989" s="103">
        <v>3000188</v>
      </c>
      <c r="V2989" s="101">
        <f t="shared" ref="V2989:V2991" si="9079">IF(U2989&gt;T2989,0,T2989-U2989)</f>
        <v>0</v>
      </c>
      <c r="W2989" s="101">
        <f t="shared" ref="W2989:W2991" si="9080">IF(U2989&gt;T2989,T2989,U2989)</f>
        <v>3000000</v>
      </c>
      <c r="X2989" s="103">
        <v>38811</v>
      </c>
      <c r="Y2989" s="104">
        <f t="shared" ref="Y2989:Y2991" si="9081">X2989/U2989</f>
        <v>1.2936189332135186E-2</v>
      </c>
      <c r="Z2989" s="105">
        <f t="shared" ref="Z2989:Z2991" si="9082">AE2989/X2989</f>
        <v>0.12882945556672076</v>
      </c>
      <c r="AA2989" s="106">
        <f t="shared" ref="AA2989:AA2990" si="9083">IF(O2989="cpv",(T2989*R2989),(T2989/1000*R2989))</f>
        <v>1500</v>
      </c>
      <c r="AB2989" s="107">
        <f t="shared" ref="AB2989:AB2990" si="9084">IF(O2989="cpv",(IF(V2989&gt;0,U2989*R2989,AA2989)),(IF(V2989&gt;0,U2989/1000*R2989,AA2989)))</f>
        <v>1500</v>
      </c>
      <c r="AC2989" s="106">
        <f t="shared" ref="AC2989:AC2991" si="9085">AB2989-AA2989</f>
        <v>0</v>
      </c>
      <c r="AD2989" s="108">
        <f t="shared" ref="AD2989:AD2991" si="9086">IF(O2989="cpv",(T2989*S2989),(T2989/1000*S2989))</f>
        <v>5250</v>
      </c>
      <c r="AE2989" s="298">
        <v>5000</v>
      </c>
      <c r="AF2989" s="109">
        <f t="shared" ref="AF2989:AF2991" si="9087">AE2989-AD2989</f>
        <v>-250</v>
      </c>
      <c r="AG2989" s="109">
        <v>0</v>
      </c>
      <c r="AH2989" s="109">
        <f t="shared" ref="AH2989:AH2991" si="9088">AE2989-AB2989-AG2989</f>
        <v>3500</v>
      </c>
      <c r="AI2989" s="110">
        <f t="shared" ref="AI2989:AI2991" si="9089">AH2989/AE2989</f>
        <v>0.7</v>
      </c>
      <c r="AK2989"/>
    </row>
    <row r="2990" spans="1:37" hidden="1" x14ac:dyDescent="0.25">
      <c r="A2990" s="96" t="s">
        <v>4069</v>
      </c>
      <c r="B2990" s="97">
        <v>2016</v>
      </c>
      <c r="C2990" s="97">
        <v>12</v>
      </c>
      <c r="D2990" s="98" t="s">
        <v>2960</v>
      </c>
      <c r="E2990" s="99">
        <v>42716</v>
      </c>
      <c r="F2990" s="99">
        <v>42729</v>
      </c>
      <c r="G2990" s="100">
        <f t="shared" ca="1" si="9077"/>
        <v>0</v>
      </c>
      <c r="H2990" s="96" t="s">
        <v>74</v>
      </c>
      <c r="I2990" s="96" t="s">
        <v>743</v>
      </c>
      <c r="J2990" s="96" t="s">
        <v>4067</v>
      </c>
      <c r="K2990" s="101" t="str">
        <f t="shared" ca="1" si="9078"/>
        <v>Completed</v>
      </c>
      <c r="L2990" s="97" t="s">
        <v>2120</v>
      </c>
      <c r="M2990" s="97" t="s">
        <v>58</v>
      </c>
      <c r="N2990" s="97" t="s">
        <v>173</v>
      </c>
      <c r="O2990" s="97" t="s">
        <v>60</v>
      </c>
      <c r="P2990" s="97" t="s">
        <v>61</v>
      </c>
      <c r="Q2990" s="97" t="s">
        <v>62</v>
      </c>
      <c r="R2990" s="102">
        <v>0.25</v>
      </c>
      <c r="S2990" s="102">
        <v>1.75</v>
      </c>
      <c r="T2990" s="103">
        <v>1500000</v>
      </c>
      <c r="U2990" s="103">
        <v>1500052</v>
      </c>
      <c r="V2990" s="101">
        <f t="shared" si="9079"/>
        <v>0</v>
      </c>
      <c r="W2990" s="101">
        <f t="shared" si="9080"/>
        <v>1500000</v>
      </c>
      <c r="X2990" s="103">
        <v>556</v>
      </c>
      <c r="Y2990" s="104">
        <f t="shared" si="9081"/>
        <v>3.7065381733433241E-4</v>
      </c>
      <c r="Z2990" s="105">
        <f t="shared" si="9082"/>
        <v>3.5971223021582732</v>
      </c>
      <c r="AA2990" s="106">
        <f t="shared" si="9083"/>
        <v>375</v>
      </c>
      <c r="AB2990" s="107">
        <f t="shared" si="9084"/>
        <v>375</v>
      </c>
      <c r="AC2990" s="106">
        <f t="shared" si="9085"/>
        <v>0</v>
      </c>
      <c r="AD2990" s="108">
        <f t="shared" si="9086"/>
        <v>2625</v>
      </c>
      <c r="AE2990" s="298">
        <v>2000</v>
      </c>
      <c r="AF2990" s="109">
        <f t="shared" si="9087"/>
        <v>-625</v>
      </c>
      <c r="AG2990" s="109">
        <v>0</v>
      </c>
      <c r="AH2990" s="109">
        <f t="shared" si="9088"/>
        <v>1625</v>
      </c>
      <c r="AI2990" s="110">
        <f t="shared" si="9089"/>
        <v>0.8125</v>
      </c>
      <c r="AK2990"/>
    </row>
    <row r="2991" spans="1:37" ht="15.75" hidden="1" thickBot="1" x14ac:dyDescent="0.3">
      <c r="A2991" s="156" t="s">
        <v>4070</v>
      </c>
      <c r="B2991" s="157">
        <v>2016</v>
      </c>
      <c r="C2991" s="157">
        <v>12</v>
      </c>
      <c r="D2991" s="342" t="s">
        <v>2960</v>
      </c>
      <c r="E2991" s="159">
        <v>42716</v>
      </c>
      <c r="F2991" s="159">
        <v>42729</v>
      </c>
      <c r="G2991" s="343">
        <f t="shared" ca="1" si="9077"/>
        <v>0</v>
      </c>
      <c r="H2991" s="156" t="s">
        <v>74</v>
      </c>
      <c r="I2991" s="156" t="s">
        <v>743</v>
      </c>
      <c r="J2991" s="156" t="s">
        <v>4067</v>
      </c>
      <c r="K2991" s="344" t="str">
        <f t="shared" ca="1" si="9078"/>
        <v>Completed</v>
      </c>
      <c r="L2991" s="157" t="s">
        <v>155</v>
      </c>
      <c r="M2991" s="157" t="s">
        <v>58</v>
      </c>
      <c r="N2991" s="157" t="s">
        <v>173</v>
      </c>
      <c r="O2991" s="157" t="s">
        <v>42</v>
      </c>
      <c r="P2991" s="157" t="s">
        <v>61</v>
      </c>
      <c r="Q2991" s="157" t="s">
        <v>62</v>
      </c>
      <c r="R2991" s="158">
        <v>0.3</v>
      </c>
      <c r="S2991" s="158">
        <v>1.75</v>
      </c>
      <c r="T2991" s="345">
        <v>3333</v>
      </c>
      <c r="U2991" s="345">
        <v>770</v>
      </c>
      <c r="V2991" s="344">
        <f t="shared" si="9079"/>
        <v>2563</v>
      </c>
      <c r="W2991" s="344">
        <f t="shared" si="9080"/>
        <v>770</v>
      </c>
      <c r="X2991" s="345"/>
      <c r="Y2991" s="346">
        <f t="shared" si="9081"/>
        <v>0</v>
      </c>
      <c r="Z2991" s="347" t="e">
        <f t="shared" si="9082"/>
        <v>#DIV/0!</v>
      </c>
      <c r="AA2991" s="348">
        <f>IF(O2991="cpv",(T2991*R2991),(T2991/1000*R2991))*1000</f>
        <v>999.9</v>
      </c>
      <c r="AB2991" s="349">
        <v>231</v>
      </c>
      <c r="AC2991" s="348">
        <f t="shared" si="9085"/>
        <v>-768.9</v>
      </c>
      <c r="AD2991" s="350">
        <f t="shared" si="9086"/>
        <v>5.8327500000000008</v>
      </c>
      <c r="AE2991" s="351">
        <v>500</v>
      </c>
      <c r="AF2991" s="352">
        <f t="shared" si="9087"/>
        <v>494.16725000000002</v>
      </c>
      <c r="AG2991" s="352">
        <v>0</v>
      </c>
      <c r="AH2991" s="352">
        <f t="shared" si="9088"/>
        <v>269</v>
      </c>
      <c r="AI2991" s="487">
        <f t="shared" si="9089"/>
        <v>0.53800000000000003</v>
      </c>
      <c r="AK2991"/>
    </row>
    <row r="2992" spans="1:37" ht="15.75" thickBot="1" x14ac:dyDescent="0.3">
      <c r="A2992" s="328" t="s">
        <v>4071</v>
      </c>
      <c r="B2992" s="324">
        <v>2016</v>
      </c>
      <c r="C2992" s="324">
        <v>12</v>
      </c>
      <c r="D2992" s="325" t="s">
        <v>2960</v>
      </c>
      <c r="E2992" s="326">
        <v>42716</v>
      </c>
      <c r="F2992" s="326">
        <v>42726</v>
      </c>
      <c r="G2992" s="327">
        <f t="shared" ca="1" si="8743"/>
        <v>0</v>
      </c>
      <c r="H2992" s="328" t="s">
        <v>84</v>
      </c>
      <c r="I2992" s="96" t="s">
        <v>3407</v>
      </c>
      <c r="J2992" s="328" t="s">
        <v>4072</v>
      </c>
      <c r="K2992" s="329" t="str">
        <f t="shared" ca="1" si="8744"/>
        <v>Completed</v>
      </c>
      <c r="L2992" s="324" t="s">
        <v>98</v>
      </c>
      <c r="M2992" s="324" t="s">
        <v>58</v>
      </c>
      <c r="N2992" s="324" t="s">
        <v>99</v>
      </c>
      <c r="O2992" s="324" t="s">
        <v>42</v>
      </c>
      <c r="P2992" s="324" t="s">
        <v>100</v>
      </c>
      <c r="Q2992" s="324" t="s">
        <v>101</v>
      </c>
      <c r="R2992" s="330">
        <v>0.4</v>
      </c>
      <c r="S2992" s="577"/>
      <c r="T2992" s="331">
        <v>24167</v>
      </c>
      <c r="U2992" s="331">
        <v>30129</v>
      </c>
      <c r="V2992" s="329">
        <f t="shared" si="8745"/>
        <v>0</v>
      </c>
      <c r="W2992" s="329">
        <f t="shared" si="8746"/>
        <v>24167</v>
      </c>
      <c r="X2992" s="331"/>
      <c r="Y2992" s="332">
        <f t="shared" si="8747"/>
        <v>0</v>
      </c>
      <c r="Z2992" s="333" t="e">
        <f t="shared" si="8748"/>
        <v>#DIV/0!</v>
      </c>
      <c r="AA2992" s="334">
        <f>IF(O2992="cpv",(T2992*R2992),(T2992/1000*R2992))*1000</f>
        <v>9666.8000000000029</v>
      </c>
      <c r="AB2992" s="335">
        <f t="shared" si="8750"/>
        <v>9666.8000000000029</v>
      </c>
      <c r="AC2992" s="334">
        <f t="shared" si="8751"/>
        <v>0</v>
      </c>
      <c r="AD2992" s="336">
        <f t="shared" si="8752"/>
        <v>0</v>
      </c>
      <c r="AE2992" s="337">
        <v>14500</v>
      </c>
      <c r="AF2992" s="338">
        <f t="shared" si="8753"/>
        <v>14500</v>
      </c>
      <c r="AG2992" s="338">
        <v>0</v>
      </c>
      <c r="AH2992" s="338">
        <f t="shared" si="8754"/>
        <v>4833.1999999999971</v>
      </c>
      <c r="AI2992" s="339">
        <f t="shared" si="8755"/>
        <v>0.33332413793103427</v>
      </c>
      <c r="AK2992"/>
    </row>
    <row r="2993" spans="1:37" ht="15.75" hidden="1" thickBot="1" x14ac:dyDescent="0.3">
      <c r="A2993" s="115" t="s">
        <v>4074</v>
      </c>
      <c r="B2993" s="111">
        <v>2016</v>
      </c>
      <c r="C2993" s="111">
        <v>12</v>
      </c>
      <c r="D2993" s="112" t="s">
        <v>2960</v>
      </c>
      <c r="E2993" s="113">
        <v>42717</v>
      </c>
      <c r="F2993" s="113">
        <v>42727</v>
      </c>
      <c r="G2993" s="114">
        <f t="shared" ca="1" si="8743"/>
        <v>0</v>
      </c>
      <c r="H2993" s="115" t="s">
        <v>95</v>
      </c>
      <c r="I2993" s="115" t="s">
        <v>624</v>
      </c>
      <c r="J2993" s="115" t="s">
        <v>4073</v>
      </c>
      <c r="K2993" s="116" t="str">
        <f t="shared" ca="1" si="8744"/>
        <v>Completed</v>
      </c>
      <c r="L2993" s="111" t="s">
        <v>82</v>
      </c>
      <c r="M2993" s="111" t="s">
        <v>58</v>
      </c>
      <c r="N2993" s="111" t="s">
        <v>78</v>
      </c>
      <c r="O2993" s="111" t="s">
        <v>60</v>
      </c>
      <c r="P2993" s="111" t="s">
        <v>79</v>
      </c>
      <c r="Q2993" s="111" t="s">
        <v>79</v>
      </c>
      <c r="R2993" s="117">
        <v>0.5</v>
      </c>
      <c r="S2993" s="117">
        <v>4.25</v>
      </c>
      <c r="T2993" s="118">
        <v>1800000</v>
      </c>
      <c r="U2993" s="118">
        <v>1800021</v>
      </c>
      <c r="V2993" s="116">
        <f t="shared" si="8745"/>
        <v>0</v>
      </c>
      <c r="W2993" s="116">
        <f t="shared" si="8746"/>
        <v>1800000</v>
      </c>
      <c r="X2993" s="118"/>
      <c r="Y2993" s="119">
        <f t="shared" si="8747"/>
        <v>0</v>
      </c>
      <c r="Z2993" s="120" t="e">
        <f t="shared" si="8748"/>
        <v>#DIV/0!</v>
      </c>
      <c r="AA2993" s="121">
        <f t="shared" si="8749"/>
        <v>900</v>
      </c>
      <c r="AB2993" s="122">
        <f t="shared" si="8750"/>
        <v>900</v>
      </c>
      <c r="AC2993" s="121">
        <f t="shared" si="8751"/>
        <v>0</v>
      </c>
      <c r="AD2993" s="123">
        <f t="shared" si="8752"/>
        <v>7650</v>
      </c>
      <c r="AE2993" s="293">
        <v>7000</v>
      </c>
      <c r="AF2993" s="124">
        <f t="shared" si="8753"/>
        <v>-650</v>
      </c>
      <c r="AG2993" s="124">
        <v>0</v>
      </c>
      <c r="AH2993" s="124">
        <f t="shared" si="8754"/>
        <v>6100</v>
      </c>
      <c r="AI2993" s="125">
        <f t="shared" si="8755"/>
        <v>0.87142857142857144</v>
      </c>
      <c r="AK2993"/>
    </row>
    <row r="2994" spans="1:37" ht="15.75" hidden="1" thickBot="1" x14ac:dyDescent="0.3">
      <c r="A2994" s="96" t="s">
        <v>4075</v>
      </c>
      <c r="B2994" s="97">
        <v>2016</v>
      </c>
      <c r="C2994" s="97">
        <v>12</v>
      </c>
      <c r="D2994" s="98" t="s">
        <v>2960</v>
      </c>
      <c r="E2994" s="99">
        <v>42717</v>
      </c>
      <c r="F2994" s="99">
        <v>42727</v>
      </c>
      <c r="G2994" s="100">
        <f t="shared" ref="G2994" ca="1" si="9090">IF($N$1&gt;F2994,0,(F2994-$N$1))</f>
        <v>0</v>
      </c>
      <c r="H2994" s="96" t="s">
        <v>95</v>
      </c>
      <c r="I2994" s="96" t="s">
        <v>624</v>
      </c>
      <c r="J2994" s="96" t="s">
        <v>4073</v>
      </c>
      <c r="K2994" s="101" t="str">
        <f t="shared" ref="K2994" ca="1" si="9091">IF(F2994=0,$L$3,(IF(G2994=0,$L$1,$L$2)))</f>
        <v>Completed</v>
      </c>
      <c r="L2994" s="97" t="s">
        <v>77</v>
      </c>
      <c r="M2994" s="97" t="s">
        <v>58</v>
      </c>
      <c r="N2994" s="97" t="s">
        <v>78</v>
      </c>
      <c r="O2994" s="97" t="s">
        <v>60</v>
      </c>
      <c r="P2994" s="97" t="s">
        <v>79</v>
      </c>
      <c r="Q2994" s="97" t="s">
        <v>79</v>
      </c>
      <c r="R2994" s="102">
        <v>1.25</v>
      </c>
      <c r="S2994" s="102">
        <v>4.25</v>
      </c>
      <c r="T2994" s="103">
        <v>1000000</v>
      </c>
      <c r="U2994" s="103">
        <v>878568</v>
      </c>
      <c r="V2994" s="101">
        <f t="shared" ref="V2994" si="9092">IF(U2994&gt;T2994,0,T2994-U2994)</f>
        <v>121432</v>
      </c>
      <c r="W2994" s="101">
        <f t="shared" ref="W2994" si="9093">IF(U2994&gt;T2994,T2994,U2994)</f>
        <v>878568</v>
      </c>
      <c r="X2994" s="103"/>
      <c r="Y2994" s="104">
        <f t="shared" ref="Y2994" si="9094">X2994/U2994</f>
        <v>0</v>
      </c>
      <c r="Z2994" s="105" t="e">
        <f t="shared" ref="Z2994" si="9095">AE2994/X2994</f>
        <v>#DIV/0!</v>
      </c>
      <c r="AA2994" s="106">
        <f t="shared" ref="AA2994" si="9096">IF(O2994="cpv",(T2994*R2994),(T2994/1000*R2994))</f>
        <v>1250</v>
      </c>
      <c r="AB2994" s="107">
        <f t="shared" ref="AB2994" si="9097">IF(O2994="cpv",(IF(V2994&gt;0,U2994*R2994,AA2994)),(IF(V2994&gt;0,U2994/1000*R2994,AA2994)))</f>
        <v>1098.21</v>
      </c>
      <c r="AC2994" s="106">
        <f t="shared" ref="AC2994" si="9098">AB2994-AA2994</f>
        <v>-151.78999999999996</v>
      </c>
      <c r="AD2994" s="108">
        <f t="shared" ref="AD2994" si="9099">IF(O2994="cpv",(T2994*S2994),(T2994/1000*S2994))</f>
        <v>4250</v>
      </c>
      <c r="AE2994" s="298">
        <v>2500</v>
      </c>
      <c r="AF2994" s="109">
        <f t="shared" ref="AF2994" si="9100">AE2994-AD2994</f>
        <v>-1750</v>
      </c>
      <c r="AG2994" s="109">
        <v>0</v>
      </c>
      <c r="AH2994" s="109">
        <f t="shared" ref="AH2994" si="9101">AE2994-AB2994-AG2994</f>
        <v>1401.79</v>
      </c>
      <c r="AI2994" s="110">
        <f t="shared" ref="AI2994" si="9102">AH2994/AE2994</f>
        <v>0.56071599999999999</v>
      </c>
      <c r="AK2994"/>
    </row>
    <row r="2995" spans="1:37" ht="15.75" hidden="1" thickBot="1" x14ac:dyDescent="0.3">
      <c r="A2995" s="156" t="s">
        <v>4419</v>
      </c>
      <c r="B2995" s="157">
        <v>2016</v>
      </c>
      <c r="C2995" s="157">
        <v>12</v>
      </c>
      <c r="D2995" s="342" t="s">
        <v>2960</v>
      </c>
      <c r="E2995" s="159">
        <v>42717</v>
      </c>
      <c r="F2995" s="159">
        <v>42727</v>
      </c>
      <c r="G2995" s="343">
        <f t="shared" ref="G2995" ca="1" si="9103">IF($N$1&gt;F2995,0,(F2995-$N$1))</f>
        <v>0</v>
      </c>
      <c r="H2995" s="156" t="s">
        <v>95</v>
      </c>
      <c r="I2995" s="156" t="s">
        <v>624</v>
      </c>
      <c r="J2995" s="156" t="s">
        <v>4073</v>
      </c>
      <c r="K2995" s="344" t="str">
        <f t="shared" ref="K2995" ca="1" si="9104">IF(F2995=0,$L$3,(IF(G2995=0,$L$1,$L$2)))</f>
        <v>Completed</v>
      </c>
      <c r="L2995" s="157" t="s">
        <v>1377</v>
      </c>
      <c r="M2995" s="157" t="s">
        <v>58</v>
      </c>
      <c r="N2995" s="157" t="s">
        <v>78</v>
      </c>
      <c r="O2995" s="157" t="s">
        <v>60</v>
      </c>
      <c r="P2995" s="157" t="s">
        <v>79</v>
      </c>
      <c r="Q2995" s="157" t="s">
        <v>79</v>
      </c>
      <c r="R2995" s="158">
        <v>3</v>
      </c>
      <c r="S2995" s="158">
        <v>4.25</v>
      </c>
      <c r="T2995" s="345">
        <v>700000</v>
      </c>
      <c r="U2995" s="345">
        <v>354845</v>
      </c>
      <c r="V2995" s="344">
        <f t="shared" ref="V2995" si="9105">IF(U2995&gt;T2995,0,T2995-U2995)</f>
        <v>345155</v>
      </c>
      <c r="W2995" s="344">
        <f t="shared" ref="W2995" si="9106">IF(U2995&gt;T2995,T2995,U2995)</f>
        <v>354845</v>
      </c>
      <c r="X2995" s="345">
        <v>17923</v>
      </c>
      <c r="Y2995" s="346">
        <f t="shared" ref="Y2995" si="9107">X2995/U2995</f>
        <v>5.0509377333765447E-2</v>
      </c>
      <c r="Z2995" s="347">
        <f t="shared" ref="Z2995" si="9108">AE2995/X2995</f>
        <v>2.7897115438263682E-2</v>
      </c>
      <c r="AA2995" s="348">
        <f t="shared" ref="AA2995" si="9109">IF(O2995="cpv",(T2995*R2995),(T2995/1000*R2995))</f>
        <v>2100</v>
      </c>
      <c r="AB2995" s="349">
        <f t="shared" ref="AB2995" si="9110">IF(O2995="cpv",(IF(V2995&gt;0,U2995*R2995,AA2995)),(IF(V2995&gt;0,U2995/1000*R2995,AA2995)))</f>
        <v>1064.5350000000001</v>
      </c>
      <c r="AC2995" s="348">
        <f t="shared" ref="AC2995" si="9111">AB2995-AA2995</f>
        <v>-1035.4649999999999</v>
      </c>
      <c r="AD2995" s="350">
        <f t="shared" ref="AD2995" si="9112">IF(O2995="cpv",(T2995*S2995),(T2995/1000*S2995))</f>
        <v>2975</v>
      </c>
      <c r="AE2995" s="351">
        <v>500</v>
      </c>
      <c r="AF2995" s="352">
        <f t="shared" ref="AF2995" si="9113">AE2995-AD2995</f>
        <v>-2475</v>
      </c>
      <c r="AG2995" s="352">
        <v>0</v>
      </c>
      <c r="AH2995" s="352">
        <f t="shared" ref="AH2995" si="9114">AE2995-AB2995-AG2995</f>
        <v>-564.53500000000008</v>
      </c>
      <c r="AI2995" s="487">
        <f t="shared" ref="AI2995" si="9115">AH2995/AE2995</f>
        <v>-1.1290700000000002</v>
      </c>
      <c r="AK2995"/>
    </row>
    <row r="2996" spans="1:37" ht="15.75" hidden="1" thickBot="1" x14ac:dyDescent="0.3">
      <c r="A2996" s="96" t="s">
        <v>4076</v>
      </c>
      <c r="B2996" s="97">
        <v>2016</v>
      </c>
      <c r="C2996" s="97">
        <v>12</v>
      </c>
      <c r="D2996" s="98" t="s">
        <v>2960</v>
      </c>
      <c r="E2996" s="99">
        <v>42717</v>
      </c>
      <c r="F2996" s="99">
        <v>42732</v>
      </c>
      <c r="G2996" s="100">
        <f t="shared" ca="1" si="8743"/>
        <v>0</v>
      </c>
      <c r="H2996" s="96" t="s">
        <v>84</v>
      </c>
      <c r="I2996" s="96" t="s">
        <v>170</v>
      </c>
      <c r="J2996" s="96" t="s">
        <v>4077</v>
      </c>
      <c r="K2996" s="101" t="str">
        <f t="shared" ca="1" si="8744"/>
        <v>Completed</v>
      </c>
      <c r="L2996" s="97" t="s">
        <v>92</v>
      </c>
      <c r="M2996" s="97" t="s">
        <v>58</v>
      </c>
      <c r="N2996" s="97" t="s">
        <v>108</v>
      </c>
      <c r="O2996" s="97" t="s">
        <v>109</v>
      </c>
      <c r="P2996" s="97" t="s">
        <v>100</v>
      </c>
      <c r="Q2996" s="97" t="s">
        <v>101</v>
      </c>
      <c r="R2996" s="102">
        <v>1.2E-2</v>
      </c>
      <c r="S2996" s="102">
        <v>0.03</v>
      </c>
      <c r="T2996" s="103">
        <v>100000</v>
      </c>
      <c r="U2996" s="103">
        <v>191412</v>
      </c>
      <c r="V2996" s="101">
        <f t="shared" si="8745"/>
        <v>0</v>
      </c>
      <c r="W2996" s="101">
        <f t="shared" si="8746"/>
        <v>100000</v>
      </c>
      <c r="X2996" s="103">
        <v>12473</v>
      </c>
      <c r="Y2996" s="104">
        <f t="shared" si="8747"/>
        <v>6.5163103671661129E-2</v>
      </c>
      <c r="Z2996" s="105">
        <f t="shared" si="8748"/>
        <v>0.24051952216788264</v>
      </c>
      <c r="AA2996" s="106">
        <f t="shared" si="8749"/>
        <v>1200</v>
      </c>
      <c r="AB2996" s="107">
        <f t="shared" si="8750"/>
        <v>1200</v>
      </c>
      <c r="AC2996" s="106">
        <f t="shared" si="8751"/>
        <v>0</v>
      </c>
      <c r="AD2996" s="108">
        <f t="shared" si="8752"/>
        <v>3000</v>
      </c>
      <c r="AE2996" s="298">
        <f>IF((SUMIF($J$7:$J$1048576,J2996,$U$7:$U$1048576))&gt;(SUMIF($J$7:$J$1048576,J2996,$T$7:$T$1048576)),AD2996,(IF(O2996="cpv",(U2996*S2996),(U2996*S2996/1000))))</f>
        <v>3000</v>
      </c>
      <c r="AF2996" s="109">
        <f t="shared" si="8753"/>
        <v>0</v>
      </c>
      <c r="AG2996" s="109">
        <v>0</v>
      </c>
      <c r="AH2996" s="109">
        <f t="shared" si="8754"/>
        <v>1800</v>
      </c>
      <c r="AI2996" s="110">
        <f t="shared" si="8755"/>
        <v>0.6</v>
      </c>
      <c r="AK2996"/>
    </row>
    <row r="2997" spans="1:37" ht="15.75" hidden="1" thickBot="1" x14ac:dyDescent="0.3">
      <c r="A2997" s="96" t="s">
        <v>4078</v>
      </c>
      <c r="B2997" s="97">
        <v>2016</v>
      </c>
      <c r="C2997" s="97">
        <v>12</v>
      </c>
      <c r="D2997" s="98" t="s">
        <v>2960</v>
      </c>
      <c r="E2997" s="99">
        <v>42717</v>
      </c>
      <c r="F2997" s="99">
        <v>42732</v>
      </c>
      <c r="G2997" s="100">
        <f t="shared" ref="G2997:G2998" ca="1" si="9116">IF($N$1&gt;F2997,0,(F2997-$N$1))</f>
        <v>0</v>
      </c>
      <c r="H2997" s="96" t="s">
        <v>84</v>
      </c>
      <c r="I2997" s="96" t="s">
        <v>170</v>
      </c>
      <c r="J2997" s="96" t="s">
        <v>4077</v>
      </c>
      <c r="K2997" s="101" t="str">
        <f t="shared" ref="K2997:K2998" ca="1" si="9117">IF(F2997=0,$L$3,(IF(G2997=0,$L$1,$L$2)))</f>
        <v>Completed</v>
      </c>
      <c r="L2997" s="97" t="s">
        <v>77</v>
      </c>
      <c r="M2997" s="97" t="s">
        <v>58</v>
      </c>
      <c r="N2997" s="97" t="s">
        <v>108</v>
      </c>
      <c r="O2997" s="97" t="s">
        <v>109</v>
      </c>
      <c r="P2997" s="97" t="s">
        <v>100</v>
      </c>
      <c r="Q2997" s="97" t="s">
        <v>101</v>
      </c>
      <c r="R2997" s="102">
        <v>1.4999999999999999E-2</v>
      </c>
      <c r="S2997" s="102">
        <v>0.03</v>
      </c>
      <c r="T2997" s="103">
        <v>100000</v>
      </c>
      <c r="U2997" s="103">
        <v>100004</v>
      </c>
      <c r="V2997" s="101">
        <f t="shared" ref="V2997:V2998" si="9118">IF(U2997&gt;T2997,0,T2997-U2997)</f>
        <v>0</v>
      </c>
      <c r="W2997" s="101">
        <f t="shared" ref="W2997:W2998" si="9119">IF(U2997&gt;T2997,T2997,U2997)</f>
        <v>100000</v>
      </c>
      <c r="X2997" s="103"/>
      <c r="Y2997" s="104">
        <f t="shared" ref="Y2997:Y2998" si="9120">X2997/U2997</f>
        <v>0</v>
      </c>
      <c r="Z2997" s="105" t="e">
        <f t="shared" ref="Z2997:Z2998" si="9121">AE2997/X2997</f>
        <v>#DIV/0!</v>
      </c>
      <c r="AA2997" s="106">
        <f t="shared" ref="AA2997:AA2998" si="9122">IF(O2997="cpv",(T2997*R2997),(T2997/1000*R2997))</f>
        <v>1500</v>
      </c>
      <c r="AB2997" s="107">
        <f t="shared" ref="AB2997:AB2998" si="9123">IF(O2997="cpv",(IF(V2997&gt;0,U2997*R2997,AA2997)),(IF(V2997&gt;0,U2997/1000*R2997,AA2997)))</f>
        <v>1500</v>
      </c>
      <c r="AC2997" s="106">
        <f t="shared" ref="AC2997:AC2998" si="9124">AB2997-AA2997</f>
        <v>0</v>
      </c>
      <c r="AD2997" s="108">
        <f t="shared" ref="AD2997:AD2998" si="9125">IF(O2997="cpv",(T2997*S2997),(T2997/1000*S2997))</f>
        <v>3000</v>
      </c>
      <c r="AE2997" s="298">
        <v>2100</v>
      </c>
      <c r="AF2997" s="109">
        <f t="shared" ref="AF2997:AF2998" si="9126">AE2997-AD2997</f>
        <v>-900</v>
      </c>
      <c r="AG2997" s="109">
        <v>0</v>
      </c>
      <c r="AH2997" s="109">
        <f t="shared" ref="AH2997:AH2998" si="9127">AE2997-AB2997-AG2997</f>
        <v>600</v>
      </c>
      <c r="AI2997" s="110">
        <f t="shared" ref="AI2997:AI2998" si="9128">AH2997/AE2997</f>
        <v>0.2857142857142857</v>
      </c>
      <c r="AK2997"/>
    </row>
    <row r="2998" spans="1:37" ht="15.75" hidden="1" thickBot="1" x14ac:dyDescent="0.3">
      <c r="A2998" s="328" t="s">
        <v>4079</v>
      </c>
      <c r="B2998" s="324">
        <v>2016</v>
      </c>
      <c r="C2998" s="324">
        <v>12</v>
      </c>
      <c r="D2998" s="325" t="s">
        <v>2960</v>
      </c>
      <c r="E2998" s="326">
        <v>42717</v>
      </c>
      <c r="F2998" s="326">
        <v>42732</v>
      </c>
      <c r="G2998" s="327">
        <f t="shared" ca="1" si="9116"/>
        <v>0</v>
      </c>
      <c r="H2998" s="328" t="s">
        <v>84</v>
      </c>
      <c r="I2998" s="328" t="s">
        <v>170</v>
      </c>
      <c r="J2998" s="328" t="s">
        <v>4077</v>
      </c>
      <c r="K2998" s="329" t="str">
        <f t="shared" ca="1" si="9117"/>
        <v>Completed</v>
      </c>
      <c r="L2998" s="324" t="s">
        <v>64</v>
      </c>
      <c r="M2998" s="324" t="s">
        <v>58</v>
      </c>
      <c r="N2998" s="324" t="s">
        <v>108</v>
      </c>
      <c r="O2998" s="324" t="s">
        <v>109</v>
      </c>
      <c r="P2998" s="324" t="s">
        <v>100</v>
      </c>
      <c r="Q2998" s="324" t="s">
        <v>101</v>
      </c>
      <c r="R2998" s="330">
        <v>6.0000000000000001E-3</v>
      </c>
      <c r="S2998" s="330">
        <v>0.03</v>
      </c>
      <c r="T2998" s="331">
        <v>30000</v>
      </c>
      <c r="U2998" s="331">
        <v>0</v>
      </c>
      <c r="V2998" s="329">
        <f t="shared" si="9118"/>
        <v>30000</v>
      </c>
      <c r="W2998" s="329">
        <f t="shared" si="9119"/>
        <v>0</v>
      </c>
      <c r="X2998" s="331">
        <v>0</v>
      </c>
      <c r="Y2998" s="332" t="e">
        <f t="shared" si="9120"/>
        <v>#DIV/0!</v>
      </c>
      <c r="Z2998" s="333" t="e">
        <f t="shared" si="9121"/>
        <v>#DIV/0!</v>
      </c>
      <c r="AA2998" s="334">
        <f t="shared" si="9122"/>
        <v>180</v>
      </c>
      <c r="AB2998" s="335">
        <f t="shared" si="9123"/>
        <v>0</v>
      </c>
      <c r="AC2998" s="334">
        <f t="shared" si="9124"/>
        <v>-180</v>
      </c>
      <c r="AD2998" s="336">
        <f t="shared" si="9125"/>
        <v>900</v>
      </c>
      <c r="AE2998" s="337">
        <f>IF((SUMIF($J$7:$J$1048576,J2998,$U$7:$U$1048576))&gt;(SUMIF($J$7:$J$1048576,J2998,$T$7:$T$1048576)),AD2998,(IF(O2998="cpv",(U2998*S2998),(U2998*S2998/1000))))</f>
        <v>900</v>
      </c>
      <c r="AF2998" s="338">
        <f t="shared" si="9126"/>
        <v>0</v>
      </c>
      <c r="AG2998" s="338">
        <v>0</v>
      </c>
      <c r="AH2998" s="338">
        <f t="shared" si="9127"/>
        <v>900</v>
      </c>
      <c r="AI2998" s="339">
        <f t="shared" si="9128"/>
        <v>1</v>
      </c>
      <c r="AK2998"/>
    </row>
    <row r="2999" spans="1:37" ht="15.75" hidden="1" thickBot="1" x14ac:dyDescent="0.3">
      <c r="A2999" s="115" t="s">
        <v>4080</v>
      </c>
      <c r="B2999" s="111">
        <v>2016</v>
      </c>
      <c r="C2999" s="111">
        <v>12</v>
      </c>
      <c r="D2999" s="112" t="s">
        <v>2960</v>
      </c>
      <c r="E2999" s="113">
        <v>42717</v>
      </c>
      <c r="F2999" s="113">
        <v>42732</v>
      </c>
      <c r="G2999" s="114">
        <f t="shared" ca="1" si="8743"/>
        <v>0</v>
      </c>
      <c r="H2999" s="115" t="s">
        <v>84</v>
      </c>
      <c r="I2999" s="115" t="s">
        <v>170</v>
      </c>
      <c r="J2999" s="115" t="s">
        <v>4081</v>
      </c>
      <c r="K2999" s="116" t="str">
        <f t="shared" ca="1" si="8744"/>
        <v>Completed</v>
      </c>
      <c r="L2999" s="111" t="s">
        <v>64</v>
      </c>
      <c r="M2999" s="111" t="s">
        <v>58</v>
      </c>
      <c r="N2999" s="111" t="s">
        <v>59</v>
      </c>
      <c r="O2999" s="111" t="s">
        <v>60</v>
      </c>
      <c r="P2999" s="111" t="s">
        <v>61</v>
      </c>
      <c r="Q2999" s="111" t="s">
        <v>62</v>
      </c>
      <c r="R2999" s="117">
        <v>0.2</v>
      </c>
      <c r="S2999" s="117">
        <v>2</v>
      </c>
      <c r="T2999" s="118">
        <v>2000000</v>
      </c>
      <c r="U2999" s="118">
        <v>2000016</v>
      </c>
      <c r="V2999" s="116">
        <f t="shared" si="8745"/>
        <v>0</v>
      </c>
      <c r="W2999" s="116">
        <f t="shared" si="8746"/>
        <v>2000000</v>
      </c>
      <c r="X2999" s="118">
        <v>185</v>
      </c>
      <c r="Y2999" s="119">
        <f t="shared" si="8747"/>
        <v>9.2499260005919948E-5</v>
      </c>
      <c r="Z2999" s="120">
        <f t="shared" si="8748"/>
        <v>13.513513513513514</v>
      </c>
      <c r="AA2999" s="121">
        <f t="shared" si="8749"/>
        <v>400</v>
      </c>
      <c r="AB2999" s="122">
        <f t="shared" si="8750"/>
        <v>400</v>
      </c>
      <c r="AC2999" s="121">
        <f t="shared" si="8751"/>
        <v>0</v>
      </c>
      <c r="AD2999" s="123">
        <f t="shared" si="8752"/>
        <v>4000</v>
      </c>
      <c r="AE2999" s="293">
        <v>2500</v>
      </c>
      <c r="AF2999" s="124">
        <f t="shared" si="8753"/>
        <v>-1500</v>
      </c>
      <c r="AG2999" s="124">
        <v>0</v>
      </c>
      <c r="AH2999" s="124">
        <f t="shared" si="8754"/>
        <v>2100</v>
      </c>
      <c r="AI2999" s="125">
        <f t="shared" si="8755"/>
        <v>0.84</v>
      </c>
      <c r="AK2999"/>
    </row>
    <row r="3000" spans="1:37" ht="15.75" hidden="1" thickBot="1" x14ac:dyDescent="0.3">
      <c r="A3000" s="96" t="s">
        <v>4082</v>
      </c>
      <c r="B3000" s="97">
        <v>2016</v>
      </c>
      <c r="C3000" s="97">
        <v>12</v>
      </c>
      <c r="D3000" s="98" t="s">
        <v>2960</v>
      </c>
      <c r="E3000" s="99">
        <v>42717</v>
      </c>
      <c r="F3000" s="99">
        <v>42732</v>
      </c>
      <c r="G3000" s="100">
        <f t="shared" ref="G3000:G3003" ca="1" si="9129">IF($N$1&gt;F3000,0,(F3000-$N$1))</f>
        <v>0</v>
      </c>
      <c r="H3000" s="96" t="s">
        <v>84</v>
      </c>
      <c r="I3000" s="96" t="s">
        <v>170</v>
      </c>
      <c r="J3000" s="96" t="s">
        <v>4081</v>
      </c>
      <c r="K3000" s="101" t="str">
        <f t="shared" ref="K3000:K3003" ca="1" si="9130">IF(F3000=0,$L$3,(IF(G3000=0,$L$1,$L$2)))</f>
        <v>Completed</v>
      </c>
      <c r="L3000" s="97" t="s">
        <v>57</v>
      </c>
      <c r="M3000" s="97" t="s">
        <v>58</v>
      </c>
      <c r="N3000" s="97" t="s">
        <v>59</v>
      </c>
      <c r="O3000" s="97" t="s">
        <v>60</v>
      </c>
      <c r="P3000" s="97" t="s">
        <v>61</v>
      </c>
      <c r="Q3000" s="97" t="s">
        <v>62</v>
      </c>
      <c r="R3000" s="102">
        <v>0.5</v>
      </c>
      <c r="S3000" s="102">
        <v>2</v>
      </c>
      <c r="T3000" s="103">
        <v>2500000</v>
      </c>
      <c r="U3000" s="103">
        <v>2360101</v>
      </c>
      <c r="V3000" s="101">
        <f t="shared" ref="V3000:V3003" si="9131">IF(U3000&gt;T3000,0,T3000-U3000)</f>
        <v>139899</v>
      </c>
      <c r="W3000" s="101">
        <f t="shared" ref="W3000:W3003" si="9132">IF(U3000&gt;T3000,T3000,U3000)</f>
        <v>2360101</v>
      </c>
      <c r="X3000" s="103">
        <v>394</v>
      </c>
      <c r="Y3000" s="104">
        <f t="shared" ref="Y3000:Y3003" si="9133">X3000/U3000</f>
        <v>1.6694200799033602E-4</v>
      </c>
      <c r="Z3000" s="105">
        <f t="shared" ref="Z3000:Z3003" si="9134">AE3000/X3000</f>
        <v>6.345177664974619</v>
      </c>
      <c r="AA3000" s="106">
        <f t="shared" ref="AA3000:AA3003" si="9135">IF(O3000="cpv",(T3000*R3000),(T3000/1000*R3000))</f>
        <v>1250</v>
      </c>
      <c r="AB3000" s="107">
        <f t="shared" ref="AB3000:AB3003" si="9136">IF(O3000="cpv",(IF(V3000&gt;0,U3000*R3000,AA3000)),(IF(V3000&gt;0,U3000/1000*R3000,AA3000)))</f>
        <v>1180.0505000000001</v>
      </c>
      <c r="AC3000" s="106">
        <f t="shared" ref="AC3000:AC3003" si="9137">AB3000-AA3000</f>
        <v>-69.949499999999944</v>
      </c>
      <c r="AD3000" s="108">
        <f t="shared" ref="AD3000:AD3003" si="9138">IF(O3000="cpv",(T3000*S3000),(T3000/1000*S3000))</f>
        <v>5000</v>
      </c>
      <c r="AE3000" s="298">
        <v>2500</v>
      </c>
      <c r="AF3000" s="109">
        <f t="shared" ref="AF3000:AF3003" si="9139">AE3000-AD3000</f>
        <v>-2500</v>
      </c>
      <c r="AG3000" s="109">
        <v>0</v>
      </c>
      <c r="AH3000" s="109">
        <f t="shared" ref="AH3000:AH3003" si="9140">AE3000-AB3000-AG3000</f>
        <v>1319.9494999999999</v>
      </c>
      <c r="AI3000" s="110">
        <f t="shared" ref="AI3000:AI3003" si="9141">AH3000/AE3000</f>
        <v>0.5279798</v>
      </c>
      <c r="AK3000"/>
    </row>
    <row r="3001" spans="1:37" ht="15.75" hidden="1" thickBot="1" x14ac:dyDescent="0.3">
      <c r="A3001" s="96" t="s">
        <v>4083</v>
      </c>
      <c r="B3001" s="97">
        <v>2016</v>
      </c>
      <c r="C3001" s="97">
        <v>12</v>
      </c>
      <c r="D3001" s="98" t="s">
        <v>2960</v>
      </c>
      <c r="E3001" s="99">
        <v>42717</v>
      </c>
      <c r="F3001" s="99">
        <v>42732</v>
      </c>
      <c r="G3001" s="100">
        <f t="shared" ref="G3001" ca="1" si="9142">IF($N$1&gt;F3001,0,(F3001-$N$1))</f>
        <v>0</v>
      </c>
      <c r="H3001" s="96" t="s">
        <v>84</v>
      </c>
      <c r="I3001" s="96" t="s">
        <v>170</v>
      </c>
      <c r="J3001" s="96" t="s">
        <v>4081</v>
      </c>
      <c r="K3001" s="101" t="str">
        <f t="shared" ref="K3001" ca="1" si="9143">IF(F3001=0,$L$3,(IF(G3001=0,$L$1,$L$2)))</f>
        <v>Completed</v>
      </c>
      <c r="L3001" s="97" t="s">
        <v>82</v>
      </c>
      <c r="M3001" s="97" t="s">
        <v>58</v>
      </c>
      <c r="N3001" s="97" t="s">
        <v>59</v>
      </c>
      <c r="O3001" s="97" t="s">
        <v>60</v>
      </c>
      <c r="P3001" s="97" t="s">
        <v>61</v>
      </c>
      <c r="Q3001" s="97" t="s">
        <v>62</v>
      </c>
      <c r="R3001" s="102">
        <v>0.5</v>
      </c>
      <c r="S3001" s="102">
        <v>2</v>
      </c>
      <c r="T3001" s="103">
        <v>500000</v>
      </c>
      <c r="U3001" s="103">
        <v>500002</v>
      </c>
      <c r="V3001" s="101">
        <f t="shared" ref="V3001" si="9144">IF(U3001&gt;T3001,0,T3001-U3001)</f>
        <v>0</v>
      </c>
      <c r="W3001" s="101">
        <f t="shared" ref="W3001" si="9145">IF(U3001&gt;T3001,T3001,U3001)</f>
        <v>500000</v>
      </c>
      <c r="X3001" s="103"/>
      <c r="Y3001" s="104">
        <f t="shared" ref="Y3001" si="9146">X3001/U3001</f>
        <v>0</v>
      </c>
      <c r="Z3001" s="105" t="e">
        <f t="shared" ref="Z3001" si="9147">AE3001/X3001</f>
        <v>#DIV/0!</v>
      </c>
      <c r="AA3001" s="106">
        <f t="shared" ref="AA3001" si="9148">IF(O3001="cpv",(T3001*R3001),(T3001/1000*R3001))</f>
        <v>250</v>
      </c>
      <c r="AB3001" s="107">
        <f t="shared" ref="AB3001" si="9149">IF(O3001="cpv",(IF(V3001&gt;0,U3001*R3001,AA3001)),(IF(V3001&gt;0,U3001/1000*R3001,AA3001)))</f>
        <v>250</v>
      </c>
      <c r="AC3001" s="106">
        <f t="shared" ref="AC3001" si="9150">AB3001-AA3001</f>
        <v>0</v>
      </c>
      <c r="AD3001" s="108">
        <f t="shared" ref="AD3001" si="9151">IF(O3001="cpv",(T3001*S3001),(T3001/1000*S3001))</f>
        <v>1000</v>
      </c>
      <c r="AE3001" s="298">
        <f>IF((SUMIF($J$7:$J$1048576,J3001,$U$7:$U$1048576))&gt;(SUMIF($J$7:$J$1048576,J3001,$T$7:$T$1048576)),AD3001,(IF(O3001="cpv",(U3001*S3001),(U3001*S3001/1000))))</f>
        <v>1000.004</v>
      </c>
      <c r="AF3001" s="109">
        <f t="shared" ref="AF3001" si="9152">AE3001-AD3001</f>
        <v>4.0000000000190994E-3</v>
      </c>
      <c r="AG3001" s="109">
        <v>0</v>
      </c>
      <c r="AH3001" s="109">
        <f t="shared" ref="AH3001" si="9153">AE3001-AB3001-AG3001</f>
        <v>750.00400000000002</v>
      </c>
      <c r="AI3001" s="110">
        <f t="shared" ref="AI3001" si="9154">AH3001/AE3001</f>
        <v>0.75000099999600001</v>
      </c>
      <c r="AK3001"/>
    </row>
    <row r="3002" spans="1:37" ht="15.75" hidden="1" thickBot="1" x14ac:dyDescent="0.3">
      <c r="A3002" s="96" t="s">
        <v>4459</v>
      </c>
      <c r="B3002" s="97">
        <v>2016</v>
      </c>
      <c r="C3002" s="97">
        <v>12</v>
      </c>
      <c r="D3002" s="98" t="s">
        <v>2960</v>
      </c>
      <c r="E3002" s="99">
        <v>42717</v>
      </c>
      <c r="F3002" s="99">
        <v>42732</v>
      </c>
      <c r="G3002" s="100">
        <f t="shared" ca="1" si="9129"/>
        <v>0</v>
      </c>
      <c r="H3002" s="96" t="s">
        <v>84</v>
      </c>
      <c r="I3002" s="96" t="s">
        <v>170</v>
      </c>
      <c r="J3002" s="96" t="s">
        <v>4081</v>
      </c>
      <c r="K3002" s="101" t="str">
        <f t="shared" ca="1" si="9130"/>
        <v>Completed</v>
      </c>
      <c r="L3002" s="97" t="s">
        <v>77</v>
      </c>
      <c r="M3002" s="97" t="s">
        <v>58</v>
      </c>
      <c r="N3002" s="97" t="s">
        <v>78</v>
      </c>
      <c r="O3002" s="97" t="s">
        <v>60</v>
      </c>
      <c r="P3002" s="97" t="s">
        <v>79</v>
      </c>
      <c r="Q3002" s="97" t="s">
        <v>79</v>
      </c>
      <c r="R3002" s="102">
        <v>1.25</v>
      </c>
      <c r="S3002" s="102">
        <v>2</v>
      </c>
      <c r="T3002" s="103">
        <v>350000</v>
      </c>
      <c r="U3002" s="103">
        <v>121555</v>
      </c>
      <c r="V3002" s="101">
        <f t="shared" si="9131"/>
        <v>228445</v>
      </c>
      <c r="W3002" s="101">
        <f t="shared" si="9132"/>
        <v>121555</v>
      </c>
      <c r="X3002" s="103"/>
      <c r="Y3002" s="104">
        <f t="shared" si="9133"/>
        <v>0</v>
      </c>
      <c r="Z3002" s="105" t="e">
        <f t="shared" si="9134"/>
        <v>#DIV/0!</v>
      </c>
      <c r="AA3002" s="106">
        <f t="shared" si="9135"/>
        <v>437.5</v>
      </c>
      <c r="AB3002" s="107">
        <f t="shared" si="9136"/>
        <v>151.94375000000002</v>
      </c>
      <c r="AC3002" s="106">
        <f t="shared" si="9137"/>
        <v>-285.55624999999998</v>
      </c>
      <c r="AD3002" s="108">
        <f t="shared" si="9138"/>
        <v>700</v>
      </c>
      <c r="AE3002" s="298">
        <v>250</v>
      </c>
      <c r="AF3002" s="109">
        <f t="shared" si="9139"/>
        <v>-450</v>
      </c>
      <c r="AG3002" s="109">
        <v>0</v>
      </c>
      <c r="AH3002" s="109">
        <f t="shared" si="9140"/>
        <v>98.056249999999977</v>
      </c>
      <c r="AI3002" s="110">
        <f t="shared" si="9141"/>
        <v>0.39222499999999993</v>
      </c>
      <c r="AK3002"/>
    </row>
    <row r="3003" spans="1:37" ht="15.75" hidden="1" thickBot="1" x14ac:dyDescent="0.3">
      <c r="A3003" s="156" t="s">
        <v>4084</v>
      </c>
      <c r="B3003" s="157">
        <v>2016</v>
      </c>
      <c r="C3003" s="157">
        <v>12</v>
      </c>
      <c r="D3003" s="342" t="s">
        <v>2960</v>
      </c>
      <c r="E3003" s="159">
        <v>42717</v>
      </c>
      <c r="F3003" s="159">
        <v>42732</v>
      </c>
      <c r="G3003" s="343">
        <f t="shared" ca="1" si="9129"/>
        <v>0</v>
      </c>
      <c r="H3003" s="156" t="s">
        <v>84</v>
      </c>
      <c r="I3003" s="156" t="s">
        <v>170</v>
      </c>
      <c r="J3003" s="156" t="s">
        <v>4081</v>
      </c>
      <c r="K3003" s="344" t="str">
        <f t="shared" ca="1" si="9130"/>
        <v>Completed</v>
      </c>
      <c r="L3003" s="157" t="s">
        <v>2386</v>
      </c>
      <c r="M3003" s="157" t="s">
        <v>58</v>
      </c>
      <c r="N3003" s="157" t="s">
        <v>59</v>
      </c>
      <c r="O3003" s="157" t="s">
        <v>60</v>
      </c>
      <c r="P3003" s="157" t="s">
        <v>61</v>
      </c>
      <c r="Q3003" s="157" t="s">
        <v>62</v>
      </c>
      <c r="R3003" s="158">
        <v>0.3</v>
      </c>
      <c r="S3003" s="158">
        <v>2</v>
      </c>
      <c r="T3003" s="345">
        <v>2000000</v>
      </c>
      <c r="U3003" s="345">
        <v>2203661</v>
      </c>
      <c r="V3003" s="344">
        <f t="shared" si="9131"/>
        <v>0</v>
      </c>
      <c r="W3003" s="344">
        <f t="shared" si="9132"/>
        <v>2000000</v>
      </c>
      <c r="X3003" s="345"/>
      <c r="Y3003" s="346">
        <f t="shared" si="9133"/>
        <v>0</v>
      </c>
      <c r="Z3003" s="347" t="e">
        <f t="shared" si="9134"/>
        <v>#DIV/0!</v>
      </c>
      <c r="AA3003" s="348">
        <f t="shared" si="9135"/>
        <v>600</v>
      </c>
      <c r="AB3003" s="349">
        <f t="shared" si="9136"/>
        <v>600</v>
      </c>
      <c r="AC3003" s="348">
        <f t="shared" si="9137"/>
        <v>0</v>
      </c>
      <c r="AD3003" s="350">
        <f t="shared" si="9138"/>
        <v>4000</v>
      </c>
      <c r="AE3003" s="351">
        <v>3750</v>
      </c>
      <c r="AF3003" s="352">
        <f t="shared" si="9139"/>
        <v>-250</v>
      </c>
      <c r="AG3003" s="352">
        <v>0</v>
      </c>
      <c r="AH3003" s="352">
        <f t="shared" si="9140"/>
        <v>3150</v>
      </c>
      <c r="AI3003" s="487">
        <f t="shared" si="9141"/>
        <v>0.84</v>
      </c>
      <c r="AK3003"/>
    </row>
    <row r="3004" spans="1:37" ht="15.75" hidden="1" thickBot="1" x14ac:dyDescent="0.3">
      <c r="A3004" s="96" t="s">
        <v>4169</v>
      </c>
      <c r="B3004" s="97">
        <v>2016</v>
      </c>
      <c r="C3004" s="97">
        <v>12</v>
      </c>
      <c r="D3004" s="98" t="s">
        <v>2960</v>
      </c>
      <c r="E3004" s="99">
        <v>42717</v>
      </c>
      <c r="F3004" s="99">
        <v>42727</v>
      </c>
      <c r="G3004" s="100">
        <f t="shared" ca="1" si="8743"/>
        <v>0</v>
      </c>
      <c r="H3004" s="96" t="s">
        <v>95</v>
      </c>
      <c r="I3004" s="96" t="s">
        <v>624</v>
      </c>
      <c r="J3004" s="96" t="s">
        <v>4170</v>
      </c>
      <c r="K3004" s="101" t="str">
        <f t="shared" ca="1" si="8744"/>
        <v>Completed</v>
      </c>
      <c r="L3004" s="97" t="s">
        <v>2135</v>
      </c>
      <c r="M3004" s="97" t="s">
        <v>58</v>
      </c>
      <c r="N3004" s="97" t="s">
        <v>108</v>
      </c>
      <c r="O3004" s="97" t="s">
        <v>109</v>
      </c>
      <c r="P3004" s="97" t="s">
        <v>100</v>
      </c>
      <c r="Q3004" s="97" t="s">
        <v>101</v>
      </c>
      <c r="R3004" s="102">
        <v>0.01</v>
      </c>
      <c r="S3004" s="102">
        <v>3.3000000000000002E-2</v>
      </c>
      <c r="T3004" s="103">
        <v>200000</v>
      </c>
      <c r="U3004" s="103">
        <v>20388</v>
      </c>
      <c r="V3004" s="101">
        <f t="shared" si="8745"/>
        <v>179612</v>
      </c>
      <c r="W3004" s="101">
        <f t="shared" si="8746"/>
        <v>20388</v>
      </c>
      <c r="X3004" s="103"/>
      <c r="Y3004" s="104">
        <f t="shared" si="8747"/>
        <v>0</v>
      </c>
      <c r="Z3004" s="105" t="e">
        <f t="shared" si="8748"/>
        <v>#DIV/0!</v>
      </c>
      <c r="AA3004" s="106">
        <f t="shared" si="8749"/>
        <v>2000</v>
      </c>
      <c r="AB3004" s="107">
        <f t="shared" si="8750"/>
        <v>203.88</v>
      </c>
      <c r="AC3004" s="106">
        <f t="shared" si="8751"/>
        <v>-1796.12</v>
      </c>
      <c r="AD3004" s="108">
        <f t="shared" si="8752"/>
        <v>6600</v>
      </c>
      <c r="AE3004" s="298">
        <f>IF((SUMIF($J$7:$J$1048576,J3004,$U$7:$U$1048576))&gt;(SUMIF($J$7:$J$1048576,J3004,$T$7:$T$1048576)),AD3004,(IF(O3004="cpv",(U3004*S3004),(U3004*S3004/1000))))</f>
        <v>672.80400000000009</v>
      </c>
      <c r="AF3004" s="109">
        <f t="shared" si="8753"/>
        <v>-5927.1959999999999</v>
      </c>
      <c r="AG3004" s="109">
        <v>0</v>
      </c>
      <c r="AH3004" s="109">
        <f t="shared" si="8754"/>
        <v>468.92400000000009</v>
      </c>
      <c r="AI3004" s="110">
        <f t="shared" si="8755"/>
        <v>0.69696969696969702</v>
      </c>
      <c r="AK3004"/>
    </row>
    <row r="3005" spans="1:37" ht="15.75" hidden="1" thickBot="1" x14ac:dyDescent="0.3">
      <c r="A3005" s="96" t="s">
        <v>4171</v>
      </c>
      <c r="B3005" s="97">
        <v>2016</v>
      </c>
      <c r="C3005" s="97">
        <v>12</v>
      </c>
      <c r="D3005" s="98" t="s">
        <v>2960</v>
      </c>
      <c r="E3005" s="99">
        <v>42717</v>
      </c>
      <c r="F3005" s="99">
        <v>42727</v>
      </c>
      <c r="G3005" s="100">
        <f t="shared" ref="G3005" ca="1" si="9155">IF($N$1&gt;F3005,0,(F3005-$N$1))</f>
        <v>0</v>
      </c>
      <c r="H3005" s="96" t="s">
        <v>95</v>
      </c>
      <c r="I3005" s="96" t="s">
        <v>624</v>
      </c>
      <c r="J3005" s="96" t="s">
        <v>4170</v>
      </c>
      <c r="K3005" s="101" t="str">
        <f t="shared" ref="K3005" ca="1" si="9156">IF(F3005=0,$L$3,(IF(G3005=0,$L$1,$L$2)))</f>
        <v>Completed</v>
      </c>
      <c r="L3005" s="97" t="s">
        <v>2592</v>
      </c>
      <c r="M3005" s="97" t="s">
        <v>58</v>
      </c>
      <c r="N3005" s="97" t="s">
        <v>108</v>
      </c>
      <c r="O3005" s="97" t="s">
        <v>109</v>
      </c>
      <c r="P3005" s="97" t="s">
        <v>100</v>
      </c>
      <c r="Q3005" s="97" t="s">
        <v>101</v>
      </c>
      <c r="R3005" s="102">
        <v>0.01</v>
      </c>
      <c r="S3005" s="102">
        <v>3.3000000000000002E-2</v>
      </c>
      <c r="T3005" s="103">
        <v>370000</v>
      </c>
      <c r="U3005" s="103">
        <v>315361</v>
      </c>
      <c r="V3005" s="101">
        <f t="shared" ref="V3005" si="9157">IF(U3005&gt;T3005,0,T3005-U3005)</f>
        <v>54639</v>
      </c>
      <c r="W3005" s="101">
        <f t="shared" ref="W3005" si="9158">IF(U3005&gt;T3005,T3005,U3005)</f>
        <v>315361</v>
      </c>
      <c r="X3005" s="103">
        <v>13797</v>
      </c>
      <c r="Y3005" s="104">
        <f t="shared" ref="Y3005" si="9159">X3005/U3005</f>
        <v>4.3749861270099978E-2</v>
      </c>
      <c r="Z3005" s="105">
        <f t="shared" ref="Z3005" si="9160">AE3005/X3005</f>
        <v>0.74851025585272157</v>
      </c>
      <c r="AA3005" s="106">
        <f t="shared" ref="AA3005" si="9161">IF(O3005="cpv",(T3005*R3005),(T3005/1000*R3005))</f>
        <v>3700</v>
      </c>
      <c r="AB3005" s="107">
        <f t="shared" ref="AB3005" si="9162">IF(O3005="cpv",(IF(V3005&gt;0,U3005*R3005,AA3005)),(IF(V3005&gt;0,U3005/1000*R3005,AA3005)))</f>
        <v>3153.61</v>
      </c>
      <c r="AC3005" s="106">
        <f t="shared" ref="AC3005" si="9163">AB3005-AA3005</f>
        <v>-546.38999999999987</v>
      </c>
      <c r="AD3005" s="108">
        <f t="shared" ref="AD3005" si="9164">IF(O3005="cpv",(T3005*S3005),(T3005/1000*S3005))</f>
        <v>12210</v>
      </c>
      <c r="AE3005" s="298">
        <v>10327.196</v>
      </c>
      <c r="AF3005" s="109">
        <f t="shared" ref="AF3005" si="9165">AE3005-AD3005</f>
        <v>-1882.8040000000001</v>
      </c>
      <c r="AG3005" s="109">
        <v>0</v>
      </c>
      <c r="AH3005" s="109">
        <f t="shared" ref="AH3005" si="9166">AE3005-AB3005-AG3005</f>
        <v>7173.5859999999993</v>
      </c>
      <c r="AI3005" s="110">
        <f t="shared" ref="AI3005" si="9167">AH3005/AE3005</f>
        <v>0.69463056574117499</v>
      </c>
      <c r="AK3005"/>
    </row>
    <row r="3006" spans="1:37" ht="15.75" hidden="1" thickBot="1" x14ac:dyDescent="0.3">
      <c r="A3006" s="328" t="s">
        <v>4420</v>
      </c>
      <c r="B3006" s="324">
        <v>2016</v>
      </c>
      <c r="C3006" s="324">
        <v>12</v>
      </c>
      <c r="D3006" s="325" t="s">
        <v>2960</v>
      </c>
      <c r="E3006" s="326">
        <v>42717</v>
      </c>
      <c r="F3006" s="326">
        <v>42727</v>
      </c>
      <c r="G3006" s="327">
        <f t="shared" ref="G3006" ca="1" si="9168">IF($N$1&gt;F3006,0,(F3006-$N$1))</f>
        <v>0</v>
      </c>
      <c r="H3006" s="328" t="s">
        <v>95</v>
      </c>
      <c r="I3006" s="328" t="s">
        <v>624</v>
      </c>
      <c r="J3006" s="328" t="s">
        <v>4170</v>
      </c>
      <c r="K3006" s="329" t="str">
        <f t="shared" ref="K3006" ca="1" si="9169">IF(F3006=0,$L$3,(IF(G3006=0,$L$1,$L$2)))</f>
        <v>Completed</v>
      </c>
      <c r="L3006" s="324" t="s">
        <v>92</v>
      </c>
      <c r="M3006" s="324" t="s">
        <v>58</v>
      </c>
      <c r="N3006" s="324" t="s">
        <v>108</v>
      </c>
      <c r="O3006" s="324" t="s">
        <v>109</v>
      </c>
      <c r="P3006" s="324" t="s">
        <v>100</v>
      </c>
      <c r="Q3006" s="324" t="s">
        <v>101</v>
      </c>
      <c r="R3006" s="330">
        <v>1.2E-2</v>
      </c>
      <c r="S3006" s="330">
        <v>3.3000000000000002E-2</v>
      </c>
      <c r="T3006" s="331">
        <v>120000</v>
      </c>
      <c r="U3006" s="331">
        <v>0</v>
      </c>
      <c r="V3006" s="329">
        <f t="shared" ref="V3006" si="9170">IF(U3006&gt;T3006,0,T3006-U3006)</f>
        <v>120000</v>
      </c>
      <c r="W3006" s="329">
        <f t="shared" ref="W3006" si="9171">IF(U3006&gt;T3006,T3006,U3006)</f>
        <v>0</v>
      </c>
      <c r="X3006" s="331"/>
      <c r="Y3006" s="332" t="e">
        <f t="shared" ref="Y3006" si="9172">X3006/U3006</f>
        <v>#DIV/0!</v>
      </c>
      <c r="Z3006" s="333" t="e">
        <f t="shared" ref="Z3006" si="9173">AE3006/X3006</f>
        <v>#DIV/0!</v>
      </c>
      <c r="AA3006" s="334">
        <f t="shared" ref="AA3006" si="9174">IF(O3006="cpv",(T3006*R3006),(T3006/1000*R3006))</f>
        <v>1440</v>
      </c>
      <c r="AB3006" s="335">
        <f t="shared" ref="AB3006" si="9175">IF(O3006="cpv",(IF(V3006&gt;0,U3006*R3006,AA3006)),(IF(V3006&gt;0,U3006/1000*R3006,AA3006)))</f>
        <v>0</v>
      </c>
      <c r="AC3006" s="334">
        <f t="shared" ref="AC3006" si="9176">AB3006-AA3006</f>
        <v>-1440</v>
      </c>
      <c r="AD3006" s="336">
        <f t="shared" ref="AD3006" si="9177">IF(O3006="cpv",(T3006*S3006),(T3006/1000*S3006))</f>
        <v>3960</v>
      </c>
      <c r="AE3006" s="337">
        <f>IF((SUMIF($J$7:$J$1048576,J3006,$U$7:$U$1048576))&gt;(SUMIF($J$7:$J$1048576,J3006,$T$7:$T$1048576)),AD3006,(IF(O3006="cpv",(U3006*S3006),(U3006*S3006/1000))))</f>
        <v>0</v>
      </c>
      <c r="AF3006" s="338">
        <f t="shared" ref="AF3006" si="9178">AE3006-AD3006</f>
        <v>-3960</v>
      </c>
      <c r="AG3006" s="338">
        <v>0</v>
      </c>
      <c r="AH3006" s="338">
        <f t="shared" ref="AH3006" si="9179">AE3006-AB3006-AG3006</f>
        <v>0</v>
      </c>
      <c r="AI3006" s="339" t="e">
        <f t="shared" ref="AI3006" si="9180">AH3006/AE3006</f>
        <v>#DIV/0!</v>
      </c>
      <c r="AK3006"/>
    </row>
    <row r="3007" spans="1:37" ht="15.75" hidden="1" thickBot="1" x14ac:dyDescent="0.3">
      <c r="A3007" s="115" t="s">
        <v>4172</v>
      </c>
      <c r="B3007" s="111">
        <v>2016</v>
      </c>
      <c r="C3007" s="111">
        <v>12</v>
      </c>
      <c r="D3007" s="112" t="s">
        <v>2960</v>
      </c>
      <c r="E3007" s="113">
        <v>42717</v>
      </c>
      <c r="F3007" s="113">
        <v>42727</v>
      </c>
      <c r="G3007" s="114">
        <f t="shared" ca="1" si="8743"/>
        <v>0</v>
      </c>
      <c r="H3007" s="115" t="s">
        <v>95</v>
      </c>
      <c r="I3007" s="115" t="s">
        <v>624</v>
      </c>
      <c r="J3007" s="115" t="s">
        <v>4173</v>
      </c>
      <c r="K3007" s="116" t="str">
        <f t="shared" ca="1" si="8744"/>
        <v>Completed</v>
      </c>
      <c r="L3007" s="111" t="s">
        <v>2135</v>
      </c>
      <c r="M3007" s="111" t="s">
        <v>58</v>
      </c>
      <c r="N3007" s="111" t="s">
        <v>108</v>
      </c>
      <c r="O3007" s="111" t="s">
        <v>109</v>
      </c>
      <c r="P3007" s="111" t="s">
        <v>100</v>
      </c>
      <c r="Q3007" s="111" t="s">
        <v>101</v>
      </c>
      <c r="R3007" s="117">
        <v>0.01</v>
      </c>
      <c r="S3007" s="117">
        <v>3.3000000000000002E-2</v>
      </c>
      <c r="T3007" s="118">
        <v>170000</v>
      </c>
      <c r="U3007" s="118">
        <v>5728</v>
      </c>
      <c r="V3007" s="116">
        <f t="shared" si="8745"/>
        <v>164272</v>
      </c>
      <c r="W3007" s="116">
        <f t="shared" si="8746"/>
        <v>5728</v>
      </c>
      <c r="X3007" s="118"/>
      <c r="Y3007" s="119">
        <f t="shared" si="8747"/>
        <v>0</v>
      </c>
      <c r="Z3007" s="120" t="e">
        <f t="shared" si="8748"/>
        <v>#DIV/0!</v>
      </c>
      <c r="AA3007" s="121">
        <f t="shared" si="8749"/>
        <v>1700</v>
      </c>
      <c r="AB3007" s="122">
        <f t="shared" si="8750"/>
        <v>57.28</v>
      </c>
      <c r="AC3007" s="121">
        <f t="shared" si="8751"/>
        <v>-1642.72</v>
      </c>
      <c r="AD3007" s="123">
        <f t="shared" si="8752"/>
        <v>5610</v>
      </c>
      <c r="AE3007" s="293">
        <f>IF((SUMIF($J$7:$J$1048576,J3007,$U$7:$U$1048576))&gt;(SUMIF($J$7:$J$1048576,J3007,$T$7:$T$1048576)),AD3007,(IF(O3007="cpv",(U3007*S3007),(U3007*S3007/1000))))</f>
        <v>189.024</v>
      </c>
      <c r="AF3007" s="124">
        <f t="shared" si="8753"/>
        <v>-5420.9759999999997</v>
      </c>
      <c r="AG3007" s="124">
        <v>0</v>
      </c>
      <c r="AH3007" s="124">
        <f t="shared" si="8754"/>
        <v>131.744</v>
      </c>
      <c r="AI3007" s="125">
        <f t="shared" si="8755"/>
        <v>0.69696969696969702</v>
      </c>
      <c r="AK3007"/>
    </row>
    <row r="3008" spans="1:37" ht="15.75" hidden="1" thickBot="1" x14ac:dyDescent="0.3">
      <c r="A3008" s="96" t="s">
        <v>4174</v>
      </c>
      <c r="B3008" s="97">
        <v>2016</v>
      </c>
      <c r="C3008" s="97">
        <v>12</v>
      </c>
      <c r="D3008" s="98" t="s">
        <v>2960</v>
      </c>
      <c r="E3008" s="99">
        <v>42717</v>
      </c>
      <c r="F3008" s="99">
        <v>42727</v>
      </c>
      <c r="G3008" s="100">
        <f t="shared" ref="G3008:G3009" ca="1" si="9181">IF($N$1&gt;F3008,0,(F3008-$N$1))</f>
        <v>0</v>
      </c>
      <c r="H3008" s="96" t="s">
        <v>95</v>
      </c>
      <c r="I3008" s="96" t="s">
        <v>624</v>
      </c>
      <c r="J3008" s="96" t="s">
        <v>4173</v>
      </c>
      <c r="K3008" s="101" t="str">
        <f t="shared" ref="K3008:K3009" ca="1" si="9182">IF(F3008=0,$L$3,(IF(G3008=0,$L$1,$L$2)))</f>
        <v>Completed</v>
      </c>
      <c r="L3008" s="97" t="s">
        <v>2592</v>
      </c>
      <c r="M3008" s="97" t="s">
        <v>58</v>
      </c>
      <c r="N3008" s="97" t="s">
        <v>108</v>
      </c>
      <c r="O3008" s="97" t="s">
        <v>109</v>
      </c>
      <c r="P3008" s="97" t="s">
        <v>100</v>
      </c>
      <c r="Q3008" s="97" t="s">
        <v>101</v>
      </c>
      <c r="R3008" s="102">
        <v>0.01</v>
      </c>
      <c r="S3008" s="102">
        <v>3.3000000000000002E-2</v>
      </c>
      <c r="T3008" s="103">
        <v>370000</v>
      </c>
      <c r="U3008" s="103">
        <v>316731</v>
      </c>
      <c r="V3008" s="101">
        <f t="shared" ref="V3008:V3009" si="9183">IF(U3008&gt;T3008,0,T3008-U3008)</f>
        <v>53269</v>
      </c>
      <c r="W3008" s="101">
        <f t="shared" ref="W3008:W3009" si="9184">IF(U3008&gt;T3008,T3008,U3008)</f>
        <v>316731</v>
      </c>
      <c r="X3008" s="103">
        <v>8623</v>
      </c>
      <c r="Y3008" s="104">
        <f t="shared" ref="Y3008:Y3009" si="9185">X3008/U3008</f>
        <v>2.722499534305136E-2</v>
      </c>
      <c r="Z3008" s="105">
        <f t="shared" ref="Z3008:Z3009" si="9186">AE3008/X3008</f>
        <v>1.2018504000927752</v>
      </c>
      <c r="AA3008" s="106">
        <f t="shared" ref="AA3008:AA3009" si="9187">IF(O3008="cpv",(T3008*R3008),(T3008/1000*R3008))</f>
        <v>3700</v>
      </c>
      <c r="AB3008" s="107">
        <f t="shared" ref="AB3008:AB3009" si="9188">IF(O3008="cpv",(IF(V3008&gt;0,U3008*R3008,AA3008)),(IF(V3008&gt;0,U3008/1000*R3008,AA3008)))</f>
        <v>3167.31</v>
      </c>
      <c r="AC3008" s="106">
        <f t="shared" ref="AC3008:AC3009" si="9189">AB3008-AA3008</f>
        <v>-532.69000000000005</v>
      </c>
      <c r="AD3008" s="108">
        <f t="shared" ref="AD3008:AD3009" si="9190">IF(O3008="cpv",(T3008*S3008),(T3008/1000*S3008))</f>
        <v>12210</v>
      </c>
      <c r="AE3008" s="298">
        <v>10363.556</v>
      </c>
      <c r="AF3008" s="109">
        <f t="shared" ref="AF3008:AF3009" si="9191">AE3008-AD3008</f>
        <v>-1846.4439999999995</v>
      </c>
      <c r="AG3008" s="109">
        <v>0</v>
      </c>
      <c r="AH3008" s="109">
        <f t="shared" ref="AH3008:AH3009" si="9192">AE3008-AB3008-AG3008</f>
        <v>7196.246000000001</v>
      </c>
      <c r="AI3008" s="110">
        <f t="shared" ref="AI3008:AI3009" si="9193">AH3008/AE3008</f>
        <v>0.69437999852560262</v>
      </c>
      <c r="AK3008"/>
    </row>
    <row r="3009" spans="1:37" ht="15.75" hidden="1" thickBot="1" x14ac:dyDescent="0.3">
      <c r="A3009" s="96" t="s">
        <v>4421</v>
      </c>
      <c r="B3009" s="97">
        <v>2016</v>
      </c>
      <c r="C3009" s="97">
        <v>12</v>
      </c>
      <c r="D3009" s="98" t="s">
        <v>2960</v>
      </c>
      <c r="E3009" s="99">
        <v>42717</v>
      </c>
      <c r="F3009" s="99">
        <v>42727</v>
      </c>
      <c r="G3009" s="100">
        <f t="shared" ca="1" si="9181"/>
        <v>0</v>
      </c>
      <c r="H3009" s="96" t="s">
        <v>95</v>
      </c>
      <c r="I3009" s="96" t="s">
        <v>624</v>
      </c>
      <c r="J3009" s="96" t="s">
        <v>4173</v>
      </c>
      <c r="K3009" s="101" t="str">
        <f t="shared" ca="1" si="9182"/>
        <v>Completed</v>
      </c>
      <c r="L3009" s="97" t="s">
        <v>92</v>
      </c>
      <c r="M3009" s="97" t="s">
        <v>58</v>
      </c>
      <c r="N3009" s="97" t="s">
        <v>108</v>
      </c>
      <c r="O3009" s="97" t="s">
        <v>109</v>
      </c>
      <c r="P3009" s="97" t="s">
        <v>100</v>
      </c>
      <c r="Q3009" s="97" t="s">
        <v>101</v>
      </c>
      <c r="R3009" s="102">
        <v>1.2E-2</v>
      </c>
      <c r="S3009" s="102">
        <v>3.3000000000000002E-2</v>
      </c>
      <c r="T3009" s="103">
        <v>100000</v>
      </c>
      <c r="U3009" s="103">
        <v>0</v>
      </c>
      <c r="V3009" s="101">
        <f t="shared" si="9183"/>
        <v>100000</v>
      </c>
      <c r="W3009" s="101">
        <f t="shared" si="9184"/>
        <v>0</v>
      </c>
      <c r="X3009" s="103"/>
      <c r="Y3009" s="104" t="e">
        <f t="shared" si="9185"/>
        <v>#DIV/0!</v>
      </c>
      <c r="Z3009" s="105" t="e">
        <f t="shared" si="9186"/>
        <v>#DIV/0!</v>
      </c>
      <c r="AA3009" s="106">
        <f t="shared" si="9187"/>
        <v>1200</v>
      </c>
      <c r="AB3009" s="107">
        <f t="shared" si="9188"/>
        <v>0</v>
      </c>
      <c r="AC3009" s="106">
        <f t="shared" si="9189"/>
        <v>-1200</v>
      </c>
      <c r="AD3009" s="108">
        <f t="shared" si="9190"/>
        <v>3300</v>
      </c>
      <c r="AE3009" s="298">
        <f>IF((SUMIF($J$7:$J$1048576,J3009,$U$7:$U$1048576))&gt;(SUMIF($J$7:$J$1048576,J3009,$T$7:$T$1048576)),AD3009,(IF(O3009="cpv",(U3009*S3009),(U3009*S3009/1000))))</f>
        <v>0</v>
      </c>
      <c r="AF3009" s="109">
        <f t="shared" si="9191"/>
        <v>-3300</v>
      </c>
      <c r="AG3009" s="109">
        <v>0</v>
      </c>
      <c r="AH3009" s="109">
        <f t="shared" si="9192"/>
        <v>0</v>
      </c>
      <c r="AI3009" s="110" t="e">
        <f t="shared" si="9193"/>
        <v>#DIV/0!</v>
      </c>
      <c r="AK3009"/>
    </row>
    <row r="3010" spans="1:37" ht="15.75" hidden="1" thickBot="1" x14ac:dyDescent="0.3">
      <c r="A3010" s="156" t="s">
        <v>4422</v>
      </c>
      <c r="B3010" s="157">
        <v>2016</v>
      </c>
      <c r="C3010" s="157">
        <v>12</v>
      </c>
      <c r="D3010" s="342" t="s">
        <v>2960</v>
      </c>
      <c r="E3010" s="159">
        <v>42717</v>
      </c>
      <c r="F3010" s="159">
        <v>42727</v>
      </c>
      <c r="G3010" s="343">
        <f t="shared" ref="G3010" ca="1" si="9194">IF($N$1&gt;F3010,0,(F3010-$N$1))</f>
        <v>0</v>
      </c>
      <c r="H3010" s="156" t="s">
        <v>95</v>
      </c>
      <c r="I3010" s="156" t="s">
        <v>624</v>
      </c>
      <c r="J3010" s="156" t="s">
        <v>4173</v>
      </c>
      <c r="K3010" s="344" t="str">
        <f t="shared" ref="K3010" ca="1" si="9195">IF(F3010=0,$L$3,(IF(G3010=0,$L$1,$L$2)))</f>
        <v>Completed</v>
      </c>
      <c r="L3010" s="157" t="s">
        <v>77</v>
      </c>
      <c r="M3010" s="157" t="s">
        <v>58</v>
      </c>
      <c r="N3010" s="157" t="s">
        <v>108</v>
      </c>
      <c r="O3010" s="157" t="s">
        <v>109</v>
      </c>
      <c r="P3010" s="157" t="s">
        <v>100</v>
      </c>
      <c r="Q3010" s="157" t="s">
        <v>101</v>
      </c>
      <c r="R3010" s="158">
        <v>1.4999999999999999E-2</v>
      </c>
      <c r="S3010" s="158">
        <v>3.3000000000000002E-2</v>
      </c>
      <c r="T3010" s="345">
        <v>40000</v>
      </c>
      <c r="U3010" s="345">
        <v>0</v>
      </c>
      <c r="V3010" s="344">
        <f t="shared" ref="V3010" si="9196">IF(U3010&gt;T3010,0,T3010-U3010)</f>
        <v>40000</v>
      </c>
      <c r="W3010" s="344">
        <f t="shared" ref="W3010" si="9197">IF(U3010&gt;T3010,T3010,U3010)</f>
        <v>0</v>
      </c>
      <c r="X3010" s="345">
        <v>0</v>
      </c>
      <c r="Y3010" s="346" t="e">
        <f t="shared" ref="Y3010" si="9198">X3010/U3010</f>
        <v>#DIV/0!</v>
      </c>
      <c r="Z3010" s="347" t="e">
        <f t="shared" ref="Z3010" si="9199">AE3010/X3010</f>
        <v>#DIV/0!</v>
      </c>
      <c r="AA3010" s="348">
        <f t="shared" ref="AA3010" si="9200">IF(O3010="cpv",(T3010*R3010),(T3010/1000*R3010))</f>
        <v>600</v>
      </c>
      <c r="AB3010" s="349">
        <f t="shared" ref="AB3010" si="9201">IF(O3010="cpv",(IF(V3010&gt;0,U3010*R3010,AA3010)),(IF(V3010&gt;0,U3010/1000*R3010,AA3010)))</f>
        <v>0</v>
      </c>
      <c r="AC3010" s="348">
        <f t="shared" ref="AC3010" si="9202">AB3010-AA3010</f>
        <v>-600</v>
      </c>
      <c r="AD3010" s="350">
        <f t="shared" ref="AD3010" si="9203">IF(O3010="cpv",(T3010*S3010),(T3010/1000*S3010))</f>
        <v>1320</v>
      </c>
      <c r="AE3010" s="351">
        <f>IF((SUMIF($J$7:$J$1048576,J3010,$U$7:$U$1048576))&gt;(SUMIF($J$7:$J$1048576,J3010,$T$7:$T$1048576)),AD3010,(IF(O3010="cpv",(U3010*S3010),(U3010*S3010/1000))))</f>
        <v>0</v>
      </c>
      <c r="AF3010" s="352">
        <f t="shared" ref="AF3010" si="9204">AE3010-AD3010</f>
        <v>-1320</v>
      </c>
      <c r="AG3010" s="352">
        <v>0</v>
      </c>
      <c r="AH3010" s="352">
        <f t="shared" ref="AH3010" si="9205">AE3010-AB3010-AG3010</f>
        <v>0</v>
      </c>
      <c r="AI3010" s="487" t="e">
        <f t="shared" ref="AI3010" si="9206">AH3010/AE3010</f>
        <v>#DIV/0!</v>
      </c>
      <c r="AK3010"/>
    </row>
    <row r="3011" spans="1:37" ht="15.75" hidden="1" thickBot="1" x14ac:dyDescent="0.3">
      <c r="A3011" s="96" t="s">
        <v>4175</v>
      </c>
      <c r="B3011" s="97">
        <v>2016</v>
      </c>
      <c r="C3011" s="97">
        <v>12</v>
      </c>
      <c r="D3011" s="98" t="s">
        <v>2960</v>
      </c>
      <c r="E3011" s="99">
        <v>42718</v>
      </c>
      <c r="F3011" s="99">
        <v>42735</v>
      </c>
      <c r="G3011" s="100">
        <f t="shared" ref="G3011:G3180" ca="1" si="9207">IF($N$1&gt;F3011,0,(F3011-$N$1))</f>
        <v>0</v>
      </c>
      <c r="H3011" s="96" t="s">
        <v>54</v>
      </c>
      <c r="I3011" s="96" t="s">
        <v>115</v>
      </c>
      <c r="J3011" s="96" t="s">
        <v>4176</v>
      </c>
      <c r="K3011" s="101" t="str">
        <f t="shared" ref="K3011:K3180" ca="1" si="9208">IF(F3011=0,$L$3,(IF(G3011=0,$L$1,$L$2)))</f>
        <v>Completed</v>
      </c>
      <c r="L3011" s="97" t="s">
        <v>82</v>
      </c>
      <c r="M3011" s="97" t="s">
        <v>58</v>
      </c>
      <c r="N3011" s="97" t="s">
        <v>78</v>
      </c>
      <c r="O3011" s="97" t="s">
        <v>60</v>
      </c>
      <c r="P3011" s="97" t="s">
        <v>79</v>
      </c>
      <c r="Q3011" s="97" t="s">
        <v>79</v>
      </c>
      <c r="R3011" s="102">
        <v>0.5</v>
      </c>
      <c r="S3011" s="102">
        <v>4.25</v>
      </c>
      <c r="T3011" s="103">
        <v>600000</v>
      </c>
      <c r="U3011" s="103">
        <v>599919</v>
      </c>
      <c r="V3011" s="101">
        <f t="shared" ref="V3011:V3180" si="9209">IF(U3011&gt;T3011,0,T3011-U3011)</f>
        <v>81</v>
      </c>
      <c r="W3011" s="101">
        <f t="shared" ref="W3011:W3180" si="9210">IF(U3011&gt;T3011,T3011,U3011)</f>
        <v>599919</v>
      </c>
      <c r="X3011" s="103">
        <v>5823</v>
      </c>
      <c r="Y3011" s="104">
        <f t="shared" ref="Y3011:Y3180" si="9211">X3011/U3011</f>
        <v>9.7063103518975069E-3</v>
      </c>
      <c r="Z3011" s="105">
        <f t="shared" ref="Z3011:Z3180" si="9212">AE3011/X3011</f>
        <v>0.42917482397389661</v>
      </c>
      <c r="AA3011" s="106">
        <f t="shared" ref="AA3011:AA3180" si="9213">IF(O3011="cpv",(T3011*R3011),(T3011/1000*R3011))</f>
        <v>300</v>
      </c>
      <c r="AB3011" s="107">
        <f t="shared" ref="AB3011:AB3180" si="9214">IF(O3011="cpv",(IF(V3011&gt;0,U3011*R3011,AA3011)),(IF(V3011&gt;0,U3011/1000*R3011,AA3011)))</f>
        <v>299.95949999999999</v>
      </c>
      <c r="AC3011" s="106">
        <f t="shared" ref="AC3011:AC3180" si="9215">AB3011-AA3011</f>
        <v>-4.050000000000864E-2</v>
      </c>
      <c r="AD3011" s="108">
        <f t="shared" ref="AD3011:AD3180" si="9216">IF(O3011="cpv",(T3011*S3011),(T3011/1000*S3011))</f>
        <v>2550</v>
      </c>
      <c r="AE3011" s="298">
        <v>2499.085</v>
      </c>
      <c r="AF3011" s="109">
        <f t="shared" ref="AF3011:AF3180" si="9217">AE3011-AD3011</f>
        <v>-50.914999999999964</v>
      </c>
      <c r="AG3011" s="109">
        <v>0</v>
      </c>
      <c r="AH3011" s="109">
        <f t="shared" ref="AH3011:AH3180" si="9218">AE3011-AB3011-AG3011</f>
        <v>2199.1255000000001</v>
      </c>
      <c r="AI3011" s="110">
        <f t="shared" ref="AI3011:AI3180" si="9219">AH3011/AE3011</f>
        <v>0.87997226985076538</v>
      </c>
      <c r="AK3011"/>
    </row>
    <row r="3012" spans="1:37" ht="15.75" hidden="1" thickBot="1" x14ac:dyDescent="0.3">
      <c r="A3012" s="96" t="s">
        <v>4177</v>
      </c>
      <c r="B3012" s="97">
        <v>2016</v>
      </c>
      <c r="C3012" s="97">
        <v>12</v>
      </c>
      <c r="D3012" s="98" t="s">
        <v>2960</v>
      </c>
      <c r="E3012" s="99">
        <v>42718</v>
      </c>
      <c r="F3012" s="99">
        <v>42735</v>
      </c>
      <c r="G3012" s="100">
        <f t="shared" ref="G3012:G3014" ca="1" si="9220">IF($N$1&gt;F3012,0,(F3012-$N$1))</f>
        <v>0</v>
      </c>
      <c r="H3012" s="96" t="s">
        <v>54</v>
      </c>
      <c r="I3012" s="96" t="s">
        <v>115</v>
      </c>
      <c r="J3012" s="96" t="s">
        <v>4176</v>
      </c>
      <c r="K3012" s="101" t="str">
        <f t="shared" ref="K3012:K3014" ca="1" si="9221">IF(F3012=0,$L$3,(IF(G3012=0,$L$1,$L$2)))</f>
        <v>Completed</v>
      </c>
      <c r="L3012" s="97" t="s">
        <v>77</v>
      </c>
      <c r="M3012" s="97" t="s">
        <v>58</v>
      </c>
      <c r="N3012" s="97" t="s">
        <v>78</v>
      </c>
      <c r="O3012" s="97" t="s">
        <v>60</v>
      </c>
      <c r="P3012" s="97" t="s">
        <v>79</v>
      </c>
      <c r="Q3012" s="97" t="s">
        <v>79</v>
      </c>
      <c r="R3012" s="102">
        <v>1.25</v>
      </c>
      <c r="S3012" s="102">
        <v>4.25</v>
      </c>
      <c r="T3012" s="103">
        <v>300000</v>
      </c>
      <c r="U3012" s="103">
        <v>260511</v>
      </c>
      <c r="V3012" s="101">
        <f t="shared" ref="V3012:V3014" si="9222">IF(U3012&gt;T3012,0,T3012-U3012)</f>
        <v>39489</v>
      </c>
      <c r="W3012" s="101">
        <f t="shared" ref="W3012:W3014" si="9223">IF(U3012&gt;T3012,T3012,U3012)</f>
        <v>260511</v>
      </c>
      <c r="X3012" s="103"/>
      <c r="Y3012" s="104">
        <f t="shared" ref="Y3012:Y3014" si="9224">X3012/U3012</f>
        <v>0</v>
      </c>
      <c r="Z3012" s="105" t="e">
        <f t="shared" ref="Z3012:Z3014" si="9225">AE3012/X3012</f>
        <v>#DIV/0!</v>
      </c>
      <c r="AA3012" s="106">
        <f t="shared" ref="AA3012:AA3014" si="9226">IF(O3012="cpv",(T3012*R3012),(T3012/1000*R3012))</f>
        <v>375</v>
      </c>
      <c r="AB3012" s="107">
        <f t="shared" ref="AB3012:AB3013" si="9227">IF(O3012="cpv",(IF(V3012&gt;0,U3012*R3012,AA3012)),(IF(V3012&gt;0,U3012/1000*R3012,AA3012)))</f>
        <v>325.63875000000002</v>
      </c>
      <c r="AC3012" s="106">
        <f t="shared" ref="AC3012:AC3014" si="9228">AB3012-AA3012</f>
        <v>-49.361249999999984</v>
      </c>
      <c r="AD3012" s="108">
        <f t="shared" ref="AD3012:AD3014" si="9229">IF(O3012="cpv",(T3012*S3012),(T3012/1000*S3012))</f>
        <v>1275</v>
      </c>
      <c r="AE3012" s="298">
        <f>IF((SUMIF($J$7:$J$1048576,J3012,$U$7:$U$1048576))&gt;(SUMIF($J$7:$J$1048576,J3012,$T$7:$T$1048576)),AD3012,(IF(O3012="cpv",(U3012*S3012),(U3012*S3012/1000))))</f>
        <v>1107.17175</v>
      </c>
      <c r="AF3012" s="109">
        <f t="shared" ref="AF3012:AF3014" si="9230">AE3012-AD3012</f>
        <v>-167.82825000000003</v>
      </c>
      <c r="AG3012" s="109">
        <v>0</v>
      </c>
      <c r="AH3012" s="109">
        <f t="shared" ref="AH3012:AH3014" si="9231">AE3012-AB3012-AG3012</f>
        <v>781.5329999999999</v>
      </c>
      <c r="AI3012" s="110">
        <f t="shared" ref="AI3012:AI3014" si="9232">AH3012/AE3012</f>
        <v>0.70588235294117641</v>
      </c>
      <c r="AK3012"/>
    </row>
    <row r="3013" spans="1:37" ht="15.75" hidden="1" thickBot="1" x14ac:dyDescent="0.3">
      <c r="A3013" s="328" t="s">
        <v>4178</v>
      </c>
      <c r="B3013" s="324">
        <v>2016</v>
      </c>
      <c r="C3013" s="324">
        <v>12</v>
      </c>
      <c r="D3013" s="325" t="s">
        <v>2960</v>
      </c>
      <c r="E3013" s="326">
        <v>42718</v>
      </c>
      <c r="F3013" s="326">
        <v>42735</v>
      </c>
      <c r="G3013" s="327">
        <f t="shared" ca="1" si="9220"/>
        <v>0</v>
      </c>
      <c r="H3013" s="328" t="s">
        <v>54</v>
      </c>
      <c r="I3013" s="328" t="s">
        <v>115</v>
      </c>
      <c r="J3013" s="328" t="s">
        <v>4176</v>
      </c>
      <c r="K3013" s="329" t="str">
        <f t="shared" ca="1" si="9221"/>
        <v>Completed</v>
      </c>
      <c r="L3013" s="324" t="s">
        <v>64</v>
      </c>
      <c r="M3013" s="324" t="s">
        <v>58</v>
      </c>
      <c r="N3013" s="324" t="s">
        <v>78</v>
      </c>
      <c r="O3013" s="324" t="s">
        <v>60</v>
      </c>
      <c r="P3013" s="324" t="s">
        <v>79</v>
      </c>
      <c r="Q3013" s="324" t="s">
        <v>79</v>
      </c>
      <c r="R3013" s="330">
        <v>2.5</v>
      </c>
      <c r="S3013" s="330">
        <v>4.25</v>
      </c>
      <c r="T3013" s="331">
        <v>200000</v>
      </c>
      <c r="U3013" s="331">
        <v>151469</v>
      </c>
      <c r="V3013" s="329">
        <f t="shared" si="9222"/>
        <v>48531</v>
      </c>
      <c r="W3013" s="329">
        <f t="shared" si="9223"/>
        <v>151469</v>
      </c>
      <c r="X3013" s="331">
        <v>1017</v>
      </c>
      <c r="Y3013" s="332">
        <f t="shared" si="9224"/>
        <v>6.714245159075454E-3</v>
      </c>
      <c r="Z3013" s="333">
        <f t="shared" si="9225"/>
        <v>0.63298254670599807</v>
      </c>
      <c r="AA3013" s="334">
        <f t="shared" si="9226"/>
        <v>500</v>
      </c>
      <c r="AB3013" s="335">
        <f t="shared" si="9227"/>
        <v>378.67250000000001</v>
      </c>
      <c r="AC3013" s="334">
        <f t="shared" si="9228"/>
        <v>-121.32749999999999</v>
      </c>
      <c r="AD3013" s="336">
        <f t="shared" si="9229"/>
        <v>850</v>
      </c>
      <c r="AE3013" s="337">
        <f>IF((SUMIF($J$7:$J$1048576,J3013,$U$7:$U$1048576))&gt;(SUMIF($J$7:$J$1048576,J3013,$T$7:$T$1048576)),AD3013,(IF(O3013="cpv",(U3013*S3013),(U3013*S3013/1000))))</f>
        <v>643.74324999999999</v>
      </c>
      <c r="AF3013" s="338">
        <f t="shared" si="9230"/>
        <v>-206.25675000000001</v>
      </c>
      <c r="AG3013" s="338">
        <v>0</v>
      </c>
      <c r="AH3013" s="338">
        <f t="shared" si="9231"/>
        <v>265.07074999999998</v>
      </c>
      <c r="AI3013" s="339">
        <f t="shared" si="9232"/>
        <v>0.41176470588235292</v>
      </c>
      <c r="AK3013"/>
    </row>
    <row r="3014" spans="1:37" ht="15.75" hidden="1" thickBot="1" x14ac:dyDescent="0.3">
      <c r="A3014" s="115" t="s">
        <v>4179</v>
      </c>
      <c r="B3014" s="111">
        <v>2016</v>
      </c>
      <c r="C3014" s="111">
        <v>12</v>
      </c>
      <c r="D3014" s="112" t="s">
        <v>2960</v>
      </c>
      <c r="E3014" s="113">
        <v>42718</v>
      </c>
      <c r="F3014" s="113">
        <v>42735</v>
      </c>
      <c r="G3014" s="114">
        <f t="shared" ca="1" si="9220"/>
        <v>0</v>
      </c>
      <c r="H3014" s="115" t="s">
        <v>54</v>
      </c>
      <c r="I3014" s="115" t="s">
        <v>140</v>
      </c>
      <c r="J3014" s="115" t="s">
        <v>4180</v>
      </c>
      <c r="K3014" s="116" t="str">
        <f t="shared" ca="1" si="9221"/>
        <v>Completed</v>
      </c>
      <c r="L3014" s="111" t="s">
        <v>175</v>
      </c>
      <c r="M3014" s="111" t="s">
        <v>58</v>
      </c>
      <c r="N3014" s="111" t="s">
        <v>59</v>
      </c>
      <c r="O3014" s="111" t="s">
        <v>60</v>
      </c>
      <c r="P3014" s="111" t="s">
        <v>61</v>
      </c>
      <c r="Q3014" s="111" t="s">
        <v>62</v>
      </c>
      <c r="R3014" s="117">
        <v>45</v>
      </c>
      <c r="S3014" s="117">
        <v>100</v>
      </c>
      <c r="T3014" s="118">
        <v>309000</v>
      </c>
      <c r="U3014" s="118">
        <v>327854</v>
      </c>
      <c r="V3014" s="116">
        <f t="shared" si="9222"/>
        <v>0</v>
      </c>
      <c r="W3014" s="116">
        <f t="shared" si="9223"/>
        <v>309000</v>
      </c>
      <c r="X3014" s="118">
        <v>91</v>
      </c>
      <c r="Y3014" s="119">
        <f t="shared" si="9224"/>
        <v>2.7756257358458339E-4</v>
      </c>
      <c r="Z3014" s="120">
        <f t="shared" si="9225"/>
        <v>343.98901098901098</v>
      </c>
      <c r="AA3014" s="121">
        <f t="shared" si="9226"/>
        <v>13905</v>
      </c>
      <c r="AB3014" s="122">
        <v>1000</v>
      </c>
      <c r="AC3014" s="121">
        <f t="shared" si="9228"/>
        <v>-12905</v>
      </c>
      <c r="AD3014" s="123">
        <f t="shared" si="9229"/>
        <v>30900</v>
      </c>
      <c r="AE3014" s="293">
        <v>31303</v>
      </c>
      <c r="AF3014" s="124">
        <f t="shared" si="9230"/>
        <v>403</v>
      </c>
      <c r="AG3014" s="124">
        <v>0</v>
      </c>
      <c r="AH3014" s="124">
        <f t="shared" si="9231"/>
        <v>30303</v>
      </c>
      <c r="AI3014" s="125">
        <f t="shared" si="9232"/>
        <v>0.96805418011053257</v>
      </c>
      <c r="AK3014"/>
    </row>
    <row r="3015" spans="1:37" ht="15.75" hidden="1" thickBot="1" x14ac:dyDescent="0.3">
      <c r="A3015" s="328" t="s">
        <v>4507</v>
      </c>
      <c r="B3015" s="324">
        <v>2016</v>
      </c>
      <c r="C3015" s="324">
        <v>12</v>
      </c>
      <c r="D3015" s="325" t="s">
        <v>2960</v>
      </c>
      <c r="E3015" s="326">
        <v>42718</v>
      </c>
      <c r="F3015" s="326">
        <v>42735</v>
      </c>
      <c r="G3015" s="327">
        <f t="shared" ref="G3015:G3018" ca="1" si="9233">IF($N$1&gt;F3015,0,(F3015-$N$1))</f>
        <v>0</v>
      </c>
      <c r="H3015" s="328" t="s">
        <v>54</v>
      </c>
      <c r="I3015" s="328" t="s">
        <v>140</v>
      </c>
      <c r="J3015" s="328" t="s">
        <v>4180</v>
      </c>
      <c r="K3015" s="329" t="str">
        <f t="shared" ref="K3015:K3018" ca="1" si="9234">IF(F3015=0,$L$3,(IF(G3015=0,$L$1,$L$2)))</f>
        <v>Completed</v>
      </c>
      <c r="L3015" s="324" t="s">
        <v>4506</v>
      </c>
      <c r="M3015" s="324" t="s">
        <v>58</v>
      </c>
      <c r="N3015" s="324" t="s">
        <v>59</v>
      </c>
      <c r="O3015" s="324" t="s">
        <v>60</v>
      </c>
      <c r="P3015" s="324" t="s">
        <v>61</v>
      </c>
      <c r="Q3015" s="324" t="s">
        <v>62</v>
      </c>
      <c r="R3015" s="330">
        <v>45</v>
      </c>
      <c r="S3015" s="330">
        <v>100</v>
      </c>
      <c r="T3015" s="331"/>
      <c r="U3015" s="331"/>
      <c r="V3015" s="329"/>
      <c r="W3015" s="329"/>
      <c r="X3015" s="331"/>
      <c r="Y3015" s="332" t="e">
        <f t="shared" ref="Y3015:Y3018" si="9235">X3015/U3015</f>
        <v>#DIV/0!</v>
      </c>
      <c r="Z3015" s="333" t="e">
        <f t="shared" ref="Z3015:Z3018" si="9236">AE3015/X3015</f>
        <v>#DIV/0!</v>
      </c>
      <c r="AA3015" s="334">
        <f t="shared" ref="AA3015:AA3018" si="9237">IF(O3015="cpv",(T3015*R3015),(T3015/1000*R3015))</f>
        <v>0</v>
      </c>
      <c r="AB3015" s="335">
        <v>150</v>
      </c>
      <c r="AC3015" s="334">
        <f t="shared" ref="AC3015:AC3018" si="9238">AB3015-AA3015</f>
        <v>150</v>
      </c>
      <c r="AD3015" s="336">
        <f t="shared" ref="AD3015:AD3018" si="9239">IF(O3015="cpv",(T3015*S3015),(T3015/1000*S3015))</f>
        <v>0</v>
      </c>
      <c r="AE3015" s="337"/>
      <c r="AF3015" s="338">
        <f t="shared" ref="AF3015:AF3018" si="9240">AE3015-AD3015</f>
        <v>0</v>
      </c>
      <c r="AG3015" s="338">
        <v>0</v>
      </c>
      <c r="AH3015" s="338">
        <f t="shared" ref="AH3015:AH3018" si="9241">AE3015-AB3015-AG3015</f>
        <v>-150</v>
      </c>
      <c r="AI3015" s="339" t="e">
        <f t="shared" ref="AI3015:AI3018" si="9242">AH3015/AE3015</f>
        <v>#DIV/0!</v>
      </c>
      <c r="AK3015"/>
    </row>
    <row r="3016" spans="1:37" ht="15.75" hidden="1" thickBot="1" x14ac:dyDescent="0.3">
      <c r="A3016" s="328" t="s">
        <v>4508</v>
      </c>
      <c r="B3016" s="324">
        <v>2016</v>
      </c>
      <c r="C3016" s="324">
        <v>12</v>
      </c>
      <c r="D3016" s="325" t="s">
        <v>2960</v>
      </c>
      <c r="E3016" s="326">
        <v>42718</v>
      </c>
      <c r="F3016" s="326">
        <v>42735</v>
      </c>
      <c r="G3016" s="327">
        <f t="shared" ca="1" si="9233"/>
        <v>0</v>
      </c>
      <c r="H3016" s="328" t="s">
        <v>54</v>
      </c>
      <c r="I3016" s="328" t="s">
        <v>140</v>
      </c>
      <c r="J3016" s="328" t="s">
        <v>4180</v>
      </c>
      <c r="K3016" s="329" t="str">
        <f t="shared" ca="1" si="9234"/>
        <v>Completed</v>
      </c>
      <c r="L3016" s="324" t="s">
        <v>2917</v>
      </c>
      <c r="M3016" s="324" t="s">
        <v>58</v>
      </c>
      <c r="N3016" s="324" t="s">
        <v>59</v>
      </c>
      <c r="O3016" s="324" t="s">
        <v>60</v>
      </c>
      <c r="P3016" s="324" t="s">
        <v>61</v>
      </c>
      <c r="Q3016" s="324" t="s">
        <v>62</v>
      </c>
      <c r="R3016" s="330">
        <v>45</v>
      </c>
      <c r="S3016" s="330">
        <v>100</v>
      </c>
      <c r="T3016" s="331"/>
      <c r="U3016" s="331"/>
      <c r="V3016" s="329"/>
      <c r="W3016" s="329"/>
      <c r="X3016" s="331"/>
      <c r="Y3016" s="332" t="e">
        <f t="shared" si="9235"/>
        <v>#DIV/0!</v>
      </c>
      <c r="Z3016" s="333" t="e">
        <f t="shared" si="9236"/>
        <v>#DIV/0!</v>
      </c>
      <c r="AA3016" s="334">
        <f t="shared" si="9237"/>
        <v>0</v>
      </c>
      <c r="AB3016" s="335">
        <v>75</v>
      </c>
      <c r="AC3016" s="334">
        <f t="shared" si="9238"/>
        <v>75</v>
      </c>
      <c r="AD3016" s="336">
        <f t="shared" si="9239"/>
        <v>0</v>
      </c>
      <c r="AE3016" s="337"/>
      <c r="AF3016" s="338">
        <f t="shared" si="9240"/>
        <v>0</v>
      </c>
      <c r="AG3016" s="338">
        <v>0</v>
      </c>
      <c r="AH3016" s="338">
        <f t="shared" si="9241"/>
        <v>-75</v>
      </c>
      <c r="AI3016" s="339" t="e">
        <f t="shared" si="9242"/>
        <v>#DIV/0!</v>
      </c>
      <c r="AK3016"/>
    </row>
    <row r="3017" spans="1:37" ht="15.75" hidden="1" thickBot="1" x14ac:dyDescent="0.3">
      <c r="A3017" s="328" t="s">
        <v>4509</v>
      </c>
      <c r="B3017" s="324">
        <v>2016</v>
      </c>
      <c r="C3017" s="324">
        <v>12</v>
      </c>
      <c r="D3017" s="325" t="s">
        <v>2960</v>
      </c>
      <c r="E3017" s="326">
        <v>42718</v>
      </c>
      <c r="F3017" s="326">
        <v>42735</v>
      </c>
      <c r="G3017" s="327">
        <f t="shared" ca="1" si="9233"/>
        <v>0</v>
      </c>
      <c r="H3017" s="328" t="s">
        <v>54</v>
      </c>
      <c r="I3017" s="328" t="s">
        <v>140</v>
      </c>
      <c r="J3017" s="328" t="s">
        <v>4180</v>
      </c>
      <c r="K3017" s="329" t="str">
        <f t="shared" ca="1" si="9234"/>
        <v>Completed</v>
      </c>
      <c r="L3017" s="324" t="s">
        <v>2943</v>
      </c>
      <c r="M3017" s="324" t="s">
        <v>58</v>
      </c>
      <c r="N3017" s="324" t="s">
        <v>59</v>
      </c>
      <c r="O3017" s="324" t="s">
        <v>60</v>
      </c>
      <c r="P3017" s="324" t="s">
        <v>61</v>
      </c>
      <c r="Q3017" s="324" t="s">
        <v>62</v>
      </c>
      <c r="R3017" s="330">
        <v>45</v>
      </c>
      <c r="S3017" s="330">
        <v>100</v>
      </c>
      <c r="T3017" s="331"/>
      <c r="U3017" s="331"/>
      <c r="V3017" s="329"/>
      <c r="W3017" s="329"/>
      <c r="X3017" s="331"/>
      <c r="Y3017" s="332" t="e">
        <f t="shared" si="9235"/>
        <v>#DIV/0!</v>
      </c>
      <c r="Z3017" s="333" t="e">
        <f t="shared" si="9236"/>
        <v>#DIV/0!</v>
      </c>
      <c r="AA3017" s="334">
        <f t="shared" si="9237"/>
        <v>0</v>
      </c>
      <c r="AB3017" s="335">
        <v>300</v>
      </c>
      <c r="AC3017" s="334">
        <f t="shared" si="9238"/>
        <v>300</v>
      </c>
      <c r="AD3017" s="336">
        <f t="shared" si="9239"/>
        <v>0</v>
      </c>
      <c r="AE3017" s="337">
        <v>0</v>
      </c>
      <c r="AF3017" s="338">
        <f t="shared" si="9240"/>
        <v>0</v>
      </c>
      <c r="AG3017" s="338">
        <v>0</v>
      </c>
      <c r="AH3017" s="338">
        <f t="shared" si="9241"/>
        <v>-300</v>
      </c>
      <c r="AI3017" s="339" t="e">
        <f t="shared" si="9242"/>
        <v>#DIV/0!</v>
      </c>
      <c r="AK3017"/>
    </row>
    <row r="3018" spans="1:37" ht="15.75" hidden="1" thickBot="1" x14ac:dyDescent="0.3">
      <c r="A3018" s="328" t="s">
        <v>4510</v>
      </c>
      <c r="B3018" s="324">
        <v>2016</v>
      </c>
      <c r="C3018" s="324">
        <v>12</v>
      </c>
      <c r="D3018" s="325" t="s">
        <v>2960</v>
      </c>
      <c r="E3018" s="326">
        <v>42718</v>
      </c>
      <c r="F3018" s="326">
        <v>42735</v>
      </c>
      <c r="G3018" s="327">
        <f t="shared" ca="1" si="9233"/>
        <v>0</v>
      </c>
      <c r="H3018" s="328" t="s">
        <v>54</v>
      </c>
      <c r="I3018" s="328" t="s">
        <v>140</v>
      </c>
      <c r="J3018" s="328" t="s">
        <v>4180</v>
      </c>
      <c r="K3018" s="329" t="str">
        <f t="shared" ca="1" si="9234"/>
        <v>Completed</v>
      </c>
      <c r="L3018" s="324" t="s">
        <v>1373</v>
      </c>
      <c r="M3018" s="324" t="s">
        <v>58</v>
      </c>
      <c r="N3018" s="324" t="s">
        <v>59</v>
      </c>
      <c r="O3018" s="324" t="s">
        <v>60</v>
      </c>
      <c r="P3018" s="324" t="s">
        <v>61</v>
      </c>
      <c r="Q3018" s="324" t="s">
        <v>62</v>
      </c>
      <c r="R3018" s="330">
        <v>45</v>
      </c>
      <c r="S3018" s="330">
        <v>100</v>
      </c>
      <c r="T3018" s="331"/>
      <c r="U3018" s="331"/>
      <c r="V3018" s="329"/>
      <c r="W3018" s="329"/>
      <c r="X3018" s="331"/>
      <c r="Y3018" s="332" t="e">
        <f t="shared" si="9235"/>
        <v>#DIV/0!</v>
      </c>
      <c r="Z3018" s="333" t="e">
        <f t="shared" si="9236"/>
        <v>#DIV/0!</v>
      </c>
      <c r="AA3018" s="334">
        <f t="shared" si="9237"/>
        <v>0</v>
      </c>
      <c r="AB3018" s="335">
        <v>198.45</v>
      </c>
      <c r="AC3018" s="334">
        <f t="shared" si="9238"/>
        <v>198.45</v>
      </c>
      <c r="AD3018" s="336">
        <f t="shared" si="9239"/>
        <v>0</v>
      </c>
      <c r="AE3018" s="337">
        <v>0</v>
      </c>
      <c r="AF3018" s="338">
        <f t="shared" si="9240"/>
        <v>0</v>
      </c>
      <c r="AG3018" s="338">
        <v>0</v>
      </c>
      <c r="AH3018" s="338">
        <f t="shared" si="9241"/>
        <v>-198.45</v>
      </c>
      <c r="AI3018" s="339" t="e">
        <f t="shared" si="9242"/>
        <v>#DIV/0!</v>
      </c>
      <c r="AK3018"/>
    </row>
    <row r="3019" spans="1:37" ht="15.75" hidden="1" thickBot="1" x14ac:dyDescent="0.3">
      <c r="A3019" s="156" t="s">
        <v>4493</v>
      </c>
      <c r="B3019" s="157">
        <v>2016</v>
      </c>
      <c r="C3019" s="157">
        <v>12</v>
      </c>
      <c r="D3019" s="342" t="s">
        <v>2960</v>
      </c>
      <c r="E3019" s="159">
        <v>42718</v>
      </c>
      <c r="F3019" s="159">
        <v>42735</v>
      </c>
      <c r="G3019" s="343">
        <f t="shared" ca="1" si="9207"/>
        <v>0</v>
      </c>
      <c r="H3019" s="156" t="s">
        <v>54</v>
      </c>
      <c r="I3019" s="156" t="s">
        <v>140</v>
      </c>
      <c r="J3019" s="156" t="s">
        <v>4180</v>
      </c>
      <c r="K3019" s="344" t="str">
        <f t="shared" ca="1" si="9208"/>
        <v>Completed</v>
      </c>
      <c r="L3019" s="157" t="s">
        <v>1372</v>
      </c>
      <c r="M3019" s="157" t="s">
        <v>58</v>
      </c>
      <c r="N3019" s="157" t="s">
        <v>59</v>
      </c>
      <c r="O3019" s="157" t="s">
        <v>60</v>
      </c>
      <c r="P3019" s="157" t="s">
        <v>61</v>
      </c>
      <c r="Q3019" s="157" t="s">
        <v>62</v>
      </c>
      <c r="R3019" s="158">
        <v>45</v>
      </c>
      <c r="S3019" s="158">
        <v>100</v>
      </c>
      <c r="T3019" s="345"/>
      <c r="U3019" s="345"/>
      <c r="V3019" s="344">
        <f t="shared" si="9209"/>
        <v>0</v>
      </c>
      <c r="W3019" s="344"/>
      <c r="X3019" s="345"/>
      <c r="Y3019" s="346" t="e">
        <f t="shared" si="9211"/>
        <v>#DIV/0!</v>
      </c>
      <c r="Z3019" s="347" t="e">
        <f t="shared" si="9212"/>
        <v>#DIV/0!</v>
      </c>
      <c r="AA3019" s="348">
        <f t="shared" si="9213"/>
        <v>0</v>
      </c>
      <c r="AB3019" s="349">
        <v>8336.1080269598096</v>
      </c>
      <c r="AC3019" s="348">
        <f t="shared" si="9215"/>
        <v>8336.1080269598096</v>
      </c>
      <c r="AD3019" s="350">
        <f t="shared" si="9216"/>
        <v>0</v>
      </c>
      <c r="AE3019" s="351">
        <f>IF((SUMIF($J$7:$J$1048576,J3019,$U$7:$U$1048576))&gt;(SUMIF($J$7:$J$1048576,J3019,$T$7:$T$1048576)),AD3019,(IF(O3019="cpv",(U3019*S3019),(U3019*S3019/1000))))</f>
        <v>0</v>
      </c>
      <c r="AF3019" s="352">
        <f t="shared" si="9217"/>
        <v>0</v>
      </c>
      <c r="AG3019" s="352">
        <v>0</v>
      </c>
      <c r="AH3019" s="352">
        <f t="shared" si="9218"/>
        <v>-8336.1080269598096</v>
      </c>
      <c r="AI3019" s="487" t="e">
        <f t="shared" si="9219"/>
        <v>#DIV/0!</v>
      </c>
      <c r="AK3019"/>
    </row>
    <row r="3020" spans="1:37" ht="15.75" hidden="1" thickBot="1" x14ac:dyDescent="0.3">
      <c r="A3020" s="96" t="s">
        <v>4181</v>
      </c>
      <c r="B3020" s="97">
        <v>2016</v>
      </c>
      <c r="C3020" s="97">
        <v>12</v>
      </c>
      <c r="D3020" s="98" t="s">
        <v>2960</v>
      </c>
      <c r="E3020" s="99">
        <v>42711</v>
      </c>
      <c r="F3020" s="99">
        <v>42735</v>
      </c>
      <c r="G3020" s="100">
        <f t="shared" ca="1" si="9207"/>
        <v>0</v>
      </c>
      <c r="H3020" s="96" t="s">
        <v>54</v>
      </c>
      <c r="I3020" s="96" t="s">
        <v>115</v>
      </c>
      <c r="J3020" s="96" t="s">
        <v>4182</v>
      </c>
      <c r="K3020" s="101" t="str">
        <f t="shared" ca="1" si="9208"/>
        <v>Completed</v>
      </c>
      <c r="L3020" s="97" t="s">
        <v>82</v>
      </c>
      <c r="M3020" s="97" t="s">
        <v>58</v>
      </c>
      <c r="N3020" s="97" t="s">
        <v>78</v>
      </c>
      <c r="O3020" s="97" t="s">
        <v>60</v>
      </c>
      <c r="P3020" s="97" t="s">
        <v>79</v>
      </c>
      <c r="Q3020" s="97" t="s">
        <v>79</v>
      </c>
      <c r="R3020" s="102">
        <v>0.5</v>
      </c>
      <c r="S3020" s="102">
        <v>4.25</v>
      </c>
      <c r="T3020" s="103">
        <v>1000000</v>
      </c>
      <c r="U3020" s="103">
        <v>997869</v>
      </c>
      <c r="V3020" s="101">
        <f t="shared" si="9209"/>
        <v>2131</v>
      </c>
      <c r="W3020" s="101">
        <f t="shared" si="9210"/>
        <v>997869</v>
      </c>
      <c r="X3020" s="103">
        <v>10857</v>
      </c>
      <c r="Y3020" s="104">
        <f t="shared" si="9211"/>
        <v>1.0880185675674864E-2</v>
      </c>
      <c r="Z3020" s="105">
        <f t="shared" si="9212"/>
        <v>0.43581277056277062</v>
      </c>
      <c r="AA3020" s="106">
        <f t="shared" si="9213"/>
        <v>500</v>
      </c>
      <c r="AB3020" s="107">
        <f t="shared" si="9214"/>
        <v>498.93450000000001</v>
      </c>
      <c r="AC3020" s="106">
        <f t="shared" si="9215"/>
        <v>-1.0654999999999859</v>
      </c>
      <c r="AD3020" s="108">
        <f t="shared" si="9216"/>
        <v>4250</v>
      </c>
      <c r="AE3020" s="298">
        <v>4731.6192500000006</v>
      </c>
      <c r="AF3020" s="109">
        <f t="shared" si="9217"/>
        <v>481.61925000000065</v>
      </c>
      <c r="AG3020" s="109">
        <v>0</v>
      </c>
      <c r="AH3020" s="109">
        <f t="shared" si="9218"/>
        <v>4232.6847500000003</v>
      </c>
      <c r="AI3020" s="110">
        <f t="shared" si="9219"/>
        <v>0.89455311730756859</v>
      </c>
      <c r="AK3020"/>
    </row>
    <row r="3021" spans="1:37" ht="15.75" hidden="1" thickBot="1" x14ac:dyDescent="0.3">
      <c r="A3021" s="96" t="s">
        <v>4183</v>
      </c>
      <c r="B3021" s="97">
        <v>2016</v>
      </c>
      <c r="C3021" s="97">
        <v>12</v>
      </c>
      <c r="D3021" s="98" t="s">
        <v>2960</v>
      </c>
      <c r="E3021" s="99">
        <v>42711</v>
      </c>
      <c r="F3021" s="99">
        <v>42735</v>
      </c>
      <c r="G3021" s="100">
        <f t="shared" ref="G3021:G3024" ca="1" si="9243">IF($N$1&gt;F3021,0,(F3021-$N$1))</f>
        <v>0</v>
      </c>
      <c r="H3021" s="96" t="s">
        <v>54</v>
      </c>
      <c r="I3021" s="96" t="s">
        <v>115</v>
      </c>
      <c r="J3021" s="96" t="s">
        <v>4182</v>
      </c>
      <c r="K3021" s="101" t="str">
        <f t="shared" ref="K3021:K3024" ca="1" si="9244">IF(F3021=0,$L$3,(IF(G3021=0,$L$1,$L$2)))</f>
        <v>Completed</v>
      </c>
      <c r="L3021" s="97" t="s">
        <v>77</v>
      </c>
      <c r="M3021" s="97" t="s">
        <v>58</v>
      </c>
      <c r="N3021" s="97" t="s">
        <v>78</v>
      </c>
      <c r="O3021" s="97" t="s">
        <v>60</v>
      </c>
      <c r="P3021" s="97" t="s">
        <v>79</v>
      </c>
      <c r="Q3021" s="97" t="s">
        <v>79</v>
      </c>
      <c r="R3021" s="102">
        <v>1.25</v>
      </c>
      <c r="S3021" s="102">
        <v>4.25</v>
      </c>
      <c r="T3021" s="103">
        <v>500000</v>
      </c>
      <c r="U3021" s="103">
        <v>368275</v>
      </c>
      <c r="V3021" s="101">
        <f t="shared" ref="V3021:V3024" si="9245">IF(U3021&gt;T3021,0,T3021-U3021)</f>
        <v>131725</v>
      </c>
      <c r="W3021" s="101">
        <f t="shared" ref="W3021:W3024" si="9246">IF(U3021&gt;T3021,T3021,U3021)</f>
        <v>368275</v>
      </c>
      <c r="X3021" s="103"/>
      <c r="Y3021" s="104">
        <f t="shared" ref="Y3021:Y3024" si="9247">X3021/U3021</f>
        <v>0</v>
      </c>
      <c r="Z3021" s="105" t="e">
        <f t="shared" ref="Z3021:Z3024" si="9248">AE3021/X3021</f>
        <v>#DIV/0!</v>
      </c>
      <c r="AA3021" s="106">
        <f t="shared" ref="AA3021:AA3024" si="9249">IF(O3021="cpv",(T3021*R3021),(T3021/1000*R3021))</f>
        <v>625</v>
      </c>
      <c r="AB3021" s="107">
        <f t="shared" ref="AB3021:AB3024" si="9250">IF(O3021="cpv",(IF(V3021&gt;0,U3021*R3021,AA3021)),(IF(V3021&gt;0,U3021/1000*R3021,AA3021)))</f>
        <v>460.34375</v>
      </c>
      <c r="AC3021" s="106">
        <f t="shared" ref="AC3021:AC3024" si="9251">AB3021-AA3021</f>
        <v>-164.65625</v>
      </c>
      <c r="AD3021" s="108">
        <f t="shared" ref="AD3021:AD3024" si="9252">IF(O3021="cpv",(T3021*S3021),(T3021/1000*S3021))</f>
        <v>2125</v>
      </c>
      <c r="AE3021" s="298">
        <f>IF((SUMIF($J$7:$J$1048576,J3021,$U$7:$U$1048576))&gt;(SUMIF($J$7:$J$1048576,J3021,$T$7:$T$1048576)),AD3021,(IF(O3021="cpv",(U3021*S3021),(U3021*S3021/1000))))</f>
        <v>1565.16875</v>
      </c>
      <c r="AF3021" s="109">
        <f t="shared" ref="AF3021:AF3024" si="9253">AE3021-AD3021</f>
        <v>-559.83124999999995</v>
      </c>
      <c r="AG3021" s="109">
        <v>0</v>
      </c>
      <c r="AH3021" s="109">
        <f t="shared" ref="AH3021:AH3024" si="9254">AE3021-AB3021-AG3021</f>
        <v>1104.825</v>
      </c>
      <c r="AI3021" s="110">
        <f t="shared" ref="AI3021:AI3024" si="9255">AH3021/AE3021</f>
        <v>0.70588235294117652</v>
      </c>
      <c r="AK3021"/>
    </row>
    <row r="3022" spans="1:37" ht="15.75" hidden="1" thickBot="1" x14ac:dyDescent="0.3">
      <c r="A3022" s="96" t="s">
        <v>4184</v>
      </c>
      <c r="B3022" s="97">
        <v>2016</v>
      </c>
      <c r="C3022" s="97">
        <v>12</v>
      </c>
      <c r="D3022" s="98" t="s">
        <v>2960</v>
      </c>
      <c r="E3022" s="99">
        <v>42711</v>
      </c>
      <c r="F3022" s="99">
        <v>42735</v>
      </c>
      <c r="G3022" s="100">
        <f t="shared" ca="1" si="9243"/>
        <v>0</v>
      </c>
      <c r="H3022" s="96" t="s">
        <v>54</v>
      </c>
      <c r="I3022" s="96" t="s">
        <v>115</v>
      </c>
      <c r="J3022" s="96" t="s">
        <v>4182</v>
      </c>
      <c r="K3022" s="101" t="str">
        <f t="shared" ca="1" si="9244"/>
        <v>Completed</v>
      </c>
      <c r="L3022" s="97" t="s">
        <v>1773</v>
      </c>
      <c r="M3022" s="97" t="s">
        <v>58</v>
      </c>
      <c r="N3022" s="97" t="s">
        <v>78</v>
      </c>
      <c r="O3022" s="97" t="s">
        <v>60</v>
      </c>
      <c r="P3022" s="97" t="s">
        <v>79</v>
      </c>
      <c r="Q3022" s="97" t="s">
        <v>79</v>
      </c>
      <c r="R3022" s="102">
        <v>2.5</v>
      </c>
      <c r="S3022" s="102">
        <v>4.25</v>
      </c>
      <c r="T3022" s="103">
        <v>300000</v>
      </c>
      <c r="U3022" s="103">
        <v>297994</v>
      </c>
      <c r="V3022" s="101">
        <f t="shared" si="9245"/>
        <v>2006</v>
      </c>
      <c r="W3022" s="101">
        <f t="shared" si="9246"/>
        <v>297994</v>
      </c>
      <c r="X3022" s="103">
        <v>1939</v>
      </c>
      <c r="Y3022" s="104">
        <f t="shared" si="9247"/>
        <v>6.5068424196460329E-3</v>
      </c>
      <c r="Z3022" s="105">
        <f t="shared" si="9248"/>
        <v>0.65315858690046413</v>
      </c>
      <c r="AA3022" s="106">
        <f t="shared" si="9249"/>
        <v>750</v>
      </c>
      <c r="AB3022" s="107">
        <f t="shared" si="9250"/>
        <v>744.98500000000013</v>
      </c>
      <c r="AC3022" s="106">
        <f t="shared" si="9251"/>
        <v>-5.0149999999998727</v>
      </c>
      <c r="AD3022" s="108">
        <f t="shared" si="9252"/>
        <v>1275</v>
      </c>
      <c r="AE3022" s="298">
        <f>IF((SUMIF($J$7:$J$1048576,J3022,$U$7:$U$1048576))&gt;(SUMIF($J$7:$J$1048576,J3022,$T$7:$T$1048576)),AD3022,(IF(O3022="cpv",(U3022*S3022),(U3022*S3022/1000))))</f>
        <v>1266.4745</v>
      </c>
      <c r="AF3022" s="109">
        <f t="shared" si="9253"/>
        <v>-8.5254999999999654</v>
      </c>
      <c r="AG3022" s="109">
        <v>0</v>
      </c>
      <c r="AH3022" s="109">
        <f t="shared" si="9254"/>
        <v>521.48949999999991</v>
      </c>
      <c r="AI3022" s="110">
        <f t="shared" si="9255"/>
        <v>0.41176470588235287</v>
      </c>
      <c r="AK3022"/>
    </row>
    <row r="3023" spans="1:37" ht="15.75" hidden="1" thickBot="1" x14ac:dyDescent="0.3">
      <c r="A3023" s="96" t="s">
        <v>4185</v>
      </c>
      <c r="B3023" s="97">
        <v>2016</v>
      </c>
      <c r="C3023" s="97">
        <v>12</v>
      </c>
      <c r="D3023" s="98" t="s">
        <v>2960</v>
      </c>
      <c r="E3023" s="99">
        <v>42711</v>
      </c>
      <c r="F3023" s="99">
        <v>42735</v>
      </c>
      <c r="G3023" s="100">
        <f t="shared" ca="1" si="9243"/>
        <v>0</v>
      </c>
      <c r="H3023" s="96" t="s">
        <v>54</v>
      </c>
      <c r="I3023" s="96" t="s">
        <v>115</v>
      </c>
      <c r="J3023" s="96" t="s">
        <v>4182</v>
      </c>
      <c r="K3023" s="101" t="str">
        <f t="shared" ca="1" si="9244"/>
        <v>Completed</v>
      </c>
      <c r="L3023" s="97" t="s">
        <v>64</v>
      </c>
      <c r="M3023" s="97" t="s">
        <v>58</v>
      </c>
      <c r="N3023" s="97" t="s">
        <v>78</v>
      </c>
      <c r="O3023" s="97" t="s">
        <v>60</v>
      </c>
      <c r="P3023" s="97" t="s">
        <v>79</v>
      </c>
      <c r="Q3023" s="97" t="s">
        <v>79</v>
      </c>
      <c r="R3023" s="102">
        <v>2.5</v>
      </c>
      <c r="S3023" s="102">
        <v>4.25</v>
      </c>
      <c r="T3023" s="103">
        <v>500000</v>
      </c>
      <c r="U3023" s="103">
        <v>370154</v>
      </c>
      <c r="V3023" s="101">
        <f t="shared" si="9245"/>
        <v>129846</v>
      </c>
      <c r="W3023" s="101">
        <f t="shared" si="9246"/>
        <v>370154</v>
      </c>
      <c r="X3023" s="103">
        <v>2200</v>
      </c>
      <c r="Y3023" s="104">
        <f t="shared" si="9247"/>
        <v>5.9434721764454797E-3</v>
      </c>
      <c r="Z3023" s="105">
        <f t="shared" si="9248"/>
        <v>0.71507022727272729</v>
      </c>
      <c r="AA3023" s="106">
        <f t="shared" si="9249"/>
        <v>1250</v>
      </c>
      <c r="AB3023" s="107">
        <f t="shared" si="9250"/>
        <v>925.38499999999999</v>
      </c>
      <c r="AC3023" s="106">
        <f t="shared" si="9251"/>
        <v>-324.61500000000001</v>
      </c>
      <c r="AD3023" s="108">
        <f t="shared" si="9252"/>
        <v>2125</v>
      </c>
      <c r="AE3023" s="298">
        <f>IF((SUMIF($J$7:$J$1048576,J3023,$U$7:$U$1048576))&gt;(SUMIF($J$7:$J$1048576,J3023,$T$7:$T$1048576)),AD3023,(IF(O3023="cpv",(U3023*S3023),(U3023*S3023/1000))))</f>
        <v>1573.1545000000001</v>
      </c>
      <c r="AF3023" s="109">
        <f t="shared" si="9253"/>
        <v>-551.8454999999999</v>
      </c>
      <c r="AG3023" s="109">
        <v>0</v>
      </c>
      <c r="AH3023" s="109">
        <f t="shared" si="9254"/>
        <v>647.76950000000011</v>
      </c>
      <c r="AI3023" s="110">
        <f t="shared" si="9255"/>
        <v>0.41176470588235298</v>
      </c>
      <c r="AK3023"/>
    </row>
    <row r="3024" spans="1:37" ht="15.75" hidden="1" thickBot="1" x14ac:dyDescent="0.3">
      <c r="A3024" s="328" t="s">
        <v>4186</v>
      </c>
      <c r="B3024" s="324">
        <v>2016</v>
      </c>
      <c r="C3024" s="324">
        <v>12</v>
      </c>
      <c r="D3024" s="325" t="s">
        <v>2960</v>
      </c>
      <c r="E3024" s="326">
        <v>42711</v>
      </c>
      <c r="F3024" s="326">
        <v>42735</v>
      </c>
      <c r="G3024" s="327">
        <f t="shared" ca="1" si="9243"/>
        <v>0</v>
      </c>
      <c r="H3024" s="328" t="s">
        <v>54</v>
      </c>
      <c r="I3024" s="328" t="s">
        <v>115</v>
      </c>
      <c r="J3024" s="328" t="s">
        <v>4182</v>
      </c>
      <c r="K3024" s="329" t="str">
        <f t="shared" ca="1" si="9244"/>
        <v>Completed</v>
      </c>
      <c r="L3024" s="324" t="s">
        <v>57</v>
      </c>
      <c r="M3024" s="324" t="s">
        <v>58</v>
      </c>
      <c r="N3024" s="324" t="s">
        <v>78</v>
      </c>
      <c r="O3024" s="324" t="s">
        <v>60</v>
      </c>
      <c r="P3024" s="324" t="s">
        <v>79</v>
      </c>
      <c r="Q3024" s="324" t="s">
        <v>79</v>
      </c>
      <c r="R3024" s="330">
        <v>2.5</v>
      </c>
      <c r="S3024" s="330">
        <v>4.25</v>
      </c>
      <c r="T3024" s="331">
        <v>200000</v>
      </c>
      <c r="U3024" s="331">
        <v>203196</v>
      </c>
      <c r="V3024" s="329">
        <f t="shared" si="9245"/>
        <v>0</v>
      </c>
      <c r="W3024" s="329">
        <f t="shared" si="9246"/>
        <v>200000</v>
      </c>
      <c r="X3024" s="331">
        <v>2320</v>
      </c>
      <c r="Y3024" s="332">
        <f t="shared" si="9247"/>
        <v>1.1417547589519478E-2</v>
      </c>
      <c r="Z3024" s="333">
        <f t="shared" si="9248"/>
        <v>0.37223405172413793</v>
      </c>
      <c r="AA3024" s="334">
        <f t="shared" si="9249"/>
        <v>500</v>
      </c>
      <c r="AB3024" s="335">
        <f t="shared" si="9250"/>
        <v>500</v>
      </c>
      <c r="AC3024" s="334">
        <f t="shared" si="9251"/>
        <v>0</v>
      </c>
      <c r="AD3024" s="336">
        <f t="shared" si="9252"/>
        <v>850</v>
      </c>
      <c r="AE3024" s="337">
        <f>IF((SUMIF($J$7:$J$1048576,J3024,$U$7:$U$1048576))&gt;(SUMIF($J$7:$J$1048576,J3024,$T$7:$T$1048576)),AD3024,(IF(O3024="cpv",(U3024*S3024),(U3024*S3024/1000))))</f>
        <v>863.58299999999997</v>
      </c>
      <c r="AF3024" s="338">
        <f t="shared" si="9253"/>
        <v>13.58299999999997</v>
      </c>
      <c r="AG3024" s="338">
        <v>0</v>
      </c>
      <c r="AH3024" s="338">
        <f t="shared" si="9254"/>
        <v>363.58299999999997</v>
      </c>
      <c r="AI3024" s="339">
        <f t="shared" si="9255"/>
        <v>0.4210168565152394</v>
      </c>
      <c r="AK3024"/>
    </row>
    <row r="3025" spans="1:37" ht="15.75" hidden="1" thickBot="1" x14ac:dyDescent="0.3">
      <c r="A3025" s="145" t="s">
        <v>4187</v>
      </c>
      <c r="B3025" s="141">
        <v>2016</v>
      </c>
      <c r="C3025" s="141">
        <v>12</v>
      </c>
      <c r="D3025" s="142" t="s">
        <v>2960</v>
      </c>
      <c r="E3025" s="143">
        <v>42718</v>
      </c>
      <c r="F3025" s="143">
        <v>42727</v>
      </c>
      <c r="G3025" s="144">
        <f t="shared" ca="1" si="9207"/>
        <v>0</v>
      </c>
      <c r="H3025" s="145" t="s">
        <v>95</v>
      </c>
      <c r="I3025" s="145" t="s">
        <v>624</v>
      </c>
      <c r="J3025" s="145" t="s">
        <v>4188</v>
      </c>
      <c r="K3025" s="146" t="str">
        <f t="shared" ca="1" si="9208"/>
        <v>Completed</v>
      </c>
      <c r="L3025" s="141" t="s">
        <v>98</v>
      </c>
      <c r="M3025" s="141" t="s">
        <v>58</v>
      </c>
      <c r="N3025" s="141" t="s">
        <v>99</v>
      </c>
      <c r="O3025" s="141" t="s">
        <v>109</v>
      </c>
      <c r="P3025" s="141" t="s">
        <v>100</v>
      </c>
      <c r="Q3025" s="141" t="s">
        <v>101</v>
      </c>
      <c r="R3025" s="147">
        <v>0.4</v>
      </c>
      <c r="S3025" s="147">
        <v>0.65</v>
      </c>
      <c r="T3025" s="148">
        <v>30000</v>
      </c>
      <c r="U3025" s="148">
        <v>35000</v>
      </c>
      <c r="V3025" s="146">
        <f t="shared" si="9209"/>
        <v>0</v>
      </c>
      <c r="W3025" s="146">
        <f t="shared" si="9210"/>
        <v>30000</v>
      </c>
      <c r="X3025" s="148"/>
      <c r="Y3025" s="149">
        <f t="shared" si="9211"/>
        <v>0</v>
      </c>
      <c r="Z3025" s="150" t="e">
        <f t="shared" si="9212"/>
        <v>#DIV/0!</v>
      </c>
      <c r="AA3025" s="151">
        <f t="shared" si="9213"/>
        <v>12000</v>
      </c>
      <c r="AB3025" s="152">
        <f t="shared" si="9214"/>
        <v>12000</v>
      </c>
      <c r="AC3025" s="151">
        <f t="shared" si="9215"/>
        <v>0</v>
      </c>
      <c r="AD3025" s="153">
        <f t="shared" si="9216"/>
        <v>19500</v>
      </c>
      <c r="AE3025" s="295">
        <f>IF((SUMIF($J$7:$J$1048576,J3025,$U$7:$U$1048576))&gt;(SUMIF($J$7:$J$1048576,J3025,$T$7:$T$1048576)),AD3025,(IF(O3025="cpv",(U3025*S3025),(U3025*S3025/1000))))</f>
        <v>19500</v>
      </c>
      <c r="AF3025" s="154">
        <f t="shared" si="9217"/>
        <v>0</v>
      </c>
      <c r="AG3025" s="154">
        <v>0</v>
      </c>
      <c r="AH3025" s="154">
        <f t="shared" si="9218"/>
        <v>7500</v>
      </c>
      <c r="AI3025" s="155">
        <f t="shared" si="9219"/>
        <v>0.38461538461538464</v>
      </c>
      <c r="AK3025"/>
    </row>
    <row r="3026" spans="1:37" ht="15.75" hidden="1" thickBot="1" x14ac:dyDescent="0.3">
      <c r="A3026" s="96" t="s">
        <v>4189</v>
      </c>
      <c r="B3026" s="97">
        <v>2016</v>
      </c>
      <c r="C3026" s="97">
        <v>12</v>
      </c>
      <c r="D3026" s="98" t="s">
        <v>2960</v>
      </c>
      <c r="E3026" s="99">
        <v>42718</v>
      </c>
      <c r="F3026" s="99">
        <v>42735</v>
      </c>
      <c r="G3026" s="100">
        <f t="shared" ca="1" si="9207"/>
        <v>0</v>
      </c>
      <c r="H3026" s="96" t="s">
        <v>54</v>
      </c>
      <c r="I3026" s="96" t="s">
        <v>129</v>
      </c>
      <c r="J3026" s="96" t="s">
        <v>4190</v>
      </c>
      <c r="K3026" s="101" t="str">
        <f t="shared" ca="1" si="9208"/>
        <v>Completed</v>
      </c>
      <c r="L3026" s="97" t="s">
        <v>57</v>
      </c>
      <c r="M3026" s="97" t="s">
        <v>58</v>
      </c>
      <c r="N3026" s="97" t="s">
        <v>59</v>
      </c>
      <c r="O3026" s="97" t="s">
        <v>60</v>
      </c>
      <c r="P3026" s="97" t="s">
        <v>61</v>
      </c>
      <c r="Q3026" s="97" t="s">
        <v>62</v>
      </c>
      <c r="R3026" s="102">
        <v>0.5</v>
      </c>
      <c r="S3026" s="102">
        <v>1.2</v>
      </c>
      <c r="T3026" s="103">
        <v>2000000</v>
      </c>
      <c r="U3026" s="715">
        <v>2300000</v>
      </c>
      <c r="V3026" s="101">
        <f t="shared" si="9209"/>
        <v>0</v>
      </c>
      <c r="W3026" s="101">
        <f t="shared" si="9210"/>
        <v>2000000</v>
      </c>
      <c r="X3026" s="103">
        <v>148</v>
      </c>
      <c r="Y3026" s="104">
        <f t="shared" si="9211"/>
        <v>6.4347826086956516E-5</v>
      </c>
      <c r="Z3026" s="105">
        <f t="shared" si="9212"/>
        <v>14.743243243243244</v>
      </c>
      <c r="AA3026" s="106">
        <f t="shared" si="9213"/>
        <v>1000</v>
      </c>
      <c r="AB3026" s="107">
        <f t="shared" si="9214"/>
        <v>1000</v>
      </c>
      <c r="AC3026" s="106">
        <f t="shared" si="9215"/>
        <v>0</v>
      </c>
      <c r="AD3026" s="108">
        <f t="shared" si="9216"/>
        <v>2400</v>
      </c>
      <c r="AE3026" s="298">
        <v>2182</v>
      </c>
      <c r="AF3026" s="109">
        <f t="shared" si="9217"/>
        <v>-218</v>
      </c>
      <c r="AG3026" s="109">
        <v>0</v>
      </c>
      <c r="AH3026" s="109">
        <f t="shared" si="9218"/>
        <v>1182</v>
      </c>
      <c r="AI3026" s="110">
        <f t="shared" si="9219"/>
        <v>0.54170485792850598</v>
      </c>
      <c r="AK3026"/>
    </row>
    <row r="3027" spans="1:37" ht="15.75" hidden="1" thickBot="1" x14ac:dyDescent="0.3">
      <c r="A3027" s="96" t="s">
        <v>4191</v>
      </c>
      <c r="B3027" s="97">
        <v>2016</v>
      </c>
      <c r="C3027" s="97">
        <v>12</v>
      </c>
      <c r="D3027" s="98" t="s">
        <v>2960</v>
      </c>
      <c r="E3027" s="99">
        <v>42718</v>
      </c>
      <c r="F3027" s="99">
        <v>42735</v>
      </c>
      <c r="G3027" s="100">
        <f t="shared" ref="G3027:G3028" ca="1" si="9256">IF($N$1&gt;F3027,0,(F3027-$N$1))</f>
        <v>0</v>
      </c>
      <c r="H3027" s="96" t="s">
        <v>54</v>
      </c>
      <c r="I3027" s="96" t="s">
        <v>129</v>
      </c>
      <c r="J3027" s="96" t="s">
        <v>4190</v>
      </c>
      <c r="K3027" s="101" t="str">
        <f t="shared" ref="K3027:K3028" ca="1" si="9257">IF(F3027=0,$L$3,(IF(G3027=0,$L$1,$L$2)))</f>
        <v>Completed</v>
      </c>
      <c r="L3027" s="97" t="s">
        <v>64</v>
      </c>
      <c r="M3027" s="97" t="s">
        <v>58</v>
      </c>
      <c r="N3027" s="97" t="s">
        <v>59</v>
      </c>
      <c r="O3027" s="97" t="s">
        <v>60</v>
      </c>
      <c r="P3027" s="97" t="s">
        <v>61</v>
      </c>
      <c r="Q3027" s="97" t="s">
        <v>62</v>
      </c>
      <c r="R3027" s="102">
        <v>0.2</v>
      </c>
      <c r="S3027" s="102">
        <v>1.2</v>
      </c>
      <c r="T3027" s="103">
        <v>2000000</v>
      </c>
      <c r="U3027" s="103">
        <v>2000027</v>
      </c>
      <c r="V3027" s="101">
        <f t="shared" ref="V3027:V3028" si="9258">IF(U3027&gt;T3027,0,T3027-U3027)</f>
        <v>0</v>
      </c>
      <c r="W3027" s="101">
        <f t="shared" ref="W3027:W3028" si="9259">IF(U3027&gt;T3027,T3027,U3027)</f>
        <v>2000000</v>
      </c>
      <c r="X3027" s="103">
        <v>196</v>
      </c>
      <c r="Y3027" s="104">
        <f t="shared" ref="Y3027:Y3028" si="9260">X3027/U3027</f>
        <v>9.7998677017860263E-5</v>
      </c>
      <c r="Z3027" s="105">
        <f t="shared" ref="Z3027:Z3028" si="9261">AE3027/X3027</f>
        <v>10.204081632653061</v>
      </c>
      <c r="AA3027" s="106">
        <f t="shared" ref="AA3027:AA3028" si="9262">IF(O3027="cpv",(T3027*R3027),(T3027/1000*R3027))</f>
        <v>400</v>
      </c>
      <c r="AB3027" s="107">
        <f t="shared" ref="AB3027:AB3028" si="9263">IF(O3027="cpv",(IF(V3027&gt;0,U3027*R3027,AA3027)),(IF(V3027&gt;0,U3027/1000*R3027,AA3027)))</f>
        <v>400</v>
      </c>
      <c r="AC3027" s="106">
        <f t="shared" ref="AC3027:AC3028" si="9264">AB3027-AA3027</f>
        <v>0</v>
      </c>
      <c r="AD3027" s="108">
        <f t="shared" ref="AD3027:AD3028" si="9265">IF(O3027="cpv",(T3027*S3027),(T3027/1000*S3027))</f>
        <v>2400</v>
      </c>
      <c r="AE3027" s="298">
        <v>2000</v>
      </c>
      <c r="AF3027" s="109">
        <f t="shared" ref="AF3027:AF3028" si="9266">AE3027-AD3027</f>
        <v>-400</v>
      </c>
      <c r="AG3027" s="109">
        <v>0</v>
      </c>
      <c r="AH3027" s="109">
        <f t="shared" ref="AH3027:AH3028" si="9267">AE3027-AB3027-AG3027</f>
        <v>1600</v>
      </c>
      <c r="AI3027" s="110">
        <f t="shared" ref="AI3027:AI3028" si="9268">AH3027/AE3027</f>
        <v>0.8</v>
      </c>
      <c r="AK3027"/>
    </row>
    <row r="3028" spans="1:37" ht="15.75" hidden="1" thickBot="1" x14ac:dyDescent="0.3">
      <c r="A3028" s="328" t="s">
        <v>4192</v>
      </c>
      <c r="B3028" s="324">
        <v>2016</v>
      </c>
      <c r="C3028" s="324">
        <v>12</v>
      </c>
      <c r="D3028" s="325" t="s">
        <v>2960</v>
      </c>
      <c r="E3028" s="326">
        <v>42718</v>
      </c>
      <c r="F3028" s="326">
        <v>42735</v>
      </c>
      <c r="G3028" s="327">
        <f t="shared" ca="1" si="9256"/>
        <v>0</v>
      </c>
      <c r="H3028" s="328" t="s">
        <v>54</v>
      </c>
      <c r="I3028" s="328" t="s">
        <v>129</v>
      </c>
      <c r="J3028" s="328" t="s">
        <v>4190</v>
      </c>
      <c r="K3028" s="329" t="str">
        <f t="shared" ca="1" si="9257"/>
        <v>Completed</v>
      </c>
      <c r="L3028" s="324" t="s">
        <v>1773</v>
      </c>
      <c r="M3028" s="324" t="s">
        <v>58</v>
      </c>
      <c r="N3028" s="324" t="s">
        <v>59</v>
      </c>
      <c r="O3028" s="324" t="s">
        <v>60</v>
      </c>
      <c r="P3028" s="324" t="s">
        <v>61</v>
      </c>
      <c r="Q3028" s="324" t="s">
        <v>62</v>
      </c>
      <c r="R3028" s="330">
        <v>0.35</v>
      </c>
      <c r="S3028" s="330">
        <v>1.2</v>
      </c>
      <c r="T3028" s="331">
        <v>1500000</v>
      </c>
      <c r="U3028" s="331">
        <v>1500339</v>
      </c>
      <c r="V3028" s="329">
        <f t="shared" si="9258"/>
        <v>0</v>
      </c>
      <c r="W3028" s="329">
        <f t="shared" si="9259"/>
        <v>1500000</v>
      </c>
      <c r="X3028" s="331">
        <v>3123</v>
      </c>
      <c r="Y3028" s="332">
        <f t="shared" si="9260"/>
        <v>2.0815295743162043E-3</v>
      </c>
      <c r="Z3028" s="333">
        <f t="shared" si="9261"/>
        <v>0.57636887608069165</v>
      </c>
      <c r="AA3028" s="334">
        <f t="shared" si="9262"/>
        <v>525</v>
      </c>
      <c r="AB3028" s="335">
        <f t="shared" si="9263"/>
        <v>525</v>
      </c>
      <c r="AC3028" s="334">
        <f t="shared" si="9264"/>
        <v>0</v>
      </c>
      <c r="AD3028" s="336">
        <f t="shared" si="9265"/>
        <v>1800</v>
      </c>
      <c r="AE3028" s="337">
        <f>IF((SUMIF($J$7:$J$1048576,J3028,$U$7:$U$1048576))&gt;(SUMIF($J$7:$J$1048576,J3028,$T$7:$T$1048576)),AD3028,(IF(O3028="cpv",(U3028*S3028),(U3028*S3028/1000))))</f>
        <v>1800</v>
      </c>
      <c r="AF3028" s="338">
        <f t="shared" si="9266"/>
        <v>0</v>
      </c>
      <c r="AG3028" s="338">
        <v>0</v>
      </c>
      <c r="AH3028" s="338">
        <f t="shared" si="9267"/>
        <v>1275</v>
      </c>
      <c r="AI3028" s="339">
        <f t="shared" si="9268"/>
        <v>0.70833333333333337</v>
      </c>
      <c r="AK3028"/>
    </row>
    <row r="3029" spans="1:37" ht="15.75" hidden="1" thickBot="1" x14ac:dyDescent="0.3">
      <c r="A3029" s="115" t="s">
        <v>4194</v>
      </c>
      <c r="B3029" s="111">
        <v>2016</v>
      </c>
      <c r="C3029" s="111">
        <v>12</v>
      </c>
      <c r="D3029" s="112" t="s">
        <v>2960</v>
      </c>
      <c r="E3029" s="113">
        <v>42718</v>
      </c>
      <c r="F3029" s="113">
        <v>42727</v>
      </c>
      <c r="G3029" s="114">
        <f t="shared" ref="G3029:G3031" ca="1" si="9269">IF($N$1&gt;F3029,0,(F3029-$N$1))</f>
        <v>0</v>
      </c>
      <c r="H3029" s="115" t="s">
        <v>54</v>
      </c>
      <c r="I3029" s="115" t="s">
        <v>129</v>
      </c>
      <c r="J3029" s="115" t="s">
        <v>4193</v>
      </c>
      <c r="K3029" s="116" t="str">
        <f t="shared" ref="K3029:K3031" ca="1" si="9270">IF(F3029=0,$L$3,(IF(G3029=0,$L$1,$L$2)))</f>
        <v>Completed</v>
      </c>
      <c r="L3029" s="111" t="s">
        <v>2592</v>
      </c>
      <c r="M3029" s="111" t="s">
        <v>58</v>
      </c>
      <c r="N3029" s="111" t="s">
        <v>108</v>
      </c>
      <c r="O3029" s="111" t="s">
        <v>109</v>
      </c>
      <c r="P3029" s="111" t="s">
        <v>100</v>
      </c>
      <c r="Q3029" s="111" t="s">
        <v>101</v>
      </c>
      <c r="R3029" s="117">
        <v>0.01</v>
      </c>
      <c r="S3029" s="117">
        <v>3.3000000000000002E-2</v>
      </c>
      <c r="T3029" s="118">
        <v>75000</v>
      </c>
      <c r="U3029" s="118">
        <v>78088</v>
      </c>
      <c r="V3029" s="116">
        <f t="shared" ref="V3029:V3031" si="9271">IF(U3029&gt;T3029,0,T3029-U3029)</f>
        <v>0</v>
      </c>
      <c r="W3029" s="116">
        <f t="shared" ref="W3029:W3031" si="9272">IF(U3029&gt;T3029,T3029,U3029)</f>
        <v>75000</v>
      </c>
      <c r="X3029" s="118">
        <v>4939</v>
      </c>
      <c r="Y3029" s="119">
        <f t="shared" ref="Y3029:Y3031" si="9273">X3029/U3029</f>
        <v>6.3249154799713145E-2</v>
      </c>
      <c r="Z3029" s="120">
        <f t="shared" ref="Z3029:Z3031" si="9274">AE3029/X3029</f>
        <v>0.45555780522372952</v>
      </c>
      <c r="AA3029" s="121">
        <f t="shared" ref="AA3029:AA3031" si="9275">IF(O3029="cpv",(T3029*R3029),(T3029/1000*R3029))</f>
        <v>750</v>
      </c>
      <c r="AB3029" s="122">
        <f t="shared" ref="AB3029:AB3031" si="9276">IF(O3029="cpv",(IF(V3029&gt;0,U3029*R3029,AA3029)),(IF(V3029&gt;0,U3029/1000*R3029,AA3029)))</f>
        <v>750</v>
      </c>
      <c r="AC3029" s="121">
        <f t="shared" ref="AC3029:AC3031" si="9277">AB3029-AA3029</f>
        <v>0</v>
      </c>
      <c r="AD3029" s="123">
        <f t="shared" ref="AD3029:AD3031" si="9278">IF(O3029="cpv",(T3029*S3029),(T3029/1000*S3029))</f>
        <v>2475</v>
      </c>
      <c r="AE3029" s="293">
        <v>2250</v>
      </c>
      <c r="AF3029" s="124">
        <f t="shared" ref="AF3029:AF3031" si="9279">AE3029-AD3029</f>
        <v>-225</v>
      </c>
      <c r="AG3029" s="124">
        <v>0</v>
      </c>
      <c r="AH3029" s="124">
        <f t="shared" ref="AH3029:AH3031" si="9280">AE3029-AB3029-AG3029</f>
        <v>1500</v>
      </c>
      <c r="AI3029" s="125">
        <f t="shared" ref="AI3029:AI3031" si="9281">AH3029/AE3029</f>
        <v>0.66666666666666663</v>
      </c>
      <c r="AK3029"/>
    </row>
    <row r="3030" spans="1:37" ht="15.75" hidden="1" thickBot="1" x14ac:dyDescent="0.3">
      <c r="A3030" s="96" t="s">
        <v>4423</v>
      </c>
      <c r="B3030" s="97">
        <v>2016</v>
      </c>
      <c r="C3030" s="97">
        <v>12</v>
      </c>
      <c r="D3030" s="98" t="s">
        <v>2960</v>
      </c>
      <c r="E3030" s="99">
        <v>42718</v>
      </c>
      <c r="F3030" s="99">
        <v>42727</v>
      </c>
      <c r="G3030" s="100">
        <f ca="1">IF($N$1&gt;F3030,0,(F3030-$N$1))</f>
        <v>0</v>
      </c>
      <c r="H3030" s="96" t="s">
        <v>54</v>
      </c>
      <c r="I3030" s="96" t="s">
        <v>129</v>
      </c>
      <c r="J3030" s="96" t="s">
        <v>4193</v>
      </c>
      <c r="K3030" s="101" t="str">
        <f ca="1">IF(F3030=0,$L$3,(IF(G3030=0,$L$1,$L$2)))</f>
        <v>Completed</v>
      </c>
      <c r="L3030" s="97" t="s">
        <v>77</v>
      </c>
      <c r="M3030" s="97" t="s">
        <v>58</v>
      </c>
      <c r="N3030" s="97" t="s">
        <v>108</v>
      </c>
      <c r="O3030" s="97" t="s">
        <v>109</v>
      </c>
      <c r="P3030" s="97" t="s">
        <v>100</v>
      </c>
      <c r="Q3030" s="97" t="s">
        <v>101</v>
      </c>
      <c r="R3030" s="102">
        <v>1.4999999999999999E-2</v>
      </c>
      <c r="S3030" s="102">
        <v>3.3000000000000002E-2</v>
      </c>
      <c r="T3030" s="103">
        <v>100000</v>
      </c>
      <c r="U3030" s="103">
        <v>105692</v>
      </c>
      <c r="V3030" s="101">
        <f>IF(U3030&gt;T3030,0,T3030-U3030)</f>
        <v>0</v>
      </c>
      <c r="W3030" s="101">
        <f>IF(U3030&gt;T3030,T3030,U3030)</f>
        <v>100000</v>
      </c>
      <c r="X3030" s="103"/>
      <c r="Y3030" s="104">
        <f>X3030/U3030</f>
        <v>0</v>
      </c>
      <c r="Z3030" s="105" t="e">
        <f>AE3030/X3030</f>
        <v>#DIV/0!</v>
      </c>
      <c r="AA3030" s="106">
        <f>IF(O3030="cpv",(T3030*R3030),(T3030/1000*R3030))</f>
        <v>1500</v>
      </c>
      <c r="AB3030" s="107">
        <f>IF(O3030="cpv",(IF(V3030&gt;0,U3030*R3030,AA3030)),(IF(V3030&gt;0,U3030/1000*R3030,AA3030)))</f>
        <v>1500</v>
      </c>
      <c r="AC3030" s="106">
        <f>AB3030-AA3030</f>
        <v>0</v>
      </c>
      <c r="AD3030" s="108">
        <f>IF(O3030="cpv",(T3030*S3030),(T3030/1000*S3030))</f>
        <v>3300</v>
      </c>
      <c r="AE3030" s="298">
        <v>3000</v>
      </c>
      <c r="AF3030" s="109">
        <f>AE3030-AD3030</f>
        <v>-300</v>
      </c>
      <c r="AG3030" s="109">
        <v>0</v>
      </c>
      <c r="AH3030" s="109">
        <f>AE3030-AB3030-AG3030</f>
        <v>1500</v>
      </c>
      <c r="AI3030" s="110">
        <f>AH3030/AE3030</f>
        <v>0.5</v>
      </c>
      <c r="AK3030"/>
    </row>
    <row r="3031" spans="1:37" ht="15.75" hidden="1" thickBot="1" x14ac:dyDescent="0.3">
      <c r="A3031" s="156" t="s">
        <v>4195</v>
      </c>
      <c r="B3031" s="157">
        <v>2016</v>
      </c>
      <c r="C3031" s="157">
        <v>12</v>
      </c>
      <c r="D3031" s="342" t="s">
        <v>2960</v>
      </c>
      <c r="E3031" s="159">
        <v>42718</v>
      </c>
      <c r="F3031" s="159">
        <v>42727</v>
      </c>
      <c r="G3031" s="343">
        <f t="shared" ca="1" si="9269"/>
        <v>0</v>
      </c>
      <c r="H3031" s="156" t="s">
        <v>54</v>
      </c>
      <c r="I3031" s="156" t="s">
        <v>129</v>
      </c>
      <c r="J3031" s="156" t="s">
        <v>4193</v>
      </c>
      <c r="K3031" s="344" t="str">
        <f t="shared" ca="1" si="9270"/>
        <v>Completed</v>
      </c>
      <c r="L3031" s="157" t="s">
        <v>92</v>
      </c>
      <c r="M3031" s="157" t="s">
        <v>58</v>
      </c>
      <c r="N3031" s="157" t="s">
        <v>108</v>
      </c>
      <c r="O3031" s="157" t="s">
        <v>109</v>
      </c>
      <c r="P3031" s="157" t="s">
        <v>100</v>
      </c>
      <c r="Q3031" s="157" t="s">
        <v>101</v>
      </c>
      <c r="R3031" s="158">
        <v>1.2E-2</v>
      </c>
      <c r="S3031" s="158">
        <v>3.3000000000000002E-2</v>
      </c>
      <c r="T3031" s="345">
        <v>75000</v>
      </c>
      <c r="U3031" s="345">
        <v>79822</v>
      </c>
      <c r="V3031" s="344">
        <f t="shared" si="9271"/>
        <v>0</v>
      </c>
      <c r="W3031" s="344">
        <f t="shared" si="9272"/>
        <v>75000</v>
      </c>
      <c r="X3031" s="345">
        <v>5172</v>
      </c>
      <c r="Y3031" s="346">
        <f t="shared" si="9273"/>
        <v>6.4794167021623106E-2</v>
      </c>
      <c r="Z3031" s="347">
        <f t="shared" si="9274"/>
        <v>0.43503480278422274</v>
      </c>
      <c r="AA3031" s="348">
        <f t="shared" si="9275"/>
        <v>900</v>
      </c>
      <c r="AB3031" s="349">
        <f t="shared" si="9276"/>
        <v>900</v>
      </c>
      <c r="AC3031" s="348">
        <f t="shared" si="9277"/>
        <v>0</v>
      </c>
      <c r="AD3031" s="350">
        <f t="shared" si="9278"/>
        <v>2475</v>
      </c>
      <c r="AE3031" s="351">
        <v>2250</v>
      </c>
      <c r="AF3031" s="352">
        <f t="shared" si="9279"/>
        <v>-225</v>
      </c>
      <c r="AG3031" s="352">
        <v>0</v>
      </c>
      <c r="AH3031" s="352">
        <f t="shared" si="9280"/>
        <v>1350</v>
      </c>
      <c r="AI3031" s="487">
        <f t="shared" si="9281"/>
        <v>0.6</v>
      </c>
      <c r="AK3031"/>
    </row>
    <row r="3032" spans="1:37" ht="15.75" hidden="1" thickBot="1" x14ac:dyDescent="0.3">
      <c r="A3032" s="96" t="s">
        <v>4196</v>
      </c>
      <c r="B3032" s="97">
        <v>2016</v>
      </c>
      <c r="C3032" s="97">
        <v>12</v>
      </c>
      <c r="D3032" s="98" t="s">
        <v>2960</v>
      </c>
      <c r="E3032" s="99">
        <v>42719</v>
      </c>
      <c r="F3032" s="99">
        <v>42735</v>
      </c>
      <c r="G3032" s="100">
        <f t="shared" ca="1" si="9207"/>
        <v>0</v>
      </c>
      <c r="H3032" s="96" t="s">
        <v>74</v>
      </c>
      <c r="I3032" s="96" t="s">
        <v>825</v>
      </c>
      <c r="J3032" s="96" t="s">
        <v>4197</v>
      </c>
      <c r="K3032" s="101" t="str">
        <f t="shared" ca="1" si="9208"/>
        <v>Completed</v>
      </c>
      <c r="L3032" s="97" t="s">
        <v>82</v>
      </c>
      <c r="M3032" s="97" t="s">
        <v>58</v>
      </c>
      <c r="N3032" s="97" t="s">
        <v>78</v>
      </c>
      <c r="O3032" s="97" t="s">
        <v>60</v>
      </c>
      <c r="P3032" s="97" t="s">
        <v>79</v>
      </c>
      <c r="Q3032" s="97" t="s">
        <v>79</v>
      </c>
      <c r="R3032" s="102">
        <v>0.5</v>
      </c>
      <c r="S3032" s="102">
        <v>1.8</v>
      </c>
      <c r="T3032" s="103">
        <v>3000000</v>
      </c>
      <c r="U3032" s="103">
        <v>3000362</v>
      </c>
      <c r="V3032" s="101">
        <f t="shared" si="9209"/>
        <v>0</v>
      </c>
      <c r="W3032" s="101">
        <f t="shared" si="9210"/>
        <v>3000000</v>
      </c>
      <c r="X3032" s="103">
        <v>92633</v>
      </c>
      <c r="Y3032" s="104">
        <f t="shared" si="9211"/>
        <v>3.087394121109386E-2</v>
      </c>
      <c r="Z3032" s="105">
        <f t="shared" si="9212"/>
        <v>5.8294560253905198E-2</v>
      </c>
      <c r="AA3032" s="106">
        <f t="shared" si="9213"/>
        <v>1500</v>
      </c>
      <c r="AB3032" s="107">
        <f t="shared" si="9214"/>
        <v>1500</v>
      </c>
      <c r="AC3032" s="106">
        <f t="shared" si="9215"/>
        <v>0</v>
      </c>
      <c r="AD3032" s="108">
        <f t="shared" si="9216"/>
        <v>5400</v>
      </c>
      <c r="AE3032" s="298">
        <f t="shared" ref="AE3032:AE3040" si="9282">IF((SUMIF($J$7:$J$1048576,J3032,$U$7:$U$1048576))&gt;(SUMIF($J$7:$J$1048576,J3032,$T$7:$T$1048576)),AD3032,(IF(O3032="cpv",(U3032*S3032),(U3032*S3032/1000))))</f>
        <v>5400</v>
      </c>
      <c r="AF3032" s="109">
        <f t="shared" si="9217"/>
        <v>0</v>
      </c>
      <c r="AG3032" s="109">
        <v>0</v>
      </c>
      <c r="AH3032" s="109">
        <f t="shared" si="9218"/>
        <v>3900</v>
      </c>
      <c r="AI3032" s="110">
        <f t="shared" si="9219"/>
        <v>0.72222222222222221</v>
      </c>
      <c r="AK3032"/>
    </row>
    <row r="3033" spans="1:37" ht="15.75" hidden="1" thickBot="1" x14ac:dyDescent="0.3">
      <c r="A3033" s="96" t="s">
        <v>4198</v>
      </c>
      <c r="B3033" s="97">
        <v>2016</v>
      </c>
      <c r="C3033" s="97">
        <v>12</v>
      </c>
      <c r="D3033" s="98" t="s">
        <v>2960</v>
      </c>
      <c r="E3033" s="99">
        <v>42719</v>
      </c>
      <c r="F3033" s="99">
        <v>42735</v>
      </c>
      <c r="G3033" s="100">
        <f t="shared" ref="G3033:G3041" ca="1" si="9283">IF($N$1&gt;F3033,0,(F3033-$N$1))</f>
        <v>0</v>
      </c>
      <c r="H3033" s="96" t="s">
        <v>74</v>
      </c>
      <c r="I3033" s="96" t="s">
        <v>825</v>
      </c>
      <c r="J3033" s="96" t="s">
        <v>4197</v>
      </c>
      <c r="K3033" s="101" t="str">
        <f t="shared" ref="K3033:K3041" ca="1" si="9284">IF(F3033=0,$L$3,(IF(G3033=0,$L$1,$L$2)))</f>
        <v>Completed</v>
      </c>
      <c r="L3033" s="97" t="s">
        <v>57</v>
      </c>
      <c r="M3033" s="97" t="s">
        <v>58</v>
      </c>
      <c r="N3033" s="97" t="s">
        <v>173</v>
      </c>
      <c r="O3033" s="97" t="s">
        <v>60</v>
      </c>
      <c r="P3033" s="97" t="s">
        <v>61</v>
      </c>
      <c r="Q3033" s="97" t="s">
        <v>62</v>
      </c>
      <c r="R3033" s="102">
        <v>0.5</v>
      </c>
      <c r="S3033" s="102">
        <v>1.8</v>
      </c>
      <c r="T3033" s="103">
        <v>2000000</v>
      </c>
      <c r="U3033" s="103">
        <v>2000123</v>
      </c>
      <c r="V3033" s="101">
        <f t="shared" ref="V3033:V3041" si="9285">IF(U3033&gt;T3033,0,T3033-U3033)</f>
        <v>0</v>
      </c>
      <c r="W3033" s="101">
        <f t="shared" ref="W3033:W3041" si="9286">IF(U3033&gt;T3033,T3033,U3033)</f>
        <v>2000000</v>
      </c>
      <c r="X3033" s="103">
        <v>1506</v>
      </c>
      <c r="Y3033" s="104">
        <f t="shared" ref="Y3033:Y3041" si="9287">X3033/U3033</f>
        <v>7.5295369334785916E-4</v>
      </c>
      <c r="Z3033" s="105">
        <f t="shared" ref="Z3033:Z3041" si="9288">AE3033/X3033</f>
        <v>2.3904382470119523</v>
      </c>
      <c r="AA3033" s="106">
        <f t="shared" ref="AA3033:AA3041" si="9289">IF(O3033="cpv",(T3033*R3033),(T3033/1000*R3033))</f>
        <v>1000</v>
      </c>
      <c r="AB3033" s="107">
        <f t="shared" ref="AB3033:AB3039" si="9290">IF(O3033="cpv",(IF(V3033&gt;0,U3033*R3033,AA3033)),(IF(V3033&gt;0,U3033/1000*R3033,AA3033)))</f>
        <v>1000</v>
      </c>
      <c r="AC3033" s="106">
        <f t="shared" ref="AC3033:AC3041" si="9291">AB3033-AA3033</f>
        <v>0</v>
      </c>
      <c r="AD3033" s="108">
        <f t="shared" ref="AD3033:AD3041" si="9292">IF(O3033="cpv",(T3033*S3033),(T3033/1000*S3033))</f>
        <v>3600</v>
      </c>
      <c r="AE3033" s="298">
        <f t="shared" si="9282"/>
        <v>3600</v>
      </c>
      <c r="AF3033" s="109">
        <f t="shared" ref="AF3033:AF3041" si="9293">AE3033-AD3033</f>
        <v>0</v>
      </c>
      <c r="AG3033" s="109">
        <v>0</v>
      </c>
      <c r="AH3033" s="109">
        <f t="shared" ref="AH3033:AH3041" si="9294">AE3033-AB3033-AG3033</f>
        <v>2600</v>
      </c>
      <c r="AI3033" s="110">
        <f t="shared" ref="AI3033:AI3041" si="9295">AH3033/AE3033</f>
        <v>0.72222222222222221</v>
      </c>
      <c r="AK3033"/>
    </row>
    <row r="3034" spans="1:37" ht="15.75" hidden="1" thickBot="1" x14ac:dyDescent="0.3">
      <c r="A3034" s="96" t="s">
        <v>4199</v>
      </c>
      <c r="B3034" s="97">
        <v>2016</v>
      </c>
      <c r="C3034" s="97">
        <v>12</v>
      </c>
      <c r="D3034" s="98" t="s">
        <v>2960</v>
      </c>
      <c r="E3034" s="99">
        <v>42719</v>
      </c>
      <c r="F3034" s="99">
        <v>42735</v>
      </c>
      <c r="G3034" s="100">
        <f t="shared" ca="1" si="9283"/>
        <v>0</v>
      </c>
      <c r="H3034" s="96" t="s">
        <v>74</v>
      </c>
      <c r="I3034" s="96" t="s">
        <v>825</v>
      </c>
      <c r="J3034" s="96" t="s">
        <v>4197</v>
      </c>
      <c r="K3034" s="101" t="str">
        <f t="shared" ca="1" si="9284"/>
        <v>Completed</v>
      </c>
      <c r="L3034" s="97" t="s">
        <v>68</v>
      </c>
      <c r="M3034" s="97" t="s">
        <v>58</v>
      </c>
      <c r="N3034" s="97" t="s">
        <v>173</v>
      </c>
      <c r="O3034" s="97" t="s">
        <v>60</v>
      </c>
      <c r="P3034" s="97" t="s">
        <v>61</v>
      </c>
      <c r="Q3034" s="97" t="s">
        <v>62</v>
      </c>
      <c r="R3034" s="102">
        <v>1</v>
      </c>
      <c r="S3034" s="102">
        <v>1.8</v>
      </c>
      <c r="T3034" s="103">
        <v>2500000</v>
      </c>
      <c r="U3034" s="103">
        <v>2503746</v>
      </c>
      <c r="V3034" s="101">
        <f t="shared" si="9285"/>
        <v>0</v>
      </c>
      <c r="W3034" s="101">
        <f t="shared" si="9286"/>
        <v>2500000</v>
      </c>
      <c r="X3034" s="103"/>
      <c r="Y3034" s="104">
        <f t="shared" si="9287"/>
        <v>0</v>
      </c>
      <c r="Z3034" s="105" t="e">
        <f t="shared" si="9288"/>
        <v>#DIV/0!</v>
      </c>
      <c r="AA3034" s="106">
        <f t="shared" si="9289"/>
        <v>2500</v>
      </c>
      <c r="AB3034" s="107">
        <f t="shared" si="9290"/>
        <v>2500</v>
      </c>
      <c r="AC3034" s="106">
        <f t="shared" si="9291"/>
        <v>0</v>
      </c>
      <c r="AD3034" s="108">
        <f t="shared" si="9292"/>
        <v>4500</v>
      </c>
      <c r="AE3034" s="298">
        <f t="shared" si="9282"/>
        <v>4500</v>
      </c>
      <c r="AF3034" s="109">
        <f t="shared" si="9293"/>
        <v>0</v>
      </c>
      <c r="AG3034" s="109">
        <v>0</v>
      </c>
      <c r="AH3034" s="109">
        <f t="shared" si="9294"/>
        <v>2000</v>
      </c>
      <c r="AI3034" s="110">
        <f t="shared" si="9295"/>
        <v>0.44444444444444442</v>
      </c>
      <c r="AK3034"/>
    </row>
    <row r="3035" spans="1:37" ht="15.75" hidden="1" thickBot="1" x14ac:dyDescent="0.3">
      <c r="A3035" s="96" t="s">
        <v>4200</v>
      </c>
      <c r="B3035" s="97">
        <v>2016</v>
      </c>
      <c r="C3035" s="97">
        <v>12</v>
      </c>
      <c r="D3035" s="98" t="s">
        <v>2960</v>
      </c>
      <c r="E3035" s="99">
        <v>42719</v>
      </c>
      <c r="F3035" s="99">
        <v>42735</v>
      </c>
      <c r="G3035" s="100">
        <f t="shared" ca="1" si="9283"/>
        <v>0</v>
      </c>
      <c r="H3035" s="96" t="s">
        <v>74</v>
      </c>
      <c r="I3035" s="96" t="s">
        <v>825</v>
      </c>
      <c r="J3035" s="96" t="s">
        <v>4197</v>
      </c>
      <c r="K3035" s="101" t="str">
        <f t="shared" ca="1" si="9284"/>
        <v>Completed</v>
      </c>
      <c r="L3035" s="97" t="s">
        <v>64</v>
      </c>
      <c r="M3035" s="97" t="s">
        <v>58</v>
      </c>
      <c r="N3035" s="97" t="s">
        <v>173</v>
      </c>
      <c r="O3035" s="97" t="s">
        <v>60</v>
      </c>
      <c r="P3035" s="97" t="s">
        <v>61</v>
      </c>
      <c r="Q3035" s="97" t="s">
        <v>62</v>
      </c>
      <c r="R3035" s="102">
        <v>0.2</v>
      </c>
      <c r="S3035" s="102">
        <v>1.8</v>
      </c>
      <c r="T3035" s="103">
        <v>3000000</v>
      </c>
      <c r="U3035" s="103">
        <v>3000050</v>
      </c>
      <c r="V3035" s="101">
        <f t="shared" si="9285"/>
        <v>0</v>
      </c>
      <c r="W3035" s="101">
        <f t="shared" si="9286"/>
        <v>3000000</v>
      </c>
      <c r="X3035" s="103">
        <v>1586</v>
      </c>
      <c r="Y3035" s="104">
        <f t="shared" si="9287"/>
        <v>5.2865785570240496E-4</v>
      </c>
      <c r="Z3035" s="105">
        <f t="shared" si="9288"/>
        <v>3.4047919293820934</v>
      </c>
      <c r="AA3035" s="106">
        <f t="shared" si="9289"/>
        <v>600</v>
      </c>
      <c r="AB3035" s="107">
        <f t="shared" si="9290"/>
        <v>600</v>
      </c>
      <c r="AC3035" s="106">
        <f t="shared" si="9291"/>
        <v>0</v>
      </c>
      <c r="AD3035" s="108">
        <f t="shared" si="9292"/>
        <v>5400</v>
      </c>
      <c r="AE3035" s="298">
        <f t="shared" si="9282"/>
        <v>5400</v>
      </c>
      <c r="AF3035" s="109">
        <f t="shared" si="9293"/>
        <v>0</v>
      </c>
      <c r="AG3035" s="109">
        <v>0</v>
      </c>
      <c r="AH3035" s="109">
        <f t="shared" si="9294"/>
        <v>4800</v>
      </c>
      <c r="AI3035" s="110">
        <f t="shared" si="9295"/>
        <v>0.88888888888888884</v>
      </c>
      <c r="AK3035"/>
    </row>
    <row r="3036" spans="1:37" ht="15.75" hidden="1" thickBot="1" x14ac:dyDescent="0.3">
      <c r="A3036" s="96" t="s">
        <v>4202</v>
      </c>
      <c r="B3036" s="97">
        <v>2016</v>
      </c>
      <c r="C3036" s="97">
        <v>12</v>
      </c>
      <c r="D3036" s="98" t="s">
        <v>2960</v>
      </c>
      <c r="E3036" s="99">
        <v>42719</v>
      </c>
      <c r="F3036" s="99">
        <v>42735</v>
      </c>
      <c r="G3036" s="100">
        <f t="shared" ca="1" si="9283"/>
        <v>0</v>
      </c>
      <c r="H3036" s="96" t="s">
        <v>74</v>
      </c>
      <c r="I3036" s="96" t="s">
        <v>825</v>
      </c>
      <c r="J3036" s="96" t="s">
        <v>4197</v>
      </c>
      <c r="K3036" s="101" t="str">
        <f t="shared" ca="1" si="9284"/>
        <v>Completed</v>
      </c>
      <c r="L3036" s="97" t="s">
        <v>92</v>
      </c>
      <c r="M3036" s="97" t="s">
        <v>58</v>
      </c>
      <c r="N3036" s="97" t="s">
        <v>173</v>
      </c>
      <c r="O3036" s="97" t="s">
        <v>60</v>
      </c>
      <c r="P3036" s="97" t="s">
        <v>61</v>
      </c>
      <c r="Q3036" s="97" t="s">
        <v>62</v>
      </c>
      <c r="R3036" s="102">
        <v>0.1</v>
      </c>
      <c r="S3036" s="102">
        <v>1.8</v>
      </c>
      <c r="T3036" s="103">
        <v>100000</v>
      </c>
      <c r="U3036" s="103">
        <v>0</v>
      </c>
      <c r="V3036" s="101">
        <f t="shared" si="9285"/>
        <v>100000</v>
      </c>
      <c r="W3036" s="101">
        <f t="shared" si="9286"/>
        <v>0</v>
      </c>
      <c r="X3036" s="103"/>
      <c r="Y3036" s="104" t="e">
        <f t="shared" si="9287"/>
        <v>#DIV/0!</v>
      </c>
      <c r="Z3036" s="105" t="e">
        <f t="shared" si="9288"/>
        <v>#DIV/0!</v>
      </c>
      <c r="AA3036" s="106">
        <f t="shared" si="9289"/>
        <v>10</v>
      </c>
      <c r="AB3036" s="107">
        <f t="shared" si="9290"/>
        <v>0</v>
      </c>
      <c r="AC3036" s="106">
        <f t="shared" si="9291"/>
        <v>-10</v>
      </c>
      <c r="AD3036" s="108">
        <f t="shared" si="9292"/>
        <v>180</v>
      </c>
      <c r="AE3036" s="298">
        <f t="shared" si="9282"/>
        <v>180</v>
      </c>
      <c r="AF3036" s="109">
        <f t="shared" si="9293"/>
        <v>0</v>
      </c>
      <c r="AG3036" s="109">
        <v>0</v>
      </c>
      <c r="AH3036" s="109">
        <f t="shared" si="9294"/>
        <v>180</v>
      </c>
      <c r="AI3036" s="110">
        <f t="shared" si="9295"/>
        <v>1</v>
      </c>
      <c r="AK3036"/>
    </row>
    <row r="3037" spans="1:37" ht="15.75" hidden="1" thickBot="1" x14ac:dyDescent="0.3">
      <c r="A3037" s="96" t="s">
        <v>4201</v>
      </c>
      <c r="B3037" s="97">
        <v>2016</v>
      </c>
      <c r="C3037" s="97">
        <v>12</v>
      </c>
      <c r="D3037" s="98" t="s">
        <v>2960</v>
      </c>
      <c r="E3037" s="99">
        <v>42719</v>
      </c>
      <c r="F3037" s="99">
        <v>42735</v>
      </c>
      <c r="G3037" s="100">
        <f t="shared" ca="1" si="9283"/>
        <v>0</v>
      </c>
      <c r="H3037" s="96" t="s">
        <v>74</v>
      </c>
      <c r="I3037" s="96" t="s">
        <v>825</v>
      </c>
      <c r="J3037" s="96" t="s">
        <v>4197</v>
      </c>
      <c r="K3037" s="101" t="str">
        <f t="shared" ca="1" si="9284"/>
        <v>Completed</v>
      </c>
      <c r="L3037" s="97" t="s">
        <v>2386</v>
      </c>
      <c r="M3037" s="97" t="s">
        <v>58</v>
      </c>
      <c r="N3037" s="97" t="s">
        <v>173</v>
      </c>
      <c r="O3037" s="97" t="s">
        <v>60</v>
      </c>
      <c r="P3037" s="97" t="s">
        <v>61</v>
      </c>
      <c r="Q3037" s="97" t="s">
        <v>62</v>
      </c>
      <c r="R3037" s="102">
        <v>0.3</v>
      </c>
      <c r="S3037" s="102">
        <v>1.8</v>
      </c>
      <c r="T3037" s="103">
        <v>4000000</v>
      </c>
      <c r="U3037" s="103">
        <v>13200000</v>
      </c>
      <c r="V3037" s="101">
        <f t="shared" si="9285"/>
        <v>0</v>
      </c>
      <c r="W3037" s="101">
        <f t="shared" si="9286"/>
        <v>4000000</v>
      </c>
      <c r="X3037" s="103"/>
      <c r="Y3037" s="104">
        <f t="shared" si="9287"/>
        <v>0</v>
      </c>
      <c r="Z3037" s="105" t="e">
        <f t="shared" si="9288"/>
        <v>#DIV/0!</v>
      </c>
      <c r="AA3037" s="106">
        <f t="shared" si="9289"/>
        <v>1200</v>
      </c>
      <c r="AB3037" s="107">
        <f t="shared" si="9290"/>
        <v>1200</v>
      </c>
      <c r="AC3037" s="106">
        <f t="shared" si="9291"/>
        <v>0</v>
      </c>
      <c r="AD3037" s="108">
        <f t="shared" si="9292"/>
        <v>7200</v>
      </c>
      <c r="AE3037" s="298">
        <f t="shared" si="9282"/>
        <v>7200</v>
      </c>
      <c r="AF3037" s="109">
        <f t="shared" si="9293"/>
        <v>0</v>
      </c>
      <c r="AG3037" s="109">
        <v>0</v>
      </c>
      <c r="AH3037" s="109">
        <f t="shared" si="9294"/>
        <v>6000</v>
      </c>
      <c r="AI3037" s="110">
        <f t="shared" si="9295"/>
        <v>0.83333333333333337</v>
      </c>
      <c r="AK3037"/>
    </row>
    <row r="3038" spans="1:37" ht="15.75" hidden="1" thickBot="1" x14ac:dyDescent="0.3">
      <c r="A3038" s="96" t="s">
        <v>4203</v>
      </c>
      <c r="B3038" s="97">
        <v>2016</v>
      </c>
      <c r="C3038" s="97">
        <v>12</v>
      </c>
      <c r="D3038" s="98" t="s">
        <v>2960</v>
      </c>
      <c r="E3038" s="99">
        <v>42719</v>
      </c>
      <c r="F3038" s="99">
        <v>42735</v>
      </c>
      <c r="G3038" s="100">
        <f t="shared" ca="1" si="9283"/>
        <v>0</v>
      </c>
      <c r="H3038" s="96" t="s">
        <v>74</v>
      </c>
      <c r="I3038" s="96" t="s">
        <v>825</v>
      </c>
      <c r="J3038" s="96" t="s">
        <v>4197</v>
      </c>
      <c r="K3038" s="101" t="str">
        <f t="shared" ca="1" si="9284"/>
        <v>Completed</v>
      </c>
      <c r="L3038" s="97" t="s">
        <v>1773</v>
      </c>
      <c r="M3038" s="97" t="s">
        <v>58</v>
      </c>
      <c r="N3038" s="97" t="s">
        <v>173</v>
      </c>
      <c r="O3038" s="97" t="s">
        <v>60</v>
      </c>
      <c r="P3038" s="97" t="s">
        <v>61</v>
      </c>
      <c r="Q3038" s="97" t="s">
        <v>62</v>
      </c>
      <c r="R3038" s="102">
        <v>0.35</v>
      </c>
      <c r="S3038" s="102">
        <v>1.8</v>
      </c>
      <c r="T3038" s="103">
        <v>2000000</v>
      </c>
      <c r="U3038" s="103">
        <v>2000116</v>
      </c>
      <c r="V3038" s="101">
        <f t="shared" si="9285"/>
        <v>0</v>
      </c>
      <c r="W3038" s="101">
        <f t="shared" si="9286"/>
        <v>2000000</v>
      </c>
      <c r="X3038" s="103">
        <v>21962</v>
      </c>
      <c r="Y3038" s="104">
        <f t="shared" si="9287"/>
        <v>1.0980363138937941E-2</v>
      </c>
      <c r="Z3038" s="105">
        <f t="shared" si="9288"/>
        <v>0.16391949731354158</v>
      </c>
      <c r="AA3038" s="106">
        <f t="shared" si="9289"/>
        <v>700</v>
      </c>
      <c r="AB3038" s="107">
        <f t="shared" si="9290"/>
        <v>700</v>
      </c>
      <c r="AC3038" s="106">
        <f t="shared" si="9291"/>
        <v>0</v>
      </c>
      <c r="AD3038" s="108">
        <f t="shared" si="9292"/>
        <v>3600</v>
      </c>
      <c r="AE3038" s="298">
        <f t="shared" si="9282"/>
        <v>3600</v>
      </c>
      <c r="AF3038" s="109">
        <f t="shared" si="9293"/>
        <v>0</v>
      </c>
      <c r="AG3038" s="109">
        <v>0</v>
      </c>
      <c r="AH3038" s="109">
        <f t="shared" si="9294"/>
        <v>2900</v>
      </c>
      <c r="AI3038" s="110">
        <f t="shared" si="9295"/>
        <v>0.80555555555555558</v>
      </c>
      <c r="AK3038"/>
    </row>
    <row r="3039" spans="1:37" ht="15.75" hidden="1" thickBot="1" x14ac:dyDescent="0.3">
      <c r="A3039" s="96" t="s">
        <v>4204</v>
      </c>
      <c r="B3039" s="97">
        <v>2016</v>
      </c>
      <c r="C3039" s="97">
        <v>12</v>
      </c>
      <c r="D3039" s="98" t="s">
        <v>2960</v>
      </c>
      <c r="E3039" s="99">
        <v>42719</v>
      </c>
      <c r="F3039" s="99">
        <v>42735</v>
      </c>
      <c r="G3039" s="100">
        <f t="shared" ca="1" si="9283"/>
        <v>0</v>
      </c>
      <c r="H3039" s="96" t="s">
        <v>74</v>
      </c>
      <c r="I3039" s="96" t="s">
        <v>825</v>
      </c>
      <c r="J3039" s="96" t="s">
        <v>4197</v>
      </c>
      <c r="K3039" s="101" t="str">
        <f t="shared" ca="1" si="9284"/>
        <v>Completed</v>
      </c>
      <c r="L3039" s="97" t="s">
        <v>2120</v>
      </c>
      <c r="M3039" s="97" t="s">
        <v>58</v>
      </c>
      <c r="N3039" s="97" t="s">
        <v>173</v>
      </c>
      <c r="O3039" s="97" t="s">
        <v>60</v>
      </c>
      <c r="P3039" s="97" t="s">
        <v>61</v>
      </c>
      <c r="Q3039" s="97" t="s">
        <v>62</v>
      </c>
      <c r="R3039" s="102">
        <v>0.25</v>
      </c>
      <c r="S3039" s="102">
        <v>1.8</v>
      </c>
      <c r="T3039" s="103">
        <v>2000000</v>
      </c>
      <c r="U3039" s="103">
        <v>2000280</v>
      </c>
      <c r="V3039" s="101">
        <f t="shared" si="9285"/>
        <v>0</v>
      </c>
      <c r="W3039" s="101">
        <f t="shared" si="9286"/>
        <v>2000000</v>
      </c>
      <c r="X3039" s="103">
        <v>721</v>
      </c>
      <c r="Y3039" s="104">
        <f t="shared" si="9287"/>
        <v>3.6044953706481091E-4</v>
      </c>
      <c r="Z3039" s="105">
        <f t="shared" si="9288"/>
        <v>4.9930651872399441</v>
      </c>
      <c r="AA3039" s="106">
        <f t="shared" si="9289"/>
        <v>500</v>
      </c>
      <c r="AB3039" s="107">
        <f t="shared" si="9290"/>
        <v>500</v>
      </c>
      <c r="AC3039" s="106">
        <f t="shared" si="9291"/>
        <v>0</v>
      </c>
      <c r="AD3039" s="108">
        <f t="shared" si="9292"/>
        <v>3600</v>
      </c>
      <c r="AE3039" s="298">
        <f t="shared" si="9282"/>
        <v>3600</v>
      </c>
      <c r="AF3039" s="109">
        <f t="shared" si="9293"/>
        <v>0</v>
      </c>
      <c r="AG3039" s="109">
        <v>0</v>
      </c>
      <c r="AH3039" s="109">
        <f t="shared" si="9294"/>
        <v>3100</v>
      </c>
      <c r="AI3039" s="110">
        <f t="shared" si="9295"/>
        <v>0.86111111111111116</v>
      </c>
      <c r="AK3039"/>
    </row>
    <row r="3040" spans="1:37" ht="15.75" hidden="1" thickBot="1" x14ac:dyDescent="0.3">
      <c r="A3040" s="328" t="s">
        <v>4531</v>
      </c>
      <c r="B3040" s="324">
        <v>2016</v>
      </c>
      <c r="C3040" s="324">
        <v>12</v>
      </c>
      <c r="D3040" s="325" t="s">
        <v>2960</v>
      </c>
      <c r="E3040" s="326">
        <v>42719</v>
      </c>
      <c r="F3040" s="326">
        <v>42735</v>
      </c>
      <c r="G3040" s="327">
        <f t="shared" ref="G3040" ca="1" si="9296">IF($N$1&gt;F3040,0,(F3040-$N$1))</f>
        <v>0</v>
      </c>
      <c r="H3040" s="328" t="s">
        <v>74</v>
      </c>
      <c r="I3040" s="328" t="s">
        <v>825</v>
      </c>
      <c r="J3040" s="328" t="s">
        <v>4197</v>
      </c>
      <c r="K3040" s="329" t="str">
        <f t="shared" ref="K3040" ca="1" si="9297">IF(F3040=0,$L$3,(IF(G3040=0,$L$1,$L$2)))</f>
        <v>Completed</v>
      </c>
      <c r="L3040" s="324" t="s">
        <v>4506</v>
      </c>
      <c r="M3040" s="324" t="s">
        <v>58</v>
      </c>
      <c r="N3040" s="324" t="s">
        <v>173</v>
      </c>
      <c r="O3040" s="324" t="s">
        <v>60</v>
      </c>
      <c r="P3040" s="324" t="s">
        <v>61</v>
      </c>
      <c r="Q3040" s="324" t="s">
        <v>62</v>
      </c>
      <c r="R3040" s="330">
        <v>0.25</v>
      </c>
      <c r="S3040" s="330">
        <v>1.8</v>
      </c>
      <c r="T3040" s="331"/>
      <c r="U3040" s="331"/>
      <c r="V3040" s="329"/>
      <c r="W3040" s="329">
        <f t="shared" ref="W3040" si="9298">IF(U3040&gt;T3040,T3040,U3040)</f>
        <v>0</v>
      </c>
      <c r="X3040" s="331"/>
      <c r="Y3040" s="332" t="e">
        <f t="shared" ref="Y3040" si="9299">X3040/U3040</f>
        <v>#DIV/0!</v>
      </c>
      <c r="Z3040" s="333" t="e">
        <f t="shared" ref="Z3040" si="9300">AE3040/X3040</f>
        <v>#DIV/0!</v>
      </c>
      <c r="AA3040" s="334">
        <f t="shared" ref="AA3040" si="9301">IF(O3040="cpv",(T3040*R3040),(T3040/1000*R3040))</f>
        <v>0</v>
      </c>
      <c r="AB3040" s="335">
        <v>300</v>
      </c>
      <c r="AC3040" s="334">
        <f t="shared" ref="AC3040" si="9302">AB3040-AA3040</f>
        <v>300</v>
      </c>
      <c r="AD3040" s="336">
        <f t="shared" ref="AD3040" si="9303">IF(O3040="cpv",(T3040*S3040),(T3040/1000*S3040))</f>
        <v>0</v>
      </c>
      <c r="AE3040" s="337">
        <f t="shared" si="9282"/>
        <v>0</v>
      </c>
      <c r="AF3040" s="338">
        <f t="shared" ref="AF3040" si="9304">AE3040-AD3040</f>
        <v>0</v>
      </c>
      <c r="AG3040" s="338">
        <v>0</v>
      </c>
      <c r="AH3040" s="338">
        <f t="shared" ref="AH3040" si="9305">AE3040-AB3040-AG3040</f>
        <v>-300</v>
      </c>
      <c r="AI3040" s="339" t="e">
        <f t="shared" ref="AI3040" si="9306">AH3040/AE3040</f>
        <v>#DIV/0!</v>
      </c>
      <c r="AK3040"/>
    </row>
    <row r="3041" spans="1:37" ht="15.75" hidden="1" thickBot="1" x14ac:dyDescent="0.3">
      <c r="A3041" s="328" t="s">
        <v>4205</v>
      </c>
      <c r="B3041" s="324">
        <v>2016</v>
      </c>
      <c r="C3041" s="324">
        <v>12</v>
      </c>
      <c r="D3041" s="325" t="s">
        <v>2960</v>
      </c>
      <c r="E3041" s="326">
        <v>42719</v>
      </c>
      <c r="F3041" s="326">
        <v>42735</v>
      </c>
      <c r="G3041" s="327">
        <f t="shared" ca="1" si="9283"/>
        <v>0</v>
      </c>
      <c r="H3041" s="328" t="s">
        <v>74</v>
      </c>
      <c r="I3041" s="328" t="s">
        <v>825</v>
      </c>
      <c r="J3041" s="328" t="s">
        <v>4197</v>
      </c>
      <c r="K3041" s="329" t="str">
        <f t="shared" ca="1" si="9284"/>
        <v>Completed</v>
      </c>
      <c r="L3041" s="324" t="s">
        <v>175</v>
      </c>
      <c r="M3041" s="324" t="s">
        <v>58</v>
      </c>
      <c r="N3041" s="324" t="s">
        <v>173</v>
      </c>
      <c r="O3041" s="324" t="s">
        <v>60</v>
      </c>
      <c r="P3041" s="324" t="s">
        <v>61</v>
      </c>
      <c r="Q3041" s="324" t="s">
        <v>62</v>
      </c>
      <c r="R3041" s="330">
        <v>1</v>
      </c>
      <c r="S3041" s="330">
        <v>1.8</v>
      </c>
      <c r="T3041" s="331">
        <v>1000000</v>
      </c>
      <c r="U3041" s="331">
        <v>35604</v>
      </c>
      <c r="V3041" s="329">
        <f t="shared" si="9285"/>
        <v>964396</v>
      </c>
      <c r="W3041" s="329">
        <f t="shared" si="9286"/>
        <v>35604</v>
      </c>
      <c r="X3041" s="331">
        <v>7</v>
      </c>
      <c r="Y3041" s="332">
        <f t="shared" si="9287"/>
        <v>1.9660712279519156E-4</v>
      </c>
      <c r="Z3041" s="333">
        <f t="shared" si="9288"/>
        <v>1218.1428000000003</v>
      </c>
      <c r="AA3041" s="334">
        <f t="shared" si="9289"/>
        <v>1000</v>
      </c>
      <c r="AB3041" s="335">
        <v>199.42</v>
      </c>
      <c r="AC3041" s="334">
        <f t="shared" si="9291"/>
        <v>-800.58</v>
      </c>
      <c r="AD3041" s="336">
        <f t="shared" si="9292"/>
        <v>1800</v>
      </c>
      <c r="AE3041" s="337">
        <v>8526.9996000000028</v>
      </c>
      <c r="AF3041" s="338">
        <f t="shared" si="9293"/>
        <v>6726.9996000000028</v>
      </c>
      <c r="AG3041" s="338">
        <v>0</v>
      </c>
      <c r="AH3041" s="338">
        <f t="shared" si="9294"/>
        <v>8327.5796000000028</v>
      </c>
      <c r="AI3041" s="339">
        <f t="shared" si="9295"/>
        <v>0.97661311019646346</v>
      </c>
      <c r="AK3041"/>
    </row>
    <row r="3042" spans="1:37" ht="15.75" hidden="1" thickBot="1" x14ac:dyDescent="0.3">
      <c r="A3042" s="145" t="s">
        <v>4441</v>
      </c>
      <c r="B3042" s="141">
        <v>2016</v>
      </c>
      <c r="C3042" s="141">
        <v>12</v>
      </c>
      <c r="D3042" s="142" t="s">
        <v>2960</v>
      </c>
      <c r="E3042" s="143">
        <v>42719</v>
      </c>
      <c r="F3042" s="143">
        <v>42735</v>
      </c>
      <c r="G3042" s="144">
        <f t="shared" ca="1" si="9207"/>
        <v>0</v>
      </c>
      <c r="H3042" s="145" t="s">
        <v>74</v>
      </c>
      <c r="I3042" s="145" t="s">
        <v>825</v>
      </c>
      <c r="J3042" s="145" t="s">
        <v>4206</v>
      </c>
      <c r="K3042" s="146" t="str">
        <f t="shared" ca="1" si="9208"/>
        <v>Completed</v>
      </c>
      <c r="L3042" s="141" t="s">
        <v>4440</v>
      </c>
      <c r="M3042" s="141" t="s">
        <v>58</v>
      </c>
      <c r="N3042" s="141" t="s">
        <v>123</v>
      </c>
      <c r="O3042" s="141" t="s">
        <v>60</v>
      </c>
      <c r="P3042" s="141" t="s">
        <v>61</v>
      </c>
      <c r="Q3042" s="141" t="s">
        <v>62</v>
      </c>
      <c r="R3042" s="402"/>
      <c r="S3042" s="147">
        <v>15</v>
      </c>
      <c r="T3042" s="148">
        <v>3300000</v>
      </c>
      <c r="U3042" s="148">
        <v>1289418</v>
      </c>
      <c r="V3042" s="146">
        <f t="shared" si="9209"/>
        <v>2010582</v>
      </c>
      <c r="W3042" s="146">
        <f t="shared" si="9210"/>
        <v>1289418</v>
      </c>
      <c r="X3042" s="148"/>
      <c r="Y3042" s="149">
        <f t="shared" si="9211"/>
        <v>0</v>
      </c>
      <c r="Z3042" s="150" t="e">
        <f t="shared" si="9212"/>
        <v>#DIV/0!</v>
      </c>
      <c r="AA3042" s="151">
        <f t="shared" si="9213"/>
        <v>0</v>
      </c>
      <c r="AB3042" s="152">
        <f t="shared" si="9214"/>
        <v>0</v>
      </c>
      <c r="AC3042" s="151">
        <f t="shared" si="9215"/>
        <v>0</v>
      </c>
      <c r="AD3042" s="153">
        <f t="shared" si="9216"/>
        <v>49500</v>
      </c>
      <c r="AE3042" s="295">
        <v>20493.18</v>
      </c>
      <c r="AF3042" s="154">
        <f t="shared" si="9217"/>
        <v>-29006.82</v>
      </c>
      <c r="AG3042" s="154">
        <v>0</v>
      </c>
      <c r="AH3042" s="154">
        <f t="shared" si="9218"/>
        <v>20493.18</v>
      </c>
      <c r="AI3042" s="155">
        <f t="shared" si="9219"/>
        <v>1</v>
      </c>
      <c r="AK3042"/>
    </row>
    <row r="3043" spans="1:37" ht="15.75" hidden="1" thickBot="1" x14ac:dyDescent="0.3">
      <c r="A3043" s="96" t="s">
        <v>4207</v>
      </c>
      <c r="B3043" s="97">
        <v>2016</v>
      </c>
      <c r="C3043" s="97">
        <v>12</v>
      </c>
      <c r="D3043" s="98" t="s">
        <v>2960</v>
      </c>
      <c r="E3043" s="99">
        <v>42719</v>
      </c>
      <c r="F3043" s="99">
        <v>42735</v>
      </c>
      <c r="G3043" s="100">
        <f t="shared" ca="1" si="9207"/>
        <v>0</v>
      </c>
      <c r="H3043" s="96" t="s">
        <v>84</v>
      </c>
      <c r="I3043" s="96" t="s">
        <v>170</v>
      </c>
      <c r="J3043" s="96" t="s">
        <v>4208</v>
      </c>
      <c r="K3043" s="101" t="str">
        <f t="shared" ca="1" si="9208"/>
        <v>Completed</v>
      </c>
      <c r="L3043" s="97" t="s">
        <v>64</v>
      </c>
      <c r="M3043" s="97" t="s">
        <v>58</v>
      </c>
      <c r="N3043" s="97" t="s">
        <v>286</v>
      </c>
      <c r="O3043" s="97" t="s">
        <v>60</v>
      </c>
      <c r="P3043" s="97" t="s">
        <v>61</v>
      </c>
      <c r="Q3043" s="97" t="s">
        <v>62</v>
      </c>
      <c r="R3043" s="102">
        <v>0.2</v>
      </c>
      <c r="S3043" s="102">
        <v>2.5</v>
      </c>
      <c r="T3043" s="103">
        <v>2000000</v>
      </c>
      <c r="U3043" s="103">
        <v>2000039</v>
      </c>
      <c r="V3043" s="101">
        <f t="shared" si="9209"/>
        <v>0</v>
      </c>
      <c r="W3043" s="101">
        <f t="shared" si="9210"/>
        <v>2000000</v>
      </c>
      <c r="X3043" s="103">
        <v>325</v>
      </c>
      <c r="Y3043" s="104">
        <f t="shared" si="9211"/>
        <v>1.6249683131178941E-4</v>
      </c>
      <c r="Z3043" s="105">
        <f t="shared" si="9212"/>
        <v>4.1815384615384614</v>
      </c>
      <c r="AA3043" s="106">
        <f t="shared" si="9213"/>
        <v>400</v>
      </c>
      <c r="AB3043" s="107">
        <f t="shared" si="9214"/>
        <v>400</v>
      </c>
      <c r="AC3043" s="106">
        <f t="shared" si="9215"/>
        <v>0</v>
      </c>
      <c r="AD3043" s="108">
        <f t="shared" si="9216"/>
        <v>5000</v>
      </c>
      <c r="AE3043" s="298">
        <f>4859-AE3044-AE3045</f>
        <v>1359</v>
      </c>
      <c r="AF3043" s="109">
        <f t="shared" si="9217"/>
        <v>-3641</v>
      </c>
      <c r="AG3043" s="109">
        <v>0</v>
      </c>
      <c r="AH3043" s="109">
        <f t="shared" si="9218"/>
        <v>959</v>
      </c>
      <c r="AI3043" s="110">
        <f t="shared" si="9219"/>
        <v>0.70566593083149376</v>
      </c>
      <c r="AK3043"/>
    </row>
    <row r="3044" spans="1:37" ht="15.75" hidden="1" thickBot="1" x14ac:dyDescent="0.3">
      <c r="A3044" s="96" t="s">
        <v>4209</v>
      </c>
      <c r="B3044" s="97">
        <v>2016</v>
      </c>
      <c r="C3044" s="97">
        <v>12</v>
      </c>
      <c r="D3044" s="98" t="s">
        <v>2960</v>
      </c>
      <c r="E3044" s="99">
        <v>42719</v>
      </c>
      <c r="F3044" s="99">
        <v>42735</v>
      </c>
      <c r="G3044" s="100">
        <f t="shared" ref="G3044:G3045" ca="1" si="9307">IF($N$1&gt;F3044,0,(F3044-$N$1))</f>
        <v>0</v>
      </c>
      <c r="H3044" s="96" t="s">
        <v>84</v>
      </c>
      <c r="I3044" s="96" t="s">
        <v>170</v>
      </c>
      <c r="J3044" s="96" t="s">
        <v>4208</v>
      </c>
      <c r="K3044" s="101" t="str">
        <f t="shared" ref="K3044:K3045" ca="1" si="9308">IF(F3044=0,$L$3,(IF(G3044=0,$L$1,$L$2)))</f>
        <v>Completed</v>
      </c>
      <c r="L3044" s="97" t="s">
        <v>1773</v>
      </c>
      <c r="M3044" s="97" t="s">
        <v>58</v>
      </c>
      <c r="N3044" s="97" t="s">
        <v>286</v>
      </c>
      <c r="O3044" s="97" t="s">
        <v>60</v>
      </c>
      <c r="P3044" s="97" t="s">
        <v>61</v>
      </c>
      <c r="Q3044" s="97" t="s">
        <v>62</v>
      </c>
      <c r="R3044" s="102">
        <v>0.35</v>
      </c>
      <c r="S3044" s="102">
        <v>2.5</v>
      </c>
      <c r="T3044" s="103">
        <v>1000000</v>
      </c>
      <c r="U3044" s="103">
        <v>1000350</v>
      </c>
      <c r="V3044" s="101">
        <f t="shared" ref="V3044:V3045" si="9309">IF(U3044&gt;T3044,0,T3044-U3044)</f>
        <v>0</v>
      </c>
      <c r="W3044" s="101">
        <f t="shared" ref="W3044:W3045" si="9310">IF(U3044&gt;T3044,T3044,U3044)</f>
        <v>1000000</v>
      </c>
      <c r="X3044" s="103">
        <v>2861</v>
      </c>
      <c r="Y3044" s="104">
        <f t="shared" ref="Y3044:Y3045" si="9311">X3044/U3044</f>
        <v>2.8599990003498775E-3</v>
      </c>
      <c r="Z3044" s="105">
        <f t="shared" ref="Z3044:Z3045" si="9312">AE3044/X3044</f>
        <v>0.87382034253757424</v>
      </c>
      <c r="AA3044" s="106">
        <f t="shared" ref="AA3044:AA3045" si="9313">IF(O3044="cpv",(T3044*R3044),(T3044/1000*R3044))</f>
        <v>350</v>
      </c>
      <c r="AB3044" s="107">
        <f t="shared" ref="AB3044:AB3045" si="9314">IF(O3044="cpv",(IF(V3044&gt;0,U3044*R3044,AA3044)),(IF(V3044&gt;0,U3044/1000*R3044,AA3044)))</f>
        <v>350</v>
      </c>
      <c r="AC3044" s="106">
        <f t="shared" ref="AC3044:AC3045" si="9315">AB3044-AA3044</f>
        <v>0</v>
      </c>
      <c r="AD3044" s="108">
        <f t="shared" ref="AD3044:AD3045" si="9316">IF(O3044="cpv",(T3044*S3044),(T3044/1000*S3044))</f>
        <v>2500</v>
      </c>
      <c r="AE3044" s="298">
        <f>IF((SUMIF($J$7:$J$1048576,J3044,$U$7:$U$1048576))&gt;(SUMIF($J$7:$J$1048576,J3044,$T$7:$T$1048576)),AD3044,(IF(O3044="cpv",(U3044*S3044),(U3044*S3044/1000))))</f>
        <v>2500</v>
      </c>
      <c r="AF3044" s="109">
        <f t="shared" ref="AF3044:AF3045" si="9317">AE3044-AD3044</f>
        <v>0</v>
      </c>
      <c r="AG3044" s="109">
        <v>0</v>
      </c>
      <c r="AH3044" s="109">
        <f t="shared" ref="AH3044:AH3045" si="9318">AE3044-AB3044-AG3044</f>
        <v>2150</v>
      </c>
      <c r="AI3044" s="110">
        <f t="shared" ref="AI3044:AI3045" si="9319">AH3044/AE3044</f>
        <v>0.86</v>
      </c>
      <c r="AK3044"/>
    </row>
    <row r="3045" spans="1:37" ht="15.75" hidden="1" thickBot="1" x14ac:dyDescent="0.3">
      <c r="A3045" s="328" t="s">
        <v>4210</v>
      </c>
      <c r="B3045" s="324">
        <v>2016</v>
      </c>
      <c r="C3045" s="324">
        <v>12</v>
      </c>
      <c r="D3045" s="325" t="s">
        <v>2960</v>
      </c>
      <c r="E3045" s="326">
        <v>42719</v>
      </c>
      <c r="F3045" s="326">
        <v>42735</v>
      </c>
      <c r="G3045" s="327">
        <f t="shared" ca="1" si="9307"/>
        <v>0</v>
      </c>
      <c r="H3045" s="328" t="s">
        <v>84</v>
      </c>
      <c r="I3045" s="328" t="s">
        <v>170</v>
      </c>
      <c r="J3045" s="328" t="s">
        <v>4208</v>
      </c>
      <c r="K3045" s="329" t="str">
        <f t="shared" ca="1" si="9308"/>
        <v>Completed</v>
      </c>
      <c r="L3045" s="324" t="s">
        <v>82</v>
      </c>
      <c r="M3045" s="324" t="s">
        <v>58</v>
      </c>
      <c r="N3045" s="324" t="s">
        <v>78</v>
      </c>
      <c r="O3045" s="324" t="s">
        <v>60</v>
      </c>
      <c r="P3045" s="324" t="s">
        <v>79</v>
      </c>
      <c r="Q3045" s="324" t="s">
        <v>79</v>
      </c>
      <c r="R3045" s="330">
        <v>0.5</v>
      </c>
      <c r="S3045" s="330">
        <v>2.5</v>
      </c>
      <c r="T3045" s="331">
        <v>400000</v>
      </c>
      <c r="U3045" s="331">
        <v>399715</v>
      </c>
      <c r="V3045" s="329">
        <f t="shared" si="9309"/>
        <v>285</v>
      </c>
      <c r="W3045" s="329">
        <f t="shared" si="9310"/>
        <v>399715</v>
      </c>
      <c r="X3045" s="331"/>
      <c r="Y3045" s="332">
        <f t="shared" si="9311"/>
        <v>0</v>
      </c>
      <c r="Z3045" s="333" t="e">
        <f t="shared" si="9312"/>
        <v>#DIV/0!</v>
      </c>
      <c r="AA3045" s="334">
        <f t="shared" si="9313"/>
        <v>200</v>
      </c>
      <c r="AB3045" s="335">
        <f t="shared" si="9314"/>
        <v>199.85749999999999</v>
      </c>
      <c r="AC3045" s="334">
        <f t="shared" si="9315"/>
        <v>-0.14250000000001251</v>
      </c>
      <c r="AD3045" s="336">
        <f t="shared" si="9316"/>
        <v>1000</v>
      </c>
      <c r="AE3045" s="337">
        <f>IF((SUMIF($J$7:$J$1048576,J3045,$U$7:$U$1048576))&gt;(SUMIF($J$7:$J$1048576,J3045,$T$7:$T$1048576)),AD3045,(IF(O3045="cpv",(U3045*S3045),(U3045*S3045/1000))))</f>
        <v>1000</v>
      </c>
      <c r="AF3045" s="338">
        <f t="shared" si="9317"/>
        <v>0</v>
      </c>
      <c r="AG3045" s="338">
        <v>0</v>
      </c>
      <c r="AH3045" s="338">
        <f t="shared" si="9318"/>
        <v>800.14250000000004</v>
      </c>
      <c r="AI3045" s="339">
        <f t="shared" si="9319"/>
        <v>0.80014250000000009</v>
      </c>
      <c r="AK3045"/>
    </row>
    <row r="3046" spans="1:37" ht="15.75" hidden="1" thickBot="1" x14ac:dyDescent="0.3">
      <c r="A3046" s="115" t="s">
        <v>4211</v>
      </c>
      <c r="B3046" s="111">
        <v>2016</v>
      </c>
      <c r="C3046" s="111">
        <v>12</v>
      </c>
      <c r="D3046" s="112" t="s">
        <v>2960</v>
      </c>
      <c r="E3046" s="113">
        <v>42719</v>
      </c>
      <c r="F3046" s="113">
        <v>42735</v>
      </c>
      <c r="G3046" s="114">
        <f t="shared" ca="1" si="9207"/>
        <v>0</v>
      </c>
      <c r="H3046" s="115" t="s">
        <v>84</v>
      </c>
      <c r="I3046" s="115" t="s">
        <v>170</v>
      </c>
      <c r="J3046" s="115" t="s">
        <v>4212</v>
      </c>
      <c r="K3046" s="116" t="str">
        <f t="shared" ca="1" si="9208"/>
        <v>Completed</v>
      </c>
      <c r="L3046" s="111" t="s">
        <v>2386</v>
      </c>
      <c r="M3046" s="111" t="s">
        <v>58</v>
      </c>
      <c r="N3046" s="111" t="s">
        <v>59</v>
      </c>
      <c r="O3046" s="111" t="s">
        <v>60</v>
      </c>
      <c r="P3046" s="111" t="s">
        <v>61</v>
      </c>
      <c r="Q3046" s="111" t="s">
        <v>62</v>
      </c>
      <c r="R3046" s="117">
        <v>0.3</v>
      </c>
      <c r="S3046" s="117">
        <v>2</v>
      </c>
      <c r="T3046" s="118">
        <v>2000000</v>
      </c>
      <c r="U3046" s="118">
        <v>2201053</v>
      </c>
      <c r="V3046" s="116">
        <f t="shared" si="9209"/>
        <v>0</v>
      </c>
      <c r="W3046" s="116">
        <f t="shared" si="9210"/>
        <v>2000000</v>
      </c>
      <c r="X3046" s="118"/>
      <c r="Y3046" s="119">
        <f t="shared" si="9211"/>
        <v>0</v>
      </c>
      <c r="Z3046" s="120" t="e">
        <f t="shared" si="9212"/>
        <v>#DIV/0!</v>
      </c>
      <c r="AA3046" s="121">
        <f t="shared" si="9213"/>
        <v>600</v>
      </c>
      <c r="AB3046" s="122">
        <f t="shared" si="9214"/>
        <v>600</v>
      </c>
      <c r="AC3046" s="121">
        <f t="shared" si="9215"/>
        <v>0</v>
      </c>
      <c r="AD3046" s="123">
        <f t="shared" si="9216"/>
        <v>4000</v>
      </c>
      <c r="AE3046" s="293">
        <v>3500</v>
      </c>
      <c r="AF3046" s="124">
        <f t="shared" si="9217"/>
        <v>-500</v>
      </c>
      <c r="AG3046" s="124">
        <v>0</v>
      </c>
      <c r="AH3046" s="124">
        <f t="shared" si="9218"/>
        <v>2900</v>
      </c>
      <c r="AI3046" s="125">
        <f t="shared" si="9219"/>
        <v>0.82857142857142863</v>
      </c>
      <c r="AK3046"/>
    </row>
    <row r="3047" spans="1:37" ht="15.75" hidden="1" thickBot="1" x14ac:dyDescent="0.3">
      <c r="A3047" s="156" t="s">
        <v>4213</v>
      </c>
      <c r="B3047" s="157">
        <v>2016</v>
      </c>
      <c r="C3047" s="157">
        <v>12</v>
      </c>
      <c r="D3047" s="342" t="s">
        <v>2960</v>
      </c>
      <c r="E3047" s="159">
        <v>42719</v>
      </c>
      <c r="F3047" s="159">
        <v>42735</v>
      </c>
      <c r="G3047" s="343">
        <f t="shared" ref="G3047" ca="1" si="9320">IF($N$1&gt;F3047,0,(F3047-$N$1))</f>
        <v>0</v>
      </c>
      <c r="H3047" s="156" t="s">
        <v>84</v>
      </c>
      <c r="I3047" s="156" t="s">
        <v>170</v>
      </c>
      <c r="J3047" s="156" t="s">
        <v>4212</v>
      </c>
      <c r="K3047" s="344" t="str">
        <f t="shared" ref="K3047" ca="1" si="9321">IF(F3047=0,$L$3,(IF(G3047=0,$L$1,$L$2)))</f>
        <v>Completed</v>
      </c>
      <c r="L3047" s="157" t="s">
        <v>82</v>
      </c>
      <c r="M3047" s="157" t="s">
        <v>58</v>
      </c>
      <c r="N3047" s="157" t="s">
        <v>78</v>
      </c>
      <c r="O3047" s="157" t="s">
        <v>60</v>
      </c>
      <c r="P3047" s="157" t="s">
        <v>79</v>
      </c>
      <c r="Q3047" s="157" t="s">
        <v>79</v>
      </c>
      <c r="R3047" s="158">
        <v>0.5</v>
      </c>
      <c r="S3047" s="158">
        <v>2</v>
      </c>
      <c r="T3047" s="345">
        <v>250000</v>
      </c>
      <c r="U3047" s="345">
        <v>249563</v>
      </c>
      <c r="V3047" s="344">
        <f t="shared" ref="V3047" si="9322">IF(U3047&gt;T3047,0,T3047-U3047)</f>
        <v>437</v>
      </c>
      <c r="W3047" s="344">
        <f t="shared" ref="W3047" si="9323">IF(U3047&gt;T3047,T3047,U3047)</f>
        <v>249563</v>
      </c>
      <c r="X3047" s="345"/>
      <c r="Y3047" s="346">
        <f t="shared" ref="Y3047" si="9324">X3047/U3047</f>
        <v>0</v>
      </c>
      <c r="Z3047" s="347" t="e">
        <f t="shared" ref="Z3047" si="9325">AE3047/X3047</f>
        <v>#DIV/0!</v>
      </c>
      <c r="AA3047" s="348">
        <f t="shared" ref="AA3047" si="9326">IF(O3047="cpv",(T3047*R3047),(T3047/1000*R3047))</f>
        <v>125</v>
      </c>
      <c r="AB3047" s="349">
        <f t="shared" ref="AB3047" si="9327">IF(O3047="cpv",(IF(V3047&gt;0,U3047*R3047,AA3047)),(IF(V3047&gt;0,U3047/1000*R3047,AA3047)))</f>
        <v>124.78149999999999</v>
      </c>
      <c r="AC3047" s="348">
        <f t="shared" ref="AC3047" si="9328">AB3047-AA3047</f>
        <v>-0.21850000000000591</v>
      </c>
      <c r="AD3047" s="350">
        <f t="shared" ref="AD3047" si="9329">IF(O3047="cpv",(T3047*S3047),(T3047/1000*S3047))</f>
        <v>500</v>
      </c>
      <c r="AE3047" s="351">
        <f>IF((SUMIF($J$7:$J$1048576,J3047,$U$7:$U$1048576))&gt;(SUMIF($J$7:$J$1048576,J3047,$T$7:$T$1048576)),AD3047,(IF(O3047="cpv",(U3047*S3047),(U3047*S3047/1000))))</f>
        <v>500</v>
      </c>
      <c r="AF3047" s="352">
        <f t="shared" ref="AF3047" si="9330">AE3047-AD3047</f>
        <v>0</v>
      </c>
      <c r="AG3047" s="352">
        <v>0</v>
      </c>
      <c r="AH3047" s="352">
        <f t="shared" ref="AH3047" si="9331">AE3047-AB3047-AG3047</f>
        <v>375.21850000000001</v>
      </c>
      <c r="AI3047" s="487">
        <f t="shared" ref="AI3047" si="9332">AH3047/AE3047</f>
        <v>0.75043700000000002</v>
      </c>
      <c r="AK3047"/>
    </row>
    <row r="3048" spans="1:37" ht="15.75" hidden="1" thickBot="1" x14ac:dyDescent="0.3">
      <c r="A3048" s="328" t="s">
        <v>4214</v>
      </c>
      <c r="B3048" s="324">
        <v>2016</v>
      </c>
      <c r="C3048" s="324">
        <v>12</v>
      </c>
      <c r="D3048" s="325" t="s">
        <v>2960</v>
      </c>
      <c r="E3048" s="326">
        <v>42719</v>
      </c>
      <c r="F3048" s="326">
        <v>42735</v>
      </c>
      <c r="G3048" s="327">
        <f t="shared" ca="1" si="9207"/>
        <v>0</v>
      </c>
      <c r="H3048" s="328" t="s">
        <v>74</v>
      </c>
      <c r="I3048" s="328" t="s">
        <v>151</v>
      </c>
      <c r="J3048" s="328" t="s">
        <v>4215</v>
      </c>
      <c r="K3048" s="329" t="str">
        <f t="shared" ca="1" si="9208"/>
        <v>Completed</v>
      </c>
      <c r="L3048" s="324" t="s">
        <v>98</v>
      </c>
      <c r="M3048" s="324" t="s">
        <v>58</v>
      </c>
      <c r="N3048" s="324" t="s">
        <v>123</v>
      </c>
      <c r="O3048" s="324" t="s">
        <v>109</v>
      </c>
      <c r="P3048" s="324" t="s">
        <v>100</v>
      </c>
      <c r="Q3048" s="324" t="s">
        <v>101</v>
      </c>
      <c r="R3048" s="577">
        <v>4.2000000000000003E-2</v>
      </c>
      <c r="S3048" s="330">
        <v>5.5E-2</v>
      </c>
      <c r="T3048" s="331">
        <v>91000</v>
      </c>
      <c r="U3048" s="331">
        <v>91352</v>
      </c>
      <c r="V3048" s="329">
        <f t="shared" si="9209"/>
        <v>0</v>
      </c>
      <c r="W3048" s="329">
        <f t="shared" si="9210"/>
        <v>91000</v>
      </c>
      <c r="X3048" s="331"/>
      <c r="Y3048" s="332">
        <f t="shared" si="9211"/>
        <v>0</v>
      </c>
      <c r="Z3048" s="333" t="e">
        <f t="shared" si="9212"/>
        <v>#DIV/0!</v>
      </c>
      <c r="AA3048" s="334">
        <f t="shared" si="9213"/>
        <v>3822.0000000000005</v>
      </c>
      <c r="AB3048" s="335">
        <f t="shared" si="9214"/>
        <v>3822.0000000000005</v>
      </c>
      <c r="AC3048" s="334">
        <f t="shared" si="9215"/>
        <v>0</v>
      </c>
      <c r="AD3048" s="336">
        <f t="shared" si="9216"/>
        <v>5005</v>
      </c>
      <c r="AE3048" s="337">
        <v>4999.9949999999999</v>
      </c>
      <c r="AF3048" s="338">
        <f t="shared" si="9217"/>
        <v>-5.0050000000001091</v>
      </c>
      <c r="AG3048" s="338">
        <v>0</v>
      </c>
      <c r="AH3048" s="338">
        <f t="shared" si="9218"/>
        <v>1177.9949999999994</v>
      </c>
      <c r="AI3048" s="339">
        <f t="shared" si="9219"/>
        <v>0.23559923559923548</v>
      </c>
      <c r="AK3048"/>
    </row>
    <row r="3049" spans="1:37" ht="15.75" hidden="1" thickBot="1" x14ac:dyDescent="0.3">
      <c r="A3049" s="145" t="s">
        <v>4216</v>
      </c>
      <c r="B3049" s="141">
        <v>2016</v>
      </c>
      <c r="C3049" s="141">
        <v>12</v>
      </c>
      <c r="D3049" s="142" t="s">
        <v>2960</v>
      </c>
      <c r="E3049" s="143">
        <v>42719</v>
      </c>
      <c r="F3049" s="143">
        <v>42735</v>
      </c>
      <c r="G3049" s="144">
        <f t="shared" ca="1" si="9207"/>
        <v>0</v>
      </c>
      <c r="H3049" s="145" t="s">
        <v>54</v>
      </c>
      <c r="I3049" s="145" t="s">
        <v>140</v>
      </c>
      <c r="J3049" s="145" t="s">
        <v>4217</v>
      </c>
      <c r="K3049" s="146" t="str">
        <f t="shared" ca="1" si="9208"/>
        <v>Completed</v>
      </c>
      <c r="L3049" s="141" t="s">
        <v>315</v>
      </c>
      <c r="M3049" s="141" t="s">
        <v>58</v>
      </c>
      <c r="N3049" s="141" t="s">
        <v>59</v>
      </c>
      <c r="O3049" s="141" t="s">
        <v>60</v>
      </c>
      <c r="P3049" s="141" t="s">
        <v>61</v>
      </c>
      <c r="Q3049" s="141" t="s">
        <v>62</v>
      </c>
      <c r="R3049" s="147">
        <v>0.35</v>
      </c>
      <c r="S3049" s="147">
        <v>2.5</v>
      </c>
      <c r="T3049" s="148">
        <v>800000</v>
      </c>
      <c r="U3049" s="148">
        <v>880154</v>
      </c>
      <c r="V3049" s="146">
        <f t="shared" si="9209"/>
        <v>0</v>
      </c>
      <c r="W3049" s="146">
        <f t="shared" si="9210"/>
        <v>800000</v>
      </c>
      <c r="X3049" s="148"/>
      <c r="Y3049" s="149">
        <f t="shared" si="9211"/>
        <v>0</v>
      </c>
      <c r="Z3049" s="150" t="e">
        <f t="shared" si="9212"/>
        <v>#DIV/0!</v>
      </c>
      <c r="AA3049" s="151">
        <f t="shared" si="9213"/>
        <v>280</v>
      </c>
      <c r="AB3049" s="152">
        <f t="shared" si="9214"/>
        <v>280</v>
      </c>
      <c r="AC3049" s="151">
        <f t="shared" si="9215"/>
        <v>0</v>
      </c>
      <c r="AD3049" s="153">
        <f t="shared" si="9216"/>
        <v>2000</v>
      </c>
      <c r="AE3049" s="295">
        <f>IF((SUMIF($J$7:$J$1048576,J3049,$U$7:$U$1048576))&gt;(SUMIF($J$7:$J$1048576,J3049,$T$7:$T$1048576)),AD3049,(IF(O3049="cpv",(U3049*S3049),(U3049*S3049/1000))))</f>
        <v>2000</v>
      </c>
      <c r="AF3049" s="154">
        <f t="shared" si="9217"/>
        <v>0</v>
      </c>
      <c r="AG3049" s="154">
        <v>0</v>
      </c>
      <c r="AH3049" s="154">
        <f t="shared" si="9218"/>
        <v>1720</v>
      </c>
      <c r="AI3049" s="155">
        <f t="shared" si="9219"/>
        <v>0.86</v>
      </c>
      <c r="AK3049"/>
    </row>
    <row r="3050" spans="1:37" ht="15.75" hidden="1" thickBot="1" x14ac:dyDescent="0.3">
      <c r="A3050" s="96" t="s">
        <v>4218</v>
      </c>
      <c r="B3050" s="97">
        <v>2016</v>
      </c>
      <c r="C3050" s="97">
        <v>12</v>
      </c>
      <c r="D3050" s="98" t="s">
        <v>2960</v>
      </c>
      <c r="E3050" s="99">
        <v>42719</v>
      </c>
      <c r="F3050" s="99">
        <v>42735</v>
      </c>
      <c r="G3050" s="100">
        <f t="shared" ca="1" si="9207"/>
        <v>0</v>
      </c>
      <c r="H3050" s="96" t="s">
        <v>84</v>
      </c>
      <c r="I3050" s="96" t="s">
        <v>170</v>
      </c>
      <c r="J3050" s="96" t="s">
        <v>4219</v>
      </c>
      <c r="K3050" s="101" t="str">
        <f t="shared" ca="1" si="9208"/>
        <v>Completed</v>
      </c>
      <c r="L3050" s="97" t="s">
        <v>2914</v>
      </c>
      <c r="M3050" s="97" t="s">
        <v>58</v>
      </c>
      <c r="N3050" s="97" t="s">
        <v>59</v>
      </c>
      <c r="O3050" s="97" t="s">
        <v>60</v>
      </c>
      <c r="P3050" s="97" t="s">
        <v>61</v>
      </c>
      <c r="Q3050" s="97" t="s">
        <v>62</v>
      </c>
      <c r="R3050" s="102">
        <v>0.45</v>
      </c>
      <c r="S3050" s="102">
        <v>2</v>
      </c>
      <c r="T3050" s="103">
        <v>2000000</v>
      </c>
      <c r="U3050" s="103">
        <v>2000137</v>
      </c>
      <c r="V3050" s="101">
        <f t="shared" si="9209"/>
        <v>0</v>
      </c>
      <c r="W3050" s="101">
        <f t="shared" si="9210"/>
        <v>2000000</v>
      </c>
      <c r="X3050" s="103">
        <v>932</v>
      </c>
      <c r="Y3050" s="104">
        <f t="shared" si="9211"/>
        <v>4.6596808118643874E-4</v>
      </c>
      <c r="Z3050" s="105">
        <f t="shared" si="9212"/>
        <v>2.9622339055793994</v>
      </c>
      <c r="AA3050" s="106">
        <f t="shared" si="9213"/>
        <v>900</v>
      </c>
      <c r="AB3050" s="107">
        <f t="shared" si="9214"/>
        <v>900</v>
      </c>
      <c r="AC3050" s="106">
        <f t="shared" si="9215"/>
        <v>0</v>
      </c>
      <c r="AD3050" s="108">
        <f t="shared" si="9216"/>
        <v>4000</v>
      </c>
      <c r="AE3050" s="298">
        <v>2760.8020000000001</v>
      </c>
      <c r="AF3050" s="109">
        <f t="shared" si="9217"/>
        <v>-1239.1979999999999</v>
      </c>
      <c r="AG3050" s="109">
        <v>0</v>
      </c>
      <c r="AH3050" s="109">
        <f t="shared" si="9218"/>
        <v>1860.8020000000001</v>
      </c>
      <c r="AI3050" s="110">
        <f t="shared" si="9219"/>
        <v>0.67400777020590397</v>
      </c>
      <c r="AK3050"/>
    </row>
    <row r="3051" spans="1:37" ht="15.75" hidden="1" thickBot="1" x14ac:dyDescent="0.3">
      <c r="A3051" s="96" t="s">
        <v>4220</v>
      </c>
      <c r="B3051" s="97">
        <v>2016</v>
      </c>
      <c r="C3051" s="97">
        <v>12</v>
      </c>
      <c r="D3051" s="98" t="s">
        <v>2960</v>
      </c>
      <c r="E3051" s="99">
        <v>42719</v>
      </c>
      <c r="F3051" s="99">
        <v>42735</v>
      </c>
      <c r="G3051" s="100">
        <f t="shared" ref="G3051" ca="1" si="9333">IF($N$1&gt;F3051,0,(F3051-$N$1))</f>
        <v>0</v>
      </c>
      <c r="H3051" s="96" t="s">
        <v>84</v>
      </c>
      <c r="I3051" s="96" t="s">
        <v>170</v>
      </c>
      <c r="J3051" s="96" t="s">
        <v>4219</v>
      </c>
      <c r="K3051" s="101" t="str">
        <f t="shared" ref="K3051" ca="1" si="9334">IF(F3051=0,$L$3,(IF(G3051=0,$L$1,$L$2)))</f>
        <v>Completed</v>
      </c>
      <c r="L3051" s="97" t="s">
        <v>82</v>
      </c>
      <c r="M3051" s="97" t="s">
        <v>58</v>
      </c>
      <c r="N3051" s="97" t="s">
        <v>59</v>
      </c>
      <c r="O3051" s="97" t="s">
        <v>60</v>
      </c>
      <c r="P3051" s="97" t="s">
        <v>61</v>
      </c>
      <c r="Q3051" s="97" t="s">
        <v>62</v>
      </c>
      <c r="R3051" s="102">
        <v>0.5</v>
      </c>
      <c r="S3051" s="102">
        <v>2</v>
      </c>
      <c r="T3051" s="103">
        <v>250000</v>
      </c>
      <c r="U3051" s="103">
        <v>249799</v>
      </c>
      <c r="V3051" s="101">
        <f t="shared" ref="V3051" si="9335">IF(U3051&gt;T3051,0,T3051-U3051)</f>
        <v>201</v>
      </c>
      <c r="W3051" s="101">
        <f t="shared" ref="W3051" si="9336">IF(U3051&gt;T3051,T3051,U3051)</f>
        <v>249799</v>
      </c>
      <c r="X3051" s="103"/>
      <c r="Y3051" s="104">
        <f t="shared" ref="Y3051" si="9337">X3051/U3051</f>
        <v>0</v>
      </c>
      <c r="Z3051" s="105" t="e">
        <f t="shared" ref="Z3051" si="9338">AE3051/X3051</f>
        <v>#DIV/0!</v>
      </c>
      <c r="AA3051" s="106">
        <f t="shared" ref="AA3051" si="9339">IF(O3051="cpv",(T3051*R3051),(T3051/1000*R3051))</f>
        <v>125</v>
      </c>
      <c r="AB3051" s="107">
        <f t="shared" ref="AB3051" si="9340">IF(O3051="cpv",(IF(V3051&gt;0,U3051*R3051,AA3051)),(IF(V3051&gt;0,U3051/1000*R3051,AA3051)))</f>
        <v>124.8995</v>
      </c>
      <c r="AC3051" s="106">
        <f t="shared" ref="AC3051" si="9341">AB3051-AA3051</f>
        <v>-0.1004999999999967</v>
      </c>
      <c r="AD3051" s="108">
        <f t="shared" ref="AD3051" si="9342">IF(O3051="cpv",(T3051*S3051),(T3051/1000*S3051))</f>
        <v>500</v>
      </c>
      <c r="AE3051" s="298">
        <f>IF((SUMIF($J$7:$J$1048576,J3051,$U$7:$U$1048576))&gt;(SUMIF($J$7:$J$1048576,J3051,$T$7:$T$1048576)),AD3051,(IF(O3051="cpv",(U3051*S3051),(U3051*S3051/1000))))</f>
        <v>499.59800000000001</v>
      </c>
      <c r="AF3051" s="109">
        <f t="shared" ref="AF3051" si="9343">AE3051-AD3051</f>
        <v>-0.40199999999998681</v>
      </c>
      <c r="AG3051" s="109">
        <v>0</v>
      </c>
      <c r="AH3051" s="109">
        <f t="shared" ref="AH3051" si="9344">AE3051-AB3051-AG3051</f>
        <v>374.69850000000002</v>
      </c>
      <c r="AI3051" s="110">
        <f t="shared" ref="AI3051" si="9345">AH3051/AE3051</f>
        <v>0.75</v>
      </c>
      <c r="AK3051"/>
    </row>
    <row r="3052" spans="1:37" ht="15.75" hidden="1" thickBot="1" x14ac:dyDescent="0.3">
      <c r="A3052" s="328" t="s">
        <v>4424</v>
      </c>
      <c r="B3052" s="324">
        <v>2016</v>
      </c>
      <c r="C3052" s="324">
        <v>12</v>
      </c>
      <c r="D3052" s="325" t="s">
        <v>2960</v>
      </c>
      <c r="E3052" s="326">
        <v>42719</v>
      </c>
      <c r="F3052" s="326">
        <v>42735</v>
      </c>
      <c r="G3052" s="327">
        <f t="shared" ref="G3052" ca="1" si="9346">IF($N$1&gt;F3052,0,(F3052-$N$1))</f>
        <v>0</v>
      </c>
      <c r="H3052" s="328" t="s">
        <v>84</v>
      </c>
      <c r="I3052" s="328" t="s">
        <v>170</v>
      </c>
      <c r="J3052" s="328" t="s">
        <v>4219</v>
      </c>
      <c r="K3052" s="329" t="str">
        <f t="shared" ref="K3052" ca="1" si="9347">IF(F3052=0,$L$3,(IF(G3052=0,$L$1,$L$2)))</f>
        <v>Completed</v>
      </c>
      <c r="L3052" s="324" t="s">
        <v>175</v>
      </c>
      <c r="M3052" s="324" t="s">
        <v>58</v>
      </c>
      <c r="N3052" s="324" t="s">
        <v>59</v>
      </c>
      <c r="O3052" s="324" t="s">
        <v>60</v>
      </c>
      <c r="P3052" s="324" t="s">
        <v>61</v>
      </c>
      <c r="Q3052" s="324" t="s">
        <v>62</v>
      </c>
      <c r="R3052" s="330">
        <v>1</v>
      </c>
      <c r="S3052" s="330">
        <v>2</v>
      </c>
      <c r="T3052" s="331">
        <v>500000</v>
      </c>
      <c r="U3052" s="331">
        <v>369800</v>
      </c>
      <c r="V3052" s="329">
        <f t="shared" ref="V3052" si="9348">IF(U3052&gt;T3052,0,T3052-U3052)</f>
        <v>130200</v>
      </c>
      <c r="W3052" s="329">
        <f t="shared" ref="W3052" si="9349">IF(U3052&gt;T3052,T3052,U3052)</f>
        <v>369800</v>
      </c>
      <c r="X3052" s="331">
        <v>178</v>
      </c>
      <c r="Y3052" s="332">
        <f t="shared" ref="Y3052" si="9350">X3052/U3052</f>
        <v>4.8134126554894539E-4</v>
      </c>
      <c r="Z3052" s="333">
        <f t="shared" ref="Z3052" si="9351">AE3052/X3052</f>
        <v>4.155056179775281</v>
      </c>
      <c r="AA3052" s="334">
        <f t="shared" ref="AA3052" si="9352">IF(O3052="cpv",(T3052*R3052),(T3052/1000*R3052))</f>
        <v>500</v>
      </c>
      <c r="AB3052" s="335">
        <v>250</v>
      </c>
      <c r="AC3052" s="334">
        <f t="shared" ref="AC3052" si="9353">AB3052-AA3052</f>
        <v>-250</v>
      </c>
      <c r="AD3052" s="336">
        <f t="shared" ref="AD3052" si="9354">IF(O3052="cpv",(T3052*S3052),(T3052/1000*S3052))</f>
        <v>1000</v>
      </c>
      <c r="AE3052" s="337">
        <f>IF((SUMIF($J$7:$J$1048576,J3052,$U$7:$U$1048576))&gt;(SUMIF($J$7:$J$1048576,J3052,$T$7:$T$1048576)),AD3052,(IF(O3052="cpv",(U3052*S3052),(U3052*S3052/1000))))</f>
        <v>739.6</v>
      </c>
      <c r="AF3052" s="338">
        <f t="shared" ref="AF3052" si="9355">AE3052-AD3052</f>
        <v>-260.39999999999998</v>
      </c>
      <c r="AG3052" s="338">
        <v>0</v>
      </c>
      <c r="AH3052" s="338">
        <f t="shared" ref="AH3052" si="9356">AE3052-AB3052-AG3052</f>
        <v>489.6</v>
      </c>
      <c r="AI3052" s="339">
        <f t="shared" ref="AI3052" si="9357">AH3052/AE3052</f>
        <v>0.66197944835045974</v>
      </c>
      <c r="AK3052"/>
    </row>
    <row r="3053" spans="1:37" ht="15.75" hidden="1" thickBot="1" x14ac:dyDescent="0.3">
      <c r="A3053" s="115" t="s">
        <v>4221</v>
      </c>
      <c r="B3053" s="111">
        <v>2016</v>
      </c>
      <c r="C3053" s="111">
        <v>12</v>
      </c>
      <c r="D3053" s="112" t="s">
        <v>2960</v>
      </c>
      <c r="E3053" s="113">
        <v>42719</v>
      </c>
      <c r="F3053" s="113">
        <v>42735</v>
      </c>
      <c r="G3053" s="114">
        <f t="shared" ca="1" si="9207"/>
        <v>0</v>
      </c>
      <c r="H3053" s="115" t="s">
        <v>84</v>
      </c>
      <c r="I3053" s="115" t="s">
        <v>170</v>
      </c>
      <c r="J3053" s="115" t="s">
        <v>4222</v>
      </c>
      <c r="K3053" s="116" t="str">
        <f t="shared" ca="1" si="9208"/>
        <v>Completed</v>
      </c>
      <c r="L3053" s="111" t="s">
        <v>1371</v>
      </c>
      <c r="M3053" s="111" t="s">
        <v>58</v>
      </c>
      <c r="N3053" s="111" t="s">
        <v>286</v>
      </c>
      <c r="O3053" s="111" t="s">
        <v>60</v>
      </c>
      <c r="P3053" s="111" t="s">
        <v>61</v>
      </c>
      <c r="Q3053" s="111" t="s">
        <v>62</v>
      </c>
      <c r="R3053" s="117">
        <v>1</v>
      </c>
      <c r="S3053" s="117">
        <v>2.5</v>
      </c>
      <c r="T3053" s="118">
        <v>2000000</v>
      </c>
      <c r="U3053" s="118">
        <v>2012517</v>
      </c>
      <c r="V3053" s="116">
        <f t="shared" si="9209"/>
        <v>0</v>
      </c>
      <c r="W3053" s="116">
        <f t="shared" si="9210"/>
        <v>2000000</v>
      </c>
      <c r="X3053" s="118"/>
      <c r="Y3053" s="119">
        <f t="shared" si="9211"/>
        <v>0</v>
      </c>
      <c r="Z3053" s="120" t="e">
        <f t="shared" si="9212"/>
        <v>#DIV/0!</v>
      </c>
      <c r="AA3053" s="121">
        <f t="shared" si="9213"/>
        <v>2000</v>
      </c>
      <c r="AB3053" s="122">
        <f t="shared" si="9214"/>
        <v>2000</v>
      </c>
      <c r="AC3053" s="121">
        <f t="shared" si="9215"/>
        <v>0</v>
      </c>
      <c r="AD3053" s="123">
        <f t="shared" si="9216"/>
        <v>5000</v>
      </c>
      <c r="AE3053" s="293">
        <v>3743.6275000000001</v>
      </c>
      <c r="AF3053" s="124">
        <f t="shared" si="9217"/>
        <v>-1256.3724999999999</v>
      </c>
      <c r="AG3053" s="124">
        <v>0</v>
      </c>
      <c r="AH3053" s="124">
        <f t="shared" si="9218"/>
        <v>1743.6275000000001</v>
      </c>
      <c r="AI3053" s="125">
        <f t="shared" si="9219"/>
        <v>0.46575881280923381</v>
      </c>
      <c r="AK3053"/>
    </row>
    <row r="3054" spans="1:37" ht="15.75" hidden="1" thickBot="1" x14ac:dyDescent="0.3">
      <c r="A3054" s="96" t="s">
        <v>4223</v>
      </c>
      <c r="B3054" s="97">
        <v>2016</v>
      </c>
      <c r="C3054" s="97">
        <v>12</v>
      </c>
      <c r="D3054" s="98" t="s">
        <v>2960</v>
      </c>
      <c r="E3054" s="99">
        <v>42719</v>
      </c>
      <c r="F3054" s="99">
        <v>42735</v>
      </c>
      <c r="G3054" s="100">
        <f t="shared" ref="G3054:G3056" ca="1" si="9358">IF($N$1&gt;F3054,0,(F3054-$N$1))</f>
        <v>0</v>
      </c>
      <c r="H3054" s="96" t="s">
        <v>84</v>
      </c>
      <c r="I3054" s="96" t="s">
        <v>170</v>
      </c>
      <c r="J3054" s="96" t="s">
        <v>4222</v>
      </c>
      <c r="K3054" s="101" t="str">
        <f t="shared" ref="K3054:K3056" ca="1" si="9359">IF(F3054=0,$L$3,(IF(G3054=0,$L$1,$L$2)))</f>
        <v>Completed</v>
      </c>
      <c r="L3054" s="97" t="s">
        <v>82</v>
      </c>
      <c r="M3054" s="97" t="s">
        <v>58</v>
      </c>
      <c r="N3054" s="97" t="s">
        <v>286</v>
      </c>
      <c r="O3054" s="97" t="s">
        <v>60</v>
      </c>
      <c r="P3054" s="97" t="s">
        <v>61</v>
      </c>
      <c r="Q3054" s="97" t="s">
        <v>62</v>
      </c>
      <c r="R3054" s="102">
        <v>0.5</v>
      </c>
      <c r="S3054" s="102">
        <v>2.5</v>
      </c>
      <c r="T3054" s="103">
        <v>250000</v>
      </c>
      <c r="U3054" s="103">
        <v>248802</v>
      </c>
      <c r="V3054" s="101">
        <f t="shared" ref="V3054:V3056" si="9360">IF(U3054&gt;T3054,0,T3054-U3054)</f>
        <v>1198</v>
      </c>
      <c r="W3054" s="101">
        <f t="shared" ref="W3054:W3056" si="9361">IF(U3054&gt;T3054,T3054,U3054)</f>
        <v>248802</v>
      </c>
      <c r="X3054" s="103"/>
      <c r="Y3054" s="104">
        <f t="shared" ref="Y3054:Y3056" si="9362">X3054/U3054</f>
        <v>0</v>
      </c>
      <c r="Z3054" s="105" t="e">
        <f t="shared" ref="Z3054:Z3056" si="9363">AE3054/X3054</f>
        <v>#DIV/0!</v>
      </c>
      <c r="AA3054" s="106">
        <f t="shared" ref="AA3054:AA3056" si="9364">IF(O3054="cpv",(T3054*R3054),(T3054/1000*R3054))</f>
        <v>125</v>
      </c>
      <c r="AB3054" s="107">
        <f t="shared" ref="AB3054" si="9365">IF(O3054="cpv",(IF(V3054&gt;0,U3054*R3054,AA3054)),(IF(V3054&gt;0,U3054/1000*R3054,AA3054)))</f>
        <v>124.401</v>
      </c>
      <c r="AC3054" s="106">
        <f t="shared" ref="AC3054:AC3056" si="9366">AB3054-AA3054</f>
        <v>-0.59900000000000375</v>
      </c>
      <c r="AD3054" s="108">
        <f t="shared" ref="AD3054:AD3056" si="9367">IF(O3054="cpv",(T3054*S3054),(T3054/1000*S3054))</f>
        <v>625</v>
      </c>
      <c r="AE3054" s="298">
        <f t="shared" ref="AE3054:AE3063" si="9368">IF((SUMIF($J$7:$J$1048576,J3054,$U$7:$U$1048576))&gt;(SUMIF($J$7:$J$1048576,J3054,$T$7:$T$1048576)),AD3054,(IF(O3054="cpv",(U3054*S3054),(U3054*S3054/1000))))</f>
        <v>622.005</v>
      </c>
      <c r="AF3054" s="109">
        <f t="shared" ref="AF3054:AF3056" si="9369">AE3054-AD3054</f>
        <v>-2.9950000000000045</v>
      </c>
      <c r="AG3054" s="109">
        <v>0</v>
      </c>
      <c r="AH3054" s="109">
        <f t="shared" ref="AH3054:AH3056" si="9370">AE3054-AB3054-AG3054</f>
        <v>497.60399999999998</v>
      </c>
      <c r="AI3054" s="110">
        <f t="shared" ref="AI3054:AI3056" si="9371">AH3054/AE3054</f>
        <v>0.79999999999999993</v>
      </c>
      <c r="AK3054"/>
    </row>
    <row r="3055" spans="1:37" ht="15.75" hidden="1" thickBot="1" x14ac:dyDescent="0.3">
      <c r="A3055" s="46" t="s">
        <v>4425</v>
      </c>
      <c r="B3055" s="47">
        <v>2016</v>
      </c>
      <c r="C3055" s="47">
        <v>12</v>
      </c>
      <c r="D3055" s="48" t="s">
        <v>2960</v>
      </c>
      <c r="E3055" s="49">
        <v>42719</v>
      </c>
      <c r="F3055" s="49">
        <v>42735</v>
      </c>
      <c r="G3055" s="50">
        <f t="shared" ref="G3055" ca="1" si="9372">IF($N$1&gt;F3055,0,(F3055-$N$1))</f>
        <v>0</v>
      </c>
      <c r="H3055" s="46" t="s">
        <v>84</v>
      </c>
      <c r="I3055" s="46" t="s">
        <v>170</v>
      </c>
      <c r="J3055" s="46" t="s">
        <v>4222</v>
      </c>
      <c r="K3055" s="51" t="str">
        <f t="shared" ref="K3055" ca="1" si="9373">IF(F3055=0,$L$3,(IF(G3055=0,$L$1,$L$2)))</f>
        <v>Completed</v>
      </c>
      <c r="L3055" s="47" t="s">
        <v>175</v>
      </c>
      <c r="M3055" s="47" t="s">
        <v>58</v>
      </c>
      <c r="N3055" s="47" t="s">
        <v>286</v>
      </c>
      <c r="O3055" s="47" t="s">
        <v>60</v>
      </c>
      <c r="P3055" s="47" t="s">
        <v>61</v>
      </c>
      <c r="Q3055" s="47" t="s">
        <v>62</v>
      </c>
      <c r="R3055" s="52">
        <v>1</v>
      </c>
      <c r="S3055" s="52">
        <v>2.5</v>
      </c>
      <c r="T3055" s="53">
        <v>500000</v>
      </c>
      <c r="U3055" s="53"/>
      <c r="V3055" s="51"/>
      <c r="W3055" s="51">
        <f t="shared" ref="W3055" si="9374">IF(U3055&gt;T3055,T3055,U3055)</f>
        <v>0</v>
      </c>
      <c r="X3055" s="53"/>
      <c r="Y3055" s="54" t="e">
        <f t="shared" ref="Y3055" si="9375">X3055/U3055</f>
        <v>#DIV/0!</v>
      </c>
      <c r="Z3055" s="55" t="e">
        <f t="shared" ref="Z3055" si="9376">AE3055/X3055</f>
        <v>#DIV/0!</v>
      </c>
      <c r="AA3055" s="56">
        <f t="shared" ref="AA3055" si="9377">IF(O3055="cpv",(T3055*R3055),(T3055/1000*R3055))</f>
        <v>500</v>
      </c>
      <c r="AB3055" s="57">
        <v>350</v>
      </c>
      <c r="AC3055" s="56">
        <f t="shared" ref="AC3055" si="9378">AB3055-AA3055</f>
        <v>-150</v>
      </c>
      <c r="AD3055" s="58">
        <f t="shared" ref="AD3055" si="9379">IF(O3055="cpv",(T3055*S3055),(T3055/1000*S3055))</f>
        <v>1250</v>
      </c>
      <c r="AE3055" s="296">
        <f t="shared" si="9368"/>
        <v>0</v>
      </c>
      <c r="AF3055" s="60">
        <f t="shared" ref="AF3055" si="9380">AE3055-AD3055</f>
        <v>-1250</v>
      </c>
      <c r="AG3055" s="60">
        <v>0</v>
      </c>
      <c r="AH3055" s="60">
        <f t="shared" ref="AH3055" si="9381">AE3055-AB3055-AG3055</f>
        <v>-350</v>
      </c>
      <c r="AI3055" s="61" t="e">
        <f t="shared" ref="AI3055" si="9382">AH3055/AE3055</f>
        <v>#DIV/0!</v>
      </c>
      <c r="AK3055"/>
    </row>
    <row r="3056" spans="1:37" ht="15.75" hidden="1" thickBot="1" x14ac:dyDescent="0.3">
      <c r="A3056" s="156" t="s">
        <v>4487</v>
      </c>
      <c r="B3056" s="157">
        <v>2016</v>
      </c>
      <c r="C3056" s="157">
        <v>12</v>
      </c>
      <c r="D3056" s="342" t="s">
        <v>2960</v>
      </c>
      <c r="E3056" s="159">
        <v>42719</v>
      </c>
      <c r="F3056" s="159">
        <v>42735</v>
      </c>
      <c r="G3056" s="343">
        <f t="shared" ca="1" si="9358"/>
        <v>0</v>
      </c>
      <c r="H3056" s="156" t="s">
        <v>84</v>
      </c>
      <c r="I3056" s="156" t="s">
        <v>170</v>
      </c>
      <c r="J3056" s="156" t="s">
        <v>4222</v>
      </c>
      <c r="K3056" s="344" t="str">
        <f t="shared" ca="1" si="9359"/>
        <v>Completed</v>
      </c>
      <c r="L3056" s="157" t="s">
        <v>1372</v>
      </c>
      <c r="M3056" s="157" t="s">
        <v>58</v>
      </c>
      <c r="N3056" s="157" t="s">
        <v>286</v>
      </c>
      <c r="O3056" s="157" t="s">
        <v>60</v>
      </c>
      <c r="P3056" s="157" t="s">
        <v>61</v>
      </c>
      <c r="Q3056" s="157" t="s">
        <v>62</v>
      </c>
      <c r="R3056" s="158">
        <v>1</v>
      </c>
      <c r="S3056" s="158">
        <v>2.5</v>
      </c>
      <c r="T3056" s="345">
        <v>500000</v>
      </c>
      <c r="U3056" s="345">
        <v>253747</v>
      </c>
      <c r="V3056" s="344">
        <f t="shared" si="9360"/>
        <v>246253</v>
      </c>
      <c r="W3056" s="344">
        <f t="shared" si="9361"/>
        <v>253747</v>
      </c>
      <c r="X3056" s="345">
        <v>94</v>
      </c>
      <c r="Y3056" s="346">
        <f t="shared" si="9362"/>
        <v>3.7044772943128391E-4</v>
      </c>
      <c r="Z3056" s="347">
        <f t="shared" si="9363"/>
        <v>6.7485904255319147</v>
      </c>
      <c r="AA3056" s="348">
        <f t="shared" si="9364"/>
        <v>500</v>
      </c>
      <c r="AB3056" s="349">
        <v>33.196623478459003</v>
      </c>
      <c r="AC3056" s="348">
        <f t="shared" si="9366"/>
        <v>-466.803376521541</v>
      </c>
      <c r="AD3056" s="350">
        <f t="shared" si="9367"/>
        <v>1250</v>
      </c>
      <c r="AE3056" s="351">
        <f t="shared" si="9368"/>
        <v>634.36749999999995</v>
      </c>
      <c r="AF3056" s="352">
        <f t="shared" si="9369"/>
        <v>-615.63250000000005</v>
      </c>
      <c r="AG3056" s="352">
        <v>0</v>
      </c>
      <c r="AH3056" s="352">
        <f t="shared" si="9370"/>
        <v>601.170876521541</v>
      </c>
      <c r="AI3056" s="487">
        <f t="shared" si="9371"/>
        <v>0.94766972854306231</v>
      </c>
      <c r="AK3056"/>
    </row>
    <row r="3057" spans="1:37" ht="15.75" hidden="1" thickBot="1" x14ac:dyDescent="0.3">
      <c r="A3057" s="96" t="s">
        <v>4224</v>
      </c>
      <c r="B3057" s="97">
        <v>2016</v>
      </c>
      <c r="C3057" s="97">
        <v>12</v>
      </c>
      <c r="D3057" s="98" t="s">
        <v>2960</v>
      </c>
      <c r="E3057" s="99">
        <v>42720</v>
      </c>
      <c r="F3057" s="99">
        <v>42735</v>
      </c>
      <c r="G3057" s="100">
        <f t="shared" ca="1" si="9207"/>
        <v>0</v>
      </c>
      <c r="H3057" s="96" t="s">
        <v>74</v>
      </c>
      <c r="I3057" s="96" t="s">
        <v>3333</v>
      </c>
      <c r="J3057" s="96" t="s">
        <v>4225</v>
      </c>
      <c r="K3057" s="101" t="str">
        <f t="shared" ca="1" si="9208"/>
        <v>Completed</v>
      </c>
      <c r="L3057" s="97" t="s">
        <v>133</v>
      </c>
      <c r="M3057" s="97" t="s">
        <v>58</v>
      </c>
      <c r="N3057" s="97" t="s">
        <v>108</v>
      </c>
      <c r="O3057" s="97" t="s">
        <v>109</v>
      </c>
      <c r="P3057" s="97" t="s">
        <v>100</v>
      </c>
      <c r="Q3057" s="97" t="s">
        <v>101</v>
      </c>
      <c r="R3057" s="102">
        <v>5.0000000000000001E-3</v>
      </c>
      <c r="S3057" s="102">
        <v>0.04</v>
      </c>
      <c r="T3057" s="103">
        <v>250000</v>
      </c>
      <c r="U3057" s="103">
        <v>252426</v>
      </c>
      <c r="V3057" s="101">
        <f t="shared" si="9209"/>
        <v>0</v>
      </c>
      <c r="W3057" s="101">
        <f t="shared" si="9210"/>
        <v>250000</v>
      </c>
      <c r="X3057" s="103"/>
      <c r="Y3057" s="104">
        <f t="shared" si="9211"/>
        <v>0</v>
      </c>
      <c r="Z3057" s="105" t="e">
        <f t="shared" si="9212"/>
        <v>#DIV/0!</v>
      </c>
      <c r="AA3057" s="106">
        <f t="shared" si="9213"/>
        <v>1250</v>
      </c>
      <c r="AB3057" s="107">
        <f t="shared" si="9214"/>
        <v>1250</v>
      </c>
      <c r="AC3057" s="106">
        <f t="shared" si="9215"/>
        <v>0</v>
      </c>
      <c r="AD3057" s="108">
        <f t="shared" si="9216"/>
        <v>10000</v>
      </c>
      <c r="AE3057" s="298">
        <f t="shared" si="9368"/>
        <v>10097.040000000001</v>
      </c>
      <c r="AF3057" s="109">
        <f t="shared" si="9217"/>
        <v>97.040000000000873</v>
      </c>
      <c r="AG3057" s="109">
        <v>0</v>
      </c>
      <c r="AH3057" s="109">
        <f t="shared" si="9218"/>
        <v>8847.0400000000009</v>
      </c>
      <c r="AI3057" s="110">
        <f t="shared" si="9219"/>
        <v>0.8762013421755287</v>
      </c>
      <c r="AK3057"/>
    </row>
    <row r="3058" spans="1:37" ht="15.75" hidden="1" thickBot="1" x14ac:dyDescent="0.3">
      <c r="A3058" s="96" t="s">
        <v>4226</v>
      </c>
      <c r="B3058" s="97">
        <v>2016</v>
      </c>
      <c r="C3058" s="97">
        <v>12</v>
      </c>
      <c r="D3058" s="98" t="s">
        <v>2960</v>
      </c>
      <c r="E3058" s="99">
        <v>42720</v>
      </c>
      <c r="F3058" s="99">
        <v>42735</v>
      </c>
      <c r="G3058" s="100">
        <f t="shared" ref="G3058:G3064" ca="1" si="9383">IF($N$1&gt;F3058,0,(F3058-$N$1))</f>
        <v>0</v>
      </c>
      <c r="H3058" s="96" t="s">
        <v>74</v>
      </c>
      <c r="I3058" s="96" t="s">
        <v>3333</v>
      </c>
      <c r="J3058" s="96" t="s">
        <v>4225</v>
      </c>
      <c r="K3058" s="101" t="str">
        <f t="shared" ref="K3058:K3064" ca="1" si="9384">IF(F3058=0,$L$3,(IF(G3058=0,$L$1,$L$2)))</f>
        <v>Completed</v>
      </c>
      <c r="L3058" s="97" t="s">
        <v>635</v>
      </c>
      <c r="M3058" s="97" t="s">
        <v>58</v>
      </c>
      <c r="N3058" s="97" t="s">
        <v>108</v>
      </c>
      <c r="O3058" s="97" t="s">
        <v>109</v>
      </c>
      <c r="P3058" s="97" t="s">
        <v>100</v>
      </c>
      <c r="Q3058" s="97" t="s">
        <v>101</v>
      </c>
      <c r="R3058" s="102">
        <v>2.5000000000000001E-2</v>
      </c>
      <c r="S3058" s="102">
        <v>0.04</v>
      </c>
      <c r="T3058" s="103">
        <v>100000</v>
      </c>
      <c r="U3058" s="103">
        <v>0</v>
      </c>
      <c r="V3058" s="101">
        <f t="shared" ref="V3058:V3064" si="9385">IF(U3058&gt;T3058,0,T3058-U3058)</f>
        <v>100000</v>
      </c>
      <c r="W3058" s="101">
        <f t="shared" ref="W3058:W3064" si="9386">IF(U3058&gt;T3058,T3058,U3058)</f>
        <v>0</v>
      </c>
      <c r="X3058" s="103">
        <v>0</v>
      </c>
      <c r="Y3058" s="104" t="e">
        <f t="shared" ref="Y3058:Y3064" si="9387">X3058/U3058</f>
        <v>#DIV/0!</v>
      </c>
      <c r="Z3058" s="105" t="e">
        <f t="shared" ref="Z3058:Z3064" si="9388">AE3058/X3058</f>
        <v>#DIV/0!</v>
      </c>
      <c r="AA3058" s="106">
        <f t="shared" ref="AA3058:AA3064" si="9389">IF(O3058="cpv",(T3058*R3058),(T3058/1000*R3058))</f>
        <v>2500</v>
      </c>
      <c r="AB3058" s="107">
        <f t="shared" ref="AB3058:AB3064" si="9390">IF(O3058="cpv",(IF(V3058&gt;0,U3058*R3058,AA3058)),(IF(V3058&gt;0,U3058/1000*R3058,AA3058)))</f>
        <v>0</v>
      </c>
      <c r="AC3058" s="106">
        <f t="shared" ref="AC3058:AC3064" si="9391">AB3058-AA3058</f>
        <v>-2500</v>
      </c>
      <c r="AD3058" s="108">
        <f t="shared" ref="AD3058:AD3064" si="9392">IF(O3058="cpv",(T3058*S3058),(T3058/1000*S3058))</f>
        <v>4000</v>
      </c>
      <c r="AE3058" s="298">
        <f t="shared" si="9368"/>
        <v>0</v>
      </c>
      <c r="AF3058" s="109">
        <f t="shared" ref="AF3058:AF3064" si="9393">AE3058-AD3058</f>
        <v>-4000</v>
      </c>
      <c r="AG3058" s="109">
        <v>0</v>
      </c>
      <c r="AH3058" s="109">
        <f t="shared" ref="AH3058:AH3064" si="9394">AE3058-AB3058-AG3058</f>
        <v>0</v>
      </c>
      <c r="AI3058" s="110" t="e">
        <f t="shared" ref="AI3058:AI3064" si="9395">AH3058/AE3058</f>
        <v>#DIV/0!</v>
      </c>
      <c r="AK3058"/>
    </row>
    <row r="3059" spans="1:37" ht="15.75" hidden="1" thickBot="1" x14ac:dyDescent="0.3">
      <c r="A3059" s="96" t="s">
        <v>4227</v>
      </c>
      <c r="B3059" s="97">
        <v>2016</v>
      </c>
      <c r="C3059" s="97">
        <v>12</v>
      </c>
      <c r="D3059" s="98" t="s">
        <v>2960</v>
      </c>
      <c r="E3059" s="99">
        <v>42720</v>
      </c>
      <c r="F3059" s="99">
        <v>42735</v>
      </c>
      <c r="G3059" s="100">
        <f t="shared" ca="1" si="9383"/>
        <v>0</v>
      </c>
      <c r="H3059" s="96" t="s">
        <v>74</v>
      </c>
      <c r="I3059" s="96" t="s">
        <v>3333</v>
      </c>
      <c r="J3059" s="96" t="s">
        <v>4225</v>
      </c>
      <c r="K3059" s="101" t="str">
        <f t="shared" ca="1" si="9384"/>
        <v>Completed</v>
      </c>
      <c r="L3059" s="97" t="s">
        <v>2135</v>
      </c>
      <c r="M3059" s="97" t="s">
        <v>58</v>
      </c>
      <c r="N3059" s="97" t="s">
        <v>108</v>
      </c>
      <c r="O3059" s="97" t="s">
        <v>109</v>
      </c>
      <c r="P3059" s="97" t="s">
        <v>100</v>
      </c>
      <c r="Q3059" s="97" t="s">
        <v>101</v>
      </c>
      <c r="R3059" s="102">
        <v>0.01</v>
      </c>
      <c r="S3059" s="102">
        <v>0.04</v>
      </c>
      <c r="T3059" s="103">
        <v>150000</v>
      </c>
      <c r="U3059" s="103">
        <v>71559</v>
      </c>
      <c r="V3059" s="101">
        <f t="shared" si="9385"/>
        <v>78441</v>
      </c>
      <c r="W3059" s="101">
        <f t="shared" si="9386"/>
        <v>71559</v>
      </c>
      <c r="X3059" s="103"/>
      <c r="Y3059" s="104">
        <f t="shared" si="9387"/>
        <v>0</v>
      </c>
      <c r="Z3059" s="105" t="e">
        <f t="shared" si="9388"/>
        <v>#DIV/0!</v>
      </c>
      <c r="AA3059" s="106">
        <f t="shared" si="9389"/>
        <v>1500</v>
      </c>
      <c r="AB3059" s="107">
        <f t="shared" si="9390"/>
        <v>715.59</v>
      </c>
      <c r="AC3059" s="106">
        <f t="shared" si="9391"/>
        <v>-784.41</v>
      </c>
      <c r="AD3059" s="108">
        <f t="shared" si="9392"/>
        <v>6000</v>
      </c>
      <c r="AE3059" s="298">
        <f t="shared" si="9368"/>
        <v>2862.36</v>
      </c>
      <c r="AF3059" s="109">
        <f t="shared" si="9393"/>
        <v>-3137.64</v>
      </c>
      <c r="AG3059" s="109">
        <v>0</v>
      </c>
      <c r="AH3059" s="109">
        <f t="shared" si="9394"/>
        <v>2146.77</v>
      </c>
      <c r="AI3059" s="110">
        <f t="shared" si="9395"/>
        <v>0.75</v>
      </c>
      <c r="AK3059"/>
    </row>
    <row r="3060" spans="1:37" ht="15.75" hidden="1" thickBot="1" x14ac:dyDescent="0.3">
      <c r="A3060" s="96" t="s">
        <v>4228</v>
      </c>
      <c r="B3060" s="97">
        <v>2016</v>
      </c>
      <c r="C3060" s="97">
        <v>12</v>
      </c>
      <c r="D3060" s="98" t="s">
        <v>2960</v>
      </c>
      <c r="E3060" s="99">
        <v>42720</v>
      </c>
      <c r="F3060" s="99">
        <v>42735</v>
      </c>
      <c r="G3060" s="100">
        <f t="shared" ca="1" si="9383"/>
        <v>0</v>
      </c>
      <c r="H3060" s="96" t="s">
        <v>74</v>
      </c>
      <c r="I3060" s="96" t="s">
        <v>3333</v>
      </c>
      <c r="J3060" s="96" t="s">
        <v>4225</v>
      </c>
      <c r="K3060" s="101" t="str">
        <f t="shared" ca="1" si="9384"/>
        <v>Completed</v>
      </c>
      <c r="L3060" s="97" t="s">
        <v>2592</v>
      </c>
      <c r="M3060" s="97" t="s">
        <v>58</v>
      </c>
      <c r="N3060" s="97" t="s">
        <v>108</v>
      </c>
      <c r="O3060" s="97" t="s">
        <v>109</v>
      </c>
      <c r="P3060" s="97" t="s">
        <v>100</v>
      </c>
      <c r="Q3060" s="97" t="s">
        <v>101</v>
      </c>
      <c r="R3060" s="102">
        <v>0.01</v>
      </c>
      <c r="S3060" s="102">
        <v>0.04</v>
      </c>
      <c r="T3060" s="103">
        <v>150000</v>
      </c>
      <c r="U3060" s="103">
        <v>107479</v>
      </c>
      <c r="V3060" s="101">
        <f t="shared" si="9385"/>
        <v>42521</v>
      </c>
      <c r="W3060" s="101">
        <f t="shared" si="9386"/>
        <v>107479</v>
      </c>
      <c r="X3060" s="103">
        <v>5968</v>
      </c>
      <c r="Y3060" s="104">
        <f t="shared" si="9387"/>
        <v>5.5527126229309914E-2</v>
      </c>
      <c r="Z3060" s="105">
        <f t="shared" si="9388"/>
        <v>0.72036863270777474</v>
      </c>
      <c r="AA3060" s="106">
        <f t="shared" si="9389"/>
        <v>1500</v>
      </c>
      <c r="AB3060" s="107">
        <f t="shared" si="9390"/>
        <v>1074.79</v>
      </c>
      <c r="AC3060" s="106">
        <f t="shared" si="9391"/>
        <v>-425.21000000000004</v>
      </c>
      <c r="AD3060" s="108">
        <f t="shared" si="9392"/>
        <v>6000</v>
      </c>
      <c r="AE3060" s="298">
        <f t="shared" si="9368"/>
        <v>4299.16</v>
      </c>
      <c r="AF3060" s="109">
        <f t="shared" si="9393"/>
        <v>-1700.8400000000001</v>
      </c>
      <c r="AG3060" s="109">
        <v>0</v>
      </c>
      <c r="AH3060" s="109">
        <f t="shared" si="9394"/>
        <v>3224.37</v>
      </c>
      <c r="AI3060" s="110">
        <f t="shared" si="9395"/>
        <v>0.75</v>
      </c>
      <c r="AK3060"/>
    </row>
    <row r="3061" spans="1:37" ht="15.75" hidden="1" thickBot="1" x14ac:dyDescent="0.3">
      <c r="A3061" s="328" t="s">
        <v>4527</v>
      </c>
      <c r="B3061" s="324">
        <v>2016</v>
      </c>
      <c r="C3061" s="324">
        <v>12</v>
      </c>
      <c r="D3061" s="325" t="s">
        <v>2960</v>
      </c>
      <c r="E3061" s="326">
        <v>42720</v>
      </c>
      <c r="F3061" s="326">
        <v>42735</v>
      </c>
      <c r="G3061" s="327">
        <f t="shared" ref="G3061:G3063" ca="1" si="9396">IF($N$1&gt;F3061,0,(F3061-$N$1))</f>
        <v>0</v>
      </c>
      <c r="H3061" s="328" t="s">
        <v>74</v>
      </c>
      <c r="I3061" s="328" t="s">
        <v>3333</v>
      </c>
      <c r="J3061" s="328" t="s">
        <v>4225</v>
      </c>
      <c r="K3061" s="329" t="str">
        <f t="shared" ref="K3061:K3063" ca="1" si="9397">IF(F3061=0,$L$3,(IF(G3061=0,$L$1,$L$2)))</f>
        <v>Completed</v>
      </c>
      <c r="L3061" s="324" t="s">
        <v>4506</v>
      </c>
      <c r="M3061" s="324" t="s">
        <v>58</v>
      </c>
      <c r="N3061" s="324" t="s">
        <v>108</v>
      </c>
      <c r="O3061" s="324" t="s">
        <v>109</v>
      </c>
      <c r="P3061" s="324" t="s">
        <v>100</v>
      </c>
      <c r="Q3061" s="324" t="s">
        <v>101</v>
      </c>
      <c r="R3061" s="330">
        <v>0.01</v>
      </c>
      <c r="S3061" s="330">
        <v>0.04</v>
      </c>
      <c r="T3061" s="331"/>
      <c r="U3061" s="331"/>
      <c r="V3061" s="329"/>
      <c r="W3061" s="329"/>
      <c r="X3061" s="331"/>
      <c r="Y3061" s="332" t="e">
        <f t="shared" ref="Y3061:Y3063" si="9398">X3061/U3061</f>
        <v>#DIV/0!</v>
      </c>
      <c r="Z3061" s="333" t="e">
        <f t="shared" ref="Z3061:Z3063" si="9399">AE3061/X3061</f>
        <v>#DIV/0!</v>
      </c>
      <c r="AA3061" s="334">
        <f t="shared" ref="AA3061:AA3063" si="9400">IF(O3061="cpv",(T3061*R3061),(T3061/1000*R3061))</f>
        <v>0</v>
      </c>
      <c r="AB3061" s="335">
        <v>998.13</v>
      </c>
      <c r="AC3061" s="334">
        <f t="shared" ref="AC3061:AC3063" si="9401">AB3061-AA3061</f>
        <v>998.13</v>
      </c>
      <c r="AD3061" s="336">
        <f t="shared" ref="AD3061:AD3063" si="9402">IF(O3061="cpv",(T3061*S3061),(T3061/1000*S3061))</f>
        <v>0</v>
      </c>
      <c r="AE3061" s="337">
        <f t="shared" si="9368"/>
        <v>0</v>
      </c>
      <c r="AF3061" s="338">
        <f t="shared" ref="AF3061:AF3063" si="9403">AE3061-AD3061</f>
        <v>0</v>
      </c>
      <c r="AG3061" s="338">
        <v>0</v>
      </c>
      <c r="AH3061" s="338">
        <f t="shared" ref="AH3061:AH3063" si="9404">AE3061-AB3061-AG3061</f>
        <v>-998.13</v>
      </c>
      <c r="AI3061" s="339" t="e">
        <f t="shared" ref="AI3061:AI3063" si="9405">AH3061/AE3061</f>
        <v>#DIV/0!</v>
      </c>
      <c r="AK3061"/>
    </row>
    <row r="3062" spans="1:37" ht="15.75" hidden="1" thickBot="1" x14ac:dyDescent="0.3">
      <c r="A3062" s="328" t="s">
        <v>4528</v>
      </c>
      <c r="B3062" s="324">
        <v>2016</v>
      </c>
      <c r="C3062" s="324">
        <v>12</v>
      </c>
      <c r="D3062" s="325" t="s">
        <v>2960</v>
      </c>
      <c r="E3062" s="326">
        <v>42720</v>
      </c>
      <c r="F3062" s="326">
        <v>42735</v>
      </c>
      <c r="G3062" s="327">
        <f t="shared" ca="1" si="9396"/>
        <v>0</v>
      </c>
      <c r="H3062" s="328" t="s">
        <v>74</v>
      </c>
      <c r="I3062" s="328" t="s">
        <v>3333</v>
      </c>
      <c r="J3062" s="328" t="s">
        <v>4225</v>
      </c>
      <c r="K3062" s="329" t="str">
        <f t="shared" ca="1" si="9397"/>
        <v>Completed</v>
      </c>
      <c r="L3062" s="324" t="s">
        <v>2917</v>
      </c>
      <c r="M3062" s="324" t="s">
        <v>58</v>
      </c>
      <c r="N3062" s="324" t="s">
        <v>108</v>
      </c>
      <c r="O3062" s="324" t="s">
        <v>109</v>
      </c>
      <c r="P3062" s="324" t="s">
        <v>100</v>
      </c>
      <c r="Q3062" s="324" t="s">
        <v>101</v>
      </c>
      <c r="R3062" s="330">
        <v>0.01</v>
      </c>
      <c r="S3062" s="330">
        <v>0.04</v>
      </c>
      <c r="T3062" s="331"/>
      <c r="U3062" s="331"/>
      <c r="V3062" s="329"/>
      <c r="W3062" s="329"/>
      <c r="X3062" s="331"/>
      <c r="Y3062" s="332" t="e">
        <f t="shared" si="9398"/>
        <v>#DIV/0!</v>
      </c>
      <c r="Z3062" s="333" t="e">
        <f t="shared" si="9399"/>
        <v>#DIV/0!</v>
      </c>
      <c r="AA3062" s="334">
        <f t="shared" si="9400"/>
        <v>0</v>
      </c>
      <c r="AB3062" s="335">
        <v>291.77999999999997</v>
      </c>
      <c r="AC3062" s="334">
        <f t="shared" si="9401"/>
        <v>291.77999999999997</v>
      </c>
      <c r="AD3062" s="336">
        <f t="shared" si="9402"/>
        <v>0</v>
      </c>
      <c r="AE3062" s="337">
        <f t="shared" si="9368"/>
        <v>0</v>
      </c>
      <c r="AF3062" s="338">
        <f t="shared" si="9403"/>
        <v>0</v>
      </c>
      <c r="AG3062" s="338">
        <v>0</v>
      </c>
      <c r="AH3062" s="338">
        <f t="shared" si="9404"/>
        <v>-291.77999999999997</v>
      </c>
      <c r="AI3062" s="339" t="e">
        <f t="shared" si="9405"/>
        <v>#DIV/0!</v>
      </c>
      <c r="AK3062"/>
    </row>
    <row r="3063" spans="1:37" ht="15.75" hidden="1" thickBot="1" x14ac:dyDescent="0.3">
      <c r="A3063" s="328" t="s">
        <v>4533</v>
      </c>
      <c r="B3063" s="324">
        <v>2016</v>
      </c>
      <c r="C3063" s="324">
        <v>12</v>
      </c>
      <c r="D3063" s="325" t="s">
        <v>2960</v>
      </c>
      <c r="E3063" s="326">
        <v>42720</v>
      </c>
      <c r="F3063" s="326">
        <v>42735</v>
      </c>
      <c r="G3063" s="327">
        <f t="shared" ca="1" si="9396"/>
        <v>0</v>
      </c>
      <c r="H3063" s="328" t="s">
        <v>74</v>
      </c>
      <c r="I3063" s="328" t="s">
        <v>3333</v>
      </c>
      <c r="J3063" s="328" t="s">
        <v>4225</v>
      </c>
      <c r="K3063" s="329" t="str">
        <f t="shared" ca="1" si="9397"/>
        <v>Completed</v>
      </c>
      <c r="L3063" s="324" t="s">
        <v>1373</v>
      </c>
      <c r="M3063" s="324" t="s">
        <v>58</v>
      </c>
      <c r="N3063" s="324" t="s">
        <v>108</v>
      </c>
      <c r="O3063" s="324" t="s">
        <v>109</v>
      </c>
      <c r="P3063" s="324" t="s">
        <v>100</v>
      </c>
      <c r="Q3063" s="324" t="s">
        <v>101</v>
      </c>
      <c r="R3063" s="330">
        <v>0.01</v>
      </c>
      <c r="S3063" s="330">
        <v>0.04</v>
      </c>
      <c r="T3063" s="331"/>
      <c r="U3063" s="331"/>
      <c r="V3063" s="329"/>
      <c r="W3063" s="329"/>
      <c r="X3063" s="331"/>
      <c r="Y3063" s="332" t="e">
        <f t="shared" si="9398"/>
        <v>#DIV/0!</v>
      </c>
      <c r="Z3063" s="333" t="e">
        <f t="shared" si="9399"/>
        <v>#DIV/0!</v>
      </c>
      <c r="AA3063" s="334">
        <f t="shared" si="9400"/>
        <v>0</v>
      </c>
      <c r="AB3063" s="335">
        <v>100</v>
      </c>
      <c r="AC3063" s="334">
        <f t="shared" si="9401"/>
        <v>100</v>
      </c>
      <c r="AD3063" s="336">
        <f t="shared" si="9402"/>
        <v>0</v>
      </c>
      <c r="AE3063" s="337">
        <f t="shared" si="9368"/>
        <v>0</v>
      </c>
      <c r="AF3063" s="338">
        <f t="shared" si="9403"/>
        <v>0</v>
      </c>
      <c r="AG3063" s="338">
        <v>0</v>
      </c>
      <c r="AH3063" s="338">
        <f t="shared" si="9404"/>
        <v>-100</v>
      </c>
      <c r="AI3063" s="339" t="e">
        <f t="shared" si="9405"/>
        <v>#DIV/0!</v>
      </c>
      <c r="AK3063"/>
    </row>
    <row r="3064" spans="1:37" ht="15.75" hidden="1" thickBot="1" x14ac:dyDescent="0.3">
      <c r="A3064" s="328" t="s">
        <v>4229</v>
      </c>
      <c r="B3064" s="324">
        <v>2016</v>
      </c>
      <c r="C3064" s="324">
        <v>12</v>
      </c>
      <c r="D3064" s="325" t="s">
        <v>2960</v>
      </c>
      <c r="E3064" s="326">
        <v>42720</v>
      </c>
      <c r="F3064" s="326">
        <v>42735</v>
      </c>
      <c r="G3064" s="327">
        <f t="shared" ca="1" si="9383"/>
        <v>0</v>
      </c>
      <c r="H3064" s="328" t="s">
        <v>74</v>
      </c>
      <c r="I3064" s="328" t="s">
        <v>3333</v>
      </c>
      <c r="J3064" s="328" t="s">
        <v>4225</v>
      </c>
      <c r="K3064" s="329" t="str">
        <f t="shared" ca="1" si="9384"/>
        <v>Completed</v>
      </c>
      <c r="L3064" s="324" t="s">
        <v>92</v>
      </c>
      <c r="M3064" s="324" t="s">
        <v>58</v>
      </c>
      <c r="N3064" s="324" t="s">
        <v>108</v>
      </c>
      <c r="O3064" s="324" t="s">
        <v>109</v>
      </c>
      <c r="P3064" s="324" t="s">
        <v>100</v>
      </c>
      <c r="Q3064" s="324" t="s">
        <v>101</v>
      </c>
      <c r="R3064" s="330">
        <v>1.2E-2</v>
      </c>
      <c r="S3064" s="330">
        <v>0.04</v>
      </c>
      <c r="T3064" s="331">
        <v>100000</v>
      </c>
      <c r="U3064" s="331">
        <v>106535</v>
      </c>
      <c r="V3064" s="329">
        <f t="shared" si="9385"/>
        <v>0</v>
      </c>
      <c r="W3064" s="329">
        <f t="shared" si="9386"/>
        <v>100000</v>
      </c>
      <c r="X3064" s="331">
        <v>7015</v>
      </c>
      <c r="Y3064" s="332">
        <f t="shared" si="9387"/>
        <v>6.5846904773079265E-2</v>
      </c>
      <c r="Z3064" s="333">
        <f t="shared" si="9388"/>
        <v>1.1035552387740555</v>
      </c>
      <c r="AA3064" s="334">
        <f t="shared" si="9389"/>
        <v>1200</v>
      </c>
      <c r="AB3064" s="335">
        <f t="shared" si="9390"/>
        <v>1200</v>
      </c>
      <c r="AC3064" s="334">
        <f t="shared" si="9391"/>
        <v>0</v>
      </c>
      <c r="AD3064" s="336">
        <f t="shared" si="9392"/>
        <v>4000</v>
      </c>
      <c r="AE3064" s="337">
        <v>7741.4399999999987</v>
      </c>
      <c r="AF3064" s="338">
        <f t="shared" si="9393"/>
        <v>3741.4399999999987</v>
      </c>
      <c r="AG3064" s="338">
        <v>0</v>
      </c>
      <c r="AH3064" s="338">
        <f t="shared" si="9394"/>
        <v>6541.4399999999987</v>
      </c>
      <c r="AI3064" s="339">
        <f t="shared" si="9395"/>
        <v>0.84499007936507931</v>
      </c>
      <c r="AK3064"/>
    </row>
    <row r="3065" spans="1:37" ht="15.75" hidden="1" thickBot="1" x14ac:dyDescent="0.3">
      <c r="A3065" s="115" t="s">
        <v>4230</v>
      </c>
      <c r="B3065" s="111">
        <v>2016</v>
      </c>
      <c r="C3065" s="111">
        <v>12</v>
      </c>
      <c r="D3065" s="112" t="s">
        <v>2960</v>
      </c>
      <c r="E3065" s="113">
        <v>42719</v>
      </c>
      <c r="F3065" s="113">
        <v>42735</v>
      </c>
      <c r="G3065" s="114">
        <f t="shared" ca="1" si="9207"/>
        <v>0</v>
      </c>
      <c r="H3065" s="115" t="s">
        <v>74</v>
      </c>
      <c r="I3065" s="115" t="s">
        <v>3333</v>
      </c>
      <c r="J3065" s="115" t="s">
        <v>4231</v>
      </c>
      <c r="K3065" s="116" t="str">
        <f t="shared" ca="1" si="9208"/>
        <v>Completed</v>
      </c>
      <c r="L3065" s="111" t="s">
        <v>77</v>
      </c>
      <c r="M3065" s="111" t="s">
        <v>58</v>
      </c>
      <c r="N3065" s="111" t="s">
        <v>108</v>
      </c>
      <c r="O3065" s="111" t="s">
        <v>109</v>
      </c>
      <c r="P3065" s="111" t="s">
        <v>100</v>
      </c>
      <c r="Q3065" s="111" t="s">
        <v>101</v>
      </c>
      <c r="R3065" s="117">
        <v>1.4999999999999999E-2</v>
      </c>
      <c r="S3065" s="117">
        <v>0.04</v>
      </c>
      <c r="T3065" s="118">
        <v>500000</v>
      </c>
      <c r="U3065" s="118">
        <v>500092</v>
      </c>
      <c r="V3065" s="116">
        <f t="shared" si="9209"/>
        <v>0</v>
      </c>
      <c r="W3065" s="116">
        <f t="shared" si="9210"/>
        <v>500000</v>
      </c>
      <c r="X3065" s="118"/>
      <c r="Y3065" s="119">
        <f t="shared" si="9211"/>
        <v>0</v>
      </c>
      <c r="Z3065" s="120" t="e">
        <f t="shared" si="9212"/>
        <v>#DIV/0!</v>
      </c>
      <c r="AA3065" s="121">
        <f t="shared" si="9213"/>
        <v>7500</v>
      </c>
      <c r="AB3065" s="122">
        <f t="shared" si="9214"/>
        <v>7500</v>
      </c>
      <c r="AC3065" s="121">
        <f t="shared" si="9215"/>
        <v>0</v>
      </c>
      <c r="AD3065" s="123">
        <f t="shared" si="9216"/>
        <v>20000</v>
      </c>
      <c r="AE3065" s="293">
        <v>27305.439999999999</v>
      </c>
      <c r="AF3065" s="124">
        <f t="shared" si="9217"/>
        <v>7305.4399999999987</v>
      </c>
      <c r="AG3065" s="124">
        <v>0</v>
      </c>
      <c r="AH3065" s="124">
        <f t="shared" si="9218"/>
        <v>19805.439999999999</v>
      </c>
      <c r="AI3065" s="125">
        <f t="shared" si="9219"/>
        <v>0.7253294581592532</v>
      </c>
      <c r="AK3065"/>
    </row>
    <row r="3066" spans="1:37" ht="15.75" hidden="1" thickBot="1" x14ac:dyDescent="0.3">
      <c r="A3066" s="96" t="s">
        <v>4232</v>
      </c>
      <c r="B3066" s="97">
        <v>2016</v>
      </c>
      <c r="C3066" s="97">
        <v>12</v>
      </c>
      <c r="D3066" s="98" t="s">
        <v>2960</v>
      </c>
      <c r="E3066" s="99">
        <v>42719</v>
      </c>
      <c r="F3066" s="99">
        <v>42735</v>
      </c>
      <c r="G3066" s="100">
        <f t="shared" ref="G3066:G3067" ca="1" si="9406">IF($N$1&gt;F3066,0,(F3066-$N$1))</f>
        <v>0</v>
      </c>
      <c r="H3066" s="96" t="s">
        <v>74</v>
      </c>
      <c r="I3066" s="96" t="s">
        <v>3333</v>
      </c>
      <c r="J3066" s="96" t="s">
        <v>4231</v>
      </c>
      <c r="K3066" s="101" t="str">
        <f t="shared" ref="K3066:K3067" ca="1" si="9407">IF(F3066=0,$L$3,(IF(G3066=0,$L$1,$L$2)))</f>
        <v>Completed</v>
      </c>
      <c r="L3066" s="97" t="s">
        <v>64</v>
      </c>
      <c r="M3066" s="97" t="s">
        <v>58</v>
      </c>
      <c r="N3066" s="97" t="s">
        <v>108</v>
      </c>
      <c r="O3066" s="97" t="s">
        <v>109</v>
      </c>
      <c r="P3066" s="97" t="s">
        <v>100</v>
      </c>
      <c r="Q3066" s="97" t="s">
        <v>101</v>
      </c>
      <c r="R3066" s="102">
        <v>6.0000000000000001E-3</v>
      </c>
      <c r="S3066" s="102">
        <v>0.04</v>
      </c>
      <c r="T3066" s="103">
        <v>500000</v>
      </c>
      <c r="U3066" s="103">
        <v>494308</v>
      </c>
      <c r="V3066" s="101">
        <f t="shared" ref="V3066:V3067" si="9408">IF(U3066&gt;T3066,0,T3066-U3066)</f>
        <v>5692</v>
      </c>
      <c r="W3066" s="101">
        <f t="shared" ref="W3066:W3067" si="9409">IF(U3066&gt;T3066,T3066,U3066)</f>
        <v>494308</v>
      </c>
      <c r="X3066" s="103">
        <v>178</v>
      </c>
      <c r="Y3066" s="104">
        <f t="shared" ref="Y3066:Y3067" si="9410">X3066/U3066</f>
        <v>3.6009937124222144E-4</v>
      </c>
      <c r="Z3066" s="105">
        <f t="shared" ref="Z3066:Z3067" si="9411">AE3066/X3066</f>
        <v>111.08044943820225</v>
      </c>
      <c r="AA3066" s="106">
        <f t="shared" ref="AA3066:AA3067" si="9412">IF(O3066="cpv",(T3066*R3066),(T3066/1000*R3066))</f>
        <v>3000</v>
      </c>
      <c r="AB3066" s="107">
        <f t="shared" ref="AB3066:AB3067" si="9413">IF(O3066="cpv",(IF(V3066&gt;0,U3066*R3066,AA3066)),(IF(V3066&gt;0,U3066/1000*R3066,AA3066)))</f>
        <v>2965.848</v>
      </c>
      <c r="AC3066" s="106">
        <f t="shared" ref="AC3066:AC3067" si="9414">AB3066-AA3066</f>
        <v>-34.152000000000044</v>
      </c>
      <c r="AD3066" s="108">
        <f t="shared" ref="AD3066:AD3067" si="9415">IF(O3066="cpv",(T3066*S3066),(T3066/1000*S3066))</f>
        <v>20000</v>
      </c>
      <c r="AE3066" s="298">
        <f>IF((SUMIF($J$7:$J$1048576,J3066,$U$7:$U$1048576))&gt;(SUMIF($J$7:$J$1048576,J3066,$T$7:$T$1048576)),AD3066,(IF(O3066="cpv",(U3066*S3066),(U3066*S3066/1000))))</f>
        <v>19772.32</v>
      </c>
      <c r="AF3066" s="109">
        <f t="shared" ref="AF3066:AF3067" si="9416">AE3066-AD3066</f>
        <v>-227.68000000000029</v>
      </c>
      <c r="AG3066" s="109">
        <v>0</v>
      </c>
      <c r="AH3066" s="109">
        <f t="shared" ref="AH3066:AH3067" si="9417">AE3066-AB3066-AG3066</f>
        <v>16806.472000000002</v>
      </c>
      <c r="AI3066" s="110">
        <f t="shared" ref="AI3066:AI3067" si="9418">AH3066/AE3066</f>
        <v>0.85000000000000009</v>
      </c>
      <c r="AK3066"/>
    </row>
    <row r="3067" spans="1:37" ht="15.75" hidden="1" thickBot="1" x14ac:dyDescent="0.3">
      <c r="A3067" s="156" t="s">
        <v>4233</v>
      </c>
      <c r="B3067" s="157">
        <v>2016</v>
      </c>
      <c r="C3067" s="157">
        <v>12</v>
      </c>
      <c r="D3067" s="342" t="s">
        <v>2960</v>
      </c>
      <c r="E3067" s="159">
        <v>42719</v>
      </c>
      <c r="F3067" s="159">
        <v>42735</v>
      </c>
      <c r="G3067" s="343">
        <f t="shared" ca="1" si="9406"/>
        <v>0</v>
      </c>
      <c r="H3067" s="156" t="s">
        <v>74</v>
      </c>
      <c r="I3067" s="156" t="s">
        <v>3333</v>
      </c>
      <c r="J3067" s="156" t="s">
        <v>4231</v>
      </c>
      <c r="K3067" s="344" t="str">
        <f t="shared" ca="1" si="9407"/>
        <v>Completed</v>
      </c>
      <c r="L3067" s="157" t="s">
        <v>1773</v>
      </c>
      <c r="M3067" s="157" t="s">
        <v>58</v>
      </c>
      <c r="N3067" s="157" t="s">
        <v>108</v>
      </c>
      <c r="O3067" s="157" t="s">
        <v>109</v>
      </c>
      <c r="P3067" s="157" t="s">
        <v>100</v>
      </c>
      <c r="Q3067" s="157" t="s">
        <v>101</v>
      </c>
      <c r="R3067" s="158">
        <v>0.01</v>
      </c>
      <c r="S3067" s="158">
        <v>0.04</v>
      </c>
      <c r="T3067" s="345">
        <v>350000</v>
      </c>
      <c r="U3067" s="345">
        <v>73056</v>
      </c>
      <c r="V3067" s="344">
        <f t="shared" si="9408"/>
        <v>276944</v>
      </c>
      <c r="W3067" s="344">
        <f t="shared" si="9409"/>
        <v>73056</v>
      </c>
      <c r="X3067" s="345">
        <v>130</v>
      </c>
      <c r="Y3067" s="346">
        <f t="shared" si="9410"/>
        <v>1.7794568550153307E-3</v>
      </c>
      <c r="Z3067" s="347">
        <f t="shared" si="9411"/>
        <v>22.478769230769231</v>
      </c>
      <c r="AA3067" s="348">
        <f t="shared" si="9412"/>
        <v>3500</v>
      </c>
      <c r="AB3067" s="349">
        <f t="shared" si="9413"/>
        <v>730.56000000000006</v>
      </c>
      <c r="AC3067" s="348">
        <f t="shared" si="9414"/>
        <v>-2769.44</v>
      </c>
      <c r="AD3067" s="350">
        <f t="shared" si="9415"/>
        <v>14000</v>
      </c>
      <c r="AE3067" s="351">
        <f>IF((SUMIF($J$7:$J$1048576,J3067,$U$7:$U$1048576))&gt;(SUMIF($J$7:$J$1048576,J3067,$T$7:$T$1048576)),AD3067,(IF(O3067="cpv",(U3067*S3067),(U3067*S3067/1000))))</f>
        <v>2922.2400000000002</v>
      </c>
      <c r="AF3067" s="352">
        <f t="shared" si="9416"/>
        <v>-11077.76</v>
      </c>
      <c r="AG3067" s="352">
        <v>0</v>
      </c>
      <c r="AH3067" s="352">
        <f t="shared" si="9417"/>
        <v>2191.6800000000003</v>
      </c>
      <c r="AI3067" s="487">
        <f t="shared" si="9418"/>
        <v>0.75</v>
      </c>
      <c r="AK3067"/>
    </row>
    <row r="3068" spans="1:37" ht="15.75" hidden="1" thickBot="1" x14ac:dyDescent="0.3">
      <c r="A3068" s="328" t="s">
        <v>4234</v>
      </c>
      <c r="B3068" s="324">
        <v>2016</v>
      </c>
      <c r="C3068" s="324">
        <v>12</v>
      </c>
      <c r="D3068" s="325" t="s">
        <v>2960</v>
      </c>
      <c r="E3068" s="326">
        <v>42719</v>
      </c>
      <c r="F3068" s="326">
        <v>42735</v>
      </c>
      <c r="G3068" s="327">
        <f t="shared" ca="1" si="9207"/>
        <v>0</v>
      </c>
      <c r="H3068" s="328" t="s">
        <v>95</v>
      </c>
      <c r="I3068" s="328" t="s">
        <v>96</v>
      </c>
      <c r="J3068" s="328" t="s">
        <v>4235</v>
      </c>
      <c r="K3068" s="329" t="str">
        <f t="shared" ca="1" si="9208"/>
        <v>Completed</v>
      </c>
      <c r="L3068" s="324" t="s">
        <v>98</v>
      </c>
      <c r="M3068" s="324" t="s">
        <v>58</v>
      </c>
      <c r="N3068" s="324" t="s">
        <v>99</v>
      </c>
      <c r="O3068" s="324" t="s">
        <v>109</v>
      </c>
      <c r="P3068" s="324" t="s">
        <v>100</v>
      </c>
      <c r="Q3068" s="324" t="s">
        <v>101</v>
      </c>
      <c r="R3068" s="330">
        <v>0.4</v>
      </c>
      <c r="S3068" s="330">
        <v>0.6</v>
      </c>
      <c r="T3068" s="331">
        <v>25000</v>
      </c>
      <c r="U3068" s="331">
        <v>24679</v>
      </c>
      <c r="V3068" s="329">
        <f t="shared" si="9209"/>
        <v>321</v>
      </c>
      <c r="W3068" s="329">
        <f t="shared" si="9210"/>
        <v>24679</v>
      </c>
      <c r="X3068" s="331"/>
      <c r="Y3068" s="332">
        <f t="shared" si="9211"/>
        <v>0</v>
      </c>
      <c r="Z3068" s="333" t="e">
        <f t="shared" si="9212"/>
        <v>#DIV/0!</v>
      </c>
      <c r="AA3068" s="334">
        <f t="shared" si="9213"/>
        <v>10000</v>
      </c>
      <c r="AB3068" s="335">
        <f t="shared" si="9214"/>
        <v>9871.6</v>
      </c>
      <c r="AC3068" s="334">
        <f t="shared" si="9215"/>
        <v>-128.39999999999964</v>
      </c>
      <c r="AD3068" s="336">
        <f t="shared" si="9216"/>
        <v>15000</v>
      </c>
      <c r="AE3068" s="337">
        <v>15000</v>
      </c>
      <c r="AF3068" s="338">
        <f t="shared" si="9217"/>
        <v>0</v>
      </c>
      <c r="AG3068" s="338">
        <v>0</v>
      </c>
      <c r="AH3068" s="338">
        <f t="shared" si="9218"/>
        <v>5128.3999999999996</v>
      </c>
      <c r="AI3068" s="339">
        <f t="shared" si="9219"/>
        <v>0.34189333333333333</v>
      </c>
      <c r="AK3068"/>
    </row>
    <row r="3069" spans="1:37" ht="15.75" hidden="1" thickBot="1" x14ac:dyDescent="0.3">
      <c r="A3069" s="115" t="s">
        <v>4236</v>
      </c>
      <c r="B3069" s="111">
        <v>2016</v>
      </c>
      <c r="C3069" s="111">
        <v>12</v>
      </c>
      <c r="D3069" s="112" t="s">
        <v>2960</v>
      </c>
      <c r="E3069" s="113">
        <v>42720</v>
      </c>
      <c r="F3069" s="113">
        <v>42723</v>
      </c>
      <c r="G3069" s="114">
        <f t="shared" ca="1" si="9207"/>
        <v>0</v>
      </c>
      <c r="H3069" s="115" t="s">
        <v>54</v>
      </c>
      <c r="I3069" s="115" t="s">
        <v>115</v>
      </c>
      <c r="J3069" s="115" t="s">
        <v>4237</v>
      </c>
      <c r="K3069" s="116" t="str">
        <f t="shared" ca="1" si="9208"/>
        <v>Completed</v>
      </c>
      <c r="L3069" s="111" t="s">
        <v>82</v>
      </c>
      <c r="M3069" s="111" t="s">
        <v>58</v>
      </c>
      <c r="N3069" s="111" t="s">
        <v>78</v>
      </c>
      <c r="O3069" s="111" t="s">
        <v>60</v>
      </c>
      <c r="P3069" s="111" t="s">
        <v>79</v>
      </c>
      <c r="Q3069" s="111" t="s">
        <v>79</v>
      </c>
      <c r="R3069" s="117">
        <v>0.5</v>
      </c>
      <c r="S3069" s="117">
        <v>4.25</v>
      </c>
      <c r="T3069" s="118">
        <v>600000</v>
      </c>
      <c r="U3069" s="118">
        <v>600011</v>
      </c>
      <c r="V3069" s="116">
        <f t="shared" si="9209"/>
        <v>0</v>
      </c>
      <c r="W3069" s="116">
        <f t="shared" si="9210"/>
        <v>600000</v>
      </c>
      <c r="X3069" s="118">
        <v>8602</v>
      </c>
      <c r="Y3069" s="119">
        <f t="shared" si="9211"/>
        <v>1.4336403832596403E-2</v>
      </c>
      <c r="Z3069" s="120">
        <f t="shared" si="9212"/>
        <v>0.21261744361776325</v>
      </c>
      <c r="AA3069" s="121">
        <f t="shared" si="9213"/>
        <v>300</v>
      </c>
      <c r="AB3069" s="122">
        <f t="shared" si="9214"/>
        <v>300</v>
      </c>
      <c r="AC3069" s="121">
        <f t="shared" si="9215"/>
        <v>0</v>
      </c>
      <c r="AD3069" s="123">
        <f t="shared" si="9216"/>
        <v>2550</v>
      </c>
      <c r="AE3069" s="293">
        <v>1828.9352499999995</v>
      </c>
      <c r="AF3069" s="124">
        <f t="shared" si="9217"/>
        <v>-721.06475000000046</v>
      </c>
      <c r="AG3069" s="124">
        <v>0</v>
      </c>
      <c r="AH3069" s="124">
        <f t="shared" si="9218"/>
        <v>1528.9352499999995</v>
      </c>
      <c r="AI3069" s="125">
        <f t="shared" si="9219"/>
        <v>0.83597013617622595</v>
      </c>
      <c r="AK3069"/>
    </row>
    <row r="3070" spans="1:37" ht="15.75" hidden="1" thickBot="1" x14ac:dyDescent="0.3">
      <c r="A3070" s="96" t="s">
        <v>4238</v>
      </c>
      <c r="B3070" s="97">
        <v>2016</v>
      </c>
      <c r="C3070" s="97">
        <v>12</v>
      </c>
      <c r="D3070" s="98" t="s">
        <v>2960</v>
      </c>
      <c r="E3070" s="99">
        <v>42720</v>
      </c>
      <c r="F3070" s="99">
        <v>42723</v>
      </c>
      <c r="G3070" s="100">
        <f t="shared" ref="G3070:G3072" ca="1" si="9419">IF($N$1&gt;F3070,0,(F3070-$N$1))</f>
        <v>0</v>
      </c>
      <c r="H3070" s="96" t="s">
        <v>54</v>
      </c>
      <c r="I3070" s="96" t="s">
        <v>115</v>
      </c>
      <c r="J3070" s="96" t="s">
        <v>4237</v>
      </c>
      <c r="K3070" s="101" t="str">
        <f t="shared" ref="K3070:K3072" ca="1" si="9420">IF(F3070=0,$L$3,(IF(G3070=0,$L$1,$L$2)))</f>
        <v>Completed</v>
      </c>
      <c r="L3070" s="97" t="s">
        <v>64</v>
      </c>
      <c r="M3070" s="97" t="s">
        <v>58</v>
      </c>
      <c r="N3070" s="97" t="s">
        <v>78</v>
      </c>
      <c r="O3070" s="97" t="s">
        <v>60</v>
      </c>
      <c r="P3070" s="97" t="s">
        <v>79</v>
      </c>
      <c r="Q3070" s="97" t="s">
        <v>79</v>
      </c>
      <c r="R3070" s="102">
        <v>2.5</v>
      </c>
      <c r="S3070" s="102">
        <v>4.25</v>
      </c>
      <c r="T3070" s="103">
        <v>400000</v>
      </c>
      <c r="U3070" s="103">
        <v>277438</v>
      </c>
      <c r="V3070" s="101">
        <f t="shared" ref="V3070:V3072" si="9421">IF(U3070&gt;T3070,0,T3070-U3070)</f>
        <v>122562</v>
      </c>
      <c r="W3070" s="101">
        <f t="shared" ref="W3070:W3072" si="9422">IF(U3070&gt;T3070,T3070,U3070)</f>
        <v>277438</v>
      </c>
      <c r="X3070" s="103">
        <v>2359</v>
      </c>
      <c r="Y3070" s="104">
        <f t="shared" ref="Y3070:Y3072" si="9423">X3070/U3070</f>
        <v>8.5028006257253878E-3</v>
      </c>
      <c r="Z3070" s="105">
        <f t="shared" ref="Z3070:Z3072" si="9424">AE3070/X3070</f>
        <v>0.49983531157270028</v>
      </c>
      <c r="AA3070" s="106">
        <f t="shared" ref="AA3070:AA3072" si="9425">IF(O3070="cpv",(T3070*R3070),(T3070/1000*R3070))</f>
        <v>1000</v>
      </c>
      <c r="AB3070" s="107">
        <f t="shared" ref="AB3070:AB3072" si="9426">IF(O3070="cpv",(IF(V3070&gt;0,U3070*R3070,AA3070)),(IF(V3070&gt;0,U3070/1000*R3070,AA3070)))</f>
        <v>693.59500000000003</v>
      </c>
      <c r="AC3070" s="106">
        <f t="shared" ref="AC3070:AC3072" si="9427">AB3070-AA3070</f>
        <v>-306.40499999999997</v>
      </c>
      <c r="AD3070" s="108">
        <f t="shared" ref="AD3070:AD3072" si="9428">IF(O3070="cpv",(T3070*S3070),(T3070/1000*S3070))</f>
        <v>1700</v>
      </c>
      <c r="AE3070" s="298">
        <f>IF((SUMIF($J$7:$J$1048576,J3070,$U$7:$U$1048576))&gt;(SUMIF($J$7:$J$1048576,J3070,$T$7:$T$1048576)),AD3070,(IF(O3070="cpv",(U3070*S3070),(U3070*S3070/1000))))</f>
        <v>1179.1115</v>
      </c>
      <c r="AF3070" s="109">
        <f t="shared" ref="AF3070:AF3072" si="9429">AE3070-AD3070</f>
        <v>-520.88850000000002</v>
      </c>
      <c r="AG3070" s="109">
        <v>0</v>
      </c>
      <c r="AH3070" s="109">
        <f t="shared" ref="AH3070:AH3072" si="9430">AE3070-AB3070-AG3070</f>
        <v>485.51649999999995</v>
      </c>
      <c r="AI3070" s="110">
        <f t="shared" ref="AI3070:AI3072" si="9431">AH3070/AE3070</f>
        <v>0.41176470588235292</v>
      </c>
      <c r="AK3070"/>
    </row>
    <row r="3071" spans="1:37" ht="15.75" hidden="1" thickBot="1" x14ac:dyDescent="0.3">
      <c r="A3071" s="96" t="s">
        <v>4239</v>
      </c>
      <c r="B3071" s="97">
        <v>2016</v>
      </c>
      <c r="C3071" s="97">
        <v>12</v>
      </c>
      <c r="D3071" s="98" t="s">
        <v>2960</v>
      </c>
      <c r="E3071" s="99">
        <v>42720</v>
      </c>
      <c r="F3071" s="99">
        <v>42723</v>
      </c>
      <c r="G3071" s="100">
        <f t="shared" ca="1" si="9419"/>
        <v>0</v>
      </c>
      <c r="H3071" s="96" t="s">
        <v>54</v>
      </c>
      <c r="I3071" s="96" t="s">
        <v>115</v>
      </c>
      <c r="J3071" s="96" t="s">
        <v>4237</v>
      </c>
      <c r="K3071" s="101" t="str">
        <f t="shared" ca="1" si="9420"/>
        <v>Completed</v>
      </c>
      <c r="L3071" s="97" t="s">
        <v>57</v>
      </c>
      <c r="M3071" s="97" t="s">
        <v>58</v>
      </c>
      <c r="N3071" s="97" t="s">
        <v>78</v>
      </c>
      <c r="O3071" s="97" t="s">
        <v>60</v>
      </c>
      <c r="P3071" s="97" t="s">
        <v>79</v>
      </c>
      <c r="Q3071" s="97" t="s">
        <v>79</v>
      </c>
      <c r="R3071" s="102">
        <v>2.5</v>
      </c>
      <c r="S3071" s="102">
        <v>4.25</v>
      </c>
      <c r="T3071" s="103">
        <v>300000</v>
      </c>
      <c r="U3071" s="103">
        <v>314305</v>
      </c>
      <c r="V3071" s="101">
        <f t="shared" si="9421"/>
        <v>0</v>
      </c>
      <c r="W3071" s="101">
        <f t="shared" si="9422"/>
        <v>300000</v>
      </c>
      <c r="X3071" s="103">
        <v>4349</v>
      </c>
      <c r="Y3071" s="104">
        <f t="shared" si="9423"/>
        <v>1.3836878191565517E-2</v>
      </c>
      <c r="Z3071" s="105">
        <f t="shared" si="9424"/>
        <v>0.30715020694412509</v>
      </c>
      <c r="AA3071" s="106">
        <f t="shared" si="9425"/>
        <v>750</v>
      </c>
      <c r="AB3071" s="107">
        <f t="shared" si="9426"/>
        <v>750</v>
      </c>
      <c r="AC3071" s="106">
        <f t="shared" si="9427"/>
        <v>0</v>
      </c>
      <c r="AD3071" s="108">
        <f t="shared" si="9428"/>
        <v>1275</v>
      </c>
      <c r="AE3071" s="298">
        <f>IF((SUMIF($J$7:$J$1048576,J3071,$U$7:$U$1048576))&gt;(SUMIF($J$7:$J$1048576,J3071,$T$7:$T$1048576)),AD3071,(IF(O3071="cpv",(U3071*S3071),(U3071*S3071/1000))))</f>
        <v>1335.7962500000001</v>
      </c>
      <c r="AF3071" s="109">
        <f t="shared" si="9429"/>
        <v>60.7962500000001</v>
      </c>
      <c r="AG3071" s="109">
        <v>0</v>
      </c>
      <c r="AH3071" s="109">
        <f t="shared" si="9430"/>
        <v>585.7962500000001</v>
      </c>
      <c r="AI3071" s="110">
        <f t="shared" si="9431"/>
        <v>0.43853712720034965</v>
      </c>
      <c r="AK3071"/>
    </row>
    <row r="3072" spans="1:37" ht="15.75" hidden="1" thickBot="1" x14ac:dyDescent="0.3">
      <c r="A3072" s="156" t="s">
        <v>4240</v>
      </c>
      <c r="B3072" s="157">
        <v>2016</v>
      </c>
      <c r="C3072" s="157">
        <v>12</v>
      </c>
      <c r="D3072" s="342" t="s">
        <v>2960</v>
      </c>
      <c r="E3072" s="159">
        <v>42720</v>
      </c>
      <c r="F3072" s="159">
        <v>42723</v>
      </c>
      <c r="G3072" s="343">
        <f t="shared" ca="1" si="9419"/>
        <v>0</v>
      </c>
      <c r="H3072" s="156" t="s">
        <v>54</v>
      </c>
      <c r="I3072" s="156" t="s">
        <v>115</v>
      </c>
      <c r="J3072" s="156" t="s">
        <v>4237</v>
      </c>
      <c r="K3072" s="344" t="str">
        <f t="shared" ca="1" si="9420"/>
        <v>Completed</v>
      </c>
      <c r="L3072" s="157" t="s">
        <v>77</v>
      </c>
      <c r="M3072" s="157" t="s">
        <v>58</v>
      </c>
      <c r="N3072" s="157" t="s">
        <v>78</v>
      </c>
      <c r="O3072" s="157" t="s">
        <v>60</v>
      </c>
      <c r="P3072" s="157" t="s">
        <v>79</v>
      </c>
      <c r="Q3072" s="157" t="s">
        <v>79</v>
      </c>
      <c r="R3072" s="158">
        <v>1.25</v>
      </c>
      <c r="S3072" s="158">
        <v>4.25</v>
      </c>
      <c r="T3072" s="345">
        <v>300000</v>
      </c>
      <c r="U3072" s="345">
        <v>389684</v>
      </c>
      <c r="V3072" s="344">
        <f t="shared" si="9421"/>
        <v>0</v>
      </c>
      <c r="W3072" s="344">
        <f t="shared" si="9422"/>
        <v>300000</v>
      </c>
      <c r="X3072" s="345"/>
      <c r="Y3072" s="346">
        <f t="shared" si="9423"/>
        <v>0</v>
      </c>
      <c r="Z3072" s="347" t="e">
        <f t="shared" si="9424"/>
        <v>#DIV/0!</v>
      </c>
      <c r="AA3072" s="348">
        <f t="shared" si="9425"/>
        <v>375</v>
      </c>
      <c r="AB3072" s="349">
        <f t="shared" si="9426"/>
        <v>375</v>
      </c>
      <c r="AC3072" s="348">
        <f t="shared" si="9427"/>
        <v>0</v>
      </c>
      <c r="AD3072" s="350">
        <f t="shared" si="9428"/>
        <v>1275</v>
      </c>
      <c r="AE3072" s="351">
        <f>IF((SUMIF($J$7:$J$1048576,J3072,$U$7:$U$1048576))&gt;(SUMIF($J$7:$J$1048576,J3072,$T$7:$T$1048576)),AD3072,(IF(O3072="cpv",(U3072*S3072),(U3072*S3072/1000))))</f>
        <v>1656.1569999999999</v>
      </c>
      <c r="AF3072" s="352">
        <f t="shared" si="9429"/>
        <v>381.15699999999993</v>
      </c>
      <c r="AG3072" s="352">
        <v>0</v>
      </c>
      <c r="AH3072" s="352">
        <f t="shared" si="9430"/>
        <v>1281.1569999999999</v>
      </c>
      <c r="AI3072" s="487">
        <f t="shared" si="9431"/>
        <v>0.77357219152532031</v>
      </c>
      <c r="AK3072"/>
    </row>
    <row r="3073" spans="1:37" ht="15.75" hidden="1" thickBot="1" x14ac:dyDescent="0.3">
      <c r="A3073" s="96" t="s">
        <v>4241</v>
      </c>
      <c r="B3073" s="97">
        <v>2016</v>
      </c>
      <c r="C3073" s="97">
        <v>12</v>
      </c>
      <c r="D3073" s="98" t="s">
        <v>2960</v>
      </c>
      <c r="E3073" s="99">
        <v>42720</v>
      </c>
      <c r="F3073" s="99">
        <v>42723</v>
      </c>
      <c r="G3073" s="100">
        <f t="shared" ca="1" si="9207"/>
        <v>0</v>
      </c>
      <c r="H3073" s="96" t="s">
        <v>54</v>
      </c>
      <c r="I3073" s="96" t="s">
        <v>115</v>
      </c>
      <c r="J3073" s="96" t="s">
        <v>4242</v>
      </c>
      <c r="K3073" s="101" t="str">
        <f t="shared" ca="1" si="9208"/>
        <v>Completed</v>
      </c>
      <c r="L3073" s="97" t="s">
        <v>82</v>
      </c>
      <c r="M3073" s="97" t="s">
        <v>58</v>
      </c>
      <c r="N3073" s="97" t="s">
        <v>78</v>
      </c>
      <c r="O3073" s="97" t="s">
        <v>60</v>
      </c>
      <c r="P3073" s="97" t="s">
        <v>79</v>
      </c>
      <c r="Q3073" s="97" t="s">
        <v>79</v>
      </c>
      <c r="R3073" s="102">
        <v>0.5</v>
      </c>
      <c r="S3073" s="102">
        <v>4.25</v>
      </c>
      <c r="T3073" s="103">
        <v>450000</v>
      </c>
      <c r="U3073" s="103">
        <v>416855</v>
      </c>
      <c r="V3073" s="101">
        <f t="shared" si="9209"/>
        <v>33145</v>
      </c>
      <c r="W3073" s="101">
        <f t="shared" si="9210"/>
        <v>416855</v>
      </c>
      <c r="X3073" s="103">
        <v>8558</v>
      </c>
      <c r="Y3073" s="104">
        <f t="shared" si="9211"/>
        <v>2.0529920475944874E-2</v>
      </c>
      <c r="Z3073" s="105">
        <f t="shared" si="9212"/>
        <v>0.13145361065669553</v>
      </c>
      <c r="AA3073" s="106">
        <f t="shared" si="9213"/>
        <v>225</v>
      </c>
      <c r="AB3073" s="107">
        <f t="shared" si="9214"/>
        <v>208.42750000000001</v>
      </c>
      <c r="AC3073" s="106">
        <f t="shared" si="9215"/>
        <v>-16.572499999999991</v>
      </c>
      <c r="AD3073" s="108">
        <f t="shared" si="9216"/>
        <v>1912.5</v>
      </c>
      <c r="AE3073" s="298">
        <v>1124.9800000000002</v>
      </c>
      <c r="AF3073" s="109">
        <f t="shared" si="9217"/>
        <v>-787.51999999999975</v>
      </c>
      <c r="AG3073" s="109">
        <v>0</v>
      </c>
      <c r="AH3073" s="109">
        <f t="shared" si="9218"/>
        <v>916.55250000000024</v>
      </c>
      <c r="AI3073" s="110">
        <f t="shared" si="9219"/>
        <v>0.81472781738342015</v>
      </c>
      <c r="AK3073"/>
    </row>
    <row r="3074" spans="1:37" ht="15.75" hidden="1" thickBot="1" x14ac:dyDescent="0.3">
      <c r="A3074" s="96" t="s">
        <v>4243</v>
      </c>
      <c r="B3074" s="97">
        <v>2016</v>
      </c>
      <c r="C3074" s="97">
        <v>12</v>
      </c>
      <c r="D3074" s="98" t="s">
        <v>2960</v>
      </c>
      <c r="E3074" s="99">
        <v>42720</v>
      </c>
      <c r="F3074" s="99">
        <v>42723</v>
      </c>
      <c r="G3074" s="100">
        <f t="shared" ref="G3074:G3075" ca="1" si="9432">IF($N$1&gt;F3074,0,(F3074-$N$1))</f>
        <v>0</v>
      </c>
      <c r="H3074" s="96" t="s">
        <v>54</v>
      </c>
      <c r="I3074" s="96" t="s">
        <v>115</v>
      </c>
      <c r="J3074" s="96" t="s">
        <v>4242</v>
      </c>
      <c r="K3074" s="101" t="str">
        <f t="shared" ref="K3074:K3075" ca="1" si="9433">IF(F3074=0,$L$3,(IF(G3074=0,$L$1,$L$2)))</f>
        <v>Completed</v>
      </c>
      <c r="L3074" s="97" t="s">
        <v>64</v>
      </c>
      <c r="M3074" s="97" t="s">
        <v>58</v>
      </c>
      <c r="N3074" s="97" t="s">
        <v>78</v>
      </c>
      <c r="O3074" s="97" t="s">
        <v>60</v>
      </c>
      <c r="P3074" s="97" t="s">
        <v>79</v>
      </c>
      <c r="Q3074" s="97" t="s">
        <v>79</v>
      </c>
      <c r="R3074" s="102">
        <v>2.5</v>
      </c>
      <c r="S3074" s="102">
        <v>4.25</v>
      </c>
      <c r="T3074" s="103">
        <v>350000</v>
      </c>
      <c r="U3074" s="103">
        <v>193555</v>
      </c>
      <c r="V3074" s="101">
        <f t="shared" ref="V3074:V3075" si="9434">IF(U3074&gt;T3074,0,T3074-U3074)</f>
        <v>156445</v>
      </c>
      <c r="W3074" s="101">
        <f t="shared" ref="W3074:W3075" si="9435">IF(U3074&gt;T3074,T3074,U3074)</f>
        <v>193555</v>
      </c>
      <c r="X3074" s="103">
        <v>1634</v>
      </c>
      <c r="Y3074" s="104">
        <f t="shared" ref="Y3074:Y3075" si="9436">X3074/U3074</f>
        <v>8.4420448967993597E-3</v>
      </c>
      <c r="Z3074" s="105">
        <f t="shared" ref="Z3074:Z3075" si="9437">AE3074/X3074</f>
        <v>0.50343252753977963</v>
      </c>
      <c r="AA3074" s="106">
        <f t="shared" ref="AA3074:AA3075" si="9438">IF(O3074="cpv",(T3074*R3074),(T3074/1000*R3074))</f>
        <v>875</v>
      </c>
      <c r="AB3074" s="107">
        <f t="shared" ref="AB3074:AB3075" si="9439">IF(O3074="cpv",(IF(V3074&gt;0,U3074*R3074,AA3074)),(IF(V3074&gt;0,U3074/1000*R3074,AA3074)))</f>
        <v>483.88750000000005</v>
      </c>
      <c r="AC3074" s="106">
        <f t="shared" ref="AC3074:AC3075" si="9440">AB3074-AA3074</f>
        <v>-391.11249999999995</v>
      </c>
      <c r="AD3074" s="108">
        <f t="shared" ref="AD3074:AD3075" si="9441">IF(O3074="cpv",(T3074*S3074),(T3074/1000*S3074))</f>
        <v>1487.5</v>
      </c>
      <c r="AE3074" s="298">
        <f>IF((SUMIF($J$7:$J$1048576,J3074,$U$7:$U$1048576))&gt;(SUMIF($J$7:$J$1048576,J3074,$T$7:$T$1048576)),AD3074,(IF(O3074="cpv",(U3074*S3074),(U3074*S3074/1000))))</f>
        <v>822.60874999999999</v>
      </c>
      <c r="AF3074" s="109">
        <f t="shared" ref="AF3074:AF3075" si="9442">AE3074-AD3074</f>
        <v>-664.89125000000001</v>
      </c>
      <c r="AG3074" s="109">
        <v>0</v>
      </c>
      <c r="AH3074" s="109">
        <f t="shared" ref="AH3074:AH3075" si="9443">AE3074-AB3074-AG3074</f>
        <v>338.72124999999994</v>
      </c>
      <c r="AI3074" s="110">
        <f t="shared" ref="AI3074:AI3075" si="9444">AH3074/AE3074</f>
        <v>0.41176470588235287</v>
      </c>
      <c r="AK3074"/>
    </row>
    <row r="3075" spans="1:37" ht="15.75" hidden="1" thickBot="1" x14ac:dyDescent="0.3">
      <c r="A3075" s="328" t="s">
        <v>4244</v>
      </c>
      <c r="B3075" s="324">
        <v>2016</v>
      </c>
      <c r="C3075" s="324">
        <v>12</v>
      </c>
      <c r="D3075" s="325" t="s">
        <v>2960</v>
      </c>
      <c r="E3075" s="326">
        <v>42720</v>
      </c>
      <c r="F3075" s="326">
        <v>42723</v>
      </c>
      <c r="G3075" s="327">
        <f t="shared" ca="1" si="9432"/>
        <v>0</v>
      </c>
      <c r="H3075" s="328" t="s">
        <v>54</v>
      </c>
      <c r="I3075" s="328" t="s">
        <v>115</v>
      </c>
      <c r="J3075" s="328" t="s">
        <v>4242</v>
      </c>
      <c r="K3075" s="329" t="str">
        <f t="shared" ca="1" si="9433"/>
        <v>Completed</v>
      </c>
      <c r="L3075" s="324" t="s">
        <v>2135</v>
      </c>
      <c r="M3075" s="324" t="s">
        <v>58</v>
      </c>
      <c r="N3075" s="324" t="s">
        <v>78</v>
      </c>
      <c r="O3075" s="324" t="s">
        <v>60</v>
      </c>
      <c r="P3075" s="324" t="s">
        <v>79</v>
      </c>
      <c r="Q3075" s="324" t="s">
        <v>79</v>
      </c>
      <c r="R3075" s="330">
        <v>2.5</v>
      </c>
      <c r="S3075" s="330">
        <v>4.25</v>
      </c>
      <c r="T3075" s="331">
        <v>350000</v>
      </c>
      <c r="U3075" s="331">
        <v>329805</v>
      </c>
      <c r="V3075" s="329">
        <f t="shared" si="9434"/>
        <v>20195</v>
      </c>
      <c r="W3075" s="329">
        <f t="shared" si="9435"/>
        <v>329805</v>
      </c>
      <c r="X3075" s="331"/>
      <c r="Y3075" s="332">
        <f t="shared" si="9436"/>
        <v>0</v>
      </c>
      <c r="Z3075" s="333" t="e">
        <f t="shared" si="9437"/>
        <v>#DIV/0!</v>
      </c>
      <c r="AA3075" s="334">
        <f t="shared" si="9438"/>
        <v>875</v>
      </c>
      <c r="AB3075" s="335">
        <f t="shared" si="9439"/>
        <v>824.51250000000005</v>
      </c>
      <c r="AC3075" s="334">
        <f t="shared" si="9440"/>
        <v>-50.487499999999955</v>
      </c>
      <c r="AD3075" s="336">
        <f t="shared" si="9441"/>
        <v>1487.5</v>
      </c>
      <c r="AE3075" s="337">
        <f>IF((SUMIF($J$7:$J$1048576,J3075,$U$7:$U$1048576))&gt;(SUMIF($J$7:$J$1048576,J3075,$T$7:$T$1048576)),AD3075,(IF(O3075="cpv",(U3075*S3075),(U3075*S3075/1000))))</f>
        <v>1401.6712500000001</v>
      </c>
      <c r="AF3075" s="338">
        <f t="shared" si="9442"/>
        <v>-85.8287499999999</v>
      </c>
      <c r="AG3075" s="338">
        <v>0</v>
      </c>
      <c r="AH3075" s="338">
        <f t="shared" si="9443"/>
        <v>577.15875000000005</v>
      </c>
      <c r="AI3075" s="339">
        <f t="shared" si="9444"/>
        <v>0.41176470588235298</v>
      </c>
      <c r="AK3075"/>
    </row>
    <row r="3076" spans="1:37" ht="15.75" hidden="1" thickBot="1" x14ac:dyDescent="0.3">
      <c r="A3076" s="175" t="s">
        <v>4448</v>
      </c>
      <c r="B3076" s="742">
        <v>2016</v>
      </c>
      <c r="C3076" s="111">
        <v>12</v>
      </c>
      <c r="D3076" s="112" t="s">
        <v>2960</v>
      </c>
      <c r="E3076" s="113">
        <v>42719</v>
      </c>
      <c r="F3076" s="113">
        <v>42732</v>
      </c>
      <c r="G3076" s="114">
        <f t="shared" ref="G3076:G3079" ca="1" si="9445">IF($N$1&gt;F3076,0,(F3076-$N$1))</f>
        <v>0</v>
      </c>
      <c r="H3076" s="115" t="s">
        <v>54</v>
      </c>
      <c r="I3076" s="568" t="s">
        <v>55</v>
      </c>
      <c r="J3076" s="359" t="s">
        <v>4245</v>
      </c>
      <c r="K3076" s="116" t="str">
        <f t="shared" ref="K3076:K3079" ca="1" si="9446">IF(F3076=0,$L$3,(IF(G3076=0,$L$1,$L$2)))</f>
        <v>Completed</v>
      </c>
      <c r="L3076" s="730" t="s">
        <v>2135</v>
      </c>
      <c r="M3076" s="742" t="s">
        <v>58</v>
      </c>
      <c r="N3076" s="111" t="s">
        <v>108</v>
      </c>
      <c r="O3076" s="111" t="s">
        <v>109</v>
      </c>
      <c r="P3076" s="111" t="s">
        <v>100</v>
      </c>
      <c r="Q3076" s="111" t="s">
        <v>101</v>
      </c>
      <c r="R3076" s="117">
        <v>0.01</v>
      </c>
      <c r="S3076" s="117">
        <v>0.04</v>
      </c>
      <c r="T3076" s="118">
        <v>100000</v>
      </c>
      <c r="U3076" s="118">
        <v>5392</v>
      </c>
      <c r="V3076" s="116"/>
      <c r="W3076" s="116"/>
      <c r="X3076" s="118"/>
      <c r="Y3076" s="119">
        <f t="shared" ref="Y3076:Y3079" si="9447">X3076/U3076</f>
        <v>0</v>
      </c>
      <c r="Z3076" s="120" t="e">
        <f t="shared" ref="Z3076:Z3079" si="9448">AE3076/X3076</f>
        <v>#DIV/0!</v>
      </c>
      <c r="AA3076" s="741">
        <f t="shared" ref="AA3076:AA3078" si="9449">IF(O3076="cpv",(T3076*R3076),(T3076/1000*R3076))</f>
        <v>1000</v>
      </c>
      <c r="AB3076" s="186">
        <v>53.92</v>
      </c>
      <c r="AC3076" s="745">
        <f t="shared" ref="AC3076:AC3078" si="9450">AB3076-AA3076</f>
        <v>-946.08</v>
      </c>
      <c r="AD3076" s="748">
        <f t="shared" ref="AD3076:AD3078" si="9451">IF(O3076="cpv",(T3076*S3076),(T3076/1000*S3076))</f>
        <v>4000</v>
      </c>
      <c r="AE3076" s="749">
        <f>IF((SUMIF($J$7:$J$1048576,J3076,$U$7:$U$1048576))&gt;(SUMIF($J$7:$J$1048576,J3076,$T$7:$T$1048576)),AD3076,(IF(O3076="cpv",(U3076*S3076),(U3076*S3076/1000))))</f>
        <v>215.68</v>
      </c>
      <c r="AF3076" s="746">
        <f t="shared" ref="AF3076:AF3079" si="9452">AE3076-AD3076</f>
        <v>-3784.32</v>
      </c>
      <c r="AG3076" s="124">
        <v>0</v>
      </c>
      <c r="AH3076" s="124">
        <f t="shared" ref="AH3076:AH3079" si="9453">AE3076-AB3076-AG3076</f>
        <v>161.76</v>
      </c>
      <c r="AI3076" s="125">
        <f t="shared" ref="AI3076:AI3079" si="9454">AH3076/AE3076</f>
        <v>0.74999999999999989</v>
      </c>
      <c r="AK3076"/>
    </row>
    <row r="3077" spans="1:37" ht="15.75" hidden="1" thickBot="1" x14ac:dyDescent="0.3">
      <c r="A3077" s="190" t="s">
        <v>4246</v>
      </c>
      <c r="B3077" s="743">
        <v>2016</v>
      </c>
      <c r="C3077" s="97">
        <v>12</v>
      </c>
      <c r="D3077" s="98" t="s">
        <v>2960</v>
      </c>
      <c r="E3077" s="99">
        <v>42719</v>
      </c>
      <c r="F3077" s="99">
        <v>42732</v>
      </c>
      <c r="G3077" s="100">
        <f t="shared" ca="1" si="9445"/>
        <v>0</v>
      </c>
      <c r="H3077" s="96" t="s">
        <v>54</v>
      </c>
      <c r="I3077" s="569" t="s">
        <v>55</v>
      </c>
      <c r="J3077" s="361" t="s">
        <v>4245</v>
      </c>
      <c r="K3077" s="101" t="str">
        <f t="shared" ca="1" si="9446"/>
        <v>Completed</v>
      </c>
      <c r="L3077" s="732" t="s">
        <v>2592</v>
      </c>
      <c r="M3077" s="743" t="s">
        <v>58</v>
      </c>
      <c r="N3077" s="97" t="s">
        <v>108</v>
      </c>
      <c r="O3077" s="97" t="s">
        <v>109</v>
      </c>
      <c r="P3077" s="97" t="s">
        <v>100</v>
      </c>
      <c r="Q3077" s="97" t="s">
        <v>101</v>
      </c>
      <c r="R3077" s="102">
        <v>0.01</v>
      </c>
      <c r="S3077" s="102">
        <v>0.04</v>
      </c>
      <c r="T3077" s="103">
        <v>100000</v>
      </c>
      <c r="U3077" s="103">
        <v>86570</v>
      </c>
      <c r="V3077" s="101">
        <f t="shared" ref="V3077" si="9455">IF(U3077&gt;T3077,0,T3077-U3077)</f>
        <v>13430</v>
      </c>
      <c r="W3077" s="101">
        <f t="shared" ref="W3077" si="9456">IF(U3077&gt;T3077,T3077,U3077)</f>
        <v>86570</v>
      </c>
      <c r="X3077" s="103">
        <v>4766</v>
      </c>
      <c r="Y3077" s="104">
        <f t="shared" si="9447"/>
        <v>5.5053713757652764E-2</v>
      </c>
      <c r="Z3077" s="105">
        <f t="shared" si="9448"/>
        <v>0.52454888795635757</v>
      </c>
      <c r="AA3077" s="741">
        <f t="shared" ref="AA3077" si="9457">IF(O3077="cpv",(T3077*R3077),(T3077/1000*R3077))</f>
        <v>1000</v>
      </c>
      <c r="AB3077" s="757">
        <f t="shared" ref="AB3077:AB3079" si="9458">IF(O3077="cpv",(IF(V3077&gt;0,U3077*R3077,AA3077)),(IF(V3077&gt;0,U3077/1000*R3077,AA3077)))</f>
        <v>865.7</v>
      </c>
      <c r="AC3077" s="745">
        <f t="shared" ref="AC3077" si="9459">AB3077-AA3077</f>
        <v>-134.29999999999995</v>
      </c>
      <c r="AD3077" s="758">
        <f t="shared" ref="AD3077" si="9460">IF(O3077="cpv",(T3077*S3077),(T3077/1000*S3077))</f>
        <v>4000</v>
      </c>
      <c r="AE3077" s="759">
        <v>2500</v>
      </c>
      <c r="AF3077" s="747">
        <f t="shared" si="9452"/>
        <v>-1500</v>
      </c>
      <c r="AG3077" s="109">
        <v>0</v>
      </c>
      <c r="AH3077" s="109">
        <f t="shared" si="9453"/>
        <v>1634.3</v>
      </c>
      <c r="AI3077" s="110">
        <f t="shared" si="9454"/>
        <v>0.65371999999999997</v>
      </c>
      <c r="AK3077"/>
    </row>
    <row r="3078" spans="1:37" ht="15.75" hidden="1" thickBot="1" x14ac:dyDescent="0.3">
      <c r="A3078" s="190" t="s">
        <v>4463</v>
      </c>
      <c r="B3078" s="743">
        <v>2016</v>
      </c>
      <c r="C3078" s="97">
        <v>12</v>
      </c>
      <c r="D3078" s="98" t="s">
        <v>2960</v>
      </c>
      <c r="E3078" s="99">
        <v>42719</v>
      </c>
      <c r="F3078" s="99">
        <v>42732</v>
      </c>
      <c r="G3078" s="100">
        <f t="shared" ref="G3078" ca="1" si="9461">IF($N$1&gt;F3078,0,(F3078-$N$1))</f>
        <v>0</v>
      </c>
      <c r="H3078" s="96" t="s">
        <v>54</v>
      </c>
      <c r="I3078" s="569" t="s">
        <v>55</v>
      </c>
      <c r="J3078" s="361" t="s">
        <v>4245</v>
      </c>
      <c r="K3078" s="101" t="str">
        <f t="shared" ref="K3078" ca="1" si="9462">IF(F3078=0,$L$3,(IF(G3078=0,$L$1,$L$2)))</f>
        <v>Completed</v>
      </c>
      <c r="L3078" s="732" t="s">
        <v>4442</v>
      </c>
      <c r="M3078" s="743" t="s">
        <v>58</v>
      </c>
      <c r="N3078" s="97" t="s">
        <v>108</v>
      </c>
      <c r="O3078" s="97" t="s">
        <v>109</v>
      </c>
      <c r="P3078" s="97" t="s">
        <v>100</v>
      </c>
      <c r="Q3078" s="97" t="s">
        <v>101</v>
      </c>
      <c r="R3078" s="102">
        <v>0.01</v>
      </c>
      <c r="S3078" s="102">
        <v>0.04</v>
      </c>
      <c r="T3078" s="103">
        <v>50000</v>
      </c>
      <c r="U3078" s="103">
        <v>60970</v>
      </c>
      <c r="V3078" s="101">
        <f t="shared" ref="V3078" si="9463">IF(U3078&gt;T3078,0,T3078-U3078)</f>
        <v>0</v>
      </c>
      <c r="W3078" s="101">
        <f t="shared" ref="W3078" si="9464">IF(U3078&gt;T3078,T3078,U3078)</f>
        <v>50000</v>
      </c>
      <c r="X3078" s="103">
        <v>4766</v>
      </c>
      <c r="Y3078" s="104">
        <f t="shared" ref="Y3078" si="9465">X3078/U3078</f>
        <v>7.8169591602427424E-2</v>
      </c>
      <c r="Z3078" s="105">
        <f t="shared" ref="Z3078" si="9466">AE3078/X3078</f>
        <v>0.25178346621905162</v>
      </c>
      <c r="AA3078" s="741">
        <f t="shared" si="9449"/>
        <v>500</v>
      </c>
      <c r="AB3078" s="757">
        <f t="shared" ref="AB3078" si="9467">IF(O3078="cpv",(IF(V3078&gt;0,U3078*R3078,AA3078)),(IF(V3078&gt;0,U3078/1000*R3078,AA3078)))</f>
        <v>500</v>
      </c>
      <c r="AC3078" s="745">
        <f t="shared" si="9450"/>
        <v>0</v>
      </c>
      <c r="AD3078" s="758">
        <f t="shared" si="9451"/>
        <v>2000</v>
      </c>
      <c r="AE3078" s="759">
        <v>1200</v>
      </c>
      <c r="AF3078" s="747">
        <f t="shared" ref="AF3078" si="9468">AE3078-AD3078</f>
        <v>-800</v>
      </c>
      <c r="AG3078" s="109">
        <v>0</v>
      </c>
      <c r="AH3078" s="109">
        <f t="shared" ref="AH3078" si="9469">AE3078-AB3078-AG3078</f>
        <v>700</v>
      </c>
      <c r="AI3078" s="110">
        <f t="shared" ref="AI3078" si="9470">AH3078/AE3078</f>
        <v>0.58333333333333337</v>
      </c>
      <c r="AK3078"/>
    </row>
    <row r="3079" spans="1:37" ht="15.75" hidden="1" thickBot="1" x14ac:dyDescent="0.3">
      <c r="A3079" s="190" t="s">
        <v>4247</v>
      </c>
      <c r="B3079" s="743">
        <v>2016</v>
      </c>
      <c r="C3079" s="97">
        <v>12</v>
      </c>
      <c r="D3079" s="98" t="s">
        <v>2960</v>
      </c>
      <c r="E3079" s="99">
        <v>42719</v>
      </c>
      <c r="F3079" s="99">
        <v>42732</v>
      </c>
      <c r="G3079" s="100">
        <f t="shared" ca="1" si="9445"/>
        <v>0</v>
      </c>
      <c r="H3079" s="96" t="s">
        <v>54</v>
      </c>
      <c r="I3079" s="569" t="s">
        <v>55</v>
      </c>
      <c r="J3079" s="361" t="s">
        <v>4245</v>
      </c>
      <c r="K3079" s="101" t="str">
        <f t="shared" ca="1" si="9446"/>
        <v>Completed</v>
      </c>
      <c r="L3079" s="732" t="s">
        <v>92</v>
      </c>
      <c r="M3079" s="743" t="s">
        <v>58</v>
      </c>
      <c r="N3079" s="97" t="s">
        <v>108</v>
      </c>
      <c r="O3079" s="97" t="s">
        <v>109</v>
      </c>
      <c r="P3079" s="97" t="s">
        <v>100</v>
      </c>
      <c r="Q3079" s="97" t="s">
        <v>101</v>
      </c>
      <c r="R3079" s="102">
        <v>1.2E-2</v>
      </c>
      <c r="S3079" s="102">
        <v>0.04</v>
      </c>
      <c r="T3079" s="103">
        <v>30000</v>
      </c>
      <c r="U3079" s="103">
        <v>33259</v>
      </c>
      <c r="V3079" s="101">
        <f t="shared" ref="V3079" si="9471">IF(U3079&gt;T3079,0,T3079-U3079)</f>
        <v>0</v>
      </c>
      <c r="W3079" s="101">
        <f t="shared" ref="W3079" si="9472">IF(U3079&gt;T3079,T3079,U3079)</f>
        <v>30000</v>
      </c>
      <c r="X3079" s="103">
        <v>2182</v>
      </c>
      <c r="Y3079" s="104">
        <f t="shared" si="9447"/>
        <v>6.5606302053579479E-2</v>
      </c>
      <c r="Z3079" s="105">
        <f t="shared" si="9448"/>
        <v>0.60969752520623288</v>
      </c>
      <c r="AA3079" s="741">
        <f t="shared" ref="AA3079" si="9473">IF(O3079="cpv",(T3079*R3079),(T3079/1000*R3079))</f>
        <v>360</v>
      </c>
      <c r="AB3079" s="757">
        <f t="shared" si="9458"/>
        <v>360</v>
      </c>
      <c r="AC3079" s="745">
        <f t="shared" ref="AC3079" si="9474">AB3079-AA3079</f>
        <v>0</v>
      </c>
      <c r="AD3079" s="758">
        <f t="shared" ref="AD3079" si="9475">IF(O3079="cpv",(T3079*S3079),(T3079/1000*S3079))</f>
        <v>1200</v>
      </c>
      <c r="AE3079" s="759">
        <f>IF((SUMIF($J$7:$J$1048576,J3079,$U$7:$U$1048576))&gt;(SUMIF($J$7:$J$1048576,J3079,$T$7:$T$1048576)),AD3079,(IF(O3079="cpv",(U3079*S3079),(U3079*S3079/1000))))</f>
        <v>1330.3600000000001</v>
      </c>
      <c r="AF3079" s="747">
        <f t="shared" si="9452"/>
        <v>130.36000000000013</v>
      </c>
      <c r="AG3079" s="109">
        <v>0</v>
      </c>
      <c r="AH3079" s="109">
        <f t="shared" si="9453"/>
        <v>970.36000000000013</v>
      </c>
      <c r="AI3079" s="110">
        <f t="shared" si="9454"/>
        <v>0.72939655431612493</v>
      </c>
      <c r="AK3079"/>
    </row>
    <row r="3080" spans="1:37" ht="15.75" hidden="1" thickBot="1" x14ac:dyDescent="0.3">
      <c r="A3080" s="207" t="s">
        <v>4426</v>
      </c>
      <c r="B3080" s="754">
        <v>2016</v>
      </c>
      <c r="C3080" s="157">
        <v>12</v>
      </c>
      <c r="D3080" s="342" t="s">
        <v>2960</v>
      </c>
      <c r="E3080" s="159">
        <v>42719</v>
      </c>
      <c r="F3080" s="159">
        <v>42732</v>
      </c>
      <c r="G3080" s="343">
        <f t="shared" ref="G3080:G3082" ca="1" si="9476">IF($N$1&gt;F3080,0,(F3080-$N$1))</f>
        <v>0</v>
      </c>
      <c r="H3080" s="156" t="s">
        <v>54</v>
      </c>
      <c r="I3080" s="752" t="s">
        <v>55</v>
      </c>
      <c r="J3080" s="360" t="s">
        <v>4245</v>
      </c>
      <c r="K3080" s="344" t="str">
        <f t="shared" ref="K3080:K3082" ca="1" si="9477">IF(F3080=0,$L$3,(IF(G3080=0,$L$1,$L$2)))</f>
        <v>Completed</v>
      </c>
      <c r="L3080" s="734" t="s">
        <v>77</v>
      </c>
      <c r="M3080" s="754" t="s">
        <v>58</v>
      </c>
      <c r="N3080" s="157" t="s">
        <v>108</v>
      </c>
      <c r="O3080" s="157" t="s">
        <v>109</v>
      </c>
      <c r="P3080" s="157" t="s">
        <v>100</v>
      </c>
      <c r="Q3080" s="157" t="s">
        <v>101</v>
      </c>
      <c r="R3080" s="158">
        <v>1.4999999999999999E-2</v>
      </c>
      <c r="S3080" s="158">
        <v>0.04</v>
      </c>
      <c r="T3080" s="345">
        <v>100000</v>
      </c>
      <c r="U3080" s="345">
        <v>104190</v>
      </c>
      <c r="V3080" s="344">
        <f t="shared" ref="V3080:V3082" si="9478">IF(U3080&gt;T3080,0,T3080-U3080)</f>
        <v>0</v>
      </c>
      <c r="W3080" s="344">
        <f t="shared" ref="W3080:W3082" si="9479">IF(U3080&gt;T3080,T3080,U3080)</f>
        <v>100000</v>
      </c>
      <c r="X3080" s="345"/>
      <c r="Y3080" s="346">
        <f t="shared" ref="Y3080:Y3082" si="9480">X3080/U3080</f>
        <v>0</v>
      </c>
      <c r="Z3080" s="347" t="e">
        <f t="shared" ref="Z3080:Z3082" si="9481">AE3080/X3080</f>
        <v>#DIV/0!</v>
      </c>
      <c r="AA3080" s="753">
        <f t="shared" ref="AA3080:AA3082" si="9482">IF(O3080="cpv",(T3080*R3080),(T3080/1000*R3080))</f>
        <v>1500</v>
      </c>
      <c r="AB3080" s="267">
        <f t="shared" ref="AB3080:AB3082" si="9483">IF(O3080="cpv",(IF(V3080&gt;0,U3080*R3080,AA3080)),(IF(V3080&gt;0,U3080/1000*R3080,AA3080)))</f>
        <v>1500</v>
      </c>
      <c r="AC3080" s="755">
        <f t="shared" ref="AC3080:AC3082" si="9484">AB3080-AA3080</f>
        <v>0</v>
      </c>
      <c r="AD3080" s="750">
        <f t="shared" ref="AD3080:AD3082" si="9485">IF(O3080="cpv",(T3080*S3080),(T3080/1000*S3080))</f>
        <v>4000</v>
      </c>
      <c r="AE3080" s="751">
        <v>753.96</v>
      </c>
      <c r="AF3080" s="756">
        <f t="shared" ref="AF3080:AF3082" si="9486">AE3080-AD3080</f>
        <v>-3246.04</v>
      </c>
      <c r="AG3080" s="352">
        <v>0</v>
      </c>
      <c r="AH3080" s="352">
        <f t="shared" ref="AH3080:AH3082" si="9487">AE3080-AB3080-AG3080</f>
        <v>-746.04</v>
      </c>
      <c r="AI3080" s="487">
        <f t="shared" ref="AI3080:AI3082" si="9488">AH3080/AE3080</f>
        <v>-0.98949546395034205</v>
      </c>
      <c r="AK3080"/>
    </row>
    <row r="3081" spans="1:37" ht="15.75" hidden="1" thickBot="1" x14ac:dyDescent="0.3">
      <c r="A3081" s="175" t="s">
        <v>4449</v>
      </c>
      <c r="B3081" s="743">
        <v>2016</v>
      </c>
      <c r="C3081" s="97">
        <v>12</v>
      </c>
      <c r="D3081" s="98" t="s">
        <v>2960</v>
      </c>
      <c r="E3081" s="99">
        <v>42720</v>
      </c>
      <c r="F3081" s="99">
        <v>42732</v>
      </c>
      <c r="G3081" s="100">
        <f t="shared" ca="1" si="9476"/>
        <v>0</v>
      </c>
      <c r="H3081" s="96" t="s">
        <v>54</v>
      </c>
      <c r="I3081" s="569" t="s">
        <v>55</v>
      </c>
      <c r="J3081" s="359" t="s">
        <v>4248</v>
      </c>
      <c r="K3081" s="116" t="str">
        <f t="shared" ca="1" si="9477"/>
        <v>Completed</v>
      </c>
      <c r="L3081" s="730" t="s">
        <v>2135</v>
      </c>
      <c r="M3081" s="743" t="s">
        <v>58</v>
      </c>
      <c r="N3081" s="97" t="s">
        <v>108</v>
      </c>
      <c r="O3081" s="97" t="s">
        <v>109</v>
      </c>
      <c r="P3081" s="97" t="s">
        <v>100</v>
      </c>
      <c r="Q3081" s="97" t="s">
        <v>101</v>
      </c>
      <c r="R3081" s="102">
        <v>0.01</v>
      </c>
      <c r="S3081" s="102">
        <v>0.04</v>
      </c>
      <c r="T3081" s="103">
        <v>100000</v>
      </c>
      <c r="U3081" s="103">
        <v>6071</v>
      </c>
      <c r="V3081" s="101">
        <f t="shared" si="9478"/>
        <v>93929</v>
      </c>
      <c r="W3081" s="101">
        <f t="shared" si="9479"/>
        <v>6071</v>
      </c>
      <c r="X3081" s="103"/>
      <c r="Y3081" s="104">
        <f t="shared" si="9480"/>
        <v>0</v>
      </c>
      <c r="Z3081" s="105" t="e">
        <f t="shared" si="9481"/>
        <v>#DIV/0!</v>
      </c>
      <c r="AA3081" s="741">
        <f t="shared" si="9482"/>
        <v>1000</v>
      </c>
      <c r="AB3081" s="186">
        <f t="shared" si="9483"/>
        <v>60.71</v>
      </c>
      <c r="AC3081" s="745">
        <f t="shared" si="9484"/>
        <v>-939.29</v>
      </c>
      <c r="AD3081" s="748">
        <f t="shared" si="9485"/>
        <v>4000</v>
      </c>
      <c r="AE3081" s="749">
        <f>IF((SUMIF($J$7:$J$1048576,J3081,$U$7:$U$1048576))&gt;(SUMIF($J$7:$J$1048576,J3081,$T$7:$T$1048576)),AD3081,(IF(O3081="cpv",(U3081*S3081),(U3081*S3081/1000))))</f>
        <v>242.84</v>
      </c>
      <c r="AF3081" s="747">
        <f t="shared" si="9486"/>
        <v>-3757.16</v>
      </c>
      <c r="AG3081" s="109">
        <v>0</v>
      </c>
      <c r="AH3081" s="109">
        <f t="shared" si="9487"/>
        <v>182.13</v>
      </c>
      <c r="AI3081" s="110">
        <f t="shared" si="9488"/>
        <v>0.75</v>
      </c>
      <c r="AK3081"/>
    </row>
    <row r="3082" spans="1:37" ht="15.75" hidden="1" thickBot="1" x14ac:dyDescent="0.3">
      <c r="A3082" s="190" t="s">
        <v>4249</v>
      </c>
      <c r="B3082" s="743">
        <v>2016</v>
      </c>
      <c r="C3082" s="97">
        <v>12</v>
      </c>
      <c r="D3082" s="98" t="s">
        <v>2960</v>
      </c>
      <c r="E3082" s="99">
        <v>42720</v>
      </c>
      <c r="F3082" s="99">
        <v>42732</v>
      </c>
      <c r="G3082" s="100">
        <f t="shared" ca="1" si="9476"/>
        <v>0</v>
      </c>
      <c r="H3082" s="96" t="s">
        <v>54</v>
      </c>
      <c r="I3082" s="569" t="s">
        <v>55</v>
      </c>
      <c r="J3082" s="361" t="s">
        <v>4248</v>
      </c>
      <c r="K3082" s="101" t="str">
        <f t="shared" ca="1" si="9477"/>
        <v>Completed</v>
      </c>
      <c r="L3082" s="732" t="s">
        <v>2592</v>
      </c>
      <c r="M3082" s="743" t="s">
        <v>58</v>
      </c>
      <c r="N3082" s="97" t="s">
        <v>108</v>
      </c>
      <c r="O3082" s="97" t="s">
        <v>109</v>
      </c>
      <c r="P3082" s="97" t="s">
        <v>100</v>
      </c>
      <c r="Q3082" s="97" t="s">
        <v>101</v>
      </c>
      <c r="R3082" s="102">
        <v>0.01</v>
      </c>
      <c r="S3082" s="102">
        <v>0.04</v>
      </c>
      <c r="T3082" s="103">
        <v>50000</v>
      </c>
      <c r="U3082" s="103">
        <v>0</v>
      </c>
      <c r="V3082" s="101">
        <f t="shared" si="9478"/>
        <v>50000</v>
      </c>
      <c r="W3082" s="101">
        <f t="shared" si="9479"/>
        <v>0</v>
      </c>
      <c r="X3082" s="103">
        <v>0</v>
      </c>
      <c r="Y3082" s="104" t="e">
        <f t="shared" si="9480"/>
        <v>#DIV/0!</v>
      </c>
      <c r="Z3082" s="105" t="e">
        <f t="shared" si="9481"/>
        <v>#DIV/0!</v>
      </c>
      <c r="AA3082" s="741">
        <f t="shared" si="9482"/>
        <v>500</v>
      </c>
      <c r="AB3082" s="757">
        <f t="shared" si="9483"/>
        <v>0</v>
      </c>
      <c r="AC3082" s="745">
        <f t="shared" si="9484"/>
        <v>-500</v>
      </c>
      <c r="AD3082" s="758">
        <f t="shared" si="9485"/>
        <v>2000</v>
      </c>
      <c r="AE3082" s="759">
        <f>IF((SUMIF($J$7:$J$1048576,J3082,$U$7:$U$1048576))&gt;(SUMIF($J$7:$J$1048576,J3082,$T$7:$T$1048576)),AD3082,(IF(O3082="cpv",(U3082*S3082),(U3082*S3082/1000))))</f>
        <v>0</v>
      </c>
      <c r="AF3082" s="747">
        <f t="shared" si="9486"/>
        <v>-2000</v>
      </c>
      <c r="AG3082" s="109">
        <v>0</v>
      </c>
      <c r="AH3082" s="109">
        <f t="shared" si="9487"/>
        <v>0</v>
      </c>
      <c r="AI3082" s="110" t="e">
        <f t="shared" si="9488"/>
        <v>#DIV/0!</v>
      </c>
      <c r="AK3082"/>
    </row>
    <row r="3083" spans="1:37" ht="15.75" hidden="1" thickBot="1" x14ac:dyDescent="0.3">
      <c r="A3083" s="190" t="s">
        <v>4464</v>
      </c>
      <c r="B3083" s="743">
        <v>2016</v>
      </c>
      <c r="C3083" s="97">
        <v>12</v>
      </c>
      <c r="D3083" s="98" t="s">
        <v>2960</v>
      </c>
      <c r="E3083" s="99">
        <v>42720</v>
      </c>
      <c r="F3083" s="99">
        <v>42732</v>
      </c>
      <c r="G3083" s="100">
        <f t="shared" ref="G3083" ca="1" si="9489">IF($N$1&gt;F3083,0,(F3083-$N$1))</f>
        <v>0</v>
      </c>
      <c r="H3083" s="96" t="s">
        <v>54</v>
      </c>
      <c r="I3083" s="569" t="s">
        <v>55</v>
      </c>
      <c r="J3083" s="361" t="s">
        <v>4248</v>
      </c>
      <c r="K3083" s="101" t="str">
        <f t="shared" ref="K3083" ca="1" si="9490">IF(F3083=0,$L$3,(IF(G3083=0,$L$1,$L$2)))</f>
        <v>Completed</v>
      </c>
      <c r="L3083" s="732" t="s">
        <v>4442</v>
      </c>
      <c r="M3083" s="743" t="s">
        <v>58</v>
      </c>
      <c r="N3083" s="97" t="s">
        <v>108</v>
      </c>
      <c r="O3083" s="97" t="s">
        <v>109</v>
      </c>
      <c r="P3083" s="97" t="s">
        <v>100</v>
      </c>
      <c r="Q3083" s="97" t="s">
        <v>101</v>
      </c>
      <c r="R3083" s="102">
        <v>0.01</v>
      </c>
      <c r="S3083" s="102">
        <v>0.04</v>
      </c>
      <c r="T3083" s="103">
        <v>50000</v>
      </c>
      <c r="U3083" s="103">
        <v>61725</v>
      </c>
      <c r="V3083" s="101">
        <f t="shared" ref="V3083" si="9491">IF(U3083&gt;T3083,0,T3083-U3083)</f>
        <v>0</v>
      </c>
      <c r="W3083" s="101">
        <f t="shared" ref="W3083" si="9492">IF(U3083&gt;T3083,T3083,U3083)</f>
        <v>50000</v>
      </c>
      <c r="X3083" s="103">
        <v>0</v>
      </c>
      <c r="Y3083" s="104">
        <f t="shared" ref="Y3083" si="9493">X3083/U3083</f>
        <v>0</v>
      </c>
      <c r="Z3083" s="105" t="e">
        <f t="shared" ref="Z3083" si="9494">AE3083/X3083</f>
        <v>#DIV/0!</v>
      </c>
      <c r="AA3083" s="741">
        <f t="shared" ref="AA3083" si="9495">IF(O3083="cpv",(T3083*R3083),(T3083/1000*R3083))</f>
        <v>500</v>
      </c>
      <c r="AB3083" s="757">
        <f t="shared" ref="AB3083" si="9496">IF(O3083="cpv",(IF(V3083&gt;0,U3083*R3083,AA3083)),(IF(V3083&gt;0,U3083/1000*R3083,AA3083)))</f>
        <v>500</v>
      </c>
      <c r="AC3083" s="745">
        <f t="shared" ref="AC3083" si="9497">AB3083-AA3083</f>
        <v>0</v>
      </c>
      <c r="AD3083" s="758">
        <f t="shared" ref="AD3083" si="9498">IF(O3083="cpv",(T3083*S3083),(T3083/1000*S3083))</f>
        <v>2000</v>
      </c>
      <c r="AE3083" s="759">
        <f>IF((SUMIF($J$7:$J$1048576,J3083,$U$7:$U$1048576))&gt;(SUMIF($J$7:$J$1048576,J3083,$T$7:$T$1048576)),AD3083,(IF(O3083="cpv",(U3083*S3083),(U3083*S3083/1000))))</f>
        <v>2469</v>
      </c>
      <c r="AF3083" s="747">
        <f t="shared" ref="AF3083" si="9499">AE3083-AD3083</f>
        <v>469</v>
      </c>
      <c r="AG3083" s="109">
        <v>0</v>
      </c>
      <c r="AH3083" s="109">
        <f t="shared" ref="AH3083" si="9500">AE3083-AB3083-AG3083</f>
        <v>1969</v>
      </c>
      <c r="AI3083" s="110">
        <f t="shared" ref="AI3083" si="9501">AH3083/AE3083</f>
        <v>0.79748886188740375</v>
      </c>
      <c r="AK3083"/>
    </row>
    <row r="3084" spans="1:37" ht="15.75" hidden="1" thickBot="1" x14ac:dyDescent="0.3">
      <c r="A3084" s="207" t="s">
        <v>4427</v>
      </c>
      <c r="B3084" s="761">
        <v>2016</v>
      </c>
      <c r="C3084" s="324">
        <v>12</v>
      </c>
      <c r="D3084" s="325" t="s">
        <v>2960</v>
      </c>
      <c r="E3084" s="326">
        <v>42720</v>
      </c>
      <c r="F3084" s="326">
        <v>42732</v>
      </c>
      <c r="G3084" s="327">
        <f t="shared" ref="G3084:G3086" ca="1" si="9502">IF($N$1&gt;F3084,0,(F3084-$N$1))</f>
        <v>0</v>
      </c>
      <c r="H3084" s="328" t="s">
        <v>54</v>
      </c>
      <c r="I3084" s="720" t="s">
        <v>55</v>
      </c>
      <c r="J3084" s="360" t="s">
        <v>4248</v>
      </c>
      <c r="K3084" s="344" t="str">
        <f t="shared" ref="K3084:K3086" ca="1" si="9503">IF(F3084=0,$L$3,(IF(G3084=0,$L$1,$L$2)))</f>
        <v>Completed</v>
      </c>
      <c r="L3084" s="734" t="s">
        <v>77</v>
      </c>
      <c r="M3084" s="761" t="s">
        <v>58</v>
      </c>
      <c r="N3084" s="324" t="s">
        <v>108</v>
      </c>
      <c r="O3084" s="324" t="s">
        <v>109</v>
      </c>
      <c r="P3084" s="324" t="s">
        <v>100</v>
      </c>
      <c r="Q3084" s="324" t="s">
        <v>101</v>
      </c>
      <c r="R3084" s="330">
        <v>1.4999999999999999E-2</v>
      </c>
      <c r="S3084" s="330">
        <v>0.04</v>
      </c>
      <c r="T3084" s="331">
        <v>100000</v>
      </c>
      <c r="U3084" s="331">
        <v>101317</v>
      </c>
      <c r="V3084" s="329">
        <f t="shared" ref="V3084:V3086" si="9504">IF(U3084&gt;T3084,0,T3084-U3084)</f>
        <v>0</v>
      </c>
      <c r="W3084" s="329">
        <f t="shared" ref="W3084:W3086" si="9505">IF(U3084&gt;T3084,T3084,U3084)</f>
        <v>100000</v>
      </c>
      <c r="X3084" s="331"/>
      <c r="Y3084" s="332">
        <f t="shared" ref="Y3084:Y3086" si="9506">X3084/U3084</f>
        <v>0</v>
      </c>
      <c r="Z3084" s="333" t="e">
        <f t="shared" ref="Z3084:Z3086" si="9507">AE3084/X3084</f>
        <v>#DIV/0!</v>
      </c>
      <c r="AA3084" s="760">
        <f t="shared" ref="AA3084:AA3086" si="9508">IF(O3084="cpv",(T3084*R3084),(T3084/1000*R3084))</f>
        <v>1500</v>
      </c>
      <c r="AB3084" s="267">
        <f t="shared" ref="AB3084:AB3086" si="9509">IF(O3084="cpv",(IF(V3084&gt;0,U3084*R3084,AA3084)),(IF(V3084&gt;0,U3084/1000*R3084,AA3084)))</f>
        <v>1500</v>
      </c>
      <c r="AC3084" s="762">
        <f t="shared" ref="AC3084:AC3086" si="9510">AB3084-AA3084</f>
        <v>0</v>
      </c>
      <c r="AD3084" s="750">
        <f t="shared" ref="AD3084:AD3086" si="9511">IF(O3084="cpv",(T3084*S3084),(T3084/1000*S3084))</f>
        <v>4000</v>
      </c>
      <c r="AE3084" s="751">
        <v>1779.5999999999997</v>
      </c>
      <c r="AF3084" s="763">
        <f t="shared" ref="AF3084:AF3086" si="9512">AE3084-AD3084</f>
        <v>-2220.4000000000005</v>
      </c>
      <c r="AG3084" s="338">
        <v>0</v>
      </c>
      <c r="AH3084" s="338">
        <f t="shared" ref="AH3084:AH3086" si="9513">AE3084-AB3084-AG3084</f>
        <v>279.59999999999968</v>
      </c>
      <c r="AI3084" s="339">
        <f t="shared" ref="AI3084:AI3086" si="9514">AH3084/AE3084</f>
        <v>0.15711395819285218</v>
      </c>
      <c r="AK3084"/>
    </row>
    <row r="3085" spans="1:37" ht="15.75" hidden="1" thickBot="1" x14ac:dyDescent="0.3">
      <c r="A3085" s="115" t="s">
        <v>4450</v>
      </c>
      <c r="B3085" s="111">
        <v>2016</v>
      </c>
      <c r="C3085" s="111">
        <v>12</v>
      </c>
      <c r="D3085" s="112" t="s">
        <v>2960</v>
      </c>
      <c r="E3085" s="113">
        <v>42720</v>
      </c>
      <c r="F3085" s="113">
        <v>42732</v>
      </c>
      <c r="G3085" s="114">
        <f t="shared" ca="1" si="9502"/>
        <v>0</v>
      </c>
      <c r="H3085" s="115" t="s">
        <v>54</v>
      </c>
      <c r="I3085" s="115" t="s">
        <v>55</v>
      </c>
      <c r="J3085" s="115" t="s">
        <v>4250</v>
      </c>
      <c r="K3085" s="116" t="str">
        <f t="shared" ca="1" si="9503"/>
        <v>Completed</v>
      </c>
      <c r="L3085" s="111" t="s">
        <v>2135</v>
      </c>
      <c r="M3085" s="111" t="s">
        <v>58</v>
      </c>
      <c r="N3085" s="111" t="s">
        <v>108</v>
      </c>
      <c r="O3085" s="111" t="s">
        <v>109</v>
      </c>
      <c r="P3085" s="111" t="s">
        <v>100</v>
      </c>
      <c r="Q3085" s="111" t="s">
        <v>101</v>
      </c>
      <c r="R3085" s="117">
        <v>0.01</v>
      </c>
      <c r="S3085" s="117">
        <v>0.04</v>
      </c>
      <c r="T3085" s="118">
        <v>100000</v>
      </c>
      <c r="U3085" s="118">
        <v>10034</v>
      </c>
      <c r="V3085" s="116">
        <f t="shared" si="9504"/>
        <v>89966</v>
      </c>
      <c r="W3085" s="116">
        <f t="shared" si="9505"/>
        <v>10034</v>
      </c>
      <c r="X3085" s="118">
        <v>2782</v>
      </c>
      <c r="Y3085" s="119">
        <f t="shared" si="9506"/>
        <v>0.2772573250946781</v>
      </c>
      <c r="Z3085" s="120">
        <f t="shared" si="9507"/>
        <v>0.14427030913012223</v>
      </c>
      <c r="AA3085" s="121">
        <f t="shared" si="9508"/>
        <v>1000</v>
      </c>
      <c r="AB3085" s="122">
        <f t="shared" si="9509"/>
        <v>100.34</v>
      </c>
      <c r="AC3085" s="121">
        <f t="shared" si="9510"/>
        <v>-899.66</v>
      </c>
      <c r="AD3085" s="123">
        <f t="shared" si="9511"/>
        <v>4000</v>
      </c>
      <c r="AE3085" s="293">
        <f>IF((SUMIF($J$7:$J$1048576,J3085,$U$7:$U$1048576))&gt;(SUMIF($J$7:$J$1048576,J3085,$T$7:$T$1048576)),AD3085,(IF(O3085="cpv",(U3085*S3085),(U3085*S3085/1000))))</f>
        <v>401.36</v>
      </c>
      <c r="AF3085" s="124">
        <f t="shared" si="9512"/>
        <v>-3598.64</v>
      </c>
      <c r="AG3085" s="124">
        <v>0</v>
      </c>
      <c r="AH3085" s="124">
        <f t="shared" si="9513"/>
        <v>301.02</v>
      </c>
      <c r="AI3085" s="125">
        <f t="shared" si="9514"/>
        <v>0.74999999999999989</v>
      </c>
      <c r="AK3085"/>
    </row>
    <row r="3086" spans="1:37" ht="15.75" hidden="1" thickBot="1" x14ac:dyDescent="0.3">
      <c r="A3086" s="96" t="s">
        <v>4251</v>
      </c>
      <c r="B3086" s="97">
        <v>2016</v>
      </c>
      <c r="C3086" s="97">
        <v>12</v>
      </c>
      <c r="D3086" s="98" t="s">
        <v>2960</v>
      </c>
      <c r="E3086" s="99">
        <v>42720</v>
      </c>
      <c r="F3086" s="99">
        <v>42732</v>
      </c>
      <c r="G3086" s="100">
        <f t="shared" ca="1" si="9502"/>
        <v>0</v>
      </c>
      <c r="H3086" s="96" t="s">
        <v>54</v>
      </c>
      <c r="I3086" s="96" t="s">
        <v>55</v>
      </c>
      <c r="J3086" s="96" t="s">
        <v>4250</v>
      </c>
      <c r="K3086" s="101" t="str">
        <f t="shared" ca="1" si="9503"/>
        <v>Completed</v>
      </c>
      <c r="L3086" s="97" t="s">
        <v>2592</v>
      </c>
      <c r="M3086" s="97" t="s">
        <v>58</v>
      </c>
      <c r="N3086" s="97" t="s">
        <v>108</v>
      </c>
      <c r="O3086" s="97" t="s">
        <v>109</v>
      </c>
      <c r="P3086" s="97" t="s">
        <v>100</v>
      </c>
      <c r="Q3086" s="97" t="s">
        <v>101</v>
      </c>
      <c r="R3086" s="102">
        <v>0.01</v>
      </c>
      <c r="S3086" s="102">
        <v>0.04</v>
      </c>
      <c r="T3086" s="103">
        <v>50000</v>
      </c>
      <c r="U3086" s="103">
        <v>47199</v>
      </c>
      <c r="V3086" s="101">
        <f t="shared" si="9504"/>
        <v>2801</v>
      </c>
      <c r="W3086" s="101">
        <f t="shared" si="9505"/>
        <v>47199</v>
      </c>
      <c r="X3086" s="103">
        <v>2782</v>
      </c>
      <c r="Y3086" s="104">
        <f t="shared" si="9506"/>
        <v>5.8941926735735929E-2</v>
      </c>
      <c r="Z3086" s="105">
        <f t="shared" si="9507"/>
        <v>0.53918044572250179</v>
      </c>
      <c r="AA3086" s="106">
        <f t="shared" si="9508"/>
        <v>500</v>
      </c>
      <c r="AB3086" s="107">
        <f t="shared" si="9509"/>
        <v>471.99</v>
      </c>
      <c r="AC3086" s="106">
        <f t="shared" si="9510"/>
        <v>-28.009999999999991</v>
      </c>
      <c r="AD3086" s="108">
        <f t="shared" si="9511"/>
        <v>2000</v>
      </c>
      <c r="AE3086" s="298">
        <v>1500</v>
      </c>
      <c r="AF3086" s="109">
        <f t="shared" si="9512"/>
        <v>-500</v>
      </c>
      <c r="AG3086" s="109">
        <v>0</v>
      </c>
      <c r="AH3086" s="109">
        <f t="shared" si="9513"/>
        <v>1028.01</v>
      </c>
      <c r="AI3086" s="110">
        <f t="shared" si="9514"/>
        <v>0.68533999999999995</v>
      </c>
      <c r="AK3086"/>
    </row>
    <row r="3087" spans="1:37" ht="15.75" hidden="1" thickBot="1" x14ac:dyDescent="0.3">
      <c r="A3087" s="96" t="s">
        <v>4466</v>
      </c>
      <c r="B3087" s="97">
        <v>2016</v>
      </c>
      <c r="C3087" s="97">
        <v>12</v>
      </c>
      <c r="D3087" s="98" t="s">
        <v>2960</v>
      </c>
      <c r="E3087" s="99">
        <v>42720</v>
      </c>
      <c r="F3087" s="99">
        <v>42732</v>
      </c>
      <c r="G3087" s="100">
        <f t="shared" ref="G3087:G3088" ca="1" si="9515">IF($N$1&gt;F3087,0,(F3087-$N$1))</f>
        <v>0</v>
      </c>
      <c r="H3087" s="96" t="s">
        <v>54</v>
      </c>
      <c r="I3087" s="96" t="s">
        <v>55</v>
      </c>
      <c r="J3087" s="96" t="s">
        <v>4250</v>
      </c>
      <c r="K3087" s="101" t="str">
        <f t="shared" ref="K3087:K3088" ca="1" si="9516">IF(F3087=0,$L$3,(IF(G3087=0,$L$1,$L$2)))</f>
        <v>Completed</v>
      </c>
      <c r="L3087" s="97" t="s">
        <v>4442</v>
      </c>
      <c r="M3087" s="97" t="s">
        <v>58</v>
      </c>
      <c r="N3087" s="97" t="s">
        <v>108</v>
      </c>
      <c r="O3087" s="97" t="s">
        <v>109</v>
      </c>
      <c r="P3087" s="97" t="s">
        <v>100</v>
      </c>
      <c r="Q3087" s="97" t="s">
        <v>101</v>
      </c>
      <c r="R3087" s="102">
        <v>0.01</v>
      </c>
      <c r="S3087" s="102">
        <v>0.04</v>
      </c>
      <c r="T3087" s="103">
        <v>50000</v>
      </c>
      <c r="U3087" s="103">
        <v>59817</v>
      </c>
      <c r="V3087" s="101">
        <f t="shared" ref="V3087:V3088" si="9517">IF(U3087&gt;T3087,0,T3087-U3087)</f>
        <v>0</v>
      </c>
      <c r="W3087" s="101">
        <f t="shared" ref="W3087:W3088" si="9518">IF(U3087&gt;T3087,T3087,U3087)</f>
        <v>50000</v>
      </c>
      <c r="X3087" s="103">
        <v>2782</v>
      </c>
      <c r="Y3087" s="104">
        <f t="shared" ref="Y3087:Y3088" si="9519">X3087/U3087</f>
        <v>4.65085176454854E-2</v>
      </c>
      <c r="Z3087" s="105">
        <f t="shared" ref="Z3087:Z3088" si="9520">AE3087/X3087</f>
        <v>0.35945363048166784</v>
      </c>
      <c r="AA3087" s="106">
        <f t="shared" ref="AA3087:AA3088" si="9521">IF(O3087="cpv",(T3087*R3087),(T3087/1000*R3087))</f>
        <v>500</v>
      </c>
      <c r="AB3087" s="107">
        <f t="shared" ref="AB3087:AB3088" si="9522">IF(O3087="cpv",(IF(V3087&gt;0,U3087*R3087,AA3087)),(IF(V3087&gt;0,U3087/1000*R3087,AA3087)))</f>
        <v>500</v>
      </c>
      <c r="AC3087" s="106">
        <f t="shared" ref="AC3087:AC3088" si="9523">AB3087-AA3087</f>
        <v>0</v>
      </c>
      <c r="AD3087" s="108">
        <f t="shared" ref="AD3087:AD3088" si="9524">IF(O3087="cpv",(T3087*S3087),(T3087/1000*S3087))</f>
        <v>2000</v>
      </c>
      <c r="AE3087" s="298">
        <v>1000</v>
      </c>
      <c r="AF3087" s="109">
        <f t="shared" ref="AF3087:AF3088" si="9525">AE3087-AD3087</f>
        <v>-1000</v>
      </c>
      <c r="AG3087" s="109">
        <v>0</v>
      </c>
      <c r="AH3087" s="109">
        <f t="shared" ref="AH3087:AH3088" si="9526">AE3087-AB3087-AG3087</f>
        <v>500</v>
      </c>
      <c r="AI3087" s="110">
        <f t="shared" ref="AI3087:AI3088" si="9527">AH3087/AE3087</f>
        <v>0.5</v>
      </c>
      <c r="AK3087"/>
    </row>
    <row r="3088" spans="1:37" ht="15.75" hidden="1" thickBot="1" x14ac:dyDescent="0.3">
      <c r="A3088" s="96" t="s">
        <v>4252</v>
      </c>
      <c r="B3088" s="97">
        <v>2016</v>
      </c>
      <c r="C3088" s="97">
        <v>12</v>
      </c>
      <c r="D3088" s="98" t="s">
        <v>2960</v>
      </c>
      <c r="E3088" s="99">
        <v>42720</v>
      </c>
      <c r="F3088" s="99">
        <v>42732</v>
      </c>
      <c r="G3088" s="100">
        <f t="shared" ca="1" si="9515"/>
        <v>0</v>
      </c>
      <c r="H3088" s="96" t="s">
        <v>54</v>
      </c>
      <c r="I3088" s="96" t="s">
        <v>55</v>
      </c>
      <c r="J3088" s="96" t="s">
        <v>4250</v>
      </c>
      <c r="K3088" s="101" t="str">
        <f t="shared" ca="1" si="9516"/>
        <v>Completed</v>
      </c>
      <c r="L3088" s="97" t="s">
        <v>92</v>
      </c>
      <c r="M3088" s="97" t="s">
        <v>58</v>
      </c>
      <c r="N3088" s="97" t="s">
        <v>108</v>
      </c>
      <c r="O3088" s="97" t="s">
        <v>109</v>
      </c>
      <c r="P3088" s="97" t="s">
        <v>100</v>
      </c>
      <c r="Q3088" s="97" t="s">
        <v>101</v>
      </c>
      <c r="R3088" s="102">
        <v>1.2E-2</v>
      </c>
      <c r="S3088" s="102">
        <v>0.04</v>
      </c>
      <c r="T3088" s="103">
        <v>30000</v>
      </c>
      <c r="U3088" s="103">
        <v>32351</v>
      </c>
      <c r="V3088" s="101">
        <f t="shared" si="9517"/>
        <v>0</v>
      </c>
      <c r="W3088" s="101">
        <f t="shared" si="9518"/>
        <v>30000</v>
      </c>
      <c r="X3088" s="103">
        <v>1867</v>
      </c>
      <c r="Y3088" s="104">
        <f t="shared" si="9519"/>
        <v>5.7710735371395011E-2</v>
      </c>
      <c r="Z3088" s="105">
        <f t="shared" si="9520"/>
        <v>0.40171397964649169</v>
      </c>
      <c r="AA3088" s="106">
        <f t="shared" si="9521"/>
        <v>360</v>
      </c>
      <c r="AB3088" s="107">
        <f t="shared" si="9522"/>
        <v>360</v>
      </c>
      <c r="AC3088" s="106">
        <f t="shared" si="9523"/>
        <v>0</v>
      </c>
      <c r="AD3088" s="108">
        <f t="shared" si="9524"/>
        <v>1200</v>
      </c>
      <c r="AE3088" s="298">
        <v>750</v>
      </c>
      <c r="AF3088" s="109">
        <f t="shared" si="9525"/>
        <v>-450</v>
      </c>
      <c r="AG3088" s="109">
        <v>0</v>
      </c>
      <c r="AH3088" s="109">
        <f t="shared" si="9526"/>
        <v>390</v>
      </c>
      <c r="AI3088" s="110">
        <f t="shared" si="9527"/>
        <v>0.52</v>
      </c>
      <c r="AK3088"/>
    </row>
    <row r="3089" spans="1:37" ht="15.75" hidden="1" thickBot="1" x14ac:dyDescent="0.3">
      <c r="A3089" s="156" t="s">
        <v>4428</v>
      </c>
      <c r="B3089" s="157">
        <v>2016</v>
      </c>
      <c r="C3089" s="157">
        <v>12</v>
      </c>
      <c r="D3089" s="342" t="s">
        <v>2960</v>
      </c>
      <c r="E3089" s="159">
        <v>42720</v>
      </c>
      <c r="F3089" s="159">
        <v>42732</v>
      </c>
      <c r="G3089" s="343">
        <f t="shared" ref="G3089:G3091" ca="1" si="9528">IF($N$1&gt;F3089,0,(F3089-$N$1))</f>
        <v>0</v>
      </c>
      <c r="H3089" s="156" t="s">
        <v>54</v>
      </c>
      <c r="I3089" s="156" t="s">
        <v>55</v>
      </c>
      <c r="J3089" s="156" t="s">
        <v>4250</v>
      </c>
      <c r="K3089" s="344" t="str">
        <f t="shared" ref="K3089:K3091" ca="1" si="9529">IF(F3089=0,$L$3,(IF(G3089=0,$L$1,$L$2)))</f>
        <v>Completed</v>
      </c>
      <c r="L3089" s="157" t="s">
        <v>77</v>
      </c>
      <c r="M3089" s="157" t="s">
        <v>58</v>
      </c>
      <c r="N3089" s="157" t="s">
        <v>108</v>
      </c>
      <c r="O3089" s="157" t="s">
        <v>109</v>
      </c>
      <c r="P3089" s="157" t="s">
        <v>100</v>
      </c>
      <c r="Q3089" s="157" t="s">
        <v>101</v>
      </c>
      <c r="R3089" s="158">
        <v>1.4999999999999999E-2</v>
      </c>
      <c r="S3089" s="158">
        <v>0.04</v>
      </c>
      <c r="T3089" s="345">
        <v>100000</v>
      </c>
      <c r="U3089" s="345">
        <v>102119</v>
      </c>
      <c r="V3089" s="344">
        <f t="shared" ref="V3089:V3091" si="9530">IF(U3089&gt;T3089,0,T3089-U3089)</f>
        <v>0</v>
      </c>
      <c r="W3089" s="344">
        <f t="shared" ref="W3089:W3091" si="9531">IF(U3089&gt;T3089,T3089,U3089)</f>
        <v>100000</v>
      </c>
      <c r="X3089" s="345"/>
      <c r="Y3089" s="346">
        <f t="shared" ref="Y3089:Y3091" si="9532">X3089/U3089</f>
        <v>0</v>
      </c>
      <c r="Z3089" s="347" t="e">
        <f t="shared" ref="Z3089:Z3091" si="9533">AE3089/X3089</f>
        <v>#DIV/0!</v>
      </c>
      <c r="AA3089" s="348">
        <f t="shared" ref="AA3089:AA3091" si="9534">IF(O3089="cpv",(T3089*R3089),(T3089/1000*R3089))</f>
        <v>1500</v>
      </c>
      <c r="AB3089" s="349">
        <f t="shared" ref="AB3089:AB3091" si="9535">IF(O3089="cpv",(IF(V3089&gt;0,U3089*R3089,AA3089)),(IF(V3089&gt;0,U3089/1000*R3089,AA3089)))</f>
        <v>1500</v>
      </c>
      <c r="AC3089" s="348">
        <f t="shared" ref="AC3089:AC3091" si="9536">AB3089-AA3089</f>
        <v>0</v>
      </c>
      <c r="AD3089" s="350">
        <f t="shared" ref="AD3089:AD3091" si="9537">IF(O3089="cpv",(T3089*S3089),(T3089/1000*S3089))</f>
        <v>4000</v>
      </c>
      <c r="AE3089" s="351">
        <v>418.11999999999989</v>
      </c>
      <c r="AF3089" s="352">
        <f t="shared" ref="AF3089:AF3091" si="9538">AE3089-AD3089</f>
        <v>-3581.88</v>
      </c>
      <c r="AG3089" s="352">
        <v>0</v>
      </c>
      <c r="AH3089" s="352">
        <f t="shared" ref="AH3089:AH3091" si="9539">AE3089-AB3089-AG3089</f>
        <v>-1081.8800000000001</v>
      </c>
      <c r="AI3089" s="487">
        <f t="shared" ref="AI3089:AI3091" si="9540">AH3089/AE3089</f>
        <v>-2.5874868458815659</v>
      </c>
      <c r="AK3089"/>
    </row>
    <row r="3090" spans="1:37" ht="15.75" hidden="1" thickBot="1" x14ac:dyDescent="0.3">
      <c r="A3090" s="96" t="s">
        <v>4451</v>
      </c>
      <c r="B3090" s="97">
        <v>2016</v>
      </c>
      <c r="C3090" s="97">
        <v>12</v>
      </c>
      <c r="D3090" s="98" t="s">
        <v>2960</v>
      </c>
      <c r="E3090" s="99">
        <v>42720</v>
      </c>
      <c r="F3090" s="99">
        <v>42732</v>
      </c>
      <c r="G3090" s="100">
        <f t="shared" ca="1" si="9528"/>
        <v>0</v>
      </c>
      <c r="H3090" s="96" t="s">
        <v>54</v>
      </c>
      <c r="I3090" s="96" t="s">
        <v>55</v>
      </c>
      <c r="J3090" s="96" t="s">
        <v>4253</v>
      </c>
      <c r="K3090" s="101" t="str">
        <f t="shared" ca="1" si="9529"/>
        <v>Completed</v>
      </c>
      <c r="L3090" s="97" t="s">
        <v>2135</v>
      </c>
      <c r="M3090" s="97" t="s">
        <v>58</v>
      </c>
      <c r="N3090" s="97" t="s">
        <v>108</v>
      </c>
      <c r="O3090" s="97" t="s">
        <v>109</v>
      </c>
      <c r="P3090" s="97" t="s">
        <v>100</v>
      </c>
      <c r="Q3090" s="97" t="s">
        <v>101</v>
      </c>
      <c r="R3090" s="102">
        <v>0.01</v>
      </c>
      <c r="S3090" s="102">
        <v>0.04</v>
      </c>
      <c r="T3090" s="103">
        <v>100000</v>
      </c>
      <c r="U3090" s="103">
        <v>14092</v>
      </c>
      <c r="V3090" s="101">
        <f t="shared" si="9530"/>
        <v>85908</v>
      </c>
      <c r="W3090" s="101">
        <f t="shared" si="9531"/>
        <v>14092</v>
      </c>
      <c r="X3090" s="103"/>
      <c r="Y3090" s="104">
        <f t="shared" si="9532"/>
        <v>0</v>
      </c>
      <c r="Z3090" s="105" t="e">
        <f t="shared" si="9533"/>
        <v>#DIV/0!</v>
      </c>
      <c r="AA3090" s="106">
        <f t="shared" si="9534"/>
        <v>1000</v>
      </c>
      <c r="AB3090" s="107">
        <f t="shared" si="9535"/>
        <v>140.92000000000002</v>
      </c>
      <c r="AC3090" s="106">
        <f t="shared" si="9536"/>
        <v>-859.07999999999993</v>
      </c>
      <c r="AD3090" s="108">
        <f t="shared" si="9537"/>
        <v>4000</v>
      </c>
      <c r="AE3090" s="298">
        <v>419.89600000000002</v>
      </c>
      <c r="AF3090" s="109">
        <f t="shared" si="9538"/>
        <v>-3580.1039999999998</v>
      </c>
      <c r="AG3090" s="109">
        <v>0</v>
      </c>
      <c r="AH3090" s="109">
        <f t="shared" si="9539"/>
        <v>278.976</v>
      </c>
      <c r="AI3090" s="110">
        <f t="shared" si="9540"/>
        <v>0.66439308781222017</v>
      </c>
      <c r="AK3090"/>
    </row>
    <row r="3091" spans="1:37" ht="15.75" hidden="1" thickBot="1" x14ac:dyDescent="0.3">
      <c r="A3091" s="96" t="s">
        <v>4254</v>
      </c>
      <c r="B3091" s="97">
        <v>2016</v>
      </c>
      <c r="C3091" s="97">
        <v>12</v>
      </c>
      <c r="D3091" s="98" t="s">
        <v>2960</v>
      </c>
      <c r="E3091" s="99">
        <v>42720</v>
      </c>
      <c r="F3091" s="99">
        <v>42732</v>
      </c>
      <c r="G3091" s="100">
        <f t="shared" ca="1" si="9528"/>
        <v>0</v>
      </c>
      <c r="H3091" s="96" t="s">
        <v>54</v>
      </c>
      <c r="I3091" s="96" t="s">
        <v>55</v>
      </c>
      <c r="J3091" s="96" t="s">
        <v>4253</v>
      </c>
      <c r="K3091" s="101" t="str">
        <f t="shared" ca="1" si="9529"/>
        <v>Completed</v>
      </c>
      <c r="L3091" s="97" t="s">
        <v>2592</v>
      </c>
      <c r="M3091" s="97" t="s">
        <v>58</v>
      </c>
      <c r="N3091" s="97" t="s">
        <v>108</v>
      </c>
      <c r="O3091" s="97" t="s">
        <v>109</v>
      </c>
      <c r="P3091" s="97" t="s">
        <v>100</v>
      </c>
      <c r="Q3091" s="97" t="s">
        <v>101</v>
      </c>
      <c r="R3091" s="102">
        <v>0.01</v>
      </c>
      <c r="S3091" s="102">
        <v>0.04</v>
      </c>
      <c r="T3091" s="103">
        <v>50000</v>
      </c>
      <c r="U3091" s="103">
        <v>51792</v>
      </c>
      <c r="V3091" s="101">
        <f t="shared" si="9530"/>
        <v>0</v>
      </c>
      <c r="W3091" s="101">
        <f t="shared" si="9531"/>
        <v>50000</v>
      </c>
      <c r="X3091" s="103">
        <v>3657</v>
      </c>
      <c r="Y3091" s="104">
        <f t="shared" si="9532"/>
        <v>7.0609360518999076E-2</v>
      </c>
      <c r="Z3091" s="105">
        <f t="shared" si="9533"/>
        <v>0.11481979764834564</v>
      </c>
      <c r="AA3091" s="106">
        <f t="shared" si="9534"/>
        <v>500</v>
      </c>
      <c r="AB3091" s="107">
        <f t="shared" si="9535"/>
        <v>500</v>
      </c>
      <c r="AC3091" s="106">
        <f t="shared" si="9536"/>
        <v>0</v>
      </c>
      <c r="AD3091" s="108">
        <f t="shared" si="9537"/>
        <v>2000</v>
      </c>
      <c r="AE3091" s="298">
        <v>419.89600000000002</v>
      </c>
      <c r="AF3091" s="109">
        <f t="shared" si="9538"/>
        <v>-1580.104</v>
      </c>
      <c r="AG3091" s="109">
        <v>0</v>
      </c>
      <c r="AH3091" s="109">
        <f t="shared" si="9539"/>
        <v>-80.103999999999985</v>
      </c>
      <c r="AI3091" s="110">
        <f t="shared" si="9540"/>
        <v>-0.19077104806904563</v>
      </c>
      <c r="AK3091"/>
    </row>
    <row r="3092" spans="1:37" ht="15.75" hidden="1" thickBot="1" x14ac:dyDescent="0.3">
      <c r="A3092" s="96" t="s">
        <v>4465</v>
      </c>
      <c r="B3092" s="97">
        <v>2016</v>
      </c>
      <c r="C3092" s="97">
        <v>12</v>
      </c>
      <c r="D3092" s="98" t="s">
        <v>2960</v>
      </c>
      <c r="E3092" s="99">
        <v>42720</v>
      </c>
      <c r="F3092" s="99">
        <v>42732</v>
      </c>
      <c r="G3092" s="100">
        <f t="shared" ref="G3092:G3093" ca="1" si="9541">IF($N$1&gt;F3092,0,(F3092-$N$1))</f>
        <v>0</v>
      </c>
      <c r="H3092" s="96" t="s">
        <v>54</v>
      </c>
      <c r="I3092" s="96" t="s">
        <v>55</v>
      </c>
      <c r="J3092" s="96" t="s">
        <v>4253</v>
      </c>
      <c r="K3092" s="101" t="str">
        <f t="shared" ref="K3092:K3093" ca="1" si="9542">IF(F3092=0,$L$3,(IF(G3092=0,$L$1,$L$2)))</f>
        <v>Completed</v>
      </c>
      <c r="L3092" s="97" t="s">
        <v>4442</v>
      </c>
      <c r="M3092" s="97" t="s">
        <v>58</v>
      </c>
      <c r="N3092" s="97" t="s">
        <v>108</v>
      </c>
      <c r="O3092" s="97" t="s">
        <v>109</v>
      </c>
      <c r="P3092" s="97" t="s">
        <v>100</v>
      </c>
      <c r="Q3092" s="97" t="s">
        <v>101</v>
      </c>
      <c r="R3092" s="102">
        <v>0.01</v>
      </c>
      <c r="S3092" s="102">
        <v>0.04</v>
      </c>
      <c r="T3092" s="103">
        <v>100000</v>
      </c>
      <c r="U3092" s="103">
        <v>112624</v>
      </c>
      <c r="V3092" s="101">
        <f t="shared" ref="V3092:V3093" si="9543">IF(U3092&gt;T3092,0,T3092-U3092)</f>
        <v>0</v>
      </c>
      <c r="W3092" s="101">
        <f t="shared" ref="W3092:W3093" si="9544">IF(U3092&gt;T3092,T3092,U3092)</f>
        <v>100000</v>
      </c>
      <c r="X3092" s="103">
        <v>3657</v>
      </c>
      <c r="Y3092" s="104">
        <f t="shared" ref="Y3092:Y3093" si="9545">X3092/U3092</f>
        <v>3.2470876544963771E-2</v>
      </c>
      <c r="Z3092" s="105">
        <f t="shared" ref="Z3092:Z3093" si="9546">AE3092/X3092</f>
        <v>0.11481979764834564</v>
      </c>
      <c r="AA3092" s="106">
        <f t="shared" ref="AA3092:AA3093" si="9547">IF(O3092="cpv",(T3092*R3092),(T3092/1000*R3092))</f>
        <v>1000</v>
      </c>
      <c r="AB3092" s="107">
        <f t="shared" ref="AB3092:AB3093" si="9548">IF(O3092="cpv",(IF(V3092&gt;0,U3092*R3092,AA3092)),(IF(V3092&gt;0,U3092/1000*R3092,AA3092)))</f>
        <v>1000</v>
      </c>
      <c r="AC3092" s="106">
        <f t="shared" ref="AC3092:AC3093" si="9549">AB3092-AA3092</f>
        <v>0</v>
      </c>
      <c r="AD3092" s="108">
        <f t="shared" ref="AD3092:AD3093" si="9550">IF(O3092="cpv",(T3092*S3092),(T3092/1000*S3092))</f>
        <v>4000</v>
      </c>
      <c r="AE3092" s="298">
        <v>419.89600000000002</v>
      </c>
      <c r="AF3092" s="109">
        <f t="shared" ref="AF3092:AF3093" si="9551">AE3092-AD3092</f>
        <v>-3580.1039999999998</v>
      </c>
      <c r="AG3092" s="109">
        <v>0</v>
      </c>
      <c r="AH3092" s="109">
        <f t="shared" ref="AH3092:AH3093" si="9552">AE3092-AB3092-AG3092</f>
        <v>-580.10400000000004</v>
      </c>
      <c r="AI3092" s="110">
        <f t="shared" ref="AI3092:AI3093" si="9553">AH3092/AE3092</f>
        <v>-1.3815420961380913</v>
      </c>
      <c r="AK3092"/>
    </row>
    <row r="3093" spans="1:37" ht="15.75" hidden="1" thickBot="1" x14ac:dyDescent="0.3">
      <c r="A3093" s="96" t="s">
        <v>4255</v>
      </c>
      <c r="B3093" s="97">
        <v>2016</v>
      </c>
      <c r="C3093" s="97">
        <v>12</v>
      </c>
      <c r="D3093" s="98" t="s">
        <v>2960</v>
      </c>
      <c r="E3093" s="99">
        <v>42720</v>
      </c>
      <c r="F3093" s="99">
        <v>42732</v>
      </c>
      <c r="G3093" s="100">
        <f t="shared" ca="1" si="9541"/>
        <v>0</v>
      </c>
      <c r="H3093" s="96" t="s">
        <v>54</v>
      </c>
      <c r="I3093" s="96" t="s">
        <v>55</v>
      </c>
      <c r="J3093" s="96" t="s">
        <v>4253</v>
      </c>
      <c r="K3093" s="101" t="str">
        <f t="shared" ca="1" si="9542"/>
        <v>Completed</v>
      </c>
      <c r="L3093" s="97" t="s">
        <v>92</v>
      </c>
      <c r="M3093" s="97" t="s">
        <v>58</v>
      </c>
      <c r="N3093" s="97" t="s">
        <v>108</v>
      </c>
      <c r="O3093" s="97" t="s">
        <v>109</v>
      </c>
      <c r="P3093" s="97" t="s">
        <v>100</v>
      </c>
      <c r="Q3093" s="97" t="s">
        <v>101</v>
      </c>
      <c r="R3093" s="102">
        <v>1.2E-2</v>
      </c>
      <c r="S3093" s="102">
        <v>0.04</v>
      </c>
      <c r="T3093" s="103">
        <v>100000</v>
      </c>
      <c r="U3093" s="103">
        <v>83130</v>
      </c>
      <c r="V3093" s="101">
        <f t="shared" si="9543"/>
        <v>16870</v>
      </c>
      <c r="W3093" s="101">
        <f t="shared" si="9544"/>
        <v>83130</v>
      </c>
      <c r="X3093" s="103">
        <v>11635</v>
      </c>
      <c r="Y3093" s="104">
        <f t="shared" si="9545"/>
        <v>0.13996150607482258</v>
      </c>
      <c r="Z3093" s="105">
        <f t="shared" si="9546"/>
        <v>3.6089041684572415E-2</v>
      </c>
      <c r="AA3093" s="106">
        <f t="shared" si="9547"/>
        <v>1200</v>
      </c>
      <c r="AB3093" s="107">
        <f t="shared" si="9548"/>
        <v>997.56000000000006</v>
      </c>
      <c r="AC3093" s="106">
        <f t="shared" si="9549"/>
        <v>-202.43999999999994</v>
      </c>
      <c r="AD3093" s="108">
        <f t="shared" si="9550"/>
        <v>4000</v>
      </c>
      <c r="AE3093" s="298">
        <v>419.89600000000002</v>
      </c>
      <c r="AF3093" s="109">
        <f t="shared" si="9551"/>
        <v>-3580.1039999999998</v>
      </c>
      <c r="AG3093" s="109">
        <v>0</v>
      </c>
      <c r="AH3093" s="109">
        <f t="shared" si="9552"/>
        <v>-577.66399999999999</v>
      </c>
      <c r="AI3093" s="110">
        <f t="shared" si="9553"/>
        <v>-1.3757311334235143</v>
      </c>
      <c r="AK3093"/>
    </row>
    <row r="3094" spans="1:37" ht="15.75" hidden="1" thickBot="1" x14ac:dyDescent="0.3">
      <c r="A3094" s="328" t="s">
        <v>4429</v>
      </c>
      <c r="B3094" s="324">
        <v>2016</v>
      </c>
      <c r="C3094" s="324">
        <v>12</v>
      </c>
      <c r="D3094" s="325" t="s">
        <v>2960</v>
      </c>
      <c r="E3094" s="326">
        <v>42720</v>
      </c>
      <c r="F3094" s="326">
        <v>42732</v>
      </c>
      <c r="G3094" s="327">
        <f t="shared" ref="G3094" ca="1" si="9554">IF($N$1&gt;F3094,0,(F3094-$N$1))</f>
        <v>0</v>
      </c>
      <c r="H3094" s="328" t="s">
        <v>54</v>
      </c>
      <c r="I3094" s="328" t="s">
        <v>55</v>
      </c>
      <c r="J3094" s="328" t="s">
        <v>4253</v>
      </c>
      <c r="K3094" s="329" t="str">
        <f t="shared" ref="K3094" ca="1" si="9555">IF(F3094=0,$L$3,(IF(G3094=0,$L$1,$L$2)))</f>
        <v>Completed</v>
      </c>
      <c r="L3094" s="324" t="s">
        <v>77</v>
      </c>
      <c r="M3094" s="324" t="s">
        <v>58</v>
      </c>
      <c r="N3094" s="324" t="s">
        <v>108</v>
      </c>
      <c r="O3094" s="324" t="s">
        <v>109</v>
      </c>
      <c r="P3094" s="324" t="s">
        <v>100</v>
      </c>
      <c r="Q3094" s="324" t="s">
        <v>101</v>
      </c>
      <c r="R3094" s="330">
        <v>1.4999999999999999E-2</v>
      </c>
      <c r="S3094" s="330">
        <v>0.04</v>
      </c>
      <c r="T3094" s="331">
        <v>200000</v>
      </c>
      <c r="U3094" s="331">
        <v>209896</v>
      </c>
      <c r="V3094" s="329">
        <f t="shared" ref="V3094" si="9556">IF(U3094&gt;T3094,0,T3094-U3094)</f>
        <v>0</v>
      </c>
      <c r="W3094" s="329">
        <f t="shared" ref="W3094" si="9557">IF(U3094&gt;T3094,T3094,U3094)</f>
        <v>200000</v>
      </c>
      <c r="X3094" s="331"/>
      <c r="Y3094" s="332">
        <f t="shared" ref="Y3094" si="9558">X3094/U3094</f>
        <v>0</v>
      </c>
      <c r="Z3094" s="333" t="e">
        <f t="shared" ref="Z3094" si="9559">AE3094/X3094</f>
        <v>#DIV/0!</v>
      </c>
      <c r="AA3094" s="334">
        <f t="shared" ref="AA3094" si="9560">IF(O3094="cpv",(T3094*R3094),(T3094/1000*R3094))</f>
        <v>3000</v>
      </c>
      <c r="AB3094" s="335">
        <f t="shared" ref="AB3094" si="9561">IF(O3094="cpv",(IF(V3094&gt;0,U3094*R3094,AA3094)),(IF(V3094&gt;0,U3094/1000*R3094,AA3094)))</f>
        <v>3000</v>
      </c>
      <c r="AC3094" s="334">
        <f t="shared" ref="AC3094" si="9562">AB3094-AA3094</f>
        <v>0</v>
      </c>
      <c r="AD3094" s="336">
        <f t="shared" ref="AD3094" si="9563">IF(O3094="cpv",(T3094*S3094),(T3094/1000*S3094))</f>
        <v>8000</v>
      </c>
      <c r="AE3094" s="337">
        <v>3970.136</v>
      </c>
      <c r="AF3094" s="338">
        <f t="shared" ref="AF3094" si="9564">AE3094-AD3094</f>
        <v>-4029.864</v>
      </c>
      <c r="AG3094" s="338">
        <v>0</v>
      </c>
      <c r="AH3094" s="338">
        <f t="shared" ref="AH3094" si="9565">AE3094-AB3094-AG3094</f>
        <v>970.13599999999997</v>
      </c>
      <c r="AI3094" s="339">
        <f t="shared" ref="AI3094" si="9566">AH3094/AE3094</f>
        <v>0.24435837966256066</v>
      </c>
      <c r="AK3094"/>
    </row>
    <row r="3095" spans="1:37" ht="15.75" hidden="1" thickBot="1" x14ac:dyDescent="0.3">
      <c r="A3095" s="115" t="s">
        <v>4256</v>
      </c>
      <c r="B3095" s="111">
        <v>2016</v>
      </c>
      <c r="C3095" s="111">
        <v>12</v>
      </c>
      <c r="D3095" s="112" t="s">
        <v>2960</v>
      </c>
      <c r="E3095" s="113">
        <v>42721</v>
      </c>
      <c r="F3095" s="113">
        <v>42722</v>
      </c>
      <c r="G3095" s="114">
        <f t="shared" ca="1" si="9207"/>
        <v>0</v>
      </c>
      <c r="H3095" s="115" t="s">
        <v>54</v>
      </c>
      <c r="I3095" s="115" t="s">
        <v>115</v>
      </c>
      <c r="J3095" s="115" t="s">
        <v>4257</v>
      </c>
      <c r="K3095" s="116" t="str">
        <f t="shared" ca="1" si="9208"/>
        <v>Completed</v>
      </c>
      <c r="L3095" s="111" t="s">
        <v>82</v>
      </c>
      <c r="M3095" s="111" t="s">
        <v>58</v>
      </c>
      <c r="N3095" s="111" t="s">
        <v>78</v>
      </c>
      <c r="O3095" s="111" t="s">
        <v>60</v>
      </c>
      <c r="P3095" s="111" t="s">
        <v>79</v>
      </c>
      <c r="Q3095" s="111" t="s">
        <v>79</v>
      </c>
      <c r="R3095" s="117">
        <v>0.5</v>
      </c>
      <c r="S3095" s="117">
        <v>4.25</v>
      </c>
      <c r="T3095" s="118">
        <v>300000</v>
      </c>
      <c r="U3095" s="118">
        <v>300273</v>
      </c>
      <c r="V3095" s="116">
        <f t="shared" si="9209"/>
        <v>0</v>
      </c>
      <c r="W3095" s="116">
        <f t="shared" si="9210"/>
        <v>300000</v>
      </c>
      <c r="X3095" s="118">
        <v>4029</v>
      </c>
      <c r="Y3095" s="119">
        <f t="shared" si="9211"/>
        <v>1.3417789811271742E-2</v>
      </c>
      <c r="Z3095" s="120">
        <f t="shared" si="9212"/>
        <v>0.26677550260610572</v>
      </c>
      <c r="AA3095" s="121">
        <f t="shared" si="9213"/>
        <v>150</v>
      </c>
      <c r="AB3095" s="122">
        <f t="shared" si="9214"/>
        <v>150</v>
      </c>
      <c r="AC3095" s="121">
        <f t="shared" si="9215"/>
        <v>0</v>
      </c>
      <c r="AD3095" s="123">
        <f t="shared" si="9216"/>
        <v>1275</v>
      </c>
      <c r="AE3095" s="293">
        <v>1074.8384999999998</v>
      </c>
      <c r="AF3095" s="124">
        <f t="shared" si="9217"/>
        <v>-200.16150000000016</v>
      </c>
      <c r="AG3095" s="124">
        <v>0</v>
      </c>
      <c r="AH3095" s="124">
        <f t="shared" si="9218"/>
        <v>924.83849999999984</v>
      </c>
      <c r="AI3095" s="125">
        <f t="shared" si="9219"/>
        <v>0.86044415044678801</v>
      </c>
      <c r="AK3095"/>
    </row>
    <row r="3096" spans="1:37" ht="15.75" hidden="1" thickBot="1" x14ac:dyDescent="0.3">
      <c r="A3096" s="96" t="s">
        <v>4258</v>
      </c>
      <c r="B3096" s="97">
        <v>2016</v>
      </c>
      <c r="C3096" s="97">
        <v>12</v>
      </c>
      <c r="D3096" s="98" t="s">
        <v>2960</v>
      </c>
      <c r="E3096" s="99">
        <v>42721</v>
      </c>
      <c r="F3096" s="99">
        <v>42722</v>
      </c>
      <c r="G3096" s="100">
        <f t="shared" ref="G3096:G3098" ca="1" si="9567">IF($N$1&gt;F3096,0,(F3096-$N$1))</f>
        <v>0</v>
      </c>
      <c r="H3096" s="96" t="s">
        <v>54</v>
      </c>
      <c r="I3096" s="96" t="s">
        <v>115</v>
      </c>
      <c r="J3096" s="96" t="s">
        <v>4257</v>
      </c>
      <c r="K3096" s="101" t="str">
        <f t="shared" ref="K3096:K3098" ca="1" si="9568">IF(F3096=0,$L$3,(IF(G3096=0,$L$1,$L$2)))</f>
        <v>Completed</v>
      </c>
      <c r="L3096" s="97" t="s">
        <v>77</v>
      </c>
      <c r="M3096" s="97" t="s">
        <v>58</v>
      </c>
      <c r="N3096" s="97" t="s">
        <v>78</v>
      </c>
      <c r="O3096" s="97" t="s">
        <v>60</v>
      </c>
      <c r="P3096" s="97" t="s">
        <v>79</v>
      </c>
      <c r="Q3096" s="97" t="s">
        <v>79</v>
      </c>
      <c r="R3096" s="102">
        <v>1.25</v>
      </c>
      <c r="S3096" s="102">
        <v>4.25</v>
      </c>
      <c r="T3096" s="103">
        <v>400000</v>
      </c>
      <c r="U3096" s="103">
        <v>402845</v>
      </c>
      <c r="V3096" s="101">
        <f t="shared" ref="V3096:V3098" si="9569">IF(U3096&gt;T3096,0,T3096-U3096)</f>
        <v>0</v>
      </c>
      <c r="W3096" s="101">
        <f t="shared" ref="W3096:W3098" si="9570">IF(U3096&gt;T3096,T3096,U3096)</f>
        <v>400000</v>
      </c>
      <c r="X3096" s="103"/>
      <c r="Y3096" s="104">
        <f t="shared" ref="Y3096:Y3098" si="9571">X3096/U3096</f>
        <v>0</v>
      </c>
      <c r="Z3096" s="105" t="e">
        <f t="shared" ref="Z3096:Z3098" si="9572">AE3096/X3096</f>
        <v>#DIV/0!</v>
      </c>
      <c r="AA3096" s="106">
        <f t="shared" ref="AA3096:AA3098" si="9573">IF(O3096="cpv",(T3096*R3096),(T3096/1000*R3096))</f>
        <v>500</v>
      </c>
      <c r="AB3096" s="107">
        <f t="shared" ref="AB3096:AB3098" si="9574">IF(O3096="cpv",(IF(V3096&gt;0,U3096*R3096,AA3096)),(IF(V3096&gt;0,U3096/1000*R3096,AA3096)))</f>
        <v>500</v>
      </c>
      <c r="AC3096" s="106">
        <f t="shared" ref="AC3096:AC3098" si="9575">AB3096-AA3096</f>
        <v>0</v>
      </c>
      <c r="AD3096" s="108">
        <f t="shared" ref="AD3096:AD3098" si="9576">IF(O3096="cpv",(T3096*S3096),(T3096/1000*S3096))</f>
        <v>1700</v>
      </c>
      <c r="AE3096" s="298">
        <v>1500</v>
      </c>
      <c r="AF3096" s="109">
        <f t="shared" ref="AF3096:AF3098" si="9577">AE3096-AD3096</f>
        <v>-200</v>
      </c>
      <c r="AG3096" s="109">
        <v>0</v>
      </c>
      <c r="AH3096" s="109">
        <f t="shared" ref="AH3096:AH3098" si="9578">AE3096-AB3096-AG3096</f>
        <v>1000</v>
      </c>
      <c r="AI3096" s="110">
        <f t="shared" ref="AI3096:AI3098" si="9579">AH3096/AE3096</f>
        <v>0.66666666666666663</v>
      </c>
      <c r="AK3096"/>
    </row>
    <row r="3097" spans="1:37" ht="15.75" hidden="1" thickBot="1" x14ac:dyDescent="0.3">
      <c r="A3097" s="96" t="s">
        <v>4259</v>
      </c>
      <c r="B3097" s="97">
        <v>2016</v>
      </c>
      <c r="C3097" s="97">
        <v>12</v>
      </c>
      <c r="D3097" s="98" t="s">
        <v>2960</v>
      </c>
      <c r="E3097" s="99">
        <v>42721</v>
      </c>
      <c r="F3097" s="99">
        <v>42722</v>
      </c>
      <c r="G3097" s="100">
        <f t="shared" ca="1" si="9567"/>
        <v>0</v>
      </c>
      <c r="H3097" s="96" t="s">
        <v>54</v>
      </c>
      <c r="I3097" s="96" t="s">
        <v>115</v>
      </c>
      <c r="J3097" s="96" t="s">
        <v>4257</v>
      </c>
      <c r="K3097" s="101" t="str">
        <f t="shared" ca="1" si="9568"/>
        <v>Completed</v>
      </c>
      <c r="L3097" s="97" t="s">
        <v>2135</v>
      </c>
      <c r="M3097" s="97" t="s">
        <v>58</v>
      </c>
      <c r="N3097" s="97" t="s">
        <v>78</v>
      </c>
      <c r="O3097" s="97" t="s">
        <v>60</v>
      </c>
      <c r="P3097" s="97" t="s">
        <v>79</v>
      </c>
      <c r="Q3097" s="97" t="s">
        <v>79</v>
      </c>
      <c r="R3097" s="102">
        <v>2.5</v>
      </c>
      <c r="S3097" s="102">
        <v>4.25</v>
      </c>
      <c r="T3097" s="103">
        <v>300000</v>
      </c>
      <c r="U3097" s="103">
        <v>197578</v>
      </c>
      <c r="V3097" s="101">
        <f t="shared" si="9569"/>
        <v>102422</v>
      </c>
      <c r="W3097" s="101">
        <f t="shared" si="9570"/>
        <v>197578</v>
      </c>
      <c r="X3097" s="103"/>
      <c r="Y3097" s="104">
        <f t="shared" si="9571"/>
        <v>0</v>
      </c>
      <c r="Z3097" s="105" t="e">
        <f t="shared" si="9572"/>
        <v>#DIV/0!</v>
      </c>
      <c r="AA3097" s="106">
        <f t="shared" si="9573"/>
        <v>750</v>
      </c>
      <c r="AB3097" s="107">
        <f t="shared" si="9574"/>
        <v>493.94499999999999</v>
      </c>
      <c r="AC3097" s="106">
        <f t="shared" si="9575"/>
        <v>-256.05500000000001</v>
      </c>
      <c r="AD3097" s="108">
        <f t="shared" si="9576"/>
        <v>1275</v>
      </c>
      <c r="AE3097" s="298">
        <v>750</v>
      </c>
      <c r="AF3097" s="109">
        <f t="shared" si="9577"/>
        <v>-525</v>
      </c>
      <c r="AG3097" s="109">
        <v>0</v>
      </c>
      <c r="AH3097" s="109">
        <f t="shared" si="9578"/>
        <v>256.05500000000001</v>
      </c>
      <c r="AI3097" s="110">
        <f t="shared" si="9579"/>
        <v>0.34140666666666669</v>
      </c>
      <c r="AK3097"/>
    </row>
    <row r="3098" spans="1:37" ht="15.75" hidden="1" thickBot="1" x14ac:dyDescent="0.3">
      <c r="A3098" s="156" t="s">
        <v>4260</v>
      </c>
      <c r="B3098" s="157">
        <v>2016</v>
      </c>
      <c r="C3098" s="157">
        <v>12</v>
      </c>
      <c r="D3098" s="342" t="s">
        <v>2960</v>
      </c>
      <c r="E3098" s="159">
        <v>42721</v>
      </c>
      <c r="F3098" s="159">
        <v>42722</v>
      </c>
      <c r="G3098" s="343">
        <f t="shared" ca="1" si="9567"/>
        <v>0</v>
      </c>
      <c r="H3098" s="156" t="s">
        <v>54</v>
      </c>
      <c r="I3098" s="156" t="s">
        <v>115</v>
      </c>
      <c r="J3098" s="156" t="s">
        <v>4257</v>
      </c>
      <c r="K3098" s="344" t="str">
        <f t="shared" ca="1" si="9568"/>
        <v>Completed</v>
      </c>
      <c r="L3098" s="157" t="s">
        <v>2120</v>
      </c>
      <c r="M3098" s="157" t="s">
        <v>58</v>
      </c>
      <c r="N3098" s="157" t="s">
        <v>78</v>
      </c>
      <c r="O3098" s="157" t="s">
        <v>60</v>
      </c>
      <c r="P3098" s="157" t="s">
        <v>79</v>
      </c>
      <c r="Q3098" s="157" t="s">
        <v>79</v>
      </c>
      <c r="R3098" s="158">
        <v>2</v>
      </c>
      <c r="S3098" s="158">
        <v>4.25</v>
      </c>
      <c r="T3098" s="345">
        <v>300000</v>
      </c>
      <c r="U3098" s="345">
        <v>300038</v>
      </c>
      <c r="V3098" s="344">
        <f t="shared" si="9569"/>
        <v>0</v>
      </c>
      <c r="W3098" s="344">
        <f t="shared" si="9570"/>
        <v>300000</v>
      </c>
      <c r="X3098" s="345">
        <v>2742</v>
      </c>
      <c r="Y3098" s="346">
        <f t="shared" si="9571"/>
        <v>9.1388424132943166E-3</v>
      </c>
      <c r="Z3098" s="347">
        <f t="shared" si="9572"/>
        <v>0.46504795769511303</v>
      </c>
      <c r="AA3098" s="348">
        <f t="shared" si="9573"/>
        <v>600</v>
      </c>
      <c r="AB3098" s="349">
        <f t="shared" si="9574"/>
        <v>600</v>
      </c>
      <c r="AC3098" s="348">
        <f t="shared" si="9575"/>
        <v>0</v>
      </c>
      <c r="AD3098" s="350">
        <f t="shared" si="9576"/>
        <v>1275</v>
      </c>
      <c r="AE3098" s="351">
        <f>IF((SUMIF($J$7:$J$1048576,J3098,$U$7:$U$1048576))&gt;(SUMIF($J$7:$J$1048576,J3098,$T$7:$T$1048576)),AD3098,(IF(O3098="cpv",(U3098*S3098),(U3098*S3098/1000))))</f>
        <v>1275.1614999999999</v>
      </c>
      <c r="AF3098" s="352">
        <f t="shared" si="9577"/>
        <v>0.1614999999999327</v>
      </c>
      <c r="AG3098" s="352">
        <v>0</v>
      </c>
      <c r="AH3098" s="352">
        <f t="shared" si="9578"/>
        <v>675.16149999999993</v>
      </c>
      <c r="AI3098" s="487">
        <f t="shared" si="9579"/>
        <v>0.52947136499964909</v>
      </c>
      <c r="AK3098"/>
    </row>
    <row r="3099" spans="1:37" ht="15.75" hidden="1" thickBot="1" x14ac:dyDescent="0.3">
      <c r="A3099" s="96" t="s">
        <v>4261</v>
      </c>
      <c r="B3099" s="97">
        <v>2016</v>
      </c>
      <c r="C3099" s="97">
        <v>12</v>
      </c>
      <c r="D3099" s="98" t="s">
        <v>2960</v>
      </c>
      <c r="E3099" s="99">
        <v>42720</v>
      </c>
      <c r="F3099" s="99">
        <v>42735</v>
      </c>
      <c r="G3099" s="100">
        <f t="shared" ca="1" si="9207"/>
        <v>0</v>
      </c>
      <c r="H3099" s="96" t="s">
        <v>54</v>
      </c>
      <c r="I3099" s="96" t="s">
        <v>140</v>
      </c>
      <c r="J3099" s="96" t="s">
        <v>4262</v>
      </c>
      <c r="K3099" s="101" t="str">
        <f t="shared" ca="1" si="9208"/>
        <v>Completed</v>
      </c>
      <c r="L3099" s="97" t="s">
        <v>57</v>
      </c>
      <c r="M3099" s="97" t="s">
        <v>58</v>
      </c>
      <c r="N3099" s="97" t="s">
        <v>59</v>
      </c>
      <c r="O3099" s="97" t="s">
        <v>60</v>
      </c>
      <c r="P3099" s="97" t="s">
        <v>61</v>
      </c>
      <c r="Q3099" s="97" t="s">
        <v>62</v>
      </c>
      <c r="R3099" s="102">
        <v>0.5</v>
      </c>
      <c r="S3099" s="102">
        <v>1</v>
      </c>
      <c r="T3099" s="103">
        <v>2000000</v>
      </c>
      <c r="U3099" s="103">
        <v>1045763</v>
      </c>
      <c r="V3099" s="101">
        <f t="shared" si="9209"/>
        <v>954237</v>
      </c>
      <c r="W3099" s="101">
        <f t="shared" si="9210"/>
        <v>1045763</v>
      </c>
      <c r="X3099" s="103">
        <v>145</v>
      </c>
      <c r="Y3099" s="104">
        <f t="shared" si="9211"/>
        <v>1.3865474299626205E-4</v>
      </c>
      <c r="Z3099" s="105">
        <f t="shared" si="9212"/>
        <v>7.2121586206896549</v>
      </c>
      <c r="AA3099" s="106">
        <f t="shared" si="9213"/>
        <v>1000</v>
      </c>
      <c r="AB3099" s="107">
        <f t="shared" si="9214"/>
        <v>522.88149999999996</v>
      </c>
      <c r="AC3099" s="106">
        <f t="shared" si="9215"/>
        <v>-477.11850000000004</v>
      </c>
      <c r="AD3099" s="108">
        <f t="shared" si="9216"/>
        <v>2000</v>
      </c>
      <c r="AE3099" s="298">
        <f>IF((SUMIF($J$7:$J$1048576,J3099,$U$7:$U$1048576))&gt;(SUMIF($J$7:$J$1048576,J3099,$T$7:$T$1048576)),AD3099,(IF(O3099="cpv",(U3099*S3099),(U3099*S3099/1000))))</f>
        <v>1045.7629999999999</v>
      </c>
      <c r="AF3099" s="109">
        <f t="shared" si="9217"/>
        <v>-954.23700000000008</v>
      </c>
      <c r="AG3099" s="109">
        <v>0</v>
      </c>
      <c r="AH3099" s="109">
        <f t="shared" si="9218"/>
        <v>522.88149999999996</v>
      </c>
      <c r="AI3099" s="110">
        <f t="shared" si="9219"/>
        <v>0.5</v>
      </c>
      <c r="AK3099"/>
    </row>
    <row r="3100" spans="1:37" ht="15.75" hidden="1" thickBot="1" x14ac:dyDescent="0.3">
      <c r="A3100" s="96" t="s">
        <v>4263</v>
      </c>
      <c r="B3100" s="97">
        <v>2016</v>
      </c>
      <c r="C3100" s="97">
        <v>12</v>
      </c>
      <c r="D3100" s="98" t="s">
        <v>2960</v>
      </c>
      <c r="E3100" s="99">
        <v>42720</v>
      </c>
      <c r="F3100" s="99">
        <v>42735</v>
      </c>
      <c r="G3100" s="100">
        <f t="shared" ref="G3100" ca="1" si="9580">IF($N$1&gt;F3100,0,(F3100-$N$1))</f>
        <v>0</v>
      </c>
      <c r="H3100" s="96" t="s">
        <v>54</v>
      </c>
      <c r="I3100" s="96" t="s">
        <v>140</v>
      </c>
      <c r="J3100" s="96" t="s">
        <v>4262</v>
      </c>
      <c r="K3100" s="101" t="str">
        <f t="shared" ref="K3100" ca="1" si="9581">IF(F3100=0,$L$3,(IF(G3100=0,$L$1,$L$2)))</f>
        <v>Completed</v>
      </c>
      <c r="L3100" s="97" t="s">
        <v>64</v>
      </c>
      <c r="M3100" s="97" t="s">
        <v>58</v>
      </c>
      <c r="N3100" s="97" t="s">
        <v>59</v>
      </c>
      <c r="O3100" s="97" t="s">
        <v>60</v>
      </c>
      <c r="P3100" s="97" t="s">
        <v>61</v>
      </c>
      <c r="Q3100" s="97" t="s">
        <v>62</v>
      </c>
      <c r="R3100" s="102">
        <v>0.2</v>
      </c>
      <c r="S3100" s="102">
        <v>1</v>
      </c>
      <c r="T3100" s="103">
        <v>2500000</v>
      </c>
      <c r="U3100" s="103">
        <v>2500463</v>
      </c>
      <c r="V3100" s="101">
        <f t="shared" ref="V3100" si="9582">IF(U3100&gt;T3100,0,T3100-U3100)</f>
        <v>0</v>
      </c>
      <c r="W3100" s="101">
        <f t="shared" ref="W3100" si="9583">IF(U3100&gt;T3100,T3100,U3100)</f>
        <v>2500000</v>
      </c>
      <c r="X3100" s="103">
        <v>417</v>
      </c>
      <c r="Y3100" s="104">
        <f t="shared" ref="Y3100" si="9584">X3100/U3100</f>
        <v>1.6676911436002052E-4</v>
      </c>
      <c r="Z3100" s="105">
        <f t="shared" ref="Z3100" si="9585">AE3100/X3100</f>
        <v>3.9669424460431655</v>
      </c>
      <c r="AA3100" s="106">
        <f t="shared" ref="AA3100" si="9586">IF(O3100="cpv",(T3100*R3100),(T3100/1000*R3100))</f>
        <v>500</v>
      </c>
      <c r="AB3100" s="107">
        <f t="shared" ref="AB3100" si="9587">IF(O3100="cpv",(IF(V3100&gt;0,U3100*R3100,AA3100)),(IF(V3100&gt;0,U3100/1000*R3100,AA3100)))</f>
        <v>500</v>
      </c>
      <c r="AC3100" s="106">
        <f t="shared" ref="AC3100" si="9588">AB3100-AA3100</f>
        <v>0</v>
      </c>
      <c r="AD3100" s="108">
        <f t="shared" ref="AD3100" si="9589">IF(O3100="cpv",(T3100*S3100),(T3100/1000*S3100))</f>
        <v>2500</v>
      </c>
      <c r="AE3100" s="298">
        <v>1654.2149999999999</v>
      </c>
      <c r="AF3100" s="109">
        <f t="shared" ref="AF3100" si="9590">AE3100-AD3100</f>
        <v>-845.78500000000008</v>
      </c>
      <c r="AG3100" s="109">
        <v>0</v>
      </c>
      <c r="AH3100" s="109">
        <f t="shared" ref="AH3100" si="9591">AE3100-AB3100-AG3100</f>
        <v>1154.2149999999999</v>
      </c>
      <c r="AI3100" s="110">
        <f t="shared" ref="AI3100" si="9592">AH3100/AE3100</f>
        <v>0.69774182920599803</v>
      </c>
      <c r="AK3100"/>
    </row>
    <row r="3101" spans="1:37" ht="15.75" hidden="1" thickBot="1" x14ac:dyDescent="0.3">
      <c r="A3101" s="328" t="s">
        <v>4488</v>
      </c>
      <c r="B3101" s="324">
        <v>2016</v>
      </c>
      <c r="C3101" s="324">
        <v>12</v>
      </c>
      <c r="D3101" s="325" t="s">
        <v>2960</v>
      </c>
      <c r="E3101" s="326">
        <v>42720</v>
      </c>
      <c r="F3101" s="326">
        <v>42735</v>
      </c>
      <c r="G3101" s="327">
        <f t="shared" ref="G3101" ca="1" si="9593">IF($N$1&gt;F3101,0,(F3101-$N$1))</f>
        <v>0</v>
      </c>
      <c r="H3101" s="328" t="s">
        <v>54</v>
      </c>
      <c r="I3101" s="328" t="s">
        <v>140</v>
      </c>
      <c r="J3101" s="328" t="s">
        <v>4262</v>
      </c>
      <c r="K3101" s="329" t="str">
        <f t="shared" ref="K3101" ca="1" si="9594">IF(F3101=0,$L$3,(IF(G3101=0,$L$1,$L$2)))</f>
        <v>Completed</v>
      </c>
      <c r="L3101" s="324" t="s">
        <v>1372</v>
      </c>
      <c r="M3101" s="324" t="s">
        <v>58</v>
      </c>
      <c r="N3101" s="324" t="s">
        <v>59</v>
      </c>
      <c r="O3101" s="324" t="s">
        <v>60</v>
      </c>
      <c r="P3101" s="324" t="s">
        <v>61</v>
      </c>
      <c r="Q3101" s="324" t="s">
        <v>62</v>
      </c>
      <c r="R3101" s="330">
        <v>1</v>
      </c>
      <c r="S3101" s="330">
        <v>1</v>
      </c>
      <c r="T3101" s="331">
        <v>1000000</v>
      </c>
      <c r="U3101" s="331">
        <v>995039</v>
      </c>
      <c r="V3101" s="329">
        <f t="shared" ref="V3101" si="9595">IF(U3101&gt;T3101,0,T3101-U3101)</f>
        <v>4961</v>
      </c>
      <c r="W3101" s="329">
        <f t="shared" ref="W3101" si="9596">IF(U3101&gt;T3101,T3101,U3101)</f>
        <v>995039</v>
      </c>
      <c r="X3101" s="331">
        <v>392</v>
      </c>
      <c r="Y3101" s="332">
        <f t="shared" ref="Y3101" si="9597">X3101/U3101</f>
        <v>3.9395440781718103E-4</v>
      </c>
      <c r="Z3101" s="333">
        <f t="shared" ref="Z3101" si="9598">AE3101/X3101</f>
        <v>2.5383647959183673</v>
      </c>
      <c r="AA3101" s="334">
        <f t="shared" ref="AA3101" si="9599">IF(O3101="cpv",(T3101*R3101),(T3101/1000*R3101))</f>
        <v>1000</v>
      </c>
      <c r="AB3101" s="335">
        <v>229.61901464282701</v>
      </c>
      <c r="AC3101" s="334">
        <f t="shared" ref="AC3101" si="9600">AB3101-AA3101</f>
        <v>-770.38098535717302</v>
      </c>
      <c r="AD3101" s="336">
        <f t="shared" ref="AD3101" si="9601">IF(O3101="cpv",(T3101*S3101),(T3101/1000*S3101))</f>
        <v>1000</v>
      </c>
      <c r="AE3101" s="337">
        <f>IF((SUMIF($J$7:$J$1048576,J3101,$U$7:$U$1048576))&gt;(SUMIF($J$7:$J$1048576,J3101,$T$7:$T$1048576)),AD3101,(IF(O3101="cpv",(U3101*S3101),(U3101*S3101/1000))))</f>
        <v>995.03899999999999</v>
      </c>
      <c r="AF3101" s="338">
        <f t="shared" ref="AF3101" si="9602">AE3101-AD3101</f>
        <v>-4.9610000000000127</v>
      </c>
      <c r="AG3101" s="338">
        <v>0</v>
      </c>
      <c r="AH3101" s="338">
        <f t="shared" ref="AH3101" si="9603">AE3101-AB3101-AG3101</f>
        <v>765.419985357173</v>
      </c>
      <c r="AI3101" s="339">
        <f t="shared" ref="AI3101" si="9604">AH3101/AE3101</f>
        <v>0.76923616597658284</v>
      </c>
      <c r="AK3101"/>
    </row>
    <row r="3102" spans="1:37" ht="15.75" hidden="1" thickBot="1" x14ac:dyDescent="0.3">
      <c r="A3102" s="115" t="s">
        <v>4264</v>
      </c>
      <c r="B3102" s="111">
        <v>2016</v>
      </c>
      <c r="C3102" s="111">
        <v>12</v>
      </c>
      <c r="D3102" s="112" t="s">
        <v>2960</v>
      </c>
      <c r="E3102" s="113">
        <v>42723</v>
      </c>
      <c r="F3102" s="113">
        <v>42735</v>
      </c>
      <c r="G3102" s="114">
        <f t="shared" ca="1" si="9207"/>
        <v>0</v>
      </c>
      <c r="H3102" s="115" t="s">
        <v>95</v>
      </c>
      <c r="I3102" s="115" t="s">
        <v>103</v>
      </c>
      <c r="J3102" s="115" t="s">
        <v>4265</v>
      </c>
      <c r="K3102" s="116" t="str">
        <f t="shared" ca="1" si="9208"/>
        <v>Completed</v>
      </c>
      <c r="L3102" s="111" t="s">
        <v>82</v>
      </c>
      <c r="M3102" s="111" t="s">
        <v>58</v>
      </c>
      <c r="N3102" s="111" t="s">
        <v>78</v>
      </c>
      <c r="O3102" s="111" t="s">
        <v>60</v>
      </c>
      <c r="P3102" s="111" t="s">
        <v>79</v>
      </c>
      <c r="Q3102" s="111" t="s">
        <v>79</v>
      </c>
      <c r="R3102" s="117">
        <v>0.5</v>
      </c>
      <c r="S3102" s="117">
        <v>5</v>
      </c>
      <c r="T3102" s="118">
        <v>500000</v>
      </c>
      <c r="U3102" s="118">
        <v>500013</v>
      </c>
      <c r="V3102" s="116">
        <f t="shared" si="9209"/>
        <v>0</v>
      </c>
      <c r="W3102" s="116">
        <f t="shared" si="9210"/>
        <v>500000</v>
      </c>
      <c r="X3102" s="118"/>
      <c r="Y3102" s="119">
        <f t="shared" si="9211"/>
        <v>0</v>
      </c>
      <c r="Z3102" s="120" t="e">
        <f t="shared" si="9212"/>
        <v>#DIV/0!</v>
      </c>
      <c r="AA3102" s="121">
        <f t="shared" si="9213"/>
        <v>250</v>
      </c>
      <c r="AB3102" s="122">
        <f t="shared" si="9214"/>
        <v>250</v>
      </c>
      <c r="AC3102" s="121">
        <f t="shared" si="9215"/>
        <v>0</v>
      </c>
      <c r="AD3102" s="123">
        <f t="shared" si="9216"/>
        <v>2500</v>
      </c>
      <c r="AE3102" s="293">
        <f>IF((SUMIF($J$7:$J$1048576,J3102,$U$7:$U$1048576))&gt;(SUMIF($J$7:$J$1048576,J3102,$T$7:$T$1048576)),AD3102,(IF(O3102="cpv",(U3102*S3102),(U3102*S3102/1000))))</f>
        <v>2500</v>
      </c>
      <c r="AF3102" s="124">
        <f t="shared" si="9217"/>
        <v>0</v>
      </c>
      <c r="AG3102" s="124">
        <v>0</v>
      </c>
      <c r="AH3102" s="124">
        <f t="shared" si="9218"/>
        <v>2250</v>
      </c>
      <c r="AI3102" s="125">
        <f t="shared" si="9219"/>
        <v>0.9</v>
      </c>
      <c r="AK3102"/>
    </row>
    <row r="3103" spans="1:37" ht="15.75" hidden="1" thickBot="1" x14ac:dyDescent="0.3">
      <c r="A3103" s="96" t="s">
        <v>4266</v>
      </c>
      <c r="B3103" s="97">
        <v>2016</v>
      </c>
      <c r="C3103" s="97">
        <v>12</v>
      </c>
      <c r="D3103" s="98" t="s">
        <v>2960</v>
      </c>
      <c r="E3103" s="99">
        <v>42723</v>
      </c>
      <c r="F3103" s="99">
        <v>42735</v>
      </c>
      <c r="G3103" s="100">
        <f t="shared" ref="G3103:G3104" ca="1" si="9605">IF($N$1&gt;F3103,0,(F3103-$N$1))</f>
        <v>0</v>
      </c>
      <c r="H3103" s="96" t="s">
        <v>95</v>
      </c>
      <c r="I3103" s="96" t="s">
        <v>103</v>
      </c>
      <c r="J3103" s="96" t="s">
        <v>4265</v>
      </c>
      <c r="K3103" s="101" t="str">
        <f t="shared" ref="K3103:K3104" ca="1" si="9606">IF(F3103=0,$L$3,(IF(G3103=0,$L$1,$L$2)))</f>
        <v>Completed</v>
      </c>
      <c r="L3103" s="97" t="s">
        <v>77</v>
      </c>
      <c r="M3103" s="97" t="s">
        <v>58</v>
      </c>
      <c r="N3103" s="97" t="s">
        <v>78</v>
      </c>
      <c r="O3103" s="97" t="s">
        <v>60</v>
      </c>
      <c r="P3103" s="97" t="s">
        <v>79</v>
      </c>
      <c r="Q3103" s="97" t="s">
        <v>79</v>
      </c>
      <c r="R3103" s="102">
        <v>1.25</v>
      </c>
      <c r="S3103" s="102">
        <v>5</v>
      </c>
      <c r="T3103" s="103">
        <v>350000</v>
      </c>
      <c r="U3103" s="103">
        <v>450050</v>
      </c>
      <c r="V3103" s="101">
        <f t="shared" ref="V3103:V3104" si="9607">IF(U3103&gt;T3103,0,T3103-U3103)</f>
        <v>0</v>
      </c>
      <c r="W3103" s="101">
        <f t="shared" ref="W3103:W3104" si="9608">IF(U3103&gt;T3103,T3103,U3103)</f>
        <v>350000</v>
      </c>
      <c r="X3103" s="103"/>
      <c r="Y3103" s="104">
        <f t="shared" ref="Y3103:Y3104" si="9609">X3103/U3103</f>
        <v>0</v>
      </c>
      <c r="Z3103" s="105" t="e">
        <f t="shared" ref="Z3103:Z3104" si="9610">AE3103/X3103</f>
        <v>#DIV/0!</v>
      </c>
      <c r="AA3103" s="106">
        <f t="shared" ref="AA3103:AA3104" si="9611">IF(O3103="cpv",(T3103*R3103),(T3103/1000*R3103))</f>
        <v>437.5</v>
      </c>
      <c r="AB3103" s="107">
        <f t="shared" ref="AB3103:AB3104" si="9612">IF(O3103="cpv",(IF(V3103&gt;0,U3103*R3103,AA3103)),(IF(V3103&gt;0,U3103/1000*R3103,AA3103)))</f>
        <v>437.5</v>
      </c>
      <c r="AC3103" s="106">
        <f t="shared" ref="AC3103:AC3104" si="9613">AB3103-AA3103</f>
        <v>0</v>
      </c>
      <c r="AD3103" s="108">
        <f t="shared" ref="AD3103:AD3104" si="9614">IF(O3103="cpv",(T3103*S3103),(T3103/1000*S3103))</f>
        <v>1750</v>
      </c>
      <c r="AE3103" s="298">
        <v>1250</v>
      </c>
      <c r="AF3103" s="109">
        <f t="shared" ref="AF3103:AF3104" si="9615">AE3103-AD3103</f>
        <v>-500</v>
      </c>
      <c r="AG3103" s="109">
        <v>0</v>
      </c>
      <c r="AH3103" s="109">
        <f t="shared" ref="AH3103:AH3104" si="9616">AE3103-AB3103-AG3103</f>
        <v>812.5</v>
      </c>
      <c r="AI3103" s="110">
        <f t="shared" ref="AI3103:AI3104" si="9617">AH3103/AE3103</f>
        <v>0.65</v>
      </c>
      <c r="AK3103"/>
    </row>
    <row r="3104" spans="1:37" ht="15.75" hidden="1" thickBot="1" x14ac:dyDescent="0.3">
      <c r="A3104" s="156" t="s">
        <v>4267</v>
      </c>
      <c r="B3104" s="157">
        <v>2016</v>
      </c>
      <c r="C3104" s="157">
        <v>12</v>
      </c>
      <c r="D3104" s="342" t="s">
        <v>2960</v>
      </c>
      <c r="E3104" s="159">
        <v>42723</v>
      </c>
      <c r="F3104" s="159">
        <v>42735</v>
      </c>
      <c r="G3104" s="343">
        <f t="shared" ca="1" si="9605"/>
        <v>0</v>
      </c>
      <c r="H3104" s="156" t="s">
        <v>95</v>
      </c>
      <c r="I3104" s="156" t="s">
        <v>103</v>
      </c>
      <c r="J3104" s="156" t="s">
        <v>4265</v>
      </c>
      <c r="K3104" s="344" t="str">
        <f t="shared" ca="1" si="9606"/>
        <v>Completed</v>
      </c>
      <c r="L3104" s="157" t="s">
        <v>57</v>
      </c>
      <c r="M3104" s="157" t="s">
        <v>58</v>
      </c>
      <c r="N3104" s="157" t="s">
        <v>78</v>
      </c>
      <c r="O3104" s="157" t="s">
        <v>60</v>
      </c>
      <c r="P3104" s="157" t="s">
        <v>79</v>
      </c>
      <c r="Q3104" s="157" t="s">
        <v>79</v>
      </c>
      <c r="R3104" s="158">
        <v>2.5</v>
      </c>
      <c r="S3104" s="158">
        <v>5</v>
      </c>
      <c r="T3104" s="345">
        <v>350000</v>
      </c>
      <c r="U3104" s="345">
        <v>350693</v>
      </c>
      <c r="V3104" s="344">
        <f t="shared" si="9607"/>
        <v>0</v>
      </c>
      <c r="W3104" s="344">
        <f t="shared" si="9608"/>
        <v>350000</v>
      </c>
      <c r="X3104" s="345">
        <v>3228</v>
      </c>
      <c r="Y3104" s="346">
        <f t="shared" si="9609"/>
        <v>9.2046319715534675E-3</v>
      </c>
      <c r="Z3104" s="347">
        <f t="shared" si="9610"/>
        <v>0.38723667905824039</v>
      </c>
      <c r="AA3104" s="348">
        <f t="shared" si="9611"/>
        <v>875</v>
      </c>
      <c r="AB3104" s="349">
        <f t="shared" si="9612"/>
        <v>875</v>
      </c>
      <c r="AC3104" s="348">
        <f t="shared" si="9613"/>
        <v>0</v>
      </c>
      <c r="AD3104" s="350">
        <f t="shared" si="9614"/>
        <v>1750</v>
      </c>
      <c r="AE3104" s="351">
        <v>1250</v>
      </c>
      <c r="AF3104" s="352">
        <f t="shared" si="9615"/>
        <v>-500</v>
      </c>
      <c r="AG3104" s="352">
        <v>0</v>
      </c>
      <c r="AH3104" s="352">
        <f t="shared" si="9616"/>
        <v>375</v>
      </c>
      <c r="AI3104" s="487">
        <f t="shared" si="9617"/>
        <v>0.3</v>
      </c>
      <c r="AK3104"/>
    </row>
    <row r="3105" spans="1:37" ht="15.75" hidden="1" thickBot="1" x14ac:dyDescent="0.3">
      <c r="A3105" s="96" t="s">
        <v>4268</v>
      </c>
      <c r="B3105" s="97">
        <v>2016</v>
      </c>
      <c r="C3105" s="97">
        <v>12</v>
      </c>
      <c r="D3105" s="98" t="s">
        <v>2960</v>
      </c>
      <c r="E3105" s="99">
        <v>42723</v>
      </c>
      <c r="F3105" s="99">
        <v>42735</v>
      </c>
      <c r="G3105" s="100">
        <f t="shared" ca="1" si="9207"/>
        <v>0</v>
      </c>
      <c r="H3105" s="96" t="s">
        <v>54</v>
      </c>
      <c r="I3105" s="96" t="s">
        <v>140</v>
      </c>
      <c r="J3105" s="96" t="s">
        <v>4269</v>
      </c>
      <c r="K3105" s="101" t="str">
        <f t="shared" ca="1" si="9208"/>
        <v>Completed</v>
      </c>
      <c r="L3105" s="97" t="s">
        <v>82</v>
      </c>
      <c r="M3105" s="97" t="s">
        <v>58</v>
      </c>
      <c r="N3105" s="97" t="s">
        <v>59</v>
      </c>
      <c r="O3105" s="97" t="s">
        <v>60</v>
      </c>
      <c r="P3105" s="97" t="s">
        <v>61</v>
      </c>
      <c r="Q3105" s="97" t="s">
        <v>62</v>
      </c>
      <c r="R3105" s="102">
        <v>0.1</v>
      </c>
      <c r="S3105" s="102">
        <v>1</v>
      </c>
      <c r="T3105" s="103">
        <v>2000000</v>
      </c>
      <c r="U3105" s="103">
        <v>2000218</v>
      </c>
      <c r="V3105" s="101">
        <f t="shared" si="9209"/>
        <v>0</v>
      </c>
      <c r="W3105" s="101">
        <f t="shared" si="9210"/>
        <v>2000000</v>
      </c>
      <c r="X3105" s="103">
        <v>6602</v>
      </c>
      <c r="Y3105" s="104">
        <f t="shared" si="9211"/>
        <v>3.3006402302149067E-3</v>
      </c>
      <c r="Z3105" s="105">
        <f t="shared" si="9212"/>
        <v>0.328682520448349</v>
      </c>
      <c r="AA3105" s="106">
        <f t="shared" si="9213"/>
        <v>200</v>
      </c>
      <c r="AB3105" s="107">
        <f t="shared" si="9214"/>
        <v>200</v>
      </c>
      <c r="AC3105" s="106">
        <f t="shared" si="9215"/>
        <v>0</v>
      </c>
      <c r="AD3105" s="108">
        <f t="shared" si="9216"/>
        <v>2000</v>
      </c>
      <c r="AE3105" s="298">
        <v>2169.962</v>
      </c>
      <c r="AF3105" s="109">
        <f t="shared" si="9217"/>
        <v>169.96199999999999</v>
      </c>
      <c r="AG3105" s="109">
        <v>0</v>
      </c>
      <c r="AH3105" s="109">
        <f t="shared" si="9218"/>
        <v>1969.962</v>
      </c>
      <c r="AI3105" s="110">
        <f t="shared" si="9219"/>
        <v>0.9078324873891801</v>
      </c>
      <c r="AK3105"/>
    </row>
    <row r="3106" spans="1:37" ht="15.75" hidden="1" thickBot="1" x14ac:dyDescent="0.3">
      <c r="A3106" s="96" t="s">
        <v>4270</v>
      </c>
      <c r="B3106" s="97">
        <v>2016</v>
      </c>
      <c r="C3106" s="97">
        <v>12</v>
      </c>
      <c r="D3106" s="98" t="s">
        <v>2960</v>
      </c>
      <c r="E3106" s="99">
        <v>42723</v>
      </c>
      <c r="F3106" s="99">
        <v>42735</v>
      </c>
      <c r="G3106" s="100">
        <f t="shared" ref="G3106:G3107" ca="1" si="9618">IF($N$1&gt;F3106,0,(F3106-$N$1))</f>
        <v>0</v>
      </c>
      <c r="H3106" s="96" t="s">
        <v>54</v>
      </c>
      <c r="I3106" s="96" t="s">
        <v>140</v>
      </c>
      <c r="J3106" s="96" t="s">
        <v>4269</v>
      </c>
      <c r="K3106" s="101" t="str">
        <f t="shared" ref="K3106:K3107" ca="1" si="9619">IF(F3106=0,$L$3,(IF(G3106=0,$L$1,$L$2)))</f>
        <v>Completed</v>
      </c>
      <c r="L3106" s="97" t="s">
        <v>64</v>
      </c>
      <c r="M3106" s="97" t="s">
        <v>58</v>
      </c>
      <c r="N3106" s="97" t="s">
        <v>59</v>
      </c>
      <c r="O3106" s="97" t="s">
        <v>60</v>
      </c>
      <c r="P3106" s="97" t="s">
        <v>61</v>
      </c>
      <c r="Q3106" s="97" t="s">
        <v>62</v>
      </c>
      <c r="R3106" s="102">
        <v>0.2</v>
      </c>
      <c r="S3106" s="102">
        <v>1</v>
      </c>
      <c r="T3106" s="103">
        <v>2000000</v>
      </c>
      <c r="U3106" s="103">
        <v>1999119</v>
      </c>
      <c r="V3106" s="101">
        <f t="shared" ref="V3106:V3107" si="9620">IF(U3106&gt;T3106,0,T3106-U3106)</f>
        <v>881</v>
      </c>
      <c r="W3106" s="101">
        <f t="shared" ref="W3106:W3107" si="9621">IF(U3106&gt;T3106,T3106,U3106)</f>
        <v>1999119</v>
      </c>
      <c r="X3106" s="103">
        <v>723</v>
      </c>
      <c r="Y3106" s="104">
        <f t="shared" ref="Y3106:Y3107" si="9622">X3106/U3106</f>
        <v>3.6165931092646308E-4</v>
      </c>
      <c r="Z3106" s="105">
        <f t="shared" ref="Z3106:Z3107" si="9623">AE3106/X3106</f>
        <v>1.0373443983402491</v>
      </c>
      <c r="AA3106" s="106">
        <f t="shared" ref="AA3106:AA3107" si="9624">IF(O3106="cpv",(T3106*R3106),(T3106/1000*R3106))</f>
        <v>400</v>
      </c>
      <c r="AB3106" s="107">
        <f t="shared" ref="AB3106:AB3107" si="9625">IF(O3106="cpv",(IF(V3106&gt;0,U3106*R3106,AA3106)),(IF(V3106&gt;0,U3106/1000*R3106,AA3106)))</f>
        <v>399.82380000000001</v>
      </c>
      <c r="AC3106" s="106">
        <f t="shared" ref="AC3106:AC3107" si="9626">AB3106-AA3106</f>
        <v>-0.17619999999999436</v>
      </c>
      <c r="AD3106" s="108">
        <f t="shared" ref="AD3106:AD3107" si="9627">IF(O3106="cpv",(T3106*S3106),(T3106/1000*S3106))</f>
        <v>2000</v>
      </c>
      <c r="AE3106" s="298">
        <v>750</v>
      </c>
      <c r="AF3106" s="109">
        <f t="shared" ref="AF3106:AF3107" si="9628">AE3106-AD3106</f>
        <v>-1250</v>
      </c>
      <c r="AG3106" s="109">
        <v>0</v>
      </c>
      <c r="AH3106" s="109">
        <f t="shared" ref="AH3106:AH3107" si="9629">AE3106-AB3106-AG3106</f>
        <v>350.17619999999999</v>
      </c>
      <c r="AI3106" s="110">
        <f t="shared" ref="AI3106:AI3107" si="9630">AH3106/AE3106</f>
        <v>0.46690159999999997</v>
      </c>
      <c r="AK3106"/>
    </row>
    <row r="3107" spans="1:37" ht="15.75" hidden="1" thickBot="1" x14ac:dyDescent="0.3">
      <c r="A3107" s="96" t="s">
        <v>4271</v>
      </c>
      <c r="B3107" s="97">
        <v>2016</v>
      </c>
      <c r="C3107" s="97">
        <v>12</v>
      </c>
      <c r="D3107" s="98" t="s">
        <v>2960</v>
      </c>
      <c r="E3107" s="99">
        <v>42723</v>
      </c>
      <c r="F3107" s="99">
        <v>42735</v>
      </c>
      <c r="G3107" s="100">
        <f t="shared" ca="1" si="9618"/>
        <v>0</v>
      </c>
      <c r="H3107" s="96" t="s">
        <v>54</v>
      </c>
      <c r="I3107" s="96" t="s">
        <v>140</v>
      </c>
      <c r="J3107" s="96" t="s">
        <v>4269</v>
      </c>
      <c r="K3107" s="101" t="str">
        <f t="shared" ca="1" si="9619"/>
        <v>Completed</v>
      </c>
      <c r="L3107" s="97" t="s">
        <v>2386</v>
      </c>
      <c r="M3107" s="97" t="s">
        <v>58</v>
      </c>
      <c r="N3107" s="97" t="s">
        <v>59</v>
      </c>
      <c r="O3107" s="97" t="s">
        <v>60</v>
      </c>
      <c r="P3107" s="97" t="s">
        <v>61</v>
      </c>
      <c r="Q3107" s="97" t="s">
        <v>62</v>
      </c>
      <c r="R3107" s="102">
        <v>0.3</v>
      </c>
      <c r="S3107" s="102">
        <v>1</v>
      </c>
      <c r="T3107" s="103">
        <v>2000000</v>
      </c>
      <c r="U3107" s="103">
        <v>2002669</v>
      </c>
      <c r="V3107" s="101">
        <f t="shared" si="9620"/>
        <v>0</v>
      </c>
      <c r="W3107" s="101">
        <f t="shared" si="9621"/>
        <v>2000000</v>
      </c>
      <c r="X3107" s="103">
        <v>152</v>
      </c>
      <c r="Y3107" s="104">
        <f t="shared" si="9622"/>
        <v>7.5898713167278268E-5</v>
      </c>
      <c r="Z3107" s="105">
        <f t="shared" si="9623"/>
        <v>9.8684210526315788</v>
      </c>
      <c r="AA3107" s="106">
        <f t="shared" si="9624"/>
        <v>600</v>
      </c>
      <c r="AB3107" s="107">
        <f t="shared" si="9625"/>
        <v>600</v>
      </c>
      <c r="AC3107" s="106">
        <f t="shared" si="9626"/>
        <v>0</v>
      </c>
      <c r="AD3107" s="108">
        <f t="shared" si="9627"/>
        <v>2000</v>
      </c>
      <c r="AE3107" s="298">
        <v>1500</v>
      </c>
      <c r="AF3107" s="109">
        <f t="shared" si="9628"/>
        <v>-500</v>
      </c>
      <c r="AG3107" s="109">
        <v>0</v>
      </c>
      <c r="AH3107" s="109">
        <f t="shared" si="9629"/>
        <v>900</v>
      </c>
      <c r="AI3107" s="110">
        <f t="shared" si="9630"/>
        <v>0.6</v>
      </c>
      <c r="AK3107"/>
    </row>
    <row r="3108" spans="1:37" ht="15.75" hidden="1" thickBot="1" x14ac:dyDescent="0.3">
      <c r="A3108" s="96" t="s">
        <v>4489</v>
      </c>
      <c r="B3108" s="97">
        <v>2016</v>
      </c>
      <c r="C3108" s="97">
        <v>12</v>
      </c>
      <c r="D3108" s="98" t="s">
        <v>2960</v>
      </c>
      <c r="E3108" s="99">
        <v>42723</v>
      </c>
      <c r="F3108" s="99">
        <v>42735</v>
      </c>
      <c r="G3108" s="100">
        <f t="shared" ref="G3108" ca="1" si="9631">IF($N$1&gt;F3108,0,(F3108-$N$1))</f>
        <v>0</v>
      </c>
      <c r="H3108" s="96" t="s">
        <v>54</v>
      </c>
      <c r="I3108" s="96" t="s">
        <v>140</v>
      </c>
      <c r="J3108" s="96" t="s">
        <v>4269</v>
      </c>
      <c r="K3108" s="101" t="str">
        <f t="shared" ref="K3108" ca="1" si="9632">IF(F3108=0,$L$3,(IF(G3108=0,$L$1,$L$2)))</f>
        <v>Completed</v>
      </c>
      <c r="L3108" s="97" t="s">
        <v>1372</v>
      </c>
      <c r="M3108" s="97" t="s">
        <v>58</v>
      </c>
      <c r="N3108" s="97" t="s">
        <v>59</v>
      </c>
      <c r="O3108" s="97" t="s">
        <v>60</v>
      </c>
      <c r="P3108" s="97" t="s">
        <v>61</v>
      </c>
      <c r="Q3108" s="97" t="s">
        <v>62</v>
      </c>
      <c r="R3108" s="102">
        <v>1</v>
      </c>
      <c r="S3108" s="102">
        <v>1</v>
      </c>
      <c r="T3108" s="103"/>
      <c r="U3108" s="103"/>
      <c r="V3108" s="101">
        <f t="shared" ref="V3108" si="9633">IF(U3108&gt;T3108,0,T3108-U3108)</f>
        <v>0</v>
      </c>
      <c r="W3108" s="101">
        <f t="shared" ref="W3108" si="9634">IF(U3108&gt;T3108,T3108,U3108)</f>
        <v>0</v>
      </c>
      <c r="X3108" s="103"/>
      <c r="Y3108" s="104" t="e">
        <f t="shared" ref="Y3108" si="9635">X3108/U3108</f>
        <v>#DIV/0!</v>
      </c>
      <c r="Z3108" s="105" t="e">
        <f t="shared" ref="Z3108" si="9636">AE3108/X3108</f>
        <v>#DIV/0!</v>
      </c>
      <c r="AA3108" s="106">
        <f t="shared" ref="AA3108" si="9637">IF(O3108="cpv",(T3108*R3108),(T3108/1000*R3108))</f>
        <v>0</v>
      </c>
      <c r="AB3108" s="107">
        <v>191.99599852090699</v>
      </c>
      <c r="AC3108" s="106">
        <f t="shared" ref="AC3108" si="9638">AB3108-AA3108</f>
        <v>191.99599852090699</v>
      </c>
      <c r="AD3108" s="108">
        <f t="shared" ref="AD3108" si="9639">IF(O3108="cpv",(T3108*S3108),(T3108/1000*S3108))</f>
        <v>0</v>
      </c>
      <c r="AE3108" s="298">
        <f>IF((SUMIF($J$7:$J$1048576,J3108,$U$7:$U$1048576))&gt;(SUMIF($J$7:$J$1048576,J3108,$T$7:$T$1048576)),AD3108,(IF(O3108="cpv",(U3108*S3108),(U3108*S3108/1000))))</f>
        <v>0</v>
      </c>
      <c r="AF3108" s="109">
        <f t="shared" ref="AF3108" si="9640">AE3108-AD3108</f>
        <v>0</v>
      </c>
      <c r="AG3108" s="109">
        <v>0</v>
      </c>
      <c r="AH3108" s="109">
        <f t="shared" ref="AH3108" si="9641">AE3108-AB3108-AG3108</f>
        <v>-191.99599852090699</v>
      </c>
      <c r="AI3108" s="110" t="e">
        <f t="shared" ref="AI3108" si="9642">AH3108/AE3108</f>
        <v>#DIV/0!</v>
      </c>
      <c r="AK3108"/>
    </row>
    <row r="3109" spans="1:37" ht="15.75" hidden="1" thickBot="1" x14ac:dyDescent="0.3">
      <c r="A3109" s="328" t="s">
        <v>4511</v>
      </c>
      <c r="B3109" s="324">
        <v>2016</v>
      </c>
      <c r="C3109" s="324">
        <v>12</v>
      </c>
      <c r="D3109" s="325" t="s">
        <v>2960</v>
      </c>
      <c r="E3109" s="326">
        <v>42723</v>
      </c>
      <c r="F3109" s="326">
        <v>42735</v>
      </c>
      <c r="G3109" s="327">
        <f t="shared" ref="G3109:G3111" ca="1" si="9643">IF($N$1&gt;F3109,0,(F3109-$N$1))</f>
        <v>0</v>
      </c>
      <c r="H3109" s="328" t="s">
        <v>54</v>
      </c>
      <c r="I3109" s="328" t="s">
        <v>140</v>
      </c>
      <c r="J3109" s="328" t="s">
        <v>4269</v>
      </c>
      <c r="K3109" s="329" t="str">
        <f t="shared" ref="K3109:K3111" ca="1" si="9644">IF(F3109=0,$L$3,(IF(G3109=0,$L$1,$L$2)))</f>
        <v>Completed</v>
      </c>
      <c r="L3109" s="324" t="s">
        <v>2914</v>
      </c>
      <c r="M3109" s="324" t="s">
        <v>58</v>
      </c>
      <c r="N3109" s="324" t="s">
        <v>59</v>
      </c>
      <c r="O3109" s="324" t="s">
        <v>60</v>
      </c>
      <c r="P3109" s="324" t="s">
        <v>61</v>
      </c>
      <c r="Q3109" s="324" t="s">
        <v>62</v>
      </c>
      <c r="R3109" s="330">
        <v>1</v>
      </c>
      <c r="S3109" s="330">
        <v>1</v>
      </c>
      <c r="T3109" s="331"/>
      <c r="U3109" s="331"/>
      <c r="V3109" s="329">
        <f t="shared" ref="V3109:V3111" si="9645">IF(U3109&gt;T3109,0,T3109-U3109)</f>
        <v>0</v>
      </c>
      <c r="W3109" s="329">
        <f t="shared" ref="W3109:W3111" si="9646">IF(U3109&gt;T3109,T3109,U3109)</f>
        <v>0</v>
      </c>
      <c r="X3109" s="331"/>
      <c r="Y3109" s="332" t="e">
        <f t="shared" ref="Y3109:Y3111" si="9647">X3109/U3109</f>
        <v>#DIV/0!</v>
      </c>
      <c r="Z3109" s="333" t="e">
        <f t="shared" ref="Z3109:Z3111" si="9648">AE3109/X3109</f>
        <v>#DIV/0!</v>
      </c>
      <c r="AA3109" s="334">
        <f t="shared" ref="AA3109:AA3111" si="9649">IF(O3109="cpv",(T3109*R3109),(T3109/1000*R3109))</f>
        <v>0</v>
      </c>
      <c r="AB3109" s="335">
        <v>100</v>
      </c>
      <c r="AC3109" s="334">
        <f t="shared" ref="AC3109:AC3111" si="9650">AB3109-AA3109</f>
        <v>100</v>
      </c>
      <c r="AD3109" s="336">
        <f t="shared" ref="AD3109:AD3111" si="9651">IF(O3109="cpv",(T3109*S3109),(T3109/1000*S3109))</f>
        <v>0</v>
      </c>
      <c r="AE3109" s="337">
        <f>IF((SUMIF($J$7:$J$1048576,J3109,$U$7:$U$1048576))&gt;(SUMIF($J$7:$J$1048576,J3109,$T$7:$T$1048576)),AD3109,(IF(O3109="cpv",(U3109*S3109),(U3109*S3109/1000))))</f>
        <v>0</v>
      </c>
      <c r="AF3109" s="338">
        <f t="shared" ref="AF3109:AF3111" si="9652">AE3109-AD3109</f>
        <v>0</v>
      </c>
      <c r="AG3109" s="338">
        <v>0</v>
      </c>
      <c r="AH3109" s="338">
        <f t="shared" ref="AH3109:AH3111" si="9653">AE3109-AB3109-AG3109</f>
        <v>-100</v>
      </c>
      <c r="AI3109" s="339" t="e">
        <f t="shared" ref="AI3109:AI3111" si="9654">AH3109/AE3109</f>
        <v>#DIV/0!</v>
      </c>
      <c r="AK3109"/>
    </row>
    <row r="3110" spans="1:37" ht="15.75" hidden="1" thickBot="1" x14ac:dyDescent="0.3">
      <c r="A3110" s="328" t="s">
        <v>4512</v>
      </c>
      <c r="B3110" s="324">
        <v>2016</v>
      </c>
      <c r="C3110" s="324">
        <v>12</v>
      </c>
      <c r="D3110" s="325" t="s">
        <v>2960</v>
      </c>
      <c r="E3110" s="326">
        <v>42723</v>
      </c>
      <c r="F3110" s="326">
        <v>42735</v>
      </c>
      <c r="G3110" s="327">
        <f t="shared" ca="1" si="9643"/>
        <v>0</v>
      </c>
      <c r="H3110" s="328" t="s">
        <v>54</v>
      </c>
      <c r="I3110" s="328" t="s">
        <v>140</v>
      </c>
      <c r="J3110" s="328" t="s">
        <v>4269</v>
      </c>
      <c r="K3110" s="329" t="str">
        <f t="shared" ca="1" si="9644"/>
        <v>Completed</v>
      </c>
      <c r="L3110" s="324" t="s">
        <v>2917</v>
      </c>
      <c r="M3110" s="324" t="s">
        <v>58</v>
      </c>
      <c r="N3110" s="324" t="s">
        <v>59</v>
      </c>
      <c r="O3110" s="324" t="s">
        <v>60</v>
      </c>
      <c r="P3110" s="324" t="s">
        <v>61</v>
      </c>
      <c r="Q3110" s="324" t="s">
        <v>62</v>
      </c>
      <c r="R3110" s="330">
        <v>1</v>
      </c>
      <c r="S3110" s="330">
        <v>1</v>
      </c>
      <c r="T3110" s="331"/>
      <c r="U3110" s="331"/>
      <c r="V3110" s="329">
        <f t="shared" si="9645"/>
        <v>0</v>
      </c>
      <c r="W3110" s="329">
        <f t="shared" si="9646"/>
        <v>0</v>
      </c>
      <c r="X3110" s="331"/>
      <c r="Y3110" s="332" t="e">
        <f t="shared" si="9647"/>
        <v>#DIV/0!</v>
      </c>
      <c r="Z3110" s="333" t="e">
        <f t="shared" si="9648"/>
        <v>#DIV/0!</v>
      </c>
      <c r="AA3110" s="334">
        <f t="shared" si="9649"/>
        <v>0</v>
      </c>
      <c r="AB3110" s="335">
        <v>100</v>
      </c>
      <c r="AC3110" s="334">
        <f t="shared" si="9650"/>
        <v>100</v>
      </c>
      <c r="AD3110" s="336">
        <f t="shared" si="9651"/>
        <v>0</v>
      </c>
      <c r="AE3110" s="337">
        <f>IF((SUMIF($J$7:$J$1048576,J3110,$U$7:$U$1048576))&gt;(SUMIF($J$7:$J$1048576,J3110,$T$7:$T$1048576)),AD3110,(IF(O3110="cpv",(U3110*S3110),(U3110*S3110/1000))))</f>
        <v>0</v>
      </c>
      <c r="AF3110" s="338">
        <f t="shared" si="9652"/>
        <v>0</v>
      </c>
      <c r="AG3110" s="338">
        <v>0</v>
      </c>
      <c r="AH3110" s="338">
        <f t="shared" si="9653"/>
        <v>-100</v>
      </c>
      <c r="AI3110" s="339" t="e">
        <f t="shared" si="9654"/>
        <v>#DIV/0!</v>
      </c>
      <c r="AK3110"/>
    </row>
    <row r="3111" spans="1:37" ht="15.75" hidden="1" thickBot="1" x14ac:dyDescent="0.3">
      <c r="A3111" s="328" t="s">
        <v>4513</v>
      </c>
      <c r="B3111" s="324">
        <v>2016</v>
      </c>
      <c r="C3111" s="324">
        <v>12</v>
      </c>
      <c r="D3111" s="325" t="s">
        <v>2960</v>
      </c>
      <c r="E3111" s="326">
        <v>42723</v>
      </c>
      <c r="F3111" s="326">
        <v>42735</v>
      </c>
      <c r="G3111" s="327">
        <f t="shared" ca="1" si="9643"/>
        <v>0</v>
      </c>
      <c r="H3111" s="328" t="s">
        <v>54</v>
      </c>
      <c r="I3111" s="328" t="s">
        <v>140</v>
      </c>
      <c r="J3111" s="328" t="s">
        <v>4269</v>
      </c>
      <c r="K3111" s="329" t="str">
        <f t="shared" ca="1" si="9644"/>
        <v>Completed</v>
      </c>
      <c r="L3111" s="324" t="s">
        <v>2943</v>
      </c>
      <c r="M3111" s="324" t="s">
        <v>58</v>
      </c>
      <c r="N3111" s="324" t="s">
        <v>59</v>
      </c>
      <c r="O3111" s="324" t="s">
        <v>60</v>
      </c>
      <c r="P3111" s="324" t="s">
        <v>61</v>
      </c>
      <c r="Q3111" s="324" t="s">
        <v>62</v>
      </c>
      <c r="R3111" s="330">
        <v>1</v>
      </c>
      <c r="S3111" s="330">
        <v>1</v>
      </c>
      <c r="T3111" s="331"/>
      <c r="U3111" s="331"/>
      <c r="V3111" s="329">
        <f t="shared" si="9645"/>
        <v>0</v>
      </c>
      <c r="W3111" s="329">
        <f t="shared" si="9646"/>
        <v>0</v>
      </c>
      <c r="X3111" s="331"/>
      <c r="Y3111" s="332" t="e">
        <f t="shared" si="9647"/>
        <v>#DIV/0!</v>
      </c>
      <c r="Z3111" s="333" t="e">
        <f t="shared" si="9648"/>
        <v>#DIV/0!</v>
      </c>
      <c r="AA3111" s="334">
        <f t="shared" si="9649"/>
        <v>0</v>
      </c>
      <c r="AB3111" s="335">
        <v>50</v>
      </c>
      <c r="AC3111" s="334">
        <f t="shared" si="9650"/>
        <v>50</v>
      </c>
      <c r="AD3111" s="336">
        <f t="shared" si="9651"/>
        <v>0</v>
      </c>
      <c r="AE3111" s="337">
        <f>IF((SUMIF($J$7:$J$1048576,J3111,$U$7:$U$1048576))&gt;(SUMIF($J$7:$J$1048576,J3111,$T$7:$T$1048576)),AD3111,(IF(O3111="cpv",(U3111*S3111),(U3111*S3111/1000))))</f>
        <v>0</v>
      </c>
      <c r="AF3111" s="338">
        <f t="shared" si="9652"/>
        <v>0</v>
      </c>
      <c r="AG3111" s="338">
        <v>0</v>
      </c>
      <c r="AH3111" s="338">
        <f t="shared" si="9653"/>
        <v>-50</v>
      </c>
      <c r="AI3111" s="339" t="e">
        <f t="shared" si="9654"/>
        <v>#DIV/0!</v>
      </c>
      <c r="AK3111"/>
    </row>
    <row r="3112" spans="1:37" ht="15.75" hidden="1" thickBot="1" x14ac:dyDescent="0.3">
      <c r="A3112" s="328" t="s">
        <v>4430</v>
      </c>
      <c r="B3112" s="324">
        <v>2016</v>
      </c>
      <c r="C3112" s="324">
        <v>12</v>
      </c>
      <c r="D3112" s="325" t="s">
        <v>2960</v>
      </c>
      <c r="E3112" s="326">
        <v>42723</v>
      </c>
      <c r="F3112" s="326">
        <v>42735</v>
      </c>
      <c r="G3112" s="327">
        <f t="shared" ref="G3112" ca="1" si="9655">IF($N$1&gt;F3112,0,(F3112-$N$1))</f>
        <v>0</v>
      </c>
      <c r="H3112" s="328" t="s">
        <v>54</v>
      </c>
      <c r="I3112" s="328" t="s">
        <v>140</v>
      </c>
      <c r="J3112" s="328" t="s">
        <v>4269</v>
      </c>
      <c r="K3112" s="329" t="str">
        <f t="shared" ref="K3112" ca="1" si="9656">IF(F3112=0,$L$3,(IF(G3112=0,$L$1,$L$2)))</f>
        <v>Completed</v>
      </c>
      <c r="L3112" s="324" t="s">
        <v>175</v>
      </c>
      <c r="M3112" s="324" t="s">
        <v>58</v>
      </c>
      <c r="N3112" s="324" t="s">
        <v>59</v>
      </c>
      <c r="O3112" s="324" t="s">
        <v>60</v>
      </c>
      <c r="P3112" s="324" t="s">
        <v>61</v>
      </c>
      <c r="Q3112" s="324" t="s">
        <v>62</v>
      </c>
      <c r="R3112" s="330">
        <v>1</v>
      </c>
      <c r="S3112" s="330">
        <v>1</v>
      </c>
      <c r="T3112" s="331">
        <v>1000000</v>
      </c>
      <c r="U3112" s="331">
        <v>996038</v>
      </c>
      <c r="V3112" s="329">
        <f t="shared" ref="V3112" si="9657">IF(U3112&gt;T3112,0,T3112-U3112)</f>
        <v>3962</v>
      </c>
      <c r="W3112" s="329">
        <f t="shared" ref="W3112" si="9658">IF(U3112&gt;T3112,T3112,U3112)</f>
        <v>996038</v>
      </c>
      <c r="X3112" s="331">
        <v>396</v>
      </c>
      <c r="Y3112" s="332">
        <f t="shared" ref="Y3112" si="9659">X3112/U3112</f>
        <v>3.9757519291432655E-4</v>
      </c>
      <c r="Z3112" s="333">
        <f t="shared" ref="Z3112" si="9660">AE3112/X3112</f>
        <v>2.5152474747474747</v>
      </c>
      <c r="AA3112" s="334">
        <f t="shared" ref="AA3112" si="9661">IF(O3112="cpv",(T3112*R3112),(T3112/1000*R3112))</f>
        <v>1000</v>
      </c>
      <c r="AB3112" s="335">
        <v>167.45875599703101</v>
      </c>
      <c r="AC3112" s="334">
        <f t="shared" ref="AC3112" si="9662">AB3112-AA3112</f>
        <v>-832.54124400296905</v>
      </c>
      <c r="AD3112" s="336">
        <f t="shared" ref="AD3112" si="9663">IF(O3112="cpv",(T3112*S3112),(T3112/1000*S3112))</f>
        <v>1000</v>
      </c>
      <c r="AE3112" s="337">
        <f>IF((SUMIF($J$7:$J$1048576,J3112,$U$7:$U$1048576))&gt;(SUMIF($J$7:$J$1048576,J3112,$T$7:$T$1048576)),AD3112,(IF(O3112="cpv",(U3112*S3112),(U3112*S3112/1000))))</f>
        <v>996.03800000000001</v>
      </c>
      <c r="AF3112" s="338">
        <f t="shared" ref="AF3112" si="9664">AE3112-AD3112</f>
        <v>-3.9619999999999891</v>
      </c>
      <c r="AG3112" s="338">
        <v>0</v>
      </c>
      <c r="AH3112" s="338">
        <f t="shared" ref="AH3112" si="9665">AE3112-AB3112-AG3112</f>
        <v>828.57924400296906</v>
      </c>
      <c r="AI3112" s="339">
        <f t="shared" ref="AI3112" si="9666">AH3112/AE3112</f>
        <v>0.83187513328102847</v>
      </c>
      <c r="AK3112"/>
    </row>
    <row r="3113" spans="1:37" ht="15.75" hidden="1" thickBot="1" x14ac:dyDescent="0.3">
      <c r="A3113" s="115" t="s">
        <v>4272</v>
      </c>
      <c r="B3113" s="111">
        <v>2016</v>
      </c>
      <c r="C3113" s="111">
        <v>12</v>
      </c>
      <c r="D3113" s="112" t="s">
        <v>2960</v>
      </c>
      <c r="E3113" s="113">
        <v>42723</v>
      </c>
      <c r="F3113" s="113">
        <v>42735</v>
      </c>
      <c r="G3113" s="114">
        <f t="shared" ca="1" si="9207"/>
        <v>0</v>
      </c>
      <c r="H3113" s="115" t="s">
        <v>84</v>
      </c>
      <c r="I3113" s="115" t="s">
        <v>170</v>
      </c>
      <c r="J3113" s="115" t="s">
        <v>4273</v>
      </c>
      <c r="K3113" s="116" t="str">
        <f t="shared" ca="1" si="9208"/>
        <v>Completed</v>
      </c>
      <c r="L3113" s="111" t="s">
        <v>2914</v>
      </c>
      <c r="M3113" s="111" t="s">
        <v>58</v>
      </c>
      <c r="N3113" s="111" t="s">
        <v>59</v>
      </c>
      <c r="O3113" s="111" t="s">
        <v>60</v>
      </c>
      <c r="P3113" s="111" t="s">
        <v>61</v>
      </c>
      <c r="Q3113" s="111" t="s">
        <v>62</v>
      </c>
      <c r="R3113" s="117">
        <v>0.45</v>
      </c>
      <c r="S3113" s="117">
        <v>2</v>
      </c>
      <c r="T3113" s="118">
        <v>2000000</v>
      </c>
      <c r="U3113" s="118">
        <v>2000155</v>
      </c>
      <c r="V3113" s="116">
        <f t="shared" si="9209"/>
        <v>0</v>
      </c>
      <c r="W3113" s="116">
        <f t="shared" si="9210"/>
        <v>2000000</v>
      </c>
      <c r="X3113" s="118">
        <v>420</v>
      </c>
      <c r="Y3113" s="119">
        <f t="shared" si="9211"/>
        <v>2.0998372626121475E-4</v>
      </c>
      <c r="Z3113" s="120">
        <f t="shared" si="9212"/>
        <v>9.5238095238095237</v>
      </c>
      <c r="AA3113" s="121">
        <f t="shared" si="9213"/>
        <v>900</v>
      </c>
      <c r="AB3113" s="122">
        <f t="shared" si="9214"/>
        <v>900</v>
      </c>
      <c r="AC3113" s="121">
        <f t="shared" si="9215"/>
        <v>0</v>
      </c>
      <c r="AD3113" s="123">
        <f t="shared" si="9216"/>
        <v>4000</v>
      </c>
      <c r="AE3113" s="293">
        <v>4000</v>
      </c>
      <c r="AF3113" s="124">
        <f t="shared" si="9217"/>
        <v>0</v>
      </c>
      <c r="AG3113" s="124">
        <v>0</v>
      </c>
      <c r="AH3113" s="124">
        <f t="shared" si="9218"/>
        <v>3100</v>
      </c>
      <c r="AI3113" s="125">
        <f t="shared" si="9219"/>
        <v>0.77500000000000002</v>
      </c>
      <c r="AK3113"/>
    </row>
    <row r="3114" spans="1:37" ht="15.75" hidden="1" thickBot="1" x14ac:dyDescent="0.3">
      <c r="A3114" s="156" t="s">
        <v>4274</v>
      </c>
      <c r="B3114" s="157">
        <v>2016</v>
      </c>
      <c r="C3114" s="157">
        <v>12</v>
      </c>
      <c r="D3114" s="342" t="s">
        <v>2960</v>
      </c>
      <c r="E3114" s="159">
        <v>42723</v>
      </c>
      <c r="F3114" s="159">
        <v>42735</v>
      </c>
      <c r="G3114" s="343">
        <f t="shared" ref="G3114:G3115" ca="1" si="9667">IF($N$1&gt;F3114,0,(F3114-$N$1))</f>
        <v>0</v>
      </c>
      <c r="H3114" s="156" t="s">
        <v>84</v>
      </c>
      <c r="I3114" s="156" t="s">
        <v>170</v>
      </c>
      <c r="J3114" s="156" t="s">
        <v>4273</v>
      </c>
      <c r="K3114" s="344" t="str">
        <f t="shared" ref="K3114:K3115" ca="1" si="9668">IF(F3114=0,$L$3,(IF(G3114=0,$L$1,$L$2)))</f>
        <v>Completed</v>
      </c>
      <c r="L3114" s="157" t="s">
        <v>82</v>
      </c>
      <c r="M3114" s="157" t="s">
        <v>58</v>
      </c>
      <c r="N3114" s="157" t="s">
        <v>78</v>
      </c>
      <c r="O3114" s="157" t="s">
        <v>60</v>
      </c>
      <c r="P3114" s="157" t="s">
        <v>79</v>
      </c>
      <c r="Q3114" s="157" t="s">
        <v>79</v>
      </c>
      <c r="R3114" s="158">
        <v>0.5</v>
      </c>
      <c r="S3114" s="158">
        <v>2</v>
      </c>
      <c r="T3114" s="345">
        <v>250000</v>
      </c>
      <c r="U3114" s="345">
        <v>0</v>
      </c>
      <c r="V3114" s="344">
        <f t="shared" ref="V3114:V3115" si="9669">IF(U3114&gt;T3114,0,T3114-U3114)</f>
        <v>250000</v>
      </c>
      <c r="W3114" s="344">
        <f t="shared" ref="W3114:W3115" si="9670">IF(U3114&gt;T3114,T3114,U3114)</f>
        <v>0</v>
      </c>
      <c r="X3114" s="345"/>
      <c r="Y3114" s="346" t="e">
        <f t="shared" ref="Y3114:Y3115" si="9671">X3114/U3114</f>
        <v>#DIV/0!</v>
      </c>
      <c r="Z3114" s="347" t="e">
        <f t="shared" ref="Z3114:Z3115" si="9672">AE3114/X3114</f>
        <v>#DIV/0!</v>
      </c>
      <c r="AA3114" s="348">
        <f t="shared" ref="AA3114:AA3115" si="9673">IF(O3114="cpv",(T3114*R3114),(T3114/1000*R3114))</f>
        <v>125</v>
      </c>
      <c r="AB3114" s="349">
        <f t="shared" ref="AB3114:AB3115" si="9674">IF(O3114="cpv",(IF(V3114&gt;0,U3114*R3114,AA3114)),(IF(V3114&gt;0,U3114/1000*R3114,AA3114)))</f>
        <v>0</v>
      </c>
      <c r="AC3114" s="348">
        <f t="shared" ref="AC3114:AC3115" si="9675">AB3114-AA3114</f>
        <v>-125</v>
      </c>
      <c r="AD3114" s="350">
        <f t="shared" ref="AD3114:AD3115" si="9676">IF(O3114="cpv",(T3114*S3114),(T3114/1000*S3114))</f>
        <v>500</v>
      </c>
      <c r="AE3114" s="351">
        <f>IF((SUMIF($J$7:$J$1048576,J3114,$U$7:$U$1048576))&gt;(SUMIF($J$7:$J$1048576,J3114,$T$7:$T$1048576)),AD3114,(IF(O3114="cpv",(U3114*S3114),(U3114*S3114/1000))))</f>
        <v>0</v>
      </c>
      <c r="AF3114" s="352">
        <f t="shared" ref="AF3114:AF3115" si="9677">AE3114-AD3114</f>
        <v>-500</v>
      </c>
      <c r="AG3114" s="352">
        <v>0</v>
      </c>
      <c r="AH3114" s="352">
        <f t="shared" ref="AH3114:AH3115" si="9678">AE3114-AB3114-AG3114</f>
        <v>0</v>
      </c>
      <c r="AI3114" s="487" t="e">
        <f t="shared" ref="AI3114:AI3115" si="9679">AH3114/AE3114</f>
        <v>#DIV/0!</v>
      </c>
      <c r="AK3114"/>
    </row>
    <row r="3115" spans="1:37" ht="15.75" hidden="1" thickBot="1" x14ac:dyDescent="0.3">
      <c r="A3115" s="96" t="s">
        <v>4276</v>
      </c>
      <c r="B3115" s="97">
        <v>2016</v>
      </c>
      <c r="C3115" s="97">
        <v>12</v>
      </c>
      <c r="D3115" s="98" t="s">
        <v>2960</v>
      </c>
      <c r="E3115" s="99">
        <v>42723</v>
      </c>
      <c r="F3115" s="99">
        <v>42735</v>
      </c>
      <c r="G3115" s="100">
        <f t="shared" ca="1" si="9667"/>
        <v>0</v>
      </c>
      <c r="H3115" s="96" t="s">
        <v>84</v>
      </c>
      <c r="I3115" s="96" t="s">
        <v>170</v>
      </c>
      <c r="J3115" s="96" t="s">
        <v>4277</v>
      </c>
      <c r="K3115" s="101" t="str">
        <f t="shared" ca="1" si="9668"/>
        <v>Completed</v>
      </c>
      <c r="L3115" s="97" t="s">
        <v>1371</v>
      </c>
      <c r="M3115" s="97" t="s">
        <v>58</v>
      </c>
      <c r="N3115" s="97" t="s">
        <v>59</v>
      </c>
      <c r="O3115" s="97" t="s">
        <v>60</v>
      </c>
      <c r="P3115" s="97" t="s">
        <v>61</v>
      </c>
      <c r="Q3115" s="97" t="s">
        <v>62</v>
      </c>
      <c r="R3115" s="102">
        <v>1</v>
      </c>
      <c r="S3115" s="102">
        <v>2.5</v>
      </c>
      <c r="T3115" s="103">
        <v>1000000</v>
      </c>
      <c r="U3115" s="103">
        <v>1009209</v>
      </c>
      <c r="V3115" s="101">
        <f t="shared" si="9669"/>
        <v>0</v>
      </c>
      <c r="W3115" s="101">
        <f t="shared" si="9670"/>
        <v>1000000</v>
      </c>
      <c r="X3115" s="103"/>
      <c r="Y3115" s="104">
        <f t="shared" si="9671"/>
        <v>0</v>
      </c>
      <c r="Z3115" s="105" t="e">
        <f t="shared" si="9672"/>
        <v>#DIV/0!</v>
      </c>
      <c r="AA3115" s="106">
        <f t="shared" si="9673"/>
        <v>1000</v>
      </c>
      <c r="AB3115" s="107">
        <f t="shared" si="9674"/>
        <v>1000</v>
      </c>
      <c r="AC3115" s="106">
        <f t="shared" si="9675"/>
        <v>0</v>
      </c>
      <c r="AD3115" s="108">
        <f t="shared" si="9676"/>
        <v>2500</v>
      </c>
      <c r="AE3115" s="298">
        <v>2500</v>
      </c>
      <c r="AF3115" s="109">
        <f t="shared" si="9677"/>
        <v>0</v>
      </c>
      <c r="AG3115" s="109">
        <v>0</v>
      </c>
      <c r="AH3115" s="109">
        <f t="shared" si="9678"/>
        <v>1500</v>
      </c>
      <c r="AI3115" s="110">
        <f t="shared" si="9679"/>
        <v>0.6</v>
      </c>
      <c r="AK3115"/>
    </row>
    <row r="3116" spans="1:37" ht="15.75" hidden="1" thickBot="1" x14ac:dyDescent="0.3">
      <c r="A3116" s="328" t="s">
        <v>4275</v>
      </c>
      <c r="B3116" s="324">
        <v>2016</v>
      </c>
      <c r="C3116" s="324">
        <v>12</v>
      </c>
      <c r="D3116" s="325" t="s">
        <v>2960</v>
      </c>
      <c r="E3116" s="326">
        <v>42723</v>
      </c>
      <c r="F3116" s="326">
        <v>42735</v>
      </c>
      <c r="G3116" s="327">
        <f t="shared" ref="G3116" ca="1" si="9680">IF($N$1&gt;F3116,0,(F3116-$N$1))</f>
        <v>0</v>
      </c>
      <c r="H3116" s="328" t="s">
        <v>84</v>
      </c>
      <c r="I3116" s="328" t="s">
        <v>170</v>
      </c>
      <c r="J3116" s="328" t="s">
        <v>4277</v>
      </c>
      <c r="K3116" s="329" t="str">
        <f t="shared" ref="K3116" ca="1" si="9681">IF(F3116=0,$L$3,(IF(G3116=0,$L$1,$L$2)))</f>
        <v>Completed</v>
      </c>
      <c r="L3116" s="324" t="s">
        <v>82</v>
      </c>
      <c r="M3116" s="324" t="s">
        <v>58</v>
      </c>
      <c r="N3116" s="324" t="s">
        <v>78</v>
      </c>
      <c r="O3116" s="324" t="s">
        <v>60</v>
      </c>
      <c r="P3116" s="324" t="s">
        <v>79</v>
      </c>
      <c r="Q3116" s="324" t="s">
        <v>79</v>
      </c>
      <c r="R3116" s="330">
        <v>0.5</v>
      </c>
      <c r="S3116" s="330">
        <v>2.5</v>
      </c>
      <c r="T3116" s="331">
        <v>250000</v>
      </c>
      <c r="U3116" s="331">
        <v>0</v>
      </c>
      <c r="V3116" s="329">
        <f t="shared" ref="V3116" si="9682">IF(U3116&gt;T3116,0,T3116-U3116)</f>
        <v>250000</v>
      </c>
      <c r="W3116" s="329">
        <f t="shared" ref="W3116" si="9683">IF(U3116&gt;T3116,T3116,U3116)</f>
        <v>0</v>
      </c>
      <c r="X3116" s="331"/>
      <c r="Y3116" s="332" t="e">
        <f t="shared" ref="Y3116" si="9684">X3116/U3116</f>
        <v>#DIV/0!</v>
      </c>
      <c r="Z3116" s="333" t="e">
        <f t="shared" ref="Z3116" si="9685">AE3116/X3116</f>
        <v>#DIV/0!</v>
      </c>
      <c r="AA3116" s="334">
        <f t="shared" ref="AA3116" si="9686">IF(O3116="cpv",(T3116*R3116),(T3116/1000*R3116))</f>
        <v>125</v>
      </c>
      <c r="AB3116" s="335">
        <f t="shared" ref="AB3116" si="9687">IF(O3116="cpv",(IF(V3116&gt;0,U3116*R3116,AA3116)),(IF(V3116&gt;0,U3116/1000*R3116,AA3116)))</f>
        <v>0</v>
      </c>
      <c r="AC3116" s="334">
        <f t="shared" ref="AC3116" si="9688">AB3116-AA3116</f>
        <v>-125</v>
      </c>
      <c r="AD3116" s="336">
        <f t="shared" ref="AD3116" si="9689">IF(O3116="cpv",(T3116*S3116),(T3116/1000*S3116))</f>
        <v>625</v>
      </c>
      <c r="AE3116" s="337">
        <f>IF((SUMIF($J$7:$J$1048576,J3116,$U$7:$U$1048576))&gt;(SUMIF($J$7:$J$1048576,J3116,$T$7:$T$1048576)),AD3116,(IF(O3116="cpv",(U3116*S3116),(U3116*S3116/1000))))</f>
        <v>0</v>
      </c>
      <c r="AF3116" s="338">
        <f t="shared" ref="AF3116" si="9690">AE3116-AD3116</f>
        <v>-625</v>
      </c>
      <c r="AG3116" s="338">
        <v>0</v>
      </c>
      <c r="AH3116" s="338">
        <f t="shared" ref="AH3116" si="9691">AE3116-AB3116-AG3116</f>
        <v>0</v>
      </c>
      <c r="AI3116" s="339" t="e">
        <f t="shared" ref="AI3116" si="9692">AH3116/AE3116</f>
        <v>#DIV/0!</v>
      </c>
      <c r="AK3116"/>
    </row>
    <row r="3117" spans="1:37" ht="15.75" hidden="1" thickBot="1" x14ac:dyDescent="0.3">
      <c r="A3117" s="115" t="s">
        <v>4278</v>
      </c>
      <c r="B3117" s="111">
        <v>2016</v>
      </c>
      <c r="C3117" s="111">
        <v>12</v>
      </c>
      <c r="D3117" s="112" t="s">
        <v>2960</v>
      </c>
      <c r="E3117" s="113">
        <v>42723</v>
      </c>
      <c r="F3117" s="113">
        <v>42735</v>
      </c>
      <c r="G3117" s="114">
        <f t="shared" ca="1" si="9207"/>
        <v>0</v>
      </c>
      <c r="H3117" s="115" t="s">
        <v>84</v>
      </c>
      <c r="I3117" s="115" t="s">
        <v>3837</v>
      </c>
      <c r="J3117" s="115" t="s">
        <v>4279</v>
      </c>
      <c r="K3117" s="116" t="str">
        <f t="shared" ca="1" si="9208"/>
        <v>Completed</v>
      </c>
      <c r="L3117" s="111" t="s">
        <v>64</v>
      </c>
      <c r="M3117" s="111" t="s">
        <v>58</v>
      </c>
      <c r="N3117" s="111" t="s">
        <v>59</v>
      </c>
      <c r="O3117" s="111" t="s">
        <v>60</v>
      </c>
      <c r="P3117" s="111" t="s">
        <v>61</v>
      </c>
      <c r="Q3117" s="111" t="s">
        <v>62</v>
      </c>
      <c r="R3117" s="117">
        <v>0.2</v>
      </c>
      <c r="S3117" s="117">
        <v>2</v>
      </c>
      <c r="T3117" s="118">
        <v>600000</v>
      </c>
      <c r="U3117" s="118">
        <v>600006</v>
      </c>
      <c r="V3117" s="116">
        <f t="shared" si="9209"/>
        <v>0</v>
      </c>
      <c r="W3117" s="116">
        <f t="shared" si="9210"/>
        <v>600000</v>
      </c>
      <c r="X3117" s="118">
        <v>79</v>
      </c>
      <c r="Y3117" s="119">
        <f t="shared" si="9211"/>
        <v>1.3166535001316653E-4</v>
      </c>
      <c r="Z3117" s="120">
        <f t="shared" si="9212"/>
        <v>13.783139240506328</v>
      </c>
      <c r="AA3117" s="121">
        <f t="shared" si="9213"/>
        <v>120</v>
      </c>
      <c r="AB3117" s="122">
        <f t="shared" si="9214"/>
        <v>120</v>
      </c>
      <c r="AC3117" s="121">
        <f t="shared" si="9215"/>
        <v>0</v>
      </c>
      <c r="AD3117" s="123">
        <f t="shared" si="9216"/>
        <v>1200</v>
      </c>
      <c r="AE3117" s="293">
        <v>1088.8679999999999</v>
      </c>
      <c r="AF3117" s="124">
        <f t="shared" si="9217"/>
        <v>-111.13200000000006</v>
      </c>
      <c r="AG3117" s="124">
        <v>0</v>
      </c>
      <c r="AH3117" s="124">
        <f t="shared" si="9218"/>
        <v>968.86799999999994</v>
      </c>
      <c r="AI3117" s="125">
        <f t="shared" si="9219"/>
        <v>0.88979380420767251</v>
      </c>
      <c r="AK3117"/>
    </row>
    <row r="3118" spans="1:37" ht="15.75" hidden="1" thickBot="1" x14ac:dyDescent="0.3">
      <c r="A3118" s="156" t="s">
        <v>4280</v>
      </c>
      <c r="B3118" s="157">
        <v>2016</v>
      </c>
      <c r="C3118" s="157">
        <v>12</v>
      </c>
      <c r="D3118" s="342" t="s">
        <v>2960</v>
      </c>
      <c r="E3118" s="159">
        <v>42723</v>
      </c>
      <c r="F3118" s="159">
        <v>42735</v>
      </c>
      <c r="G3118" s="343">
        <f t="shared" ref="G3118:G3119" ca="1" si="9693">IF($N$1&gt;F3118,0,(F3118-$N$1))</f>
        <v>0</v>
      </c>
      <c r="H3118" s="156" t="s">
        <v>84</v>
      </c>
      <c r="I3118" s="156" t="s">
        <v>3837</v>
      </c>
      <c r="J3118" s="156" t="s">
        <v>4279</v>
      </c>
      <c r="K3118" s="344" t="str">
        <f t="shared" ref="K3118:K3119" ca="1" si="9694">IF(F3118=0,$L$3,(IF(G3118=0,$L$1,$L$2)))</f>
        <v>Completed</v>
      </c>
      <c r="L3118" s="157" t="s">
        <v>2135</v>
      </c>
      <c r="M3118" s="157" t="s">
        <v>58</v>
      </c>
      <c r="N3118" s="157" t="s">
        <v>59</v>
      </c>
      <c r="O3118" s="157" t="s">
        <v>60</v>
      </c>
      <c r="P3118" s="157" t="s">
        <v>61</v>
      </c>
      <c r="Q3118" s="157" t="s">
        <v>62</v>
      </c>
      <c r="R3118" s="158">
        <v>0.35</v>
      </c>
      <c r="S3118" s="158">
        <v>2</v>
      </c>
      <c r="T3118" s="345">
        <v>550000</v>
      </c>
      <c r="U3118" s="345">
        <v>550000</v>
      </c>
      <c r="V3118" s="344">
        <f t="shared" ref="V3118:V3119" si="9695">IF(U3118&gt;T3118,0,T3118-U3118)</f>
        <v>0</v>
      </c>
      <c r="W3118" s="344">
        <f t="shared" ref="W3118:W3119" si="9696">IF(U3118&gt;T3118,T3118,U3118)</f>
        <v>550000</v>
      </c>
      <c r="X3118" s="345"/>
      <c r="Y3118" s="346">
        <f t="shared" ref="Y3118:Y3119" si="9697">X3118/U3118</f>
        <v>0</v>
      </c>
      <c r="Z3118" s="347" t="e">
        <f t="shared" ref="Z3118:Z3119" si="9698">AE3118/X3118</f>
        <v>#DIV/0!</v>
      </c>
      <c r="AA3118" s="348">
        <f t="shared" ref="AA3118:AA3119" si="9699">IF(O3118="cpv",(T3118*R3118),(T3118/1000*R3118))</f>
        <v>192.5</v>
      </c>
      <c r="AB3118" s="349">
        <f t="shared" ref="AB3118:AB3119" si="9700">IF(O3118="cpv",(IF(V3118&gt;0,U3118*R3118,AA3118)),(IF(V3118&gt;0,U3118/1000*R3118,AA3118)))</f>
        <v>192.5</v>
      </c>
      <c r="AC3118" s="348">
        <f t="shared" ref="AC3118:AC3119" si="9701">AB3118-AA3118</f>
        <v>0</v>
      </c>
      <c r="AD3118" s="350">
        <f t="shared" ref="AD3118:AD3119" si="9702">IF(O3118="cpv",(T3118*S3118),(T3118/1000*S3118))</f>
        <v>1100</v>
      </c>
      <c r="AE3118" s="351">
        <v>1000</v>
      </c>
      <c r="AF3118" s="352">
        <f t="shared" ref="AF3118:AF3119" si="9703">AE3118-AD3118</f>
        <v>-100</v>
      </c>
      <c r="AG3118" s="352">
        <v>0</v>
      </c>
      <c r="AH3118" s="352">
        <f t="shared" ref="AH3118:AH3119" si="9704">AE3118-AB3118-AG3118</f>
        <v>807.5</v>
      </c>
      <c r="AI3118" s="487">
        <f t="shared" ref="AI3118:AI3119" si="9705">AH3118/AE3118</f>
        <v>0.8075</v>
      </c>
      <c r="AK3118"/>
    </row>
    <row r="3119" spans="1:37" ht="15.75" hidden="1" thickBot="1" x14ac:dyDescent="0.3">
      <c r="A3119" s="328" t="s">
        <v>4281</v>
      </c>
      <c r="B3119" s="324">
        <v>2016</v>
      </c>
      <c r="C3119" s="324">
        <v>12</v>
      </c>
      <c r="D3119" s="325" t="s">
        <v>2960</v>
      </c>
      <c r="E3119" s="326">
        <v>42723</v>
      </c>
      <c r="F3119" s="326">
        <v>42735</v>
      </c>
      <c r="G3119" s="327">
        <f t="shared" ca="1" si="9693"/>
        <v>0</v>
      </c>
      <c r="H3119" s="328" t="s">
        <v>84</v>
      </c>
      <c r="I3119" s="328" t="s">
        <v>3837</v>
      </c>
      <c r="J3119" s="328" t="s">
        <v>4282</v>
      </c>
      <c r="K3119" s="329" t="str">
        <f t="shared" ca="1" si="9694"/>
        <v>Completed</v>
      </c>
      <c r="L3119" s="324" t="s">
        <v>57</v>
      </c>
      <c r="M3119" s="324" t="s">
        <v>58</v>
      </c>
      <c r="N3119" s="324" t="s">
        <v>286</v>
      </c>
      <c r="O3119" s="324" t="s">
        <v>60</v>
      </c>
      <c r="P3119" s="324" t="s">
        <v>61</v>
      </c>
      <c r="Q3119" s="324" t="s">
        <v>62</v>
      </c>
      <c r="R3119" s="330">
        <v>0.5</v>
      </c>
      <c r="S3119" s="330">
        <v>3</v>
      </c>
      <c r="T3119" s="331">
        <v>1100000</v>
      </c>
      <c r="U3119" s="331">
        <v>937976</v>
      </c>
      <c r="V3119" s="329">
        <f t="shared" si="9695"/>
        <v>162024</v>
      </c>
      <c r="W3119" s="329">
        <f t="shared" si="9696"/>
        <v>937976</v>
      </c>
      <c r="X3119" s="331">
        <v>0</v>
      </c>
      <c r="Y3119" s="332">
        <f t="shared" si="9697"/>
        <v>0</v>
      </c>
      <c r="Z3119" s="333" t="e">
        <f t="shared" si="9698"/>
        <v>#DIV/0!</v>
      </c>
      <c r="AA3119" s="334">
        <f t="shared" si="9699"/>
        <v>550</v>
      </c>
      <c r="AB3119" s="335">
        <f t="shared" si="9700"/>
        <v>468.988</v>
      </c>
      <c r="AC3119" s="334">
        <f t="shared" si="9701"/>
        <v>-81.012</v>
      </c>
      <c r="AD3119" s="336">
        <f t="shared" si="9702"/>
        <v>3300</v>
      </c>
      <c r="AE3119" s="337">
        <v>2819.4209999999998</v>
      </c>
      <c r="AF3119" s="338">
        <f t="shared" si="9703"/>
        <v>-480.57900000000018</v>
      </c>
      <c r="AG3119" s="338">
        <v>0</v>
      </c>
      <c r="AH3119" s="338">
        <f t="shared" si="9704"/>
        <v>2350.433</v>
      </c>
      <c r="AI3119" s="339">
        <f t="shared" si="9705"/>
        <v>0.83365804539300803</v>
      </c>
      <c r="AK3119"/>
    </row>
    <row r="3120" spans="1:37" ht="15.75" hidden="1" thickBot="1" x14ac:dyDescent="0.3">
      <c r="A3120" s="328" t="s">
        <v>4534</v>
      </c>
      <c r="B3120" s="324">
        <v>2016</v>
      </c>
      <c r="C3120" s="324">
        <v>12</v>
      </c>
      <c r="D3120" s="325" t="s">
        <v>2960</v>
      </c>
      <c r="E3120" s="326">
        <v>42723</v>
      </c>
      <c r="F3120" s="326">
        <v>42735</v>
      </c>
      <c r="G3120" s="327">
        <f t="shared" ca="1" si="9207"/>
        <v>0</v>
      </c>
      <c r="H3120" s="328" t="s">
        <v>84</v>
      </c>
      <c r="I3120" s="328" t="s">
        <v>3837</v>
      </c>
      <c r="J3120" s="328" t="s">
        <v>4282</v>
      </c>
      <c r="K3120" s="329" t="str">
        <f t="shared" ca="1" si="9208"/>
        <v>Completed</v>
      </c>
      <c r="L3120" s="324" t="s">
        <v>1373</v>
      </c>
      <c r="M3120" s="324" t="s">
        <v>58</v>
      </c>
      <c r="N3120" s="324" t="s">
        <v>286</v>
      </c>
      <c r="O3120" s="324" t="s">
        <v>60</v>
      </c>
      <c r="P3120" s="324" t="s">
        <v>61</v>
      </c>
      <c r="Q3120" s="324" t="s">
        <v>62</v>
      </c>
      <c r="R3120" s="330">
        <v>0.5</v>
      </c>
      <c r="S3120" s="330">
        <v>3</v>
      </c>
      <c r="T3120" s="331"/>
      <c r="U3120" s="331"/>
      <c r="V3120" s="329"/>
      <c r="W3120" s="329"/>
      <c r="X3120" s="331"/>
      <c r="Y3120" s="332" t="e">
        <f t="shared" si="9211"/>
        <v>#DIV/0!</v>
      </c>
      <c r="Z3120" s="333" t="e">
        <f t="shared" si="9212"/>
        <v>#DIV/0!</v>
      </c>
      <c r="AA3120" s="334">
        <f t="shared" si="9213"/>
        <v>0</v>
      </c>
      <c r="AB3120" s="335">
        <v>141.14547756946999</v>
      </c>
      <c r="AC3120" s="334">
        <f t="shared" si="9215"/>
        <v>141.14547756946999</v>
      </c>
      <c r="AD3120" s="336">
        <f t="shared" si="9216"/>
        <v>0</v>
      </c>
      <c r="AE3120" s="337">
        <v>0</v>
      </c>
      <c r="AF3120" s="338">
        <f t="shared" si="9217"/>
        <v>0</v>
      </c>
      <c r="AG3120" s="338">
        <v>0</v>
      </c>
      <c r="AH3120" s="338">
        <f t="shared" si="9218"/>
        <v>-141.14547756946999</v>
      </c>
      <c r="AI3120" s="339" t="e">
        <f t="shared" si="9219"/>
        <v>#DIV/0!</v>
      </c>
      <c r="AK3120"/>
    </row>
    <row r="3121" spans="1:37" ht="15.75" hidden="1" thickBot="1" x14ac:dyDescent="0.3">
      <c r="A3121" s="115" t="s">
        <v>4283</v>
      </c>
      <c r="B3121" s="111">
        <v>2016</v>
      </c>
      <c r="C3121" s="111">
        <v>12</v>
      </c>
      <c r="D3121" s="112" t="s">
        <v>2960</v>
      </c>
      <c r="E3121" s="113">
        <v>42723</v>
      </c>
      <c r="F3121" s="113">
        <v>42735</v>
      </c>
      <c r="G3121" s="114">
        <f t="shared" ca="1" si="9207"/>
        <v>0</v>
      </c>
      <c r="H3121" s="115" t="s">
        <v>74</v>
      </c>
      <c r="I3121" s="115" t="s">
        <v>825</v>
      </c>
      <c r="J3121" s="115" t="s">
        <v>4284</v>
      </c>
      <c r="K3121" s="116" t="str">
        <f t="shared" ca="1" si="9208"/>
        <v>Completed</v>
      </c>
      <c r="L3121" s="111" t="s">
        <v>82</v>
      </c>
      <c r="M3121" s="111" t="s">
        <v>58</v>
      </c>
      <c r="N3121" s="111" t="s">
        <v>78</v>
      </c>
      <c r="O3121" s="111" t="s">
        <v>60</v>
      </c>
      <c r="P3121" s="111" t="s">
        <v>79</v>
      </c>
      <c r="Q3121" s="111" t="s">
        <v>79</v>
      </c>
      <c r="R3121" s="117">
        <v>0.5</v>
      </c>
      <c r="S3121" s="117">
        <v>4.75</v>
      </c>
      <c r="T3121" s="118">
        <v>1500000</v>
      </c>
      <c r="U3121" s="118">
        <v>1483567</v>
      </c>
      <c r="V3121" s="116">
        <f t="shared" si="9209"/>
        <v>16433</v>
      </c>
      <c r="W3121" s="116">
        <f t="shared" si="9210"/>
        <v>1483567</v>
      </c>
      <c r="X3121" s="118">
        <v>5537</v>
      </c>
      <c r="Y3121" s="119">
        <f t="shared" si="9211"/>
        <v>3.7322210591095649E-3</v>
      </c>
      <c r="Z3121" s="120">
        <f t="shared" si="9212"/>
        <v>0.74928756546866526</v>
      </c>
      <c r="AA3121" s="121">
        <f t="shared" si="9213"/>
        <v>750</v>
      </c>
      <c r="AB3121" s="122">
        <f t="shared" si="9214"/>
        <v>741.7835</v>
      </c>
      <c r="AC3121" s="121">
        <f t="shared" si="9215"/>
        <v>-8.2164999999999964</v>
      </c>
      <c r="AD3121" s="123">
        <f t="shared" si="9216"/>
        <v>7125</v>
      </c>
      <c r="AE3121" s="293">
        <v>4148.8052499999994</v>
      </c>
      <c r="AF3121" s="124">
        <f t="shared" si="9217"/>
        <v>-2976.1947500000006</v>
      </c>
      <c r="AG3121" s="124">
        <v>0</v>
      </c>
      <c r="AH3121" s="124">
        <f t="shared" si="9218"/>
        <v>3407.0217499999994</v>
      </c>
      <c r="AI3121" s="125">
        <f t="shared" si="9219"/>
        <v>0.82120551452734492</v>
      </c>
      <c r="AK3121"/>
    </row>
    <row r="3122" spans="1:37" ht="15.75" hidden="1" thickBot="1" x14ac:dyDescent="0.3">
      <c r="A3122" s="96" t="s">
        <v>4285</v>
      </c>
      <c r="B3122" s="97">
        <v>2016</v>
      </c>
      <c r="C3122" s="97">
        <v>12</v>
      </c>
      <c r="D3122" s="98" t="s">
        <v>2960</v>
      </c>
      <c r="E3122" s="99">
        <v>42723</v>
      </c>
      <c r="F3122" s="99">
        <v>42735</v>
      </c>
      <c r="G3122" s="100">
        <f t="shared" ref="G3122:G3125" ca="1" si="9706">IF($N$1&gt;F3122,0,(F3122-$N$1))</f>
        <v>0</v>
      </c>
      <c r="H3122" s="96" t="s">
        <v>74</v>
      </c>
      <c r="I3122" s="96" t="s">
        <v>825</v>
      </c>
      <c r="J3122" s="96" t="s">
        <v>4284</v>
      </c>
      <c r="K3122" s="101" t="str">
        <f t="shared" ref="K3122:K3125" ca="1" si="9707">IF(F3122=0,$L$3,(IF(G3122=0,$L$1,$L$2)))</f>
        <v>Completed</v>
      </c>
      <c r="L3122" s="97" t="s">
        <v>77</v>
      </c>
      <c r="M3122" s="97" t="s">
        <v>58</v>
      </c>
      <c r="N3122" s="97" t="s">
        <v>78</v>
      </c>
      <c r="O3122" s="97" t="s">
        <v>60</v>
      </c>
      <c r="P3122" s="97" t="s">
        <v>79</v>
      </c>
      <c r="Q3122" s="97" t="s">
        <v>79</v>
      </c>
      <c r="R3122" s="102">
        <v>1.25</v>
      </c>
      <c r="S3122" s="102">
        <v>4.75</v>
      </c>
      <c r="T3122" s="103">
        <v>750000</v>
      </c>
      <c r="U3122" s="103">
        <v>750167</v>
      </c>
      <c r="V3122" s="101">
        <f t="shared" ref="V3122:V3125" si="9708">IF(U3122&gt;T3122,0,T3122-U3122)</f>
        <v>0</v>
      </c>
      <c r="W3122" s="101">
        <f t="shared" ref="W3122:W3125" si="9709">IF(U3122&gt;T3122,T3122,U3122)</f>
        <v>750000</v>
      </c>
      <c r="X3122" s="103"/>
      <c r="Y3122" s="104">
        <f t="shared" ref="Y3122:Y3125" si="9710">X3122/U3122</f>
        <v>0</v>
      </c>
      <c r="Z3122" s="105" t="e">
        <f t="shared" ref="Z3122:Z3125" si="9711">AE3122/X3122</f>
        <v>#DIV/0!</v>
      </c>
      <c r="AA3122" s="106">
        <f t="shared" ref="AA3122:AA3125" si="9712">IF(O3122="cpv",(T3122*R3122),(T3122/1000*R3122))</f>
        <v>937.5</v>
      </c>
      <c r="AB3122" s="107">
        <f t="shared" ref="AB3122:AB3125" si="9713">IF(O3122="cpv",(IF(V3122&gt;0,U3122*R3122,AA3122)),(IF(V3122&gt;0,U3122/1000*R3122,AA3122)))</f>
        <v>937.5</v>
      </c>
      <c r="AC3122" s="106">
        <f t="shared" ref="AC3122:AC3125" si="9714">AB3122-AA3122</f>
        <v>0</v>
      </c>
      <c r="AD3122" s="108">
        <f t="shared" ref="AD3122:AD3125" si="9715">IF(O3122="cpv",(T3122*S3122),(T3122/1000*S3122))</f>
        <v>3562.5</v>
      </c>
      <c r="AE3122" s="298">
        <f>IF((SUMIF($J$7:$J$1048576,J3122,$U$7:$U$1048576))&gt;(SUMIF($J$7:$J$1048576,J3122,$T$7:$T$1048576)),AD3122,(IF(O3122="cpv",(U3122*S3122),(U3122*S3122/1000))))</f>
        <v>3563.2932500000002</v>
      </c>
      <c r="AF3122" s="109">
        <f t="shared" ref="AF3122:AF3125" si="9716">AE3122-AD3122</f>
        <v>0.79325000000017099</v>
      </c>
      <c r="AG3122" s="109">
        <v>0</v>
      </c>
      <c r="AH3122" s="109">
        <f t="shared" ref="AH3122:AH3125" si="9717">AE3122-AB3122-AG3122</f>
        <v>2625.7932500000002</v>
      </c>
      <c r="AI3122" s="110">
        <f t="shared" ref="AI3122:AI3125" si="9718">AH3122/AE3122</f>
        <v>0.73690068870980519</v>
      </c>
      <c r="AK3122"/>
    </row>
    <row r="3123" spans="1:37" ht="15.75" hidden="1" thickBot="1" x14ac:dyDescent="0.3">
      <c r="A3123" s="96" t="s">
        <v>4286</v>
      </c>
      <c r="B3123" s="97">
        <v>2016</v>
      </c>
      <c r="C3123" s="97">
        <v>12</v>
      </c>
      <c r="D3123" s="98" t="s">
        <v>2960</v>
      </c>
      <c r="E3123" s="99">
        <v>42723</v>
      </c>
      <c r="F3123" s="99">
        <v>42735</v>
      </c>
      <c r="G3123" s="100">
        <f t="shared" ca="1" si="9706"/>
        <v>0</v>
      </c>
      <c r="H3123" s="96" t="s">
        <v>74</v>
      </c>
      <c r="I3123" s="96" t="s">
        <v>825</v>
      </c>
      <c r="J3123" s="96" t="s">
        <v>4284</v>
      </c>
      <c r="K3123" s="101" t="str">
        <f t="shared" ca="1" si="9707"/>
        <v>Completed</v>
      </c>
      <c r="L3123" s="97" t="s">
        <v>64</v>
      </c>
      <c r="M3123" s="97" t="s">
        <v>58</v>
      </c>
      <c r="N3123" s="97" t="s">
        <v>78</v>
      </c>
      <c r="O3123" s="97" t="s">
        <v>60</v>
      </c>
      <c r="P3123" s="97" t="s">
        <v>79</v>
      </c>
      <c r="Q3123" s="97" t="s">
        <v>79</v>
      </c>
      <c r="R3123" s="102">
        <v>2.5</v>
      </c>
      <c r="S3123" s="102">
        <v>4.75</v>
      </c>
      <c r="T3123" s="103">
        <v>750000</v>
      </c>
      <c r="U3123" s="103">
        <v>565492</v>
      </c>
      <c r="V3123" s="101">
        <f t="shared" si="9708"/>
        <v>184508</v>
      </c>
      <c r="W3123" s="101">
        <f t="shared" si="9709"/>
        <v>565492</v>
      </c>
      <c r="X3123" s="103">
        <v>5629</v>
      </c>
      <c r="Y3123" s="104">
        <f t="shared" si="9710"/>
        <v>9.9541638077992253E-3</v>
      </c>
      <c r="Z3123" s="105">
        <f t="shared" si="9711"/>
        <v>0.47718724462604373</v>
      </c>
      <c r="AA3123" s="106">
        <f t="shared" si="9712"/>
        <v>1875</v>
      </c>
      <c r="AB3123" s="107">
        <f t="shared" si="9713"/>
        <v>1413.73</v>
      </c>
      <c r="AC3123" s="106">
        <f t="shared" si="9714"/>
        <v>-461.27</v>
      </c>
      <c r="AD3123" s="108">
        <f t="shared" si="9715"/>
        <v>3562.5</v>
      </c>
      <c r="AE3123" s="298">
        <f>IF((SUMIF($J$7:$J$1048576,J3123,$U$7:$U$1048576))&gt;(SUMIF($J$7:$J$1048576,J3123,$T$7:$T$1048576)),AD3123,(IF(O3123="cpv",(U3123*S3123),(U3123*S3123/1000))))</f>
        <v>2686.087</v>
      </c>
      <c r="AF3123" s="109">
        <f t="shared" si="9716"/>
        <v>-876.41300000000001</v>
      </c>
      <c r="AG3123" s="109">
        <v>0</v>
      </c>
      <c r="AH3123" s="109">
        <f t="shared" si="9717"/>
        <v>1272.357</v>
      </c>
      <c r="AI3123" s="110">
        <f t="shared" si="9718"/>
        <v>0.47368421052631576</v>
      </c>
      <c r="AK3123"/>
    </row>
    <row r="3124" spans="1:37" ht="15.75" hidden="1" thickBot="1" x14ac:dyDescent="0.3">
      <c r="A3124" s="96" t="s">
        <v>4287</v>
      </c>
      <c r="B3124" s="97">
        <v>2016</v>
      </c>
      <c r="C3124" s="97">
        <v>12</v>
      </c>
      <c r="D3124" s="98" t="s">
        <v>2960</v>
      </c>
      <c r="E3124" s="99">
        <v>42723</v>
      </c>
      <c r="F3124" s="99">
        <v>42735</v>
      </c>
      <c r="G3124" s="100">
        <f t="shared" ca="1" si="9706"/>
        <v>0</v>
      </c>
      <c r="H3124" s="96" t="s">
        <v>74</v>
      </c>
      <c r="I3124" s="96" t="s">
        <v>825</v>
      </c>
      <c r="J3124" s="96" t="s">
        <v>4284</v>
      </c>
      <c r="K3124" s="101" t="str">
        <f t="shared" ca="1" si="9707"/>
        <v>Completed</v>
      </c>
      <c r="L3124" s="97" t="s">
        <v>57</v>
      </c>
      <c r="M3124" s="97" t="s">
        <v>58</v>
      </c>
      <c r="N3124" s="97" t="s">
        <v>78</v>
      </c>
      <c r="O3124" s="97" t="s">
        <v>60</v>
      </c>
      <c r="P3124" s="97" t="s">
        <v>79</v>
      </c>
      <c r="Q3124" s="97" t="s">
        <v>79</v>
      </c>
      <c r="R3124" s="102">
        <v>2.5</v>
      </c>
      <c r="S3124" s="102">
        <v>4.75</v>
      </c>
      <c r="T3124" s="103">
        <v>750000</v>
      </c>
      <c r="U3124" s="103">
        <v>830144</v>
      </c>
      <c r="V3124" s="101">
        <f t="shared" si="9708"/>
        <v>0</v>
      </c>
      <c r="W3124" s="101">
        <f t="shared" si="9709"/>
        <v>750000</v>
      </c>
      <c r="X3124" s="103">
        <v>7387</v>
      </c>
      <c r="Y3124" s="104">
        <f t="shared" si="9710"/>
        <v>8.8984561714594099E-3</v>
      </c>
      <c r="Z3124" s="105">
        <f t="shared" si="9711"/>
        <v>0.53380046026803851</v>
      </c>
      <c r="AA3124" s="106">
        <f t="shared" si="9712"/>
        <v>1875</v>
      </c>
      <c r="AB3124" s="107">
        <f t="shared" si="9713"/>
        <v>1875</v>
      </c>
      <c r="AC3124" s="106">
        <f t="shared" si="9714"/>
        <v>0</v>
      </c>
      <c r="AD3124" s="108">
        <f t="shared" si="9715"/>
        <v>3562.5</v>
      </c>
      <c r="AE3124" s="298">
        <f>IF((SUMIF($J$7:$J$1048576,J3124,$U$7:$U$1048576))&gt;(SUMIF($J$7:$J$1048576,J3124,$T$7:$T$1048576)),AD3124,(IF(O3124="cpv",(U3124*S3124),(U3124*S3124/1000))))</f>
        <v>3943.1840000000002</v>
      </c>
      <c r="AF3124" s="109">
        <f t="shared" si="9716"/>
        <v>380.6840000000002</v>
      </c>
      <c r="AG3124" s="109">
        <v>0</v>
      </c>
      <c r="AH3124" s="109">
        <f t="shared" si="9717"/>
        <v>2068.1840000000002</v>
      </c>
      <c r="AI3124" s="110">
        <f t="shared" si="9718"/>
        <v>0.52449594033654023</v>
      </c>
      <c r="AK3124"/>
    </row>
    <row r="3125" spans="1:37" ht="15.75" hidden="1" thickBot="1" x14ac:dyDescent="0.3">
      <c r="A3125" s="96" t="s">
        <v>4288</v>
      </c>
      <c r="B3125" s="97">
        <v>2016</v>
      </c>
      <c r="C3125" s="97">
        <v>12</v>
      </c>
      <c r="D3125" s="98" t="s">
        <v>2960</v>
      </c>
      <c r="E3125" s="99">
        <v>42723</v>
      </c>
      <c r="F3125" s="99">
        <v>42735</v>
      </c>
      <c r="G3125" s="100">
        <f t="shared" ca="1" si="9706"/>
        <v>0</v>
      </c>
      <c r="H3125" s="96" t="s">
        <v>74</v>
      </c>
      <c r="I3125" s="96" t="s">
        <v>825</v>
      </c>
      <c r="J3125" s="96" t="s">
        <v>4284</v>
      </c>
      <c r="K3125" s="101" t="str">
        <f t="shared" ca="1" si="9707"/>
        <v>Completed</v>
      </c>
      <c r="L3125" s="97" t="s">
        <v>1773</v>
      </c>
      <c r="M3125" s="97" t="s">
        <v>58</v>
      </c>
      <c r="N3125" s="97" t="s">
        <v>78</v>
      </c>
      <c r="O3125" s="97" t="s">
        <v>60</v>
      </c>
      <c r="P3125" s="97" t="s">
        <v>79</v>
      </c>
      <c r="Q3125" s="97" t="s">
        <v>79</v>
      </c>
      <c r="R3125" s="102">
        <v>2.5</v>
      </c>
      <c r="S3125" s="102">
        <v>4.75</v>
      </c>
      <c r="T3125" s="103">
        <v>400000</v>
      </c>
      <c r="U3125" s="103">
        <v>400014</v>
      </c>
      <c r="V3125" s="101">
        <f t="shared" si="9708"/>
        <v>0</v>
      </c>
      <c r="W3125" s="101">
        <f t="shared" si="9709"/>
        <v>400000</v>
      </c>
      <c r="X3125" s="103">
        <v>2580</v>
      </c>
      <c r="Y3125" s="104">
        <f t="shared" si="9710"/>
        <v>6.4497742579009733E-3</v>
      </c>
      <c r="Z3125" s="105">
        <f t="shared" si="9711"/>
        <v>0.73645988372093019</v>
      </c>
      <c r="AA3125" s="106">
        <f t="shared" si="9712"/>
        <v>1000</v>
      </c>
      <c r="AB3125" s="107">
        <f t="shared" si="9713"/>
        <v>1000</v>
      </c>
      <c r="AC3125" s="106">
        <f t="shared" si="9714"/>
        <v>0</v>
      </c>
      <c r="AD3125" s="108">
        <f t="shared" si="9715"/>
        <v>1900</v>
      </c>
      <c r="AE3125" s="298">
        <f>IF((SUMIF($J$7:$J$1048576,J3125,$U$7:$U$1048576))&gt;(SUMIF($J$7:$J$1048576,J3125,$T$7:$T$1048576)),AD3125,(IF(O3125="cpv",(U3125*S3125),(U3125*S3125/1000))))</f>
        <v>1900.0664999999999</v>
      </c>
      <c r="AF3125" s="109">
        <f t="shared" si="9716"/>
        <v>6.6499999999905413E-2</v>
      </c>
      <c r="AG3125" s="109">
        <v>0</v>
      </c>
      <c r="AH3125" s="109">
        <f t="shared" si="9717"/>
        <v>900.06649999999991</v>
      </c>
      <c r="AI3125" s="110">
        <f t="shared" si="9718"/>
        <v>0.47370263093423304</v>
      </c>
      <c r="AK3125"/>
    </row>
    <row r="3126" spans="1:37" ht="15.75" hidden="1" thickBot="1" x14ac:dyDescent="0.3">
      <c r="A3126" s="156" t="s">
        <v>4431</v>
      </c>
      <c r="B3126" s="157">
        <v>2016</v>
      </c>
      <c r="C3126" s="157">
        <v>12</v>
      </c>
      <c r="D3126" s="342" t="s">
        <v>2960</v>
      </c>
      <c r="E3126" s="159">
        <v>42723</v>
      </c>
      <c r="F3126" s="159">
        <v>42735</v>
      </c>
      <c r="G3126" s="343">
        <f t="shared" ref="G3126" ca="1" si="9719">IF($N$1&gt;F3126,0,(F3126-$N$1))</f>
        <v>0</v>
      </c>
      <c r="H3126" s="156" t="s">
        <v>74</v>
      </c>
      <c r="I3126" s="156" t="s">
        <v>825</v>
      </c>
      <c r="J3126" s="156" t="s">
        <v>4284</v>
      </c>
      <c r="K3126" s="344" t="str">
        <f t="shared" ref="K3126" ca="1" si="9720">IF(F3126=0,$L$3,(IF(G3126=0,$L$1,$L$2)))</f>
        <v>Completed</v>
      </c>
      <c r="L3126" s="157" t="s">
        <v>4355</v>
      </c>
      <c r="M3126" s="157" t="s">
        <v>58</v>
      </c>
      <c r="N3126" s="157" t="s">
        <v>78</v>
      </c>
      <c r="O3126" s="157" t="s">
        <v>60</v>
      </c>
      <c r="P3126" s="157" t="s">
        <v>79</v>
      </c>
      <c r="Q3126" s="157" t="s">
        <v>79</v>
      </c>
      <c r="R3126" s="158">
        <v>2</v>
      </c>
      <c r="S3126" s="158">
        <v>4.75</v>
      </c>
      <c r="T3126" s="345">
        <v>500000</v>
      </c>
      <c r="U3126" s="345">
        <v>370224</v>
      </c>
      <c r="V3126" s="344">
        <f t="shared" ref="V3126" si="9721">IF(U3126&gt;T3126,0,T3126-U3126)</f>
        <v>129776</v>
      </c>
      <c r="W3126" s="344">
        <f t="shared" ref="W3126" si="9722">IF(U3126&gt;T3126,T3126,U3126)</f>
        <v>370224</v>
      </c>
      <c r="X3126" s="345"/>
      <c r="Y3126" s="346">
        <f t="shared" ref="Y3126" si="9723">X3126/U3126</f>
        <v>0</v>
      </c>
      <c r="Z3126" s="347" t="e">
        <f t="shared" ref="Z3126" si="9724">AE3126/X3126</f>
        <v>#DIV/0!</v>
      </c>
      <c r="AA3126" s="348">
        <f t="shared" ref="AA3126" si="9725">IF(O3126="cpv",(T3126*R3126),(T3126/1000*R3126))</f>
        <v>1000</v>
      </c>
      <c r="AB3126" s="349">
        <f t="shared" ref="AB3126" si="9726">IF(O3126="cpv",(IF(V3126&gt;0,U3126*R3126,AA3126)),(IF(V3126&gt;0,U3126/1000*R3126,AA3126)))</f>
        <v>740.44799999999998</v>
      </c>
      <c r="AC3126" s="348">
        <f t="shared" ref="AC3126" si="9727">AB3126-AA3126</f>
        <v>-259.55200000000002</v>
      </c>
      <c r="AD3126" s="350">
        <f t="shared" ref="AD3126" si="9728">IF(O3126="cpv",(T3126*S3126),(T3126/1000*S3126))</f>
        <v>2375</v>
      </c>
      <c r="AE3126" s="351">
        <f>IF((SUMIF($J$7:$J$1048576,J3126,$U$7:$U$1048576))&gt;(SUMIF($J$7:$J$1048576,J3126,$T$7:$T$1048576)),AD3126,(IF(O3126="cpv",(U3126*S3126),(U3126*S3126/1000))))</f>
        <v>1758.5640000000001</v>
      </c>
      <c r="AF3126" s="352">
        <f t="shared" ref="AF3126" si="9729">AE3126-AD3126</f>
        <v>-616.43599999999992</v>
      </c>
      <c r="AG3126" s="352">
        <v>0</v>
      </c>
      <c r="AH3126" s="352">
        <f t="shared" ref="AH3126" si="9730">AE3126-AB3126-AG3126</f>
        <v>1018.1160000000001</v>
      </c>
      <c r="AI3126" s="487">
        <f t="shared" ref="AI3126" si="9731">AH3126/AE3126</f>
        <v>0.57894736842105265</v>
      </c>
      <c r="AK3126"/>
    </row>
    <row r="3127" spans="1:37" ht="15.75" hidden="1" thickBot="1" x14ac:dyDescent="0.3">
      <c r="A3127" s="328" t="s">
        <v>4289</v>
      </c>
      <c r="B3127" s="324">
        <v>2016</v>
      </c>
      <c r="C3127" s="324">
        <v>12</v>
      </c>
      <c r="D3127" s="325" t="s">
        <v>2960</v>
      </c>
      <c r="E3127" s="326">
        <v>42723</v>
      </c>
      <c r="F3127" s="326">
        <v>42735</v>
      </c>
      <c r="G3127" s="327">
        <f t="shared" ca="1" si="9207"/>
        <v>0</v>
      </c>
      <c r="H3127" s="328" t="s">
        <v>74</v>
      </c>
      <c r="I3127" s="328" t="s">
        <v>825</v>
      </c>
      <c r="J3127" s="328" t="s">
        <v>4289</v>
      </c>
      <c r="K3127" s="329" t="str">
        <f t="shared" ca="1" si="9208"/>
        <v>Completed</v>
      </c>
      <c r="L3127" s="324" t="s">
        <v>98</v>
      </c>
      <c r="M3127" s="324" t="s">
        <v>58</v>
      </c>
      <c r="N3127" s="324" t="s">
        <v>123</v>
      </c>
      <c r="O3127" s="324" t="s">
        <v>109</v>
      </c>
      <c r="P3127" s="324" t="s">
        <v>100</v>
      </c>
      <c r="Q3127" s="324" t="s">
        <v>101</v>
      </c>
      <c r="R3127" s="577">
        <v>4.2000000000000003E-2</v>
      </c>
      <c r="S3127" s="330">
        <v>0.06</v>
      </c>
      <c r="T3127" s="331">
        <v>167000</v>
      </c>
      <c r="U3127" s="331">
        <v>167015</v>
      </c>
      <c r="V3127" s="329">
        <f t="shared" si="9209"/>
        <v>0</v>
      </c>
      <c r="W3127" s="329">
        <f t="shared" si="9210"/>
        <v>167000</v>
      </c>
      <c r="X3127" s="331"/>
      <c r="Y3127" s="332">
        <f t="shared" si="9211"/>
        <v>0</v>
      </c>
      <c r="Z3127" s="333" t="e">
        <f t="shared" si="9212"/>
        <v>#DIV/0!</v>
      </c>
      <c r="AA3127" s="334">
        <f t="shared" si="9213"/>
        <v>7014</v>
      </c>
      <c r="AB3127" s="335">
        <f t="shared" si="9214"/>
        <v>7014</v>
      </c>
      <c r="AC3127" s="334">
        <f t="shared" si="9215"/>
        <v>0</v>
      </c>
      <c r="AD3127" s="336">
        <f t="shared" si="9216"/>
        <v>10020</v>
      </c>
      <c r="AE3127" s="337">
        <v>10000</v>
      </c>
      <c r="AF3127" s="338">
        <f t="shared" si="9217"/>
        <v>-20</v>
      </c>
      <c r="AG3127" s="338">
        <v>0</v>
      </c>
      <c r="AH3127" s="338">
        <f t="shared" si="9218"/>
        <v>2986</v>
      </c>
      <c r="AI3127" s="339">
        <f t="shared" si="9219"/>
        <v>0.29859999999999998</v>
      </c>
      <c r="AK3127"/>
    </row>
    <row r="3128" spans="1:37" ht="15.75" hidden="1" thickBot="1" x14ac:dyDescent="0.3">
      <c r="A3128" s="115" t="s">
        <v>4290</v>
      </c>
      <c r="B3128" s="111">
        <v>2016</v>
      </c>
      <c r="C3128" s="111">
        <v>12</v>
      </c>
      <c r="D3128" s="112" t="s">
        <v>2960</v>
      </c>
      <c r="E3128" s="113">
        <v>42724</v>
      </c>
      <c r="F3128" s="113">
        <v>42735</v>
      </c>
      <c r="G3128" s="114">
        <f t="shared" ca="1" si="9207"/>
        <v>0</v>
      </c>
      <c r="H3128" s="115" t="s">
        <v>74</v>
      </c>
      <c r="I3128" s="115" t="s">
        <v>743</v>
      </c>
      <c r="J3128" s="115" t="s">
        <v>4291</v>
      </c>
      <c r="K3128" s="116" t="str">
        <f t="shared" ca="1" si="9208"/>
        <v>Completed</v>
      </c>
      <c r="L3128" s="111" t="s">
        <v>57</v>
      </c>
      <c r="M3128" s="111" t="s">
        <v>58</v>
      </c>
      <c r="N3128" s="111" t="s">
        <v>173</v>
      </c>
      <c r="O3128" s="111" t="s">
        <v>60</v>
      </c>
      <c r="P3128" s="111" t="s">
        <v>61</v>
      </c>
      <c r="Q3128" s="111" t="s">
        <v>62</v>
      </c>
      <c r="R3128" s="117">
        <v>0.5</v>
      </c>
      <c r="S3128" s="117">
        <v>1.75</v>
      </c>
      <c r="T3128" s="118">
        <v>2500000</v>
      </c>
      <c r="U3128" s="118">
        <v>779889</v>
      </c>
      <c r="V3128" s="116">
        <f t="shared" si="9209"/>
        <v>1720111</v>
      </c>
      <c r="W3128" s="116">
        <f t="shared" si="9210"/>
        <v>779889</v>
      </c>
      <c r="X3128" s="118">
        <v>1567</v>
      </c>
      <c r="Y3128" s="119">
        <f t="shared" si="9211"/>
        <v>2.0092602921697833E-3</v>
      </c>
      <c r="Z3128" s="120">
        <f t="shared" si="9212"/>
        <v>0.87096729419272489</v>
      </c>
      <c r="AA3128" s="121">
        <f t="shared" si="9213"/>
        <v>1250</v>
      </c>
      <c r="AB3128" s="122">
        <f t="shared" si="9214"/>
        <v>389.94450000000001</v>
      </c>
      <c r="AC3128" s="121">
        <f t="shared" si="9215"/>
        <v>-860.05549999999994</v>
      </c>
      <c r="AD3128" s="123">
        <f t="shared" si="9216"/>
        <v>4375</v>
      </c>
      <c r="AE3128" s="293">
        <f>IF((SUMIF($J$7:$J$1048576,J3128,$U$7:$U$1048576))&gt;(SUMIF($J$7:$J$1048576,J3128,$T$7:$T$1048576)),AD3128,(IF(O3128="cpv",(U3128*S3128),(U3128*S3128/1000))))</f>
        <v>1364.80575</v>
      </c>
      <c r="AF3128" s="124">
        <f t="shared" si="9217"/>
        <v>-3010.19425</v>
      </c>
      <c r="AG3128" s="124">
        <v>0</v>
      </c>
      <c r="AH3128" s="124">
        <f t="shared" si="9218"/>
        <v>974.86124999999993</v>
      </c>
      <c r="AI3128" s="125">
        <f t="shared" si="9219"/>
        <v>0.71428571428571419</v>
      </c>
      <c r="AK3128"/>
    </row>
    <row r="3129" spans="1:37" ht="15.75" hidden="1" thickBot="1" x14ac:dyDescent="0.3">
      <c r="A3129" s="96" t="s">
        <v>4292</v>
      </c>
      <c r="B3129" s="97">
        <v>2016</v>
      </c>
      <c r="C3129" s="97">
        <v>12</v>
      </c>
      <c r="D3129" s="98" t="s">
        <v>2960</v>
      </c>
      <c r="E3129" s="99">
        <v>42724</v>
      </c>
      <c r="F3129" s="99">
        <v>42735</v>
      </c>
      <c r="G3129" s="100">
        <f t="shared" ref="G3129:G3130" ca="1" si="9732">IF($N$1&gt;F3129,0,(F3129-$N$1))</f>
        <v>0</v>
      </c>
      <c r="H3129" s="96" t="s">
        <v>74</v>
      </c>
      <c r="I3129" s="96" t="s">
        <v>743</v>
      </c>
      <c r="J3129" s="96" t="s">
        <v>4291</v>
      </c>
      <c r="K3129" s="101" t="str">
        <f t="shared" ref="K3129:K3130" ca="1" si="9733">IF(F3129=0,$L$3,(IF(G3129=0,$L$1,$L$2)))</f>
        <v>Completed</v>
      </c>
      <c r="L3129" s="97" t="s">
        <v>64</v>
      </c>
      <c r="M3129" s="97" t="s">
        <v>58</v>
      </c>
      <c r="N3129" s="97" t="s">
        <v>173</v>
      </c>
      <c r="O3129" s="97" t="s">
        <v>60</v>
      </c>
      <c r="P3129" s="97" t="s">
        <v>61</v>
      </c>
      <c r="Q3129" s="97" t="s">
        <v>62</v>
      </c>
      <c r="R3129" s="102">
        <v>0.2</v>
      </c>
      <c r="S3129" s="102">
        <v>1.75</v>
      </c>
      <c r="T3129" s="103">
        <v>2500000</v>
      </c>
      <c r="U3129" s="103">
        <v>2500226</v>
      </c>
      <c r="V3129" s="101">
        <f t="shared" ref="V3129:V3130" si="9734">IF(U3129&gt;T3129,0,T3129-U3129)</f>
        <v>0</v>
      </c>
      <c r="W3129" s="101">
        <f t="shared" ref="W3129:W3130" si="9735">IF(U3129&gt;T3129,T3129,U3129)</f>
        <v>2500000</v>
      </c>
      <c r="X3129" s="103">
        <v>911</v>
      </c>
      <c r="Y3129" s="104">
        <f t="shared" ref="Y3129:Y3130" si="9736">X3129/U3129</f>
        <v>3.6436706121766591E-4</v>
      </c>
      <c r="Z3129" s="105">
        <f t="shared" ref="Z3129:Z3130" si="9737">AE3129/X3129</f>
        <v>4.4618932491767298</v>
      </c>
      <c r="AA3129" s="106">
        <f t="shared" ref="AA3129:AA3130" si="9738">IF(O3129="cpv",(T3129*R3129),(T3129/1000*R3129))</f>
        <v>500</v>
      </c>
      <c r="AB3129" s="107">
        <f t="shared" ref="AB3129:AB3130" si="9739">IF(O3129="cpv",(IF(V3129&gt;0,U3129*R3129,AA3129)),(IF(V3129&gt;0,U3129/1000*R3129,AA3129)))</f>
        <v>500</v>
      </c>
      <c r="AC3129" s="106">
        <f t="shared" ref="AC3129:AC3130" si="9740">AB3129-AA3129</f>
        <v>0</v>
      </c>
      <c r="AD3129" s="108">
        <f t="shared" ref="AD3129:AD3130" si="9741">IF(O3129="cpv",(T3129*S3129),(T3129/1000*S3129))</f>
        <v>4375</v>
      </c>
      <c r="AE3129" s="298">
        <v>4064.7847500000007</v>
      </c>
      <c r="AF3129" s="109">
        <f t="shared" ref="AF3129:AF3130" si="9742">AE3129-AD3129</f>
        <v>-310.21524999999929</v>
      </c>
      <c r="AG3129" s="109">
        <v>0</v>
      </c>
      <c r="AH3129" s="109">
        <f t="shared" ref="AH3129:AH3130" si="9743">AE3129-AB3129-AG3129</f>
        <v>3564.7847500000007</v>
      </c>
      <c r="AI3129" s="110">
        <f t="shared" ref="AI3129:AI3130" si="9744">AH3129/AE3129</f>
        <v>0.87699225647803369</v>
      </c>
      <c r="AK3129"/>
    </row>
    <row r="3130" spans="1:37" ht="15.75" hidden="1" thickBot="1" x14ac:dyDescent="0.3">
      <c r="A3130" s="156" t="s">
        <v>4293</v>
      </c>
      <c r="B3130" s="157">
        <v>2016</v>
      </c>
      <c r="C3130" s="157">
        <v>12</v>
      </c>
      <c r="D3130" s="342" t="s">
        <v>2960</v>
      </c>
      <c r="E3130" s="159">
        <v>42724</v>
      </c>
      <c r="F3130" s="159">
        <v>42735</v>
      </c>
      <c r="G3130" s="343">
        <f t="shared" ca="1" si="9732"/>
        <v>0</v>
      </c>
      <c r="H3130" s="156" t="s">
        <v>74</v>
      </c>
      <c r="I3130" s="156" t="s">
        <v>743</v>
      </c>
      <c r="J3130" s="156" t="s">
        <v>4291</v>
      </c>
      <c r="K3130" s="344" t="str">
        <f t="shared" ca="1" si="9733"/>
        <v>Completed</v>
      </c>
      <c r="L3130" s="157" t="s">
        <v>82</v>
      </c>
      <c r="M3130" s="157" t="s">
        <v>58</v>
      </c>
      <c r="N3130" s="157" t="s">
        <v>173</v>
      </c>
      <c r="O3130" s="157" t="s">
        <v>60</v>
      </c>
      <c r="P3130" s="157" t="s">
        <v>79</v>
      </c>
      <c r="Q3130" s="157" t="s">
        <v>79</v>
      </c>
      <c r="R3130" s="158">
        <v>0.5</v>
      </c>
      <c r="S3130" s="158">
        <v>1.75</v>
      </c>
      <c r="T3130" s="345">
        <v>2500000</v>
      </c>
      <c r="U3130" s="345">
        <v>200234</v>
      </c>
      <c r="V3130" s="344">
        <f t="shared" si="9734"/>
        <v>2299766</v>
      </c>
      <c r="W3130" s="344">
        <f t="shared" si="9735"/>
        <v>200234</v>
      </c>
      <c r="X3130" s="345">
        <v>6458</v>
      </c>
      <c r="Y3130" s="346">
        <f t="shared" si="9736"/>
        <v>3.2252264850125355E-2</v>
      </c>
      <c r="Z3130" s="347">
        <f t="shared" si="9737"/>
        <v>5.4259755342211211E-2</v>
      </c>
      <c r="AA3130" s="348">
        <f t="shared" si="9738"/>
        <v>1250</v>
      </c>
      <c r="AB3130" s="349">
        <f t="shared" si="9739"/>
        <v>100.117</v>
      </c>
      <c r="AC3130" s="348">
        <f t="shared" si="9740"/>
        <v>-1149.883</v>
      </c>
      <c r="AD3130" s="350">
        <f t="shared" si="9741"/>
        <v>4375</v>
      </c>
      <c r="AE3130" s="351">
        <f t="shared" ref="AE3130:AE3135" si="9745">IF((SUMIF($J$7:$J$1048576,J3130,$U$7:$U$1048576))&gt;(SUMIF($J$7:$J$1048576,J3130,$T$7:$T$1048576)),AD3130,(IF(O3130="cpv",(U3130*S3130),(U3130*S3130/1000))))</f>
        <v>350.40949999999998</v>
      </c>
      <c r="AF3130" s="352">
        <f t="shared" si="9742"/>
        <v>-4024.5905000000002</v>
      </c>
      <c r="AG3130" s="352">
        <v>0</v>
      </c>
      <c r="AH3130" s="352">
        <f t="shared" si="9743"/>
        <v>250.29249999999996</v>
      </c>
      <c r="AI3130" s="487">
        <f t="shared" si="9744"/>
        <v>0.71428571428571419</v>
      </c>
      <c r="AK3130"/>
    </row>
    <row r="3131" spans="1:37" ht="15.75" hidden="1" thickBot="1" x14ac:dyDescent="0.3">
      <c r="A3131" s="96" t="s">
        <v>4294</v>
      </c>
      <c r="B3131" s="97">
        <v>2016</v>
      </c>
      <c r="C3131" s="97">
        <v>12</v>
      </c>
      <c r="D3131" s="98" t="s">
        <v>2960</v>
      </c>
      <c r="E3131" s="99">
        <v>42724</v>
      </c>
      <c r="F3131" s="99">
        <v>42735</v>
      </c>
      <c r="G3131" s="100">
        <f t="shared" ca="1" si="9207"/>
        <v>0</v>
      </c>
      <c r="H3131" s="96" t="s">
        <v>74</v>
      </c>
      <c r="I3131" s="96" t="s">
        <v>825</v>
      </c>
      <c r="J3131" s="96" t="s">
        <v>4295</v>
      </c>
      <c r="K3131" s="101" t="str">
        <f t="shared" ca="1" si="9208"/>
        <v>Completed</v>
      </c>
      <c r="L3131" s="97" t="s">
        <v>77</v>
      </c>
      <c r="M3131" s="97" t="s">
        <v>58</v>
      </c>
      <c r="N3131" s="97" t="s">
        <v>78</v>
      </c>
      <c r="O3131" s="97" t="s">
        <v>60</v>
      </c>
      <c r="P3131" s="97" t="s">
        <v>79</v>
      </c>
      <c r="Q3131" s="97" t="s">
        <v>79</v>
      </c>
      <c r="R3131" s="102">
        <v>1.25</v>
      </c>
      <c r="S3131" s="102">
        <v>4.75</v>
      </c>
      <c r="T3131" s="103">
        <v>750000</v>
      </c>
      <c r="U3131" s="103"/>
      <c r="V3131" s="101">
        <f t="shared" si="9209"/>
        <v>750000</v>
      </c>
      <c r="W3131" s="101">
        <f t="shared" si="9210"/>
        <v>0</v>
      </c>
      <c r="X3131" s="103"/>
      <c r="Y3131" s="104" t="e">
        <f t="shared" si="9211"/>
        <v>#DIV/0!</v>
      </c>
      <c r="Z3131" s="105" t="e">
        <f t="shared" si="9212"/>
        <v>#DIV/0!</v>
      </c>
      <c r="AA3131" s="106">
        <f t="shared" si="9213"/>
        <v>937.5</v>
      </c>
      <c r="AB3131" s="107">
        <f t="shared" si="9214"/>
        <v>0</v>
      </c>
      <c r="AC3131" s="106">
        <f t="shared" si="9215"/>
        <v>-937.5</v>
      </c>
      <c r="AD3131" s="108">
        <f t="shared" si="9216"/>
        <v>3562.5</v>
      </c>
      <c r="AE3131" s="298">
        <f t="shared" si="9745"/>
        <v>3562.5</v>
      </c>
      <c r="AF3131" s="109">
        <f t="shared" si="9217"/>
        <v>0</v>
      </c>
      <c r="AG3131" s="109">
        <v>0</v>
      </c>
      <c r="AH3131" s="109">
        <f t="shared" si="9218"/>
        <v>3562.5</v>
      </c>
      <c r="AI3131" s="110">
        <f t="shared" si="9219"/>
        <v>1</v>
      </c>
      <c r="AK3131"/>
    </row>
    <row r="3132" spans="1:37" ht="15.75" hidden="1" thickBot="1" x14ac:dyDescent="0.3">
      <c r="A3132" s="96" t="s">
        <v>4296</v>
      </c>
      <c r="B3132" s="97">
        <v>2016</v>
      </c>
      <c r="C3132" s="97">
        <v>12</v>
      </c>
      <c r="D3132" s="98" t="s">
        <v>2960</v>
      </c>
      <c r="E3132" s="99">
        <v>42724</v>
      </c>
      <c r="F3132" s="99">
        <v>42735</v>
      </c>
      <c r="G3132" s="100">
        <f t="shared" ref="G3132:G3139" ca="1" si="9746">IF($N$1&gt;F3132,0,(F3132-$N$1))</f>
        <v>0</v>
      </c>
      <c r="H3132" s="96" t="s">
        <v>74</v>
      </c>
      <c r="I3132" s="96" t="s">
        <v>825</v>
      </c>
      <c r="J3132" s="96" t="s">
        <v>4295</v>
      </c>
      <c r="K3132" s="101" t="str">
        <f t="shared" ref="K3132:K3139" ca="1" si="9747">IF(F3132=0,$L$3,(IF(G3132=0,$L$1,$L$2)))</f>
        <v>Completed</v>
      </c>
      <c r="L3132" s="97" t="s">
        <v>57</v>
      </c>
      <c r="M3132" s="97" t="s">
        <v>58</v>
      </c>
      <c r="N3132" s="97" t="s">
        <v>78</v>
      </c>
      <c r="O3132" s="97" t="s">
        <v>60</v>
      </c>
      <c r="P3132" s="97" t="s">
        <v>79</v>
      </c>
      <c r="Q3132" s="97" t="s">
        <v>79</v>
      </c>
      <c r="R3132" s="102">
        <v>2.5</v>
      </c>
      <c r="S3132" s="102">
        <v>4.75</v>
      </c>
      <c r="T3132" s="103">
        <v>750000</v>
      </c>
      <c r="U3132" s="103">
        <v>1223597</v>
      </c>
      <c r="V3132" s="101">
        <f t="shared" ref="V3132:V3139" si="9748">IF(U3132&gt;T3132,0,T3132-U3132)</f>
        <v>0</v>
      </c>
      <c r="W3132" s="101">
        <f t="shared" ref="W3132:W3139" si="9749">IF(U3132&gt;T3132,T3132,U3132)</f>
        <v>750000</v>
      </c>
      <c r="X3132" s="103">
        <v>470</v>
      </c>
      <c r="Y3132" s="104">
        <f t="shared" ref="Y3132:Y3139" si="9750">X3132/U3132</f>
        <v>3.8411339681283953E-4</v>
      </c>
      <c r="Z3132" s="105">
        <f t="shared" ref="Z3132:Z3139" si="9751">AE3132/X3132</f>
        <v>7.5797872340425529</v>
      </c>
      <c r="AA3132" s="106">
        <f t="shared" ref="AA3132:AA3139" si="9752">IF(O3132="cpv",(T3132*R3132),(T3132/1000*R3132))</f>
        <v>1875</v>
      </c>
      <c r="AB3132" s="107">
        <f t="shared" ref="AB3132:AB3139" si="9753">IF(O3132="cpv",(IF(V3132&gt;0,U3132*R3132,AA3132)),(IF(V3132&gt;0,U3132/1000*R3132,AA3132)))</f>
        <v>1875</v>
      </c>
      <c r="AC3132" s="106">
        <f t="shared" ref="AC3132:AC3139" si="9754">AB3132-AA3132</f>
        <v>0</v>
      </c>
      <c r="AD3132" s="108">
        <f t="shared" ref="AD3132:AD3139" si="9755">IF(O3132="cpv",(T3132*S3132),(T3132/1000*S3132))</f>
        <v>3562.5</v>
      </c>
      <c r="AE3132" s="298">
        <f t="shared" si="9745"/>
        <v>3562.5</v>
      </c>
      <c r="AF3132" s="109">
        <f t="shared" ref="AF3132:AF3139" si="9756">AE3132-AD3132</f>
        <v>0</v>
      </c>
      <c r="AG3132" s="109">
        <v>0</v>
      </c>
      <c r="AH3132" s="109">
        <f t="shared" ref="AH3132:AH3139" si="9757">AE3132-AB3132-AG3132</f>
        <v>1687.5</v>
      </c>
      <c r="AI3132" s="110">
        <f t="shared" ref="AI3132:AI3139" si="9758">AH3132/AE3132</f>
        <v>0.47368421052631576</v>
      </c>
      <c r="AK3132"/>
    </row>
    <row r="3133" spans="1:37" ht="15.75" hidden="1" thickBot="1" x14ac:dyDescent="0.3">
      <c r="A3133" s="96" t="s">
        <v>4297</v>
      </c>
      <c r="B3133" s="97">
        <v>2016</v>
      </c>
      <c r="C3133" s="97">
        <v>12</v>
      </c>
      <c r="D3133" s="98" t="s">
        <v>2960</v>
      </c>
      <c r="E3133" s="99">
        <v>42724</v>
      </c>
      <c r="F3133" s="99">
        <v>42735</v>
      </c>
      <c r="G3133" s="100">
        <f t="shared" ca="1" si="9746"/>
        <v>0</v>
      </c>
      <c r="H3133" s="96" t="s">
        <v>74</v>
      </c>
      <c r="I3133" s="96" t="s">
        <v>825</v>
      </c>
      <c r="J3133" s="96" t="s">
        <v>4295</v>
      </c>
      <c r="K3133" s="101" t="str">
        <f t="shared" ca="1" si="9747"/>
        <v>Completed</v>
      </c>
      <c r="L3133" s="97" t="s">
        <v>64</v>
      </c>
      <c r="M3133" s="97" t="s">
        <v>58</v>
      </c>
      <c r="N3133" s="97" t="s">
        <v>78</v>
      </c>
      <c r="O3133" s="97" t="s">
        <v>60</v>
      </c>
      <c r="P3133" s="97" t="s">
        <v>79</v>
      </c>
      <c r="Q3133" s="97" t="s">
        <v>79</v>
      </c>
      <c r="R3133" s="102">
        <v>2.5</v>
      </c>
      <c r="S3133" s="102">
        <v>4.75</v>
      </c>
      <c r="T3133" s="103">
        <v>750000</v>
      </c>
      <c r="U3133" s="103">
        <v>575211</v>
      </c>
      <c r="V3133" s="101">
        <f t="shared" si="9748"/>
        <v>174789</v>
      </c>
      <c r="W3133" s="101">
        <f t="shared" si="9749"/>
        <v>575211</v>
      </c>
      <c r="X3133" s="103">
        <v>5497</v>
      </c>
      <c r="Y3133" s="104">
        <f t="shared" si="9750"/>
        <v>9.5564931825017248E-3</v>
      </c>
      <c r="Z3133" s="105">
        <f t="shared" si="9751"/>
        <v>0.64808077132981623</v>
      </c>
      <c r="AA3133" s="106">
        <f t="shared" si="9752"/>
        <v>1875</v>
      </c>
      <c r="AB3133" s="107">
        <f t="shared" si="9753"/>
        <v>1438.0275000000001</v>
      </c>
      <c r="AC3133" s="106">
        <f t="shared" si="9754"/>
        <v>-436.97249999999985</v>
      </c>
      <c r="AD3133" s="108">
        <f t="shared" si="9755"/>
        <v>3562.5</v>
      </c>
      <c r="AE3133" s="298">
        <f t="shared" si="9745"/>
        <v>3562.5</v>
      </c>
      <c r="AF3133" s="109">
        <f t="shared" si="9756"/>
        <v>0</v>
      </c>
      <c r="AG3133" s="109">
        <v>0</v>
      </c>
      <c r="AH3133" s="109">
        <f t="shared" si="9757"/>
        <v>2124.4724999999999</v>
      </c>
      <c r="AI3133" s="110">
        <f t="shared" si="9758"/>
        <v>0.5963431578947368</v>
      </c>
      <c r="AK3133"/>
    </row>
    <row r="3134" spans="1:37" ht="15.75" hidden="1" thickBot="1" x14ac:dyDescent="0.3">
      <c r="A3134" s="96" t="s">
        <v>4298</v>
      </c>
      <c r="B3134" s="97">
        <v>2016</v>
      </c>
      <c r="C3134" s="97">
        <v>12</v>
      </c>
      <c r="D3134" s="98" t="s">
        <v>2960</v>
      </c>
      <c r="E3134" s="99">
        <v>42724</v>
      </c>
      <c r="F3134" s="99">
        <v>42735</v>
      </c>
      <c r="G3134" s="100">
        <f t="shared" ca="1" si="9746"/>
        <v>0</v>
      </c>
      <c r="H3134" s="96" t="s">
        <v>74</v>
      </c>
      <c r="I3134" s="96" t="s">
        <v>825</v>
      </c>
      <c r="J3134" s="96" t="s">
        <v>4295</v>
      </c>
      <c r="K3134" s="101" t="str">
        <f t="shared" ca="1" si="9747"/>
        <v>Completed</v>
      </c>
      <c r="L3134" s="97" t="s">
        <v>1773</v>
      </c>
      <c r="M3134" s="97" t="s">
        <v>58</v>
      </c>
      <c r="N3134" s="97" t="s">
        <v>78</v>
      </c>
      <c r="O3134" s="97" t="s">
        <v>60</v>
      </c>
      <c r="P3134" s="97" t="s">
        <v>79</v>
      </c>
      <c r="Q3134" s="97" t="s">
        <v>79</v>
      </c>
      <c r="R3134" s="102">
        <v>2.5</v>
      </c>
      <c r="S3134" s="102">
        <v>4.75</v>
      </c>
      <c r="T3134" s="103">
        <v>300000</v>
      </c>
      <c r="U3134" s="103">
        <v>300026</v>
      </c>
      <c r="V3134" s="101">
        <f t="shared" si="9748"/>
        <v>0</v>
      </c>
      <c r="W3134" s="101">
        <f t="shared" si="9749"/>
        <v>300000</v>
      </c>
      <c r="X3134" s="103">
        <v>1609</v>
      </c>
      <c r="Y3134" s="104">
        <f t="shared" si="9750"/>
        <v>5.3628685513922129E-3</v>
      </c>
      <c r="Z3134" s="105">
        <f t="shared" si="9751"/>
        <v>0.88564325668116839</v>
      </c>
      <c r="AA3134" s="106">
        <f t="shared" si="9752"/>
        <v>750</v>
      </c>
      <c r="AB3134" s="107">
        <f t="shared" si="9753"/>
        <v>750</v>
      </c>
      <c r="AC3134" s="106">
        <f t="shared" si="9754"/>
        <v>0</v>
      </c>
      <c r="AD3134" s="108">
        <f t="shared" si="9755"/>
        <v>1425</v>
      </c>
      <c r="AE3134" s="298">
        <f t="shared" si="9745"/>
        <v>1425</v>
      </c>
      <c r="AF3134" s="109">
        <f t="shared" si="9756"/>
        <v>0</v>
      </c>
      <c r="AG3134" s="109">
        <v>0</v>
      </c>
      <c r="AH3134" s="109">
        <f t="shared" si="9757"/>
        <v>675</v>
      </c>
      <c r="AI3134" s="110">
        <f t="shared" si="9758"/>
        <v>0.47368421052631576</v>
      </c>
      <c r="AK3134"/>
    </row>
    <row r="3135" spans="1:37" ht="15.75" hidden="1" thickBot="1" x14ac:dyDescent="0.3">
      <c r="A3135" s="96" t="s">
        <v>4299</v>
      </c>
      <c r="B3135" s="97">
        <v>2016</v>
      </c>
      <c r="C3135" s="97">
        <v>12</v>
      </c>
      <c r="D3135" s="98" t="s">
        <v>2960</v>
      </c>
      <c r="E3135" s="99">
        <v>42724</v>
      </c>
      <c r="F3135" s="99">
        <v>42735</v>
      </c>
      <c r="G3135" s="100">
        <f t="shared" ca="1" si="9746"/>
        <v>0</v>
      </c>
      <c r="H3135" s="96" t="s">
        <v>74</v>
      </c>
      <c r="I3135" s="96" t="s">
        <v>825</v>
      </c>
      <c r="J3135" s="96" t="s">
        <v>4295</v>
      </c>
      <c r="K3135" s="101" t="str">
        <f t="shared" ca="1" si="9747"/>
        <v>Completed</v>
      </c>
      <c r="L3135" s="97" t="s">
        <v>2120</v>
      </c>
      <c r="M3135" s="97" t="s">
        <v>58</v>
      </c>
      <c r="N3135" s="97" t="s">
        <v>78</v>
      </c>
      <c r="O3135" s="97" t="s">
        <v>60</v>
      </c>
      <c r="P3135" s="97" t="s">
        <v>79</v>
      </c>
      <c r="Q3135" s="97" t="s">
        <v>79</v>
      </c>
      <c r="R3135" s="102">
        <v>2</v>
      </c>
      <c r="S3135" s="102">
        <v>4.75</v>
      </c>
      <c r="T3135" s="103">
        <v>500000</v>
      </c>
      <c r="U3135" s="103">
        <v>600026</v>
      </c>
      <c r="V3135" s="101">
        <f t="shared" si="9748"/>
        <v>0</v>
      </c>
      <c r="W3135" s="101">
        <f t="shared" si="9749"/>
        <v>500000</v>
      </c>
      <c r="X3135" s="103">
        <v>2204</v>
      </c>
      <c r="Y3135" s="104">
        <f t="shared" si="9750"/>
        <v>3.6731741624529603E-3</v>
      </c>
      <c r="Z3135" s="105">
        <f t="shared" si="9751"/>
        <v>1.0775862068965518</v>
      </c>
      <c r="AA3135" s="106">
        <f t="shared" si="9752"/>
        <v>1000</v>
      </c>
      <c r="AB3135" s="107">
        <f t="shared" si="9753"/>
        <v>1000</v>
      </c>
      <c r="AC3135" s="106">
        <f t="shared" si="9754"/>
        <v>0</v>
      </c>
      <c r="AD3135" s="108">
        <f t="shared" si="9755"/>
        <v>2375</v>
      </c>
      <c r="AE3135" s="298">
        <f t="shared" si="9745"/>
        <v>2375</v>
      </c>
      <c r="AF3135" s="109">
        <f t="shared" si="9756"/>
        <v>0</v>
      </c>
      <c r="AG3135" s="109">
        <v>0</v>
      </c>
      <c r="AH3135" s="109">
        <f t="shared" si="9757"/>
        <v>1375</v>
      </c>
      <c r="AI3135" s="110">
        <f t="shared" si="9758"/>
        <v>0.57894736842105265</v>
      </c>
      <c r="AK3135"/>
    </row>
    <row r="3136" spans="1:37" ht="15.75" hidden="1" thickBot="1" x14ac:dyDescent="0.3">
      <c r="A3136" s="96" t="s">
        <v>4300</v>
      </c>
      <c r="B3136" s="97">
        <v>2016</v>
      </c>
      <c r="C3136" s="97">
        <v>12</v>
      </c>
      <c r="D3136" s="98" t="s">
        <v>2960</v>
      </c>
      <c r="E3136" s="99">
        <v>42724</v>
      </c>
      <c r="F3136" s="99">
        <v>42735</v>
      </c>
      <c r="G3136" s="100">
        <f t="shared" ca="1" si="9746"/>
        <v>0</v>
      </c>
      <c r="H3136" s="96" t="s">
        <v>74</v>
      </c>
      <c r="I3136" s="96" t="s">
        <v>825</v>
      </c>
      <c r="J3136" s="96" t="s">
        <v>4295</v>
      </c>
      <c r="K3136" s="101" t="str">
        <f t="shared" ca="1" si="9747"/>
        <v>Completed</v>
      </c>
      <c r="L3136" s="97" t="s">
        <v>82</v>
      </c>
      <c r="M3136" s="97" t="s">
        <v>58</v>
      </c>
      <c r="N3136" s="97" t="s">
        <v>78</v>
      </c>
      <c r="O3136" s="97" t="s">
        <v>60</v>
      </c>
      <c r="P3136" s="97" t="s">
        <v>79</v>
      </c>
      <c r="Q3136" s="97" t="s">
        <v>79</v>
      </c>
      <c r="R3136" s="102">
        <v>0.5</v>
      </c>
      <c r="S3136" s="102">
        <v>4.75</v>
      </c>
      <c r="T3136" s="103">
        <v>1600000</v>
      </c>
      <c r="U3136" s="103">
        <v>1600038</v>
      </c>
      <c r="V3136" s="101">
        <f t="shared" si="9748"/>
        <v>0</v>
      </c>
      <c r="W3136" s="101">
        <f t="shared" si="9749"/>
        <v>1600000</v>
      </c>
      <c r="X3136" s="103">
        <v>16134</v>
      </c>
      <c r="Y3136" s="104">
        <f t="shared" si="9750"/>
        <v>1.0083510516625231E-2</v>
      </c>
      <c r="Z3136" s="105">
        <f t="shared" si="9751"/>
        <v>0.28356266269988845</v>
      </c>
      <c r="AA3136" s="106">
        <f t="shared" si="9752"/>
        <v>800</v>
      </c>
      <c r="AB3136" s="107">
        <f t="shared" si="9753"/>
        <v>800</v>
      </c>
      <c r="AC3136" s="106">
        <f t="shared" si="9754"/>
        <v>0</v>
      </c>
      <c r="AD3136" s="108">
        <f t="shared" si="9755"/>
        <v>7600</v>
      </c>
      <c r="AE3136" s="298">
        <v>4575</v>
      </c>
      <c r="AF3136" s="109">
        <f t="shared" si="9756"/>
        <v>-3025</v>
      </c>
      <c r="AG3136" s="109">
        <v>0</v>
      </c>
      <c r="AH3136" s="109">
        <f t="shared" si="9757"/>
        <v>3775</v>
      </c>
      <c r="AI3136" s="110">
        <f t="shared" si="9758"/>
        <v>0.82513661202185795</v>
      </c>
      <c r="AK3136"/>
    </row>
    <row r="3137" spans="1:37" ht="15.75" hidden="1" thickBot="1" x14ac:dyDescent="0.3">
      <c r="A3137" s="96" t="s">
        <v>4301</v>
      </c>
      <c r="B3137" s="97">
        <v>2016</v>
      </c>
      <c r="C3137" s="97">
        <v>12</v>
      </c>
      <c r="D3137" s="98" t="s">
        <v>2960</v>
      </c>
      <c r="E3137" s="99">
        <v>42724</v>
      </c>
      <c r="F3137" s="99">
        <v>42735</v>
      </c>
      <c r="G3137" s="100">
        <f t="shared" ca="1" si="9746"/>
        <v>0</v>
      </c>
      <c r="H3137" s="96" t="s">
        <v>74</v>
      </c>
      <c r="I3137" s="96" t="s">
        <v>825</v>
      </c>
      <c r="J3137" s="96" t="s">
        <v>4295</v>
      </c>
      <c r="K3137" s="101" t="str">
        <f t="shared" ca="1" si="9747"/>
        <v>Completed</v>
      </c>
      <c r="L3137" s="97" t="s">
        <v>1377</v>
      </c>
      <c r="M3137" s="97" t="s">
        <v>58</v>
      </c>
      <c r="N3137" s="97" t="s">
        <v>78</v>
      </c>
      <c r="O3137" s="97" t="s">
        <v>60</v>
      </c>
      <c r="P3137" s="97" t="s">
        <v>79</v>
      </c>
      <c r="Q3137" s="97" t="s">
        <v>79</v>
      </c>
      <c r="R3137" s="102">
        <v>3</v>
      </c>
      <c r="S3137" s="102">
        <v>4.75</v>
      </c>
      <c r="T3137" s="103">
        <v>500000</v>
      </c>
      <c r="U3137" s="103">
        <v>717434</v>
      </c>
      <c r="V3137" s="101">
        <f t="shared" si="9748"/>
        <v>0</v>
      </c>
      <c r="W3137" s="101">
        <f t="shared" si="9749"/>
        <v>500000</v>
      </c>
      <c r="X3137" s="103">
        <v>5993</v>
      </c>
      <c r="Y3137" s="104">
        <f t="shared" si="9750"/>
        <v>8.3533816351051109E-3</v>
      </c>
      <c r="Z3137" s="105">
        <f t="shared" si="9751"/>
        <v>0.39629567829133988</v>
      </c>
      <c r="AA3137" s="106">
        <f t="shared" si="9752"/>
        <v>1500</v>
      </c>
      <c r="AB3137" s="107">
        <f t="shared" si="9753"/>
        <v>1500</v>
      </c>
      <c r="AC3137" s="106">
        <f t="shared" si="9754"/>
        <v>0</v>
      </c>
      <c r="AD3137" s="108">
        <f t="shared" si="9755"/>
        <v>2375</v>
      </c>
      <c r="AE3137" s="298">
        <f t="shared" ref="AE3137:AE3143" si="9759">IF((SUMIF($J$7:$J$1048576,J3137,$U$7:$U$1048576))&gt;(SUMIF($J$7:$J$1048576,J3137,$T$7:$T$1048576)),AD3137,(IF(O3137="cpv",(U3137*S3137),(U3137*S3137/1000))))</f>
        <v>2375</v>
      </c>
      <c r="AF3137" s="109">
        <f t="shared" si="9756"/>
        <v>0</v>
      </c>
      <c r="AG3137" s="109">
        <v>0</v>
      </c>
      <c r="AH3137" s="109">
        <f t="shared" si="9757"/>
        <v>875</v>
      </c>
      <c r="AI3137" s="110">
        <f t="shared" si="9758"/>
        <v>0.36842105263157893</v>
      </c>
      <c r="AK3137"/>
    </row>
    <row r="3138" spans="1:37" ht="15.75" hidden="1" thickBot="1" x14ac:dyDescent="0.3">
      <c r="A3138" s="96" t="s">
        <v>4302</v>
      </c>
      <c r="B3138" s="97">
        <v>2016</v>
      </c>
      <c r="C3138" s="97">
        <v>12</v>
      </c>
      <c r="D3138" s="98" t="s">
        <v>2960</v>
      </c>
      <c r="E3138" s="99">
        <v>42724</v>
      </c>
      <c r="F3138" s="99">
        <v>42735</v>
      </c>
      <c r="G3138" s="100">
        <f t="shared" ca="1" si="9746"/>
        <v>0</v>
      </c>
      <c r="H3138" s="96" t="s">
        <v>74</v>
      </c>
      <c r="I3138" s="96" t="s">
        <v>825</v>
      </c>
      <c r="J3138" s="96" t="s">
        <v>4295</v>
      </c>
      <c r="K3138" s="101" t="str">
        <f t="shared" ca="1" si="9747"/>
        <v>Completed</v>
      </c>
      <c r="L3138" s="97" t="s">
        <v>2135</v>
      </c>
      <c r="M3138" s="97" t="s">
        <v>58</v>
      </c>
      <c r="N3138" s="97" t="s">
        <v>78</v>
      </c>
      <c r="O3138" s="97" t="s">
        <v>60</v>
      </c>
      <c r="P3138" s="97" t="s">
        <v>79</v>
      </c>
      <c r="Q3138" s="97" t="s">
        <v>79</v>
      </c>
      <c r="R3138" s="102">
        <v>2.5</v>
      </c>
      <c r="S3138" s="102">
        <v>4.75</v>
      </c>
      <c r="T3138" s="103">
        <v>300000</v>
      </c>
      <c r="U3138" s="103">
        <v>3000000</v>
      </c>
      <c r="V3138" s="101">
        <f t="shared" si="9748"/>
        <v>0</v>
      </c>
      <c r="W3138" s="101">
        <f t="shared" si="9749"/>
        <v>300000</v>
      </c>
      <c r="X3138" s="103"/>
      <c r="Y3138" s="104">
        <f t="shared" si="9750"/>
        <v>0</v>
      </c>
      <c r="Z3138" s="105" t="e">
        <f t="shared" si="9751"/>
        <v>#DIV/0!</v>
      </c>
      <c r="AA3138" s="106">
        <f t="shared" si="9752"/>
        <v>750</v>
      </c>
      <c r="AB3138" s="107">
        <f t="shared" si="9753"/>
        <v>750</v>
      </c>
      <c r="AC3138" s="106">
        <f t="shared" si="9754"/>
        <v>0</v>
      </c>
      <c r="AD3138" s="108">
        <f t="shared" si="9755"/>
        <v>1425</v>
      </c>
      <c r="AE3138" s="298">
        <f t="shared" si="9759"/>
        <v>1425</v>
      </c>
      <c r="AF3138" s="109">
        <f t="shared" si="9756"/>
        <v>0</v>
      </c>
      <c r="AG3138" s="109">
        <v>0</v>
      </c>
      <c r="AH3138" s="109">
        <f t="shared" si="9757"/>
        <v>675</v>
      </c>
      <c r="AI3138" s="110">
        <f t="shared" si="9758"/>
        <v>0.47368421052631576</v>
      </c>
      <c r="AK3138"/>
    </row>
    <row r="3139" spans="1:37" ht="15.75" hidden="1" thickBot="1" x14ac:dyDescent="0.3">
      <c r="A3139" s="96" t="s">
        <v>4303</v>
      </c>
      <c r="B3139" s="97">
        <v>2016</v>
      </c>
      <c r="C3139" s="97">
        <v>12</v>
      </c>
      <c r="D3139" s="98" t="s">
        <v>2960</v>
      </c>
      <c r="E3139" s="99">
        <v>42724</v>
      </c>
      <c r="F3139" s="99">
        <v>42735</v>
      </c>
      <c r="G3139" s="100">
        <f t="shared" ca="1" si="9746"/>
        <v>0</v>
      </c>
      <c r="H3139" s="96" t="s">
        <v>74</v>
      </c>
      <c r="I3139" s="96" t="s">
        <v>825</v>
      </c>
      <c r="J3139" s="96" t="s">
        <v>4295</v>
      </c>
      <c r="K3139" s="101" t="str">
        <f t="shared" ca="1" si="9747"/>
        <v>Completed</v>
      </c>
      <c r="L3139" s="97" t="s">
        <v>4304</v>
      </c>
      <c r="M3139" s="97" t="s">
        <v>58</v>
      </c>
      <c r="N3139" s="97" t="s">
        <v>78</v>
      </c>
      <c r="O3139" s="97" t="s">
        <v>60</v>
      </c>
      <c r="P3139" s="97" t="s">
        <v>79</v>
      </c>
      <c r="Q3139" s="97" t="s">
        <v>79</v>
      </c>
      <c r="R3139" s="102">
        <v>2.5</v>
      </c>
      <c r="S3139" s="102">
        <v>4.75</v>
      </c>
      <c r="T3139" s="103">
        <v>200000</v>
      </c>
      <c r="U3139" s="103">
        <v>231380</v>
      </c>
      <c r="V3139" s="101">
        <f t="shared" si="9748"/>
        <v>0</v>
      </c>
      <c r="W3139" s="101">
        <f t="shared" si="9749"/>
        <v>200000</v>
      </c>
      <c r="X3139" s="103">
        <v>2510</v>
      </c>
      <c r="Y3139" s="104">
        <f t="shared" si="9750"/>
        <v>1.0847955743798082E-2</v>
      </c>
      <c r="Z3139" s="105">
        <f t="shared" si="9751"/>
        <v>0.37848605577689243</v>
      </c>
      <c r="AA3139" s="106">
        <f t="shared" si="9752"/>
        <v>500</v>
      </c>
      <c r="AB3139" s="107">
        <f t="shared" si="9753"/>
        <v>500</v>
      </c>
      <c r="AC3139" s="106">
        <f t="shared" si="9754"/>
        <v>0</v>
      </c>
      <c r="AD3139" s="108">
        <f t="shared" si="9755"/>
        <v>950</v>
      </c>
      <c r="AE3139" s="298">
        <f t="shared" si="9759"/>
        <v>950</v>
      </c>
      <c r="AF3139" s="109">
        <f t="shared" si="9756"/>
        <v>0</v>
      </c>
      <c r="AG3139" s="109">
        <v>0</v>
      </c>
      <c r="AH3139" s="109">
        <f t="shared" si="9757"/>
        <v>450</v>
      </c>
      <c r="AI3139" s="110">
        <f t="shared" si="9758"/>
        <v>0.47368421052631576</v>
      </c>
      <c r="AK3139"/>
    </row>
    <row r="3140" spans="1:37" ht="15.75" hidden="1" thickBot="1" x14ac:dyDescent="0.3">
      <c r="A3140" s="96" t="s">
        <v>4529</v>
      </c>
      <c r="B3140" s="97">
        <v>2016</v>
      </c>
      <c r="C3140" s="97">
        <v>12</v>
      </c>
      <c r="D3140" s="98" t="s">
        <v>2960</v>
      </c>
      <c r="E3140" s="99">
        <v>42724</v>
      </c>
      <c r="F3140" s="99">
        <v>42735</v>
      </c>
      <c r="G3140" s="100">
        <f t="shared" ref="G3140" ca="1" si="9760">IF($N$1&gt;F3140,0,(F3140-$N$1))</f>
        <v>0</v>
      </c>
      <c r="H3140" s="96" t="s">
        <v>74</v>
      </c>
      <c r="I3140" s="96" t="s">
        <v>825</v>
      </c>
      <c r="J3140" s="96" t="s">
        <v>4295</v>
      </c>
      <c r="K3140" s="101" t="str">
        <f t="shared" ref="K3140" ca="1" si="9761">IF(F3140=0,$L$3,(IF(G3140=0,$L$1,$L$2)))</f>
        <v>Completed</v>
      </c>
      <c r="L3140" s="97" t="s">
        <v>2914</v>
      </c>
      <c r="M3140" s="97" t="s">
        <v>58</v>
      </c>
      <c r="N3140" s="97" t="s">
        <v>78</v>
      </c>
      <c r="O3140" s="97" t="s">
        <v>60</v>
      </c>
      <c r="P3140" s="97" t="s">
        <v>79</v>
      </c>
      <c r="Q3140" s="97" t="s">
        <v>79</v>
      </c>
      <c r="R3140" s="102">
        <v>2.5</v>
      </c>
      <c r="S3140" s="102">
        <v>4.75</v>
      </c>
      <c r="T3140" s="103"/>
      <c r="U3140" s="103"/>
      <c r="V3140" s="101">
        <f t="shared" ref="V3140" si="9762">IF(U3140&gt;T3140,0,T3140-U3140)</f>
        <v>0</v>
      </c>
      <c r="W3140" s="101">
        <f t="shared" ref="W3140" si="9763">IF(U3140&gt;T3140,T3140,U3140)</f>
        <v>0</v>
      </c>
      <c r="X3140" s="103"/>
      <c r="Y3140" s="104" t="e">
        <f t="shared" ref="Y3140" si="9764">X3140/U3140</f>
        <v>#DIV/0!</v>
      </c>
      <c r="Z3140" s="105" t="e">
        <f t="shared" ref="Z3140" si="9765">AE3140/X3140</f>
        <v>#DIV/0!</v>
      </c>
      <c r="AA3140" s="106">
        <f t="shared" ref="AA3140" si="9766">IF(O3140="cpv",(T3140*R3140),(T3140/1000*R3140))</f>
        <v>0</v>
      </c>
      <c r="AB3140" s="107">
        <v>300</v>
      </c>
      <c r="AC3140" s="106">
        <f t="shared" ref="AC3140" si="9767">AB3140-AA3140</f>
        <v>300</v>
      </c>
      <c r="AD3140" s="108">
        <f t="shared" ref="AD3140" si="9768">IF(O3140="cpv",(T3140*S3140),(T3140/1000*S3140))</f>
        <v>0</v>
      </c>
      <c r="AE3140" s="298">
        <f t="shared" si="9759"/>
        <v>0</v>
      </c>
      <c r="AF3140" s="109">
        <f t="shared" ref="AF3140" si="9769">AE3140-AD3140</f>
        <v>0</v>
      </c>
      <c r="AG3140" s="109">
        <v>0</v>
      </c>
      <c r="AH3140" s="109">
        <f t="shared" ref="AH3140" si="9770">AE3140-AB3140-AG3140</f>
        <v>-300</v>
      </c>
      <c r="AI3140" s="110" t="e">
        <f t="shared" ref="AI3140" si="9771">AH3140/AE3140</f>
        <v>#DIV/0!</v>
      </c>
      <c r="AK3140"/>
    </row>
    <row r="3141" spans="1:37" ht="15.75" hidden="1" thickBot="1" x14ac:dyDescent="0.3">
      <c r="A3141" s="328" t="s">
        <v>4432</v>
      </c>
      <c r="B3141" s="324">
        <v>2016</v>
      </c>
      <c r="C3141" s="324">
        <v>12</v>
      </c>
      <c r="D3141" s="325" t="s">
        <v>2960</v>
      </c>
      <c r="E3141" s="326">
        <v>42724</v>
      </c>
      <c r="F3141" s="326">
        <v>42735</v>
      </c>
      <c r="G3141" s="327">
        <f t="shared" ref="G3141" ca="1" si="9772">IF($N$1&gt;F3141,0,(F3141-$N$1))</f>
        <v>0</v>
      </c>
      <c r="H3141" s="328" t="s">
        <v>74</v>
      </c>
      <c r="I3141" s="328" t="s">
        <v>825</v>
      </c>
      <c r="J3141" s="328" t="s">
        <v>4295</v>
      </c>
      <c r="K3141" s="329" t="str">
        <f t="shared" ref="K3141" ca="1" si="9773">IF(F3141=0,$L$3,(IF(G3141=0,$L$1,$L$2)))</f>
        <v>Completed</v>
      </c>
      <c r="L3141" s="324" t="s">
        <v>92</v>
      </c>
      <c r="M3141" s="324" t="s">
        <v>58</v>
      </c>
      <c r="N3141" s="324" t="s">
        <v>78</v>
      </c>
      <c r="O3141" s="324" t="s">
        <v>60</v>
      </c>
      <c r="P3141" s="324" t="s">
        <v>79</v>
      </c>
      <c r="Q3141" s="324" t="s">
        <v>79</v>
      </c>
      <c r="R3141" s="577"/>
      <c r="S3141" s="330">
        <v>4.75</v>
      </c>
      <c r="T3141" s="331">
        <v>250000</v>
      </c>
      <c r="U3141" s="331">
        <v>0</v>
      </c>
      <c r="V3141" s="329">
        <f t="shared" ref="V3141" si="9774">IF(U3141&gt;T3141,0,T3141-U3141)</f>
        <v>250000</v>
      </c>
      <c r="W3141" s="329">
        <f t="shared" ref="W3141" si="9775">IF(U3141&gt;T3141,T3141,U3141)</f>
        <v>0</v>
      </c>
      <c r="X3141" s="331"/>
      <c r="Y3141" s="332" t="e">
        <f t="shared" ref="Y3141" si="9776">X3141/U3141</f>
        <v>#DIV/0!</v>
      </c>
      <c r="Z3141" s="333" t="e">
        <f t="shared" ref="Z3141" si="9777">AE3141/X3141</f>
        <v>#DIV/0!</v>
      </c>
      <c r="AA3141" s="334">
        <f t="shared" ref="AA3141" si="9778">IF(O3141="cpv",(T3141*R3141),(T3141/1000*R3141))</f>
        <v>0</v>
      </c>
      <c r="AB3141" s="335">
        <f t="shared" ref="AB3141" si="9779">IF(O3141="cpv",(IF(V3141&gt;0,U3141*R3141,AA3141)),(IF(V3141&gt;0,U3141/1000*R3141,AA3141)))</f>
        <v>0</v>
      </c>
      <c r="AC3141" s="334">
        <f t="shared" ref="AC3141" si="9780">AB3141-AA3141</f>
        <v>0</v>
      </c>
      <c r="AD3141" s="336">
        <f t="shared" ref="AD3141" si="9781">IF(O3141="cpv",(T3141*S3141),(T3141/1000*S3141))</f>
        <v>1187.5</v>
      </c>
      <c r="AE3141" s="337">
        <f t="shared" si="9759"/>
        <v>1187.5</v>
      </c>
      <c r="AF3141" s="338">
        <f t="shared" ref="AF3141" si="9782">AE3141-AD3141</f>
        <v>0</v>
      </c>
      <c r="AG3141" s="338">
        <v>0</v>
      </c>
      <c r="AH3141" s="338">
        <f t="shared" ref="AH3141" si="9783">AE3141-AB3141-AG3141</f>
        <v>1187.5</v>
      </c>
      <c r="AI3141" s="339">
        <f t="shared" ref="AI3141" si="9784">AH3141/AE3141</f>
        <v>1</v>
      </c>
      <c r="AK3141"/>
    </row>
    <row r="3142" spans="1:37" ht="15.75" hidden="1" thickBot="1" x14ac:dyDescent="0.3">
      <c r="A3142" s="145" t="s">
        <v>4305</v>
      </c>
      <c r="B3142" s="141">
        <v>2016</v>
      </c>
      <c r="C3142" s="141">
        <v>12</v>
      </c>
      <c r="D3142" s="142" t="s">
        <v>2960</v>
      </c>
      <c r="E3142" s="143">
        <v>42724</v>
      </c>
      <c r="F3142" s="143">
        <v>42735</v>
      </c>
      <c r="G3142" s="144">
        <f t="shared" ca="1" si="9207"/>
        <v>0</v>
      </c>
      <c r="H3142" s="145" t="s">
        <v>74</v>
      </c>
      <c r="I3142" s="145" t="s">
        <v>825</v>
      </c>
      <c r="J3142" s="145" t="s">
        <v>4306</v>
      </c>
      <c r="K3142" s="146" t="str">
        <f t="shared" ca="1" si="9208"/>
        <v>Completed</v>
      </c>
      <c r="L3142" s="141" t="s">
        <v>98</v>
      </c>
      <c r="M3142" s="141" t="s">
        <v>58</v>
      </c>
      <c r="N3142" s="141" t="s">
        <v>123</v>
      </c>
      <c r="O3142" s="141" t="s">
        <v>109</v>
      </c>
      <c r="P3142" s="141" t="s">
        <v>100</v>
      </c>
      <c r="Q3142" s="141" t="s">
        <v>101</v>
      </c>
      <c r="R3142" s="402">
        <v>4.2000000000000003E-2</v>
      </c>
      <c r="S3142" s="147">
        <v>0.06</v>
      </c>
      <c r="T3142" s="148">
        <v>250000</v>
      </c>
      <c r="U3142" s="148">
        <v>250108</v>
      </c>
      <c r="V3142" s="146">
        <f t="shared" si="9209"/>
        <v>0</v>
      </c>
      <c r="W3142" s="146">
        <f t="shared" si="9210"/>
        <v>250000</v>
      </c>
      <c r="X3142" s="148"/>
      <c r="Y3142" s="149">
        <f t="shared" si="9211"/>
        <v>0</v>
      </c>
      <c r="Z3142" s="150" t="e">
        <f t="shared" si="9212"/>
        <v>#DIV/0!</v>
      </c>
      <c r="AA3142" s="151">
        <f t="shared" si="9213"/>
        <v>10500</v>
      </c>
      <c r="AB3142" s="152">
        <f t="shared" si="9214"/>
        <v>10500</v>
      </c>
      <c r="AC3142" s="151">
        <f t="shared" si="9215"/>
        <v>0</v>
      </c>
      <c r="AD3142" s="153">
        <f t="shared" si="9216"/>
        <v>15000</v>
      </c>
      <c r="AE3142" s="295">
        <f t="shared" si="9759"/>
        <v>15000</v>
      </c>
      <c r="AF3142" s="154">
        <f t="shared" si="9217"/>
        <v>0</v>
      </c>
      <c r="AG3142" s="154">
        <v>0</v>
      </c>
      <c r="AH3142" s="154">
        <f t="shared" si="9218"/>
        <v>4500</v>
      </c>
      <c r="AI3142" s="155">
        <f t="shared" si="9219"/>
        <v>0.3</v>
      </c>
      <c r="AK3142"/>
    </row>
    <row r="3143" spans="1:37" ht="15.75" hidden="1" thickBot="1" x14ac:dyDescent="0.3">
      <c r="A3143" s="328" t="s">
        <v>4307</v>
      </c>
      <c r="B3143" s="324">
        <v>2016</v>
      </c>
      <c r="C3143" s="324">
        <v>12</v>
      </c>
      <c r="D3143" s="325" t="s">
        <v>2960</v>
      </c>
      <c r="E3143" s="326">
        <v>42724</v>
      </c>
      <c r="F3143" s="326">
        <v>42753</v>
      </c>
      <c r="G3143" s="327">
        <f t="shared" ca="1" si="9207"/>
        <v>7</v>
      </c>
      <c r="H3143" s="328" t="s">
        <v>54</v>
      </c>
      <c r="I3143" s="328" t="s">
        <v>4309</v>
      </c>
      <c r="J3143" s="328" t="s">
        <v>4308</v>
      </c>
      <c r="K3143" s="329" t="str">
        <f t="shared" ca="1" si="9208"/>
        <v>Live</v>
      </c>
      <c r="L3143" s="324" t="s">
        <v>2135</v>
      </c>
      <c r="M3143" s="324" t="s">
        <v>58</v>
      </c>
      <c r="N3143" s="324" t="s">
        <v>108</v>
      </c>
      <c r="O3143" s="324" t="s">
        <v>109</v>
      </c>
      <c r="P3143" s="324" t="s">
        <v>100</v>
      </c>
      <c r="Q3143" s="324" t="s">
        <v>101</v>
      </c>
      <c r="R3143" s="330">
        <v>0.01</v>
      </c>
      <c r="S3143" s="330">
        <v>0.06</v>
      </c>
      <c r="T3143" s="331">
        <v>75000</v>
      </c>
      <c r="U3143" s="331">
        <v>35000</v>
      </c>
      <c r="V3143" s="329">
        <v>35000</v>
      </c>
      <c r="W3143" s="329">
        <f t="shared" si="9210"/>
        <v>35000</v>
      </c>
      <c r="X3143" s="331"/>
      <c r="Y3143" s="332">
        <f t="shared" si="9211"/>
        <v>0</v>
      </c>
      <c r="Z3143" s="333" t="e">
        <f t="shared" si="9212"/>
        <v>#DIV/0!</v>
      </c>
      <c r="AA3143" s="334">
        <f t="shared" si="9213"/>
        <v>750</v>
      </c>
      <c r="AB3143" s="335">
        <f t="shared" si="9214"/>
        <v>350</v>
      </c>
      <c r="AC3143" s="334">
        <f t="shared" si="9215"/>
        <v>-400</v>
      </c>
      <c r="AD3143" s="336">
        <f t="shared" si="9216"/>
        <v>4500</v>
      </c>
      <c r="AE3143" s="337">
        <f t="shared" si="9759"/>
        <v>2100</v>
      </c>
      <c r="AF3143" s="338">
        <f t="shared" si="9217"/>
        <v>-2400</v>
      </c>
      <c r="AG3143" s="338">
        <v>0</v>
      </c>
      <c r="AH3143" s="338">
        <f t="shared" si="9218"/>
        <v>1750</v>
      </c>
      <c r="AI3143" s="339">
        <f t="shared" si="9219"/>
        <v>0.83333333333333337</v>
      </c>
      <c r="AK3143"/>
    </row>
    <row r="3144" spans="1:37" ht="15.75" hidden="1" thickBot="1" x14ac:dyDescent="0.3">
      <c r="A3144" s="115" t="s">
        <v>4314</v>
      </c>
      <c r="B3144" s="111">
        <v>2016</v>
      </c>
      <c r="C3144" s="111">
        <v>12</v>
      </c>
      <c r="D3144" s="112" t="s">
        <v>2960</v>
      </c>
      <c r="E3144" s="113">
        <v>42723</v>
      </c>
      <c r="F3144" s="113">
        <v>42729</v>
      </c>
      <c r="G3144" s="114">
        <f t="shared" ca="1" si="9207"/>
        <v>0</v>
      </c>
      <c r="H3144" s="115" t="s">
        <v>54</v>
      </c>
      <c r="I3144" s="115" t="s">
        <v>115</v>
      </c>
      <c r="J3144" s="115" t="s">
        <v>4315</v>
      </c>
      <c r="K3144" s="116" t="str">
        <f t="shared" ca="1" si="9208"/>
        <v>Completed</v>
      </c>
      <c r="L3144" s="111" t="s">
        <v>64</v>
      </c>
      <c r="M3144" s="111" t="s">
        <v>58</v>
      </c>
      <c r="N3144" s="111" t="s">
        <v>78</v>
      </c>
      <c r="O3144" s="111" t="s">
        <v>60</v>
      </c>
      <c r="P3144" s="111" t="s">
        <v>79</v>
      </c>
      <c r="Q3144" s="111" t="s">
        <v>79</v>
      </c>
      <c r="R3144" s="117">
        <v>2.5</v>
      </c>
      <c r="S3144" s="117">
        <v>4.25</v>
      </c>
      <c r="T3144" s="118">
        <v>350000</v>
      </c>
      <c r="U3144" s="118">
        <v>147891</v>
      </c>
      <c r="V3144" s="116">
        <f t="shared" si="9209"/>
        <v>202109</v>
      </c>
      <c r="W3144" s="116">
        <f t="shared" si="9210"/>
        <v>147891</v>
      </c>
      <c r="X3144" s="118">
        <v>862</v>
      </c>
      <c r="Y3144" s="119">
        <f t="shared" si="9211"/>
        <v>5.8286170219959297E-3</v>
      </c>
      <c r="Z3144" s="120">
        <f t="shared" si="9212"/>
        <v>0.72320968677494213</v>
      </c>
      <c r="AA3144" s="121">
        <f t="shared" si="9213"/>
        <v>875</v>
      </c>
      <c r="AB3144" s="122">
        <f t="shared" si="9214"/>
        <v>369.72749999999996</v>
      </c>
      <c r="AC3144" s="121">
        <f t="shared" si="9215"/>
        <v>-505.27250000000004</v>
      </c>
      <c r="AD3144" s="123">
        <f t="shared" si="9216"/>
        <v>1487.5</v>
      </c>
      <c r="AE3144" s="293">
        <v>623.4067500000001</v>
      </c>
      <c r="AF3144" s="124">
        <f t="shared" si="9217"/>
        <v>-864.0932499999999</v>
      </c>
      <c r="AG3144" s="124">
        <v>0</v>
      </c>
      <c r="AH3144" s="124">
        <f t="shared" si="9218"/>
        <v>253.67925000000014</v>
      </c>
      <c r="AI3144" s="125">
        <f t="shared" si="9219"/>
        <v>0.4069241309947319</v>
      </c>
      <c r="AK3144"/>
    </row>
    <row r="3145" spans="1:37" ht="15.75" hidden="1" thickBot="1" x14ac:dyDescent="0.3">
      <c r="A3145" s="96" t="s">
        <v>4316</v>
      </c>
      <c r="B3145" s="97">
        <v>2016</v>
      </c>
      <c r="C3145" s="97">
        <v>12</v>
      </c>
      <c r="D3145" s="98" t="s">
        <v>2960</v>
      </c>
      <c r="E3145" s="99">
        <v>42723</v>
      </c>
      <c r="F3145" s="99">
        <v>42729</v>
      </c>
      <c r="G3145" s="100">
        <f t="shared" ref="G3145:G3149" ca="1" si="9785">IF($N$1&gt;F3145,0,(F3145-$N$1))</f>
        <v>0</v>
      </c>
      <c r="H3145" s="96" t="s">
        <v>54</v>
      </c>
      <c r="I3145" s="96" t="s">
        <v>115</v>
      </c>
      <c r="J3145" s="96" t="s">
        <v>4315</v>
      </c>
      <c r="K3145" s="101" t="str">
        <f t="shared" ref="K3145:K3149" ca="1" si="9786">IF(F3145=0,$L$3,(IF(G3145=0,$L$1,$L$2)))</f>
        <v>Completed</v>
      </c>
      <c r="L3145" s="97" t="s">
        <v>2135</v>
      </c>
      <c r="M3145" s="97" t="s">
        <v>58</v>
      </c>
      <c r="N3145" s="97" t="s">
        <v>78</v>
      </c>
      <c r="O3145" s="97" t="s">
        <v>60</v>
      </c>
      <c r="P3145" s="97" t="s">
        <v>79</v>
      </c>
      <c r="Q3145" s="97" t="s">
        <v>79</v>
      </c>
      <c r="R3145" s="102">
        <v>2.5</v>
      </c>
      <c r="S3145" s="102">
        <v>4.25</v>
      </c>
      <c r="T3145" s="103">
        <v>360000</v>
      </c>
      <c r="U3145" s="103">
        <v>353101</v>
      </c>
      <c r="V3145" s="101">
        <f t="shared" ref="V3145:V3149" si="9787">IF(U3145&gt;T3145,0,T3145-U3145)</f>
        <v>6899</v>
      </c>
      <c r="W3145" s="101">
        <f t="shared" ref="W3145:W3149" si="9788">IF(U3145&gt;T3145,T3145,U3145)</f>
        <v>353101</v>
      </c>
      <c r="X3145" s="103"/>
      <c r="Y3145" s="104">
        <f t="shared" ref="Y3145:Y3149" si="9789">X3145/U3145</f>
        <v>0</v>
      </c>
      <c r="Z3145" s="105" t="e">
        <f t="shared" ref="Z3145:Z3149" si="9790">AE3145/X3145</f>
        <v>#DIV/0!</v>
      </c>
      <c r="AA3145" s="106">
        <f t="shared" ref="AA3145:AA3149" si="9791">IF(O3145="cpv",(T3145*R3145),(T3145/1000*R3145))</f>
        <v>900</v>
      </c>
      <c r="AB3145" s="107">
        <f t="shared" ref="AB3145:AB3149" si="9792">IF(O3145="cpv",(IF(V3145&gt;0,U3145*R3145,AA3145)),(IF(V3145&gt;0,U3145/1000*R3145,AA3145)))</f>
        <v>882.75250000000005</v>
      </c>
      <c r="AC3145" s="106">
        <f t="shared" ref="AC3145:AC3149" si="9793">AB3145-AA3145</f>
        <v>-17.247499999999945</v>
      </c>
      <c r="AD3145" s="108">
        <f t="shared" ref="AD3145:AD3149" si="9794">IF(O3145="cpv",(T3145*S3145),(T3145/1000*S3145))</f>
        <v>1530</v>
      </c>
      <c r="AE3145" s="298">
        <f t="shared" ref="AE3145:AE3150" si="9795">IF((SUMIF($J$7:$J$1048576,J3145,$U$7:$U$1048576))&gt;(SUMIF($J$7:$J$1048576,J3145,$T$7:$T$1048576)),AD3145,(IF(O3145="cpv",(U3145*S3145),(U3145*S3145/1000))))</f>
        <v>1500.6792499999999</v>
      </c>
      <c r="AF3145" s="109">
        <f t="shared" ref="AF3145:AF3149" si="9796">AE3145-AD3145</f>
        <v>-29.320750000000089</v>
      </c>
      <c r="AG3145" s="109">
        <v>0</v>
      </c>
      <c r="AH3145" s="109">
        <f t="shared" ref="AH3145:AH3149" si="9797">AE3145-AB3145-AG3145</f>
        <v>617.92674999999986</v>
      </c>
      <c r="AI3145" s="110">
        <f t="shared" ref="AI3145:AI3149" si="9798">AH3145/AE3145</f>
        <v>0.41176470588235287</v>
      </c>
      <c r="AK3145"/>
    </row>
    <row r="3146" spans="1:37" ht="15.75" hidden="1" thickBot="1" x14ac:dyDescent="0.3">
      <c r="A3146" s="96" t="s">
        <v>4317</v>
      </c>
      <c r="B3146" s="97">
        <v>2016</v>
      </c>
      <c r="C3146" s="97">
        <v>12</v>
      </c>
      <c r="D3146" s="98" t="s">
        <v>2960</v>
      </c>
      <c r="E3146" s="99">
        <v>42723</v>
      </c>
      <c r="F3146" s="99">
        <v>42729</v>
      </c>
      <c r="G3146" s="100">
        <f t="shared" ca="1" si="9785"/>
        <v>0</v>
      </c>
      <c r="H3146" s="96" t="s">
        <v>54</v>
      </c>
      <c r="I3146" s="96" t="s">
        <v>115</v>
      </c>
      <c r="J3146" s="96" t="s">
        <v>4315</v>
      </c>
      <c r="K3146" s="101" t="str">
        <f t="shared" ca="1" si="9786"/>
        <v>Completed</v>
      </c>
      <c r="L3146" s="97" t="s">
        <v>77</v>
      </c>
      <c r="M3146" s="97" t="s">
        <v>58</v>
      </c>
      <c r="N3146" s="97" t="s">
        <v>78</v>
      </c>
      <c r="O3146" s="97" t="s">
        <v>60</v>
      </c>
      <c r="P3146" s="97" t="s">
        <v>79</v>
      </c>
      <c r="Q3146" s="97" t="s">
        <v>79</v>
      </c>
      <c r="R3146" s="102">
        <v>1.25</v>
      </c>
      <c r="S3146" s="102">
        <v>4.25</v>
      </c>
      <c r="T3146" s="103">
        <v>350000</v>
      </c>
      <c r="U3146" s="103">
        <v>199523</v>
      </c>
      <c r="V3146" s="101">
        <f t="shared" si="9787"/>
        <v>150477</v>
      </c>
      <c r="W3146" s="101">
        <f t="shared" si="9788"/>
        <v>199523</v>
      </c>
      <c r="X3146" s="103"/>
      <c r="Y3146" s="104">
        <f t="shared" si="9789"/>
        <v>0</v>
      </c>
      <c r="Z3146" s="105" t="e">
        <f t="shared" si="9790"/>
        <v>#DIV/0!</v>
      </c>
      <c r="AA3146" s="106">
        <f t="shared" si="9791"/>
        <v>437.5</v>
      </c>
      <c r="AB3146" s="107">
        <f t="shared" si="9792"/>
        <v>249.40375</v>
      </c>
      <c r="AC3146" s="106">
        <f t="shared" si="9793"/>
        <v>-188.09625</v>
      </c>
      <c r="AD3146" s="108">
        <f t="shared" si="9794"/>
        <v>1487.5</v>
      </c>
      <c r="AE3146" s="298">
        <f t="shared" si="9795"/>
        <v>847.97275000000002</v>
      </c>
      <c r="AF3146" s="109">
        <f t="shared" si="9796"/>
        <v>-639.52724999999998</v>
      </c>
      <c r="AG3146" s="109">
        <v>0</v>
      </c>
      <c r="AH3146" s="109">
        <f t="shared" si="9797"/>
        <v>598.56899999999996</v>
      </c>
      <c r="AI3146" s="110">
        <f t="shared" si="9798"/>
        <v>0.70588235294117641</v>
      </c>
      <c r="AK3146"/>
    </row>
    <row r="3147" spans="1:37" ht="15.75" hidden="1" thickBot="1" x14ac:dyDescent="0.3">
      <c r="A3147" s="96" t="s">
        <v>4318</v>
      </c>
      <c r="B3147" s="97">
        <v>2016</v>
      </c>
      <c r="C3147" s="97">
        <v>12</v>
      </c>
      <c r="D3147" s="98" t="s">
        <v>2960</v>
      </c>
      <c r="E3147" s="99">
        <v>42723</v>
      </c>
      <c r="F3147" s="99">
        <v>42729</v>
      </c>
      <c r="G3147" s="100">
        <f t="shared" ca="1" si="9785"/>
        <v>0</v>
      </c>
      <c r="H3147" s="96" t="s">
        <v>54</v>
      </c>
      <c r="I3147" s="96" t="s">
        <v>115</v>
      </c>
      <c r="J3147" s="96" t="s">
        <v>4315</v>
      </c>
      <c r="K3147" s="101" t="str">
        <f t="shared" ca="1" si="9786"/>
        <v>Completed</v>
      </c>
      <c r="L3147" s="97" t="s">
        <v>82</v>
      </c>
      <c r="M3147" s="97" t="s">
        <v>58</v>
      </c>
      <c r="N3147" s="97" t="s">
        <v>78</v>
      </c>
      <c r="O3147" s="97" t="s">
        <v>60</v>
      </c>
      <c r="P3147" s="97" t="s">
        <v>79</v>
      </c>
      <c r="Q3147" s="97" t="s">
        <v>79</v>
      </c>
      <c r="R3147" s="102">
        <v>0.5</v>
      </c>
      <c r="S3147" s="102">
        <v>4.25</v>
      </c>
      <c r="T3147" s="103">
        <v>350000</v>
      </c>
      <c r="U3147" s="103">
        <v>350491</v>
      </c>
      <c r="V3147" s="101">
        <f t="shared" si="9787"/>
        <v>0</v>
      </c>
      <c r="W3147" s="101">
        <f t="shared" si="9788"/>
        <v>350000</v>
      </c>
      <c r="X3147" s="103">
        <v>2837</v>
      </c>
      <c r="Y3147" s="104">
        <f t="shared" si="9789"/>
        <v>8.0943590562953111E-3</v>
      </c>
      <c r="Z3147" s="105">
        <f t="shared" si="9790"/>
        <v>0.5250570144518858</v>
      </c>
      <c r="AA3147" s="106">
        <f t="shared" si="9791"/>
        <v>175</v>
      </c>
      <c r="AB3147" s="107">
        <f t="shared" si="9792"/>
        <v>175</v>
      </c>
      <c r="AC3147" s="106">
        <f t="shared" si="9793"/>
        <v>0</v>
      </c>
      <c r="AD3147" s="108">
        <f t="shared" si="9794"/>
        <v>1487.5</v>
      </c>
      <c r="AE3147" s="298">
        <f t="shared" si="9795"/>
        <v>1489.5867499999999</v>
      </c>
      <c r="AF3147" s="109">
        <f t="shared" si="9796"/>
        <v>2.0867499999999382</v>
      </c>
      <c r="AG3147" s="109">
        <v>0</v>
      </c>
      <c r="AH3147" s="109">
        <f t="shared" si="9797"/>
        <v>1314.5867499999999</v>
      </c>
      <c r="AI3147" s="110">
        <f t="shared" si="9798"/>
        <v>0.88251775198725413</v>
      </c>
      <c r="AK3147"/>
    </row>
    <row r="3148" spans="1:37" ht="15.75" hidden="1" thickBot="1" x14ac:dyDescent="0.3">
      <c r="A3148" s="96" t="s">
        <v>4319</v>
      </c>
      <c r="B3148" s="97">
        <v>2016</v>
      </c>
      <c r="C3148" s="97">
        <v>12</v>
      </c>
      <c r="D3148" s="98" t="s">
        <v>2960</v>
      </c>
      <c r="E3148" s="99">
        <v>42723</v>
      </c>
      <c r="F3148" s="99">
        <v>42729</v>
      </c>
      <c r="G3148" s="100">
        <f t="shared" ca="1" si="9785"/>
        <v>0</v>
      </c>
      <c r="H3148" s="96" t="s">
        <v>54</v>
      </c>
      <c r="I3148" s="96" t="s">
        <v>115</v>
      </c>
      <c r="J3148" s="96" t="s">
        <v>4315</v>
      </c>
      <c r="K3148" s="101" t="str">
        <f t="shared" ca="1" si="9786"/>
        <v>Completed</v>
      </c>
      <c r="L3148" s="97" t="s">
        <v>2120</v>
      </c>
      <c r="M3148" s="97" t="s">
        <v>58</v>
      </c>
      <c r="N3148" s="97" t="s">
        <v>78</v>
      </c>
      <c r="O3148" s="97" t="s">
        <v>60</v>
      </c>
      <c r="P3148" s="97" t="s">
        <v>79</v>
      </c>
      <c r="Q3148" s="97" t="s">
        <v>79</v>
      </c>
      <c r="R3148" s="102">
        <v>2</v>
      </c>
      <c r="S3148" s="102">
        <v>4.25</v>
      </c>
      <c r="T3148" s="103">
        <v>400000</v>
      </c>
      <c r="U3148" s="103">
        <v>400310</v>
      </c>
      <c r="V3148" s="101">
        <f t="shared" si="9787"/>
        <v>0</v>
      </c>
      <c r="W3148" s="101">
        <f t="shared" si="9788"/>
        <v>400000</v>
      </c>
      <c r="X3148" s="103">
        <v>2659</v>
      </c>
      <c r="Y3148" s="104">
        <f t="shared" si="9789"/>
        <v>6.6423521770627766E-3</v>
      </c>
      <c r="Z3148" s="105">
        <f t="shared" si="9790"/>
        <v>0.63983358405415569</v>
      </c>
      <c r="AA3148" s="106">
        <f t="shared" si="9791"/>
        <v>800</v>
      </c>
      <c r="AB3148" s="107">
        <f t="shared" si="9792"/>
        <v>800</v>
      </c>
      <c r="AC3148" s="106">
        <f t="shared" si="9793"/>
        <v>0</v>
      </c>
      <c r="AD3148" s="108">
        <f t="shared" si="9794"/>
        <v>1700</v>
      </c>
      <c r="AE3148" s="298">
        <f t="shared" si="9795"/>
        <v>1701.3175000000001</v>
      </c>
      <c r="AF3148" s="109">
        <f t="shared" si="9796"/>
        <v>1.3175000000001091</v>
      </c>
      <c r="AG3148" s="109">
        <v>0</v>
      </c>
      <c r="AH3148" s="109">
        <f t="shared" si="9797"/>
        <v>901.31750000000011</v>
      </c>
      <c r="AI3148" s="110">
        <f t="shared" si="9798"/>
        <v>0.52977618816005834</v>
      </c>
      <c r="AK3148"/>
    </row>
    <row r="3149" spans="1:37" ht="15.75" hidden="1" thickBot="1" x14ac:dyDescent="0.3">
      <c r="A3149" s="156" t="s">
        <v>4320</v>
      </c>
      <c r="B3149" s="157">
        <v>2016</v>
      </c>
      <c r="C3149" s="157">
        <v>12</v>
      </c>
      <c r="D3149" s="342" t="s">
        <v>2960</v>
      </c>
      <c r="E3149" s="159">
        <v>42723</v>
      </c>
      <c r="F3149" s="159">
        <v>42729</v>
      </c>
      <c r="G3149" s="343">
        <f t="shared" ca="1" si="9785"/>
        <v>0</v>
      </c>
      <c r="H3149" s="156" t="s">
        <v>54</v>
      </c>
      <c r="I3149" s="156" t="s">
        <v>115</v>
      </c>
      <c r="J3149" s="156" t="s">
        <v>4315</v>
      </c>
      <c r="K3149" s="344" t="str">
        <f t="shared" ca="1" si="9786"/>
        <v>Completed</v>
      </c>
      <c r="L3149" s="157" t="s">
        <v>57</v>
      </c>
      <c r="M3149" s="157" t="s">
        <v>58</v>
      </c>
      <c r="N3149" s="157" t="s">
        <v>78</v>
      </c>
      <c r="O3149" s="157" t="s">
        <v>60</v>
      </c>
      <c r="P3149" s="157" t="s">
        <v>79</v>
      </c>
      <c r="Q3149" s="157" t="s">
        <v>79</v>
      </c>
      <c r="R3149" s="158">
        <v>2.5</v>
      </c>
      <c r="S3149" s="158">
        <v>4.25</v>
      </c>
      <c r="T3149" s="345">
        <v>300000</v>
      </c>
      <c r="U3149" s="345">
        <v>432244</v>
      </c>
      <c r="V3149" s="344">
        <f t="shared" si="9787"/>
        <v>0</v>
      </c>
      <c r="W3149" s="344">
        <f t="shared" si="9788"/>
        <v>300000</v>
      </c>
      <c r="X3149" s="345">
        <v>3317</v>
      </c>
      <c r="Y3149" s="346">
        <f t="shared" si="9789"/>
        <v>7.6739064047158549E-3</v>
      </c>
      <c r="Z3149" s="347">
        <f t="shared" si="9790"/>
        <v>0.55382484172444979</v>
      </c>
      <c r="AA3149" s="348">
        <f t="shared" si="9791"/>
        <v>750</v>
      </c>
      <c r="AB3149" s="349">
        <f t="shared" si="9792"/>
        <v>750</v>
      </c>
      <c r="AC3149" s="348">
        <f t="shared" si="9793"/>
        <v>0</v>
      </c>
      <c r="AD3149" s="350">
        <f t="shared" si="9794"/>
        <v>1275</v>
      </c>
      <c r="AE3149" s="351">
        <f t="shared" si="9795"/>
        <v>1837.037</v>
      </c>
      <c r="AF3149" s="352">
        <f t="shared" si="9796"/>
        <v>562.03700000000003</v>
      </c>
      <c r="AG3149" s="352">
        <v>0</v>
      </c>
      <c r="AH3149" s="352">
        <f t="shared" si="9797"/>
        <v>1087.037</v>
      </c>
      <c r="AI3149" s="487">
        <f t="shared" si="9798"/>
        <v>0.5917338627365698</v>
      </c>
      <c r="AK3149"/>
    </row>
    <row r="3150" spans="1:37" ht="15.75" hidden="1" thickBot="1" x14ac:dyDescent="0.3">
      <c r="A3150" s="96" t="s">
        <v>4321</v>
      </c>
      <c r="B3150" s="97">
        <v>2016</v>
      </c>
      <c r="C3150" s="97">
        <v>12</v>
      </c>
      <c r="D3150" s="98" t="s">
        <v>2960</v>
      </c>
      <c r="E3150" s="99">
        <v>42725</v>
      </c>
      <c r="F3150" s="99">
        <v>42766</v>
      </c>
      <c r="G3150" s="100">
        <f t="shared" ca="1" si="9207"/>
        <v>20</v>
      </c>
      <c r="H3150" s="96" t="s">
        <v>95</v>
      </c>
      <c r="I3150" s="96" t="s">
        <v>4323</v>
      </c>
      <c r="J3150" s="96" t="s">
        <v>4322</v>
      </c>
      <c r="K3150" s="101" t="str">
        <f t="shared" ca="1" si="9208"/>
        <v>Live</v>
      </c>
      <c r="L3150" s="97" t="s">
        <v>1773</v>
      </c>
      <c r="M3150" s="97" t="s">
        <v>58</v>
      </c>
      <c r="N3150" s="97" t="s">
        <v>59</v>
      </c>
      <c r="O3150" s="97" t="s">
        <v>60</v>
      </c>
      <c r="P3150" s="97" t="s">
        <v>61</v>
      </c>
      <c r="Q3150" s="97" t="s">
        <v>62</v>
      </c>
      <c r="R3150" s="102">
        <v>0.35</v>
      </c>
      <c r="S3150" s="102">
        <v>2</v>
      </c>
      <c r="T3150" s="103">
        <v>500000</v>
      </c>
      <c r="U3150" s="103">
        <v>500312</v>
      </c>
      <c r="V3150" s="101">
        <f t="shared" si="9209"/>
        <v>0</v>
      </c>
      <c r="W3150" s="101">
        <f t="shared" si="9210"/>
        <v>500000</v>
      </c>
      <c r="X3150" s="103">
        <v>785</v>
      </c>
      <c r="Y3150" s="104">
        <f t="shared" si="9211"/>
        <v>1.569020930939094E-3</v>
      </c>
      <c r="Z3150" s="105">
        <f t="shared" si="9212"/>
        <v>1.2738853503184713</v>
      </c>
      <c r="AA3150" s="106">
        <f t="shared" si="9213"/>
        <v>175</v>
      </c>
      <c r="AB3150" s="107">
        <f t="shared" si="9214"/>
        <v>175</v>
      </c>
      <c r="AC3150" s="106">
        <f t="shared" si="9215"/>
        <v>0</v>
      </c>
      <c r="AD3150" s="108">
        <f t="shared" si="9216"/>
        <v>1000</v>
      </c>
      <c r="AE3150" s="298">
        <f t="shared" si="9795"/>
        <v>1000</v>
      </c>
      <c r="AF3150" s="109">
        <f t="shared" si="9217"/>
        <v>0</v>
      </c>
      <c r="AG3150" s="109">
        <v>0</v>
      </c>
      <c r="AH3150" s="109">
        <f t="shared" si="9218"/>
        <v>825</v>
      </c>
      <c r="AI3150" s="110">
        <f t="shared" si="9219"/>
        <v>0.82499999999999996</v>
      </c>
      <c r="AK3150"/>
    </row>
    <row r="3151" spans="1:37" ht="15.75" hidden="1" thickBot="1" x14ac:dyDescent="0.3">
      <c r="A3151" s="328" t="s">
        <v>4546</v>
      </c>
      <c r="B3151" s="324">
        <v>2016</v>
      </c>
      <c r="C3151" s="324">
        <v>12</v>
      </c>
      <c r="D3151" s="325" t="s">
        <v>2960</v>
      </c>
      <c r="E3151" s="326">
        <v>42725</v>
      </c>
      <c r="F3151" s="326">
        <v>42766</v>
      </c>
      <c r="G3151" s="327">
        <f t="shared" ref="G3151:G3152" ca="1" si="9799">IF($N$1&gt;F3151,0,(F3151-$N$1))</f>
        <v>20</v>
      </c>
      <c r="H3151" s="328" t="s">
        <v>95</v>
      </c>
      <c r="I3151" s="328" t="s">
        <v>4323</v>
      </c>
      <c r="J3151" s="328" t="s">
        <v>4322</v>
      </c>
      <c r="K3151" s="329" t="str">
        <f t="shared" ref="K3151:K3152" ca="1" si="9800">IF(F3151=0,$L$3,(IF(G3151=0,$L$1,$L$2)))</f>
        <v>Live</v>
      </c>
      <c r="L3151" s="324" t="s">
        <v>2917</v>
      </c>
      <c r="M3151" s="324" t="s">
        <v>58</v>
      </c>
      <c r="N3151" s="324" t="s">
        <v>59</v>
      </c>
      <c r="O3151" s="324" t="s">
        <v>60</v>
      </c>
      <c r="P3151" s="324" t="s">
        <v>61</v>
      </c>
      <c r="Q3151" s="324" t="s">
        <v>62</v>
      </c>
      <c r="R3151" s="330">
        <v>0.35</v>
      </c>
      <c r="S3151" s="330">
        <v>2</v>
      </c>
      <c r="T3151" s="331">
        <v>500000</v>
      </c>
      <c r="U3151" s="331">
        <v>500312</v>
      </c>
      <c r="V3151" s="329">
        <f t="shared" ref="V3151:V3152" si="9801">IF(U3151&gt;T3151,0,T3151-U3151)</f>
        <v>0</v>
      </c>
      <c r="W3151" s="329">
        <f t="shared" ref="W3151:W3152" si="9802">IF(U3151&gt;T3151,T3151,U3151)</f>
        <v>500000</v>
      </c>
      <c r="X3151" s="331">
        <v>785</v>
      </c>
      <c r="Y3151" s="332">
        <f t="shared" ref="Y3151:Y3152" si="9803">X3151/U3151</f>
        <v>1.569020930939094E-3</v>
      </c>
      <c r="Z3151" s="333">
        <f t="shared" ref="Z3151:Z3152" si="9804">AE3151/X3151</f>
        <v>1.2738853503184713</v>
      </c>
      <c r="AA3151" s="334">
        <f t="shared" ref="AA3151:AA3152" si="9805">IF(O3151="cpv",(T3151*R3151),(T3151/1000*R3151))</f>
        <v>175</v>
      </c>
      <c r="AB3151" s="335">
        <v>99.528378892007112</v>
      </c>
      <c r="AC3151" s="334">
        <f t="shared" ref="AC3151:AC3152" si="9806">AB3151-AA3151</f>
        <v>-75.471621107992888</v>
      </c>
      <c r="AD3151" s="336">
        <f t="shared" ref="AD3151:AD3152" si="9807">IF(O3151="cpv",(T3151*S3151),(T3151/1000*S3151))</f>
        <v>1000</v>
      </c>
      <c r="AE3151" s="337">
        <f t="shared" ref="AE3151:AE3152" si="9808">IF((SUMIF($J$7:$J$1048576,J3151,$U$7:$U$1048576))&gt;(SUMIF($J$7:$J$1048576,J3151,$T$7:$T$1048576)),AD3151,(IF(O3151="cpv",(U3151*S3151),(U3151*S3151/1000))))</f>
        <v>1000</v>
      </c>
      <c r="AF3151" s="338">
        <f t="shared" ref="AF3151:AF3152" si="9809">AE3151-AD3151</f>
        <v>0</v>
      </c>
      <c r="AG3151" s="338">
        <v>0</v>
      </c>
      <c r="AH3151" s="338">
        <f t="shared" ref="AH3151:AH3152" si="9810">AE3151-AB3151-AG3151</f>
        <v>900.47162110799286</v>
      </c>
      <c r="AI3151" s="339">
        <f t="shared" ref="AI3151:AI3152" si="9811">AH3151/AE3151</f>
        <v>0.90047162110799284</v>
      </c>
      <c r="AK3151"/>
    </row>
    <row r="3152" spans="1:37" ht="15.75" hidden="1" thickBot="1" x14ac:dyDescent="0.3">
      <c r="A3152" s="328" t="s">
        <v>4547</v>
      </c>
      <c r="B3152" s="324">
        <v>2016</v>
      </c>
      <c r="C3152" s="324">
        <v>12</v>
      </c>
      <c r="D3152" s="325" t="s">
        <v>2960</v>
      </c>
      <c r="E3152" s="326">
        <v>42725</v>
      </c>
      <c r="F3152" s="326">
        <v>42766</v>
      </c>
      <c r="G3152" s="327">
        <f t="shared" ca="1" si="9799"/>
        <v>20</v>
      </c>
      <c r="H3152" s="328" t="s">
        <v>95</v>
      </c>
      <c r="I3152" s="328" t="s">
        <v>4323</v>
      </c>
      <c r="J3152" s="328" t="s">
        <v>4322</v>
      </c>
      <c r="K3152" s="329" t="str">
        <f t="shared" ca="1" si="9800"/>
        <v>Live</v>
      </c>
      <c r="L3152" s="324" t="s">
        <v>1373</v>
      </c>
      <c r="M3152" s="324" t="s">
        <v>58</v>
      </c>
      <c r="N3152" s="324" t="s">
        <v>59</v>
      </c>
      <c r="O3152" s="324" t="s">
        <v>60</v>
      </c>
      <c r="P3152" s="324" t="s">
        <v>61</v>
      </c>
      <c r="Q3152" s="324" t="s">
        <v>62</v>
      </c>
      <c r="R3152" s="330">
        <v>0.35</v>
      </c>
      <c r="S3152" s="330">
        <v>2</v>
      </c>
      <c r="T3152" s="331"/>
      <c r="U3152" s="331"/>
      <c r="V3152" s="329">
        <f t="shared" si="9801"/>
        <v>0</v>
      </c>
      <c r="W3152" s="329">
        <f t="shared" si="9802"/>
        <v>0</v>
      </c>
      <c r="X3152" s="331"/>
      <c r="Y3152" s="332" t="e">
        <f t="shared" si="9803"/>
        <v>#DIV/0!</v>
      </c>
      <c r="Z3152" s="333" t="e">
        <f t="shared" si="9804"/>
        <v>#DIV/0!</v>
      </c>
      <c r="AA3152" s="334">
        <f t="shared" si="9805"/>
        <v>0</v>
      </c>
      <c r="AB3152" s="335">
        <v>63.703437489999999</v>
      </c>
      <c r="AC3152" s="334">
        <f t="shared" si="9806"/>
        <v>63.703437489999999</v>
      </c>
      <c r="AD3152" s="336">
        <f t="shared" si="9807"/>
        <v>0</v>
      </c>
      <c r="AE3152" s="337">
        <f t="shared" si="9808"/>
        <v>0</v>
      </c>
      <c r="AF3152" s="338">
        <f t="shared" si="9809"/>
        <v>0</v>
      </c>
      <c r="AG3152" s="338">
        <v>0</v>
      </c>
      <c r="AH3152" s="338">
        <f t="shared" si="9810"/>
        <v>-63.703437489999999</v>
      </c>
      <c r="AI3152" s="339" t="e">
        <f t="shared" si="9811"/>
        <v>#DIV/0!</v>
      </c>
      <c r="AK3152"/>
    </row>
    <row r="3153" spans="1:37" ht="15.75" hidden="1" thickBot="1" x14ac:dyDescent="0.3">
      <c r="A3153" s="328" t="s">
        <v>4324</v>
      </c>
      <c r="B3153" s="324">
        <v>2016</v>
      </c>
      <c r="C3153" s="324">
        <v>12</v>
      </c>
      <c r="D3153" s="325" t="s">
        <v>2960</v>
      </c>
      <c r="E3153" s="326">
        <v>42725</v>
      </c>
      <c r="F3153" s="326">
        <v>42766</v>
      </c>
      <c r="G3153" s="327">
        <f t="shared" ref="G3153" ca="1" si="9812">IF($N$1&gt;F3153,0,(F3153-$N$1))</f>
        <v>20</v>
      </c>
      <c r="H3153" s="328" t="s">
        <v>95</v>
      </c>
      <c r="I3153" s="328" t="s">
        <v>4323</v>
      </c>
      <c r="J3153" s="328" t="s">
        <v>4322</v>
      </c>
      <c r="K3153" s="329" t="str">
        <f t="shared" ref="K3153" ca="1" si="9813">IF(F3153=0,$L$3,(IF(G3153=0,$L$1,$L$2)))</f>
        <v>Live</v>
      </c>
      <c r="L3153" s="324" t="s">
        <v>64</v>
      </c>
      <c r="M3153" s="324" t="s">
        <v>58</v>
      </c>
      <c r="N3153" s="324" t="s">
        <v>59</v>
      </c>
      <c r="O3153" s="324" t="s">
        <v>60</v>
      </c>
      <c r="P3153" s="324" t="s">
        <v>61</v>
      </c>
      <c r="Q3153" s="324" t="s">
        <v>62</v>
      </c>
      <c r="R3153" s="330">
        <v>0.2</v>
      </c>
      <c r="S3153" s="330">
        <v>2</v>
      </c>
      <c r="T3153" s="331"/>
      <c r="U3153" s="331"/>
      <c r="V3153" s="329">
        <f t="shared" ref="V3153" si="9814">IF(U3153&gt;T3153,0,T3153-U3153)</f>
        <v>0</v>
      </c>
      <c r="W3153" s="329">
        <f t="shared" ref="W3153" si="9815">IF(U3153&gt;T3153,T3153,U3153)</f>
        <v>0</v>
      </c>
      <c r="X3153" s="331"/>
      <c r="Y3153" s="332" t="e">
        <f t="shared" ref="Y3153" si="9816">X3153/U3153</f>
        <v>#DIV/0!</v>
      </c>
      <c r="Z3153" s="333" t="e">
        <f t="shared" ref="Z3153" si="9817">AE3153/X3153</f>
        <v>#DIV/0!</v>
      </c>
      <c r="AA3153" s="334">
        <f t="shared" ref="AA3153" si="9818">IF(O3153="cpv",(T3153*R3153),(T3153/1000*R3153))</f>
        <v>0</v>
      </c>
      <c r="AB3153" s="335">
        <v>63.70343749496584</v>
      </c>
      <c r="AC3153" s="334">
        <f t="shared" ref="AC3153" si="9819">AB3153-AA3153</f>
        <v>63.70343749496584</v>
      </c>
      <c r="AD3153" s="336">
        <f t="shared" ref="AD3153" si="9820">IF(O3153="cpv",(T3153*S3153),(T3153/1000*S3153))</f>
        <v>0</v>
      </c>
      <c r="AE3153" s="337">
        <f>IF((SUMIF($J$7:$J$1048576,J3153,$U$7:$U$1048576))&gt;(SUMIF($J$7:$J$1048576,J3153,$T$7:$T$1048576)),AD3153,(IF(O3153="cpv",(U3153*S3153),(U3153*S3153/1000))))</f>
        <v>0</v>
      </c>
      <c r="AF3153" s="338">
        <f t="shared" ref="AF3153" si="9821">AE3153-AD3153</f>
        <v>0</v>
      </c>
      <c r="AG3153" s="338">
        <v>0</v>
      </c>
      <c r="AH3153" s="338">
        <f t="shared" ref="AH3153" si="9822">AE3153-AB3153-AG3153</f>
        <v>-63.70343749496584</v>
      </c>
      <c r="AI3153" s="339" t="e">
        <f t="shared" ref="AI3153" si="9823">AH3153/AE3153</f>
        <v>#DIV/0!</v>
      </c>
      <c r="AK3153"/>
    </row>
    <row r="3154" spans="1:37" ht="15.75" hidden="1" thickBot="1" x14ac:dyDescent="0.3">
      <c r="A3154" s="115" t="s">
        <v>4325</v>
      </c>
      <c r="B3154" s="111">
        <v>2016</v>
      </c>
      <c r="C3154" s="111">
        <v>12</v>
      </c>
      <c r="D3154" s="112" t="s">
        <v>2960</v>
      </c>
      <c r="E3154" s="113">
        <v>42726</v>
      </c>
      <c r="F3154" s="113">
        <v>42739</v>
      </c>
      <c r="G3154" s="114">
        <f t="shared" ca="1" si="9207"/>
        <v>0</v>
      </c>
      <c r="H3154" s="115" t="s">
        <v>54</v>
      </c>
      <c r="I3154" s="115" t="s">
        <v>284</v>
      </c>
      <c r="J3154" s="115" t="s">
        <v>4326</v>
      </c>
      <c r="K3154" s="116" t="str">
        <f t="shared" ca="1" si="9208"/>
        <v>Completed</v>
      </c>
      <c r="L3154" s="111" t="s">
        <v>82</v>
      </c>
      <c r="M3154" s="111" t="s">
        <v>58</v>
      </c>
      <c r="N3154" s="111" t="s">
        <v>78</v>
      </c>
      <c r="O3154" s="111" t="s">
        <v>60</v>
      </c>
      <c r="P3154" s="111" t="s">
        <v>79</v>
      </c>
      <c r="Q3154" s="111" t="s">
        <v>79</v>
      </c>
      <c r="R3154" s="117">
        <v>0.5</v>
      </c>
      <c r="S3154" s="117">
        <v>4.25</v>
      </c>
      <c r="T3154" s="118">
        <v>250000</v>
      </c>
      <c r="U3154" s="118">
        <v>180999</v>
      </c>
      <c r="V3154" s="116">
        <f t="shared" si="9209"/>
        <v>69001</v>
      </c>
      <c r="W3154" s="116">
        <f t="shared" si="9210"/>
        <v>180999</v>
      </c>
      <c r="X3154" s="118">
        <v>1784</v>
      </c>
      <c r="Y3154" s="119">
        <f t="shared" si="9211"/>
        <v>9.8564080464532949E-3</v>
      </c>
      <c r="Z3154" s="120">
        <f t="shared" si="9212"/>
        <v>0.54340975336322872</v>
      </c>
      <c r="AA3154" s="121">
        <f t="shared" si="9213"/>
        <v>125</v>
      </c>
      <c r="AB3154" s="122">
        <f t="shared" si="9214"/>
        <v>90.499499999999998</v>
      </c>
      <c r="AC3154" s="121">
        <f t="shared" si="9215"/>
        <v>-34.500500000000002</v>
      </c>
      <c r="AD3154" s="123">
        <f t="shared" si="9216"/>
        <v>1062.5</v>
      </c>
      <c r="AE3154" s="293">
        <v>969.4430000000001</v>
      </c>
      <c r="AF3154" s="124">
        <f t="shared" si="9217"/>
        <v>-93.056999999999903</v>
      </c>
      <c r="AG3154" s="124">
        <v>0</v>
      </c>
      <c r="AH3154" s="124">
        <f t="shared" si="9218"/>
        <v>878.94350000000009</v>
      </c>
      <c r="AI3154" s="125">
        <f t="shared" si="9219"/>
        <v>0.90664794113733349</v>
      </c>
      <c r="AK3154"/>
    </row>
    <row r="3155" spans="1:37" ht="15.75" hidden="1" thickBot="1" x14ac:dyDescent="0.3">
      <c r="A3155" s="96" t="s">
        <v>4327</v>
      </c>
      <c r="B3155" s="97">
        <v>2016</v>
      </c>
      <c r="C3155" s="97">
        <v>12</v>
      </c>
      <c r="D3155" s="98" t="s">
        <v>2960</v>
      </c>
      <c r="E3155" s="99">
        <v>42726</v>
      </c>
      <c r="F3155" s="99">
        <v>42739</v>
      </c>
      <c r="G3155" s="100">
        <f t="shared" ref="G3155:G3159" ca="1" si="9824">IF($N$1&gt;F3155,0,(F3155-$N$1))</f>
        <v>0</v>
      </c>
      <c r="H3155" s="96" t="s">
        <v>54</v>
      </c>
      <c r="I3155" s="96" t="s">
        <v>284</v>
      </c>
      <c r="J3155" s="96" t="s">
        <v>4326</v>
      </c>
      <c r="K3155" s="101" t="str">
        <f t="shared" ref="K3155:K3159" ca="1" si="9825">IF(F3155=0,$L$3,(IF(G3155=0,$L$1,$L$2)))</f>
        <v>Completed</v>
      </c>
      <c r="L3155" s="97" t="s">
        <v>77</v>
      </c>
      <c r="M3155" s="97" t="s">
        <v>58</v>
      </c>
      <c r="N3155" s="97" t="s">
        <v>78</v>
      </c>
      <c r="O3155" s="97" t="s">
        <v>60</v>
      </c>
      <c r="P3155" s="97" t="s">
        <v>79</v>
      </c>
      <c r="Q3155" s="97" t="s">
        <v>79</v>
      </c>
      <c r="R3155" s="102">
        <v>1.25</v>
      </c>
      <c r="S3155" s="102">
        <v>4.25</v>
      </c>
      <c r="T3155" s="103">
        <v>200000</v>
      </c>
      <c r="U3155" s="103">
        <v>200149</v>
      </c>
      <c r="V3155" s="101">
        <f t="shared" ref="V3155:V3159" si="9826">IF(U3155&gt;T3155,0,T3155-U3155)</f>
        <v>0</v>
      </c>
      <c r="W3155" s="101">
        <f t="shared" ref="W3155:W3159" si="9827">IF(U3155&gt;T3155,T3155,U3155)</f>
        <v>200000</v>
      </c>
      <c r="X3155" s="103"/>
      <c r="Y3155" s="104">
        <f t="shared" ref="Y3155:Y3159" si="9828">X3155/U3155</f>
        <v>0</v>
      </c>
      <c r="Z3155" s="105" t="e">
        <f t="shared" ref="Z3155:Z3159" si="9829">AE3155/X3155</f>
        <v>#DIV/0!</v>
      </c>
      <c r="AA3155" s="106">
        <f t="shared" ref="AA3155:AA3159" si="9830">IF(O3155="cpv",(T3155*R3155),(T3155/1000*R3155))</f>
        <v>250</v>
      </c>
      <c r="AB3155" s="107">
        <f t="shared" ref="AB3155:AB3159" si="9831">IF(O3155="cpv",(IF(V3155&gt;0,U3155*R3155,AA3155)),(IF(V3155&gt;0,U3155/1000*R3155,AA3155)))</f>
        <v>250</v>
      </c>
      <c r="AC3155" s="106">
        <f t="shared" ref="AC3155:AC3159" si="9832">AB3155-AA3155</f>
        <v>0</v>
      </c>
      <c r="AD3155" s="108">
        <f t="shared" ref="AD3155:AD3159" si="9833">IF(O3155="cpv",(T3155*S3155),(T3155/1000*S3155))</f>
        <v>850</v>
      </c>
      <c r="AE3155" s="298">
        <f>IF((SUMIF($J$7:$J$1048576,J3155,$U$7:$U$1048576))&gt;(SUMIF($J$7:$J$1048576,J3155,$T$7:$T$1048576)),AD3155,(IF(O3155="cpv",(U3155*S3155),(U3155*S3155/1000))))</f>
        <v>850.63324999999998</v>
      </c>
      <c r="AF3155" s="109">
        <f t="shared" ref="AF3155:AF3159" si="9834">AE3155-AD3155</f>
        <v>0.63324999999997544</v>
      </c>
      <c r="AG3155" s="109">
        <v>0</v>
      </c>
      <c r="AH3155" s="109">
        <f t="shared" ref="AH3155:AH3159" si="9835">AE3155-AB3155-AG3155</f>
        <v>600.63324999999998</v>
      </c>
      <c r="AI3155" s="110">
        <f t="shared" ref="AI3155:AI3159" si="9836">AH3155/AE3155</f>
        <v>0.70610130746711341</v>
      </c>
      <c r="AK3155"/>
    </row>
    <row r="3156" spans="1:37" ht="15.75" hidden="1" thickBot="1" x14ac:dyDescent="0.3">
      <c r="A3156" s="328" t="s">
        <v>4514</v>
      </c>
      <c r="B3156" s="324">
        <v>2016</v>
      </c>
      <c r="C3156" s="324">
        <v>12</v>
      </c>
      <c r="D3156" s="325" t="s">
        <v>2960</v>
      </c>
      <c r="E3156" s="326">
        <v>42726</v>
      </c>
      <c r="F3156" s="326">
        <v>42739</v>
      </c>
      <c r="G3156" s="327">
        <f t="shared" ref="G3156:G3158" ca="1" si="9837">IF($N$1&gt;F3156,0,(F3156-$N$1))</f>
        <v>0</v>
      </c>
      <c r="H3156" s="328" t="s">
        <v>54</v>
      </c>
      <c r="I3156" s="328" t="s">
        <v>284</v>
      </c>
      <c r="J3156" s="328" t="s">
        <v>4326</v>
      </c>
      <c r="K3156" s="329" t="str">
        <f t="shared" ref="K3156:K3158" ca="1" si="9838">IF(F3156=0,$L$3,(IF(G3156=0,$L$1,$L$2)))</f>
        <v>Completed</v>
      </c>
      <c r="L3156" s="324" t="s">
        <v>2914</v>
      </c>
      <c r="M3156" s="324" t="s">
        <v>58</v>
      </c>
      <c r="N3156" s="324" t="s">
        <v>78</v>
      </c>
      <c r="O3156" s="324" t="s">
        <v>60</v>
      </c>
      <c r="P3156" s="324" t="s">
        <v>79</v>
      </c>
      <c r="Q3156" s="324" t="s">
        <v>79</v>
      </c>
      <c r="R3156" s="330"/>
      <c r="S3156" s="330"/>
      <c r="T3156" s="331"/>
      <c r="U3156" s="331"/>
      <c r="V3156" s="329">
        <f t="shared" ref="V3156:V3158" si="9839">IF(U3156&gt;T3156,0,T3156-U3156)</f>
        <v>0</v>
      </c>
      <c r="W3156" s="329">
        <f t="shared" ref="W3156:W3158" si="9840">IF(U3156&gt;T3156,T3156,U3156)</f>
        <v>0</v>
      </c>
      <c r="X3156" s="331"/>
      <c r="Y3156" s="332" t="e">
        <f t="shared" ref="Y3156:Y3158" si="9841">X3156/U3156</f>
        <v>#DIV/0!</v>
      </c>
      <c r="Z3156" s="333" t="e">
        <f t="shared" ref="Z3156:Z3158" si="9842">AE3156/X3156</f>
        <v>#DIV/0!</v>
      </c>
      <c r="AA3156" s="334">
        <f t="shared" ref="AA3156:AA3158" si="9843">IF(O3156="cpv",(T3156*R3156),(T3156/1000*R3156))</f>
        <v>0</v>
      </c>
      <c r="AB3156" s="335">
        <v>300</v>
      </c>
      <c r="AC3156" s="334">
        <f t="shared" ref="AC3156:AC3158" si="9844">AB3156-AA3156</f>
        <v>300</v>
      </c>
      <c r="AD3156" s="336">
        <f t="shared" ref="AD3156:AD3158" si="9845">IF(O3156="cpv",(T3156*S3156),(T3156/1000*S3156))</f>
        <v>0</v>
      </c>
      <c r="AE3156" s="337">
        <f>IF((SUMIF($J$7:$J$1048576,J3156,$U$7:$U$1048576))&gt;(SUMIF($J$7:$J$1048576,J3156,$T$7:$T$1048576)),AD3156,(IF(O3156="cpv",(U3156*S3156),(U3156*S3156/1000))))</f>
        <v>0</v>
      </c>
      <c r="AF3156" s="338">
        <f t="shared" ref="AF3156:AF3158" si="9846">AE3156-AD3156</f>
        <v>0</v>
      </c>
      <c r="AG3156" s="338">
        <v>0</v>
      </c>
      <c r="AH3156" s="338">
        <f t="shared" ref="AH3156:AH3158" si="9847">AE3156-AB3156-AG3156</f>
        <v>-300</v>
      </c>
      <c r="AI3156" s="339" t="e">
        <f t="shared" ref="AI3156:AI3158" si="9848">AH3156/AE3156</f>
        <v>#DIV/0!</v>
      </c>
      <c r="AK3156"/>
    </row>
    <row r="3157" spans="1:37" ht="15.75" hidden="1" thickBot="1" x14ac:dyDescent="0.3">
      <c r="A3157" s="328" t="s">
        <v>4515</v>
      </c>
      <c r="B3157" s="324">
        <v>2016</v>
      </c>
      <c r="C3157" s="324">
        <v>12</v>
      </c>
      <c r="D3157" s="325" t="s">
        <v>2960</v>
      </c>
      <c r="E3157" s="326">
        <v>42726</v>
      </c>
      <c r="F3157" s="326">
        <v>42739</v>
      </c>
      <c r="G3157" s="327">
        <f t="shared" ca="1" si="9837"/>
        <v>0</v>
      </c>
      <c r="H3157" s="328" t="s">
        <v>54</v>
      </c>
      <c r="I3157" s="328" t="s">
        <v>284</v>
      </c>
      <c r="J3157" s="328" t="s">
        <v>4326</v>
      </c>
      <c r="K3157" s="329" t="str">
        <f t="shared" ca="1" si="9838"/>
        <v>Completed</v>
      </c>
      <c r="L3157" s="324" t="s">
        <v>2917</v>
      </c>
      <c r="M3157" s="324" t="s">
        <v>58</v>
      </c>
      <c r="N3157" s="324" t="s">
        <v>78</v>
      </c>
      <c r="O3157" s="324" t="s">
        <v>60</v>
      </c>
      <c r="P3157" s="324" t="s">
        <v>79</v>
      </c>
      <c r="Q3157" s="324" t="s">
        <v>79</v>
      </c>
      <c r="R3157" s="330"/>
      <c r="S3157" s="330"/>
      <c r="T3157" s="331"/>
      <c r="U3157" s="331"/>
      <c r="V3157" s="329">
        <f t="shared" si="9839"/>
        <v>0</v>
      </c>
      <c r="W3157" s="329">
        <f t="shared" si="9840"/>
        <v>0</v>
      </c>
      <c r="X3157" s="331"/>
      <c r="Y3157" s="332" t="e">
        <f t="shared" si="9841"/>
        <v>#DIV/0!</v>
      </c>
      <c r="Z3157" s="333" t="e">
        <f t="shared" si="9842"/>
        <v>#DIV/0!</v>
      </c>
      <c r="AA3157" s="334">
        <f t="shared" si="9843"/>
        <v>0</v>
      </c>
      <c r="AB3157" s="335">
        <v>50</v>
      </c>
      <c r="AC3157" s="334">
        <f t="shared" si="9844"/>
        <v>50</v>
      </c>
      <c r="AD3157" s="336">
        <f t="shared" si="9845"/>
        <v>0</v>
      </c>
      <c r="AE3157" s="337">
        <f>IF((SUMIF($J$7:$J$1048576,J3157,$U$7:$U$1048576))&gt;(SUMIF($J$7:$J$1048576,J3157,$T$7:$T$1048576)),AD3157,(IF(O3157="cpv",(U3157*S3157),(U3157*S3157/1000))))</f>
        <v>0</v>
      </c>
      <c r="AF3157" s="338">
        <f t="shared" si="9846"/>
        <v>0</v>
      </c>
      <c r="AG3157" s="338">
        <v>0</v>
      </c>
      <c r="AH3157" s="338">
        <f t="shared" si="9847"/>
        <v>-50</v>
      </c>
      <c r="AI3157" s="339" t="e">
        <f t="shared" si="9848"/>
        <v>#DIV/0!</v>
      </c>
      <c r="AK3157"/>
    </row>
    <row r="3158" spans="1:37" ht="15.75" hidden="1" thickBot="1" x14ac:dyDescent="0.3">
      <c r="A3158" s="328" t="s">
        <v>4516</v>
      </c>
      <c r="B3158" s="324">
        <v>2016</v>
      </c>
      <c r="C3158" s="324">
        <v>12</v>
      </c>
      <c r="D3158" s="325" t="s">
        <v>2960</v>
      </c>
      <c r="E3158" s="326">
        <v>42726</v>
      </c>
      <c r="F3158" s="326">
        <v>42739</v>
      </c>
      <c r="G3158" s="327">
        <f t="shared" ca="1" si="9837"/>
        <v>0</v>
      </c>
      <c r="H3158" s="328" t="s">
        <v>54</v>
      </c>
      <c r="I3158" s="328" t="s">
        <v>284</v>
      </c>
      <c r="J3158" s="328" t="s">
        <v>4326</v>
      </c>
      <c r="K3158" s="329" t="str">
        <f t="shared" ca="1" si="9838"/>
        <v>Completed</v>
      </c>
      <c r="L3158" s="324" t="s">
        <v>2943</v>
      </c>
      <c r="M3158" s="324" t="s">
        <v>58</v>
      </c>
      <c r="N3158" s="324" t="s">
        <v>78</v>
      </c>
      <c r="O3158" s="324" t="s">
        <v>60</v>
      </c>
      <c r="P3158" s="324" t="s">
        <v>79</v>
      </c>
      <c r="Q3158" s="324" t="s">
        <v>79</v>
      </c>
      <c r="R3158" s="330"/>
      <c r="S3158" s="330"/>
      <c r="T3158" s="331"/>
      <c r="U3158" s="331"/>
      <c r="V3158" s="329">
        <f t="shared" si="9839"/>
        <v>0</v>
      </c>
      <c r="W3158" s="329">
        <f t="shared" si="9840"/>
        <v>0</v>
      </c>
      <c r="X3158" s="331"/>
      <c r="Y3158" s="332" t="e">
        <f t="shared" si="9841"/>
        <v>#DIV/0!</v>
      </c>
      <c r="Z3158" s="333" t="e">
        <f t="shared" si="9842"/>
        <v>#DIV/0!</v>
      </c>
      <c r="AA3158" s="334">
        <f t="shared" si="9843"/>
        <v>0</v>
      </c>
      <c r="AB3158" s="335">
        <v>50</v>
      </c>
      <c r="AC3158" s="334">
        <f t="shared" si="9844"/>
        <v>50</v>
      </c>
      <c r="AD3158" s="336">
        <f t="shared" si="9845"/>
        <v>0</v>
      </c>
      <c r="AE3158" s="337">
        <f>IF((SUMIF($J$7:$J$1048576,J3158,$U$7:$U$1048576))&gt;(SUMIF($J$7:$J$1048576,J3158,$T$7:$T$1048576)),AD3158,(IF(O3158="cpv",(U3158*S3158),(U3158*S3158/1000))))</f>
        <v>0</v>
      </c>
      <c r="AF3158" s="338">
        <f t="shared" si="9846"/>
        <v>0</v>
      </c>
      <c r="AG3158" s="338">
        <v>0</v>
      </c>
      <c r="AH3158" s="338">
        <f t="shared" si="9847"/>
        <v>-50</v>
      </c>
      <c r="AI3158" s="339" t="e">
        <f t="shared" si="9848"/>
        <v>#DIV/0!</v>
      </c>
      <c r="AK3158"/>
    </row>
    <row r="3159" spans="1:37" ht="15.75" hidden="1" thickBot="1" x14ac:dyDescent="0.3">
      <c r="A3159" s="156" t="s">
        <v>4328</v>
      </c>
      <c r="B3159" s="157">
        <v>2016</v>
      </c>
      <c r="C3159" s="157">
        <v>12</v>
      </c>
      <c r="D3159" s="342" t="s">
        <v>2960</v>
      </c>
      <c r="E3159" s="159">
        <v>42726</v>
      </c>
      <c r="F3159" s="159">
        <v>42739</v>
      </c>
      <c r="G3159" s="343">
        <f t="shared" ca="1" si="9824"/>
        <v>0</v>
      </c>
      <c r="H3159" s="156" t="s">
        <v>54</v>
      </c>
      <c r="I3159" s="156" t="s">
        <v>284</v>
      </c>
      <c r="J3159" s="156" t="s">
        <v>4326</v>
      </c>
      <c r="K3159" s="344" t="str">
        <f t="shared" ca="1" si="9825"/>
        <v>Completed</v>
      </c>
      <c r="L3159" s="157" t="s">
        <v>64</v>
      </c>
      <c r="M3159" s="157" t="s">
        <v>58</v>
      </c>
      <c r="N3159" s="157" t="s">
        <v>78</v>
      </c>
      <c r="O3159" s="157" t="s">
        <v>60</v>
      </c>
      <c r="P3159" s="157" t="s">
        <v>79</v>
      </c>
      <c r="Q3159" s="157" t="s">
        <v>79</v>
      </c>
      <c r="R3159" s="158">
        <v>2.5</v>
      </c>
      <c r="S3159" s="158">
        <v>4.25</v>
      </c>
      <c r="T3159" s="345">
        <v>100000</v>
      </c>
      <c r="U3159" s="345">
        <v>42335</v>
      </c>
      <c r="V3159" s="344">
        <f t="shared" si="9826"/>
        <v>57665</v>
      </c>
      <c r="W3159" s="344">
        <f t="shared" si="9827"/>
        <v>42335</v>
      </c>
      <c r="X3159" s="345">
        <v>235</v>
      </c>
      <c r="Y3159" s="346">
        <f t="shared" si="9828"/>
        <v>5.5509625605291131E-3</v>
      </c>
      <c r="Z3159" s="347">
        <f t="shared" si="9829"/>
        <v>0.7656329787234043</v>
      </c>
      <c r="AA3159" s="348">
        <f t="shared" si="9830"/>
        <v>250</v>
      </c>
      <c r="AB3159" s="349">
        <f t="shared" si="9831"/>
        <v>105.83750000000001</v>
      </c>
      <c r="AC3159" s="348">
        <f t="shared" si="9832"/>
        <v>-144.16249999999999</v>
      </c>
      <c r="AD3159" s="350">
        <f t="shared" si="9833"/>
        <v>425</v>
      </c>
      <c r="AE3159" s="351">
        <f>IF((SUMIF($J$7:$J$1048576,J3159,$U$7:$U$1048576))&gt;(SUMIF($J$7:$J$1048576,J3159,$T$7:$T$1048576)),AD3159,(IF(O3159="cpv",(U3159*S3159),(U3159*S3159/1000))))</f>
        <v>179.92375000000001</v>
      </c>
      <c r="AF3159" s="352">
        <f t="shared" si="9834"/>
        <v>-245.07624999999999</v>
      </c>
      <c r="AG3159" s="352">
        <v>0</v>
      </c>
      <c r="AH3159" s="352">
        <f t="shared" si="9835"/>
        <v>74.086250000000007</v>
      </c>
      <c r="AI3159" s="487">
        <f t="shared" si="9836"/>
        <v>0.41176470588235298</v>
      </c>
      <c r="AK3159"/>
    </row>
    <row r="3160" spans="1:37" ht="15.75" hidden="1" thickBot="1" x14ac:dyDescent="0.3">
      <c r="A3160" s="96" t="s">
        <v>4329</v>
      </c>
      <c r="B3160" s="97">
        <v>2016</v>
      </c>
      <c r="C3160" s="97">
        <v>12</v>
      </c>
      <c r="D3160" s="98" t="s">
        <v>2960</v>
      </c>
      <c r="E3160" s="99">
        <v>42726</v>
      </c>
      <c r="F3160" s="99">
        <v>42729</v>
      </c>
      <c r="G3160" s="100">
        <f t="shared" ca="1" si="9207"/>
        <v>0</v>
      </c>
      <c r="H3160" s="96" t="s">
        <v>74</v>
      </c>
      <c r="I3160" s="96" t="s">
        <v>619</v>
      </c>
      <c r="J3160" s="96" t="s">
        <v>4330</v>
      </c>
      <c r="K3160" s="101" t="str">
        <f t="shared" ca="1" si="9208"/>
        <v>Completed</v>
      </c>
      <c r="L3160" s="97" t="s">
        <v>82</v>
      </c>
      <c r="M3160" s="97" t="s">
        <v>58</v>
      </c>
      <c r="N3160" s="97" t="s">
        <v>78</v>
      </c>
      <c r="O3160" s="97" t="s">
        <v>60</v>
      </c>
      <c r="P3160" s="97" t="s">
        <v>79</v>
      </c>
      <c r="Q3160" s="97" t="s">
        <v>79</v>
      </c>
      <c r="R3160" s="102">
        <v>0.5</v>
      </c>
      <c r="S3160" s="102">
        <v>4.5</v>
      </c>
      <c r="T3160" s="103">
        <v>750000</v>
      </c>
      <c r="U3160" s="103">
        <v>750598</v>
      </c>
      <c r="V3160" s="101">
        <f t="shared" si="9209"/>
        <v>0</v>
      </c>
      <c r="W3160" s="101">
        <f t="shared" si="9210"/>
        <v>750000</v>
      </c>
      <c r="X3160" s="103">
        <v>8565</v>
      </c>
      <c r="Y3160" s="104">
        <f t="shared" si="9211"/>
        <v>1.1410901707705057E-2</v>
      </c>
      <c r="Z3160" s="105">
        <f t="shared" si="9212"/>
        <v>0.15121762988908349</v>
      </c>
      <c r="AA3160" s="106">
        <f t="shared" si="9213"/>
        <v>375</v>
      </c>
      <c r="AB3160" s="107">
        <f t="shared" si="9214"/>
        <v>375</v>
      </c>
      <c r="AC3160" s="106">
        <f t="shared" si="9215"/>
        <v>0</v>
      </c>
      <c r="AD3160" s="108">
        <f t="shared" si="9216"/>
        <v>3375</v>
      </c>
      <c r="AE3160" s="298">
        <v>1295.1790000000001</v>
      </c>
      <c r="AF3160" s="109">
        <f t="shared" si="9217"/>
        <v>-2079.8209999999999</v>
      </c>
      <c r="AG3160" s="109">
        <v>0</v>
      </c>
      <c r="AH3160" s="109">
        <f t="shared" si="9218"/>
        <v>920.17900000000009</v>
      </c>
      <c r="AI3160" s="110">
        <f t="shared" si="9219"/>
        <v>0.71046473112982844</v>
      </c>
      <c r="AK3160"/>
    </row>
    <row r="3161" spans="1:37" ht="15.75" hidden="1" thickBot="1" x14ac:dyDescent="0.3">
      <c r="A3161" s="96" t="s">
        <v>4331</v>
      </c>
      <c r="B3161" s="97">
        <v>2016</v>
      </c>
      <c r="C3161" s="97">
        <v>12</v>
      </c>
      <c r="D3161" s="98" t="s">
        <v>2960</v>
      </c>
      <c r="E3161" s="99">
        <v>42726</v>
      </c>
      <c r="F3161" s="99">
        <v>42729</v>
      </c>
      <c r="G3161" s="100">
        <f t="shared" ref="G3161:G3164" ca="1" si="9849">IF($N$1&gt;F3161,0,(F3161-$N$1))</f>
        <v>0</v>
      </c>
      <c r="H3161" s="96" t="s">
        <v>74</v>
      </c>
      <c r="I3161" s="96" t="s">
        <v>619</v>
      </c>
      <c r="J3161" s="96" t="s">
        <v>4330</v>
      </c>
      <c r="K3161" s="101" t="str">
        <f t="shared" ref="K3161:K3164" ca="1" si="9850">IF(F3161=0,$L$3,(IF(G3161=0,$L$1,$L$2)))</f>
        <v>Completed</v>
      </c>
      <c r="L3161" s="97" t="s">
        <v>64</v>
      </c>
      <c r="M3161" s="97" t="s">
        <v>58</v>
      </c>
      <c r="N3161" s="97" t="s">
        <v>78</v>
      </c>
      <c r="O3161" s="97" t="s">
        <v>60</v>
      </c>
      <c r="P3161" s="97" t="s">
        <v>79</v>
      </c>
      <c r="Q3161" s="97" t="s">
        <v>79</v>
      </c>
      <c r="R3161" s="102">
        <v>2.5</v>
      </c>
      <c r="S3161" s="102">
        <v>4.5</v>
      </c>
      <c r="T3161" s="103">
        <v>300000</v>
      </c>
      <c r="U3161" s="103">
        <v>84571</v>
      </c>
      <c r="V3161" s="101">
        <f t="shared" ref="V3161:V3164" si="9851">IF(U3161&gt;T3161,0,T3161-U3161)</f>
        <v>215429</v>
      </c>
      <c r="W3161" s="101">
        <f t="shared" ref="W3161:W3164" si="9852">IF(U3161&gt;T3161,T3161,U3161)</f>
        <v>84571</v>
      </c>
      <c r="X3161" s="103">
        <v>529</v>
      </c>
      <c r="Y3161" s="104">
        <f t="shared" ref="Y3161:Y3164" si="9853">X3161/U3161</f>
        <v>6.2550992657057387E-3</v>
      </c>
      <c r="Z3161" s="105">
        <f t="shared" ref="Z3161:Z3164" si="9854">AE3161/X3161</f>
        <v>0.71941304347826085</v>
      </c>
      <c r="AA3161" s="106">
        <f t="shared" ref="AA3161:AA3164" si="9855">IF(O3161="cpv",(T3161*R3161),(T3161/1000*R3161))</f>
        <v>750</v>
      </c>
      <c r="AB3161" s="107">
        <f t="shared" ref="AB3161:AB3164" si="9856">IF(O3161="cpv",(IF(V3161&gt;0,U3161*R3161,AA3161)),(IF(V3161&gt;0,U3161/1000*R3161,AA3161)))</f>
        <v>211.42750000000001</v>
      </c>
      <c r="AC3161" s="106">
        <f t="shared" ref="AC3161:AC3164" si="9857">AB3161-AA3161</f>
        <v>-538.57249999999999</v>
      </c>
      <c r="AD3161" s="108">
        <f t="shared" ref="AD3161:AD3164" si="9858">IF(O3161="cpv",(T3161*S3161),(T3161/1000*S3161))</f>
        <v>1350</v>
      </c>
      <c r="AE3161" s="298">
        <f>IF((SUMIF($J$7:$J$1048576,J3161,$U$7:$U$1048576))&gt;(SUMIF($J$7:$J$1048576,J3161,$T$7:$T$1048576)),AD3161,(IF(O3161="cpv",(U3161*S3161),(U3161*S3161/1000))))</f>
        <v>380.56950000000001</v>
      </c>
      <c r="AF3161" s="109">
        <f t="shared" ref="AF3161:AF3164" si="9859">AE3161-AD3161</f>
        <v>-969.43049999999994</v>
      </c>
      <c r="AG3161" s="109">
        <v>0</v>
      </c>
      <c r="AH3161" s="109">
        <f t="shared" ref="AH3161:AH3164" si="9860">AE3161-AB3161-AG3161</f>
        <v>169.142</v>
      </c>
      <c r="AI3161" s="110">
        <f t="shared" ref="AI3161:AI3164" si="9861">AH3161/AE3161</f>
        <v>0.44444444444444442</v>
      </c>
      <c r="AK3161"/>
    </row>
    <row r="3162" spans="1:37" ht="15.75" hidden="1" thickBot="1" x14ac:dyDescent="0.3">
      <c r="A3162" s="96" t="s">
        <v>4332</v>
      </c>
      <c r="B3162" s="97">
        <v>2016</v>
      </c>
      <c r="C3162" s="97">
        <v>12</v>
      </c>
      <c r="D3162" s="98" t="s">
        <v>2960</v>
      </c>
      <c r="E3162" s="99">
        <v>42726</v>
      </c>
      <c r="F3162" s="99">
        <v>42729</v>
      </c>
      <c r="G3162" s="100">
        <f t="shared" ca="1" si="9849"/>
        <v>0</v>
      </c>
      <c r="H3162" s="96" t="s">
        <v>74</v>
      </c>
      <c r="I3162" s="96" t="s">
        <v>619</v>
      </c>
      <c r="J3162" s="96" t="s">
        <v>4330</v>
      </c>
      <c r="K3162" s="101" t="str">
        <f t="shared" ca="1" si="9850"/>
        <v>Completed</v>
      </c>
      <c r="L3162" s="97" t="s">
        <v>77</v>
      </c>
      <c r="M3162" s="97" t="s">
        <v>58</v>
      </c>
      <c r="N3162" s="97" t="s">
        <v>78</v>
      </c>
      <c r="O3162" s="97" t="s">
        <v>60</v>
      </c>
      <c r="P3162" s="97" t="s">
        <v>79</v>
      </c>
      <c r="Q3162" s="97" t="s">
        <v>79</v>
      </c>
      <c r="R3162" s="102">
        <v>1.25</v>
      </c>
      <c r="S3162" s="102">
        <v>4.5</v>
      </c>
      <c r="T3162" s="103">
        <v>500000</v>
      </c>
      <c r="U3162" s="103">
        <v>345023</v>
      </c>
      <c r="V3162" s="101">
        <f t="shared" si="9851"/>
        <v>154977</v>
      </c>
      <c r="W3162" s="101">
        <f t="shared" si="9852"/>
        <v>345023</v>
      </c>
      <c r="X3162" s="103"/>
      <c r="Y3162" s="104">
        <f t="shared" si="9853"/>
        <v>0</v>
      </c>
      <c r="Z3162" s="105" t="e">
        <f t="shared" si="9854"/>
        <v>#DIV/0!</v>
      </c>
      <c r="AA3162" s="106">
        <f t="shared" si="9855"/>
        <v>625</v>
      </c>
      <c r="AB3162" s="107">
        <f t="shared" si="9856"/>
        <v>431.27875000000006</v>
      </c>
      <c r="AC3162" s="106">
        <f t="shared" si="9857"/>
        <v>-193.72124999999994</v>
      </c>
      <c r="AD3162" s="108">
        <f t="shared" si="9858"/>
        <v>2250</v>
      </c>
      <c r="AE3162" s="298">
        <v>1000</v>
      </c>
      <c r="AF3162" s="109">
        <f t="shared" si="9859"/>
        <v>-1250</v>
      </c>
      <c r="AG3162" s="109">
        <v>0</v>
      </c>
      <c r="AH3162" s="109">
        <f t="shared" si="9860"/>
        <v>568.72124999999994</v>
      </c>
      <c r="AI3162" s="110">
        <f t="shared" si="9861"/>
        <v>0.56872124999999996</v>
      </c>
      <c r="AK3162"/>
    </row>
    <row r="3163" spans="1:37" ht="15.75" hidden="1" thickBot="1" x14ac:dyDescent="0.3">
      <c r="A3163" s="96" t="s">
        <v>4333</v>
      </c>
      <c r="B3163" s="97">
        <v>2016</v>
      </c>
      <c r="C3163" s="97">
        <v>12</v>
      </c>
      <c r="D3163" s="98" t="s">
        <v>2960</v>
      </c>
      <c r="E3163" s="99">
        <v>42726</v>
      </c>
      <c r="F3163" s="99">
        <v>42729</v>
      </c>
      <c r="G3163" s="100">
        <f t="shared" ca="1" si="9849"/>
        <v>0</v>
      </c>
      <c r="H3163" s="96" t="s">
        <v>74</v>
      </c>
      <c r="I3163" s="96" t="s">
        <v>619</v>
      </c>
      <c r="J3163" s="96" t="s">
        <v>4330</v>
      </c>
      <c r="K3163" s="101" t="str">
        <f t="shared" ca="1" si="9850"/>
        <v>Completed</v>
      </c>
      <c r="L3163" s="97" t="s">
        <v>2135</v>
      </c>
      <c r="M3163" s="97" t="s">
        <v>58</v>
      </c>
      <c r="N3163" s="97" t="s">
        <v>78</v>
      </c>
      <c r="O3163" s="97" t="s">
        <v>60</v>
      </c>
      <c r="P3163" s="97" t="s">
        <v>79</v>
      </c>
      <c r="Q3163" s="97" t="s">
        <v>79</v>
      </c>
      <c r="R3163" s="102">
        <v>2.5</v>
      </c>
      <c r="S3163" s="102">
        <v>4.5</v>
      </c>
      <c r="T3163" s="103">
        <v>400000</v>
      </c>
      <c r="U3163" s="103">
        <v>316123</v>
      </c>
      <c r="V3163" s="101">
        <f t="shared" si="9851"/>
        <v>83877</v>
      </c>
      <c r="W3163" s="101">
        <f t="shared" si="9852"/>
        <v>316123</v>
      </c>
      <c r="X3163" s="103"/>
      <c r="Y3163" s="104">
        <f t="shared" si="9853"/>
        <v>0</v>
      </c>
      <c r="Z3163" s="105" t="e">
        <f t="shared" si="9854"/>
        <v>#DIV/0!</v>
      </c>
      <c r="AA3163" s="106">
        <f t="shared" si="9855"/>
        <v>1000</v>
      </c>
      <c r="AB3163" s="107">
        <f t="shared" si="9856"/>
        <v>790.3075</v>
      </c>
      <c r="AC3163" s="106">
        <f t="shared" si="9857"/>
        <v>-209.6925</v>
      </c>
      <c r="AD3163" s="108">
        <f t="shared" si="9858"/>
        <v>1800</v>
      </c>
      <c r="AE3163" s="298">
        <v>1000</v>
      </c>
      <c r="AF3163" s="109">
        <f t="shared" si="9859"/>
        <v>-800</v>
      </c>
      <c r="AG3163" s="109">
        <v>0</v>
      </c>
      <c r="AH3163" s="109">
        <f t="shared" si="9860"/>
        <v>209.6925</v>
      </c>
      <c r="AI3163" s="110">
        <f t="shared" si="9861"/>
        <v>0.2096925</v>
      </c>
      <c r="AK3163"/>
    </row>
    <row r="3164" spans="1:37" ht="15.75" hidden="1" thickBot="1" x14ac:dyDescent="0.3">
      <c r="A3164" s="328" t="s">
        <v>4334</v>
      </c>
      <c r="B3164" s="324">
        <v>2016</v>
      </c>
      <c r="C3164" s="324">
        <v>12</v>
      </c>
      <c r="D3164" s="325" t="s">
        <v>2960</v>
      </c>
      <c r="E3164" s="326">
        <v>42726</v>
      </c>
      <c r="F3164" s="326">
        <v>42729</v>
      </c>
      <c r="G3164" s="327">
        <f t="shared" ca="1" si="9849"/>
        <v>0</v>
      </c>
      <c r="H3164" s="328" t="s">
        <v>74</v>
      </c>
      <c r="I3164" s="328" t="s">
        <v>619</v>
      </c>
      <c r="J3164" s="328" t="s">
        <v>4330</v>
      </c>
      <c r="K3164" s="329" t="str">
        <f t="shared" ca="1" si="9850"/>
        <v>Completed</v>
      </c>
      <c r="L3164" s="324" t="s">
        <v>72</v>
      </c>
      <c r="M3164" s="324" t="s">
        <v>58</v>
      </c>
      <c r="N3164" s="324" t="s">
        <v>78</v>
      </c>
      <c r="O3164" s="324" t="s">
        <v>60</v>
      </c>
      <c r="P3164" s="324" t="s">
        <v>79</v>
      </c>
      <c r="Q3164" s="324" t="s">
        <v>79</v>
      </c>
      <c r="R3164" s="330">
        <v>1.5</v>
      </c>
      <c r="S3164" s="330">
        <v>4.5</v>
      </c>
      <c r="T3164" s="331">
        <v>300000</v>
      </c>
      <c r="U3164" s="331">
        <v>377089</v>
      </c>
      <c r="V3164" s="329">
        <f t="shared" si="9851"/>
        <v>0</v>
      </c>
      <c r="W3164" s="329">
        <f t="shared" si="9852"/>
        <v>300000</v>
      </c>
      <c r="X3164" s="331">
        <v>301</v>
      </c>
      <c r="Y3164" s="332">
        <f t="shared" si="9853"/>
        <v>7.9822004884788471E-4</v>
      </c>
      <c r="Z3164" s="333">
        <f t="shared" si="9854"/>
        <v>5.6375431893687704</v>
      </c>
      <c r="AA3164" s="334">
        <f t="shared" si="9855"/>
        <v>450</v>
      </c>
      <c r="AB3164" s="335">
        <f t="shared" si="9856"/>
        <v>450</v>
      </c>
      <c r="AC3164" s="334">
        <f t="shared" si="9857"/>
        <v>0</v>
      </c>
      <c r="AD3164" s="336">
        <f t="shared" si="9858"/>
        <v>1350</v>
      </c>
      <c r="AE3164" s="337">
        <f>IF((SUMIF($J$7:$J$1048576,J3164,$U$7:$U$1048576))&gt;(SUMIF($J$7:$J$1048576,J3164,$T$7:$T$1048576)),AD3164,(IF(O3164="cpv",(U3164*S3164),(U3164*S3164/1000))))</f>
        <v>1696.9005</v>
      </c>
      <c r="AF3164" s="338">
        <f t="shared" si="9859"/>
        <v>346.90049999999997</v>
      </c>
      <c r="AG3164" s="338">
        <v>0</v>
      </c>
      <c r="AH3164" s="338">
        <f t="shared" si="9860"/>
        <v>1246.9005</v>
      </c>
      <c r="AI3164" s="339">
        <f t="shared" si="9861"/>
        <v>0.73481061500070277</v>
      </c>
      <c r="AK3164"/>
    </row>
    <row r="3165" spans="1:37" ht="15.75" hidden="1" thickBot="1" x14ac:dyDescent="0.3">
      <c r="A3165" s="145" t="s">
        <v>4335</v>
      </c>
      <c r="B3165" s="141">
        <v>2016</v>
      </c>
      <c r="C3165" s="141">
        <v>12</v>
      </c>
      <c r="D3165" s="142" t="s">
        <v>2960</v>
      </c>
      <c r="E3165" s="143">
        <v>42726</v>
      </c>
      <c r="F3165" s="143">
        <v>42729</v>
      </c>
      <c r="G3165" s="144">
        <f t="shared" ca="1" si="9207"/>
        <v>0</v>
      </c>
      <c r="H3165" s="145" t="s">
        <v>74</v>
      </c>
      <c r="I3165" s="145" t="s">
        <v>619</v>
      </c>
      <c r="J3165" s="145" t="s">
        <v>4336</v>
      </c>
      <c r="K3165" s="146" t="str">
        <f t="shared" ca="1" si="9208"/>
        <v>Completed</v>
      </c>
      <c r="L3165" s="141" t="s">
        <v>305</v>
      </c>
      <c r="M3165" s="141" t="s">
        <v>58</v>
      </c>
      <c r="N3165" s="141" t="s">
        <v>306</v>
      </c>
      <c r="O3165" s="141" t="s">
        <v>60</v>
      </c>
      <c r="P3165" s="141" t="s">
        <v>79</v>
      </c>
      <c r="Q3165" s="141" t="s">
        <v>79</v>
      </c>
      <c r="R3165" s="402">
        <v>6</v>
      </c>
      <c r="S3165" s="147">
        <v>10</v>
      </c>
      <c r="T3165" s="148">
        <v>300000</v>
      </c>
      <c r="U3165" s="148">
        <v>421650</v>
      </c>
      <c r="V3165" s="146">
        <f t="shared" si="9209"/>
        <v>0</v>
      </c>
      <c r="W3165" s="146">
        <f t="shared" si="9210"/>
        <v>300000</v>
      </c>
      <c r="X3165" s="148"/>
      <c r="Y3165" s="149">
        <f t="shared" si="9211"/>
        <v>0</v>
      </c>
      <c r="Z3165" s="150" t="e">
        <f t="shared" si="9212"/>
        <v>#DIV/0!</v>
      </c>
      <c r="AA3165" s="151">
        <f t="shared" si="9213"/>
        <v>1800</v>
      </c>
      <c r="AB3165" s="152">
        <f t="shared" si="9214"/>
        <v>1800</v>
      </c>
      <c r="AC3165" s="151">
        <f t="shared" si="9215"/>
        <v>0</v>
      </c>
      <c r="AD3165" s="153">
        <f t="shared" si="9216"/>
        <v>3000</v>
      </c>
      <c r="AE3165" s="295">
        <v>2500</v>
      </c>
      <c r="AF3165" s="154">
        <f t="shared" si="9217"/>
        <v>-500</v>
      </c>
      <c r="AG3165" s="154">
        <v>0</v>
      </c>
      <c r="AH3165" s="154">
        <f t="shared" si="9218"/>
        <v>700</v>
      </c>
      <c r="AI3165" s="155">
        <f t="shared" si="9219"/>
        <v>0.28000000000000003</v>
      </c>
      <c r="AK3165"/>
    </row>
    <row r="3166" spans="1:37" ht="15.75" hidden="1" thickBot="1" x14ac:dyDescent="0.3">
      <c r="A3166" s="96" t="s">
        <v>4337</v>
      </c>
      <c r="B3166" s="97">
        <v>2016</v>
      </c>
      <c r="C3166" s="97">
        <v>12</v>
      </c>
      <c r="D3166" s="98" t="s">
        <v>2960</v>
      </c>
      <c r="E3166" s="99">
        <v>42726</v>
      </c>
      <c r="F3166" s="99">
        <v>42735</v>
      </c>
      <c r="G3166" s="100">
        <f t="shared" ref="G3166" ca="1" si="9862">IF($N$1&gt;F3166,0,(F3166-$N$1))</f>
        <v>0</v>
      </c>
      <c r="H3166" s="96" t="s">
        <v>54</v>
      </c>
      <c r="I3166" s="96" t="s">
        <v>140</v>
      </c>
      <c r="J3166" s="96" t="s">
        <v>4338</v>
      </c>
      <c r="K3166" s="101" t="str">
        <f t="shared" ref="K3166" ca="1" si="9863">IF(F3166=0,$L$3,(IF(G3166=0,$L$1,$L$2)))</f>
        <v>Completed</v>
      </c>
      <c r="L3166" s="97" t="s">
        <v>1773</v>
      </c>
      <c r="M3166" s="97" t="s">
        <v>58</v>
      </c>
      <c r="N3166" s="97" t="s">
        <v>59</v>
      </c>
      <c r="O3166" s="97" t="s">
        <v>60</v>
      </c>
      <c r="P3166" s="97" t="s">
        <v>61</v>
      </c>
      <c r="Q3166" s="97" t="s">
        <v>62</v>
      </c>
      <c r="R3166" s="102">
        <v>0.35</v>
      </c>
      <c r="S3166" s="102">
        <v>1.3</v>
      </c>
      <c r="T3166" s="103">
        <v>750000</v>
      </c>
      <c r="U3166" s="103">
        <v>750434</v>
      </c>
      <c r="V3166" s="101">
        <f t="shared" ref="V3166" si="9864">IF(U3166&gt;T3166,0,T3166-U3166)</f>
        <v>0</v>
      </c>
      <c r="W3166" s="101">
        <f t="shared" ref="W3166" si="9865">IF(U3166&gt;T3166,T3166,U3166)</f>
        <v>750000</v>
      </c>
      <c r="X3166" s="103">
        <v>740</v>
      </c>
      <c r="Y3166" s="104">
        <f t="shared" ref="Y3166" si="9866">X3166/U3166</f>
        <v>9.8609604575485661E-4</v>
      </c>
      <c r="Z3166" s="105">
        <f t="shared" ref="Z3166" si="9867">AE3166/X3166</f>
        <v>1.31833</v>
      </c>
      <c r="AA3166" s="106">
        <f t="shared" ref="AA3166" si="9868">IF(O3166="cpv",(T3166*R3166),(T3166/1000*R3166))</f>
        <v>262.5</v>
      </c>
      <c r="AB3166" s="107">
        <f t="shared" ref="AB3166" si="9869">IF(O3166="cpv",(IF(V3166&gt;0,U3166*R3166,AA3166)),(IF(V3166&gt;0,U3166/1000*R3166,AA3166)))</f>
        <v>262.5</v>
      </c>
      <c r="AC3166" s="106">
        <f t="shared" ref="AC3166" si="9870">AB3166-AA3166</f>
        <v>0</v>
      </c>
      <c r="AD3166" s="108">
        <f t="shared" ref="AD3166" si="9871">IF(O3166="cpv",(T3166*S3166),(T3166/1000*S3166))</f>
        <v>975</v>
      </c>
      <c r="AE3166" s="298">
        <f t="shared" ref="AE3166:AE3172" si="9872">IF((SUMIF($J$7:$J$1048576,J3166,$U$7:$U$1048576))&gt;(SUMIF($J$7:$J$1048576,J3166,$T$7:$T$1048576)),AD3166,(IF(O3166="cpv",(U3166*S3166),(U3166*S3166/1000))))</f>
        <v>975.56420000000003</v>
      </c>
      <c r="AF3166" s="109">
        <f t="shared" ref="AF3166" si="9873">AE3166-AD3166</f>
        <v>0.56420000000002801</v>
      </c>
      <c r="AG3166" s="109">
        <v>0</v>
      </c>
      <c r="AH3166" s="109">
        <f t="shared" ref="AH3166" si="9874">AE3166-AB3166-AG3166</f>
        <v>713.06420000000003</v>
      </c>
      <c r="AI3166" s="110">
        <f t="shared" ref="AI3166" si="9875">AH3166/AE3166</f>
        <v>0.73092493553986504</v>
      </c>
      <c r="AK3166"/>
    </row>
    <row r="3167" spans="1:37" ht="15.75" hidden="1" thickBot="1" x14ac:dyDescent="0.3">
      <c r="A3167" s="96" t="s">
        <v>4337</v>
      </c>
      <c r="B3167" s="97">
        <v>2016</v>
      </c>
      <c r="C3167" s="97">
        <v>12</v>
      </c>
      <c r="D3167" s="98" t="s">
        <v>2960</v>
      </c>
      <c r="E3167" s="99">
        <v>42726</v>
      </c>
      <c r="F3167" s="99">
        <v>42735</v>
      </c>
      <c r="G3167" s="100">
        <f t="shared" ca="1" si="9207"/>
        <v>0</v>
      </c>
      <c r="H3167" s="96" t="s">
        <v>54</v>
      </c>
      <c r="I3167" s="96" t="s">
        <v>140</v>
      </c>
      <c r="J3167" s="96" t="s">
        <v>4338</v>
      </c>
      <c r="K3167" s="101" t="str">
        <f t="shared" ca="1" si="9208"/>
        <v>Completed</v>
      </c>
      <c r="L3167" s="97" t="s">
        <v>57</v>
      </c>
      <c r="M3167" s="97" t="s">
        <v>58</v>
      </c>
      <c r="N3167" s="97" t="s">
        <v>59</v>
      </c>
      <c r="O3167" s="97" t="s">
        <v>60</v>
      </c>
      <c r="P3167" s="97" t="s">
        <v>61</v>
      </c>
      <c r="Q3167" s="97" t="s">
        <v>62</v>
      </c>
      <c r="R3167" s="102">
        <v>0.5</v>
      </c>
      <c r="S3167" s="102">
        <v>1.3</v>
      </c>
      <c r="T3167" s="103">
        <v>1500000</v>
      </c>
      <c r="U3167" s="103">
        <v>1432303</v>
      </c>
      <c r="V3167" s="101">
        <f t="shared" si="9209"/>
        <v>67697</v>
      </c>
      <c r="W3167" s="101">
        <f t="shared" si="9210"/>
        <v>1432303</v>
      </c>
      <c r="X3167" s="103">
        <v>268</v>
      </c>
      <c r="Y3167" s="104">
        <f t="shared" si="9211"/>
        <v>1.8711124671246237E-4</v>
      </c>
      <c r="Z3167" s="105">
        <f t="shared" si="9212"/>
        <v>6.9477384328358216</v>
      </c>
      <c r="AA3167" s="106">
        <f t="shared" si="9213"/>
        <v>750</v>
      </c>
      <c r="AB3167" s="107">
        <f t="shared" si="9214"/>
        <v>716.15150000000006</v>
      </c>
      <c r="AC3167" s="106">
        <f t="shared" si="9215"/>
        <v>-33.848499999999945</v>
      </c>
      <c r="AD3167" s="108">
        <f t="shared" si="9216"/>
        <v>1950</v>
      </c>
      <c r="AE3167" s="298">
        <f t="shared" si="9872"/>
        <v>1861.9939000000002</v>
      </c>
      <c r="AF3167" s="109">
        <f t="shared" si="9217"/>
        <v>-88.006099999999833</v>
      </c>
      <c r="AG3167" s="109">
        <v>0</v>
      </c>
      <c r="AH3167" s="109">
        <f t="shared" si="9218"/>
        <v>1145.8424</v>
      </c>
      <c r="AI3167" s="110">
        <f t="shared" si="9219"/>
        <v>0.61538461538461531</v>
      </c>
      <c r="AK3167"/>
    </row>
    <row r="3168" spans="1:37" ht="15.75" hidden="1" thickBot="1" x14ac:dyDescent="0.3">
      <c r="A3168" s="328" t="s">
        <v>4490</v>
      </c>
      <c r="B3168" s="324">
        <v>2016</v>
      </c>
      <c r="C3168" s="324">
        <v>12</v>
      </c>
      <c r="D3168" s="325" t="s">
        <v>2960</v>
      </c>
      <c r="E3168" s="326">
        <v>42726</v>
      </c>
      <c r="F3168" s="326">
        <v>42735</v>
      </c>
      <c r="G3168" s="327">
        <f t="shared" ca="1" si="9207"/>
        <v>0</v>
      </c>
      <c r="H3168" s="328" t="s">
        <v>54</v>
      </c>
      <c r="I3168" s="328" t="s">
        <v>140</v>
      </c>
      <c r="J3168" s="328" t="s">
        <v>4338</v>
      </c>
      <c r="K3168" s="329" t="str">
        <f t="shared" ca="1" si="9208"/>
        <v>Completed</v>
      </c>
      <c r="L3168" s="324" t="s">
        <v>1372</v>
      </c>
      <c r="M3168" s="324" t="s">
        <v>58</v>
      </c>
      <c r="N3168" s="324" t="s">
        <v>59</v>
      </c>
      <c r="O3168" s="324" t="s">
        <v>60</v>
      </c>
      <c r="P3168" s="324" t="s">
        <v>61</v>
      </c>
      <c r="Q3168" s="324" t="s">
        <v>62</v>
      </c>
      <c r="R3168" s="330">
        <v>1</v>
      </c>
      <c r="S3168" s="330">
        <v>1.3</v>
      </c>
      <c r="T3168" s="331"/>
      <c r="U3168" s="331"/>
      <c r="V3168" s="329"/>
      <c r="W3168" s="329">
        <f t="shared" si="9210"/>
        <v>0</v>
      </c>
      <c r="X3168" s="331"/>
      <c r="Y3168" s="332" t="e">
        <f t="shared" si="9211"/>
        <v>#DIV/0!</v>
      </c>
      <c r="Z3168" s="333" t="e">
        <f t="shared" si="9212"/>
        <v>#DIV/0!</v>
      </c>
      <c r="AA3168" s="334">
        <f t="shared" si="9213"/>
        <v>0</v>
      </c>
      <c r="AB3168" s="335">
        <v>339.55599466294598</v>
      </c>
      <c r="AC3168" s="334">
        <f t="shared" si="9215"/>
        <v>339.55599466294598</v>
      </c>
      <c r="AD3168" s="336">
        <f t="shared" si="9216"/>
        <v>0</v>
      </c>
      <c r="AE3168" s="337">
        <f t="shared" si="9872"/>
        <v>0</v>
      </c>
      <c r="AF3168" s="338">
        <f t="shared" si="9217"/>
        <v>0</v>
      </c>
      <c r="AG3168" s="338">
        <v>0</v>
      </c>
      <c r="AH3168" s="338">
        <f t="shared" si="9218"/>
        <v>-339.55599466294598</v>
      </c>
      <c r="AI3168" s="339" t="e">
        <f t="shared" si="9219"/>
        <v>#DIV/0!</v>
      </c>
      <c r="AK3168"/>
    </row>
    <row r="3169" spans="1:37" ht="17.25" hidden="1" customHeight="1" x14ac:dyDescent="0.3">
      <c r="A3169" s="328" t="s">
        <v>4502</v>
      </c>
      <c r="B3169" s="324">
        <v>2016</v>
      </c>
      <c r="C3169" s="324">
        <v>12</v>
      </c>
      <c r="D3169" s="325" t="s">
        <v>2960</v>
      </c>
      <c r="E3169" s="326">
        <v>42726</v>
      </c>
      <c r="F3169" s="326">
        <v>42735</v>
      </c>
      <c r="G3169" s="327">
        <f t="shared" ref="G3169:G3170" ca="1" si="9876">IF($N$1&gt;F3169,0,(F3169-$N$1))</f>
        <v>0</v>
      </c>
      <c r="H3169" s="328" t="s">
        <v>54</v>
      </c>
      <c r="I3169" s="328" t="s">
        <v>140</v>
      </c>
      <c r="J3169" s="328" t="s">
        <v>4338</v>
      </c>
      <c r="K3169" s="329" t="str">
        <f t="shared" ref="K3169:K3170" ca="1" si="9877">IF(F3169=0,$L$3,(IF(G3169=0,$L$1,$L$2)))</f>
        <v>Completed</v>
      </c>
      <c r="L3169" s="324" t="s">
        <v>4506</v>
      </c>
      <c r="M3169" s="324" t="s">
        <v>58</v>
      </c>
      <c r="N3169" s="324" t="s">
        <v>59</v>
      </c>
      <c r="O3169" s="324" t="s">
        <v>60</v>
      </c>
      <c r="P3169" s="324" t="s">
        <v>61</v>
      </c>
      <c r="Q3169" s="324" t="s">
        <v>62</v>
      </c>
      <c r="R3169" s="330">
        <v>1</v>
      </c>
      <c r="S3169" s="330">
        <v>1.3</v>
      </c>
      <c r="T3169" s="331"/>
      <c r="U3169" s="331"/>
      <c r="V3169" s="329"/>
      <c r="W3169" s="329">
        <f t="shared" ref="W3169:W3170" si="9878">IF(U3169&gt;T3169,T3169,U3169)</f>
        <v>0</v>
      </c>
      <c r="X3169" s="331"/>
      <c r="Y3169" s="332" t="e">
        <f t="shared" ref="Y3169:Y3170" si="9879">X3169/U3169</f>
        <v>#DIV/0!</v>
      </c>
      <c r="Z3169" s="333" t="e">
        <f t="shared" ref="Z3169:Z3170" si="9880">AE3169/X3169</f>
        <v>#DIV/0!</v>
      </c>
      <c r="AA3169" s="334">
        <f t="shared" ref="AA3169:AA3170" si="9881">IF(O3169="cpv",(T3169*R3169),(T3169/1000*R3169))</f>
        <v>0</v>
      </c>
      <c r="AB3169" s="335">
        <v>200</v>
      </c>
      <c r="AC3169" s="334">
        <f t="shared" ref="AC3169:AC3170" si="9882">AB3169-AA3169</f>
        <v>200</v>
      </c>
      <c r="AD3169" s="336">
        <f t="shared" ref="AD3169:AD3170" si="9883">IF(O3169="cpv",(T3169*S3169),(T3169/1000*S3169))</f>
        <v>0</v>
      </c>
      <c r="AE3169" s="337">
        <f t="shared" si="9872"/>
        <v>0</v>
      </c>
      <c r="AF3169" s="338">
        <f t="shared" ref="AF3169:AF3170" si="9884">AE3169-AD3169</f>
        <v>0</v>
      </c>
      <c r="AG3169" s="338">
        <v>0</v>
      </c>
      <c r="AH3169" s="338">
        <f t="shared" ref="AH3169:AH3170" si="9885">AE3169-AB3169-AG3169</f>
        <v>-200</v>
      </c>
      <c r="AI3169" s="339" t="e">
        <f t="shared" ref="AI3169:AI3170" si="9886">AH3169/AE3169</f>
        <v>#DIV/0!</v>
      </c>
      <c r="AK3169"/>
    </row>
    <row r="3170" spans="1:37" ht="15.75" hidden="1" thickBot="1" x14ac:dyDescent="0.3">
      <c r="A3170" s="328" t="s">
        <v>4503</v>
      </c>
      <c r="B3170" s="324">
        <v>2016</v>
      </c>
      <c r="C3170" s="324">
        <v>12</v>
      </c>
      <c r="D3170" s="325" t="s">
        <v>2960</v>
      </c>
      <c r="E3170" s="326">
        <v>42726</v>
      </c>
      <c r="F3170" s="326">
        <v>42735</v>
      </c>
      <c r="G3170" s="327">
        <f t="shared" ca="1" si="9876"/>
        <v>0</v>
      </c>
      <c r="H3170" s="328" t="s">
        <v>54</v>
      </c>
      <c r="I3170" s="328" t="s">
        <v>140</v>
      </c>
      <c r="J3170" s="328" t="s">
        <v>4338</v>
      </c>
      <c r="K3170" s="329" t="str">
        <f t="shared" ca="1" si="9877"/>
        <v>Completed</v>
      </c>
      <c r="L3170" s="324" t="s">
        <v>2917</v>
      </c>
      <c r="M3170" s="324" t="s">
        <v>58</v>
      </c>
      <c r="N3170" s="324" t="s">
        <v>59</v>
      </c>
      <c r="O3170" s="324" t="s">
        <v>60</v>
      </c>
      <c r="P3170" s="324" t="s">
        <v>61</v>
      </c>
      <c r="Q3170" s="324" t="s">
        <v>62</v>
      </c>
      <c r="R3170" s="330">
        <v>1</v>
      </c>
      <c r="S3170" s="330">
        <v>1.3</v>
      </c>
      <c r="T3170" s="331"/>
      <c r="U3170" s="331"/>
      <c r="V3170" s="329"/>
      <c r="W3170" s="329">
        <f t="shared" si="9878"/>
        <v>0</v>
      </c>
      <c r="X3170" s="331"/>
      <c r="Y3170" s="332" t="e">
        <f t="shared" si="9879"/>
        <v>#DIV/0!</v>
      </c>
      <c r="Z3170" s="333" t="e">
        <f t="shared" si="9880"/>
        <v>#DIV/0!</v>
      </c>
      <c r="AA3170" s="334">
        <f t="shared" si="9881"/>
        <v>0</v>
      </c>
      <c r="AB3170" s="335">
        <v>50</v>
      </c>
      <c r="AC3170" s="334">
        <f t="shared" si="9882"/>
        <v>50</v>
      </c>
      <c r="AD3170" s="336">
        <f t="shared" si="9883"/>
        <v>0</v>
      </c>
      <c r="AE3170" s="337">
        <f t="shared" si="9872"/>
        <v>0</v>
      </c>
      <c r="AF3170" s="338">
        <f t="shared" si="9884"/>
        <v>0</v>
      </c>
      <c r="AG3170" s="338">
        <v>0</v>
      </c>
      <c r="AH3170" s="338">
        <f t="shared" si="9885"/>
        <v>-50</v>
      </c>
      <c r="AI3170" s="339" t="e">
        <f t="shared" si="9886"/>
        <v>#DIV/0!</v>
      </c>
      <c r="AK3170"/>
    </row>
    <row r="3171" spans="1:37" ht="15.75" hidden="1" thickBot="1" x14ac:dyDescent="0.3">
      <c r="A3171" s="328" t="s">
        <v>4504</v>
      </c>
      <c r="B3171" s="324">
        <v>2016</v>
      </c>
      <c r="C3171" s="324">
        <v>12</v>
      </c>
      <c r="D3171" s="325" t="s">
        <v>2960</v>
      </c>
      <c r="E3171" s="326">
        <v>42726</v>
      </c>
      <c r="F3171" s="326">
        <v>42735</v>
      </c>
      <c r="G3171" s="327">
        <f t="shared" ref="G3171:G3172" ca="1" si="9887">IF($N$1&gt;F3171,0,(F3171-$N$1))</f>
        <v>0</v>
      </c>
      <c r="H3171" s="328" t="s">
        <v>54</v>
      </c>
      <c r="I3171" s="328" t="s">
        <v>140</v>
      </c>
      <c r="J3171" s="328" t="s">
        <v>4338</v>
      </c>
      <c r="K3171" s="329" t="str">
        <f t="shared" ref="K3171:K3172" ca="1" si="9888">IF(F3171=0,$L$3,(IF(G3171=0,$L$1,$L$2)))</f>
        <v>Completed</v>
      </c>
      <c r="L3171" s="324" t="s">
        <v>2943</v>
      </c>
      <c r="M3171" s="324" t="s">
        <v>58</v>
      </c>
      <c r="N3171" s="324" t="s">
        <v>59</v>
      </c>
      <c r="O3171" s="324" t="s">
        <v>60</v>
      </c>
      <c r="P3171" s="324" t="s">
        <v>61</v>
      </c>
      <c r="Q3171" s="324" t="s">
        <v>62</v>
      </c>
      <c r="R3171" s="330">
        <v>1</v>
      </c>
      <c r="S3171" s="330">
        <v>1.3</v>
      </c>
      <c r="T3171" s="331"/>
      <c r="U3171" s="331"/>
      <c r="V3171" s="329"/>
      <c r="W3171" s="329">
        <f t="shared" ref="W3171:W3172" si="9889">IF(U3171&gt;T3171,T3171,U3171)</f>
        <v>0</v>
      </c>
      <c r="X3171" s="331"/>
      <c r="Y3171" s="332" t="e">
        <f t="shared" ref="Y3171:Y3172" si="9890">X3171/U3171</f>
        <v>#DIV/0!</v>
      </c>
      <c r="Z3171" s="333" t="e">
        <f t="shared" ref="Z3171:Z3172" si="9891">AE3171/X3171</f>
        <v>#DIV/0!</v>
      </c>
      <c r="AA3171" s="334">
        <f t="shared" ref="AA3171:AA3172" si="9892">IF(O3171="cpv",(T3171*R3171),(T3171/1000*R3171))</f>
        <v>0</v>
      </c>
      <c r="AB3171" s="335">
        <v>50</v>
      </c>
      <c r="AC3171" s="334">
        <f t="shared" ref="AC3171:AC3172" si="9893">AB3171-AA3171</f>
        <v>50</v>
      </c>
      <c r="AD3171" s="336">
        <f t="shared" ref="AD3171:AD3172" si="9894">IF(O3171="cpv",(T3171*S3171),(T3171/1000*S3171))</f>
        <v>0</v>
      </c>
      <c r="AE3171" s="337">
        <f t="shared" si="9872"/>
        <v>0</v>
      </c>
      <c r="AF3171" s="338">
        <f t="shared" ref="AF3171:AF3172" si="9895">AE3171-AD3171</f>
        <v>0</v>
      </c>
      <c r="AG3171" s="338">
        <v>0</v>
      </c>
      <c r="AH3171" s="338">
        <f t="shared" ref="AH3171:AH3172" si="9896">AE3171-AB3171-AG3171</f>
        <v>-50</v>
      </c>
      <c r="AI3171" s="339" t="e">
        <f t="shared" ref="AI3171:AI3172" si="9897">AH3171/AE3171</f>
        <v>#DIV/0!</v>
      </c>
      <c r="AK3171"/>
    </row>
    <row r="3172" spans="1:37" ht="15.75" hidden="1" thickBot="1" x14ac:dyDescent="0.3">
      <c r="A3172" s="328" t="s">
        <v>4505</v>
      </c>
      <c r="B3172" s="324">
        <v>2016</v>
      </c>
      <c r="C3172" s="324">
        <v>12</v>
      </c>
      <c r="D3172" s="325" t="s">
        <v>2960</v>
      </c>
      <c r="E3172" s="326">
        <v>42726</v>
      </c>
      <c r="F3172" s="326">
        <v>42735</v>
      </c>
      <c r="G3172" s="327">
        <f t="shared" ca="1" si="9887"/>
        <v>0</v>
      </c>
      <c r="H3172" s="328" t="s">
        <v>54</v>
      </c>
      <c r="I3172" s="328" t="s">
        <v>140</v>
      </c>
      <c r="J3172" s="328" t="s">
        <v>4338</v>
      </c>
      <c r="K3172" s="329" t="str">
        <f t="shared" ca="1" si="9888"/>
        <v>Completed</v>
      </c>
      <c r="L3172" s="324" t="s">
        <v>1373</v>
      </c>
      <c r="M3172" s="324" t="s">
        <v>58</v>
      </c>
      <c r="N3172" s="324" t="s">
        <v>59</v>
      </c>
      <c r="O3172" s="324" t="s">
        <v>60</v>
      </c>
      <c r="P3172" s="324" t="s">
        <v>61</v>
      </c>
      <c r="Q3172" s="324" t="s">
        <v>62</v>
      </c>
      <c r="R3172" s="330">
        <v>1</v>
      </c>
      <c r="S3172" s="330">
        <v>1.3</v>
      </c>
      <c r="T3172" s="331"/>
      <c r="U3172" s="331"/>
      <c r="V3172" s="329"/>
      <c r="W3172" s="329">
        <f t="shared" si="9889"/>
        <v>0</v>
      </c>
      <c r="X3172" s="331"/>
      <c r="Y3172" s="332" t="e">
        <f t="shared" si="9890"/>
        <v>#DIV/0!</v>
      </c>
      <c r="Z3172" s="333" t="e">
        <f t="shared" si="9891"/>
        <v>#DIV/0!</v>
      </c>
      <c r="AA3172" s="334">
        <f t="shared" si="9892"/>
        <v>0</v>
      </c>
      <c r="AB3172" s="335">
        <v>50</v>
      </c>
      <c r="AC3172" s="334">
        <f t="shared" si="9893"/>
        <v>50</v>
      </c>
      <c r="AD3172" s="336">
        <f t="shared" si="9894"/>
        <v>0</v>
      </c>
      <c r="AE3172" s="337">
        <f t="shared" si="9872"/>
        <v>0</v>
      </c>
      <c r="AF3172" s="338">
        <f t="shared" si="9895"/>
        <v>0</v>
      </c>
      <c r="AG3172" s="338">
        <v>0</v>
      </c>
      <c r="AH3172" s="338">
        <f t="shared" si="9896"/>
        <v>-50</v>
      </c>
      <c r="AI3172" s="339" t="e">
        <f t="shared" si="9897"/>
        <v>#DIV/0!</v>
      </c>
      <c r="AK3172"/>
    </row>
    <row r="3173" spans="1:37" ht="15.75" hidden="1" thickBot="1" x14ac:dyDescent="0.3">
      <c r="A3173" s="328" t="s">
        <v>4339</v>
      </c>
      <c r="B3173" s="324">
        <v>2016</v>
      </c>
      <c r="C3173" s="324">
        <v>12</v>
      </c>
      <c r="D3173" s="325" t="s">
        <v>2960</v>
      </c>
      <c r="E3173" s="326">
        <v>42726</v>
      </c>
      <c r="F3173" s="326">
        <v>42735</v>
      </c>
      <c r="G3173" s="327">
        <f t="shared" ref="G3173" ca="1" si="9898">IF($N$1&gt;F3173,0,(F3173-$N$1))</f>
        <v>0</v>
      </c>
      <c r="H3173" s="328" t="s">
        <v>54</v>
      </c>
      <c r="I3173" s="328" t="s">
        <v>140</v>
      </c>
      <c r="J3173" s="328" t="s">
        <v>4338</v>
      </c>
      <c r="K3173" s="329" t="str">
        <f t="shared" ref="K3173" ca="1" si="9899">IF(F3173=0,$L$3,(IF(G3173=0,$L$1,$L$2)))</f>
        <v>Completed</v>
      </c>
      <c r="L3173" s="324" t="s">
        <v>175</v>
      </c>
      <c r="M3173" s="324" t="s">
        <v>58</v>
      </c>
      <c r="N3173" s="324" t="s">
        <v>59</v>
      </c>
      <c r="O3173" s="324" t="s">
        <v>60</v>
      </c>
      <c r="P3173" s="324" t="s">
        <v>61</v>
      </c>
      <c r="Q3173" s="324" t="s">
        <v>62</v>
      </c>
      <c r="R3173" s="330">
        <v>1</v>
      </c>
      <c r="S3173" s="330">
        <v>1.3</v>
      </c>
      <c r="T3173" s="331">
        <v>1500000</v>
      </c>
      <c r="U3173" s="331">
        <v>1491231</v>
      </c>
      <c r="V3173" s="329">
        <f t="shared" ref="V3173" si="9900">IF(U3173&gt;T3173,0,T3173-U3173)</f>
        <v>8769</v>
      </c>
      <c r="W3173" s="329">
        <f t="shared" ref="W3173" si="9901">IF(U3173&gt;T3173,T3173,U3173)</f>
        <v>1491231</v>
      </c>
      <c r="X3173" s="331">
        <v>307</v>
      </c>
      <c r="Y3173" s="332">
        <f t="shared" ref="Y3173" si="9902">X3173/U3173</f>
        <v>2.0587018376093307E-4</v>
      </c>
      <c r="Z3173" s="333">
        <f t="shared" ref="Z3173" si="9903">AE3173/X3173</f>
        <v>4.7811162866449521</v>
      </c>
      <c r="AA3173" s="334">
        <f t="shared" ref="AA3173" si="9904">IF(O3173="cpv",(T3173*R3173),(T3173/1000*R3173))</f>
        <v>1500</v>
      </c>
      <c r="AB3173" s="335">
        <v>160</v>
      </c>
      <c r="AC3173" s="334">
        <f t="shared" ref="AC3173" si="9905">AB3173-AA3173</f>
        <v>-1340</v>
      </c>
      <c r="AD3173" s="336">
        <f t="shared" ref="AD3173" si="9906">IF(O3173="cpv",(T3173*S3173),(T3173/1000*S3173))</f>
        <v>1950</v>
      </c>
      <c r="AE3173" s="337">
        <v>1467.8027000000002</v>
      </c>
      <c r="AF3173" s="338">
        <f t="shared" ref="AF3173" si="9907">AE3173-AD3173</f>
        <v>-482.19729999999981</v>
      </c>
      <c r="AG3173" s="338">
        <v>0</v>
      </c>
      <c r="AH3173" s="338">
        <f t="shared" ref="AH3173" si="9908">AE3173-AB3173-AG3173</f>
        <v>1307.8027000000002</v>
      </c>
      <c r="AI3173" s="339">
        <f t="shared" ref="AI3173" si="9909">AH3173/AE3173</f>
        <v>0.89099352385712327</v>
      </c>
      <c r="AK3173"/>
    </row>
    <row r="3174" spans="1:37" ht="15.75" hidden="1" thickBot="1" x14ac:dyDescent="0.3">
      <c r="A3174" s="115" t="s">
        <v>4340</v>
      </c>
      <c r="B3174" s="111">
        <v>2016</v>
      </c>
      <c r="C3174" s="111">
        <v>12</v>
      </c>
      <c r="D3174" s="112" t="s">
        <v>2960</v>
      </c>
      <c r="E3174" s="113">
        <v>42726</v>
      </c>
      <c r="F3174" s="113">
        <v>42735</v>
      </c>
      <c r="G3174" s="114">
        <f t="shared" ca="1" si="9207"/>
        <v>0</v>
      </c>
      <c r="H3174" s="115" t="s">
        <v>84</v>
      </c>
      <c r="I3174" s="115" t="s">
        <v>170</v>
      </c>
      <c r="J3174" s="115" t="s">
        <v>4341</v>
      </c>
      <c r="K3174" s="116" t="str">
        <f t="shared" ca="1" si="9208"/>
        <v>Completed</v>
      </c>
      <c r="L3174" s="111" t="s">
        <v>1773</v>
      </c>
      <c r="M3174" s="111" t="s">
        <v>58</v>
      </c>
      <c r="N3174" s="111" t="s">
        <v>59</v>
      </c>
      <c r="O3174" s="111" t="s">
        <v>60</v>
      </c>
      <c r="P3174" s="111" t="s">
        <v>61</v>
      </c>
      <c r="Q3174" s="111" t="s">
        <v>62</v>
      </c>
      <c r="R3174" s="117">
        <v>0.35</v>
      </c>
      <c r="S3174" s="117">
        <v>1.5</v>
      </c>
      <c r="T3174" s="118">
        <v>750000</v>
      </c>
      <c r="U3174" s="118">
        <v>750199</v>
      </c>
      <c r="V3174" s="116">
        <f t="shared" si="9209"/>
        <v>0</v>
      </c>
      <c r="W3174" s="116">
        <f t="shared" si="9210"/>
        <v>750000</v>
      </c>
      <c r="X3174" s="118">
        <v>1071</v>
      </c>
      <c r="Y3174" s="119">
        <f t="shared" si="9211"/>
        <v>1.4276212045070708E-3</v>
      </c>
      <c r="Z3174" s="120">
        <f t="shared" si="9212"/>
        <v>0.93370681605975725</v>
      </c>
      <c r="AA3174" s="121">
        <f t="shared" si="9213"/>
        <v>262.5</v>
      </c>
      <c r="AB3174" s="122">
        <f t="shared" si="9214"/>
        <v>262.5</v>
      </c>
      <c r="AC3174" s="121">
        <f t="shared" si="9215"/>
        <v>0</v>
      </c>
      <c r="AD3174" s="123">
        <f t="shared" si="9216"/>
        <v>1125</v>
      </c>
      <c r="AE3174" s="293">
        <v>1000</v>
      </c>
      <c r="AF3174" s="124">
        <f t="shared" si="9217"/>
        <v>-125</v>
      </c>
      <c r="AG3174" s="124">
        <v>0</v>
      </c>
      <c r="AH3174" s="124">
        <f t="shared" si="9218"/>
        <v>737.5</v>
      </c>
      <c r="AI3174" s="125">
        <f t="shared" si="9219"/>
        <v>0.73750000000000004</v>
      </c>
      <c r="AK3174"/>
    </row>
    <row r="3175" spans="1:37" ht="15.75" hidden="1" thickBot="1" x14ac:dyDescent="0.3">
      <c r="A3175" s="96" t="s">
        <v>4342</v>
      </c>
      <c r="B3175" s="97">
        <v>2016</v>
      </c>
      <c r="C3175" s="97">
        <v>12</v>
      </c>
      <c r="D3175" s="98" t="s">
        <v>2960</v>
      </c>
      <c r="E3175" s="99">
        <v>42726</v>
      </c>
      <c r="F3175" s="99">
        <v>42735</v>
      </c>
      <c r="G3175" s="100">
        <f t="shared" ref="G3175:G3176" ca="1" si="9910">IF($N$1&gt;F3175,0,(F3175-$N$1))</f>
        <v>0</v>
      </c>
      <c r="H3175" s="96" t="s">
        <v>84</v>
      </c>
      <c r="I3175" s="96" t="s">
        <v>170</v>
      </c>
      <c r="J3175" s="96" t="s">
        <v>4341</v>
      </c>
      <c r="K3175" s="101" t="str">
        <f t="shared" ref="K3175:K3176" ca="1" si="9911">IF(F3175=0,$L$3,(IF(G3175=0,$L$1,$L$2)))</f>
        <v>Completed</v>
      </c>
      <c r="L3175" s="97" t="s">
        <v>64</v>
      </c>
      <c r="M3175" s="97" t="s">
        <v>58</v>
      </c>
      <c r="N3175" s="97" t="s">
        <v>59</v>
      </c>
      <c r="O3175" s="97" t="s">
        <v>60</v>
      </c>
      <c r="P3175" s="97" t="s">
        <v>61</v>
      </c>
      <c r="Q3175" s="97" t="s">
        <v>62</v>
      </c>
      <c r="R3175" s="102">
        <v>0.2</v>
      </c>
      <c r="S3175" s="102">
        <v>1.5</v>
      </c>
      <c r="T3175" s="103">
        <v>750000</v>
      </c>
      <c r="U3175" s="103">
        <v>750015</v>
      </c>
      <c r="V3175" s="101">
        <f t="shared" ref="V3175:V3176" si="9912">IF(U3175&gt;T3175,0,T3175-U3175)</f>
        <v>0</v>
      </c>
      <c r="W3175" s="101">
        <f t="shared" ref="W3175:W3176" si="9913">IF(U3175&gt;T3175,T3175,U3175)</f>
        <v>750000</v>
      </c>
      <c r="X3175" s="103">
        <v>136</v>
      </c>
      <c r="Y3175" s="104">
        <f t="shared" ref="Y3175:Y3176" si="9914">X3175/U3175</f>
        <v>1.8132970673919856E-4</v>
      </c>
      <c r="Z3175" s="105">
        <f t="shared" ref="Z3175:Z3176" si="9915">AE3175/X3175</f>
        <v>7.3529411764705879</v>
      </c>
      <c r="AA3175" s="106">
        <f t="shared" ref="AA3175:AA3176" si="9916">IF(O3175="cpv",(T3175*R3175),(T3175/1000*R3175))</f>
        <v>150</v>
      </c>
      <c r="AB3175" s="107">
        <f t="shared" ref="AB3175:AB3176" si="9917">IF(O3175="cpv",(IF(V3175&gt;0,U3175*R3175,AA3175)),(IF(V3175&gt;0,U3175/1000*R3175,AA3175)))</f>
        <v>150</v>
      </c>
      <c r="AC3175" s="106">
        <f t="shared" ref="AC3175:AC3176" si="9918">AB3175-AA3175</f>
        <v>0</v>
      </c>
      <c r="AD3175" s="108">
        <f t="shared" ref="AD3175:AD3176" si="9919">IF(O3175="cpv",(T3175*S3175),(T3175/1000*S3175))</f>
        <v>1125</v>
      </c>
      <c r="AE3175" s="298">
        <v>1000</v>
      </c>
      <c r="AF3175" s="109">
        <f t="shared" ref="AF3175:AF3176" si="9920">AE3175-AD3175</f>
        <v>-125</v>
      </c>
      <c r="AG3175" s="109">
        <v>0</v>
      </c>
      <c r="AH3175" s="109">
        <f t="shared" ref="AH3175:AH3176" si="9921">AE3175-AB3175-AG3175</f>
        <v>850</v>
      </c>
      <c r="AI3175" s="110">
        <f t="shared" ref="AI3175:AI3176" si="9922">AH3175/AE3175</f>
        <v>0.85</v>
      </c>
      <c r="AK3175"/>
    </row>
    <row r="3176" spans="1:37" ht="15.75" hidden="1" thickBot="1" x14ac:dyDescent="0.3">
      <c r="A3176" s="156" t="s">
        <v>4343</v>
      </c>
      <c r="B3176" s="157">
        <v>2016</v>
      </c>
      <c r="C3176" s="157">
        <v>12</v>
      </c>
      <c r="D3176" s="342" t="s">
        <v>2960</v>
      </c>
      <c r="E3176" s="159">
        <v>42726</v>
      </c>
      <c r="F3176" s="159">
        <v>42735</v>
      </c>
      <c r="G3176" s="343">
        <f t="shared" ca="1" si="9910"/>
        <v>0</v>
      </c>
      <c r="H3176" s="156" t="s">
        <v>84</v>
      </c>
      <c r="I3176" s="156" t="s">
        <v>170</v>
      </c>
      <c r="J3176" s="156" t="s">
        <v>4341</v>
      </c>
      <c r="K3176" s="344" t="str">
        <f t="shared" ca="1" si="9911"/>
        <v>Completed</v>
      </c>
      <c r="L3176" s="157" t="s">
        <v>82</v>
      </c>
      <c r="M3176" s="157" t="s">
        <v>58</v>
      </c>
      <c r="N3176" s="157" t="s">
        <v>59</v>
      </c>
      <c r="O3176" s="157" t="s">
        <v>60</v>
      </c>
      <c r="P3176" s="157" t="s">
        <v>61</v>
      </c>
      <c r="Q3176" s="157" t="s">
        <v>62</v>
      </c>
      <c r="R3176" s="158">
        <v>0.5</v>
      </c>
      <c r="S3176" s="158">
        <v>1.5</v>
      </c>
      <c r="T3176" s="345">
        <v>300000</v>
      </c>
      <c r="U3176" s="345">
        <v>300001</v>
      </c>
      <c r="V3176" s="344">
        <f t="shared" si="9912"/>
        <v>0</v>
      </c>
      <c r="W3176" s="344">
        <f t="shared" si="9913"/>
        <v>300000</v>
      </c>
      <c r="X3176" s="345"/>
      <c r="Y3176" s="346">
        <f t="shared" si="9914"/>
        <v>0</v>
      </c>
      <c r="Z3176" s="347" t="e">
        <f t="shared" si="9915"/>
        <v>#DIV/0!</v>
      </c>
      <c r="AA3176" s="348">
        <f t="shared" si="9916"/>
        <v>150</v>
      </c>
      <c r="AB3176" s="349">
        <f t="shared" si="9917"/>
        <v>150</v>
      </c>
      <c r="AC3176" s="348">
        <f t="shared" si="9918"/>
        <v>0</v>
      </c>
      <c r="AD3176" s="350">
        <f t="shared" si="9919"/>
        <v>450</v>
      </c>
      <c r="AE3176" s="351">
        <v>400</v>
      </c>
      <c r="AF3176" s="352">
        <f t="shared" si="9920"/>
        <v>-50</v>
      </c>
      <c r="AG3176" s="352">
        <v>0</v>
      </c>
      <c r="AH3176" s="352">
        <f t="shared" si="9921"/>
        <v>250</v>
      </c>
      <c r="AI3176" s="487">
        <f t="shared" si="9922"/>
        <v>0.625</v>
      </c>
      <c r="AK3176"/>
    </row>
    <row r="3177" spans="1:37" ht="15.75" hidden="1" thickBot="1" x14ac:dyDescent="0.3">
      <c r="A3177" s="96" t="s">
        <v>4344</v>
      </c>
      <c r="B3177" s="97">
        <v>2016</v>
      </c>
      <c r="C3177" s="97">
        <v>12</v>
      </c>
      <c r="D3177" s="98" t="s">
        <v>2960</v>
      </c>
      <c r="E3177" s="99">
        <v>42726</v>
      </c>
      <c r="F3177" s="99">
        <v>42735</v>
      </c>
      <c r="G3177" s="100">
        <f t="shared" ca="1" si="9207"/>
        <v>0</v>
      </c>
      <c r="H3177" s="96" t="s">
        <v>84</v>
      </c>
      <c r="I3177" s="96" t="s">
        <v>170</v>
      </c>
      <c r="J3177" s="96" t="s">
        <v>4345</v>
      </c>
      <c r="K3177" s="101" t="str">
        <f t="shared" ca="1" si="9208"/>
        <v>Completed</v>
      </c>
      <c r="L3177" s="97" t="s">
        <v>2386</v>
      </c>
      <c r="M3177" s="97" t="s">
        <v>58</v>
      </c>
      <c r="N3177" s="97" t="s">
        <v>286</v>
      </c>
      <c r="O3177" s="97" t="s">
        <v>60</v>
      </c>
      <c r="P3177" s="97" t="s">
        <v>61</v>
      </c>
      <c r="Q3177" s="97" t="s">
        <v>62</v>
      </c>
      <c r="R3177" s="102">
        <v>0.3</v>
      </c>
      <c r="S3177" s="102">
        <v>2.5</v>
      </c>
      <c r="T3177" s="103">
        <v>2000000</v>
      </c>
      <c r="U3177" s="103">
        <v>1257214</v>
      </c>
      <c r="V3177" s="101">
        <f t="shared" si="9209"/>
        <v>742786</v>
      </c>
      <c r="W3177" s="101">
        <f t="shared" si="9210"/>
        <v>1257214</v>
      </c>
      <c r="X3177" s="103"/>
      <c r="Y3177" s="104">
        <f t="shared" si="9211"/>
        <v>0</v>
      </c>
      <c r="Z3177" s="105" t="e">
        <f t="shared" si="9212"/>
        <v>#DIV/0!</v>
      </c>
      <c r="AA3177" s="106">
        <f t="shared" si="9213"/>
        <v>600</v>
      </c>
      <c r="AB3177" s="107">
        <f t="shared" si="9214"/>
        <v>377.16419999999999</v>
      </c>
      <c r="AC3177" s="106">
        <f t="shared" si="9215"/>
        <v>-222.83580000000001</v>
      </c>
      <c r="AD3177" s="108">
        <f t="shared" si="9216"/>
        <v>5000</v>
      </c>
      <c r="AE3177" s="298">
        <v>2000</v>
      </c>
      <c r="AF3177" s="109">
        <f t="shared" si="9217"/>
        <v>-3000</v>
      </c>
      <c r="AG3177" s="109">
        <v>0</v>
      </c>
      <c r="AH3177" s="109">
        <f t="shared" si="9218"/>
        <v>1622.8358000000001</v>
      </c>
      <c r="AI3177" s="110">
        <f t="shared" si="9219"/>
        <v>0.81141790000000003</v>
      </c>
      <c r="AK3177"/>
    </row>
    <row r="3178" spans="1:37" ht="15.75" hidden="1" thickBot="1" x14ac:dyDescent="0.3">
      <c r="A3178" s="96" t="s">
        <v>4346</v>
      </c>
      <c r="B3178" s="97">
        <v>2016</v>
      </c>
      <c r="C3178" s="97">
        <v>12</v>
      </c>
      <c r="D3178" s="98" t="s">
        <v>2960</v>
      </c>
      <c r="E3178" s="99">
        <v>42726</v>
      </c>
      <c r="F3178" s="99">
        <v>42735</v>
      </c>
      <c r="G3178" s="100">
        <f t="shared" ref="G3178:G3179" ca="1" si="9923">IF($N$1&gt;F3178,0,(F3178-$N$1))</f>
        <v>0</v>
      </c>
      <c r="H3178" s="96" t="s">
        <v>84</v>
      </c>
      <c r="I3178" s="96" t="s">
        <v>170</v>
      </c>
      <c r="J3178" s="96" t="s">
        <v>4345</v>
      </c>
      <c r="K3178" s="101" t="str">
        <f t="shared" ref="K3178:K3179" ca="1" si="9924">IF(F3178=0,$L$3,(IF(G3178=0,$L$1,$L$2)))</f>
        <v>Completed</v>
      </c>
      <c r="L3178" s="97" t="s">
        <v>82</v>
      </c>
      <c r="M3178" s="97" t="s">
        <v>58</v>
      </c>
      <c r="N3178" s="97" t="s">
        <v>286</v>
      </c>
      <c r="O3178" s="97" t="s">
        <v>60</v>
      </c>
      <c r="P3178" s="97" t="s">
        <v>61</v>
      </c>
      <c r="Q3178" s="97" t="s">
        <v>62</v>
      </c>
      <c r="R3178" s="102">
        <v>0.5</v>
      </c>
      <c r="S3178" s="102">
        <v>2.5</v>
      </c>
      <c r="T3178" s="103">
        <v>500000</v>
      </c>
      <c r="U3178" s="103">
        <v>315518</v>
      </c>
      <c r="V3178" s="101">
        <f t="shared" ref="V3178:V3179" si="9925">IF(U3178&gt;T3178,0,T3178-U3178)</f>
        <v>184482</v>
      </c>
      <c r="W3178" s="101">
        <f t="shared" ref="W3178:W3179" si="9926">IF(U3178&gt;T3178,T3178,U3178)</f>
        <v>315518</v>
      </c>
      <c r="X3178" s="103"/>
      <c r="Y3178" s="104">
        <f t="shared" ref="Y3178:Y3179" si="9927">X3178/U3178</f>
        <v>0</v>
      </c>
      <c r="Z3178" s="105" t="e">
        <f t="shared" ref="Z3178:Z3179" si="9928">AE3178/X3178</f>
        <v>#DIV/0!</v>
      </c>
      <c r="AA3178" s="106">
        <f t="shared" ref="AA3178:AA3179" si="9929">IF(O3178="cpv",(T3178*R3178),(T3178/1000*R3178))</f>
        <v>250</v>
      </c>
      <c r="AB3178" s="107">
        <f t="shared" ref="AB3178:AB3179" si="9930">IF(O3178="cpv",(IF(V3178&gt;0,U3178*R3178,AA3178)),(IF(V3178&gt;0,U3178/1000*R3178,AA3178)))</f>
        <v>157.75899999999999</v>
      </c>
      <c r="AC3178" s="106">
        <f t="shared" ref="AC3178:AC3179" si="9931">AB3178-AA3178</f>
        <v>-92.241000000000014</v>
      </c>
      <c r="AD3178" s="108">
        <f t="shared" ref="AD3178:AD3179" si="9932">IF(O3178="cpv",(T3178*S3178),(T3178/1000*S3178))</f>
        <v>1250</v>
      </c>
      <c r="AE3178" s="298">
        <v>500</v>
      </c>
      <c r="AF3178" s="109">
        <f t="shared" ref="AF3178:AF3179" si="9933">AE3178-AD3178</f>
        <v>-750</v>
      </c>
      <c r="AG3178" s="109">
        <v>0</v>
      </c>
      <c r="AH3178" s="109">
        <f t="shared" ref="AH3178:AH3179" si="9934">AE3178-AB3178-AG3178</f>
        <v>342.24099999999999</v>
      </c>
      <c r="AI3178" s="110">
        <f t="shared" ref="AI3178:AI3179" si="9935">AH3178/AE3178</f>
        <v>0.68448199999999992</v>
      </c>
      <c r="AK3178"/>
    </row>
    <row r="3179" spans="1:37" ht="15.75" hidden="1" thickBot="1" x14ac:dyDescent="0.3">
      <c r="A3179" s="328" t="s">
        <v>4347</v>
      </c>
      <c r="B3179" s="324">
        <v>2016</v>
      </c>
      <c r="C3179" s="324">
        <v>12</v>
      </c>
      <c r="D3179" s="325" t="s">
        <v>2960</v>
      </c>
      <c r="E3179" s="326">
        <v>42726</v>
      </c>
      <c r="F3179" s="326">
        <v>42735</v>
      </c>
      <c r="G3179" s="327">
        <f t="shared" ca="1" si="9923"/>
        <v>0</v>
      </c>
      <c r="H3179" s="328" t="s">
        <v>84</v>
      </c>
      <c r="I3179" s="328" t="s">
        <v>170</v>
      </c>
      <c r="J3179" s="328" t="s">
        <v>4345</v>
      </c>
      <c r="K3179" s="329" t="str">
        <f t="shared" ca="1" si="9924"/>
        <v>Completed</v>
      </c>
      <c r="L3179" s="324" t="s">
        <v>57</v>
      </c>
      <c r="M3179" s="324" t="s">
        <v>58</v>
      </c>
      <c r="N3179" s="324" t="s">
        <v>286</v>
      </c>
      <c r="O3179" s="324" t="s">
        <v>60</v>
      </c>
      <c r="P3179" s="324" t="s">
        <v>61</v>
      </c>
      <c r="Q3179" s="324" t="s">
        <v>62</v>
      </c>
      <c r="R3179" s="330">
        <v>0.5</v>
      </c>
      <c r="S3179" s="330">
        <v>2.5</v>
      </c>
      <c r="T3179" s="331">
        <v>1000000</v>
      </c>
      <c r="U3179" s="331">
        <v>608370</v>
      </c>
      <c r="V3179" s="329">
        <f t="shared" si="9925"/>
        <v>391630</v>
      </c>
      <c r="W3179" s="329">
        <f t="shared" si="9926"/>
        <v>608370</v>
      </c>
      <c r="X3179" s="331"/>
      <c r="Y3179" s="332">
        <f t="shared" si="9927"/>
        <v>0</v>
      </c>
      <c r="Z3179" s="333" t="e">
        <f t="shared" si="9928"/>
        <v>#DIV/0!</v>
      </c>
      <c r="AA3179" s="334">
        <f t="shared" si="9929"/>
        <v>500</v>
      </c>
      <c r="AB3179" s="335">
        <f t="shared" si="9930"/>
        <v>304.185</v>
      </c>
      <c r="AC3179" s="334">
        <f t="shared" si="9931"/>
        <v>-195.815</v>
      </c>
      <c r="AD3179" s="336">
        <f t="shared" si="9932"/>
        <v>2500</v>
      </c>
      <c r="AE3179" s="337">
        <v>1500</v>
      </c>
      <c r="AF3179" s="338">
        <f t="shared" si="9933"/>
        <v>-1000</v>
      </c>
      <c r="AG3179" s="338">
        <v>0</v>
      </c>
      <c r="AH3179" s="338">
        <f t="shared" si="9934"/>
        <v>1195.8150000000001</v>
      </c>
      <c r="AI3179" s="339">
        <f t="shared" si="9935"/>
        <v>0.79721000000000009</v>
      </c>
      <c r="AK3179"/>
    </row>
    <row r="3180" spans="1:37" ht="15.75" hidden="1" thickBot="1" x14ac:dyDescent="0.3">
      <c r="A3180" s="115" t="s">
        <v>4348</v>
      </c>
      <c r="B3180" s="111">
        <v>2016</v>
      </c>
      <c r="C3180" s="111">
        <v>12</v>
      </c>
      <c r="D3180" s="112" t="s">
        <v>2960</v>
      </c>
      <c r="E3180" s="113">
        <v>42726</v>
      </c>
      <c r="F3180" s="113">
        <v>42729</v>
      </c>
      <c r="G3180" s="114">
        <f t="shared" ca="1" si="9207"/>
        <v>0</v>
      </c>
      <c r="H3180" s="115" t="s">
        <v>54</v>
      </c>
      <c r="I3180" s="115" t="s">
        <v>140</v>
      </c>
      <c r="J3180" s="115" t="s">
        <v>4349</v>
      </c>
      <c r="K3180" s="116" t="str">
        <f t="shared" ca="1" si="9208"/>
        <v>Completed</v>
      </c>
      <c r="L3180" s="111" t="s">
        <v>77</v>
      </c>
      <c r="M3180" s="111" t="s">
        <v>58</v>
      </c>
      <c r="N3180" s="111" t="s">
        <v>78</v>
      </c>
      <c r="O3180" s="111" t="s">
        <v>60</v>
      </c>
      <c r="P3180" s="111" t="s">
        <v>79</v>
      </c>
      <c r="Q3180" s="111" t="s">
        <v>79</v>
      </c>
      <c r="R3180" s="117">
        <v>1.25</v>
      </c>
      <c r="S3180" s="117">
        <v>4.25</v>
      </c>
      <c r="T3180" s="118">
        <v>350000</v>
      </c>
      <c r="U3180" s="118">
        <v>356493</v>
      </c>
      <c r="V3180" s="116">
        <f t="shared" si="9209"/>
        <v>0</v>
      </c>
      <c r="W3180" s="116">
        <f t="shared" si="9210"/>
        <v>350000</v>
      </c>
      <c r="X3180" s="118"/>
      <c r="Y3180" s="119">
        <f t="shared" si="9211"/>
        <v>0</v>
      </c>
      <c r="Z3180" s="120" t="e">
        <f t="shared" si="9212"/>
        <v>#DIV/0!</v>
      </c>
      <c r="AA3180" s="121">
        <f t="shared" si="9213"/>
        <v>437.5</v>
      </c>
      <c r="AB3180" s="122">
        <f t="shared" si="9214"/>
        <v>437.5</v>
      </c>
      <c r="AC3180" s="121">
        <f t="shared" si="9215"/>
        <v>0</v>
      </c>
      <c r="AD3180" s="123">
        <f t="shared" si="9216"/>
        <v>1487.5</v>
      </c>
      <c r="AE3180" s="293">
        <v>1000</v>
      </c>
      <c r="AF3180" s="124">
        <f t="shared" si="9217"/>
        <v>-487.5</v>
      </c>
      <c r="AG3180" s="124">
        <v>0</v>
      </c>
      <c r="AH3180" s="124">
        <f t="shared" si="9218"/>
        <v>562.5</v>
      </c>
      <c r="AI3180" s="125">
        <f t="shared" si="9219"/>
        <v>0.5625</v>
      </c>
      <c r="AK3180"/>
    </row>
    <row r="3181" spans="1:37" ht="15.75" hidden="1" thickBot="1" x14ac:dyDescent="0.3">
      <c r="A3181" s="96" t="s">
        <v>4350</v>
      </c>
      <c r="B3181" s="97">
        <v>2016</v>
      </c>
      <c r="C3181" s="97">
        <v>12</v>
      </c>
      <c r="D3181" s="98" t="s">
        <v>2960</v>
      </c>
      <c r="E3181" s="99">
        <v>42726</v>
      </c>
      <c r="F3181" s="99">
        <v>42729</v>
      </c>
      <c r="G3181" s="100">
        <f t="shared" ref="G3181:G3183" ca="1" si="9936">IF($N$1&gt;F3181,0,(F3181-$N$1))</f>
        <v>0</v>
      </c>
      <c r="H3181" s="96" t="s">
        <v>54</v>
      </c>
      <c r="I3181" s="96" t="s">
        <v>140</v>
      </c>
      <c r="J3181" s="96" t="s">
        <v>4349</v>
      </c>
      <c r="K3181" s="101" t="str">
        <f t="shared" ref="K3181:K3183" ca="1" si="9937">IF(F3181=0,$L$3,(IF(G3181=0,$L$1,$L$2)))</f>
        <v>Completed</v>
      </c>
      <c r="L3181" s="97" t="s">
        <v>64</v>
      </c>
      <c r="M3181" s="97" t="s">
        <v>58</v>
      </c>
      <c r="N3181" s="97" t="s">
        <v>78</v>
      </c>
      <c r="O3181" s="97" t="s">
        <v>60</v>
      </c>
      <c r="P3181" s="97" t="s">
        <v>79</v>
      </c>
      <c r="Q3181" s="97" t="s">
        <v>79</v>
      </c>
      <c r="R3181" s="102">
        <v>2.5</v>
      </c>
      <c r="S3181" s="102">
        <v>4.25</v>
      </c>
      <c r="T3181" s="103">
        <v>350000</v>
      </c>
      <c r="U3181" s="103">
        <v>156572</v>
      </c>
      <c r="V3181" s="101">
        <f t="shared" ref="V3181:V3183" si="9938">IF(U3181&gt;T3181,0,T3181-U3181)</f>
        <v>193428</v>
      </c>
      <c r="W3181" s="101">
        <f t="shared" ref="W3181:W3183" si="9939">IF(U3181&gt;T3181,T3181,U3181)</f>
        <v>156572</v>
      </c>
      <c r="X3181" s="103">
        <v>838</v>
      </c>
      <c r="Y3181" s="104">
        <f t="shared" ref="Y3181:Y3183" si="9940">X3181/U3181</f>
        <v>5.352170247553841E-3</v>
      </c>
      <c r="Z3181" s="105">
        <f t="shared" ref="Z3181:Z3183" si="9941">AE3181/X3181</f>
        <v>0.79407040572792364</v>
      </c>
      <c r="AA3181" s="106">
        <f t="shared" ref="AA3181:AA3183" si="9942">IF(O3181="cpv",(T3181*R3181),(T3181/1000*R3181))</f>
        <v>875</v>
      </c>
      <c r="AB3181" s="107">
        <f t="shared" ref="AB3181:AB3183" si="9943">IF(O3181="cpv",(IF(V3181&gt;0,U3181*R3181,AA3181)),(IF(V3181&gt;0,U3181/1000*R3181,AA3181)))</f>
        <v>391.43</v>
      </c>
      <c r="AC3181" s="106">
        <f t="shared" ref="AC3181:AC3183" si="9944">AB3181-AA3181</f>
        <v>-483.57</v>
      </c>
      <c r="AD3181" s="108">
        <f t="shared" ref="AD3181:AD3183" si="9945">IF(O3181="cpv",(T3181*S3181),(T3181/1000*S3181))</f>
        <v>1487.5</v>
      </c>
      <c r="AE3181" s="298">
        <f>IF((SUMIF($J$7:$J$1048576,J3181,$U$7:$U$1048576))&gt;(SUMIF($J$7:$J$1048576,J3181,$T$7:$T$1048576)),AD3181,(IF(O3181="cpv",(U3181*S3181),(U3181*S3181/1000))))</f>
        <v>665.43100000000004</v>
      </c>
      <c r="AF3181" s="109">
        <f t="shared" ref="AF3181:AF3183" si="9946">AE3181-AD3181</f>
        <v>-822.06899999999996</v>
      </c>
      <c r="AG3181" s="109">
        <v>0</v>
      </c>
      <c r="AH3181" s="109">
        <f t="shared" ref="AH3181:AH3183" si="9947">AE3181-AB3181-AG3181</f>
        <v>274.00100000000003</v>
      </c>
      <c r="AI3181" s="110">
        <f t="shared" ref="AI3181:AI3183" si="9948">AH3181/AE3181</f>
        <v>0.41176470588235298</v>
      </c>
      <c r="AK3181"/>
    </row>
    <row r="3182" spans="1:37" ht="15.75" hidden="1" thickBot="1" x14ac:dyDescent="0.3">
      <c r="A3182" s="96" t="s">
        <v>4351</v>
      </c>
      <c r="B3182" s="97">
        <v>2016</v>
      </c>
      <c r="C3182" s="97">
        <v>12</v>
      </c>
      <c r="D3182" s="98" t="s">
        <v>2960</v>
      </c>
      <c r="E3182" s="99">
        <v>42726</v>
      </c>
      <c r="F3182" s="99">
        <v>42729</v>
      </c>
      <c r="G3182" s="100">
        <f t="shared" ca="1" si="9936"/>
        <v>0</v>
      </c>
      <c r="H3182" s="96" t="s">
        <v>54</v>
      </c>
      <c r="I3182" s="96" t="s">
        <v>140</v>
      </c>
      <c r="J3182" s="96" t="s">
        <v>4349</v>
      </c>
      <c r="K3182" s="101" t="str">
        <f t="shared" ca="1" si="9937"/>
        <v>Completed</v>
      </c>
      <c r="L3182" s="97" t="s">
        <v>82</v>
      </c>
      <c r="M3182" s="97" t="s">
        <v>58</v>
      </c>
      <c r="N3182" s="97" t="s">
        <v>78</v>
      </c>
      <c r="O3182" s="97" t="s">
        <v>60</v>
      </c>
      <c r="P3182" s="97" t="s">
        <v>79</v>
      </c>
      <c r="Q3182" s="97" t="s">
        <v>79</v>
      </c>
      <c r="R3182" s="102">
        <v>0.5</v>
      </c>
      <c r="S3182" s="102">
        <v>4.25</v>
      </c>
      <c r="T3182" s="103">
        <v>400000</v>
      </c>
      <c r="U3182" s="103">
        <v>400063</v>
      </c>
      <c r="V3182" s="101">
        <f t="shared" si="9938"/>
        <v>0</v>
      </c>
      <c r="W3182" s="101">
        <f t="shared" si="9939"/>
        <v>400000</v>
      </c>
      <c r="X3182" s="103">
        <v>4540</v>
      </c>
      <c r="Y3182" s="104">
        <f t="shared" si="9940"/>
        <v>1.1348212656506601E-2</v>
      </c>
      <c r="Z3182" s="105">
        <f t="shared" si="9941"/>
        <v>0.17455401982378854</v>
      </c>
      <c r="AA3182" s="106">
        <f t="shared" si="9942"/>
        <v>200</v>
      </c>
      <c r="AB3182" s="107">
        <f t="shared" si="9943"/>
        <v>200</v>
      </c>
      <c r="AC3182" s="106">
        <f t="shared" si="9944"/>
        <v>0</v>
      </c>
      <c r="AD3182" s="108">
        <f t="shared" si="9945"/>
        <v>1700</v>
      </c>
      <c r="AE3182" s="298">
        <v>792.47524999999996</v>
      </c>
      <c r="AF3182" s="109">
        <f t="shared" si="9946"/>
        <v>-907.52475000000004</v>
      </c>
      <c r="AG3182" s="109">
        <v>0</v>
      </c>
      <c r="AH3182" s="109">
        <f t="shared" si="9947"/>
        <v>592.47524999999996</v>
      </c>
      <c r="AI3182" s="110">
        <f t="shared" si="9948"/>
        <v>0.7476261876948207</v>
      </c>
      <c r="AK3182"/>
    </row>
    <row r="3183" spans="1:37" ht="15.75" hidden="1" thickBot="1" x14ac:dyDescent="0.3">
      <c r="A3183" s="156" t="s">
        <v>4352</v>
      </c>
      <c r="B3183" s="157">
        <v>2016</v>
      </c>
      <c r="C3183" s="157">
        <v>12</v>
      </c>
      <c r="D3183" s="342" t="s">
        <v>2960</v>
      </c>
      <c r="E3183" s="159">
        <v>42726</v>
      </c>
      <c r="F3183" s="159">
        <v>42729</v>
      </c>
      <c r="G3183" s="343">
        <f t="shared" ca="1" si="9936"/>
        <v>0</v>
      </c>
      <c r="H3183" s="156" t="s">
        <v>54</v>
      </c>
      <c r="I3183" s="156" t="s">
        <v>140</v>
      </c>
      <c r="J3183" s="156" t="s">
        <v>4349</v>
      </c>
      <c r="K3183" s="344" t="str">
        <f t="shared" ca="1" si="9937"/>
        <v>Completed</v>
      </c>
      <c r="L3183" s="157" t="s">
        <v>72</v>
      </c>
      <c r="M3183" s="157" t="s">
        <v>58</v>
      </c>
      <c r="N3183" s="157" t="s">
        <v>78</v>
      </c>
      <c r="O3183" s="157" t="s">
        <v>60</v>
      </c>
      <c r="P3183" s="157" t="s">
        <v>79</v>
      </c>
      <c r="Q3183" s="157" t="s">
        <v>79</v>
      </c>
      <c r="R3183" s="158">
        <v>1.5</v>
      </c>
      <c r="S3183" s="158">
        <v>4.25</v>
      </c>
      <c r="T3183" s="345">
        <v>250000</v>
      </c>
      <c r="U3183" s="345">
        <v>254104</v>
      </c>
      <c r="V3183" s="344">
        <f t="shared" si="9938"/>
        <v>0</v>
      </c>
      <c r="W3183" s="344">
        <f t="shared" si="9939"/>
        <v>250000</v>
      </c>
      <c r="X3183" s="345">
        <v>562</v>
      </c>
      <c r="Y3183" s="346">
        <f t="shared" si="9940"/>
        <v>2.2116928501715832E-3</v>
      </c>
      <c r="Z3183" s="347">
        <f t="shared" si="9941"/>
        <v>1.7793594306049823</v>
      </c>
      <c r="AA3183" s="348">
        <f t="shared" si="9942"/>
        <v>375</v>
      </c>
      <c r="AB3183" s="349">
        <f t="shared" si="9943"/>
        <v>375</v>
      </c>
      <c r="AC3183" s="348">
        <f t="shared" si="9944"/>
        <v>0</v>
      </c>
      <c r="AD3183" s="350">
        <f t="shared" si="9945"/>
        <v>1062.5</v>
      </c>
      <c r="AE3183" s="351">
        <v>1000</v>
      </c>
      <c r="AF3183" s="352">
        <f t="shared" si="9946"/>
        <v>-62.5</v>
      </c>
      <c r="AG3183" s="352">
        <v>0</v>
      </c>
      <c r="AH3183" s="352">
        <f t="shared" si="9947"/>
        <v>625</v>
      </c>
      <c r="AI3183" s="487">
        <f t="shared" si="9948"/>
        <v>0.625</v>
      </c>
      <c r="AK3183"/>
    </row>
    <row r="3184" spans="1:37" ht="15.75" hidden="1" thickBot="1" x14ac:dyDescent="0.3">
      <c r="A3184" s="96" t="s">
        <v>4241</v>
      </c>
      <c r="B3184" s="97">
        <v>2016</v>
      </c>
      <c r="C3184" s="97">
        <v>12</v>
      </c>
      <c r="D3184" s="98" t="s">
        <v>2960</v>
      </c>
      <c r="E3184" s="99">
        <v>42727</v>
      </c>
      <c r="F3184" s="99">
        <v>42730</v>
      </c>
      <c r="G3184" s="100">
        <f t="shared" ref="G3184:G3250" ca="1" si="9949">IF($N$1&gt;F3184,0,(F3184-$N$1))</f>
        <v>0</v>
      </c>
      <c r="H3184" s="96" t="s">
        <v>54</v>
      </c>
      <c r="I3184" s="96" t="s">
        <v>115</v>
      </c>
      <c r="J3184" s="96" t="s">
        <v>4242</v>
      </c>
      <c r="K3184" s="101" t="str">
        <f t="shared" ref="K3184:K3250" ca="1" si="9950">IF(F3184=0,$L$3,(IF(G3184=0,$L$1,$L$2)))</f>
        <v>Completed</v>
      </c>
      <c r="L3184" s="97" t="s">
        <v>82</v>
      </c>
      <c r="M3184" s="97" t="s">
        <v>58</v>
      </c>
      <c r="N3184" s="97" t="s">
        <v>78</v>
      </c>
      <c r="O3184" s="97" t="s">
        <v>60</v>
      </c>
      <c r="P3184" s="97" t="s">
        <v>79</v>
      </c>
      <c r="Q3184" s="97" t="s">
        <v>79</v>
      </c>
      <c r="R3184" s="102">
        <v>0.5</v>
      </c>
      <c r="S3184" s="102">
        <v>4.25</v>
      </c>
      <c r="T3184" s="103">
        <v>800000</v>
      </c>
      <c r="U3184" s="103">
        <v>600246</v>
      </c>
      <c r="V3184" s="101">
        <f t="shared" ref="V3184:V3247" si="9951">IF(U3184&gt;T3184,0,T3184-U3184)</f>
        <v>199754</v>
      </c>
      <c r="W3184" s="101">
        <f t="shared" ref="W3184:W3247" si="9952">IF(U3184&gt;T3184,T3184,U3184)</f>
        <v>600246</v>
      </c>
      <c r="X3184" s="103">
        <v>7428</v>
      </c>
      <c r="Y3184" s="104">
        <f t="shared" ref="Y3184:Y3250" si="9953">X3184/U3184</f>
        <v>1.2374926280225108E-2</v>
      </c>
      <c r="Z3184" s="105">
        <f t="shared" ref="Z3184:Z3250" si="9954">AE3184/X3184</f>
        <v>0.86812082660204626</v>
      </c>
      <c r="AA3184" s="106">
        <f t="shared" ref="AA3184:AA3250" si="9955">IF(O3184="cpv",(T3184*R3184),(T3184/1000*R3184))</f>
        <v>400</v>
      </c>
      <c r="AB3184" s="107">
        <f t="shared" ref="AB3184:AB3246" si="9956">IF(O3184="cpv",(IF(V3184&gt;0,U3184*R3184,AA3184)),(IF(V3184&gt;0,U3184/1000*R3184,AA3184)))</f>
        <v>300.12299999999999</v>
      </c>
      <c r="AC3184" s="106">
        <f t="shared" ref="AC3184:AC3250" si="9957">AB3184-AA3184</f>
        <v>-99.87700000000001</v>
      </c>
      <c r="AD3184" s="108">
        <f t="shared" ref="AD3184:AD3250" si="9958">IF(O3184="cpv",(T3184*S3184),(T3184/1000*S3184))</f>
        <v>3400</v>
      </c>
      <c r="AE3184" s="298">
        <v>6448.4014999999999</v>
      </c>
      <c r="AF3184" s="109">
        <f t="shared" ref="AF3184:AF3250" si="9959">AE3184-AD3184</f>
        <v>3048.4014999999999</v>
      </c>
      <c r="AG3184" s="109">
        <v>0</v>
      </c>
      <c r="AH3184" s="109">
        <f t="shared" ref="AH3184:AH3250" si="9960">AE3184-AB3184-AG3184</f>
        <v>6148.2785000000003</v>
      </c>
      <c r="AI3184" s="110">
        <f t="shared" ref="AI3184:AI3250" si="9961">AH3184/AE3184</f>
        <v>0.95345776778942815</v>
      </c>
      <c r="AK3184"/>
    </row>
    <row r="3185" spans="1:37" ht="15.75" hidden="1" thickBot="1" x14ac:dyDescent="0.3">
      <c r="A3185" s="96" t="s">
        <v>4353</v>
      </c>
      <c r="B3185" s="97">
        <v>2016</v>
      </c>
      <c r="C3185" s="97">
        <v>12</v>
      </c>
      <c r="D3185" s="98" t="s">
        <v>2960</v>
      </c>
      <c r="E3185" s="99">
        <v>42727</v>
      </c>
      <c r="F3185" s="99">
        <v>42730</v>
      </c>
      <c r="G3185" s="100">
        <f t="shared" ref="G3185:G3187" ca="1" si="9962">IF($N$1&gt;F3185,0,(F3185-$N$1))</f>
        <v>0</v>
      </c>
      <c r="H3185" s="96" t="s">
        <v>54</v>
      </c>
      <c r="I3185" s="96" t="s">
        <v>115</v>
      </c>
      <c r="J3185" s="96" t="s">
        <v>4242</v>
      </c>
      <c r="K3185" s="101" t="str">
        <f t="shared" ref="K3185:K3187" ca="1" si="9963">IF(F3185=0,$L$3,(IF(G3185=0,$L$1,$L$2)))</f>
        <v>Completed</v>
      </c>
      <c r="L3185" s="97" t="s">
        <v>77</v>
      </c>
      <c r="M3185" s="97" t="s">
        <v>58</v>
      </c>
      <c r="N3185" s="97" t="s">
        <v>78</v>
      </c>
      <c r="O3185" s="97" t="s">
        <v>60</v>
      </c>
      <c r="P3185" s="97" t="s">
        <v>79</v>
      </c>
      <c r="Q3185" s="97" t="s">
        <v>79</v>
      </c>
      <c r="R3185" s="102">
        <v>1.25</v>
      </c>
      <c r="S3185" s="102">
        <v>4.25</v>
      </c>
      <c r="T3185" s="103">
        <v>850000</v>
      </c>
      <c r="U3185" s="103">
        <v>271493</v>
      </c>
      <c r="V3185" s="101">
        <f t="shared" ref="V3185:V3187" si="9964">IF(U3185&gt;T3185,0,T3185-U3185)</f>
        <v>578507</v>
      </c>
      <c r="W3185" s="101">
        <f t="shared" ref="W3185:W3187" si="9965">IF(U3185&gt;T3185,T3185,U3185)</f>
        <v>271493</v>
      </c>
      <c r="X3185" s="103"/>
      <c r="Y3185" s="104">
        <f t="shared" ref="Y3185:Y3187" si="9966">X3185/U3185</f>
        <v>0</v>
      </c>
      <c r="Z3185" s="105" t="e">
        <f t="shared" ref="Z3185:Z3187" si="9967">AE3185/X3185</f>
        <v>#DIV/0!</v>
      </c>
      <c r="AA3185" s="106">
        <f t="shared" ref="AA3185:AA3187" si="9968">IF(O3185="cpv",(T3185*R3185),(T3185/1000*R3185))</f>
        <v>1062.5</v>
      </c>
      <c r="AB3185" s="107">
        <f t="shared" ref="AB3185:AB3187" si="9969">IF(O3185="cpv",(IF(V3185&gt;0,U3185*R3185,AA3185)),(IF(V3185&gt;0,U3185/1000*R3185,AA3185)))</f>
        <v>339.36624999999998</v>
      </c>
      <c r="AC3185" s="106">
        <f t="shared" ref="AC3185:AC3187" si="9970">AB3185-AA3185</f>
        <v>-723.13374999999996</v>
      </c>
      <c r="AD3185" s="108">
        <f t="shared" ref="AD3185:AD3187" si="9971">IF(O3185="cpv",(T3185*S3185),(T3185/1000*S3185))</f>
        <v>3612.5</v>
      </c>
      <c r="AE3185" s="298">
        <f t="shared" ref="AE3185:AE3191" si="9972">IF((SUMIF($J$7:$J$1048576,J3185,$U$7:$U$1048576))&gt;(SUMIF($J$7:$J$1048576,J3185,$T$7:$T$1048576)),AD3185,(IF(O3185="cpv",(U3185*S3185),(U3185*S3185/1000))))</f>
        <v>1153.8452500000001</v>
      </c>
      <c r="AF3185" s="109">
        <f t="shared" ref="AF3185:AF3187" si="9973">AE3185-AD3185</f>
        <v>-2458.6547499999997</v>
      </c>
      <c r="AG3185" s="109">
        <v>0</v>
      </c>
      <c r="AH3185" s="109">
        <f t="shared" ref="AH3185:AH3187" si="9974">AE3185-AB3185-AG3185</f>
        <v>814.47900000000004</v>
      </c>
      <c r="AI3185" s="110">
        <f t="shared" ref="AI3185:AI3187" si="9975">AH3185/AE3185</f>
        <v>0.70588235294117641</v>
      </c>
      <c r="AK3185"/>
    </row>
    <row r="3186" spans="1:37" ht="15.75" hidden="1" thickBot="1" x14ac:dyDescent="0.3">
      <c r="A3186" s="96" t="s">
        <v>4243</v>
      </c>
      <c r="B3186" s="97">
        <v>2016</v>
      </c>
      <c r="C3186" s="97">
        <v>12</v>
      </c>
      <c r="D3186" s="98" t="s">
        <v>2960</v>
      </c>
      <c r="E3186" s="99">
        <v>42727</v>
      </c>
      <c r="F3186" s="99">
        <v>42730</v>
      </c>
      <c r="G3186" s="100">
        <f t="shared" ca="1" si="9962"/>
        <v>0</v>
      </c>
      <c r="H3186" s="96" t="s">
        <v>54</v>
      </c>
      <c r="I3186" s="96" t="s">
        <v>115</v>
      </c>
      <c r="J3186" s="96" t="s">
        <v>4242</v>
      </c>
      <c r="K3186" s="101" t="str">
        <f t="shared" ca="1" si="9963"/>
        <v>Completed</v>
      </c>
      <c r="L3186" s="97" t="s">
        <v>64</v>
      </c>
      <c r="M3186" s="97" t="s">
        <v>58</v>
      </c>
      <c r="N3186" s="97" t="s">
        <v>78</v>
      </c>
      <c r="O3186" s="97" t="s">
        <v>60</v>
      </c>
      <c r="P3186" s="97" t="s">
        <v>79</v>
      </c>
      <c r="Q3186" s="97" t="s">
        <v>79</v>
      </c>
      <c r="R3186" s="102">
        <v>2.5</v>
      </c>
      <c r="S3186" s="102">
        <v>4.25</v>
      </c>
      <c r="T3186" s="103">
        <v>500000</v>
      </c>
      <c r="U3186" s="103">
        <v>500713</v>
      </c>
      <c r="V3186" s="101">
        <f t="shared" si="9964"/>
        <v>0</v>
      </c>
      <c r="W3186" s="101">
        <f t="shared" si="9965"/>
        <v>500000</v>
      </c>
      <c r="X3186" s="103">
        <v>1264</v>
      </c>
      <c r="Y3186" s="104">
        <f t="shared" si="9966"/>
        <v>2.5244002053072317E-3</v>
      </c>
      <c r="Z3186" s="105">
        <f t="shared" si="9967"/>
        <v>1.6835682357594934</v>
      </c>
      <c r="AA3186" s="106">
        <f t="shared" si="9968"/>
        <v>1250</v>
      </c>
      <c r="AB3186" s="107">
        <f t="shared" si="9969"/>
        <v>1250</v>
      </c>
      <c r="AC3186" s="106">
        <f t="shared" si="9970"/>
        <v>0</v>
      </c>
      <c r="AD3186" s="108">
        <f t="shared" si="9971"/>
        <v>2125</v>
      </c>
      <c r="AE3186" s="298">
        <f t="shared" si="9972"/>
        <v>2128.0302499999998</v>
      </c>
      <c r="AF3186" s="109">
        <f t="shared" si="9973"/>
        <v>3.0302499999997963</v>
      </c>
      <c r="AG3186" s="109">
        <v>0</v>
      </c>
      <c r="AH3186" s="109">
        <f t="shared" si="9974"/>
        <v>878.0302499999998</v>
      </c>
      <c r="AI3186" s="110">
        <f t="shared" si="9975"/>
        <v>0.41260233495271031</v>
      </c>
      <c r="AK3186"/>
    </row>
    <row r="3187" spans="1:37" ht="15.75" hidden="1" thickBot="1" x14ac:dyDescent="0.3">
      <c r="A3187" s="96" t="s">
        <v>4354</v>
      </c>
      <c r="B3187" s="97">
        <v>2016</v>
      </c>
      <c r="C3187" s="97">
        <v>12</v>
      </c>
      <c r="D3187" s="98" t="s">
        <v>2960</v>
      </c>
      <c r="E3187" s="99">
        <v>42727</v>
      </c>
      <c r="F3187" s="99">
        <v>42730</v>
      </c>
      <c r="G3187" s="100">
        <f t="shared" ca="1" si="9962"/>
        <v>0</v>
      </c>
      <c r="H3187" s="96" t="s">
        <v>54</v>
      </c>
      <c r="I3187" s="96" t="s">
        <v>115</v>
      </c>
      <c r="J3187" s="96" t="s">
        <v>4242</v>
      </c>
      <c r="K3187" s="101" t="str">
        <f t="shared" ca="1" si="9963"/>
        <v>Completed</v>
      </c>
      <c r="L3187" s="97" t="s">
        <v>4355</v>
      </c>
      <c r="M3187" s="97" t="s">
        <v>58</v>
      </c>
      <c r="N3187" s="97" t="s">
        <v>78</v>
      </c>
      <c r="O3187" s="97" t="s">
        <v>60</v>
      </c>
      <c r="P3187" s="97" t="s">
        <v>79</v>
      </c>
      <c r="Q3187" s="97" t="s">
        <v>79</v>
      </c>
      <c r="R3187" s="102">
        <v>2</v>
      </c>
      <c r="S3187" s="102">
        <v>4.25</v>
      </c>
      <c r="T3187" s="103">
        <v>100000</v>
      </c>
      <c r="U3187" s="103">
        <v>101287</v>
      </c>
      <c r="V3187" s="101">
        <f t="shared" si="9964"/>
        <v>0</v>
      </c>
      <c r="W3187" s="101">
        <f t="shared" si="9965"/>
        <v>100000</v>
      </c>
      <c r="X3187" s="103"/>
      <c r="Y3187" s="104">
        <f t="shared" si="9966"/>
        <v>0</v>
      </c>
      <c r="Z3187" s="105" t="e">
        <f t="shared" si="9967"/>
        <v>#DIV/0!</v>
      </c>
      <c r="AA3187" s="106">
        <f t="shared" si="9968"/>
        <v>200</v>
      </c>
      <c r="AB3187" s="107">
        <f t="shared" si="9969"/>
        <v>200</v>
      </c>
      <c r="AC3187" s="106">
        <f t="shared" si="9970"/>
        <v>0</v>
      </c>
      <c r="AD3187" s="108">
        <f t="shared" si="9971"/>
        <v>425</v>
      </c>
      <c r="AE3187" s="298">
        <f t="shared" si="9972"/>
        <v>430.46974999999998</v>
      </c>
      <c r="AF3187" s="109">
        <f t="shared" si="9973"/>
        <v>5.4697499999999764</v>
      </c>
      <c r="AG3187" s="109">
        <v>0</v>
      </c>
      <c r="AH3187" s="109">
        <f t="shared" si="9974"/>
        <v>230.46974999999998</v>
      </c>
      <c r="AI3187" s="110">
        <f t="shared" si="9975"/>
        <v>0.53539127894584926</v>
      </c>
      <c r="AK3187"/>
    </row>
    <row r="3188" spans="1:37" ht="15.75" hidden="1" thickBot="1" x14ac:dyDescent="0.3">
      <c r="A3188" s="96" t="s">
        <v>4360</v>
      </c>
      <c r="B3188" s="97">
        <v>2016</v>
      </c>
      <c r="C3188" s="97">
        <v>12</v>
      </c>
      <c r="D3188" s="98" t="s">
        <v>2960</v>
      </c>
      <c r="E3188" s="99">
        <v>42727</v>
      </c>
      <c r="F3188" s="99">
        <v>42730</v>
      </c>
      <c r="G3188" s="100">
        <f t="shared" ref="G3188" ca="1" si="9976">IF($N$1&gt;F3188,0,(F3188-$N$1))</f>
        <v>0</v>
      </c>
      <c r="H3188" s="96" t="s">
        <v>54</v>
      </c>
      <c r="I3188" s="96" t="s">
        <v>115</v>
      </c>
      <c r="J3188" s="96" t="s">
        <v>4242</v>
      </c>
      <c r="K3188" s="101" t="str">
        <f t="shared" ref="K3188" ca="1" si="9977">IF(F3188=0,$L$3,(IF(G3188=0,$L$1,$L$2)))</f>
        <v>Completed</v>
      </c>
      <c r="L3188" s="97" t="s">
        <v>2120</v>
      </c>
      <c r="M3188" s="97" t="s">
        <v>58</v>
      </c>
      <c r="N3188" s="97" t="s">
        <v>78</v>
      </c>
      <c r="O3188" s="97" t="s">
        <v>60</v>
      </c>
      <c r="P3188" s="97" t="s">
        <v>79</v>
      </c>
      <c r="Q3188" s="97" t="s">
        <v>79</v>
      </c>
      <c r="R3188" s="102">
        <v>2</v>
      </c>
      <c r="S3188" s="102">
        <v>4.25</v>
      </c>
      <c r="T3188" s="103">
        <v>500000</v>
      </c>
      <c r="U3188" s="103">
        <v>500029</v>
      </c>
      <c r="V3188" s="101">
        <f t="shared" ref="V3188" si="9978">IF(U3188&gt;T3188,0,T3188-U3188)</f>
        <v>0</v>
      </c>
      <c r="W3188" s="101">
        <f t="shared" ref="W3188" si="9979">IF(U3188&gt;T3188,T3188,U3188)</f>
        <v>500000</v>
      </c>
      <c r="X3188" s="103">
        <v>3529</v>
      </c>
      <c r="Y3188" s="104">
        <f t="shared" ref="Y3188" si="9980">X3188/U3188</f>
        <v>7.0575906597417351E-3</v>
      </c>
      <c r="Z3188" s="105">
        <f t="shared" ref="Z3188" si="9981">AE3188/X3188</f>
        <v>0.60218850949277414</v>
      </c>
      <c r="AA3188" s="106">
        <f t="shared" ref="AA3188" si="9982">IF(O3188="cpv",(T3188*R3188),(T3188/1000*R3188))</f>
        <v>1000</v>
      </c>
      <c r="AB3188" s="107">
        <f t="shared" ref="AB3188" si="9983">IF(O3188="cpv",(IF(V3188&gt;0,U3188*R3188,AA3188)),(IF(V3188&gt;0,U3188/1000*R3188,AA3188)))</f>
        <v>1000</v>
      </c>
      <c r="AC3188" s="106">
        <f t="shared" ref="AC3188" si="9984">AB3188-AA3188</f>
        <v>0</v>
      </c>
      <c r="AD3188" s="108">
        <f t="shared" ref="AD3188" si="9985">IF(O3188="cpv",(T3188*S3188),(T3188/1000*S3188))</f>
        <v>2125</v>
      </c>
      <c r="AE3188" s="298">
        <f t="shared" si="9972"/>
        <v>2125.1232500000001</v>
      </c>
      <c r="AF3188" s="109">
        <f t="shared" ref="AF3188" si="9986">AE3188-AD3188</f>
        <v>0.12325000000009823</v>
      </c>
      <c r="AG3188" s="109">
        <v>0</v>
      </c>
      <c r="AH3188" s="109">
        <f t="shared" ref="AH3188" si="9987">AE3188-AB3188-AG3188</f>
        <v>1125.1232500000001</v>
      </c>
      <c r="AI3188" s="110">
        <f t="shared" ref="AI3188" si="9988">AH3188/AE3188</f>
        <v>0.52943905724056239</v>
      </c>
      <c r="AK3188"/>
    </row>
    <row r="3189" spans="1:37" ht="15.75" hidden="1" thickBot="1" x14ac:dyDescent="0.3">
      <c r="A3189" s="96" t="s">
        <v>4361</v>
      </c>
      <c r="B3189" s="97">
        <v>2016</v>
      </c>
      <c r="C3189" s="97">
        <v>12</v>
      </c>
      <c r="D3189" s="98" t="s">
        <v>2960</v>
      </c>
      <c r="E3189" s="99">
        <v>42727</v>
      </c>
      <c r="F3189" s="99">
        <v>42730</v>
      </c>
      <c r="G3189" s="100">
        <f t="shared" ref="G3189" ca="1" si="9989">IF($N$1&gt;F3189,0,(F3189-$N$1))</f>
        <v>0</v>
      </c>
      <c r="H3189" s="96" t="s">
        <v>54</v>
      </c>
      <c r="I3189" s="96" t="s">
        <v>115</v>
      </c>
      <c r="J3189" s="96" t="s">
        <v>4242</v>
      </c>
      <c r="K3189" s="101" t="str">
        <f t="shared" ref="K3189" ca="1" si="9990">IF(F3189=0,$L$3,(IF(G3189=0,$L$1,$L$2)))</f>
        <v>Completed</v>
      </c>
      <c r="L3189" s="97" t="s">
        <v>72</v>
      </c>
      <c r="M3189" s="97" t="s">
        <v>58</v>
      </c>
      <c r="N3189" s="97" t="s">
        <v>78</v>
      </c>
      <c r="O3189" s="97" t="s">
        <v>60</v>
      </c>
      <c r="P3189" s="97" t="s">
        <v>79</v>
      </c>
      <c r="Q3189" s="97" t="s">
        <v>79</v>
      </c>
      <c r="R3189" s="102">
        <v>1.5</v>
      </c>
      <c r="S3189" s="102">
        <v>4.25</v>
      </c>
      <c r="T3189" s="103">
        <v>350000</v>
      </c>
      <c r="U3189" s="103">
        <v>294534</v>
      </c>
      <c r="V3189" s="101">
        <f t="shared" ref="V3189" si="9991">IF(U3189&gt;T3189,0,T3189-U3189)</f>
        <v>55466</v>
      </c>
      <c r="W3189" s="101">
        <f t="shared" ref="W3189" si="9992">IF(U3189&gt;T3189,T3189,U3189)</f>
        <v>294534</v>
      </c>
      <c r="X3189" s="103">
        <v>390</v>
      </c>
      <c r="Y3189" s="104">
        <f t="shared" ref="Y3189" si="9993">X3189/U3189</f>
        <v>1.324125567846157E-3</v>
      </c>
      <c r="Z3189" s="105">
        <f t="shared" ref="Z3189" si="9994">AE3189/X3189</f>
        <v>3.2096653846153851</v>
      </c>
      <c r="AA3189" s="106">
        <f t="shared" ref="AA3189" si="9995">IF(O3189="cpv",(T3189*R3189),(T3189/1000*R3189))</f>
        <v>525</v>
      </c>
      <c r="AB3189" s="107">
        <f t="shared" ref="AB3189" si="9996">IF(O3189="cpv",(IF(V3189&gt;0,U3189*R3189,AA3189)),(IF(V3189&gt;0,U3189/1000*R3189,AA3189)))</f>
        <v>441.80099999999999</v>
      </c>
      <c r="AC3189" s="106">
        <f t="shared" ref="AC3189" si="9997">AB3189-AA3189</f>
        <v>-83.199000000000012</v>
      </c>
      <c r="AD3189" s="108">
        <f t="shared" ref="AD3189" si="9998">IF(O3189="cpv",(T3189*S3189),(T3189/1000*S3189))</f>
        <v>1487.5</v>
      </c>
      <c r="AE3189" s="298">
        <f t="shared" si="9972"/>
        <v>1251.7695000000001</v>
      </c>
      <c r="AF3189" s="109">
        <f t="shared" ref="AF3189" si="9999">AE3189-AD3189</f>
        <v>-235.73049999999989</v>
      </c>
      <c r="AG3189" s="109">
        <v>0</v>
      </c>
      <c r="AH3189" s="109">
        <f t="shared" ref="AH3189" si="10000">AE3189-AB3189-AG3189</f>
        <v>809.96850000000018</v>
      </c>
      <c r="AI3189" s="110">
        <f t="shared" ref="AI3189" si="10001">AH3189/AE3189</f>
        <v>0.6470588235294118</v>
      </c>
      <c r="AK3189"/>
    </row>
    <row r="3190" spans="1:37" ht="15.75" hidden="1" thickBot="1" x14ac:dyDescent="0.3">
      <c r="A3190" s="96" t="s">
        <v>4244</v>
      </c>
      <c r="B3190" s="97">
        <v>2016</v>
      </c>
      <c r="C3190" s="97">
        <v>12</v>
      </c>
      <c r="D3190" s="98" t="s">
        <v>2960</v>
      </c>
      <c r="E3190" s="99">
        <v>42727</v>
      </c>
      <c r="F3190" s="99">
        <v>42730</v>
      </c>
      <c r="G3190" s="100">
        <f t="shared" ref="G3190" ca="1" si="10002">IF($N$1&gt;F3190,0,(F3190-$N$1))</f>
        <v>0</v>
      </c>
      <c r="H3190" s="96" t="s">
        <v>54</v>
      </c>
      <c r="I3190" s="96" t="s">
        <v>115</v>
      </c>
      <c r="J3190" s="96" t="s">
        <v>4242</v>
      </c>
      <c r="K3190" s="101" t="str">
        <f t="shared" ref="K3190" ca="1" si="10003">IF(F3190=0,$L$3,(IF(G3190=0,$L$1,$L$2)))</f>
        <v>Completed</v>
      </c>
      <c r="L3190" s="97" t="s">
        <v>2135</v>
      </c>
      <c r="M3190" s="97" t="s">
        <v>58</v>
      </c>
      <c r="N3190" s="97" t="s">
        <v>78</v>
      </c>
      <c r="O3190" s="97" t="s">
        <v>60</v>
      </c>
      <c r="P3190" s="97" t="s">
        <v>79</v>
      </c>
      <c r="Q3190" s="97" t="s">
        <v>79</v>
      </c>
      <c r="R3190" s="102">
        <v>2.5</v>
      </c>
      <c r="S3190" s="102">
        <v>4.25</v>
      </c>
      <c r="T3190" s="103">
        <v>350000</v>
      </c>
      <c r="U3190" s="103">
        <v>315145</v>
      </c>
      <c r="V3190" s="101">
        <f t="shared" ref="V3190" si="10004">IF(U3190&gt;T3190,0,T3190-U3190)</f>
        <v>34855</v>
      </c>
      <c r="W3190" s="101">
        <f t="shared" ref="W3190" si="10005">IF(U3190&gt;T3190,T3190,U3190)</f>
        <v>315145</v>
      </c>
      <c r="X3190" s="103"/>
      <c r="Y3190" s="104">
        <f t="shared" ref="Y3190" si="10006">X3190/U3190</f>
        <v>0</v>
      </c>
      <c r="Z3190" s="105" t="e">
        <f t="shared" ref="Z3190" si="10007">AE3190/X3190</f>
        <v>#DIV/0!</v>
      </c>
      <c r="AA3190" s="106">
        <f t="shared" ref="AA3190" si="10008">IF(O3190="cpv",(T3190*R3190),(T3190/1000*R3190))</f>
        <v>875</v>
      </c>
      <c r="AB3190" s="107">
        <f t="shared" ref="AB3190" si="10009">IF(O3190="cpv",(IF(V3190&gt;0,U3190*R3190,AA3190)),(IF(V3190&gt;0,U3190/1000*R3190,AA3190)))</f>
        <v>787.86249999999995</v>
      </c>
      <c r="AC3190" s="106">
        <f t="shared" ref="AC3190" si="10010">AB3190-AA3190</f>
        <v>-87.137500000000045</v>
      </c>
      <c r="AD3190" s="108">
        <f t="shared" ref="AD3190" si="10011">IF(O3190="cpv",(T3190*S3190),(T3190/1000*S3190))</f>
        <v>1487.5</v>
      </c>
      <c r="AE3190" s="298">
        <f t="shared" si="9972"/>
        <v>1339.36625</v>
      </c>
      <c r="AF3190" s="109">
        <f t="shared" ref="AF3190" si="10012">AE3190-AD3190</f>
        <v>-148.13374999999996</v>
      </c>
      <c r="AG3190" s="109">
        <v>0</v>
      </c>
      <c r="AH3190" s="109">
        <f t="shared" ref="AH3190" si="10013">AE3190-AB3190-AG3190</f>
        <v>551.50375000000008</v>
      </c>
      <c r="AI3190" s="110">
        <f t="shared" ref="AI3190" si="10014">AH3190/AE3190</f>
        <v>0.41176470588235298</v>
      </c>
      <c r="AK3190"/>
    </row>
    <row r="3191" spans="1:37" ht="15.75" hidden="1" thickBot="1" x14ac:dyDescent="0.3">
      <c r="A3191" s="328" t="s">
        <v>4362</v>
      </c>
      <c r="B3191" s="324">
        <v>2016</v>
      </c>
      <c r="C3191" s="324">
        <v>12</v>
      </c>
      <c r="D3191" s="325" t="s">
        <v>2960</v>
      </c>
      <c r="E3191" s="326">
        <v>42727</v>
      </c>
      <c r="F3191" s="326">
        <v>42730</v>
      </c>
      <c r="G3191" s="327">
        <f t="shared" ref="G3191" ca="1" si="10015">IF($N$1&gt;F3191,0,(F3191-$N$1))</f>
        <v>0</v>
      </c>
      <c r="H3191" s="328" t="s">
        <v>54</v>
      </c>
      <c r="I3191" s="328" t="s">
        <v>115</v>
      </c>
      <c r="J3191" s="328" t="s">
        <v>4242</v>
      </c>
      <c r="K3191" s="329" t="str">
        <f t="shared" ref="K3191" ca="1" si="10016">IF(F3191=0,$L$3,(IF(G3191=0,$L$1,$L$2)))</f>
        <v>Completed</v>
      </c>
      <c r="L3191" s="324" t="s">
        <v>1773</v>
      </c>
      <c r="M3191" s="324" t="s">
        <v>58</v>
      </c>
      <c r="N3191" s="324" t="s">
        <v>78</v>
      </c>
      <c r="O3191" s="324" t="s">
        <v>60</v>
      </c>
      <c r="P3191" s="324" t="s">
        <v>79</v>
      </c>
      <c r="Q3191" s="324" t="s">
        <v>79</v>
      </c>
      <c r="R3191" s="330">
        <v>2.5</v>
      </c>
      <c r="S3191" s="330">
        <v>4.25</v>
      </c>
      <c r="T3191" s="331">
        <v>100000</v>
      </c>
      <c r="U3191" s="331">
        <v>73881</v>
      </c>
      <c r="V3191" s="329">
        <f t="shared" ref="V3191" si="10017">IF(U3191&gt;T3191,0,T3191-U3191)</f>
        <v>26119</v>
      </c>
      <c r="W3191" s="329">
        <f t="shared" ref="W3191" si="10018">IF(U3191&gt;T3191,T3191,U3191)</f>
        <v>73881</v>
      </c>
      <c r="X3191" s="331">
        <v>551</v>
      </c>
      <c r="Y3191" s="332">
        <f t="shared" ref="Y3191" si="10019">X3191/U3191</f>
        <v>7.4579391183118796E-3</v>
      </c>
      <c r="Z3191" s="333">
        <f t="shared" ref="Z3191" si="10020">AE3191/X3191</f>
        <v>0.56986252268602544</v>
      </c>
      <c r="AA3191" s="334">
        <f t="shared" ref="AA3191" si="10021">IF(O3191="cpv",(T3191*R3191),(T3191/1000*R3191))</f>
        <v>250</v>
      </c>
      <c r="AB3191" s="335">
        <f t="shared" ref="AB3191" si="10022">IF(O3191="cpv",(IF(V3191&gt;0,U3191*R3191,AA3191)),(IF(V3191&gt;0,U3191/1000*R3191,AA3191)))</f>
        <v>184.70249999999999</v>
      </c>
      <c r="AC3191" s="334">
        <f t="shared" ref="AC3191" si="10023">AB3191-AA3191</f>
        <v>-65.297500000000014</v>
      </c>
      <c r="AD3191" s="336">
        <f t="shared" ref="AD3191" si="10024">IF(O3191="cpv",(T3191*S3191),(T3191/1000*S3191))</f>
        <v>425</v>
      </c>
      <c r="AE3191" s="337">
        <f t="shared" si="9972"/>
        <v>313.99425000000002</v>
      </c>
      <c r="AF3191" s="338">
        <f t="shared" ref="AF3191" si="10025">AE3191-AD3191</f>
        <v>-111.00574999999998</v>
      </c>
      <c r="AG3191" s="338">
        <v>0</v>
      </c>
      <c r="AH3191" s="338">
        <f t="shared" ref="AH3191" si="10026">AE3191-AB3191-AG3191</f>
        <v>129.29175000000004</v>
      </c>
      <c r="AI3191" s="339">
        <f t="shared" ref="AI3191" si="10027">AH3191/AE3191</f>
        <v>0.41176470588235303</v>
      </c>
      <c r="AK3191"/>
    </row>
    <row r="3192" spans="1:37" ht="15.75" hidden="1" thickBot="1" x14ac:dyDescent="0.3">
      <c r="A3192" s="145" t="s">
        <v>4356</v>
      </c>
      <c r="B3192" s="141">
        <v>2016</v>
      </c>
      <c r="C3192" s="141">
        <v>12</v>
      </c>
      <c r="D3192" s="142" t="s">
        <v>2960</v>
      </c>
      <c r="E3192" s="143">
        <v>42727</v>
      </c>
      <c r="F3192" s="143">
        <v>42730</v>
      </c>
      <c r="G3192" s="144">
        <f t="shared" ca="1" si="9949"/>
        <v>0</v>
      </c>
      <c r="H3192" s="145" t="s">
        <v>54</v>
      </c>
      <c r="I3192" s="145" t="s">
        <v>115</v>
      </c>
      <c r="J3192" s="145" t="s">
        <v>4357</v>
      </c>
      <c r="K3192" s="146" t="str">
        <f t="shared" ca="1" si="9950"/>
        <v>Completed</v>
      </c>
      <c r="L3192" s="141" t="s">
        <v>3386</v>
      </c>
      <c r="M3192" s="141" t="s">
        <v>58</v>
      </c>
      <c r="N3192" s="141" t="s">
        <v>306</v>
      </c>
      <c r="O3192" s="141" t="s">
        <v>60</v>
      </c>
      <c r="P3192" s="141" t="s">
        <v>79</v>
      </c>
      <c r="Q3192" s="141" t="s">
        <v>79</v>
      </c>
      <c r="R3192" s="402">
        <v>4</v>
      </c>
      <c r="S3192" s="147">
        <v>7.5</v>
      </c>
      <c r="T3192" s="148">
        <v>120000</v>
      </c>
      <c r="U3192" s="148">
        <v>154286</v>
      </c>
      <c r="V3192" s="146">
        <f t="shared" si="9951"/>
        <v>0</v>
      </c>
      <c r="W3192" s="146">
        <f t="shared" si="9952"/>
        <v>120000</v>
      </c>
      <c r="X3192" s="148">
        <v>11011</v>
      </c>
      <c r="Y3192" s="149">
        <f t="shared" si="9953"/>
        <v>7.1367460430628832E-2</v>
      </c>
      <c r="Z3192" s="150">
        <f t="shared" si="9954"/>
        <v>8.0222958859322499E-2</v>
      </c>
      <c r="AA3192" s="151">
        <f t="shared" si="9955"/>
        <v>480</v>
      </c>
      <c r="AB3192" s="152">
        <f t="shared" si="9956"/>
        <v>480</v>
      </c>
      <c r="AC3192" s="151">
        <f t="shared" si="9957"/>
        <v>0</v>
      </c>
      <c r="AD3192" s="153">
        <f t="shared" si="9958"/>
        <v>900</v>
      </c>
      <c r="AE3192" s="295">
        <v>883.33500000000004</v>
      </c>
      <c r="AF3192" s="154">
        <f t="shared" si="9959"/>
        <v>-16.664999999999964</v>
      </c>
      <c r="AG3192" s="154">
        <v>0</v>
      </c>
      <c r="AH3192" s="154">
        <f t="shared" si="9960"/>
        <v>403.33500000000004</v>
      </c>
      <c r="AI3192" s="155">
        <f t="shared" si="9961"/>
        <v>0.45660479885887012</v>
      </c>
      <c r="AK3192"/>
    </row>
    <row r="3193" spans="1:37" ht="15.75" hidden="1" thickBot="1" x14ac:dyDescent="0.3">
      <c r="A3193" s="328" t="s">
        <v>4358</v>
      </c>
      <c r="B3193" s="324">
        <v>2016</v>
      </c>
      <c r="C3193" s="324">
        <v>12</v>
      </c>
      <c r="D3193" s="325" t="s">
        <v>2960</v>
      </c>
      <c r="E3193" s="326">
        <v>42727</v>
      </c>
      <c r="F3193" s="326">
        <v>42735</v>
      </c>
      <c r="G3193" s="327">
        <f t="shared" ca="1" si="9949"/>
        <v>0</v>
      </c>
      <c r="H3193" s="328" t="s">
        <v>54</v>
      </c>
      <c r="I3193" s="328" t="s">
        <v>1695</v>
      </c>
      <c r="J3193" s="328" t="s">
        <v>4359</v>
      </c>
      <c r="K3193" s="329" t="str">
        <f t="shared" ca="1" si="9950"/>
        <v>Completed</v>
      </c>
      <c r="L3193" s="324" t="s">
        <v>77</v>
      </c>
      <c r="M3193" s="324" t="s">
        <v>58</v>
      </c>
      <c r="N3193" s="324" t="s">
        <v>108</v>
      </c>
      <c r="O3193" s="324" t="s">
        <v>109</v>
      </c>
      <c r="P3193" s="324" t="s">
        <v>100</v>
      </c>
      <c r="Q3193" s="324" t="s">
        <v>101</v>
      </c>
      <c r="R3193" s="330">
        <v>1.4999999999999999E-2</v>
      </c>
      <c r="S3193" s="330">
        <v>0.04</v>
      </c>
      <c r="T3193" s="331">
        <v>100000</v>
      </c>
      <c r="U3193" s="331">
        <v>149844</v>
      </c>
      <c r="V3193" s="329">
        <f t="shared" si="9951"/>
        <v>0</v>
      </c>
      <c r="W3193" s="329">
        <f t="shared" si="9952"/>
        <v>100000</v>
      </c>
      <c r="X3193" s="331"/>
      <c r="Y3193" s="332">
        <f t="shared" si="9953"/>
        <v>0</v>
      </c>
      <c r="Z3193" s="333" t="e">
        <f t="shared" si="9954"/>
        <v>#DIV/0!</v>
      </c>
      <c r="AA3193" s="334">
        <f t="shared" si="9955"/>
        <v>1500</v>
      </c>
      <c r="AB3193" s="335">
        <f t="shared" si="9956"/>
        <v>1500</v>
      </c>
      <c r="AC3193" s="334">
        <f t="shared" si="9957"/>
        <v>0</v>
      </c>
      <c r="AD3193" s="336">
        <f t="shared" si="9958"/>
        <v>4000</v>
      </c>
      <c r="AE3193" s="337">
        <v>1993.8</v>
      </c>
      <c r="AF3193" s="338">
        <f t="shared" si="9959"/>
        <v>-2006.2</v>
      </c>
      <c r="AG3193" s="338">
        <v>0</v>
      </c>
      <c r="AH3193" s="338">
        <f t="shared" si="9960"/>
        <v>493.79999999999995</v>
      </c>
      <c r="AI3193" s="339">
        <f t="shared" si="9961"/>
        <v>0.24766777008727053</v>
      </c>
      <c r="AK3193"/>
    </row>
    <row r="3194" spans="1:37" ht="15.75" hidden="1" thickBot="1" x14ac:dyDescent="0.3">
      <c r="A3194" s="115" t="s">
        <v>4363</v>
      </c>
      <c r="B3194" s="111">
        <v>2016</v>
      </c>
      <c r="C3194" s="111">
        <v>12</v>
      </c>
      <c r="D3194" s="112" t="s">
        <v>2960</v>
      </c>
      <c r="E3194" s="113">
        <v>42727</v>
      </c>
      <c r="F3194" s="113">
        <v>42384</v>
      </c>
      <c r="G3194" s="114">
        <f t="shared" ca="1" si="9949"/>
        <v>0</v>
      </c>
      <c r="H3194" s="115" t="s">
        <v>84</v>
      </c>
      <c r="I3194" s="115" t="s">
        <v>170</v>
      </c>
      <c r="J3194" s="115" t="s">
        <v>4364</v>
      </c>
      <c r="K3194" s="116" t="str">
        <f t="shared" ca="1" si="9950"/>
        <v>Completed</v>
      </c>
      <c r="L3194" s="111" t="s">
        <v>1773</v>
      </c>
      <c r="M3194" s="111" t="s">
        <v>58</v>
      </c>
      <c r="N3194" s="111" t="s">
        <v>59</v>
      </c>
      <c r="O3194" s="111" t="s">
        <v>60</v>
      </c>
      <c r="P3194" s="111" t="s">
        <v>61</v>
      </c>
      <c r="Q3194" s="111" t="s">
        <v>62</v>
      </c>
      <c r="R3194" s="117">
        <v>0.35</v>
      </c>
      <c r="S3194" s="117">
        <v>2</v>
      </c>
      <c r="T3194" s="118">
        <v>1000000</v>
      </c>
      <c r="U3194" s="118">
        <v>1000274</v>
      </c>
      <c r="V3194" s="116">
        <f t="shared" si="9951"/>
        <v>0</v>
      </c>
      <c r="W3194" s="116">
        <f t="shared" si="9952"/>
        <v>1000000</v>
      </c>
      <c r="X3194" s="118">
        <v>1820</v>
      </c>
      <c r="Y3194" s="119">
        <f t="shared" si="9953"/>
        <v>1.8195014566008913E-3</v>
      </c>
      <c r="Z3194" s="120">
        <f t="shared" si="9954"/>
        <v>0.80670549450549445</v>
      </c>
      <c r="AA3194" s="121">
        <f t="shared" si="9955"/>
        <v>350</v>
      </c>
      <c r="AB3194" s="122">
        <f t="shared" si="9956"/>
        <v>350</v>
      </c>
      <c r="AC3194" s="121">
        <f t="shared" si="9957"/>
        <v>0</v>
      </c>
      <c r="AD3194" s="123">
        <f t="shared" si="9958"/>
        <v>2000</v>
      </c>
      <c r="AE3194" s="293">
        <v>1468.204</v>
      </c>
      <c r="AF3194" s="124">
        <f t="shared" si="9959"/>
        <v>-531.79600000000005</v>
      </c>
      <c r="AG3194" s="124">
        <v>0</v>
      </c>
      <c r="AH3194" s="124">
        <f t="shared" si="9960"/>
        <v>1118.204</v>
      </c>
      <c r="AI3194" s="125">
        <f t="shared" si="9961"/>
        <v>0.76161350874946532</v>
      </c>
      <c r="AK3194"/>
    </row>
    <row r="3195" spans="1:37" ht="15.75" hidden="1" thickBot="1" x14ac:dyDescent="0.3">
      <c r="A3195" s="156" t="s">
        <v>4365</v>
      </c>
      <c r="B3195" s="157">
        <v>2016</v>
      </c>
      <c r="C3195" s="157">
        <v>12</v>
      </c>
      <c r="D3195" s="342" t="s">
        <v>2960</v>
      </c>
      <c r="E3195" s="159">
        <v>42727</v>
      </c>
      <c r="F3195" s="159">
        <v>42384</v>
      </c>
      <c r="G3195" s="343">
        <f t="shared" ref="G3195" ca="1" si="10028">IF($N$1&gt;F3195,0,(F3195-$N$1))</f>
        <v>0</v>
      </c>
      <c r="H3195" s="156" t="s">
        <v>84</v>
      </c>
      <c r="I3195" s="156" t="s">
        <v>170</v>
      </c>
      <c r="J3195" s="156" t="s">
        <v>4364</v>
      </c>
      <c r="K3195" s="344" t="str">
        <f t="shared" ref="K3195" ca="1" si="10029">IF(F3195=0,$L$3,(IF(G3195=0,$L$1,$L$2)))</f>
        <v>Completed</v>
      </c>
      <c r="L3195" s="157" t="s">
        <v>57</v>
      </c>
      <c r="M3195" s="157" t="s">
        <v>58</v>
      </c>
      <c r="N3195" s="157" t="s">
        <v>59</v>
      </c>
      <c r="O3195" s="157" t="s">
        <v>60</v>
      </c>
      <c r="P3195" s="157" t="s">
        <v>61</v>
      </c>
      <c r="Q3195" s="157" t="s">
        <v>62</v>
      </c>
      <c r="R3195" s="158">
        <v>0.5</v>
      </c>
      <c r="S3195" s="158">
        <v>2</v>
      </c>
      <c r="T3195" s="345">
        <v>1000000</v>
      </c>
      <c r="U3195" s="345">
        <v>816618</v>
      </c>
      <c r="V3195" s="344">
        <f t="shared" ref="V3195" si="10030">IF(U3195&gt;T3195,0,T3195-U3195)</f>
        <v>183382</v>
      </c>
      <c r="W3195" s="344">
        <f t="shared" ref="W3195" si="10031">IF(U3195&gt;T3195,T3195,U3195)</f>
        <v>816618</v>
      </c>
      <c r="X3195" s="345"/>
      <c r="Y3195" s="346">
        <f t="shared" ref="Y3195" si="10032">X3195/U3195</f>
        <v>0</v>
      </c>
      <c r="Z3195" s="347" t="e">
        <f t="shared" ref="Z3195" si="10033">AE3195/X3195</f>
        <v>#DIV/0!</v>
      </c>
      <c r="AA3195" s="348">
        <f t="shared" ref="AA3195" si="10034">IF(O3195="cpv",(T3195*R3195),(T3195/1000*R3195))</f>
        <v>500</v>
      </c>
      <c r="AB3195" s="349">
        <f t="shared" ref="AB3195" si="10035">IF(O3195="cpv",(IF(V3195&gt;0,U3195*R3195,AA3195)),(IF(V3195&gt;0,U3195/1000*R3195,AA3195)))</f>
        <v>408.30900000000003</v>
      </c>
      <c r="AC3195" s="348">
        <f t="shared" ref="AC3195" si="10036">AB3195-AA3195</f>
        <v>-91.690999999999974</v>
      </c>
      <c r="AD3195" s="350">
        <f t="shared" ref="AD3195" si="10037">IF(O3195="cpv",(T3195*S3195),(T3195/1000*S3195))</f>
        <v>2000</v>
      </c>
      <c r="AE3195" s="351">
        <v>2000</v>
      </c>
      <c r="AF3195" s="352">
        <f t="shared" ref="AF3195" si="10038">AE3195-AD3195</f>
        <v>0</v>
      </c>
      <c r="AG3195" s="352">
        <v>0</v>
      </c>
      <c r="AH3195" s="352">
        <f t="shared" ref="AH3195" si="10039">AE3195-AB3195-AG3195</f>
        <v>1591.691</v>
      </c>
      <c r="AI3195" s="487">
        <f t="shared" ref="AI3195" si="10040">AH3195/AE3195</f>
        <v>0.79584549999999998</v>
      </c>
      <c r="AK3195"/>
    </row>
    <row r="3196" spans="1:37" ht="15.75" hidden="1" thickBot="1" x14ac:dyDescent="0.3">
      <c r="A3196" s="96" t="s">
        <v>4366</v>
      </c>
      <c r="B3196" s="97">
        <v>2016</v>
      </c>
      <c r="C3196" s="97">
        <v>12</v>
      </c>
      <c r="D3196" s="98" t="s">
        <v>2960</v>
      </c>
      <c r="E3196" s="99">
        <v>42728</v>
      </c>
      <c r="F3196" s="99">
        <v>42735</v>
      </c>
      <c r="G3196" s="100">
        <f t="shared" ca="1" si="9949"/>
        <v>0</v>
      </c>
      <c r="H3196" s="96" t="s">
        <v>54</v>
      </c>
      <c r="I3196" s="96" t="s">
        <v>129</v>
      </c>
      <c r="J3196" s="96" t="s">
        <v>4367</v>
      </c>
      <c r="K3196" s="101" t="str">
        <f t="shared" ca="1" si="9950"/>
        <v>Completed</v>
      </c>
      <c r="L3196" s="97" t="s">
        <v>4442</v>
      </c>
      <c r="M3196" s="97" t="s">
        <v>58</v>
      </c>
      <c r="N3196" s="97" t="s">
        <v>108</v>
      </c>
      <c r="O3196" s="97" t="s">
        <v>109</v>
      </c>
      <c r="P3196" s="97" t="s">
        <v>100</v>
      </c>
      <c r="Q3196" s="97" t="s">
        <v>101</v>
      </c>
      <c r="R3196" s="102">
        <v>0.01</v>
      </c>
      <c r="S3196" s="102">
        <v>3.3000000000000002E-2</v>
      </c>
      <c r="T3196" s="103">
        <v>120000</v>
      </c>
      <c r="U3196" s="103">
        <v>138152</v>
      </c>
      <c r="V3196" s="101">
        <f t="shared" si="9951"/>
        <v>0</v>
      </c>
      <c r="W3196" s="101">
        <f t="shared" si="9952"/>
        <v>120000</v>
      </c>
      <c r="X3196" s="103"/>
      <c r="Y3196" s="104">
        <f t="shared" si="9953"/>
        <v>0</v>
      </c>
      <c r="Z3196" s="105" t="e">
        <f t="shared" si="9954"/>
        <v>#DIV/0!</v>
      </c>
      <c r="AA3196" s="106">
        <f t="shared" si="9955"/>
        <v>1200</v>
      </c>
      <c r="AB3196" s="107">
        <f t="shared" si="9956"/>
        <v>1200</v>
      </c>
      <c r="AC3196" s="106">
        <f t="shared" si="9957"/>
        <v>0</v>
      </c>
      <c r="AD3196" s="108">
        <f t="shared" si="9958"/>
        <v>3960</v>
      </c>
      <c r="AE3196" s="298">
        <v>3000</v>
      </c>
      <c r="AF3196" s="109">
        <f t="shared" si="9959"/>
        <v>-960</v>
      </c>
      <c r="AG3196" s="109">
        <v>0</v>
      </c>
      <c r="AH3196" s="109">
        <f t="shared" si="9960"/>
        <v>1800</v>
      </c>
      <c r="AI3196" s="110">
        <f t="shared" si="9961"/>
        <v>0.6</v>
      </c>
      <c r="AK3196"/>
    </row>
    <row r="3197" spans="1:37" ht="15.75" hidden="1" thickBot="1" x14ac:dyDescent="0.3">
      <c r="A3197" s="96" t="s">
        <v>4368</v>
      </c>
      <c r="B3197" s="97">
        <v>2016</v>
      </c>
      <c r="C3197" s="97">
        <v>12</v>
      </c>
      <c r="D3197" s="98" t="s">
        <v>2960</v>
      </c>
      <c r="E3197" s="99">
        <v>42728</v>
      </c>
      <c r="F3197" s="99">
        <v>42735</v>
      </c>
      <c r="G3197" s="100">
        <f t="shared" ref="G3197:G3198" ca="1" si="10041">IF($N$1&gt;F3197,0,(F3197-$N$1))</f>
        <v>0</v>
      </c>
      <c r="H3197" s="96" t="s">
        <v>54</v>
      </c>
      <c r="I3197" s="96" t="s">
        <v>129</v>
      </c>
      <c r="J3197" s="96" t="s">
        <v>4367</v>
      </c>
      <c r="K3197" s="101" t="str">
        <f t="shared" ref="K3197:K3198" ca="1" si="10042">IF(F3197=0,$L$3,(IF(G3197=0,$L$1,$L$2)))</f>
        <v>Completed</v>
      </c>
      <c r="L3197" s="97" t="s">
        <v>2592</v>
      </c>
      <c r="M3197" s="97" t="s">
        <v>58</v>
      </c>
      <c r="N3197" s="97" t="s">
        <v>108</v>
      </c>
      <c r="O3197" s="97" t="s">
        <v>109</v>
      </c>
      <c r="P3197" s="97" t="s">
        <v>100</v>
      </c>
      <c r="Q3197" s="97" t="s">
        <v>101</v>
      </c>
      <c r="R3197" s="102">
        <v>0.01</v>
      </c>
      <c r="S3197" s="102">
        <v>3.3000000000000002E-2</v>
      </c>
      <c r="T3197" s="103">
        <v>100000</v>
      </c>
      <c r="U3197" s="718">
        <v>102729</v>
      </c>
      <c r="V3197" s="101">
        <f t="shared" ref="V3197:V3198" si="10043">IF(U3197&gt;T3197,0,T3197-U3197)</f>
        <v>0</v>
      </c>
      <c r="W3197" s="101">
        <f t="shared" ref="W3197:W3198" si="10044">IF(U3197&gt;T3197,T3197,U3197)</f>
        <v>100000</v>
      </c>
      <c r="X3197" s="103">
        <v>1377</v>
      </c>
      <c r="Y3197" s="104">
        <f t="shared" ref="Y3197:Y3198" si="10045">X3197/U3197</f>
        <v>1.3404199398417195E-2</v>
      </c>
      <c r="Z3197" s="105">
        <f t="shared" ref="Z3197:Z3198" si="10046">AE3197/X3197</f>
        <v>2.1786492374727668</v>
      </c>
      <c r="AA3197" s="106">
        <f t="shared" ref="AA3197:AA3198" si="10047">IF(O3197="cpv",(T3197*R3197),(T3197/1000*R3197))</f>
        <v>1000</v>
      </c>
      <c r="AB3197" s="107">
        <f t="shared" ref="AB3197:AB3198" si="10048">IF(O3197="cpv",(IF(V3197&gt;0,U3197*R3197,AA3197)),(IF(V3197&gt;0,U3197/1000*R3197,AA3197)))</f>
        <v>1000</v>
      </c>
      <c r="AC3197" s="106">
        <f t="shared" ref="AC3197:AC3198" si="10049">AB3197-AA3197</f>
        <v>0</v>
      </c>
      <c r="AD3197" s="108">
        <f t="shared" ref="AD3197:AD3198" si="10050">IF(O3197="cpv",(T3197*S3197),(T3197/1000*S3197))</f>
        <v>3300</v>
      </c>
      <c r="AE3197" s="298">
        <v>3000</v>
      </c>
      <c r="AF3197" s="109">
        <f t="shared" ref="AF3197:AF3198" si="10051">AE3197-AD3197</f>
        <v>-300</v>
      </c>
      <c r="AG3197" s="109">
        <v>0</v>
      </c>
      <c r="AH3197" s="109">
        <f t="shared" ref="AH3197:AH3198" si="10052">AE3197-AB3197-AG3197</f>
        <v>2000</v>
      </c>
      <c r="AI3197" s="110">
        <f t="shared" ref="AI3197:AI3198" si="10053">AH3197/AE3197</f>
        <v>0.66666666666666663</v>
      </c>
      <c r="AK3197"/>
    </row>
    <row r="3198" spans="1:37" ht="15.75" hidden="1" thickBot="1" x14ac:dyDescent="0.3">
      <c r="A3198" s="328" t="s">
        <v>4369</v>
      </c>
      <c r="B3198" s="324">
        <v>2016</v>
      </c>
      <c r="C3198" s="324">
        <v>12</v>
      </c>
      <c r="D3198" s="325" t="s">
        <v>2960</v>
      </c>
      <c r="E3198" s="326">
        <v>42728</v>
      </c>
      <c r="F3198" s="326">
        <v>42735</v>
      </c>
      <c r="G3198" s="327">
        <f t="shared" ca="1" si="10041"/>
        <v>0</v>
      </c>
      <c r="H3198" s="328" t="s">
        <v>54</v>
      </c>
      <c r="I3198" s="328" t="s">
        <v>129</v>
      </c>
      <c r="J3198" s="328" t="s">
        <v>4367</v>
      </c>
      <c r="K3198" s="329" t="str">
        <f t="shared" ca="1" si="10042"/>
        <v>Completed</v>
      </c>
      <c r="L3198" s="324" t="s">
        <v>77</v>
      </c>
      <c r="M3198" s="324" t="s">
        <v>58</v>
      </c>
      <c r="N3198" s="324" t="s">
        <v>108</v>
      </c>
      <c r="O3198" s="324" t="s">
        <v>109</v>
      </c>
      <c r="P3198" s="324" t="s">
        <v>100</v>
      </c>
      <c r="Q3198" s="324" t="s">
        <v>101</v>
      </c>
      <c r="R3198" s="330">
        <v>1.4999999999999999E-2</v>
      </c>
      <c r="S3198" s="330">
        <v>3.3000000000000002E-2</v>
      </c>
      <c r="T3198" s="331">
        <v>150000</v>
      </c>
      <c r="U3198" s="719">
        <v>152014</v>
      </c>
      <c r="V3198" s="329">
        <f t="shared" si="10043"/>
        <v>0</v>
      </c>
      <c r="W3198" s="329">
        <f t="shared" si="10044"/>
        <v>150000</v>
      </c>
      <c r="X3198" s="331">
        <v>7440</v>
      </c>
      <c r="Y3198" s="332">
        <f t="shared" si="10045"/>
        <v>4.8942860526004182E-2</v>
      </c>
      <c r="Z3198" s="333">
        <f t="shared" si="10046"/>
        <v>0.5376344086021505</v>
      </c>
      <c r="AA3198" s="334">
        <f t="shared" si="10047"/>
        <v>2250</v>
      </c>
      <c r="AB3198" s="335">
        <f t="shared" si="10048"/>
        <v>2250</v>
      </c>
      <c r="AC3198" s="334">
        <f t="shared" si="10049"/>
        <v>0</v>
      </c>
      <c r="AD3198" s="336">
        <f t="shared" si="10050"/>
        <v>4950</v>
      </c>
      <c r="AE3198" s="337">
        <v>4000</v>
      </c>
      <c r="AF3198" s="338">
        <f t="shared" si="10051"/>
        <v>-950</v>
      </c>
      <c r="AG3198" s="338">
        <v>0</v>
      </c>
      <c r="AH3198" s="338">
        <f t="shared" si="10052"/>
        <v>1750</v>
      </c>
      <c r="AI3198" s="339">
        <f t="shared" si="10053"/>
        <v>0.4375</v>
      </c>
      <c r="AK3198"/>
    </row>
    <row r="3199" spans="1:37" ht="15.75" hidden="1" thickBot="1" x14ac:dyDescent="0.3">
      <c r="A3199" s="115" t="s">
        <v>4370</v>
      </c>
      <c r="B3199" s="111">
        <v>2016</v>
      </c>
      <c r="C3199" s="111">
        <v>12</v>
      </c>
      <c r="D3199" s="112" t="s">
        <v>2960</v>
      </c>
      <c r="E3199" s="113">
        <v>42730</v>
      </c>
      <c r="F3199" s="113">
        <v>42735</v>
      </c>
      <c r="G3199" s="114">
        <f t="shared" ca="1" si="9949"/>
        <v>0</v>
      </c>
      <c r="H3199" s="115" t="s">
        <v>54</v>
      </c>
      <c r="I3199" s="115" t="s">
        <v>129</v>
      </c>
      <c r="J3199" s="115" t="s">
        <v>4371</v>
      </c>
      <c r="K3199" s="116" t="str">
        <f t="shared" ca="1" si="9950"/>
        <v>Completed</v>
      </c>
      <c r="L3199" s="111" t="s">
        <v>77</v>
      </c>
      <c r="M3199" s="111" t="s">
        <v>58</v>
      </c>
      <c r="N3199" s="111" t="s">
        <v>108</v>
      </c>
      <c r="O3199" s="111" t="s">
        <v>109</v>
      </c>
      <c r="P3199" s="111" t="s">
        <v>100</v>
      </c>
      <c r="Q3199" s="111" t="s">
        <v>101</v>
      </c>
      <c r="R3199" s="117">
        <v>1.4999999999999999E-2</v>
      </c>
      <c r="S3199" s="117">
        <v>3.3000000000000002E-2</v>
      </c>
      <c r="T3199" s="118">
        <v>100000</v>
      </c>
      <c r="U3199" s="716">
        <v>251068</v>
      </c>
      <c r="V3199" s="116">
        <f t="shared" si="9951"/>
        <v>0</v>
      </c>
      <c r="W3199" s="116">
        <f t="shared" si="9952"/>
        <v>100000</v>
      </c>
      <c r="X3199" s="118"/>
      <c r="Y3199" s="119">
        <f t="shared" si="9953"/>
        <v>0</v>
      </c>
      <c r="Z3199" s="120" t="e">
        <f t="shared" si="9954"/>
        <v>#DIV/0!</v>
      </c>
      <c r="AA3199" s="121">
        <f t="shared" si="9955"/>
        <v>1500</v>
      </c>
      <c r="AB3199" s="122">
        <f t="shared" si="9956"/>
        <v>1500</v>
      </c>
      <c r="AC3199" s="121">
        <f t="shared" si="9957"/>
        <v>0</v>
      </c>
      <c r="AD3199" s="123">
        <f t="shared" si="9958"/>
        <v>3300</v>
      </c>
      <c r="AE3199" s="293">
        <v>7000</v>
      </c>
      <c r="AF3199" s="124">
        <f t="shared" si="9959"/>
        <v>3700</v>
      </c>
      <c r="AG3199" s="124">
        <v>0</v>
      </c>
      <c r="AH3199" s="124">
        <f t="shared" si="9960"/>
        <v>5500</v>
      </c>
      <c r="AI3199" s="125">
        <f t="shared" si="9961"/>
        <v>0.7857142857142857</v>
      </c>
      <c r="AK3199"/>
    </row>
    <row r="3200" spans="1:37" ht="15.75" hidden="1" thickBot="1" x14ac:dyDescent="0.3">
      <c r="A3200" s="96" t="s">
        <v>4372</v>
      </c>
      <c r="B3200" s="97">
        <v>2016</v>
      </c>
      <c r="C3200" s="97">
        <v>12</v>
      </c>
      <c r="D3200" s="98" t="s">
        <v>2960</v>
      </c>
      <c r="E3200" s="99">
        <v>42730</v>
      </c>
      <c r="F3200" s="99">
        <v>42735</v>
      </c>
      <c r="G3200" s="100">
        <f t="shared" ref="G3200:G3204" ca="1" si="10054">IF($N$1&gt;F3200,0,(F3200-$N$1))</f>
        <v>0</v>
      </c>
      <c r="H3200" s="96" t="s">
        <v>54</v>
      </c>
      <c r="I3200" s="96" t="s">
        <v>129</v>
      </c>
      <c r="J3200" s="96" t="s">
        <v>4371</v>
      </c>
      <c r="K3200" s="101" t="str">
        <f t="shared" ref="K3200:K3204" ca="1" si="10055">IF(F3200=0,$L$3,(IF(G3200=0,$L$1,$L$2)))</f>
        <v>Completed</v>
      </c>
      <c r="L3200" s="97" t="s">
        <v>172</v>
      </c>
      <c r="M3200" s="97" t="s">
        <v>58</v>
      </c>
      <c r="N3200" s="97" t="s">
        <v>108</v>
      </c>
      <c r="O3200" s="97" t="s">
        <v>109</v>
      </c>
      <c r="P3200" s="97" t="s">
        <v>100</v>
      </c>
      <c r="Q3200" s="97" t="s">
        <v>101</v>
      </c>
      <c r="R3200" s="102">
        <v>0.02</v>
      </c>
      <c r="S3200" s="102">
        <v>3.3000000000000002E-2</v>
      </c>
      <c r="T3200" s="103">
        <v>100000</v>
      </c>
      <c r="U3200" s="103">
        <v>93625</v>
      </c>
      <c r="V3200" s="101">
        <f t="shared" ref="V3200:V3204" si="10056">IF(U3200&gt;T3200,0,T3200-U3200)</f>
        <v>6375</v>
      </c>
      <c r="W3200" s="101">
        <f t="shared" ref="W3200:W3204" si="10057">IF(U3200&gt;T3200,T3200,U3200)</f>
        <v>93625</v>
      </c>
      <c r="X3200" s="103"/>
      <c r="Y3200" s="104">
        <f t="shared" ref="Y3200:Y3204" si="10058">X3200/U3200</f>
        <v>0</v>
      </c>
      <c r="Z3200" s="105" t="e">
        <f t="shared" ref="Z3200:Z3204" si="10059">AE3200/X3200</f>
        <v>#DIV/0!</v>
      </c>
      <c r="AA3200" s="106">
        <f t="shared" ref="AA3200:AA3204" si="10060">IF(O3200="cpv",(T3200*R3200),(T3200/1000*R3200))</f>
        <v>2000</v>
      </c>
      <c r="AB3200" s="107">
        <f t="shared" ref="AB3200:AB3204" si="10061">IF(O3200="cpv",(IF(V3200&gt;0,U3200*R3200,AA3200)),(IF(V3200&gt;0,U3200/1000*R3200,AA3200)))</f>
        <v>1872.5</v>
      </c>
      <c r="AC3200" s="106">
        <f t="shared" ref="AC3200:AC3204" si="10062">AB3200-AA3200</f>
        <v>-127.5</v>
      </c>
      <c r="AD3200" s="108">
        <f t="shared" ref="AD3200:AD3204" si="10063">IF(O3200="cpv",(T3200*S3200),(T3200/1000*S3200))</f>
        <v>3300</v>
      </c>
      <c r="AE3200" s="298">
        <f>IF((SUMIF($J$7:$J$1048576,J3200,$U$7:$U$1048576))&gt;(SUMIF($J$7:$J$1048576,J3200,$T$7:$T$1048576)),AD3200,(IF(O3200="cpv",(U3200*S3200),(U3200*S3200/1000))))</f>
        <v>3089.625</v>
      </c>
      <c r="AF3200" s="109">
        <f t="shared" ref="AF3200:AF3204" si="10064">AE3200-AD3200</f>
        <v>-210.375</v>
      </c>
      <c r="AG3200" s="109">
        <v>0</v>
      </c>
      <c r="AH3200" s="109">
        <f t="shared" ref="AH3200:AH3204" si="10065">AE3200-AB3200-AG3200</f>
        <v>1217.125</v>
      </c>
      <c r="AI3200" s="110">
        <f t="shared" ref="AI3200:AI3204" si="10066">AH3200/AE3200</f>
        <v>0.39393939393939392</v>
      </c>
      <c r="AK3200"/>
    </row>
    <row r="3201" spans="1:37" ht="15.75" hidden="1" thickBot="1" x14ac:dyDescent="0.3">
      <c r="A3201" s="96" t="s">
        <v>4373</v>
      </c>
      <c r="B3201" s="97">
        <v>2016</v>
      </c>
      <c r="C3201" s="97">
        <v>12</v>
      </c>
      <c r="D3201" s="98" t="s">
        <v>2960</v>
      </c>
      <c r="E3201" s="99">
        <v>42730</v>
      </c>
      <c r="F3201" s="99">
        <v>42735</v>
      </c>
      <c r="G3201" s="100">
        <f t="shared" ca="1" si="10054"/>
        <v>0</v>
      </c>
      <c r="H3201" s="96" t="s">
        <v>54</v>
      </c>
      <c r="I3201" s="96" t="s">
        <v>129</v>
      </c>
      <c r="J3201" s="96" t="s">
        <v>4371</v>
      </c>
      <c r="K3201" s="101" t="str">
        <f t="shared" ca="1" si="10055"/>
        <v>Completed</v>
      </c>
      <c r="L3201" s="97" t="s">
        <v>72</v>
      </c>
      <c r="M3201" s="97" t="s">
        <v>58</v>
      </c>
      <c r="N3201" s="97" t="s">
        <v>108</v>
      </c>
      <c r="O3201" s="97" t="s">
        <v>109</v>
      </c>
      <c r="P3201" s="97" t="s">
        <v>100</v>
      </c>
      <c r="Q3201" s="97" t="s">
        <v>101</v>
      </c>
      <c r="R3201" s="102">
        <v>0.02</v>
      </c>
      <c r="S3201" s="102">
        <v>3.3000000000000002E-2</v>
      </c>
      <c r="T3201" s="103">
        <v>50000</v>
      </c>
      <c r="U3201" s="103">
        <v>13147</v>
      </c>
      <c r="V3201" s="101">
        <f t="shared" si="10056"/>
        <v>36853</v>
      </c>
      <c r="W3201" s="101">
        <f t="shared" si="10057"/>
        <v>13147</v>
      </c>
      <c r="X3201" s="103"/>
      <c r="Y3201" s="104">
        <f t="shared" si="10058"/>
        <v>0</v>
      </c>
      <c r="Z3201" s="105" t="e">
        <f t="shared" si="10059"/>
        <v>#DIV/0!</v>
      </c>
      <c r="AA3201" s="106">
        <f t="shared" si="10060"/>
        <v>1000</v>
      </c>
      <c r="AB3201" s="107">
        <f t="shared" si="10061"/>
        <v>262.94</v>
      </c>
      <c r="AC3201" s="106">
        <f t="shared" si="10062"/>
        <v>-737.06</v>
      </c>
      <c r="AD3201" s="108">
        <f t="shared" si="10063"/>
        <v>1650</v>
      </c>
      <c r="AE3201" s="298">
        <f>IF((SUMIF($J$7:$J$1048576,J3201,$U$7:$U$1048576))&gt;(SUMIF($J$7:$J$1048576,J3201,$T$7:$T$1048576)),AD3201,(IF(O3201="cpv",(U3201*S3201),(U3201*S3201/1000))))</f>
        <v>433.851</v>
      </c>
      <c r="AF3201" s="109">
        <f t="shared" si="10064"/>
        <v>-1216.1489999999999</v>
      </c>
      <c r="AG3201" s="109">
        <v>0</v>
      </c>
      <c r="AH3201" s="109">
        <f t="shared" si="10065"/>
        <v>170.911</v>
      </c>
      <c r="AI3201" s="110">
        <f t="shared" si="10066"/>
        <v>0.39393939393939392</v>
      </c>
      <c r="AK3201"/>
    </row>
    <row r="3202" spans="1:37" ht="15.75" hidden="1" thickBot="1" x14ac:dyDescent="0.3">
      <c r="A3202" s="96" t="s">
        <v>4374</v>
      </c>
      <c r="B3202" s="97">
        <v>2016</v>
      </c>
      <c r="C3202" s="97">
        <v>12</v>
      </c>
      <c r="D3202" s="98" t="s">
        <v>2960</v>
      </c>
      <c r="E3202" s="99">
        <v>42730</v>
      </c>
      <c r="F3202" s="99">
        <v>42735</v>
      </c>
      <c r="G3202" s="100">
        <f t="shared" ca="1" si="10054"/>
        <v>0</v>
      </c>
      <c r="H3202" s="96" t="s">
        <v>54</v>
      </c>
      <c r="I3202" s="96" t="s">
        <v>129</v>
      </c>
      <c r="J3202" s="96" t="s">
        <v>4371</v>
      </c>
      <c r="K3202" s="101" t="str">
        <f t="shared" ca="1" si="10055"/>
        <v>Completed</v>
      </c>
      <c r="L3202" s="97" t="s">
        <v>2120</v>
      </c>
      <c r="M3202" s="97" t="s">
        <v>58</v>
      </c>
      <c r="N3202" s="97" t="s">
        <v>108</v>
      </c>
      <c r="O3202" s="97" t="s">
        <v>109</v>
      </c>
      <c r="P3202" s="97" t="s">
        <v>100</v>
      </c>
      <c r="Q3202" s="97" t="s">
        <v>101</v>
      </c>
      <c r="R3202" s="102">
        <v>0.01</v>
      </c>
      <c r="S3202" s="102">
        <v>3.3000000000000002E-2</v>
      </c>
      <c r="T3202" s="103">
        <v>125000</v>
      </c>
      <c r="U3202" s="718">
        <v>25028</v>
      </c>
      <c r="V3202" s="101">
        <f t="shared" si="10056"/>
        <v>99972</v>
      </c>
      <c r="W3202" s="101">
        <f t="shared" si="10057"/>
        <v>25028</v>
      </c>
      <c r="X3202" s="103">
        <v>1349</v>
      </c>
      <c r="Y3202" s="104">
        <f t="shared" si="10058"/>
        <v>5.38996324116989E-2</v>
      </c>
      <c r="Z3202" s="105">
        <f t="shared" si="10059"/>
        <v>0.61224907338769463</v>
      </c>
      <c r="AA3202" s="106">
        <f t="shared" si="10060"/>
        <v>1250</v>
      </c>
      <c r="AB3202" s="107">
        <f t="shared" si="10061"/>
        <v>250.28</v>
      </c>
      <c r="AC3202" s="106">
        <f t="shared" si="10062"/>
        <v>-999.72</v>
      </c>
      <c r="AD3202" s="108">
        <f t="shared" si="10063"/>
        <v>4125</v>
      </c>
      <c r="AE3202" s="298">
        <f>IF((SUMIF($J$7:$J$1048576,J3202,$U$7:$U$1048576))&gt;(SUMIF($J$7:$J$1048576,J3202,$T$7:$T$1048576)),AD3202,(IF(O3202="cpv",(U3202*S3202),(U3202*S3202/1000))))</f>
        <v>825.92400000000009</v>
      </c>
      <c r="AF3202" s="109">
        <f t="shared" si="10064"/>
        <v>-3299.076</v>
      </c>
      <c r="AG3202" s="109">
        <v>0</v>
      </c>
      <c r="AH3202" s="109">
        <f t="shared" si="10065"/>
        <v>575.64400000000012</v>
      </c>
      <c r="AI3202" s="110">
        <f t="shared" si="10066"/>
        <v>0.69696969696969702</v>
      </c>
      <c r="AK3202"/>
    </row>
    <row r="3203" spans="1:37" ht="15.75" hidden="1" thickBot="1" x14ac:dyDescent="0.3">
      <c r="A3203" s="96" t="s">
        <v>4375</v>
      </c>
      <c r="B3203" s="97">
        <v>2016</v>
      </c>
      <c r="C3203" s="97">
        <v>12</v>
      </c>
      <c r="D3203" s="98" t="s">
        <v>2960</v>
      </c>
      <c r="E3203" s="99">
        <v>42730</v>
      </c>
      <c r="F3203" s="99">
        <v>42735</v>
      </c>
      <c r="G3203" s="100">
        <f t="shared" ca="1" si="10054"/>
        <v>0</v>
      </c>
      <c r="H3203" s="96" t="s">
        <v>54</v>
      </c>
      <c r="I3203" s="96" t="s">
        <v>129</v>
      </c>
      <c r="J3203" s="96" t="s">
        <v>4371</v>
      </c>
      <c r="K3203" s="101" t="str">
        <f t="shared" ca="1" si="10055"/>
        <v>Completed</v>
      </c>
      <c r="L3203" s="97" t="s">
        <v>64</v>
      </c>
      <c r="M3203" s="97" t="s">
        <v>58</v>
      </c>
      <c r="N3203" s="97" t="s">
        <v>108</v>
      </c>
      <c r="O3203" s="97" t="s">
        <v>109</v>
      </c>
      <c r="P3203" s="97" t="s">
        <v>100</v>
      </c>
      <c r="Q3203" s="97" t="s">
        <v>101</v>
      </c>
      <c r="R3203" s="102">
        <v>6.0000000000000001E-3</v>
      </c>
      <c r="S3203" s="102">
        <v>3.3000000000000002E-2</v>
      </c>
      <c r="T3203" s="103">
        <v>125000</v>
      </c>
      <c r="U3203" s="715">
        <v>125000</v>
      </c>
      <c r="V3203" s="101">
        <f t="shared" si="10056"/>
        <v>0</v>
      </c>
      <c r="W3203" s="101">
        <f t="shared" si="10057"/>
        <v>125000</v>
      </c>
      <c r="X3203" s="103">
        <v>13644</v>
      </c>
      <c r="Y3203" s="104">
        <f t="shared" si="10058"/>
        <v>0.109152</v>
      </c>
      <c r="Z3203" s="105">
        <f t="shared" si="10059"/>
        <v>0.23449882732336547</v>
      </c>
      <c r="AA3203" s="106">
        <f t="shared" si="10060"/>
        <v>750</v>
      </c>
      <c r="AB3203" s="107">
        <f t="shared" si="10061"/>
        <v>750</v>
      </c>
      <c r="AC3203" s="106">
        <f t="shared" si="10062"/>
        <v>0</v>
      </c>
      <c r="AD3203" s="108">
        <f t="shared" si="10063"/>
        <v>4125</v>
      </c>
      <c r="AE3203" s="298">
        <v>3199.5019999999986</v>
      </c>
      <c r="AF3203" s="109">
        <f t="shared" si="10064"/>
        <v>-925.49800000000141</v>
      </c>
      <c r="AG3203" s="109">
        <v>0</v>
      </c>
      <c r="AH3203" s="109">
        <f t="shared" si="10065"/>
        <v>2449.5019999999986</v>
      </c>
      <c r="AI3203" s="110">
        <f t="shared" si="10066"/>
        <v>0.76558851971338027</v>
      </c>
      <c r="AK3203"/>
    </row>
    <row r="3204" spans="1:37" ht="15.75" hidden="1" thickBot="1" x14ac:dyDescent="0.3">
      <c r="A3204" s="156" t="s">
        <v>4376</v>
      </c>
      <c r="B3204" s="157">
        <v>2016</v>
      </c>
      <c r="C3204" s="157">
        <v>12</v>
      </c>
      <c r="D3204" s="342" t="s">
        <v>2960</v>
      </c>
      <c r="E3204" s="159">
        <v>42730</v>
      </c>
      <c r="F3204" s="159">
        <v>42735</v>
      </c>
      <c r="G3204" s="343">
        <f t="shared" ca="1" si="10054"/>
        <v>0</v>
      </c>
      <c r="H3204" s="156" t="s">
        <v>54</v>
      </c>
      <c r="I3204" s="156" t="s">
        <v>129</v>
      </c>
      <c r="J3204" s="156" t="s">
        <v>4371</v>
      </c>
      <c r="K3204" s="344" t="str">
        <f t="shared" ca="1" si="10055"/>
        <v>Completed</v>
      </c>
      <c r="L3204" s="157" t="s">
        <v>57</v>
      </c>
      <c r="M3204" s="157" t="s">
        <v>58</v>
      </c>
      <c r="N3204" s="157" t="s">
        <v>108</v>
      </c>
      <c r="O3204" s="157" t="s">
        <v>109</v>
      </c>
      <c r="P3204" s="157" t="s">
        <v>100</v>
      </c>
      <c r="Q3204" s="157" t="s">
        <v>101</v>
      </c>
      <c r="R3204" s="158">
        <v>1.4999999999999999E-2</v>
      </c>
      <c r="S3204" s="158">
        <v>3.3000000000000002E-2</v>
      </c>
      <c r="T3204" s="345">
        <v>100000</v>
      </c>
      <c r="U3204" s="345">
        <v>90306</v>
      </c>
      <c r="V3204" s="344">
        <f t="shared" si="10056"/>
        <v>9694</v>
      </c>
      <c r="W3204" s="344">
        <f t="shared" si="10057"/>
        <v>90306</v>
      </c>
      <c r="X3204" s="345">
        <v>3475</v>
      </c>
      <c r="Y3204" s="346">
        <f t="shared" si="10058"/>
        <v>3.8480278165348922E-2</v>
      </c>
      <c r="Z3204" s="347">
        <f t="shared" si="10059"/>
        <v>0.85758215827338125</v>
      </c>
      <c r="AA3204" s="348">
        <f t="shared" si="10060"/>
        <v>1500</v>
      </c>
      <c r="AB3204" s="349">
        <f t="shared" si="10061"/>
        <v>1354.59</v>
      </c>
      <c r="AC3204" s="348">
        <f t="shared" si="10062"/>
        <v>-145.41000000000008</v>
      </c>
      <c r="AD3204" s="350">
        <f t="shared" si="10063"/>
        <v>3300</v>
      </c>
      <c r="AE3204" s="351">
        <f>IF((SUMIF($J$7:$J$1048576,J3204,$U$7:$U$1048576))&gt;(SUMIF($J$7:$J$1048576,J3204,$T$7:$T$1048576)),AD3204,(IF(O3204="cpv",(U3204*S3204),(U3204*S3204/1000))))</f>
        <v>2980.098</v>
      </c>
      <c r="AF3204" s="352">
        <f t="shared" si="10064"/>
        <v>-319.90200000000004</v>
      </c>
      <c r="AG3204" s="352">
        <v>0</v>
      </c>
      <c r="AH3204" s="352">
        <f t="shared" si="10065"/>
        <v>1625.508</v>
      </c>
      <c r="AI3204" s="487">
        <f t="shared" si="10066"/>
        <v>0.54545454545454553</v>
      </c>
      <c r="AK3204"/>
    </row>
    <row r="3205" spans="1:37" ht="15.75" hidden="1" thickBot="1" x14ac:dyDescent="0.3">
      <c r="A3205" s="96" t="s">
        <v>4377</v>
      </c>
      <c r="B3205" s="97">
        <v>2016</v>
      </c>
      <c r="C3205" s="97">
        <v>12</v>
      </c>
      <c r="D3205" s="98" t="s">
        <v>2960</v>
      </c>
      <c r="E3205" s="99">
        <v>42730</v>
      </c>
      <c r="F3205" s="99">
        <v>42735</v>
      </c>
      <c r="G3205" s="100">
        <f t="shared" ca="1" si="9949"/>
        <v>0</v>
      </c>
      <c r="H3205" s="96" t="s">
        <v>54</v>
      </c>
      <c r="I3205" s="569" t="s">
        <v>129</v>
      </c>
      <c r="J3205" s="175" t="s">
        <v>4378</v>
      </c>
      <c r="K3205" s="723" t="str">
        <f t="shared" ca="1" si="9950"/>
        <v>Completed</v>
      </c>
      <c r="L3205" s="176" t="s">
        <v>817</v>
      </c>
      <c r="M3205" s="725" t="s">
        <v>58</v>
      </c>
      <c r="N3205" s="729" t="s">
        <v>108</v>
      </c>
      <c r="O3205" s="111" t="s">
        <v>109</v>
      </c>
      <c r="P3205" s="111" t="s">
        <v>100</v>
      </c>
      <c r="Q3205" s="730" t="s">
        <v>101</v>
      </c>
      <c r="R3205" s="727">
        <v>0.02</v>
      </c>
      <c r="S3205" s="102">
        <v>3.3000000000000002E-2</v>
      </c>
      <c r="T3205" s="721">
        <v>50000</v>
      </c>
      <c r="U3205" s="735">
        <v>62362</v>
      </c>
      <c r="V3205" s="116">
        <f t="shared" si="9951"/>
        <v>0</v>
      </c>
      <c r="W3205" s="116">
        <f t="shared" si="9952"/>
        <v>50000</v>
      </c>
      <c r="X3205" s="118">
        <v>7453</v>
      </c>
      <c r="Y3205" s="119">
        <f t="shared" si="9953"/>
        <v>0.11951188223597704</v>
      </c>
      <c r="Z3205" s="120">
        <f t="shared" si="9954"/>
        <v>0.22138736079431101</v>
      </c>
      <c r="AA3205" s="121">
        <f t="shared" si="9955"/>
        <v>1000</v>
      </c>
      <c r="AB3205" s="122">
        <f t="shared" si="9956"/>
        <v>1000</v>
      </c>
      <c r="AC3205" s="121">
        <f t="shared" si="9957"/>
        <v>0</v>
      </c>
      <c r="AD3205" s="123">
        <f t="shared" si="9958"/>
        <v>1650</v>
      </c>
      <c r="AE3205" s="293">
        <f>IF((SUMIF($J$7:$J$1048576,J3205,$U$7:$U$1048576))&gt;(SUMIF($J$7:$J$1048576,J3205,$T$7:$T$1048576)),AD3205,(IF(O3205="cpv",(U3205*S3205),(U3205*S3205/1000))))</f>
        <v>1650</v>
      </c>
      <c r="AF3205" s="124">
        <f t="shared" si="9959"/>
        <v>0</v>
      </c>
      <c r="AG3205" s="124">
        <v>0</v>
      </c>
      <c r="AH3205" s="124">
        <f t="shared" si="9960"/>
        <v>650</v>
      </c>
      <c r="AI3205" s="340">
        <f t="shared" si="9961"/>
        <v>0.39393939393939392</v>
      </c>
      <c r="AK3205"/>
    </row>
    <row r="3206" spans="1:37" ht="15.75" hidden="1" thickBot="1" x14ac:dyDescent="0.3">
      <c r="A3206" s="96" t="s">
        <v>4379</v>
      </c>
      <c r="B3206" s="97">
        <v>2016</v>
      </c>
      <c r="C3206" s="97">
        <v>12</v>
      </c>
      <c r="D3206" s="98" t="s">
        <v>2960</v>
      </c>
      <c r="E3206" s="99">
        <v>42730</v>
      </c>
      <c r="F3206" s="99">
        <v>42735</v>
      </c>
      <c r="G3206" s="100">
        <f t="shared" ref="G3206:G3211" ca="1" si="10067">IF($N$1&gt;F3206,0,(F3206-$N$1))</f>
        <v>0</v>
      </c>
      <c r="H3206" s="96" t="s">
        <v>54</v>
      </c>
      <c r="I3206" s="569" t="s">
        <v>129</v>
      </c>
      <c r="J3206" s="190" t="s">
        <v>4378</v>
      </c>
      <c r="K3206" s="723" t="str">
        <f t="shared" ref="K3206:K3211" ca="1" si="10068">IF(F3206=0,$L$3,(IF(G3206=0,$L$1,$L$2)))</f>
        <v>Completed</v>
      </c>
      <c r="L3206" s="196" t="s">
        <v>89</v>
      </c>
      <c r="M3206" s="725" t="s">
        <v>58</v>
      </c>
      <c r="N3206" s="731" t="s">
        <v>108</v>
      </c>
      <c r="O3206" s="97" t="s">
        <v>109</v>
      </c>
      <c r="P3206" s="97" t="s">
        <v>100</v>
      </c>
      <c r="Q3206" s="732" t="s">
        <v>101</v>
      </c>
      <c r="R3206" s="727">
        <v>0.02</v>
      </c>
      <c r="S3206" s="102">
        <v>3.3000000000000002E-2</v>
      </c>
      <c r="T3206" s="721">
        <v>50000</v>
      </c>
      <c r="U3206" s="736">
        <v>293875</v>
      </c>
      <c r="V3206" s="101">
        <f t="shared" ref="V3206:V3211" si="10069">IF(U3206&gt;T3206,0,T3206-U3206)</f>
        <v>0</v>
      </c>
      <c r="W3206" s="101">
        <f t="shared" ref="W3206:W3211" si="10070">IF(U3206&gt;T3206,T3206,U3206)</f>
        <v>50000</v>
      </c>
      <c r="X3206" s="103"/>
      <c r="Y3206" s="104">
        <f t="shared" ref="Y3206:Y3211" si="10071">X3206/U3206</f>
        <v>0</v>
      </c>
      <c r="Z3206" s="105" t="e">
        <f t="shared" ref="Z3206:Z3211" si="10072">AE3206/X3206</f>
        <v>#DIV/0!</v>
      </c>
      <c r="AA3206" s="106">
        <f t="shared" ref="AA3206:AA3211" si="10073">IF(O3206="cpv",(T3206*R3206),(T3206/1000*R3206))</f>
        <v>1000</v>
      </c>
      <c r="AB3206" s="107">
        <f t="shared" ref="AB3206:AB3211" si="10074">IF(O3206="cpv",(IF(V3206&gt;0,U3206*R3206,AA3206)),(IF(V3206&gt;0,U3206/1000*R3206,AA3206)))</f>
        <v>1000</v>
      </c>
      <c r="AC3206" s="106">
        <f t="shared" ref="AC3206:AC3211" si="10075">AB3206-AA3206</f>
        <v>0</v>
      </c>
      <c r="AD3206" s="108">
        <f t="shared" ref="AD3206:AD3211" si="10076">IF(O3206="cpv",(T3206*S3206),(T3206/1000*S3206))</f>
        <v>1650</v>
      </c>
      <c r="AE3206" s="298">
        <f>IF((SUMIF($J$7:$J$1048576,J3206,$U$7:$U$1048576))&gt;(SUMIF($J$7:$J$1048576,J3206,$T$7:$T$1048576)),AD3206,(IF(O3206="cpv",(U3206*S3206),(U3206*S3206/1000))))</f>
        <v>1650</v>
      </c>
      <c r="AF3206" s="109">
        <f t="shared" ref="AF3206:AF3211" si="10077">AE3206-AD3206</f>
        <v>0</v>
      </c>
      <c r="AG3206" s="109">
        <v>0</v>
      </c>
      <c r="AH3206" s="109">
        <f t="shared" ref="AH3206:AH3211" si="10078">AE3206-AB3206-AG3206</f>
        <v>650</v>
      </c>
      <c r="AI3206" s="341">
        <f t="shared" ref="AI3206:AI3211" si="10079">AH3206/AE3206</f>
        <v>0.39393939393939392</v>
      </c>
      <c r="AK3206"/>
    </row>
    <row r="3207" spans="1:37" ht="15.75" hidden="1" thickBot="1" x14ac:dyDescent="0.3">
      <c r="A3207" s="96" t="s">
        <v>4380</v>
      </c>
      <c r="B3207" s="97">
        <v>2016</v>
      </c>
      <c r="C3207" s="97">
        <v>12</v>
      </c>
      <c r="D3207" s="98" t="s">
        <v>2960</v>
      </c>
      <c r="E3207" s="99">
        <v>42730</v>
      </c>
      <c r="F3207" s="99">
        <v>42735</v>
      </c>
      <c r="G3207" s="100">
        <f t="shared" ca="1" si="10067"/>
        <v>0</v>
      </c>
      <c r="H3207" s="96" t="s">
        <v>54</v>
      </c>
      <c r="I3207" s="569" t="s">
        <v>129</v>
      </c>
      <c r="J3207" s="190" t="s">
        <v>4378</v>
      </c>
      <c r="K3207" s="723" t="str">
        <f t="shared" ca="1" si="10068"/>
        <v>Completed</v>
      </c>
      <c r="L3207" s="196" t="s">
        <v>57</v>
      </c>
      <c r="M3207" s="725" t="s">
        <v>58</v>
      </c>
      <c r="N3207" s="731" t="s">
        <v>108</v>
      </c>
      <c r="O3207" s="97" t="s">
        <v>109</v>
      </c>
      <c r="P3207" s="97" t="s">
        <v>100</v>
      </c>
      <c r="Q3207" s="732" t="s">
        <v>101</v>
      </c>
      <c r="R3207" s="727">
        <v>1.4999999999999999E-2</v>
      </c>
      <c r="S3207" s="102">
        <v>3.3000000000000002E-2</v>
      </c>
      <c r="T3207" s="721">
        <v>200000</v>
      </c>
      <c r="U3207" s="736">
        <v>31230</v>
      </c>
      <c r="V3207" s="101">
        <f t="shared" si="10069"/>
        <v>168770</v>
      </c>
      <c r="W3207" s="101">
        <f t="shared" si="10070"/>
        <v>31230</v>
      </c>
      <c r="X3207" s="103">
        <v>3991</v>
      </c>
      <c r="Y3207" s="104">
        <f t="shared" si="10071"/>
        <v>0.12779378802433558</v>
      </c>
      <c r="Z3207" s="105">
        <f t="shared" si="10072"/>
        <v>0.28639113004259564</v>
      </c>
      <c r="AA3207" s="106">
        <f t="shared" si="10073"/>
        <v>3000</v>
      </c>
      <c r="AB3207" s="107">
        <f t="shared" si="10074"/>
        <v>468.45</v>
      </c>
      <c r="AC3207" s="106">
        <f t="shared" si="10075"/>
        <v>-2531.5500000000002</v>
      </c>
      <c r="AD3207" s="108">
        <f t="shared" si="10076"/>
        <v>6600</v>
      </c>
      <c r="AE3207" s="298">
        <v>1142.9869999999992</v>
      </c>
      <c r="AF3207" s="109">
        <f t="shared" si="10077"/>
        <v>-5457.0130000000008</v>
      </c>
      <c r="AG3207" s="109">
        <v>0</v>
      </c>
      <c r="AH3207" s="109">
        <f t="shared" si="10078"/>
        <v>674.53699999999913</v>
      </c>
      <c r="AI3207" s="341">
        <f t="shared" si="10079"/>
        <v>0.59015281888595372</v>
      </c>
      <c r="AK3207"/>
    </row>
    <row r="3208" spans="1:37" ht="15.75" hidden="1" thickBot="1" x14ac:dyDescent="0.3">
      <c r="A3208" s="96" t="s">
        <v>4381</v>
      </c>
      <c r="B3208" s="97">
        <v>2016</v>
      </c>
      <c r="C3208" s="97">
        <v>12</v>
      </c>
      <c r="D3208" s="98" t="s">
        <v>2960</v>
      </c>
      <c r="E3208" s="99">
        <v>42730</v>
      </c>
      <c r="F3208" s="99">
        <v>42735</v>
      </c>
      <c r="G3208" s="100">
        <f t="shared" ca="1" si="10067"/>
        <v>0</v>
      </c>
      <c r="H3208" s="96" t="s">
        <v>54</v>
      </c>
      <c r="I3208" s="569" t="s">
        <v>129</v>
      </c>
      <c r="J3208" s="190" t="s">
        <v>4378</v>
      </c>
      <c r="K3208" s="723" t="str">
        <f t="shared" ca="1" si="10068"/>
        <v>Completed</v>
      </c>
      <c r="L3208" s="196" t="s">
        <v>1371</v>
      </c>
      <c r="M3208" s="725" t="s">
        <v>58</v>
      </c>
      <c r="N3208" s="731" t="s">
        <v>108</v>
      </c>
      <c r="O3208" s="97" t="s">
        <v>109</v>
      </c>
      <c r="P3208" s="97" t="s">
        <v>100</v>
      </c>
      <c r="Q3208" s="732" t="s">
        <v>101</v>
      </c>
      <c r="R3208" s="727">
        <v>0.02</v>
      </c>
      <c r="S3208" s="102">
        <v>3.3000000000000002E-2</v>
      </c>
      <c r="T3208" s="721">
        <v>50000</v>
      </c>
      <c r="U3208" s="736">
        <v>52761</v>
      </c>
      <c r="V3208" s="101">
        <f t="shared" si="10069"/>
        <v>0</v>
      </c>
      <c r="W3208" s="101">
        <f t="shared" si="10070"/>
        <v>50000</v>
      </c>
      <c r="X3208" s="103">
        <v>3866</v>
      </c>
      <c r="Y3208" s="104">
        <f t="shared" si="10071"/>
        <v>7.3273819677413241E-2</v>
      </c>
      <c r="Z3208" s="105">
        <f t="shared" si="10072"/>
        <v>0.42679772374547337</v>
      </c>
      <c r="AA3208" s="106">
        <f t="shared" si="10073"/>
        <v>1000</v>
      </c>
      <c r="AB3208" s="107">
        <f t="shared" si="10074"/>
        <v>1000</v>
      </c>
      <c r="AC3208" s="106">
        <f t="shared" si="10075"/>
        <v>0</v>
      </c>
      <c r="AD3208" s="108">
        <f t="shared" si="10076"/>
        <v>1650</v>
      </c>
      <c r="AE3208" s="298">
        <f>IF((SUMIF($J$7:$J$1048576,J3208,$U$7:$U$1048576))&gt;(SUMIF($J$7:$J$1048576,J3208,$T$7:$T$1048576)),AD3208,(IF(O3208="cpv",(U3208*S3208),(U3208*S3208/1000))))</f>
        <v>1650</v>
      </c>
      <c r="AF3208" s="109">
        <f t="shared" si="10077"/>
        <v>0</v>
      </c>
      <c r="AG3208" s="109">
        <v>0</v>
      </c>
      <c r="AH3208" s="109">
        <f t="shared" si="10078"/>
        <v>650</v>
      </c>
      <c r="AI3208" s="341">
        <f t="shared" si="10079"/>
        <v>0.39393939393939392</v>
      </c>
      <c r="AK3208"/>
    </row>
    <row r="3209" spans="1:37" ht="15.75" hidden="1" thickBot="1" x14ac:dyDescent="0.3">
      <c r="A3209" s="96" t="s">
        <v>4382</v>
      </c>
      <c r="B3209" s="97">
        <v>2016</v>
      </c>
      <c r="C3209" s="97">
        <v>12</v>
      </c>
      <c r="D3209" s="98" t="s">
        <v>2960</v>
      </c>
      <c r="E3209" s="99">
        <v>42730</v>
      </c>
      <c r="F3209" s="99">
        <v>42735</v>
      </c>
      <c r="G3209" s="100">
        <f t="shared" ca="1" si="10067"/>
        <v>0</v>
      </c>
      <c r="H3209" s="96" t="s">
        <v>54</v>
      </c>
      <c r="I3209" s="569" t="s">
        <v>129</v>
      </c>
      <c r="J3209" s="190" t="s">
        <v>4378</v>
      </c>
      <c r="K3209" s="723" t="str">
        <f t="shared" ca="1" si="10068"/>
        <v>Completed</v>
      </c>
      <c r="L3209" s="196" t="s">
        <v>4442</v>
      </c>
      <c r="M3209" s="725" t="s">
        <v>58</v>
      </c>
      <c r="N3209" s="731" t="s">
        <v>108</v>
      </c>
      <c r="O3209" s="97" t="s">
        <v>109</v>
      </c>
      <c r="P3209" s="97" t="s">
        <v>100</v>
      </c>
      <c r="Q3209" s="732" t="s">
        <v>101</v>
      </c>
      <c r="R3209" s="727">
        <v>0.01</v>
      </c>
      <c r="S3209" s="102">
        <v>3.3000000000000002E-2</v>
      </c>
      <c r="T3209" s="721">
        <v>100000</v>
      </c>
      <c r="U3209" s="736">
        <v>112672</v>
      </c>
      <c r="V3209" s="101">
        <f t="shared" si="10069"/>
        <v>0</v>
      </c>
      <c r="W3209" s="101">
        <f t="shared" si="10070"/>
        <v>100000</v>
      </c>
      <c r="X3209" s="103"/>
      <c r="Y3209" s="104">
        <f t="shared" si="10071"/>
        <v>0</v>
      </c>
      <c r="Z3209" s="105" t="e">
        <f t="shared" si="10072"/>
        <v>#DIV/0!</v>
      </c>
      <c r="AA3209" s="106">
        <f t="shared" si="10073"/>
        <v>1000</v>
      </c>
      <c r="AB3209" s="107">
        <f t="shared" si="10074"/>
        <v>1000</v>
      </c>
      <c r="AC3209" s="106">
        <f t="shared" si="10075"/>
        <v>0</v>
      </c>
      <c r="AD3209" s="108">
        <f t="shared" si="10076"/>
        <v>3300</v>
      </c>
      <c r="AE3209" s="298">
        <f>IF((SUMIF($J$7:$J$1048576,J3209,$U$7:$U$1048576))&gt;(SUMIF($J$7:$J$1048576,J3209,$T$7:$T$1048576)),AD3209,(IF(O3209="cpv",(U3209*S3209),(U3209*S3209/1000))))</f>
        <v>3300</v>
      </c>
      <c r="AF3209" s="109">
        <f t="shared" si="10077"/>
        <v>0</v>
      </c>
      <c r="AG3209" s="109">
        <v>0</v>
      </c>
      <c r="AH3209" s="109">
        <f t="shared" si="10078"/>
        <v>2300</v>
      </c>
      <c r="AI3209" s="341">
        <f t="shared" si="10079"/>
        <v>0.69696969696969702</v>
      </c>
      <c r="AK3209"/>
    </row>
    <row r="3210" spans="1:37" ht="15.75" hidden="1" thickBot="1" x14ac:dyDescent="0.3">
      <c r="A3210" s="96" t="s">
        <v>4383</v>
      </c>
      <c r="B3210" s="97">
        <v>2016</v>
      </c>
      <c r="C3210" s="97">
        <v>12</v>
      </c>
      <c r="D3210" s="98" t="s">
        <v>2960</v>
      </c>
      <c r="E3210" s="99">
        <v>42730</v>
      </c>
      <c r="F3210" s="99">
        <v>42735</v>
      </c>
      <c r="G3210" s="100">
        <f t="shared" ca="1" si="10067"/>
        <v>0</v>
      </c>
      <c r="H3210" s="96" t="s">
        <v>54</v>
      </c>
      <c r="I3210" s="569" t="s">
        <v>129</v>
      </c>
      <c r="J3210" s="190" t="s">
        <v>4378</v>
      </c>
      <c r="K3210" s="723" t="str">
        <f t="shared" ca="1" si="10068"/>
        <v>Completed</v>
      </c>
      <c r="L3210" s="196" t="s">
        <v>635</v>
      </c>
      <c r="M3210" s="725" t="s">
        <v>58</v>
      </c>
      <c r="N3210" s="731" t="s">
        <v>108</v>
      </c>
      <c r="O3210" s="97" t="s">
        <v>109</v>
      </c>
      <c r="P3210" s="97" t="s">
        <v>100</v>
      </c>
      <c r="Q3210" s="732" t="s">
        <v>101</v>
      </c>
      <c r="R3210" s="727">
        <v>2.5000000000000001E-2</v>
      </c>
      <c r="S3210" s="102">
        <v>3.3000000000000002E-2</v>
      </c>
      <c r="T3210" s="721">
        <v>200000</v>
      </c>
      <c r="U3210" s="736">
        <v>210047</v>
      </c>
      <c r="V3210" s="101">
        <f t="shared" si="10069"/>
        <v>0</v>
      </c>
      <c r="W3210" s="101">
        <f t="shared" si="10070"/>
        <v>200000</v>
      </c>
      <c r="X3210" s="103">
        <v>4483</v>
      </c>
      <c r="Y3210" s="104">
        <f t="shared" si="10071"/>
        <v>2.1342842316243508E-2</v>
      </c>
      <c r="Z3210" s="105">
        <f t="shared" si="10072"/>
        <v>0.22306491188935981</v>
      </c>
      <c r="AA3210" s="106">
        <f t="shared" si="10073"/>
        <v>5000</v>
      </c>
      <c r="AB3210" s="107">
        <f t="shared" si="10074"/>
        <v>5000</v>
      </c>
      <c r="AC3210" s="106">
        <f t="shared" si="10075"/>
        <v>0</v>
      </c>
      <c r="AD3210" s="108">
        <f t="shared" si="10076"/>
        <v>6600</v>
      </c>
      <c r="AE3210" s="298">
        <v>1000</v>
      </c>
      <c r="AF3210" s="109">
        <f t="shared" si="10077"/>
        <v>-5600</v>
      </c>
      <c r="AG3210" s="109">
        <v>0</v>
      </c>
      <c r="AH3210" s="109">
        <f t="shared" si="10078"/>
        <v>-4000</v>
      </c>
      <c r="AI3210" s="341">
        <f t="shared" si="10079"/>
        <v>-4</v>
      </c>
      <c r="AK3210"/>
    </row>
    <row r="3211" spans="1:37" ht="15.75" hidden="1" thickBot="1" x14ac:dyDescent="0.3">
      <c r="A3211" s="328" t="s">
        <v>4384</v>
      </c>
      <c r="B3211" s="324">
        <v>2016</v>
      </c>
      <c r="C3211" s="324">
        <v>12</v>
      </c>
      <c r="D3211" s="325" t="s">
        <v>2960</v>
      </c>
      <c r="E3211" s="326">
        <v>42730</v>
      </c>
      <c r="F3211" s="326">
        <v>42735</v>
      </c>
      <c r="G3211" s="327">
        <f t="shared" ca="1" si="10067"/>
        <v>0</v>
      </c>
      <c r="H3211" s="328" t="s">
        <v>54</v>
      </c>
      <c r="I3211" s="720" t="s">
        <v>129</v>
      </c>
      <c r="J3211" s="207" t="s">
        <v>4378</v>
      </c>
      <c r="K3211" s="724" t="str">
        <f t="shared" ca="1" si="10068"/>
        <v>Completed</v>
      </c>
      <c r="L3211" s="213" t="s">
        <v>92</v>
      </c>
      <c r="M3211" s="726" t="s">
        <v>58</v>
      </c>
      <c r="N3211" s="733" t="s">
        <v>108</v>
      </c>
      <c r="O3211" s="157" t="s">
        <v>109</v>
      </c>
      <c r="P3211" s="157" t="s">
        <v>100</v>
      </c>
      <c r="Q3211" s="734" t="s">
        <v>101</v>
      </c>
      <c r="R3211" s="728">
        <v>1.2E-2</v>
      </c>
      <c r="S3211" s="330">
        <v>3.3000000000000002E-2</v>
      </c>
      <c r="T3211" s="722">
        <v>100000</v>
      </c>
      <c r="U3211" s="737">
        <v>42783</v>
      </c>
      <c r="V3211" s="344">
        <f t="shared" si="10069"/>
        <v>57217</v>
      </c>
      <c r="W3211" s="344">
        <f t="shared" si="10070"/>
        <v>42783</v>
      </c>
      <c r="X3211" s="345"/>
      <c r="Y3211" s="346">
        <f t="shared" si="10071"/>
        <v>0</v>
      </c>
      <c r="Z3211" s="347" t="e">
        <f t="shared" si="10072"/>
        <v>#DIV/0!</v>
      </c>
      <c r="AA3211" s="348">
        <f t="shared" si="10073"/>
        <v>1200</v>
      </c>
      <c r="AB3211" s="349">
        <f t="shared" si="10074"/>
        <v>513.39599999999996</v>
      </c>
      <c r="AC3211" s="348">
        <f t="shared" si="10075"/>
        <v>-686.60400000000004</v>
      </c>
      <c r="AD3211" s="350">
        <f t="shared" si="10076"/>
        <v>3300</v>
      </c>
      <c r="AE3211" s="351">
        <f>IF((SUMIF($J$7:$J$1048576,J3211,$U$7:$U$1048576))&gt;(SUMIF($J$7:$J$1048576,J3211,$T$7:$T$1048576)),AD3211,(IF(O3211="cpv",(U3211*S3211),(U3211*S3211/1000))))</f>
        <v>3300</v>
      </c>
      <c r="AF3211" s="352">
        <f t="shared" si="10077"/>
        <v>0</v>
      </c>
      <c r="AG3211" s="352">
        <v>0</v>
      </c>
      <c r="AH3211" s="352">
        <f t="shared" si="10078"/>
        <v>2786.6040000000003</v>
      </c>
      <c r="AI3211" s="353">
        <f t="shared" si="10079"/>
        <v>0.84442545454545459</v>
      </c>
      <c r="AK3211"/>
    </row>
    <row r="3212" spans="1:37" ht="15.75" hidden="1" thickBot="1" x14ac:dyDescent="0.3">
      <c r="A3212" s="115" t="s">
        <v>4385</v>
      </c>
      <c r="B3212" s="111">
        <v>2016</v>
      </c>
      <c r="C3212" s="111">
        <v>12</v>
      </c>
      <c r="D3212" s="112" t="s">
        <v>2960</v>
      </c>
      <c r="E3212" s="113">
        <v>42730</v>
      </c>
      <c r="F3212" s="113">
        <v>42735</v>
      </c>
      <c r="G3212" s="114">
        <f t="shared" ca="1" si="9949"/>
        <v>0</v>
      </c>
      <c r="H3212" s="115" t="s">
        <v>54</v>
      </c>
      <c r="I3212" s="115" t="s">
        <v>129</v>
      </c>
      <c r="J3212" s="96" t="s">
        <v>4386</v>
      </c>
      <c r="K3212" s="116" t="str">
        <f t="shared" ca="1" si="9950"/>
        <v>Completed</v>
      </c>
      <c r="L3212" s="97" t="s">
        <v>635</v>
      </c>
      <c r="M3212" s="111" t="s">
        <v>58</v>
      </c>
      <c r="N3212" s="97" t="s">
        <v>108</v>
      </c>
      <c r="O3212" s="97" t="s">
        <v>109</v>
      </c>
      <c r="P3212" s="97" t="s">
        <v>100</v>
      </c>
      <c r="Q3212" s="97" t="s">
        <v>101</v>
      </c>
      <c r="R3212" s="117">
        <v>2.5000000000000001E-2</v>
      </c>
      <c r="S3212" s="117">
        <v>3.3000000000000002E-2</v>
      </c>
      <c r="T3212" s="118">
        <v>150000</v>
      </c>
      <c r="U3212" s="103">
        <v>160047</v>
      </c>
      <c r="V3212" s="101">
        <f t="shared" si="9951"/>
        <v>0</v>
      </c>
      <c r="W3212" s="101">
        <f t="shared" si="9952"/>
        <v>150000</v>
      </c>
      <c r="X3212" s="103">
        <v>3561</v>
      </c>
      <c r="Y3212" s="104">
        <f t="shared" si="9953"/>
        <v>2.2249714146469476E-2</v>
      </c>
      <c r="Z3212" s="105">
        <f t="shared" si="9954"/>
        <v>1.3900589721988206</v>
      </c>
      <c r="AA3212" s="106">
        <f t="shared" si="9955"/>
        <v>3750</v>
      </c>
      <c r="AB3212" s="107">
        <f t="shared" si="9956"/>
        <v>3750</v>
      </c>
      <c r="AC3212" s="106">
        <f t="shared" si="9957"/>
        <v>0</v>
      </c>
      <c r="AD3212" s="108">
        <f t="shared" si="9958"/>
        <v>4950</v>
      </c>
      <c r="AE3212" s="298">
        <f>IF((SUMIF($J$7:$J$1048576,J3212,$U$7:$U$1048576))&gt;(SUMIF($J$7:$J$1048576,J3212,$T$7:$T$1048576)),AD3212,(IF(O3212="cpv",(U3212*S3212),(U3212*S3212/1000))))</f>
        <v>4950</v>
      </c>
      <c r="AF3212" s="109">
        <f t="shared" si="9959"/>
        <v>0</v>
      </c>
      <c r="AG3212" s="109">
        <v>0</v>
      </c>
      <c r="AH3212" s="109">
        <f t="shared" si="9960"/>
        <v>1200</v>
      </c>
      <c r="AI3212" s="110">
        <f t="shared" si="9961"/>
        <v>0.24242424242424243</v>
      </c>
      <c r="AK3212"/>
    </row>
    <row r="3213" spans="1:37" ht="15.75" hidden="1" thickBot="1" x14ac:dyDescent="0.3">
      <c r="A3213" s="96" t="s">
        <v>4460</v>
      </c>
      <c r="B3213" s="97">
        <v>2016</v>
      </c>
      <c r="C3213" s="97">
        <v>12</v>
      </c>
      <c r="D3213" s="98" t="s">
        <v>2960</v>
      </c>
      <c r="E3213" s="99">
        <v>42730</v>
      </c>
      <c r="F3213" s="99">
        <v>42735</v>
      </c>
      <c r="G3213" s="100">
        <f t="shared" ref="G3213:G3216" ca="1" si="10080">IF($N$1&gt;F3213,0,(F3213-$N$1))</f>
        <v>0</v>
      </c>
      <c r="H3213" s="96" t="s">
        <v>54</v>
      </c>
      <c r="I3213" s="96" t="s">
        <v>129</v>
      </c>
      <c r="J3213" s="96" t="s">
        <v>4386</v>
      </c>
      <c r="K3213" s="101" t="str">
        <f t="shared" ref="K3213:K3216" ca="1" si="10081">IF(F3213=0,$L$3,(IF(G3213=0,$L$1,$L$2)))</f>
        <v>Completed</v>
      </c>
      <c r="L3213" s="97" t="s">
        <v>1371</v>
      </c>
      <c r="M3213" s="97" t="s">
        <v>58</v>
      </c>
      <c r="N3213" s="97" t="s">
        <v>108</v>
      </c>
      <c r="O3213" s="97" t="s">
        <v>109</v>
      </c>
      <c r="P3213" s="97" t="s">
        <v>100</v>
      </c>
      <c r="Q3213" s="97" t="s">
        <v>101</v>
      </c>
      <c r="R3213" s="582">
        <v>0.02</v>
      </c>
      <c r="S3213" s="102">
        <v>3.3000000000000002E-2</v>
      </c>
      <c r="T3213" s="103">
        <v>100000</v>
      </c>
      <c r="U3213" s="103">
        <v>102756</v>
      </c>
      <c r="V3213" s="101">
        <f t="shared" ref="V3213:V3216" si="10082">IF(U3213&gt;T3213,0,T3213-U3213)</f>
        <v>0</v>
      </c>
      <c r="W3213" s="101">
        <f t="shared" ref="W3213:W3216" si="10083">IF(U3213&gt;T3213,T3213,U3213)</f>
        <v>100000</v>
      </c>
      <c r="X3213" s="103">
        <v>8396</v>
      </c>
      <c r="Y3213" s="104">
        <f t="shared" ref="Y3213:Y3216" si="10084">X3213/U3213</f>
        <v>8.1708124099809251E-2</v>
      </c>
      <c r="Z3213" s="105">
        <f t="shared" ref="Z3213:Z3216" si="10085">AE3213/X3213</f>
        <v>0.39304430681276797</v>
      </c>
      <c r="AA3213" s="106">
        <f t="shared" si="9955"/>
        <v>2000</v>
      </c>
      <c r="AB3213" s="107">
        <f t="shared" ref="AB3213:AB3216" si="10086">IF(O3213="cpv",(IF(V3213&gt;0,U3213*R3213,AA3213)),(IF(V3213&gt;0,U3213/1000*R3213,AA3213)))</f>
        <v>2000</v>
      </c>
      <c r="AC3213" s="106">
        <f t="shared" ref="AC3213:AC3216" si="10087">AB3213-AA3213</f>
        <v>0</v>
      </c>
      <c r="AD3213" s="108">
        <f t="shared" ref="AD3213:AD3216" si="10088">IF(O3213="cpv",(T3213*S3213),(T3213/1000*S3213))</f>
        <v>3300</v>
      </c>
      <c r="AE3213" s="298">
        <f>IF((SUMIF($J$7:$J$1048576,J3213,$U$7:$U$1048576))&gt;(SUMIF($J$7:$J$1048576,J3213,$T$7:$T$1048576)),AD3213,(IF(O3213="cpv",(U3213*S3213),(U3213*S3213/1000))))</f>
        <v>3300</v>
      </c>
      <c r="AF3213" s="109">
        <f t="shared" ref="AF3213:AF3216" si="10089">AE3213-AD3213</f>
        <v>0</v>
      </c>
      <c r="AG3213" s="109">
        <v>0</v>
      </c>
      <c r="AH3213" s="109">
        <f t="shared" ref="AH3213:AH3216" si="10090">AE3213-AB3213-AG3213</f>
        <v>1300</v>
      </c>
      <c r="AI3213" s="110">
        <f t="shared" ref="AI3213:AI3216" si="10091">AH3213/AE3213</f>
        <v>0.39393939393939392</v>
      </c>
      <c r="AK3213"/>
    </row>
    <row r="3214" spans="1:37" ht="15.75" hidden="1" thickBot="1" x14ac:dyDescent="0.3">
      <c r="A3214" s="96" t="s">
        <v>4387</v>
      </c>
      <c r="B3214" s="97">
        <v>2016</v>
      </c>
      <c r="C3214" s="97">
        <v>12</v>
      </c>
      <c r="D3214" s="98" t="s">
        <v>2960</v>
      </c>
      <c r="E3214" s="99">
        <v>42730</v>
      </c>
      <c r="F3214" s="99">
        <v>42735</v>
      </c>
      <c r="G3214" s="100">
        <f t="shared" ca="1" si="10080"/>
        <v>0</v>
      </c>
      <c r="H3214" s="96" t="s">
        <v>54</v>
      </c>
      <c r="I3214" s="96" t="s">
        <v>129</v>
      </c>
      <c r="J3214" s="96" t="s">
        <v>4386</v>
      </c>
      <c r="K3214" s="101" t="str">
        <f t="shared" ca="1" si="10081"/>
        <v>Completed</v>
      </c>
      <c r="L3214" s="97" t="s">
        <v>4439</v>
      </c>
      <c r="M3214" s="97" t="s">
        <v>58</v>
      </c>
      <c r="N3214" s="97" t="s">
        <v>108</v>
      </c>
      <c r="O3214" s="97" t="s">
        <v>109</v>
      </c>
      <c r="P3214" s="97" t="s">
        <v>100</v>
      </c>
      <c r="Q3214" s="97" t="s">
        <v>101</v>
      </c>
      <c r="R3214" s="582">
        <v>0.01</v>
      </c>
      <c r="S3214" s="102">
        <v>3.3000000000000002E-2</v>
      </c>
      <c r="T3214" s="103">
        <v>100000</v>
      </c>
      <c r="U3214" s="103">
        <v>113150</v>
      </c>
      <c r="V3214" s="101">
        <f t="shared" si="10082"/>
        <v>0</v>
      </c>
      <c r="W3214" s="101">
        <f t="shared" si="10083"/>
        <v>100000</v>
      </c>
      <c r="X3214" s="103"/>
      <c r="Y3214" s="104">
        <f t="shared" si="10084"/>
        <v>0</v>
      </c>
      <c r="Z3214" s="105" t="e">
        <f t="shared" si="10085"/>
        <v>#DIV/0!</v>
      </c>
      <c r="AA3214" s="106">
        <f t="shared" si="9955"/>
        <v>1000</v>
      </c>
      <c r="AB3214" s="107">
        <f t="shared" si="10086"/>
        <v>1000</v>
      </c>
      <c r="AC3214" s="106">
        <f t="shared" si="10087"/>
        <v>0</v>
      </c>
      <c r="AD3214" s="108">
        <f t="shared" si="10088"/>
        <v>3300</v>
      </c>
      <c r="AE3214" s="298">
        <f>IF((SUMIF($J$7:$J$1048576,J3214,$U$7:$U$1048576))&gt;(SUMIF($J$7:$J$1048576,J3214,$T$7:$T$1048576)),AD3214,(IF(O3214="cpv",(U3214*S3214),(U3214*S3214/1000))))</f>
        <v>3300</v>
      </c>
      <c r="AF3214" s="109">
        <f t="shared" si="10089"/>
        <v>0</v>
      </c>
      <c r="AG3214" s="109">
        <v>0</v>
      </c>
      <c r="AH3214" s="109">
        <f t="shared" si="10090"/>
        <v>2300</v>
      </c>
      <c r="AI3214" s="110">
        <f t="shared" si="10091"/>
        <v>0.69696969696969702</v>
      </c>
      <c r="AK3214"/>
    </row>
    <row r="3215" spans="1:37" ht="15.75" hidden="1" thickBot="1" x14ac:dyDescent="0.3">
      <c r="A3215" s="96" t="s">
        <v>4388</v>
      </c>
      <c r="B3215" s="97">
        <v>2016</v>
      </c>
      <c r="C3215" s="97">
        <v>12</v>
      </c>
      <c r="D3215" s="98" t="s">
        <v>2960</v>
      </c>
      <c r="E3215" s="99">
        <v>42730</v>
      </c>
      <c r="F3215" s="99">
        <v>42735</v>
      </c>
      <c r="G3215" s="100">
        <f t="shared" ca="1" si="10080"/>
        <v>0</v>
      </c>
      <c r="H3215" s="96" t="s">
        <v>54</v>
      </c>
      <c r="I3215" s="96" t="s">
        <v>129</v>
      </c>
      <c r="J3215" s="96" t="s">
        <v>4386</v>
      </c>
      <c r="K3215" s="101" t="str">
        <f t="shared" ca="1" si="10081"/>
        <v>Completed</v>
      </c>
      <c r="L3215" s="97" t="s">
        <v>57</v>
      </c>
      <c r="M3215" s="97" t="s">
        <v>58</v>
      </c>
      <c r="N3215" s="97" t="s">
        <v>108</v>
      </c>
      <c r="O3215" s="97" t="s">
        <v>109</v>
      </c>
      <c r="P3215" s="97" t="s">
        <v>100</v>
      </c>
      <c r="Q3215" s="97" t="s">
        <v>101</v>
      </c>
      <c r="R3215" s="102">
        <v>1.4999999999999999E-2</v>
      </c>
      <c r="S3215" s="102">
        <v>3.3000000000000002E-2</v>
      </c>
      <c r="T3215" s="103">
        <v>100000</v>
      </c>
      <c r="U3215" s="718">
        <v>93125</v>
      </c>
      <c r="V3215" s="101">
        <f t="shared" si="10082"/>
        <v>6875</v>
      </c>
      <c r="W3215" s="101">
        <f t="shared" si="10083"/>
        <v>93125</v>
      </c>
      <c r="X3215" s="103">
        <v>6262</v>
      </c>
      <c r="Y3215" s="104">
        <f t="shared" si="10084"/>
        <v>6.7242953020134222E-2</v>
      </c>
      <c r="Z3215" s="105">
        <f t="shared" si="10085"/>
        <v>0.52698818268923664</v>
      </c>
      <c r="AA3215" s="106">
        <f t="shared" ref="AA3215:AA3216" si="10092">IF(O3215="cpv",(T3215*R3215),(T3215/1000*R3215))</f>
        <v>1500</v>
      </c>
      <c r="AB3215" s="107">
        <f t="shared" si="10086"/>
        <v>1396.875</v>
      </c>
      <c r="AC3215" s="106">
        <f t="shared" si="10087"/>
        <v>-103.125</v>
      </c>
      <c r="AD3215" s="108">
        <f t="shared" si="10088"/>
        <v>3300</v>
      </c>
      <c r="AE3215" s="298">
        <f>IF((SUMIF($J$7:$J$1048576,J3215,$U$7:$U$1048576))&gt;(SUMIF($J$7:$J$1048576,J3215,$T$7:$T$1048576)),AD3215,(IF(O3215="cpv",(U3215*S3215),(U3215*S3215/1000))))</f>
        <v>3300</v>
      </c>
      <c r="AF3215" s="109">
        <f t="shared" si="10089"/>
        <v>0</v>
      </c>
      <c r="AG3215" s="109">
        <v>0</v>
      </c>
      <c r="AH3215" s="109">
        <f t="shared" si="10090"/>
        <v>1903.125</v>
      </c>
      <c r="AI3215" s="110">
        <f t="shared" si="10091"/>
        <v>0.57670454545454541</v>
      </c>
      <c r="AK3215"/>
    </row>
    <row r="3216" spans="1:37" ht="15.75" hidden="1" thickBot="1" x14ac:dyDescent="0.3">
      <c r="A3216" s="156" t="s">
        <v>4389</v>
      </c>
      <c r="B3216" s="157">
        <v>2016</v>
      </c>
      <c r="C3216" s="157">
        <v>12</v>
      </c>
      <c r="D3216" s="342" t="s">
        <v>2960</v>
      </c>
      <c r="E3216" s="159">
        <v>42730</v>
      </c>
      <c r="F3216" s="159">
        <v>42735</v>
      </c>
      <c r="G3216" s="343">
        <f t="shared" ca="1" si="10080"/>
        <v>0</v>
      </c>
      <c r="H3216" s="156" t="s">
        <v>54</v>
      </c>
      <c r="I3216" s="156" t="s">
        <v>129</v>
      </c>
      <c r="J3216" s="156" t="s">
        <v>4386</v>
      </c>
      <c r="K3216" s="344" t="str">
        <f t="shared" ca="1" si="10081"/>
        <v>Completed</v>
      </c>
      <c r="L3216" s="157" t="s">
        <v>2592</v>
      </c>
      <c r="M3216" s="157" t="s">
        <v>58</v>
      </c>
      <c r="N3216" s="157" t="s">
        <v>108</v>
      </c>
      <c r="O3216" s="157" t="s">
        <v>109</v>
      </c>
      <c r="P3216" s="157" t="s">
        <v>100</v>
      </c>
      <c r="Q3216" s="157" t="s">
        <v>101</v>
      </c>
      <c r="R3216" s="158">
        <v>0.01</v>
      </c>
      <c r="S3216" s="158">
        <v>3.3000000000000002E-2</v>
      </c>
      <c r="T3216" s="345">
        <v>180000</v>
      </c>
      <c r="U3216" s="717">
        <v>180000</v>
      </c>
      <c r="V3216" s="344">
        <f t="shared" si="10082"/>
        <v>0</v>
      </c>
      <c r="W3216" s="344">
        <f t="shared" si="10083"/>
        <v>180000</v>
      </c>
      <c r="X3216" s="345">
        <v>1098</v>
      </c>
      <c r="Y3216" s="346">
        <f t="shared" si="10084"/>
        <v>6.1000000000000004E-3</v>
      </c>
      <c r="Z3216" s="347">
        <f t="shared" si="10085"/>
        <v>2.8688524590163933</v>
      </c>
      <c r="AA3216" s="348">
        <f t="shared" si="10092"/>
        <v>1800</v>
      </c>
      <c r="AB3216" s="349">
        <f t="shared" si="10086"/>
        <v>1800</v>
      </c>
      <c r="AC3216" s="348">
        <f t="shared" si="10087"/>
        <v>0</v>
      </c>
      <c r="AD3216" s="350">
        <f t="shared" si="10088"/>
        <v>5940</v>
      </c>
      <c r="AE3216" s="351">
        <v>3150</v>
      </c>
      <c r="AF3216" s="352">
        <f t="shared" si="10089"/>
        <v>-2790</v>
      </c>
      <c r="AG3216" s="352">
        <v>0</v>
      </c>
      <c r="AH3216" s="352">
        <f t="shared" si="10090"/>
        <v>1350</v>
      </c>
      <c r="AI3216" s="487">
        <f t="shared" si="10091"/>
        <v>0.42857142857142855</v>
      </c>
      <c r="AK3216"/>
    </row>
    <row r="3217" spans="1:37" ht="15.75" hidden="1" thickBot="1" x14ac:dyDescent="0.3">
      <c r="A3217" s="96" t="s">
        <v>4390</v>
      </c>
      <c r="B3217" s="97">
        <v>2016</v>
      </c>
      <c r="C3217" s="97">
        <v>12</v>
      </c>
      <c r="D3217" s="98" t="s">
        <v>2960</v>
      </c>
      <c r="E3217" s="99">
        <v>42730</v>
      </c>
      <c r="F3217" s="99">
        <v>42735</v>
      </c>
      <c r="G3217" s="100">
        <f t="shared" ca="1" si="9949"/>
        <v>0</v>
      </c>
      <c r="H3217" s="96" t="s">
        <v>54</v>
      </c>
      <c r="I3217" s="96" t="s">
        <v>129</v>
      </c>
      <c r="J3217" s="96" t="s">
        <v>4391</v>
      </c>
      <c r="K3217" s="101" t="str">
        <f t="shared" ca="1" si="9950"/>
        <v>Completed</v>
      </c>
      <c r="L3217" s="97" t="s">
        <v>64</v>
      </c>
      <c r="M3217" s="97" t="s">
        <v>58</v>
      </c>
      <c r="N3217" s="97" t="s">
        <v>59</v>
      </c>
      <c r="O3217" s="97" t="s">
        <v>60</v>
      </c>
      <c r="P3217" s="97" t="s">
        <v>61</v>
      </c>
      <c r="Q3217" s="97" t="s">
        <v>62</v>
      </c>
      <c r="R3217" s="102">
        <v>0.2</v>
      </c>
      <c r="S3217" s="102">
        <v>1.2</v>
      </c>
      <c r="T3217" s="103">
        <v>3500000</v>
      </c>
      <c r="U3217" s="103">
        <v>3500123</v>
      </c>
      <c r="V3217" s="101">
        <f t="shared" si="9951"/>
        <v>0</v>
      </c>
      <c r="W3217" s="101">
        <f t="shared" si="9952"/>
        <v>3500000</v>
      </c>
      <c r="X3217" s="103">
        <v>398</v>
      </c>
      <c r="Y3217" s="104">
        <f t="shared" si="9953"/>
        <v>1.1371028960982228E-4</v>
      </c>
      <c r="Z3217" s="105">
        <f t="shared" si="9954"/>
        <v>10.552763819095478</v>
      </c>
      <c r="AA3217" s="106">
        <f t="shared" si="9955"/>
        <v>700</v>
      </c>
      <c r="AB3217" s="107">
        <f t="shared" si="9956"/>
        <v>700</v>
      </c>
      <c r="AC3217" s="106">
        <f t="shared" si="9957"/>
        <v>0</v>
      </c>
      <c r="AD3217" s="108">
        <f t="shared" si="9958"/>
        <v>4200</v>
      </c>
      <c r="AE3217" s="298">
        <f t="shared" ref="AE3217:AE3222" si="10093">IF((SUMIF($J$7:$J$1048576,J3217,$U$7:$U$1048576))&gt;(SUMIF($J$7:$J$1048576,J3217,$T$7:$T$1048576)),AD3217,(IF(O3217="cpv",(U3217*S3217),(U3217*S3217/1000))))</f>
        <v>4200</v>
      </c>
      <c r="AF3217" s="109">
        <f t="shared" si="9959"/>
        <v>0</v>
      </c>
      <c r="AG3217" s="109">
        <v>0</v>
      </c>
      <c r="AH3217" s="109">
        <f t="shared" si="9960"/>
        <v>3500</v>
      </c>
      <c r="AI3217" s="110">
        <f t="shared" si="9961"/>
        <v>0.83333333333333337</v>
      </c>
      <c r="AK3217"/>
    </row>
    <row r="3218" spans="1:37" ht="15.75" hidden="1" thickBot="1" x14ac:dyDescent="0.3">
      <c r="A3218" s="96" t="s">
        <v>4392</v>
      </c>
      <c r="B3218" s="97">
        <v>2016</v>
      </c>
      <c r="C3218" s="97">
        <v>12</v>
      </c>
      <c r="D3218" s="98" t="s">
        <v>2960</v>
      </c>
      <c r="E3218" s="99">
        <v>42730</v>
      </c>
      <c r="F3218" s="99">
        <v>42735</v>
      </c>
      <c r="G3218" s="100">
        <f t="shared" ref="G3218:G3223" ca="1" si="10094">IF($N$1&gt;F3218,0,(F3218-$N$1))</f>
        <v>0</v>
      </c>
      <c r="H3218" s="96" t="s">
        <v>54</v>
      </c>
      <c r="I3218" s="96" t="s">
        <v>129</v>
      </c>
      <c r="J3218" s="96" t="s">
        <v>4391</v>
      </c>
      <c r="K3218" s="101" t="str">
        <f t="shared" ref="K3218:K3223" ca="1" si="10095">IF(F3218=0,$L$3,(IF(G3218=0,$L$1,$L$2)))</f>
        <v>Completed</v>
      </c>
      <c r="L3218" s="97" t="s">
        <v>82</v>
      </c>
      <c r="M3218" s="97" t="s">
        <v>58</v>
      </c>
      <c r="N3218" s="97" t="s">
        <v>59</v>
      </c>
      <c r="O3218" s="97" t="s">
        <v>60</v>
      </c>
      <c r="P3218" s="97" t="s">
        <v>61</v>
      </c>
      <c r="Q3218" s="97" t="s">
        <v>62</v>
      </c>
      <c r="R3218" s="102">
        <v>0.1</v>
      </c>
      <c r="S3218" s="102">
        <v>1.2</v>
      </c>
      <c r="T3218" s="103">
        <v>2000000</v>
      </c>
      <c r="U3218" s="103">
        <v>2000092</v>
      </c>
      <c r="V3218" s="101">
        <f t="shared" ref="V3218:V3223" si="10096">IF(U3218&gt;T3218,0,T3218-U3218)</f>
        <v>0</v>
      </c>
      <c r="W3218" s="101">
        <f t="shared" ref="W3218:W3223" si="10097">IF(U3218&gt;T3218,T3218,U3218)</f>
        <v>2000000</v>
      </c>
      <c r="X3218" s="103">
        <v>834</v>
      </c>
      <c r="Y3218" s="104">
        <f t="shared" ref="Y3218:Y3223" si="10098">X3218/U3218</f>
        <v>4.1698081888233142E-4</v>
      </c>
      <c r="Z3218" s="105">
        <f t="shared" ref="Z3218:Z3223" si="10099">AE3218/X3218</f>
        <v>2.8776978417266186</v>
      </c>
      <c r="AA3218" s="106">
        <f t="shared" ref="AA3218:AA3223" si="10100">IF(O3218="cpv",(T3218*R3218),(T3218/1000*R3218))</f>
        <v>200</v>
      </c>
      <c r="AB3218" s="107">
        <f t="shared" ref="AB3218:AB3223" si="10101">IF(O3218="cpv",(IF(V3218&gt;0,U3218*R3218,AA3218)),(IF(V3218&gt;0,U3218/1000*R3218,AA3218)))</f>
        <v>200</v>
      </c>
      <c r="AC3218" s="106">
        <f t="shared" ref="AC3218:AC3223" si="10102">AB3218-AA3218</f>
        <v>0</v>
      </c>
      <c r="AD3218" s="108">
        <f t="shared" ref="AD3218:AD3223" si="10103">IF(O3218="cpv",(T3218*S3218),(T3218/1000*S3218))</f>
        <v>2400</v>
      </c>
      <c r="AE3218" s="298">
        <f t="shared" si="10093"/>
        <v>2400</v>
      </c>
      <c r="AF3218" s="109">
        <f t="shared" ref="AF3218:AF3223" si="10104">AE3218-AD3218</f>
        <v>0</v>
      </c>
      <c r="AG3218" s="109">
        <v>0</v>
      </c>
      <c r="AH3218" s="109">
        <f t="shared" ref="AH3218:AH3223" si="10105">AE3218-AB3218-AG3218</f>
        <v>2200</v>
      </c>
      <c r="AI3218" s="110">
        <f t="shared" ref="AI3218:AI3223" si="10106">AH3218/AE3218</f>
        <v>0.91666666666666663</v>
      </c>
      <c r="AK3218"/>
    </row>
    <row r="3219" spans="1:37" ht="15.75" hidden="1" thickBot="1" x14ac:dyDescent="0.3">
      <c r="A3219" s="96" t="s">
        <v>4393</v>
      </c>
      <c r="B3219" s="97">
        <v>2016</v>
      </c>
      <c r="C3219" s="97">
        <v>12</v>
      </c>
      <c r="D3219" s="98" t="s">
        <v>2960</v>
      </c>
      <c r="E3219" s="99">
        <v>42730</v>
      </c>
      <c r="F3219" s="99">
        <v>42735</v>
      </c>
      <c r="G3219" s="100">
        <f t="shared" ca="1" si="10094"/>
        <v>0</v>
      </c>
      <c r="H3219" s="96" t="s">
        <v>54</v>
      </c>
      <c r="I3219" s="96" t="s">
        <v>129</v>
      </c>
      <c r="J3219" s="96" t="s">
        <v>4391</v>
      </c>
      <c r="K3219" s="101" t="str">
        <f t="shared" ca="1" si="10095"/>
        <v>Completed</v>
      </c>
      <c r="L3219" s="97" t="s">
        <v>2120</v>
      </c>
      <c r="M3219" s="97" t="s">
        <v>58</v>
      </c>
      <c r="N3219" s="97" t="s">
        <v>59</v>
      </c>
      <c r="O3219" s="97" t="s">
        <v>60</v>
      </c>
      <c r="P3219" s="97" t="s">
        <v>61</v>
      </c>
      <c r="Q3219" s="97" t="s">
        <v>62</v>
      </c>
      <c r="R3219" s="102">
        <v>0.25</v>
      </c>
      <c r="S3219" s="102">
        <v>1.2</v>
      </c>
      <c r="T3219" s="103">
        <v>2000000</v>
      </c>
      <c r="U3219" s="103">
        <v>2000202</v>
      </c>
      <c r="V3219" s="101">
        <f t="shared" si="10096"/>
        <v>0</v>
      </c>
      <c r="W3219" s="101">
        <f t="shared" si="10097"/>
        <v>2000000</v>
      </c>
      <c r="X3219" s="103">
        <v>298</v>
      </c>
      <c r="Y3219" s="104">
        <f t="shared" si="10098"/>
        <v>1.489849525197955E-4</v>
      </c>
      <c r="Z3219" s="105">
        <f t="shared" si="10099"/>
        <v>8.053691275167786</v>
      </c>
      <c r="AA3219" s="106">
        <f t="shared" si="10100"/>
        <v>500</v>
      </c>
      <c r="AB3219" s="107">
        <f t="shared" si="10101"/>
        <v>500</v>
      </c>
      <c r="AC3219" s="106">
        <f t="shared" si="10102"/>
        <v>0</v>
      </c>
      <c r="AD3219" s="108">
        <f t="shared" si="10103"/>
        <v>2400</v>
      </c>
      <c r="AE3219" s="298">
        <f t="shared" si="10093"/>
        <v>2400</v>
      </c>
      <c r="AF3219" s="109">
        <f t="shared" si="10104"/>
        <v>0</v>
      </c>
      <c r="AG3219" s="109">
        <v>0</v>
      </c>
      <c r="AH3219" s="109">
        <f t="shared" si="10105"/>
        <v>1900</v>
      </c>
      <c r="AI3219" s="110">
        <f t="shared" si="10106"/>
        <v>0.79166666666666663</v>
      </c>
      <c r="AK3219"/>
    </row>
    <row r="3220" spans="1:37" ht="15.75" hidden="1" thickBot="1" x14ac:dyDescent="0.3">
      <c r="A3220" s="96" t="s">
        <v>4394</v>
      </c>
      <c r="B3220" s="97">
        <v>2016</v>
      </c>
      <c r="C3220" s="97">
        <v>12</v>
      </c>
      <c r="D3220" s="98" t="s">
        <v>2960</v>
      </c>
      <c r="E3220" s="99">
        <v>42730</v>
      </c>
      <c r="F3220" s="99">
        <v>42735</v>
      </c>
      <c r="G3220" s="100">
        <f t="shared" ca="1" si="10094"/>
        <v>0</v>
      </c>
      <c r="H3220" s="96" t="s">
        <v>54</v>
      </c>
      <c r="I3220" s="96" t="s">
        <v>129</v>
      </c>
      <c r="J3220" s="96" t="s">
        <v>4391</v>
      </c>
      <c r="K3220" s="101" t="str">
        <f t="shared" ca="1" si="10095"/>
        <v>Completed</v>
      </c>
      <c r="L3220" s="97" t="s">
        <v>92</v>
      </c>
      <c r="M3220" s="97" t="s">
        <v>58</v>
      </c>
      <c r="N3220" s="97" t="s">
        <v>59</v>
      </c>
      <c r="O3220" s="97" t="s">
        <v>60</v>
      </c>
      <c r="P3220" s="97" t="s">
        <v>61</v>
      </c>
      <c r="Q3220" s="97" t="s">
        <v>62</v>
      </c>
      <c r="R3220" s="102">
        <v>0.1</v>
      </c>
      <c r="S3220" s="102">
        <v>1.2</v>
      </c>
      <c r="T3220" s="103">
        <v>1500000</v>
      </c>
      <c r="U3220" s="103">
        <v>1797669</v>
      </c>
      <c r="V3220" s="101">
        <f t="shared" si="10096"/>
        <v>0</v>
      </c>
      <c r="W3220" s="101">
        <f t="shared" si="10097"/>
        <v>1500000</v>
      </c>
      <c r="X3220" s="103"/>
      <c r="Y3220" s="104">
        <f t="shared" si="10098"/>
        <v>0</v>
      </c>
      <c r="Z3220" s="105" t="e">
        <f t="shared" si="10099"/>
        <v>#DIV/0!</v>
      </c>
      <c r="AA3220" s="106">
        <f t="shared" si="10100"/>
        <v>150</v>
      </c>
      <c r="AB3220" s="107">
        <f t="shared" si="10101"/>
        <v>150</v>
      </c>
      <c r="AC3220" s="106">
        <f t="shared" si="10102"/>
        <v>0</v>
      </c>
      <c r="AD3220" s="108">
        <f t="shared" si="10103"/>
        <v>1800</v>
      </c>
      <c r="AE3220" s="298">
        <f t="shared" si="10093"/>
        <v>1800</v>
      </c>
      <c r="AF3220" s="109">
        <f t="shared" si="10104"/>
        <v>0</v>
      </c>
      <c r="AG3220" s="109">
        <v>0</v>
      </c>
      <c r="AH3220" s="109">
        <f t="shared" si="10105"/>
        <v>1650</v>
      </c>
      <c r="AI3220" s="110">
        <f t="shared" si="10106"/>
        <v>0.91666666666666663</v>
      </c>
      <c r="AK3220"/>
    </row>
    <row r="3221" spans="1:37" ht="15.75" hidden="1" thickBot="1" x14ac:dyDescent="0.3">
      <c r="A3221" s="96" t="s">
        <v>4468</v>
      </c>
      <c r="B3221" s="97">
        <v>2016</v>
      </c>
      <c r="C3221" s="97">
        <v>12</v>
      </c>
      <c r="D3221" s="98" t="s">
        <v>2960</v>
      </c>
      <c r="E3221" s="99">
        <v>42730</v>
      </c>
      <c r="F3221" s="99">
        <v>42735</v>
      </c>
      <c r="G3221" s="100">
        <f t="shared" ca="1" si="10094"/>
        <v>0</v>
      </c>
      <c r="H3221" s="96" t="s">
        <v>54</v>
      </c>
      <c r="I3221" s="96" t="s">
        <v>129</v>
      </c>
      <c r="J3221" s="96" t="s">
        <v>4391</v>
      </c>
      <c r="K3221" s="101" t="str">
        <f t="shared" ca="1" si="10095"/>
        <v>Completed</v>
      </c>
      <c r="L3221" s="97" t="s">
        <v>175</v>
      </c>
      <c r="M3221" s="97" t="s">
        <v>58</v>
      </c>
      <c r="N3221" s="97" t="s">
        <v>59</v>
      </c>
      <c r="O3221" s="97" t="s">
        <v>60</v>
      </c>
      <c r="P3221" s="97" t="s">
        <v>61</v>
      </c>
      <c r="Q3221" s="97" t="s">
        <v>62</v>
      </c>
      <c r="R3221" s="102">
        <v>0.4</v>
      </c>
      <c r="S3221" s="102">
        <v>1.2</v>
      </c>
      <c r="T3221" s="103">
        <v>498996</v>
      </c>
      <c r="U3221" s="103">
        <v>498996</v>
      </c>
      <c r="V3221" s="101">
        <f t="shared" si="10096"/>
        <v>0</v>
      </c>
      <c r="W3221" s="101">
        <f t="shared" si="10097"/>
        <v>498996</v>
      </c>
      <c r="X3221" s="103">
        <v>0</v>
      </c>
      <c r="Y3221" s="104">
        <f t="shared" si="10098"/>
        <v>0</v>
      </c>
      <c r="Z3221" s="105" t="e">
        <f t="shared" si="10099"/>
        <v>#DIV/0!</v>
      </c>
      <c r="AA3221" s="106">
        <f t="shared" si="10100"/>
        <v>199.5984</v>
      </c>
      <c r="AB3221" s="107">
        <v>130</v>
      </c>
      <c r="AC3221" s="106">
        <f t="shared" si="10102"/>
        <v>-69.598399999999998</v>
      </c>
      <c r="AD3221" s="108">
        <f t="shared" si="10103"/>
        <v>598.79519999999991</v>
      </c>
      <c r="AE3221" s="298">
        <f t="shared" si="10093"/>
        <v>598.79519999999991</v>
      </c>
      <c r="AF3221" s="109">
        <f t="shared" si="10104"/>
        <v>0</v>
      </c>
      <c r="AG3221" s="109">
        <v>0</v>
      </c>
      <c r="AH3221" s="109">
        <f t="shared" si="10105"/>
        <v>468.79519999999991</v>
      </c>
      <c r="AI3221" s="110">
        <f t="shared" si="10106"/>
        <v>0.78289739129505376</v>
      </c>
      <c r="AK3221"/>
    </row>
    <row r="3222" spans="1:37" ht="15.75" hidden="1" thickBot="1" x14ac:dyDescent="0.3">
      <c r="A3222" s="96" t="s">
        <v>4395</v>
      </c>
      <c r="B3222" s="97">
        <v>2016</v>
      </c>
      <c r="C3222" s="97">
        <v>12</v>
      </c>
      <c r="D3222" s="98" t="s">
        <v>2960</v>
      </c>
      <c r="E3222" s="99">
        <v>42730</v>
      </c>
      <c r="F3222" s="99">
        <v>42735</v>
      </c>
      <c r="G3222" s="100">
        <f t="shared" ca="1" si="10094"/>
        <v>0</v>
      </c>
      <c r="H3222" s="96" t="s">
        <v>54</v>
      </c>
      <c r="I3222" s="96" t="s">
        <v>129</v>
      </c>
      <c r="J3222" s="96" t="s">
        <v>4391</v>
      </c>
      <c r="K3222" s="101" t="str">
        <f t="shared" ca="1" si="10095"/>
        <v>Completed</v>
      </c>
      <c r="L3222" s="97" t="s">
        <v>72</v>
      </c>
      <c r="M3222" s="97" t="s">
        <v>58</v>
      </c>
      <c r="N3222" s="97" t="s">
        <v>59</v>
      </c>
      <c r="O3222" s="97" t="s">
        <v>60</v>
      </c>
      <c r="P3222" s="97" t="s">
        <v>61</v>
      </c>
      <c r="Q3222" s="97" t="s">
        <v>62</v>
      </c>
      <c r="R3222" s="102">
        <v>0.02</v>
      </c>
      <c r="S3222" s="102">
        <v>1.2</v>
      </c>
      <c r="T3222" s="103">
        <v>50000</v>
      </c>
      <c r="U3222" s="103">
        <v>0</v>
      </c>
      <c r="V3222" s="101">
        <f t="shared" si="10096"/>
        <v>50000</v>
      </c>
      <c r="W3222" s="101">
        <f t="shared" si="10097"/>
        <v>0</v>
      </c>
      <c r="X3222" s="103">
        <v>0</v>
      </c>
      <c r="Y3222" s="104" t="e">
        <f t="shared" si="10098"/>
        <v>#DIV/0!</v>
      </c>
      <c r="Z3222" s="105" t="e">
        <f t="shared" si="10099"/>
        <v>#DIV/0!</v>
      </c>
      <c r="AA3222" s="106">
        <f t="shared" si="10100"/>
        <v>1</v>
      </c>
      <c r="AB3222" s="107">
        <f t="shared" si="10101"/>
        <v>0</v>
      </c>
      <c r="AC3222" s="106">
        <f t="shared" si="10102"/>
        <v>-1</v>
      </c>
      <c r="AD3222" s="108">
        <f t="shared" si="10103"/>
        <v>60</v>
      </c>
      <c r="AE3222" s="298">
        <f t="shared" si="10093"/>
        <v>60</v>
      </c>
      <c r="AF3222" s="109">
        <f t="shared" si="10104"/>
        <v>0</v>
      </c>
      <c r="AG3222" s="109">
        <v>0</v>
      </c>
      <c r="AH3222" s="109">
        <f t="shared" si="10105"/>
        <v>60</v>
      </c>
      <c r="AI3222" s="110">
        <f t="shared" si="10106"/>
        <v>1</v>
      </c>
      <c r="AK3222"/>
    </row>
    <row r="3223" spans="1:37" ht="15.75" hidden="1" thickBot="1" x14ac:dyDescent="0.3">
      <c r="A3223" s="328" t="s">
        <v>4396</v>
      </c>
      <c r="B3223" s="324">
        <v>2016</v>
      </c>
      <c r="C3223" s="324">
        <v>12</v>
      </c>
      <c r="D3223" s="325" t="s">
        <v>2960</v>
      </c>
      <c r="E3223" s="326">
        <v>42730</v>
      </c>
      <c r="F3223" s="326">
        <v>42735</v>
      </c>
      <c r="G3223" s="327">
        <f t="shared" ca="1" si="10094"/>
        <v>0</v>
      </c>
      <c r="H3223" s="328" t="s">
        <v>54</v>
      </c>
      <c r="I3223" s="328" t="s">
        <v>129</v>
      </c>
      <c r="J3223" s="328" t="s">
        <v>4391</v>
      </c>
      <c r="K3223" s="329" t="str">
        <f t="shared" ca="1" si="10095"/>
        <v>Completed</v>
      </c>
      <c r="L3223" s="324" t="s">
        <v>2386</v>
      </c>
      <c r="M3223" s="324" t="s">
        <v>58</v>
      </c>
      <c r="N3223" s="324" t="s">
        <v>59</v>
      </c>
      <c r="O3223" s="324" t="s">
        <v>60</v>
      </c>
      <c r="P3223" s="324" t="s">
        <v>61</v>
      </c>
      <c r="Q3223" s="324" t="s">
        <v>62</v>
      </c>
      <c r="R3223" s="330">
        <v>0.3</v>
      </c>
      <c r="S3223" s="330">
        <v>1.2</v>
      </c>
      <c r="T3223" s="331">
        <v>7500000</v>
      </c>
      <c r="U3223" s="331">
        <v>8000097</v>
      </c>
      <c r="V3223" s="329">
        <f t="shared" si="10096"/>
        <v>0</v>
      </c>
      <c r="W3223" s="329">
        <f t="shared" si="10097"/>
        <v>7500000</v>
      </c>
      <c r="X3223" s="331">
        <v>1904</v>
      </c>
      <c r="Y3223" s="332">
        <f t="shared" si="10098"/>
        <v>2.3799711428498929E-4</v>
      </c>
      <c r="Z3223" s="333">
        <f t="shared" si="10099"/>
        <v>4.5226915966386549</v>
      </c>
      <c r="AA3223" s="334">
        <f t="shared" si="10100"/>
        <v>2250</v>
      </c>
      <c r="AB3223" s="335">
        <f t="shared" si="10101"/>
        <v>2250</v>
      </c>
      <c r="AC3223" s="334">
        <f t="shared" si="10102"/>
        <v>0</v>
      </c>
      <c r="AD3223" s="336">
        <f t="shared" si="10103"/>
        <v>9000</v>
      </c>
      <c r="AE3223" s="337">
        <v>8611.2047999999995</v>
      </c>
      <c r="AF3223" s="338">
        <f t="shared" si="10104"/>
        <v>-388.79520000000048</v>
      </c>
      <c r="AG3223" s="338">
        <v>0</v>
      </c>
      <c r="AH3223" s="338">
        <f t="shared" si="10105"/>
        <v>6361.2047999999995</v>
      </c>
      <c r="AI3223" s="339">
        <f t="shared" si="10106"/>
        <v>0.73871252022713474</v>
      </c>
      <c r="AK3223"/>
    </row>
    <row r="3224" spans="1:37" ht="15.75" hidden="1" thickBot="1" x14ac:dyDescent="0.3">
      <c r="A3224" s="115" t="s">
        <v>4397</v>
      </c>
      <c r="B3224" s="111">
        <v>2016</v>
      </c>
      <c r="C3224" s="111">
        <v>12</v>
      </c>
      <c r="D3224" s="112" t="s">
        <v>2960</v>
      </c>
      <c r="E3224" s="113">
        <v>42730</v>
      </c>
      <c r="F3224" s="113">
        <v>42735</v>
      </c>
      <c r="G3224" s="114">
        <f t="shared" ca="1" si="9949"/>
        <v>0</v>
      </c>
      <c r="H3224" s="115" t="s">
        <v>74</v>
      </c>
      <c r="I3224" s="115" t="s">
        <v>75</v>
      </c>
      <c r="J3224" s="115" t="s">
        <v>4398</v>
      </c>
      <c r="K3224" s="116" t="str">
        <f t="shared" ca="1" si="9950"/>
        <v>Completed</v>
      </c>
      <c r="L3224" s="111" t="s">
        <v>305</v>
      </c>
      <c r="M3224" s="111" t="s">
        <v>58</v>
      </c>
      <c r="N3224" s="111" t="s">
        <v>306</v>
      </c>
      <c r="O3224" s="111" t="s">
        <v>60</v>
      </c>
      <c r="P3224" s="111" t="s">
        <v>79</v>
      </c>
      <c r="Q3224" s="111" t="s">
        <v>79</v>
      </c>
      <c r="R3224" s="117">
        <v>4</v>
      </c>
      <c r="S3224" s="117">
        <v>10</v>
      </c>
      <c r="T3224" s="118">
        <v>400000</v>
      </c>
      <c r="U3224" s="118">
        <v>578844</v>
      </c>
      <c r="V3224" s="116">
        <f t="shared" si="9951"/>
        <v>0</v>
      </c>
      <c r="W3224" s="116">
        <f t="shared" si="9952"/>
        <v>400000</v>
      </c>
      <c r="X3224" s="118"/>
      <c r="Y3224" s="119">
        <f t="shared" si="9953"/>
        <v>0</v>
      </c>
      <c r="Z3224" s="120" t="e">
        <f t="shared" si="9954"/>
        <v>#DIV/0!</v>
      </c>
      <c r="AA3224" s="121">
        <f t="shared" si="9955"/>
        <v>1600</v>
      </c>
      <c r="AB3224" s="122">
        <f t="shared" si="9956"/>
        <v>1600</v>
      </c>
      <c r="AC3224" s="121">
        <f t="shared" si="9957"/>
        <v>0</v>
      </c>
      <c r="AD3224" s="123">
        <f t="shared" si="9958"/>
        <v>4000</v>
      </c>
      <c r="AE3224" s="293">
        <f>IF((SUMIF($J$7:$J$1048576,J3224,$U$7:$U$1048576))&gt;(SUMIF($J$7:$J$1048576,J3224,$T$7:$T$1048576)),AD3224,(IF(O3224="cpv",(U3224*S3224),(U3224*S3224/1000))))</f>
        <v>4000</v>
      </c>
      <c r="AF3224" s="124">
        <f t="shared" si="9959"/>
        <v>0</v>
      </c>
      <c r="AG3224" s="124">
        <v>0</v>
      </c>
      <c r="AH3224" s="124">
        <f t="shared" si="9960"/>
        <v>2400</v>
      </c>
      <c r="AI3224" s="125">
        <f t="shared" si="9961"/>
        <v>0.6</v>
      </c>
      <c r="AK3224"/>
    </row>
    <row r="3225" spans="1:37" ht="15.75" hidden="1" thickBot="1" x14ac:dyDescent="0.3">
      <c r="A3225" s="156" t="s">
        <v>4399</v>
      </c>
      <c r="B3225" s="157">
        <v>2016</v>
      </c>
      <c r="C3225" s="157">
        <v>12</v>
      </c>
      <c r="D3225" s="342" t="s">
        <v>2960</v>
      </c>
      <c r="E3225" s="159">
        <v>42730</v>
      </c>
      <c r="F3225" s="159">
        <v>42735</v>
      </c>
      <c r="G3225" s="343">
        <f t="shared" ref="G3225" ca="1" si="10107">IF($N$1&gt;F3225,0,(F3225-$N$1))</f>
        <v>0</v>
      </c>
      <c r="H3225" s="156" t="s">
        <v>74</v>
      </c>
      <c r="I3225" s="156" t="s">
        <v>75</v>
      </c>
      <c r="J3225" s="156" t="s">
        <v>4398</v>
      </c>
      <c r="K3225" s="344" t="str">
        <f t="shared" ref="K3225" ca="1" si="10108">IF(F3225=0,$L$3,(IF(G3225=0,$L$1,$L$2)))</f>
        <v>Completed</v>
      </c>
      <c r="L3225" s="157" t="s">
        <v>1377</v>
      </c>
      <c r="M3225" s="157" t="s">
        <v>58</v>
      </c>
      <c r="N3225" s="157" t="s">
        <v>306</v>
      </c>
      <c r="O3225" s="157" t="s">
        <v>60</v>
      </c>
      <c r="P3225" s="157" t="s">
        <v>79</v>
      </c>
      <c r="Q3225" s="157" t="s">
        <v>79</v>
      </c>
      <c r="R3225" s="714">
        <v>3</v>
      </c>
      <c r="S3225" s="158">
        <v>10</v>
      </c>
      <c r="T3225" s="345">
        <v>700000</v>
      </c>
      <c r="U3225" s="345">
        <v>718800</v>
      </c>
      <c r="V3225" s="344">
        <f t="shared" ref="V3225" si="10109">IF(U3225&gt;T3225,0,T3225-U3225)</f>
        <v>0</v>
      </c>
      <c r="W3225" s="344">
        <f t="shared" ref="W3225" si="10110">IF(U3225&gt;T3225,T3225,U3225)</f>
        <v>700000</v>
      </c>
      <c r="X3225" s="345">
        <v>78129</v>
      </c>
      <c r="Y3225" s="346">
        <f t="shared" ref="Y3225" si="10111">X3225/U3225</f>
        <v>0.10869365609348915</v>
      </c>
      <c r="Z3225" s="347">
        <f t="shared" ref="Z3225" si="10112">AE3225/X3225</f>
        <v>8.9595412714868997E-2</v>
      </c>
      <c r="AA3225" s="348">
        <f t="shared" ref="AA3225" si="10113">IF(O3225="cpv",(T3225*R3225),(T3225/1000*R3225))</f>
        <v>2100</v>
      </c>
      <c r="AB3225" s="349">
        <f t="shared" ref="AB3225" si="10114">IF(O3225="cpv",(IF(V3225&gt;0,U3225*R3225,AA3225)),(IF(V3225&gt;0,U3225/1000*R3225,AA3225)))</f>
        <v>2100</v>
      </c>
      <c r="AC3225" s="348">
        <f t="shared" ref="AC3225" si="10115">AB3225-AA3225</f>
        <v>0</v>
      </c>
      <c r="AD3225" s="350">
        <f t="shared" ref="AD3225" si="10116">IF(O3225="cpv",(T3225*S3225),(T3225/1000*S3225))</f>
        <v>7000</v>
      </c>
      <c r="AE3225" s="351">
        <f>IF((SUMIF($J$7:$J$1048576,J3225,$U$7:$U$1048576))&gt;(SUMIF($J$7:$J$1048576,J3225,$T$7:$T$1048576)),AD3225,(IF(O3225="cpv",(U3225*S3225),(U3225*S3225/1000))))</f>
        <v>7000</v>
      </c>
      <c r="AF3225" s="352">
        <f t="shared" ref="AF3225" si="10117">AE3225-AD3225</f>
        <v>0</v>
      </c>
      <c r="AG3225" s="352">
        <v>0</v>
      </c>
      <c r="AH3225" s="352">
        <f t="shared" ref="AH3225" si="10118">AE3225-AB3225-AG3225</f>
        <v>4900</v>
      </c>
      <c r="AI3225" s="487">
        <f t="shared" ref="AI3225" si="10119">AH3225/AE3225</f>
        <v>0.7</v>
      </c>
      <c r="AK3225"/>
    </row>
    <row r="3226" spans="1:37" ht="15.75" hidden="1" thickBot="1" x14ac:dyDescent="0.3">
      <c r="A3226" s="96" t="s">
        <v>4445</v>
      </c>
      <c r="B3226" s="97">
        <v>2016</v>
      </c>
      <c r="C3226" s="97">
        <v>12</v>
      </c>
      <c r="D3226" s="98" t="s">
        <v>2960</v>
      </c>
      <c r="E3226" s="99">
        <v>42731</v>
      </c>
      <c r="F3226" s="99">
        <v>42735</v>
      </c>
      <c r="G3226" s="100">
        <f t="shared" ca="1" si="9949"/>
        <v>0</v>
      </c>
      <c r="H3226" s="96" t="s">
        <v>54</v>
      </c>
      <c r="I3226" s="96" t="s">
        <v>140</v>
      </c>
      <c r="J3226" s="96" t="s">
        <v>4447</v>
      </c>
      <c r="K3226" s="101" t="str">
        <f t="shared" ca="1" si="9950"/>
        <v>Completed</v>
      </c>
      <c r="L3226" s="97" t="s">
        <v>635</v>
      </c>
      <c r="M3226" s="97" t="s">
        <v>58</v>
      </c>
      <c r="N3226" s="97" t="s">
        <v>108</v>
      </c>
      <c r="O3226" s="97" t="s">
        <v>109</v>
      </c>
      <c r="P3226" s="97" t="s">
        <v>100</v>
      </c>
      <c r="Q3226" s="97" t="s">
        <v>101</v>
      </c>
      <c r="R3226" s="102">
        <v>2.5000000000000001E-2</v>
      </c>
      <c r="S3226" s="102">
        <v>3.3000000000000002E-2</v>
      </c>
      <c r="T3226" s="103">
        <v>50000</v>
      </c>
      <c r="U3226" s="103">
        <v>55013</v>
      </c>
      <c r="V3226" s="101">
        <f t="shared" si="9951"/>
        <v>0</v>
      </c>
      <c r="W3226" s="101">
        <f t="shared" si="9952"/>
        <v>50000</v>
      </c>
      <c r="X3226" s="103">
        <v>2079</v>
      </c>
      <c r="Y3226" s="104">
        <f t="shared" si="9953"/>
        <v>3.7791067565848074E-2</v>
      </c>
      <c r="Z3226" s="105">
        <f t="shared" si="9954"/>
        <v>0.88493650793650791</v>
      </c>
      <c r="AA3226" s="106">
        <f t="shared" si="9955"/>
        <v>1250</v>
      </c>
      <c r="AB3226" s="107">
        <f t="shared" si="9956"/>
        <v>1250</v>
      </c>
      <c r="AC3226" s="106">
        <f t="shared" si="9957"/>
        <v>0</v>
      </c>
      <c r="AD3226" s="108">
        <f t="shared" si="9958"/>
        <v>1650</v>
      </c>
      <c r="AE3226" s="298">
        <v>1839.7829999999999</v>
      </c>
      <c r="AF3226" s="109">
        <f t="shared" si="9959"/>
        <v>189.7829999999999</v>
      </c>
      <c r="AG3226" s="109">
        <v>0</v>
      </c>
      <c r="AH3226" s="109">
        <f t="shared" si="9960"/>
        <v>589.7829999999999</v>
      </c>
      <c r="AI3226" s="110">
        <f t="shared" si="9961"/>
        <v>0.32057204572495773</v>
      </c>
      <c r="AK3226"/>
    </row>
    <row r="3227" spans="1:37" ht="15.75" hidden="1" thickBot="1" x14ac:dyDescent="0.3">
      <c r="A3227" s="328" t="s">
        <v>4446</v>
      </c>
      <c r="B3227" s="324">
        <v>2016</v>
      </c>
      <c r="C3227" s="324">
        <v>12</v>
      </c>
      <c r="D3227" s="325" t="s">
        <v>2960</v>
      </c>
      <c r="E3227" s="326">
        <v>42731</v>
      </c>
      <c r="F3227" s="326">
        <v>42735</v>
      </c>
      <c r="G3227" s="327">
        <f t="shared" ref="G3227" ca="1" si="10120">IF($N$1&gt;F3227,0,(F3227-$N$1))</f>
        <v>0</v>
      </c>
      <c r="H3227" s="328" t="s">
        <v>54</v>
      </c>
      <c r="I3227" s="328" t="s">
        <v>140</v>
      </c>
      <c r="J3227" s="328" t="s">
        <v>4447</v>
      </c>
      <c r="K3227" s="329" t="str">
        <f t="shared" ref="K3227" ca="1" si="10121">IF(F3227=0,$L$3,(IF(G3227=0,$L$1,$L$2)))</f>
        <v>Completed</v>
      </c>
      <c r="L3227" s="324" t="s">
        <v>2120</v>
      </c>
      <c r="M3227" s="324" t="s">
        <v>58</v>
      </c>
      <c r="N3227" s="324" t="s">
        <v>108</v>
      </c>
      <c r="O3227" s="324" t="s">
        <v>109</v>
      </c>
      <c r="P3227" s="324" t="s">
        <v>100</v>
      </c>
      <c r="Q3227" s="324" t="s">
        <v>101</v>
      </c>
      <c r="R3227" s="330">
        <v>0.01</v>
      </c>
      <c r="S3227" s="330">
        <v>3.3000000000000002E-2</v>
      </c>
      <c r="T3227" s="331">
        <v>50000</v>
      </c>
      <c r="U3227" s="331">
        <v>35582</v>
      </c>
      <c r="V3227" s="329">
        <f t="shared" ref="V3227" si="10122">IF(U3227&gt;T3227,0,T3227-U3227)</f>
        <v>14418</v>
      </c>
      <c r="W3227" s="329">
        <f t="shared" ref="W3227" si="10123">IF(U3227&gt;T3227,T3227,U3227)</f>
        <v>35582</v>
      </c>
      <c r="X3227" s="331">
        <v>5148</v>
      </c>
      <c r="Y3227" s="332">
        <f t="shared" ref="Y3227" si="10124">X3227/U3227</f>
        <v>0.1446798943285931</v>
      </c>
      <c r="Z3227" s="333">
        <f t="shared" ref="Z3227" si="10125">AE3227/X3227</f>
        <v>0.22808974358974363</v>
      </c>
      <c r="AA3227" s="334">
        <f t="shared" ref="AA3227" si="10126">IF(O3227="cpv",(T3227*R3227),(T3227/1000*R3227))</f>
        <v>500</v>
      </c>
      <c r="AB3227" s="335">
        <f t="shared" ref="AB3227" si="10127">IF(O3227="cpv",(IF(V3227&gt;0,U3227*R3227,AA3227)),(IF(V3227&gt;0,U3227/1000*R3227,AA3227)))</f>
        <v>355.82</v>
      </c>
      <c r="AC3227" s="334">
        <f t="shared" ref="AC3227" si="10128">AB3227-AA3227</f>
        <v>-144.18</v>
      </c>
      <c r="AD3227" s="336">
        <f t="shared" ref="AD3227" si="10129">IF(O3227="cpv",(T3227*S3227),(T3227/1000*S3227))</f>
        <v>1650</v>
      </c>
      <c r="AE3227" s="337">
        <f t="shared" ref="AE3227:AE3232" si="10130">IF((SUMIF($J$7:$J$1048576,J3227,$U$7:$U$1048576))&gt;(SUMIF($J$7:$J$1048576,J3227,$T$7:$T$1048576)),AD3227,(IF(O3227="cpv",(U3227*S3227),(U3227*S3227/1000))))</f>
        <v>1174.2060000000001</v>
      </c>
      <c r="AF3227" s="338">
        <f t="shared" ref="AF3227" si="10131">AE3227-AD3227</f>
        <v>-475.79399999999987</v>
      </c>
      <c r="AG3227" s="338">
        <v>0</v>
      </c>
      <c r="AH3227" s="338">
        <f t="shared" ref="AH3227" si="10132">AE3227-AB3227-AG3227</f>
        <v>818.38600000000019</v>
      </c>
      <c r="AI3227" s="339">
        <f t="shared" ref="AI3227" si="10133">AH3227/AE3227</f>
        <v>0.69696969696969702</v>
      </c>
      <c r="AK3227"/>
    </row>
    <row r="3228" spans="1:37" ht="15.75" hidden="1" thickBot="1" x14ac:dyDescent="0.3">
      <c r="A3228" s="145" t="s">
        <v>4400</v>
      </c>
      <c r="B3228" s="141">
        <v>2016</v>
      </c>
      <c r="C3228" s="141">
        <v>12</v>
      </c>
      <c r="D3228" s="142" t="s">
        <v>2960</v>
      </c>
      <c r="E3228" s="143">
        <v>42731</v>
      </c>
      <c r="F3228" s="143">
        <v>42759</v>
      </c>
      <c r="G3228" s="144">
        <f t="shared" ca="1" si="9949"/>
        <v>13</v>
      </c>
      <c r="H3228" s="145" t="s">
        <v>74</v>
      </c>
      <c r="I3228" s="145" t="s">
        <v>75</v>
      </c>
      <c r="J3228" s="145" t="s">
        <v>4401</v>
      </c>
      <c r="K3228" s="146" t="str">
        <f t="shared" ca="1" si="9950"/>
        <v>Live</v>
      </c>
      <c r="L3228" s="141" t="s">
        <v>82</v>
      </c>
      <c r="M3228" s="141" t="s">
        <v>58</v>
      </c>
      <c r="N3228" s="141" t="s">
        <v>306</v>
      </c>
      <c r="O3228" s="141" t="s">
        <v>60</v>
      </c>
      <c r="P3228" s="141" t="s">
        <v>79</v>
      </c>
      <c r="Q3228" s="141" t="s">
        <v>79</v>
      </c>
      <c r="R3228" s="147">
        <v>2.5</v>
      </c>
      <c r="S3228" s="147">
        <v>7.5</v>
      </c>
      <c r="T3228" s="148">
        <v>666666</v>
      </c>
      <c r="U3228" s="148">
        <v>666739</v>
      </c>
      <c r="V3228" s="146">
        <f t="shared" si="9951"/>
        <v>0</v>
      </c>
      <c r="W3228" s="146">
        <f t="shared" si="9952"/>
        <v>666666</v>
      </c>
      <c r="X3228" s="148">
        <v>17312</v>
      </c>
      <c r="Y3228" s="149">
        <f t="shared" si="9953"/>
        <v>2.5965182777668624E-2</v>
      </c>
      <c r="Z3228" s="150">
        <f t="shared" si="9954"/>
        <v>0.28881671672828102</v>
      </c>
      <c r="AA3228" s="151">
        <f t="shared" si="9955"/>
        <v>1666.6650000000002</v>
      </c>
      <c r="AB3228" s="152">
        <f t="shared" si="9956"/>
        <v>1666.6650000000002</v>
      </c>
      <c r="AC3228" s="151">
        <f t="shared" si="9957"/>
        <v>0</v>
      </c>
      <c r="AD3228" s="153">
        <f t="shared" si="9958"/>
        <v>4999.9950000000008</v>
      </c>
      <c r="AE3228" s="295">
        <f t="shared" si="10130"/>
        <v>4999.9950000000008</v>
      </c>
      <c r="AF3228" s="154">
        <f t="shared" si="9959"/>
        <v>0</v>
      </c>
      <c r="AG3228" s="154">
        <v>0</v>
      </c>
      <c r="AH3228" s="154">
        <f t="shared" si="9960"/>
        <v>3333.3300000000008</v>
      </c>
      <c r="AI3228" s="155">
        <f t="shared" si="9961"/>
        <v>0.66666666666666674</v>
      </c>
      <c r="AK3228"/>
    </row>
    <row r="3229" spans="1:37" ht="15.75" hidden="1" thickBot="1" x14ac:dyDescent="0.3">
      <c r="A3229" s="96" t="s">
        <v>4402</v>
      </c>
      <c r="B3229" s="97">
        <v>2016</v>
      </c>
      <c r="C3229" s="97">
        <v>12</v>
      </c>
      <c r="D3229" s="98" t="s">
        <v>2960</v>
      </c>
      <c r="E3229" s="99">
        <v>42731</v>
      </c>
      <c r="F3229" s="99">
        <v>42759</v>
      </c>
      <c r="G3229" s="100">
        <f t="shared" ca="1" si="9949"/>
        <v>13</v>
      </c>
      <c r="H3229" s="96" t="s">
        <v>74</v>
      </c>
      <c r="I3229" s="96" t="s">
        <v>75</v>
      </c>
      <c r="J3229" s="96" t="s">
        <v>4403</v>
      </c>
      <c r="K3229" s="101" t="str">
        <f t="shared" ca="1" si="9950"/>
        <v>Live</v>
      </c>
      <c r="L3229" s="97" t="s">
        <v>82</v>
      </c>
      <c r="M3229" s="97" t="s">
        <v>58</v>
      </c>
      <c r="N3229" s="97" t="s">
        <v>78</v>
      </c>
      <c r="O3229" s="97" t="s">
        <v>60</v>
      </c>
      <c r="P3229" s="97" t="s">
        <v>79</v>
      </c>
      <c r="Q3229" s="97" t="s">
        <v>79</v>
      </c>
      <c r="R3229" s="102">
        <v>0.5</v>
      </c>
      <c r="S3229" s="102">
        <v>4.5</v>
      </c>
      <c r="T3229" s="103">
        <v>500000</v>
      </c>
      <c r="U3229" s="103">
        <v>500017</v>
      </c>
      <c r="V3229" s="101">
        <f t="shared" si="9951"/>
        <v>0</v>
      </c>
      <c r="W3229" s="101">
        <f t="shared" si="9952"/>
        <v>500000</v>
      </c>
      <c r="X3229" s="103"/>
      <c r="Y3229" s="104">
        <f t="shared" si="9953"/>
        <v>0</v>
      </c>
      <c r="Z3229" s="105" t="e">
        <f t="shared" si="9954"/>
        <v>#DIV/0!</v>
      </c>
      <c r="AA3229" s="106">
        <f t="shared" si="9955"/>
        <v>250</v>
      </c>
      <c r="AB3229" s="107">
        <f t="shared" si="9956"/>
        <v>250</v>
      </c>
      <c r="AC3229" s="106">
        <f t="shared" si="9957"/>
        <v>0</v>
      </c>
      <c r="AD3229" s="108">
        <f t="shared" si="9958"/>
        <v>2250</v>
      </c>
      <c r="AE3229" s="298">
        <f t="shared" si="10130"/>
        <v>2250.0765000000001</v>
      </c>
      <c r="AF3229" s="109">
        <f t="shared" si="9959"/>
        <v>7.6500000000123691E-2</v>
      </c>
      <c r="AG3229" s="109">
        <v>0</v>
      </c>
      <c r="AH3229" s="109">
        <f t="shared" si="9960"/>
        <v>2000.0765000000001</v>
      </c>
      <c r="AI3229" s="110">
        <f t="shared" si="9961"/>
        <v>0.88889266653822663</v>
      </c>
      <c r="AK3229"/>
    </row>
    <row r="3230" spans="1:37" ht="15.75" hidden="1" thickBot="1" x14ac:dyDescent="0.3">
      <c r="A3230" s="96" t="s">
        <v>4404</v>
      </c>
      <c r="B3230" s="97">
        <v>2016</v>
      </c>
      <c r="C3230" s="97">
        <v>12</v>
      </c>
      <c r="D3230" s="98" t="s">
        <v>2960</v>
      </c>
      <c r="E3230" s="99">
        <v>42731</v>
      </c>
      <c r="F3230" s="99">
        <v>42759</v>
      </c>
      <c r="G3230" s="100">
        <f t="shared" ref="G3230:G3232" ca="1" si="10134">IF($N$1&gt;F3230,0,(F3230-$N$1))</f>
        <v>13</v>
      </c>
      <c r="H3230" s="96" t="s">
        <v>74</v>
      </c>
      <c r="I3230" s="96" t="s">
        <v>75</v>
      </c>
      <c r="J3230" s="96" t="s">
        <v>4403</v>
      </c>
      <c r="K3230" s="101" t="str">
        <f t="shared" ref="K3230:K3232" ca="1" si="10135">IF(F3230=0,$L$3,(IF(G3230=0,$L$1,$L$2)))</f>
        <v>Live</v>
      </c>
      <c r="L3230" s="97" t="s">
        <v>4355</v>
      </c>
      <c r="M3230" s="97" t="s">
        <v>58</v>
      </c>
      <c r="N3230" s="97" t="s">
        <v>78</v>
      </c>
      <c r="O3230" s="97" t="s">
        <v>60</v>
      </c>
      <c r="P3230" s="97" t="s">
        <v>79</v>
      </c>
      <c r="Q3230" s="97" t="s">
        <v>79</v>
      </c>
      <c r="R3230" s="102">
        <v>2</v>
      </c>
      <c r="S3230" s="102">
        <v>4.5</v>
      </c>
      <c r="T3230" s="103">
        <v>300000</v>
      </c>
      <c r="U3230" s="103">
        <v>273927</v>
      </c>
      <c r="V3230" s="101">
        <f t="shared" ref="V3230:V3232" si="10136">IF(U3230&gt;T3230,0,T3230-U3230)</f>
        <v>26073</v>
      </c>
      <c r="W3230" s="101">
        <f t="shared" ref="W3230:W3232" si="10137">IF(U3230&gt;T3230,T3230,U3230)</f>
        <v>273927</v>
      </c>
      <c r="X3230" s="103"/>
      <c r="Y3230" s="104">
        <f t="shared" ref="Y3230:Y3232" si="10138">X3230/U3230</f>
        <v>0</v>
      </c>
      <c r="Z3230" s="105" t="e">
        <f t="shared" ref="Z3230:Z3232" si="10139">AE3230/X3230</f>
        <v>#DIV/0!</v>
      </c>
      <c r="AA3230" s="106">
        <f t="shared" ref="AA3230:AA3232" si="10140">IF(O3230="cpv",(T3230*R3230),(T3230/1000*R3230))</f>
        <v>600</v>
      </c>
      <c r="AB3230" s="107">
        <f t="shared" ref="AB3230:AB3232" si="10141">IF(O3230="cpv",(IF(V3230&gt;0,U3230*R3230,AA3230)),(IF(V3230&gt;0,U3230/1000*R3230,AA3230)))</f>
        <v>547.85400000000004</v>
      </c>
      <c r="AC3230" s="106">
        <f t="shared" ref="AC3230:AC3232" si="10142">AB3230-AA3230</f>
        <v>-52.145999999999958</v>
      </c>
      <c r="AD3230" s="108">
        <f t="shared" ref="AD3230:AD3232" si="10143">IF(O3230="cpv",(T3230*S3230),(T3230/1000*S3230))</f>
        <v>1350</v>
      </c>
      <c r="AE3230" s="298">
        <f t="shared" si="10130"/>
        <v>1232.6714999999999</v>
      </c>
      <c r="AF3230" s="109">
        <f t="shared" ref="AF3230:AF3232" si="10144">AE3230-AD3230</f>
        <v>-117.32850000000008</v>
      </c>
      <c r="AG3230" s="109">
        <v>0</v>
      </c>
      <c r="AH3230" s="109">
        <f t="shared" ref="AH3230:AH3232" si="10145">AE3230-AB3230-AG3230</f>
        <v>684.81749999999988</v>
      </c>
      <c r="AI3230" s="110">
        <f t="shared" ref="AI3230:AI3232" si="10146">AH3230/AE3230</f>
        <v>0.55555555555555547</v>
      </c>
      <c r="AK3230"/>
    </row>
    <row r="3231" spans="1:37" ht="15.75" hidden="1" thickBot="1" x14ac:dyDescent="0.3">
      <c r="A3231" s="96" t="s">
        <v>4405</v>
      </c>
      <c r="B3231" s="97">
        <v>2016</v>
      </c>
      <c r="C3231" s="97">
        <v>12</v>
      </c>
      <c r="D3231" s="98" t="s">
        <v>2960</v>
      </c>
      <c r="E3231" s="99">
        <v>42731</v>
      </c>
      <c r="F3231" s="99">
        <v>42759</v>
      </c>
      <c r="G3231" s="100">
        <f t="shared" ca="1" si="10134"/>
        <v>13</v>
      </c>
      <c r="H3231" s="96" t="s">
        <v>74</v>
      </c>
      <c r="I3231" s="96" t="s">
        <v>75</v>
      </c>
      <c r="J3231" s="96" t="s">
        <v>4403</v>
      </c>
      <c r="K3231" s="101" t="str">
        <f t="shared" ca="1" si="10135"/>
        <v>Live</v>
      </c>
      <c r="L3231" s="97" t="s">
        <v>77</v>
      </c>
      <c r="M3231" s="97" t="s">
        <v>58</v>
      </c>
      <c r="N3231" s="97" t="s">
        <v>78</v>
      </c>
      <c r="O3231" s="97" t="s">
        <v>60</v>
      </c>
      <c r="P3231" s="97" t="s">
        <v>79</v>
      </c>
      <c r="Q3231" s="97" t="s">
        <v>79</v>
      </c>
      <c r="R3231" s="102">
        <v>1.25</v>
      </c>
      <c r="S3231" s="102">
        <v>4.5</v>
      </c>
      <c r="T3231" s="103">
        <v>100000</v>
      </c>
      <c r="U3231" s="103"/>
      <c r="V3231" s="101">
        <f t="shared" si="10136"/>
        <v>100000</v>
      </c>
      <c r="W3231" s="101">
        <f t="shared" si="10137"/>
        <v>0</v>
      </c>
      <c r="X3231" s="103"/>
      <c r="Y3231" s="104" t="e">
        <f t="shared" si="10138"/>
        <v>#DIV/0!</v>
      </c>
      <c r="Z3231" s="105" t="e">
        <f t="shared" si="10139"/>
        <v>#DIV/0!</v>
      </c>
      <c r="AA3231" s="106">
        <f t="shared" si="10140"/>
        <v>125</v>
      </c>
      <c r="AB3231" s="107">
        <f t="shared" si="10141"/>
        <v>0</v>
      </c>
      <c r="AC3231" s="106">
        <f t="shared" si="10142"/>
        <v>-125</v>
      </c>
      <c r="AD3231" s="108">
        <f t="shared" si="10143"/>
        <v>450</v>
      </c>
      <c r="AE3231" s="298">
        <f t="shared" si="10130"/>
        <v>0</v>
      </c>
      <c r="AF3231" s="109">
        <f t="shared" si="10144"/>
        <v>-450</v>
      </c>
      <c r="AG3231" s="109">
        <v>0</v>
      </c>
      <c r="AH3231" s="109">
        <f t="shared" si="10145"/>
        <v>0</v>
      </c>
      <c r="AI3231" s="110" t="e">
        <f t="shared" si="10146"/>
        <v>#DIV/0!</v>
      </c>
      <c r="AK3231"/>
    </row>
    <row r="3232" spans="1:37" ht="15.75" hidden="1" thickBot="1" x14ac:dyDescent="0.3">
      <c r="A3232" s="328" t="s">
        <v>4406</v>
      </c>
      <c r="B3232" s="324">
        <v>2016</v>
      </c>
      <c r="C3232" s="324">
        <v>12</v>
      </c>
      <c r="D3232" s="325" t="s">
        <v>2960</v>
      </c>
      <c r="E3232" s="326">
        <v>42731</v>
      </c>
      <c r="F3232" s="326">
        <v>42759</v>
      </c>
      <c r="G3232" s="327">
        <f t="shared" ca="1" si="10134"/>
        <v>13</v>
      </c>
      <c r="H3232" s="328" t="s">
        <v>74</v>
      </c>
      <c r="I3232" s="328" t="s">
        <v>75</v>
      </c>
      <c r="J3232" s="328" t="s">
        <v>4403</v>
      </c>
      <c r="K3232" s="329" t="str">
        <f t="shared" ca="1" si="10135"/>
        <v>Live</v>
      </c>
      <c r="L3232" s="324" t="s">
        <v>2120</v>
      </c>
      <c r="M3232" s="324" t="s">
        <v>58</v>
      </c>
      <c r="N3232" s="324" t="s">
        <v>78</v>
      </c>
      <c r="O3232" s="324" t="s">
        <v>60</v>
      </c>
      <c r="P3232" s="324" t="s">
        <v>79</v>
      </c>
      <c r="Q3232" s="324" t="s">
        <v>79</v>
      </c>
      <c r="R3232" s="330">
        <v>2</v>
      </c>
      <c r="S3232" s="330">
        <v>4.5</v>
      </c>
      <c r="T3232" s="331">
        <v>400000</v>
      </c>
      <c r="U3232" s="331">
        <v>400204</v>
      </c>
      <c r="V3232" s="329">
        <f t="shared" si="10136"/>
        <v>0</v>
      </c>
      <c r="W3232" s="329">
        <f t="shared" si="10137"/>
        <v>400000</v>
      </c>
      <c r="X3232" s="331">
        <v>2508</v>
      </c>
      <c r="Y3232" s="332">
        <f t="shared" si="10138"/>
        <v>6.2668039299957025E-3</v>
      </c>
      <c r="Z3232" s="333">
        <f t="shared" si="10139"/>
        <v>0.71806937799043058</v>
      </c>
      <c r="AA3232" s="334">
        <f t="shared" si="10140"/>
        <v>800</v>
      </c>
      <c r="AB3232" s="335">
        <f t="shared" si="10141"/>
        <v>800</v>
      </c>
      <c r="AC3232" s="334">
        <f t="shared" si="10142"/>
        <v>0</v>
      </c>
      <c r="AD3232" s="336">
        <f t="shared" si="10143"/>
        <v>1800</v>
      </c>
      <c r="AE3232" s="337">
        <f t="shared" si="10130"/>
        <v>1800.9179999999999</v>
      </c>
      <c r="AF3232" s="338">
        <f t="shared" si="10144"/>
        <v>0.91799999999989268</v>
      </c>
      <c r="AG3232" s="338">
        <v>0</v>
      </c>
      <c r="AH3232" s="338">
        <f t="shared" si="10145"/>
        <v>1000.9179999999999</v>
      </c>
      <c r="AI3232" s="339">
        <f t="shared" si="10146"/>
        <v>0.55578210668114814</v>
      </c>
      <c r="AK3232"/>
    </row>
    <row r="3233" spans="1:37" ht="15.75" hidden="1" thickBot="1" x14ac:dyDescent="0.3">
      <c r="A3233" s="145" t="s">
        <v>4413</v>
      </c>
      <c r="B3233" s="141">
        <v>2016</v>
      </c>
      <c r="C3233" s="141">
        <v>12</v>
      </c>
      <c r="D3233" s="142" t="s">
        <v>2960</v>
      </c>
      <c r="E3233" s="143">
        <v>42732</v>
      </c>
      <c r="F3233" s="143">
        <v>42740</v>
      </c>
      <c r="G3233" s="144">
        <f t="shared" ca="1" si="9949"/>
        <v>0</v>
      </c>
      <c r="H3233" s="145" t="s">
        <v>84</v>
      </c>
      <c r="I3233" s="145" t="s">
        <v>170</v>
      </c>
      <c r="J3233" s="145" t="s">
        <v>4407</v>
      </c>
      <c r="K3233" s="146" t="str">
        <f t="shared" ca="1" si="9950"/>
        <v>Completed</v>
      </c>
      <c r="L3233" s="141" t="s">
        <v>57</v>
      </c>
      <c r="M3233" s="141" t="s">
        <v>58</v>
      </c>
      <c r="N3233" s="141" t="s">
        <v>108</v>
      </c>
      <c r="O3233" s="141" t="s">
        <v>109</v>
      </c>
      <c r="P3233" s="141" t="s">
        <v>100</v>
      </c>
      <c r="Q3233" s="141" t="s">
        <v>101</v>
      </c>
      <c r="R3233" s="147">
        <v>1.4999999999999999E-2</v>
      </c>
      <c r="S3233" s="147">
        <v>0.03</v>
      </c>
      <c r="T3233" s="148">
        <v>110000</v>
      </c>
      <c r="U3233" s="148">
        <v>89162</v>
      </c>
      <c r="V3233" s="146">
        <f t="shared" si="9951"/>
        <v>20838</v>
      </c>
      <c r="W3233" s="146">
        <f t="shared" si="9952"/>
        <v>89162</v>
      </c>
      <c r="X3233" s="148"/>
      <c r="Y3233" s="149">
        <f t="shared" si="9953"/>
        <v>0</v>
      </c>
      <c r="Z3233" s="150" t="e">
        <f t="shared" si="9954"/>
        <v>#DIV/0!</v>
      </c>
      <c r="AA3233" s="151">
        <f t="shared" si="9955"/>
        <v>1650</v>
      </c>
      <c r="AB3233" s="152">
        <f t="shared" si="9956"/>
        <v>1337.43</v>
      </c>
      <c r="AC3233" s="151">
        <f t="shared" si="9957"/>
        <v>-312.56999999999994</v>
      </c>
      <c r="AD3233" s="153">
        <f t="shared" si="9958"/>
        <v>3300</v>
      </c>
      <c r="AE3233" s="295">
        <v>1006.86</v>
      </c>
      <c r="AF3233" s="154">
        <f t="shared" si="9959"/>
        <v>-2293.14</v>
      </c>
      <c r="AG3233" s="154">
        <v>0</v>
      </c>
      <c r="AH3233" s="154">
        <f t="shared" si="9960"/>
        <v>-330.57000000000005</v>
      </c>
      <c r="AI3233" s="155">
        <f t="shared" si="9961"/>
        <v>-0.32831774030153155</v>
      </c>
      <c r="AK3233"/>
    </row>
    <row r="3234" spans="1:37" ht="15.75" hidden="1" thickBot="1" x14ac:dyDescent="0.3">
      <c r="A3234" s="96" t="s">
        <v>4408</v>
      </c>
      <c r="B3234" s="97">
        <v>2016</v>
      </c>
      <c r="C3234" s="97">
        <v>12</v>
      </c>
      <c r="D3234" s="98" t="s">
        <v>2960</v>
      </c>
      <c r="E3234" s="99">
        <v>42732</v>
      </c>
      <c r="F3234" s="99">
        <v>42735</v>
      </c>
      <c r="G3234" s="100">
        <f t="shared" ca="1" si="9949"/>
        <v>0</v>
      </c>
      <c r="H3234" s="96" t="s">
        <v>54</v>
      </c>
      <c r="I3234" s="96" t="s">
        <v>140</v>
      </c>
      <c r="J3234" s="96" t="s">
        <v>4409</v>
      </c>
      <c r="K3234" s="101" t="str">
        <f t="shared" ca="1" si="9950"/>
        <v>Completed</v>
      </c>
      <c r="L3234" s="97" t="s">
        <v>77</v>
      </c>
      <c r="M3234" s="97" t="s">
        <v>58</v>
      </c>
      <c r="N3234" s="97" t="s">
        <v>78</v>
      </c>
      <c r="O3234" s="97" t="s">
        <v>60</v>
      </c>
      <c r="P3234" s="97" t="s">
        <v>79</v>
      </c>
      <c r="Q3234" s="97" t="s">
        <v>79</v>
      </c>
      <c r="R3234" s="102">
        <v>1.25</v>
      </c>
      <c r="S3234" s="102">
        <v>4.25</v>
      </c>
      <c r="T3234" s="103">
        <v>200000</v>
      </c>
      <c r="U3234" s="103">
        <v>199424</v>
      </c>
      <c r="V3234" s="101">
        <f t="shared" si="9951"/>
        <v>576</v>
      </c>
      <c r="W3234" s="101">
        <f t="shared" si="9952"/>
        <v>199424</v>
      </c>
      <c r="X3234" s="103"/>
      <c r="Y3234" s="104">
        <f t="shared" si="9953"/>
        <v>0</v>
      </c>
      <c r="Z3234" s="105" t="e">
        <f t="shared" si="9954"/>
        <v>#DIV/0!</v>
      </c>
      <c r="AA3234" s="106">
        <f t="shared" si="9955"/>
        <v>250</v>
      </c>
      <c r="AB3234" s="107">
        <f t="shared" si="9956"/>
        <v>249.28</v>
      </c>
      <c r="AC3234" s="106">
        <f t="shared" si="9957"/>
        <v>-0.71999999999999886</v>
      </c>
      <c r="AD3234" s="108">
        <f t="shared" si="9958"/>
        <v>850</v>
      </c>
      <c r="AE3234" s="298">
        <f>IF((SUMIF($J$7:$J$1048576,J3234,$U$7:$U$1048576))&gt;(SUMIF($J$7:$J$1048576,J3234,$T$7:$T$1048576)),AD3234,(IF(O3234="cpv",(U3234*S3234),(U3234*S3234/1000))))</f>
        <v>847.55200000000002</v>
      </c>
      <c r="AF3234" s="109">
        <f t="shared" si="9959"/>
        <v>-2.4479999999999791</v>
      </c>
      <c r="AG3234" s="109">
        <v>0</v>
      </c>
      <c r="AH3234" s="109">
        <f t="shared" si="9960"/>
        <v>598.27200000000005</v>
      </c>
      <c r="AI3234" s="110">
        <f t="shared" si="9961"/>
        <v>0.70588235294117652</v>
      </c>
      <c r="AK3234"/>
    </row>
    <row r="3235" spans="1:37" ht="15.75" hidden="1" thickBot="1" x14ac:dyDescent="0.3">
      <c r="A3235" s="96" t="s">
        <v>4410</v>
      </c>
      <c r="B3235" s="97">
        <v>2016</v>
      </c>
      <c r="C3235" s="97">
        <v>12</v>
      </c>
      <c r="D3235" s="98" t="s">
        <v>2960</v>
      </c>
      <c r="E3235" s="99">
        <v>42732</v>
      </c>
      <c r="F3235" s="99">
        <v>42735</v>
      </c>
      <c r="G3235" s="100">
        <f t="shared" ref="G3235:G3237" ca="1" si="10147">IF($N$1&gt;F3235,0,(F3235-$N$1))</f>
        <v>0</v>
      </c>
      <c r="H3235" s="96" t="s">
        <v>54</v>
      </c>
      <c r="I3235" s="96" t="s">
        <v>140</v>
      </c>
      <c r="J3235" s="96" t="s">
        <v>4409</v>
      </c>
      <c r="K3235" s="101" t="str">
        <f t="shared" ref="K3235:K3237" ca="1" si="10148">IF(F3235=0,$L$3,(IF(G3235=0,$L$1,$L$2)))</f>
        <v>Completed</v>
      </c>
      <c r="L3235" s="97" t="s">
        <v>82</v>
      </c>
      <c r="M3235" s="97" t="s">
        <v>58</v>
      </c>
      <c r="N3235" s="97" t="s">
        <v>78</v>
      </c>
      <c r="O3235" s="97" t="s">
        <v>60</v>
      </c>
      <c r="P3235" s="97" t="s">
        <v>79</v>
      </c>
      <c r="Q3235" s="97" t="s">
        <v>79</v>
      </c>
      <c r="R3235" s="102">
        <v>0.5</v>
      </c>
      <c r="S3235" s="102">
        <v>4.25</v>
      </c>
      <c r="T3235" s="103">
        <v>300000</v>
      </c>
      <c r="U3235" s="103">
        <v>300020</v>
      </c>
      <c r="V3235" s="101">
        <f t="shared" ref="V3235:V3237" si="10149">IF(U3235&gt;T3235,0,T3235-U3235)</f>
        <v>0</v>
      </c>
      <c r="W3235" s="101">
        <f t="shared" ref="W3235:W3237" si="10150">IF(U3235&gt;T3235,T3235,U3235)</f>
        <v>300000</v>
      </c>
      <c r="X3235" s="103">
        <v>4049</v>
      </c>
      <c r="Y3235" s="104">
        <f t="shared" ref="Y3235:Y3237" si="10151">X3235/U3235</f>
        <v>1.3495766948870076E-2</v>
      </c>
      <c r="Z3235" s="105">
        <f t="shared" ref="Z3235:Z3237" si="10152">AE3235/X3235</f>
        <v>0.10107946406520125</v>
      </c>
      <c r="AA3235" s="106">
        <f t="shared" ref="AA3235:AA3237" si="10153">IF(O3235="cpv",(T3235*R3235),(T3235/1000*R3235))</f>
        <v>150</v>
      </c>
      <c r="AB3235" s="107">
        <f t="shared" ref="AB3235:AB3237" si="10154">IF(O3235="cpv",(IF(V3235&gt;0,U3235*R3235,AA3235)),(IF(V3235&gt;0,U3235/1000*R3235,AA3235)))</f>
        <v>150</v>
      </c>
      <c r="AC3235" s="106">
        <f t="shared" ref="AC3235:AC3237" si="10155">AB3235-AA3235</f>
        <v>0</v>
      </c>
      <c r="AD3235" s="108">
        <f t="shared" ref="AD3235:AD3237" si="10156">IF(O3235="cpv",(T3235*S3235),(T3235/1000*S3235))</f>
        <v>1275</v>
      </c>
      <c r="AE3235" s="298">
        <v>409.27074999999991</v>
      </c>
      <c r="AF3235" s="109">
        <f t="shared" ref="AF3235:AF3237" si="10157">AE3235-AD3235</f>
        <v>-865.72925000000009</v>
      </c>
      <c r="AG3235" s="109">
        <v>0</v>
      </c>
      <c r="AH3235" s="109">
        <f t="shared" ref="AH3235:AH3237" si="10158">AE3235-AB3235-AG3235</f>
        <v>259.27074999999991</v>
      </c>
      <c r="AI3235" s="110">
        <f t="shared" ref="AI3235:AI3237" si="10159">AH3235/AE3235</f>
        <v>0.63349445324397102</v>
      </c>
      <c r="AK3235"/>
    </row>
    <row r="3236" spans="1:37" ht="15.75" hidden="1" thickBot="1" x14ac:dyDescent="0.3">
      <c r="A3236" s="96" t="s">
        <v>4411</v>
      </c>
      <c r="B3236" s="97">
        <v>2016</v>
      </c>
      <c r="C3236" s="97">
        <v>12</v>
      </c>
      <c r="D3236" s="98" t="s">
        <v>2960</v>
      </c>
      <c r="E3236" s="99">
        <v>42732</v>
      </c>
      <c r="F3236" s="99">
        <v>42735</v>
      </c>
      <c r="G3236" s="100">
        <f t="shared" ca="1" si="10147"/>
        <v>0</v>
      </c>
      <c r="H3236" s="96" t="s">
        <v>54</v>
      </c>
      <c r="I3236" s="96" t="s">
        <v>140</v>
      </c>
      <c r="J3236" s="96" t="s">
        <v>4409</v>
      </c>
      <c r="K3236" s="101" t="str">
        <f t="shared" ca="1" si="10148"/>
        <v>Completed</v>
      </c>
      <c r="L3236" s="97" t="s">
        <v>4355</v>
      </c>
      <c r="M3236" s="97" t="s">
        <v>58</v>
      </c>
      <c r="N3236" s="97" t="s">
        <v>78</v>
      </c>
      <c r="O3236" s="97" t="s">
        <v>60</v>
      </c>
      <c r="P3236" s="97" t="s">
        <v>79</v>
      </c>
      <c r="Q3236" s="97" t="s">
        <v>79</v>
      </c>
      <c r="R3236" s="102">
        <v>1.25</v>
      </c>
      <c r="S3236" s="102">
        <v>4.25</v>
      </c>
      <c r="T3236" s="103">
        <v>200000</v>
      </c>
      <c r="U3236" s="103">
        <v>122001</v>
      </c>
      <c r="V3236" s="101">
        <f t="shared" si="10149"/>
        <v>77999</v>
      </c>
      <c r="W3236" s="101">
        <f t="shared" si="10150"/>
        <v>122001</v>
      </c>
      <c r="X3236" s="103"/>
      <c r="Y3236" s="104">
        <f t="shared" si="10151"/>
        <v>0</v>
      </c>
      <c r="Z3236" s="105" t="e">
        <f t="shared" si="10152"/>
        <v>#DIV/0!</v>
      </c>
      <c r="AA3236" s="106">
        <f t="shared" si="10153"/>
        <v>250</v>
      </c>
      <c r="AB3236" s="107">
        <f t="shared" si="10154"/>
        <v>152.50125</v>
      </c>
      <c r="AC3236" s="106">
        <f t="shared" si="10155"/>
        <v>-97.498750000000001</v>
      </c>
      <c r="AD3236" s="108">
        <f t="shared" si="10156"/>
        <v>850</v>
      </c>
      <c r="AE3236" s="298">
        <f>IF((SUMIF($J$7:$J$1048576,J3236,$U$7:$U$1048576))&gt;(SUMIF($J$7:$J$1048576,J3236,$T$7:$T$1048576)),AD3236,(IF(O3236="cpv",(U3236*S3236),(U3236*S3236/1000))))</f>
        <v>518.50424999999996</v>
      </c>
      <c r="AF3236" s="109">
        <f t="shared" si="10157"/>
        <v>-331.49575000000004</v>
      </c>
      <c r="AG3236" s="109">
        <v>0</v>
      </c>
      <c r="AH3236" s="109">
        <f t="shared" si="10158"/>
        <v>366.00299999999993</v>
      </c>
      <c r="AI3236" s="110">
        <f t="shared" si="10159"/>
        <v>0.70588235294117641</v>
      </c>
      <c r="AK3236"/>
    </row>
    <row r="3237" spans="1:37" ht="15.75" hidden="1" thickBot="1" x14ac:dyDescent="0.3">
      <c r="A3237" s="328" t="s">
        <v>4412</v>
      </c>
      <c r="B3237" s="324">
        <v>2016</v>
      </c>
      <c r="C3237" s="324">
        <v>12</v>
      </c>
      <c r="D3237" s="325" t="s">
        <v>2960</v>
      </c>
      <c r="E3237" s="326">
        <v>42732</v>
      </c>
      <c r="F3237" s="326">
        <v>42735</v>
      </c>
      <c r="G3237" s="327">
        <f t="shared" ca="1" si="10147"/>
        <v>0</v>
      </c>
      <c r="H3237" s="328" t="s">
        <v>54</v>
      </c>
      <c r="I3237" s="328" t="s">
        <v>140</v>
      </c>
      <c r="J3237" s="328" t="s">
        <v>4409</v>
      </c>
      <c r="K3237" s="329" t="str">
        <f t="shared" ca="1" si="10148"/>
        <v>Completed</v>
      </c>
      <c r="L3237" s="324" t="s">
        <v>64</v>
      </c>
      <c r="M3237" s="324" t="s">
        <v>58</v>
      </c>
      <c r="N3237" s="324" t="s">
        <v>78</v>
      </c>
      <c r="O3237" s="324" t="s">
        <v>60</v>
      </c>
      <c r="P3237" s="324" t="s">
        <v>79</v>
      </c>
      <c r="Q3237" s="324" t="s">
        <v>79</v>
      </c>
      <c r="R3237" s="330">
        <v>1.25</v>
      </c>
      <c r="S3237" s="330">
        <v>4.25</v>
      </c>
      <c r="T3237" s="331">
        <v>200000</v>
      </c>
      <c r="U3237" s="331">
        <v>22278</v>
      </c>
      <c r="V3237" s="329">
        <f t="shared" si="10149"/>
        <v>177722</v>
      </c>
      <c r="W3237" s="329">
        <f t="shared" si="10150"/>
        <v>22278</v>
      </c>
      <c r="X3237" s="331">
        <v>104</v>
      </c>
      <c r="Y3237" s="332">
        <f t="shared" si="10151"/>
        <v>4.6682826106472751E-3</v>
      </c>
      <c r="Z3237" s="333">
        <f t="shared" si="10152"/>
        <v>0.91039903846153847</v>
      </c>
      <c r="AA3237" s="334">
        <f t="shared" si="10153"/>
        <v>250</v>
      </c>
      <c r="AB3237" s="335">
        <f t="shared" si="10154"/>
        <v>27.847499999999997</v>
      </c>
      <c r="AC3237" s="334">
        <f t="shared" si="10155"/>
        <v>-222.1525</v>
      </c>
      <c r="AD3237" s="336">
        <f t="shared" si="10156"/>
        <v>850</v>
      </c>
      <c r="AE3237" s="337">
        <f>IF((SUMIF($J$7:$J$1048576,J3237,$U$7:$U$1048576))&gt;(SUMIF($J$7:$J$1048576,J3237,$T$7:$T$1048576)),AD3237,(IF(O3237="cpv",(U3237*S3237),(U3237*S3237/1000))))</f>
        <v>94.6815</v>
      </c>
      <c r="AF3237" s="338">
        <f t="shared" si="10157"/>
        <v>-755.31849999999997</v>
      </c>
      <c r="AG3237" s="338">
        <v>0</v>
      </c>
      <c r="AH3237" s="338">
        <f t="shared" si="10158"/>
        <v>66.834000000000003</v>
      </c>
      <c r="AI3237" s="339">
        <f t="shared" si="10159"/>
        <v>0.70588235294117652</v>
      </c>
      <c r="AK3237"/>
    </row>
    <row r="3238" spans="1:37" ht="15.75" hidden="1" thickBot="1" x14ac:dyDescent="0.3">
      <c r="A3238" s="115" t="s">
        <v>4433</v>
      </c>
      <c r="B3238" s="111">
        <v>2016</v>
      </c>
      <c r="C3238" s="111">
        <v>12</v>
      </c>
      <c r="D3238" s="112" t="s">
        <v>2960</v>
      </c>
      <c r="E3238" s="113">
        <v>42733</v>
      </c>
      <c r="F3238" s="113">
        <v>42735</v>
      </c>
      <c r="G3238" s="114">
        <f t="shared" ca="1" si="9949"/>
        <v>0</v>
      </c>
      <c r="H3238" s="115" t="s">
        <v>54</v>
      </c>
      <c r="I3238" s="115" t="s">
        <v>115</v>
      </c>
      <c r="J3238" s="115" t="s">
        <v>4434</v>
      </c>
      <c r="K3238" s="116" t="str">
        <f t="shared" ca="1" si="9950"/>
        <v>Completed</v>
      </c>
      <c r="L3238" s="111" t="s">
        <v>4355</v>
      </c>
      <c r="M3238" s="111" t="s">
        <v>58</v>
      </c>
      <c r="N3238" s="111" t="s">
        <v>78</v>
      </c>
      <c r="O3238" s="111" t="s">
        <v>60</v>
      </c>
      <c r="P3238" s="111" t="s">
        <v>79</v>
      </c>
      <c r="Q3238" s="111" t="s">
        <v>79</v>
      </c>
      <c r="R3238" s="117">
        <v>2</v>
      </c>
      <c r="S3238" s="117">
        <v>4.25</v>
      </c>
      <c r="T3238" s="118">
        <v>250000</v>
      </c>
      <c r="U3238" s="118">
        <v>144760</v>
      </c>
      <c r="V3238" s="116">
        <f t="shared" si="9951"/>
        <v>105240</v>
      </c>
      <c r="W3238" s="116">
        <f t="shared" si="9952"/>
        <v>144760</v>
      </c>
      <c r="X3238" s="118"/>
      <c r="Y3238" s="119">
        <f t="shared" si="9953"/>
        <v>0</v>
      </c>
      <c r="Z3238" s="120" t="e">
        <f t="shared" si="9954"/>
        <v>#DIV/0!</v>
      </c>
      <c r="AA3238" s="121">
        <f t="shared" si="9955"/>
        <v>500</v>
      </c>
      <c r="AB3238" s="122">
        <f t="shared" si="9956"/>
        <v>289.52</v>
      </c>
      <c r="AC3238" s="121">
        <f t="shared" si="9957"/>
        <v>-210.48000000000002</v>
      </c>
      <c r="AD3238" s="123">
        <f t="shared" si="9958"/>
        <v>1062.5</v>
      </c>
      <c r="AE3238" s="293">
        <v>1161.8522499999999</v>
      </c>
      <c r="AF3238" s="124">
        <f t="shared" si="9959"/>
        <v>99.352249999999913</v>
      </c>
      <c r="AG3238" s="124">
        <v>0</v>
      </c>
      <c r="AH3238" s="124">
        <f t="shared" si="9960"/>
        <v>872.33224999999993</v>
      </c>
      <c r="AI3238" s="125">
        <f t="shared" si="9961"/>
        <v>0.75081168883565019</v>
      </c>
      <c r="AK3238"/>
    </row>
    <row r="3239" spans="1:37" ht="15.75" hidden="1" thickBot="1" x14ac:dyDescent="0.3">
      <c r="A3239" s="96" t="s">
        <v>4435</v>
      </c>
      <c r="B3239" s="97">
        <v>2016</v>
      </c>
      <c r="C3239" s="97">
        <v>12</v>
      </c>
      <c r="D3239" s="98" t="s">
        <v>2960</v>
      </c>
      <c r="E3239" s="99">
        <v>42733</v>
      </c>
      <c r="F3239" s="99">
        <v>42735</v>
      </c>
      <c r="G3239" s="100">
        <f t="shared" ref="G3239:G3240" ca="1" si="10160">IF($N$1&gt;F3239,0,(F3239-$N$1))</f>
        <v>0</v>
      </c>
      <c r="H3239" s="96" t="s">
        <v>54</v>
      </c>
      <c r="I3239" s="96" t="s">
        <v>115</v>
      </c>
      <c r="J3239" s="96" t="s">
        <v>4434</v>
      </c>
      <c r="K3239" s="101" t="str">
        <f t="shared" ref="K3239:K3240" ca="1" si="10161">IF(F3239=0,$L$3,(IF(G3239=0,$L$1,$L$2)))</f>
        <v>Completed</v>
      </c>
      <c r="L3239" s="97" t="s">
        <v>2135</v>
      </c>
      <c r="M3239" s="97" t="s">
        <v>58</v>
      </c>
      <c r="N3239" s="97" t="s">
        <v>78</v>
      </c>
      <c r="O3239" s="97" t="s">
        <v>60</v>
      </c>
      <c r="P3239" s="97" t="s">
        <v>79</v>
      </c>
      <c r="Q3239" s="97" t="s">
        <v>79</v>
      </c>
      <c r="R3239" s="102">
        <v>2.5</v>
      </c>
      <c r="S3239" s="102">
        <v>4.25</v>
      </c>
      <c r="T3239" s="103">
        <v>150000</v>
      </c>
      <c r="U3239" s="103">
        <v>150000</v>
      </c>
      <c r="V3239" s="101">
        <f t="shared" ref="V3239:V3240" si="10162">IF(U3239&gt;T3239,0,T3239-U3239)</f>
        <v>0</v>
      </c>
      <c r="W3239" s="101">
        <f t="shared" ref="W3239:W3240" si="10163">IF(U3239&gt;T3239,T3239,U3239)</f>
        <v>150000</v>
      </c>
      <c r="X3239" s="103"/>
      <c r="Y3239" s="104">
        <f t="shared" ref="Y3239:Y3240" si="10164">X3239/U3239</f>
        <v>0</v>
      </c>
      <c r="Z3239" s="105" t="e">
        <f t="shared" ref="Z3239:Z3240" si="10165">AE3239/X3239</f>
        <v>#DIV/0!</v>
      </c>
      <c r="AA3239" s="106">
        <f t="shared" ref="AA3239:AA3240" si="10166">IF(O3239="cpv",(T3239*R3239),(T3239/1000*R3239))</f>
        <v>375</v>
      </c>
      <c r="AB3239" s="107">
        <f t="shared" ref="AB3239:AB3240" si="10167">IF(O3239="cpv",(IF(V3239&gt;0,U3239*R3239,AA3239)),(IF(V3239&gt;0,U3239/1000*R3239,AA3239)))</f>
        <v>375</v>
      </c>
      <c r="AC3239" s="106">
        <f t="shared" ref="AC3239:AC3240" si="10168">AB3239-AA3239</f>
        <v>0</v>
      </c>
      <c r="AD3239" s="108">
        <f t="shared" ref="AD3239:AD3240" si="10169">IF(O3239="cpv",(T3239*S3239),(T3239/1000*S3239))</f>
        <v>637.5</v>
      </c>
      <c r="AE3239" s="298">
        <f>IF((SUMIF($J$7:$J$1048576,J3239,$U$7:$U$1048576))&gt;(SUMIF($J$7:$J$1048576,J3239,$T$7:$T$1048576)),AD3239,(IF(O3239="cpv",(U3239*S3239),(U3239*S3239/1000))))</f>
        <v>637.5</v>
      </c>
      <c r="AF3239" s="109">
        <f t="shared" ref="AF3239:AF3240" si="10170">AE3239-AD3239</f>
        <v>0</v>
      </c>
      <c r="AG3239" s="109">
        <v>0</v>
      </c>
      <c r="AH3239" s="109">
        <f t="shared" ref="AH3239:AH3240" si="10171">AE3239-AB3239-AG3239</f>
        <v>262.5</v>
      </c>
      <c r="AI3239" s="110">
        <f t="shared" ref="AI3239:AI3240" si="10172">AH3239/AE3239</f>
        <v>0.41176470588235292</v>
      </c>
      <c r="AK3239"/>
    </row>
    <row r="3240" spans="1:37" ht="15.75" hidden="1" thickBot="1" x14ac:dyDescent="0.3">
      <c r="A3240" s="156" t="s">
        <v>4436</v>
      </c>
      <c r="B3240" s="157">
        <v>2016</v>
      </c>
      <c r="C3240" s="157">
        <v>12</v>
      </c>
      <c r="D3240" s="342" t="s">
        <v>2960</v>
      </c>
      <c r="E3240" s="159">
        <v>42733</v>
      </c>
      <c r="F3240" s="159">
        <v>42735</v>
      </c>
      <c r="G3240" s="343">
        <f t="shared" ca="1" si="10160"/>
        <v>0</v>
      </c>
      <c r="H3240" s="156" t="s">
        <v>54</v>
      </c>
      <c r="I3240" s="156" t="s">
        <v>115</v>
      </c>
      <c r="J3240" s="156" t="s">
        <v>4434</v>
      </c>
      <c r="K3240" s="344" t="str">
        <f t="shared" ca="1" si="10161"/>
        <v>Completed</v>
      </c>
      <c r="L3240" s="157" t="s">
        <v>77</v>
      </c>
      <c r="M3240" s="157" t="s">
        <v>58</v>
      </c>
      <c r="N3240" s="157" t="s">
        <v>78</v>
      </c>
      <c r="O3240" s="157" t="s">
        <v>60</v>
      </c>
      <c r="P3240" s="157" t="s">
        <v>79</v>
      </c>
      <c r="Q3240" s="157" t="s">
        <v>79</v>
      </c>
      <c r="R3240" s="158">
        <v>1.25</v>
      </c>
      <c r="S3240" s="158">
        <v>4.25</v>
      </c>
      <c r="T3240" s="345">
        <v>200000</v>
      </c>
      <c r="U3240" s="345">
        <v>125643</v>
      </c>
      <c r="V3240" s="344">
        <f t="shared" si="10162"/>
        <v>74357</v>
      </c>
      <c r="W3240" s="344">
        <f t="shared" si="10163"/>
        <v>125643</v>
      </c>
      <c r="X3240" s="345"/>
      <c r="Y3240" s="346">
        <f t="shared" si="10164"/>
        <v>0</v>
      </c>
      <c r="Z3240" s="347" t="e">
        <f t="shared" si="10165"/>
        <v>#DIV/0!</v>
      </c>
      <c r="AA3240" s="348">
        <f t="shared" si="10166"/>
        <v>250</v>
      </c>
      <c r="AB3240" s="349">
        <f t="shared" si="10167"/>
        <v>157.05375000000001</v>
      </c>
      <c r="AC3240" s="348">
        <f t="shared" si="10168"/>
        <v>-92.946249999999992</v>
      </c>
      <c r="AD3240" s="350">
        <f t="shared" si="10169"/>
        <v>850</v>
      </c>
      <c r="AE3240" s="351">
        <f>IF((SUMIF($J$7:$J$1048576,J3240,$U$7:$U$1048576))&gt;(SUMIF($J$7:$J$1048576,J3240,$T$7:$T$1048576)),AD3240,(IF(O3240="cpv",(U3240*S3240),(U3240*S3240/1000))))</f>
        <v>533.98275000000001</v>
      </c>
      <c r="AF3240" s="352">
        <f t="shared" si="10170"/>
        <v>-316.01724999999999</v>
      </c>
      <c r="AG3240" s="352">
        <v>0</v>
      </c>
      <c r="AH3240" s="352">
        <f t="shared" si="10171"/>
        <v>376.92899999999997</v>
      </c>
      <c r="AI3240" s="487">
        <f t="shared" si="10172"/>
        <v>0.70588235294117641</v>
      </c>
      <c r="AK3240"/>
    </row>
    <row r="3241" spans="1:37" ht="15.75" hidden="1" thickBot="1" x14ac:dyDescent="0.3">
      <c r="A3241" s="362" t="s">
        <v>4437</v>
      </c>
      <c r="B3241" s="141">
        <v>2016</v>
      </c>
      <c r="C3241" s="141">
        <v>12</v>
      </c>
      <c r="D3241" s="142" t="s">
        <v>2960</v>
      </c>
      <c r="E3241" s="143">
        <v>42733</v>
      </c>
      <c r="F3241" s="143">
        <v>42735</v>
      </c>
      <c r="G3241" s="144">
        <f t="shared" ca="1" si="9949"/>
        <v>0</v>
      </c>
      <c r="H3241" s="145" t="s">
        <v>54</v>
      </c>
      <c r="I3241" s="145" t="s">
        <v>115</v>
      </c>
      <c r="J3241" s="145" t="s">
        <v>4438</v>
      </c>
      <c r="K3241" s="146" t="str">
        <f t="shared" ca="1" si="9950"/>
        <v>Completed</v>
      </c>
      <c r="L3241" s="141" t="s">
        <v>305</v>
      </c>
      <c r="M3241" s="141" t="s">
        <v>58</v>
      </c>
      <c r="N3241" s="141" t="s">
        <v>306</v>
      </c>
      <c r="O3241" s="141" t="s">
        <v>60</v>
      </c>
      <c r="P3241" s="141" t="s">
        <v>79</v>
      </c>
      <c r="Q3241" s="141" t="s">
        <v>79</v>
      </c>
      <c r="R3241" s="147">
        <v>3</v>
      </c>
      <c r="S3241" s="147">
        <v>7.5</v>
      </c>
      <c r="T3241" s="148">
        <v>120000</v>
      </c>
      <c r="U3241" s="148">
        <v>170031</v>
      </c>
      <c r="V3241" s="146">
        <f t="shared" si="9951"/>
        <v>0</v>
      </c>
      <c r="W3241" s="146">
        <f t="shared" si="9952"/>
        <v>120000</v>
      </c>
      <c r="X3241" s="148"/>
      <c r="Y3241" s="149">
        <f t="shared" si="9953"/>
        <v>0</v>
      </c>
      <c r="Z3241" s="150" t="e">
        <f t="shared" si="9954"/>
        <v>#DIV/0!</v>
      </c>
      <c r="AA3241" s="151">
        <f t="shared" si="9955"/>
        <v>360</v>
      </c>
      <c r="AB3241" s="152">
        <f t="shared" si="9956"/>
        <v>360</v>
      </c>
      <c r="AC3241" s="151">
        <f t="shared" si="9957"/>
        <v>0</v>
      </c>
      <c r="AD3241" s="153">
        <f t="shared" si="9958"/>
        <v>900</v>
      </c>
      <c r="AE3241" s="295">
        <v>883.33500000000004</v>
      </c>
      <c r="AF3241" s="154">
        <f t="shared" si="9959"/>
        <v>-16.664999999999964</v>
      </c>
      <c r="AG3241" s="154">
        <v>0</v>
      </c>
      <c r="AH3241" s="154">
        <f t="shared" si="9960"/>
        <v>523.33500000000004</v>
      </c>
      <c r="AI3241" s="354">
        <f t="shared" si="9961"/>
        <v>0.59245359914415252</v>
      </c>
      <c r="AK3241"/>
    </row>
    <row r="3242" spans="1:37" ht="15.75" hidden="1" thickBot="1" x14ac:dyDescent="0.3">
      <c r="A3242" s="362" t="s">
        <v>4443</v>
      </c>
      <c r="B3242" s="141">
        <v>2016</v>
      </c>
      <c r="C3242" s="141">
        <v>12</v>
      </c>
      <c r="D3242" s="142" t="s">
        <v>2960</v>
      </c>
      <c r="E3242" s="143">
        <v>42705</v>
      </c>
      <c r="F3242" s="143">
        <v>42735</v>
      </c>
      <c r="G3242" s="144">
        <f t="shared" ca="1" si="9949"/>
        <v>0</v>
      </c>
      <c r="H3242" s="145" t="s">
        <v>74</v>
      </c>
      <c r="I3242" s="145" t="s">
        <v>825</v>
      </c>
      <c r="J3242" s="145" t="s">
        <v>4444</v>
      </c>
      <c r="K3242" s="146" t="str">
        <f t="shared" ca="1" si="9950"/>
        <v>Completed</v>
      </c>
      <c r="L3242" s="141" t="s">
        <v>1377</v>
      </c>
      <c r="M3242" s="141" t="s">
        <v>58</v>
      </c>
      <c r="N3242" s="141" t="s">
        <v>306</v>
      </c>
      <c r="O3242" s="141" t="s">
        <v>60</v>
      </c>
      <c r="P3242" s="141" t="s">
        <v>79</v>
      </c>
      <c r="Q3242" s="141" t="s">
        <v>79</v>
      </c>
      <c r="R3242" s="147">
        <v>3.5</v>
      </c>
      <c r="S3242" s="147">
        <v>7.5</v>
      </c>
      <c r="T3242" s="148">
        <v>3000000</v>
      </c>
      <c r="U3242" s="148">
        <v>3249876</v>
      </c>
      <c r="V3242" s="146">
        <f t="shared" si="9951"/>
        <v>0</v>
      </c>
      <c r="W3242" s="146">
        <f t="shared" si="9952"/>
        <v>3000000</v>
      </c>
      <c r="X3242" s="148">
        <v>129719</v>
      </c>
      <c r="Y3242" s="149">
        <f t="shared" si="9953"/>
        <v>3.9915061374649369E-2</v>
      </c>
      <c r="Z3242" s="150">
        <f t="shared" si="9954"/>
        <v>0.17345184591308907</v>
      </c>
      <c r="AA3242" s="151">
        <f t="shared" si="9955"/>
        <v>10500</v>
      </c>
      <c r="AB3242" s="152">
        <f t="shared" si="9956"/>
        <v>10500</v>
      </c>
      <c r="AC3242" s="151">
        <f t="shared" si="9957"/>
        <v>0</v>
      </c>
      <c r="AD3242" s="153">
        <f t="shared" si="9958"/>
        <v>22500</v>
      </c>
      <c r="AE3242" s="295">
        <f>IF((SUMIF($J$7:$J$1048576,J3242,$U$7:$U$1048576))&gt;(SUMIF($J$7:$J$1048576,J3242,$T$7:$T$1048576)),AD3242,(IF(O3242="cpv",(U3242*S3242),(U3242*S3242/1000))))</f>
        <v>22500</v>
      </c>
      <c r="AF3242" s="154">
        <f t="shared" si="9959"/>
        <v>0</v>
      </c>
      <c r="AG3242" s="154">
        <v>0</v>
      </c>
      <c r="AH3242" s="154">
        <f t="shared" si="9960"/>
        <v>12000</v>
      </c>
      <c r="AI3242" s="354">
        <f t="shared" si="9961"/>
        <v>0.53333333333333333</v>
      </c>
      <c r="AK3242"/>
    </row>
    <row r="3243" spans="1:37" ht="15.75" hidden="1" thickBot="1" x14ac:dyDescent="0.3">
      <c r="A3243" s="96" t="s">
        <v>4455</v>
      </c>
      <c r="B3243" s="97">
        <v>2016</v>
      </c>
      <c r="C3243" s="97">
        <v>12</v>
      </c>
      <c r="D3243" s="98" t="s">
        <v>2960</v>
      </c>
      <c r="E3243" s="99">
        <v>42705</v>
      </c>
      <c r="F3243" s="99">
        <v>42735</v>
      </c>
      <c r="G3243" s="100">
        <f t="shared" ca="1" si="9949"/>
        <v>0</v>
      </c>
      <c r="H3243" s="96" t="s">
        <v>54</v>
      </c>
      <c r="I3243" s="96" t="s">
        <v>115</v>
      </c>
      <c r="J3243" s="96" t="s">
        <v>4457</v>
      </c>
      <c r="K3243" s="101" t="str">
        <f t="shared" ca="1" si="9950"/>
        <v>Completed</v>
      </c>
      <c r="L3243" s="97" t="s">
        <v>77</v>
      </c>
      <c r="M3243" s="97" t="s">
        <v>58</v>
      </c>
      <c r="N3243" s="97" t="s">
        <v>108</v>
      </c>
      <c r="O3243" s="97" t="s">
        <v>109</v>
      </c>
      <c r="P3243" s="97" t="s">
        <v>100</v>
      </c>
      <c r="Q3243" s="97" t="s">
        <v>101</v>
      </c>
      <c r="R3243" s="102">
        <v>1.4999999999999999E-2</v>
      </c>
      <c r="S3243" s="102">
        <v>3.3000000000000002E-2</v>
      </c>
      <c r="T3243" s="103">
        <v>100000</v>
      </c>
      <c r="U3243" s="103">
        <v>54865</v>
      </c>
      <c r="V3243" s="101">
        <f t="shared" si="9951"/>
        <v>45135</v>
      </c>
      <c r="W3243" s="101">
        <f t="shared" si="9952"/>
        <v>54865</v>
      </c>
      <c r="X3243" s="103">
        <v>1746</v>
      </c>
      <c r="Y3243" s="104">
        <f t="shared" si="9953"/>
        <v>3.1823566937027252E-2</v>
      </c>
      <c r="Z3243" s="105">
        <f t="shared" si="9954"/>
        <v>1.1454753722794959</v>
      </c>
      <c r="AA3243" s="106">
        <f t="shared" si="9955"/>
        <v>1500</v>
      </c>
      <c r="AB3243" s="107">
        <f t="shared" si="9956"/>
        <v>822.97500000000002</v>
      </c>
      <c r="AC3243" s="106">
        <f t="shared" si="9957"/>
        <v>-677.02499999999998</v>
      </c>
      <c r="AD3243" s="108">
        <f t="shared" si="9958"/>
        <v>3300</v>
      </c>
      <c r="AE3243" s="298">
        <v>2000</v>
      </c>
      <c r="AF3243" s="109">
        <f t="shared" si="9959"/>
        <v>-1300</v>
      </c>
      <c r="AG3243" s="109">
        <v>0</v>
      </c>
      <c r="AH3243" s="109">
        <f t="shared" si="9960"/>
        <v>1177.0250000000001</v>
      </c>
      <c r="AI3243" s="110">
        <f t="shared" si="9961"/>
        <v>0.58851249999999999</v>
      </c>
      <c r="AK3243"/>
    </row>
    <row r="3244" spans="1:37" ht="15.75" hidden="1" thickBot="1" x14ac:dyDescent="0.3">
      <c r="A3244" s="96" t="s">
        <v>4456</v>
      </c>
      <c r="B3244" s="97">
        <v>2016</v>
      </c>
      <c r="C3244" s="97">
        <v>12</v>
      </c>
      <c r="D3244" s="98" t="s">
        <v>2960</v>
      </c>
      <c r="E3244" s="99">
        <v>42705</v>
      </c>
      <c r="F3244" s="99">
        <v>42735</v>
      </c>
      <c r="G3244" s="100">
        <f t="shared" ca="1" si="9949"/>
        <v>0</v>
      </c>
      <c r="H3244" s="96" t="s">
        <v>54</v>
      </c>
      <c r="I3244" s="96" t="s">
        <v>115</v>
      </c>
      <c r="J3244" s="96" t="s">
        <v>4457</v>
      </c>
      <c r="K3244" s="101" t="str">
        <f t="shared" ca="1" si="9950"/>
        <v>Completed</v>
      </c>
      <c r="L3244" s="97" t="s">
        <v>2592</v>
      </c>
      <c r="M3244" s="97" t="s">
        <v>58</v>
      </c>
      <c r="N3244" s="97" t="s">
        <v>108</v>
      </c>
      <c r="O3244" s="97" t="s">
        <v>109</v>
      </c>
      <c r="P3244" s="97" t="s">
        <v>100</v>
      </c>
      <c r="Q3244" s="97" t="s">
        <v>101</v>
      </c>
      <c r="R3244" s="102">
        <v>0.01</v>
      </c>
      <c r="S3244" s="102">
        <v>3.3000000000000002E-2</v>
      </c>
      <c r="T3244" s="103">
        <v>100000</v>
      </c>
      <c r="U3244" s="103">
        <v>61027</v>
      </c>
      <c r="V3244" s="101">
        <f t="shared" si="9951"/>
        <v>38973</v>
      </c>
      <c r="W3244" s="101">
        <f t="shared" si="9952"/>
        <v>61027</v>
      </c>
      <c r="X3244" s="103"/>
      <c r="Y3244" s="104">
        <f t="shared" si="9953"/>
        <v>0</v>
      </c>
      <c r="Z3244" s="105" t="e">
        <f t="shared" si="9954"/>
        <v>#DIV/0!</v>
      </c>
      <c r="AA3244" s="106">
        <f t="shared" si="9955"/>
        <v>1000</v>
      </c>
      <c r="AB3244" s="107">
        <f t="shared" si="9956"/>
        <v>610.27</v>
      </c>
      <c r="AC3244" s="106">
        <f t="shared" si="9957"/>
        <v>-389.73</v>
      </c>
      <c r="AD3244" s="108">
        <f t="shared" si="9958"/>
        <v>3300</v>
      </c>
      <c r="AE3244" s="298">
        <v>3000</v>
      </c>
      <c r="AF3244" s="109">
        <f t="shared" si="9959"/>
        <v>-300</v>
      </c>
      <c r="AG3244" s="109">
        <v>0</v>
      </c>
      <c r="AH3244" s="109">
        <f t="shared" si="9960"/>
        <v>2389.73</v>
      </c>
      <c r="AI3244" s="110">
        <f t="shared" si="9961"/>
        <v>0.79657666666666671</v>
      </c>
      <c r="AK3244"/>
    </row>
    <row r="3245" spans="1:37" s="712" customFormat="1" ht="15.75" hidden="1" thickBot="1" x14ac:dyDescent="0.3">
      <c r="A3245" s="46" t="s">
        <v>4476</v>
      </c>
      <c r="B3245" s="47">
        <v>2016</v>
      </c>
      <c r="C3245" s="47">
        <v>12</v>
      </c>
      <c r="D3245" s="47" t="s">
        <v>2960</v>
      </c>
      <c r="E3245" s="49">
        <v>42710</v>
      </c>
      <c r="F3245" s="49">
        <v>42735</v>
      </c>
      <c r="G3245" s="50">
        <f t="shared" ca="1" si="9949"/>
        <v>0</v>
      </c>
      <c r="H3245" s="46" t="s">
        <v>54</v>
      </c>
      <c r="I3245" s="46" t="s">
        <v>140</v>
      </c>
      <c r="J3245" s="46" t="s">
        <v>4478</v>
      </c>
      <c r="K3245" s="51" t="str">
        <f t="shared" ca="1" si="9950"/>
        <v>Completed</v>
      </c>
      <c r="L3245" s="47" t="s">
        <v>4480</v>
      </c>
      <c r="M3245" s="47" t="s">
        <v>58</v>
      </c>
      <c r="N3245" s="47" t="s">
        <v>306</v>
      </c>
      <c r="O3245" s="47" t="s">
        <v>60</v>
      </c>
      <c r="P3245" s="47" t="s">
        <v>79</v>
      </c>
      <c r="Q3245" s="47" t="s">
        <v>79</v>
      </c>
      <c r="R3245" s="738">
        <v>4</v>
      </c>
      <c r="S3245" s="52">
        <v>9</v>
      </c>
      <c r="T3245" s="53">
        <v>821333</v>
      </c>
      <c r="U3245" s="53"/>
      <c r="V3245" s="51">
        <f t="shared" si="9951"/>
        <v>821333</v>
      </c>
      <c r="W3245" s="51">
        <f t="shared" si="9952"/>
        <v>0</v>
      </c>
      <c r="X3245" s="53"/>
      <c r="Y3245" s="54" t="e">
        <f t="shared" si="9953"/>
        <v>#DIV/0!</v>
      </c>
      <c r="Z3245" s="55" t="e">
        <f t="shared" si="9954"/>
        <v>#DIV/0!</v>
      </c>
      <c r="AA3245" s="56">
        <f t="shared" si="9955"/>
        <v>3285.3319999999999</v>
      </c>
      <c r="AB3245" s="56">
        <f t="shared" si="9956"/>
        <v>0</v>
      </c>
      <c r="AC3245" s="56">
        <f t="shared" si="9957"/>
        <v>-3285.3319999999999</v>
      </c>
      <c r="AD3245" s="56">
        <f t="shared" si="9958"/>
        <v>7391.9969999999994</v>
      </c>
      <c r="AE3245" s="56">
        <f>AD3245</f>
        <v>7391.9969999999994</v>
      </c>
      <c r="AF3245" s="55">
        <f t="shared" si="9959"/>
        <v>0</v>
      </c>
      <c r="AG3245" s="55">
        <v>0</v>
      </c>
      <c r="AH3245" s="55">
        <f t="shared" si="9960"/>
        <v>7391.9969999999994</v>
      </c>
      <c r="AI3245" s="739">
        <f t="shared" si="9961"/>
        <v>1</v>
      </c>
    </row>
    <row r="3246" spans="1:37" ht="15.75" hidden="1" thickBot="1" x14ac:dyDescent="0.3">
      <c r="A3246" s="96" t="s">
        <v>4477</v>
      </c>
      <c r="B3246" s="97">
        <v>2016</v>
      </c>
      <c r="C3246" s="97">
        <v>12</v>
      </c>
      <c r="D3246" s="98" t="s">
        <v>2960</v>
      </c>
      <c r="E3246" s="99">
        <v>42710</v>
      </c>
      <c r="F3246" s="99">
        <v>42735</v>
      </c>
      <c r="G3246" s="100">
        <f t="shared" ca="1" si="9949"/>
        <v>0</v>
      </c>
      <c r="H3246" s="96" t="s">
        <v>54</v>
      </c>
      <c r="I3246" s="96" t="s">
        <v>140</v>
      </c>
      <c r="J3246" s="96" t="s">
        <v>4479</v>
      </c>
      <c r="K3246" s="101" t="str">
        <f t="shared" ca="1" si="9950"/>
        <v>Completed</v>
      </c>
      <c r="L3246" s="97" t="s">
        <v>4480</v>
      </c>
      <c r="M3246" s="97" t="s">
        <v>58</v>
      </c>
      <c r="N3246" s="97" t="s">
        <v>108</v>
      </c>
      <c r="O3246" s="97" t="s">
        <v>109</v>
      </c>
      <c r="P3246" s="97" t="s">
        <v>100</v>
      </c>
      <c r="Q3246" s="97" t="s">
        <v>101</v>
      </c>
      <c r="R3246" s="102">
        <v>0.02</v>
      </c>
      <c r="S3246" s="102">
        <v>0.06</v>
      </c>
      <c r="T3246" s="103">
        <v>83333</v>
      </c>
      <c r="U3246" s="103"/>
      <c r="V3246" s="101">
        <f t="shared" si="9951"/>
        <v>83333</v>
      </c>
      <c r="W3246" s="101">
        <f t="shared" si="9952"/>
        <v>0</v>
      </c>
      <c r="X3246" s="103"/>
      <c r="Y3246" s="104" t="e">
        <f t="shared" si="9953"/>
        <v>#DIV/0!</v>
      </c>
      <c r="Z3246" s="105" t="e">
        <f t="shared" si="9954"/>
        <v>#DIV/0!</v>
      </c>
      <c r="AA3246" s="106">
        <f t="shared" si="9955"/>
        <v>1666.66</v>
      </c>
      <c r="AB3246" s="107">
        <f t="shared" si="9956"/>
        <v>0</v>
      </c>
      <c r="AC3246" s="106">
        <f t="shared" si="9957"/>
        <v>-1666.66</v>
      </c>
      <c r="AD3246" s="108">
        <f t="shared" si="9958"/>
        <v>4999.9799999999996</v>
      </c>
      <c r="AE3246" s="298">
        <f>AD3246</f>
        <v>4999.9799999999996</v>
      </c>
      <c r="AF3246" s="109">
        <f t="shared" si="9959"/>
        <v>0</v>
      </c>
      <c r="AG3246" s="109">
        <v>0</v>
      </c>
      <c r="AH3246" s="109">
        <f t="shared" si="9960"/>
        <v>4999.9799999999996</v>
      </c>
      <c r="AI3246" s="110">
        <f t="shared" si="9961"/>
        <v>1</v>
      </c>
      <c r="AK3246"/>
    </row>
    <row r="3247" spans="1:37" ht="15.75" hidden="1" thickBot="1" x14ac:dyDescent="0.3">
      <c r="A3247" s="591" t="s">
        <v>4312</v>
      </c>
      <c r="B3247" s="587">
        <v>2016</v>
      </c>
      <c r="C3247" s="587">
        <v>12</v>
      </c>
      <c r="D3247" s="588" t="s">
        <v>2960</v>
      </c>
      <c r="E3247" s="589">
        <v>42705</v>
      </c>
      <c r="F3247" s="589">
        <v>42735</v>
      </c>
      <c r="G3247" s="590">
        <f t="shared" ca="1" si="9949"/>
        <v>0</v>
      </c>
      <c r="H3247" s="591" t="s">
        <v>54</v>
      </c>
      <c r="I3247" s="591" t="s">
        <v>4313</v>
      </c>
      <c r="J3247" s="591" t="s">
        <v>4313</v>
      </c>
      <c r="K3247" s="592" t="str">
        <f t="shared" ca="1" si="9950"/>
        <v>Completed</v>
      </c>
      <c r="L3247" s="587" t="s">
        <v>4480</v>
      </c>
      <c r="M3247" s="587" t="s">
        <v>58</v>
      </c>
      <c r="N3247" s="587" t="s">
        <v>59</v>
      </c>
      <c r="O3247" s="587" t="s">
        <v>60</v>
      </c>
      <c r="P3247" s="587" t="s">
        <v>61</v>
      </c>
      <c r="Q3247" s="587" t="s">
        <v>62</v>
      </c>
      <c r="R3247" s="593">
        <v>0</v>
      </c>
      <c r="S3247" s="593">
        <v>2</v>
      </c>
      <c r="T3247" s="594">
        <v>0</v>
      </c>
      <c r="U3247" s="594">
        <v>0</v>
      </c>
      <c r="V3247" s="592">
        <f t="shared" si="9951"/>
        <v>0</v>
      </c>
      <c r="W3247" s="592">
        <f t="shared" si="9952"/>
        <v>0</v>
      </c>
      <c r="X3247" s="594"/>
      <c r="Y3247" s="595" t="e">
        <f t="shared" si="9953"/>
        <v>#DIV/0!</v>
      </c>
      <c r="Z3247" s="596" t="e">
        <f t="shared" si="9954"/>
        <v>#DIV/0!</v>
      </c>
      <c r="AA3247" s="597">
        <f t="shared" si="9955"/>
        <v>0</v>
      </c>
      <c r="AB3247" s="598">
        <v>17059.968400583301</v>
      </c>
      <c r="AC3247" s="597">
        <f t="shared" si="9957"/>
        <v>17059.968400583301</v>
      </c>
      <c r="AD3247" s="597">
        <f t="shared" si="9958"/>
        <v>0</v>
      </c>
      <c r="AE3247" s="597">
        <f>IF((SUMIF($J$7:$J$1048576,J3247,$U$7:$U$1048576))&gt;(SUMIF($J$7:$J$1048576,J3247,$T$7:$T$1048576)),AD3247,(IF(O3247="cpv",(U3247*S3247),(U3247*S3247/1000))))</f>
        <v>0</v>
      </c>
      <c r="AF3247" s="596">
        <f t="shared" si="9959"/>
        <v>0</v>
      </c>
      <c r="AG3247" s="596">
        <v>0</v>
      </c>
      <c r="AH3247" s="596">
        <f t="shared" si="9960"/>
        <v>-17059.968400583301</v>
      </c>
      <c r="AI3247" s="658" t="e">
        <f t="shared" si="9961"/>
        <v>#DIV/0!</v>
      </c>
      <c r="AK3247"/>
    </row>
    <row r="3248" spans="1:37" ht="15.75" hidden="1" thickBot="1" x14ac:dyDescent="0.3">
      <c r="A3248" s="605" t="s">
        <v>4312</v>
      </c>
      <c r="B3248" s="601">
        <v>2016</v>
      </c>
      <c r="C3248" s="601">
        <v>12</v>
      </c>
      <c r="D3248" s="602" t="s">
        <v>2960</v>
      </c>
      <c r="E3248" s="603">
        <v>42705</v>
      </c>
      <c r="F3248" s="603">
        <v>42735</v>
      </c>
      <c r="G3248" s="604">
        <f t="shared" ca="1" si="9949"/>
        <v>0</v>
      </c>
      <c r="H3248" s="605" t="s">
        <v>74</v>
      </c>
      <c r="I3248" s="605" t="s">
        <v>4313</v>
      </c>
      <c r="J3248" s="605" t="s">
        <v>4313</v>
      </c>
      <c r="K3248" s="606" t="str">
        <f t="shared" ca="1" si="9950"/>
        <v>Completed</v>
      </c>
      <c r="L3248" s="601" t="s">
        <v>4480</v>
      </c>
      <c r="M3248" s="601" t="s">
        <v>58</v>
      </c>
      <c r="N3248" s="601" t="s">
        <v>59</v>
      </c>
      <c r="O3248" s="601" t="s">
        <v>60</v>
      </c>
      <c r="P3248" s="601" t="s">
        <v>61</v>
      </c>
      <c r="Q3248" s="601" t="s">
        <v>62</v>
      </c>
      <c r="R3248" s="607">
        <v>0</v>
      </c>
      <c r="S3248" s="607">
        <v>3</v>
      </c>
      <c r="T3248" s="608">
        <v>0</v>
      </c>
      <c r="U3248" s="608">
        <v>0</v>
      </c>
      <c r="V3248" s="606">
        <v>0</v>
      </c>
      <c r="W3248" s="606">
        <v>0</v>
      </c>
      <c r="X3248" s="608"/>
      <c r="Y3248" s="609" t="e">
        <f t="shared" si="9953"/>
        <v>#DIV/0!</v>
      </c>
      <c r="Z3248" s="610" t="e">
        <f t="shared" si="9954"/>
        <v>#DIV/0!</v>
      </c>
      <c r="AA3248" s="611">
        <f t="shared" si="9955"/>
        <v>0</v>
      </c>
      <c r="AB3248" s="664">
        <v>18742.393634987609</v>
      </c>
      <c r="AC3248" s="611">
        <f t="shared" si="9957"/>
        <v>18742.393634987609</v>
      </c>
      <c r="AD3248" s="611">
        <f t="shared" si="9958"/>
        <v>0</v>
      </c>
      <c r="AE3248" s="665">
        <f>IF((SUMIF($J$7:$J$1048576,J3248,$U$7:$U$1048576))&gt;(SUMIF($J$7:$J$1048576,J3248,$T$7:$T$1048576)),AD3248,(IF(O3248="cpv",(U3248*S3248),(U3248*S3248/1000))))</f>
        <v>0</v>
      </c>
      <c r="AF3248" s="610">
        <f t="shared" si="9959"/>
        <v>0</v>
      </c>
      <c r="AG3248" s="610">
        <v>0</v>
      </c>
      <c r="AH3248" s="610">
        <f t="shared" si="9960"/>
        <v>-18742.393634987609</v>
      </c>
      <c r="AI3248" s="656" t="e">
        <f t="shared" si="9961"/>
        <v>#DIV/0!</v>
      </c>
      <c r="AK3248"/>
    </row>
    <row r="3249" spans="1:37" ht="15.75" hidden="1" thickBot="1" x14ac:dyDescent="0.3">
      <c r="A3249" s="600" t="s">
        <v>4312</v>
      </c>
      <c r="B3249" s="601">
        <v>2016</v>
      </c>
      <c r="C3249" s="601">
        <v>12</v>
      </c>
      <c r="D3249" s="602" t="s">
        <v>2960</v>
      </c>
      <c r="E3249" s="603">
        <v>42705</v>
      </c>
      <c r="F3249" s="603">
        <v>42735</v>
      </c>
      <c r="G3249" s="604">
        <f t="shared" ca="1" si="9949"/>
        <v>0</v>
      </c>
      <c r="H3249" s="605" t="s">
        <v>84</v>
      </c>
      <c r="I3249" s="605" t="s">
        <v>4313</v>
      </c>
      <c r="J3249" s="605" t="s">
        <v>4313</v>
      </c>
      <c r="K3249" s="606" t="str">
        <f t="shared" ca="1" si="9950"/>
        <v>Completed</v>
      </c>
      <c r="L3249" s="601" t="s">
        <v>4480</v>
      </c>
      <c r="M3249" s="601" t="s">
        <v>58</v>
      </c>
      <c r="N3249" s="601" t="s">
        <v>59</v>
      </c>
      <c r="O3249" s="601" t="s">
        <v>60</v>
      </c>
      <c r="P3249" s="601" t="s">
        <v>61</v>
      </c>
      <c r="Q3249" s="601" t="s">
        <v>62</v>
      </c>
      <c r="R3249" s="607">
        <v>0</v>
      </c>
      <c r="S3249" s="607">
        <v>3</v>
      </c>
      <c r="T3249" s="608">
        <v>0</v>
      </c>
      <c r="U3249" s="608">
        <v>0</v>
      </c>
      <c r="V3249" s="606">
        <f t="shared" ref="V3249:V3250" si="10173">IF(U3249&gt;T3249,0,T3249-U3249)</f>
        <v>0</v>
      </c>
      <c r="W3249" s="606">
        <f t="shared" ref="W3249:W3250" si="10174">IF(U3249&gt;T3249,T3249,U3249)</f>
        <v>0</v>
      </c>
      <c r="X3249" s="608"/>
      <c r="Y3249" s="609" t="e">
        <f t="shared" si="9953"/>
        <v>#DIV/0!</v>
      </c>
      <c r="Z3249" s="610" t="e">
        <f t="shared" si="9954"/>
        <v>#DIV/0!</v>
      </c>
      <c r="AA3249" s="611">
        <f t="shared" si="9955"/>
        <v>0</v>
      </c>
      <c r="AB3249" s="612">
        <v>10404.4449792048</v>
      </c>
      <c r="AC3249" s="611">
        <f t="shared" si="9957"/>
        <v>10404.4449792048</v>
      </c>
      <c r="AD3249" s="611">
        <f t="shared" si="9958"/>
        <v>0</v>
      </c>
      <c r="AE3249" s="611">
        <f>IF((SUMIF($J$7:$J$1048576,J3249,$U$7:$U$1048576))&gt;(SUMIF($J$7:$J$1048576,J3249,$T$7:$T$1048576)),AD3249,(IF(O3249="cpv",(U3249*S3249),(U3249*S3249/1000))))</f>
        <v>0</v>
      </c>
      <c r="AF3249" s="610">
        <f t="shared" si="9959"/>
        <v>0</v>
      </c>
      <c r="AG3249" s="610">
        <v>0</v>
      </c>
      <c r="AH3249" s="610">
        <f t="shared" si="9960"/>
        <v>-10404.4449792048</v>
      </c>
      <c r="AI3249" s="613" t="e">
        <f t="shared" si="9961"/>
        <v>#DIV/0!</v>
      </c>
      <c r="AK3249"/>
    </row>
    <row r="3250" spans="1:37" ht="15.75" hidden="1" thickBot="1" x14ac:dyDescent="0.3">
      <c r="A3250" s="628" t="s">
        <v>4312</v>
      </c>
      <c r="B3250" s="629">
        <v>2016</v>
      </c>
      <c r="C3250" s="629">
        <v>12</v>
      </c>
      <c r="D3250" s="630" t="s">
        <v>2960</v>
      </c>
      <c r="E3250" s="631">
        <v>42705</v>
      </c>
      <c r="F3250" s="631">
        <v>42735</v>
      </c>
      <c r="G3250" s="632">
        <f t="shared" ca="1" si="9949"/>
        <v>0</v>
      </c>
      <c r="H3250" s="633" t="s">
        <v>95</v>
      </c>
      <c r="I3250" s="633" t="s">
        <v>4313</v>
      </c>
      <c r="J3250" s="633" t="s">
        <v>4313</v>
      </c>
      <c r="K3250" s="634" t="str">
        <f t="shared" ca="1" si="9950"/>
        <v>Completed</v>
      </c>
      <c r="L3250" s="629" t="s">
        <v>4480</v>
      </c>
      <c r="M3250" s="629" t="s">
        <v>58</v>
      </c>
      <c r="N3250" s="629" t="s">
        <v>59</v>
      </c>
      <c r="O3250" s="629" t="s">
        <v>60</v>
      </c>
      <c r="P3250" s="629" t="s">
        <v>61</v>
      </c>
      <c r="Q3250" s="629" t="s">
        <v>62</v>
      </c>
      <c r="R3250" s="635">
        <v>0</v>
      </c>
      <c r="S3250" s="635">
        <v>3</v>
      </c>
      <c r="T3250" s="636">
        <v>0</v>
      </c>
      <c r="U3250" s="636">
        <v>0</v>
      </c>
      <c r="V3250" s="634">
        <f t="shared" si="10173"/>
        <v>0</v>
      </c>
      <c r="W3250" s="634">
        <f t="shared" si="10174"/>
        <v>0</v>
      </c>
      <c r="X3250" s="636"/>
      <c r="Y3250" s="637" t="e">
        <f t="shared" si="9953"/>
        <v>#DIV/0!</v>
      </c>
      <c r="Z3250" s="638" t="e">
        <f t="shared" si="9954"/>
        <v>#DIV/0!</v>
      </c>
      <c r="AA3250" s="639">
        <f t="shared" si="9955"/>
        <v>0</v>
      </c>
      <c r="AB3250" s="640">
        <v>3793.1929852243338</v>
      </c>
      <c r="AC3250" s="639">
        <f t="shared" si="9957"/>
        <v>3793.1929852243338</v>
      </c>
      <c r="AD3250" s="639">
        <f t="shared" si="9958"/>
        <v>0</v>
      </c>
      <c r="AE3250" s="639">
        <v>0</v>
      </c>
      <c r="AF3250" s="638">
        <f t="shared" si="9959"/>
        <v>0</v>
      </c>
      <c r="AG3250" s="638">
        <v>0</v>
      </c>
      <c r="AH3250" s="638">
        <f t="shared" si="9960"/>
        <v>-3793.1929852243338</v>
      </c>
      <c r="AI3250" s="641" t="e">
        <f t="shared" si="9961"/>
        <v>#DIV/0!</v>
      </c>
      <c r="AK3250"/>
    </row>
    <row r="3251" spans="1:37" ht="15.75" hidden="1" thickBot="1" x14ac:dyDescent="0.3">
      <c r="A3251" s="96" t="s">
        <v>4494</v>
      </c>
      <c r="B3251" s="97">
        <v>2016</v>
      </c>
      <c r="C3251" s="97">
        <v>12</v>
      </c>
      <c r="D3251" s="98" t="s">
        <v>2960</v>
      </c>
      <c r="E3251" s="99">
        <v>42705</v>
      </c>
      <c r="F3251" s="99">
        <v>42735</v>
      </c>
      <c r="G3251" s="100">
        <f ca="1">IF($N$1&gt;F3251,0,(F3251-$N$1))</f>
        <v>0</v>
      </c>
      <c r="H3251" s="96" t="s">
        <v>74</v>
      </c>
      <c r="I3251" s="130" t="s">
        <v>3160</v>
      </c>
      <c r="J3251" s="96" t="s">
        <v>4495</v>
      </c>
      <c r="K3251" s="101" t="str">
        <f ca="1">IF(F3251=0,$L$3,(IF(G3251=0,$L$1,$L$2)))</f>
        <v>Completed</v>
      </c>
      <c r="L3251" s="97" t="s">
        <v>4480</v>
      </c>
      <c r="M3251" s="97" t="s">
        <v>58</v>
      </c>
      <c r="N3251" s="97" t="s">
        <v>173</v>
      </c>
      <c r="O3251" s="97" t="s">
        <v>60</v>
      </c>
      <c r="P3251" s="97" t="s">
        <v>61</v>
      </c>
      <c r="Q3251" s="97" t="s">
        <v>62</v>
      </c>
      <c r="R3251" s="102">
        <v>0.2</v>
      </c>
      <c r="S3251" s="102">
        <v>2</v>
      </c>
      <c r="T3251" s="103"/>
      <c r="U3251" s="103"/>
      <c r="V3251" s="101">
        <f>IF(U3251&gt;T3251,0,T3251-U3251)</f>
        <v>0</v>
      </c>
      <c r="W3251" s="101">
        <f>IF(U3251&gt;T3251,T3251,U3251)</f>
        <v>0</v>
      </c>
      <c r="X3251" s="103"/>
      <c r="Y3251" s="104" t="e">
        <f>X3251/U3251</f>
        <v>#DIV/0!</v>
      </c>
      <c r="Z3251" s="105" t="e">
        <f>AE3251/X3251</f>
        <v>#DIV/0!</v>
      </c>
      <c r="AA3251" s="106">
        <f>IF(O3251="cpv",(T3251*R3251),(T3251/1000*R3251))</f>
        <v>0</v>
      </c>
      <c r="AB3251" s="107">
        <f>IF(O3251="cpv",(IF(V3251&gt;0,U3251*R3251,AA3251)),(IF(V3251&gt;0,U3251/1000*R3251,AA3251)))</f>
        <v>0</v>
      </c>
      <c r="AC3251" s="106">
        <f>AB3251-AA3251</f>
        <v>0</v>
      </c>
      <c r="AD3251" s="108">
        <f>IF(O3251="cpv",(T3251*S3251),(T3251/1000*S3251))</f>
        <v>0</v>
      </c>
      <c r="AE3251" s="298">
        <v>6464</v>
      </c>
      <c r="AF3251" s="109">
        <f>AE3251-AD3251</f>
        <v>6464</v>
      </c>
      <c r="AG3251" s="109">
        <v>0</v>
      </c>
      <c r="AH3251" s="109">
        <f>AE3251-AB3251-AG3251</f>
        <v>6464</v>
      </c>
      <c r="AI3251" s="110">
        <f>AH3251/AE3251</f>
        <v>1</v>
      </c>
      <c r="AK3251"/>
    </row>
    <row r="3252" spans="1:37" ht="15" customHeight="1" x14ac:dyDescent="0.25">
      <c r="A3252" s="359" t="s">
        <v>4497</v>
      </c>
      <c r="B3252" s="111">
        <v>2016</v>
      </c>
      <c r="C3252" s="111">
        <v>12</v>
      </c>
      <c r="D3252" s="112" t="s">
        <v>2960</v>
      </c>
      <c r="E3252" s="113">
        <v>42644</v>
      </c>
      <c r="F3252" s="113">
        <v>42665</v>
      </c>
      <c r="G3252" s="114">
        <f t="shared" ref="G3252:G3256" ca="1" si="10175">IF($N$1&gt;F3252,0,(F3252-$N$1))</f>
        <v>0</v>
      </c>
      <c r="H3252" s="115" t="s">
        <v>84</v>
      </c>
      <c r="I3252" s="96" t="s">
        <v>3407</v>
      </c>
      <c r="J3252" s="115" t="s">
        <v>3010</v>
      </c>
      <c r="K3252" s="116" t="str">
        <f t="shared" ref="K3252:K3256" ca="1" si="10176">IF(F3252=0,$L$3,(IF(G3252=0,$L$1,$L$2)))</f>
        <v>Completed</v>
      </c>
      <c r="L3252" s="111" t="s">
        <v>4480</v>
      </c>
      <c r="M3252" s="111" t="s">
        <v>58</v>
      </c>
      <c r="N3252" s="111" t="s">
        <v>78</v>
      </c>
      <c r="O3252" s="111" t="s">
        <v>60</v>
      </c>
      <c r="P3252" s="111" t="s">
        <v>79</v>
      </c>
      <c r="Q3252" s="111" t="s">
        <v>79</v>
      </c>
      <c r="R3252" s="117">
        <v>0.5</v>
      </c>
      <c r="S3252" s="117">
        <v>4.25</v>
      </c>
      <c r="T3252" s="118">
        <v>148000</v>
      </c>
      <c r="U3252" s="118"/>
      <c r="V3252" s="116">
        <f t="shared" ref="V3252" si="10177">IF(U3252&gt;T3252,0,T3252-U3252)</f>
        <v>148000</v>
      </c>
      <c r="W3252" s="116">
        <f t="shared" ref="W3252" si="10178">IF(U3252&gt;T3252,T3252,U3252)</f>
        <v>0</v>
      </c>
      <c r="X3252" s="118"/>
      <c r="Y3252" s="119" t="e">
        <f t="shared" ref="Y3252:Y3256" si="10179">X3252/U3252</f>
        <v>#DIV/0!</v>
      </c>
      <c r="Z3252" s="120" t="e">
        <f t="shared" ref="Z3252:Z3256" si="10180">AE3252/X3252</f>
        <v>#DIV/0!</v>
      </c>
      <c r="AA3252" s="121">
        <f t="shared" ref="AA3252:AA3256" si="10181">IF(O3252="cpv",(T3252*R3252),(T3252/1000*R3252))</f>
        <v>74</v>
      </c>
      <c r="AB3252" s="122">
        <f t="shared" ref="AB3252" si="10182">IF(O3252="cpv",(IF(V3252&gt;0,U3252*R3252,AA3252)),(IF(V3252&gt;0,U3252/1000*R3252,AA3252)))</f>
        <v>0</v>
      </c>
      <c r="AC3252" s="121">
        <f t="shared" ref="AC3252:AC3256" si="10183">AB3252-AA3252</f>
        <v>-74</v>
      </c>
      <c r="AD3252" s="123">
        <f t="shared" ref="AD3252:AD3256" si="10184">IF(O3252="cpv",(T3252*S3252),(T3252/1000*S3252))</f>
        <v>629</v>
      </c>
      <c r="AE3252" s="293">
        <v>630</v>
      </c>
      <c r="AF3252" s="124">
        <f t="shared" ref="AF3252:AF3256" si="10185">AE3252-AD3252</f>
        <v>1</v>
      </c>
      <c r="AG3252" s="124">
        <v>0</v>
      </c>
      <c r="AH3252" s="124">
        <f t="shared" ref="AH3252:AH3256" si="10186">AE3252-AB3252-AG3252</f>
        <v>630</v>
      </c>
      <c r="AI3252" s="340">
        <f t="shared" ref="AI3252:AI3256" si="10187">AH3252/AE3252</f>
        <v>1</v>
      </c>
      <c r="AK3252"/>
    </row>
    <row r="3253" spans="1:37" ht="15" hidden="1" customHeight="1" thickBot="1" x14ac:dyDescent="0.3">
      <c r="A3253" s="359" t="s">
        <v>4498</v>
      </c>
      <c r="B3253" s="111">
        <v>2016</v>
      </c>
      <c r="C3253" s="111">
        <v>12</v>
      </c>
      <c r="D3253" s="112" t="s">
        <v>2960</v>
      </c>
      <c r="E3253" s="143">
        <v>42705</v>
      </c>
      <c r="F3253" s="143">
        <v>42735</v>
      </c>
      <c r="G3253" s="114">
        <f t="shared" ca="1" si="10175"/>
        <v>0</v>
      </c>
      <c r="H3253" s="115" t="s">
        <v>74</v>
      </c>
      <c r="I3253" s="115" t="s">
        <v>825</v>
      </c>
      <c r="J3253" s="115" t="s">
        <v>3227</v>
      </c>
      <c r="K3253" s="116" t="str">
        <f t="shared" ca="1" si="10176"/>
        <v>Completed</v>
      </c>
      <c r="L3253" s="111" t="s">
        <v>4480</v>
      </c>
      <c r="M3253" s="111" t="s">
        <v>58</v>
      </c>
      <c r="N3253" s="111" t="s">
        <v>173</v>
      </c>
      <c r="O3253" s="111" t="s">
        <v>60</v>
      </c>
      <c r="P3253" s="111" t="s">
        <v>61</v>
      </c>
      <c r="Q3253" s="111" t="s">
        <v>62</v>
      </c>
      <c r="R3253" s="117">
        <v>1</v>
      </c>
      <c r="S3253" s="117">
        <v>1.8</v>
      </c>
      <c r="T3253" s="118"/>
      <c r="U3253" s="118"/>
      <c r="V3253" s="116">
        <f t="shared" ref="V3253:V3255" si="10188">IF(U3253&gt;T3253,0,T3253-U3253)</f>
        <v>0</v>
      </c>
      <c r="W3253" s="116">
        <f t="shared" ref="W3253:W3255" si="10189">IF(U3253&gt;T3253,T3253,U3253)</f>
        <v>0</v>
      </c>
      <c r="X3253" s="118"/>
      <c r="Y3253" s="119" t="e">
        <f t="shared" si="10179"/>
        <v>#DIV/0!</v>
      </c>
      <c r="Z3253" s="120" t="e">
        <f t="shared" si="10180"/>
        <v>#DIV/0!</v>
      </c>
      <c r="AA3253" s="121">
        <f t="shared" si="10181"/>
        <v>0</v>
      </c>
      <c r="AB3253" s="122">
        <v>0</v>
      </c>
      <c r="AC3253" s="121">
        <f t="shared" si="10183"/>
        <v>0</v>
      </c>
      <c r="AD3253" s="123">
        <f t="shared" si="10184"/>
        <v>0</v>
      </c>
      <c r="AE3253" s="293">
        <v>50</v>
      </c>
      <c r="AF3253" s="124">
        <f t="shared" si="10185"/>
        <v>50</v>
      </c>
      <c r="AG3253" s="124">
        <v>0</v>
      </c>
      <c r="AH3253" s="764">
        <f t="shared" si="10186"/>
        <v>50</v>
      </c>
      <c r="AI3253" s="340">
        <f t="shared" si="10187"/>
        <v>1</v>
      </c>
      <c r="AK3253"/>
    </row>
    <row r="3254" spans="1:37" ht="15.75" hidden="1" customHeight="1" thickBot="1" x14ac:dyDescent="0.3">
      <c r="A3254" s="289" t="s">
        <v>4545</v>
      </c>
      <c r="B3254" s="141">
        <v>2016</v>
      </c>
      <c r="C3254" s="141">
        <v>12</v>
      </c>
      <c r="D3254" s="142" t="s">
        <v>2960</v>
      </c>
      <c r="E3254" s="143">
        <v>42705</v>
      </c>
      <c r="F3254" s="143">
        <v>42735</v>
      </c>
      <c r="G3254" s="144">
        <f t="shared" ref="G3254" ca="1" si="10190">IF($N$1&gt;F3254,0,(F3254-$N$1))</f>
        <v>0</v>
      </c>
      <c r="H3254" s="145" t="s">
        <v>95</v>
      </c>
      <c r="I3254" s="145" t="s">
        <v>624</v>
      </c>
      <c r="J3254" s="145" t="s">
        <v>984</v>
      </c>
      <c r="K3254" s="146" t="str">
        <f t="shared" ref="K3254" ca="1" si="10191">IF(F3254=0,$L$3,(IF(G3254=0,$L$1,$L$2)))</f>
        <v>Completed</v>
      </c>
      <c r="L3254" s="141" t="s">
        <v>2914</v>
      </c>
      <c r="M3254" s="141" t="s">
        <v>58</v>
      </c>
      <c r="N3254" s="141" t="s">
        <v>587</v>
      </c>
      <c r="O3254" s="141" t="s">
        <v>109</v>
      </c>
      <c r="P3254" s="141" t="s">
        <v>100</v>
      </c>
      <c r="Q3254" s="141" t="s">
        <v>101</v>
      </c>
      <c r="R3254" s="117">
        <v>3.7499999999999999E-2</v>
      </c>
      <c r="S3254" s="147">
        <v>0.06</v>
      </c>
      <c r="T3254" s="148"/>
      <c r="U3254" s="148"/>
      <c r="V3254" s="146">
        <f t="shared" ref="V3254" si="10192">IF(U3254&gt;T3254,0,T3254-U3254)</f>
        <v>0</v>
      </c>
      <c r="W3254" s="146">
        <f t="shared" ref="W3254" si="10193">IF(U3254&gt;T3254,T3254,U3254)</f>
        <v>0</v>
      </c>
      <c r="X3254" s="148"/>
      <c r="Y3254" s="149" t="e">
        <f t="shared" ref="Y3254" si="10194">X3254/U3254</f>
        <v>#DIV/0!</v>
      </c>
      <c r="Z3254" s="150" t="e">
        <f t="shared" ref="Z3254" si="10195">AE3254/X3254</f>
        <v>#DIV/0!</v>
      </c>
      <c r="AA3254" s="151">
        <f t="shared" ref="AA3254" si="10196">IF(O3254="cpv",(T3254*R3254),(T3254/1000*R3254))</f>
        <v>0</v>
      </c>
      <c r="AB3254" s="152">
        <v>829.40315743339295</v>
      </c>
      <c r="AC3254" s="151">
        <f t="shared" ref="AC3254" si="10197">AB3254-AA3254</f>
        <v>829.40315743339295</v>
      </c>
      <c r="AD3254" s="153">
        <f t="shared" ref="AD3254" si="10198">IF(O3254="cpv",(T3254*S3254),(T3254/1000*S3254))</f>
        <v>0</v>
      </c>
      <c r="AE3254" s="295"/>
      <c r="AF3254" s="154">
        <f t="shared" ref="AF3254" si="10199">AE3254-AD3254</f>
        <v>0</v>
      </c>
      <c r="AG3254" s="154">
        <v>0</v>
      </c>
      <c r="AH3254" s="154">
        <f t="shared" ref="AH3254" si="10200">AE3254-AB3254-AG3254</f>
        <v>-829.40315743339295</v>
      </c>
      <c r="AI3254" s="354" t="e">
        <f t="shared" ref="AI3254" si="10201">AH3254/AE3254</f>
        <v>#DIV/0!</v>
      </c>
      <c r="AK3254"/>
    </row>
    <row r="3255" spans="1:37" ht="15.75" hidden="1" customHeight="1" thickBot="1" x14ac:dyDescent="0.3">
      <c r="A3255" s="289" t="s">
        <v>4499</v>
      </c>
      <c r="B3255" s="141">
        <v>2016</v>
      </c>
      <c r="C3255" s="141">
        <v>12</v>
      </c>
      <c r="D3255" s="142" t="s">
        <v>2960</v>
      </c>
      <c r="E3255" s="143">
        <v>42705</v>
      </c>
      <c r="F3255" s="143">
        <v>42735</v>
      </c>
      <c r="G3255" s="144">
        <f t="shared" ca="1" si="10175"/>
        <v>0</v>
      </c>
      <c r="H3255" s="145" t="s">
        <v>95</v>
      </c>
      <c r="I3255" s="145" t="s">
        <v>624</v>
      </c>
      <c r="J3255" s="145" t="s">
        <v>984</v>
      </c>
      <c r="K3255" s="146" t="str">
        <f t="shared" ca="1" si="10176"/>
        <v>Completed</v>
      </c>
      <c r="L3255" s="141" t="s">
        <v>4480</v>
      </c>
      <c r="M3255" s="141" t="s">
        <v>58</v>
      </c>
      <c r="N3255" s="141" t="s">
        <v>587</v>
      </c>
      <c r="O3255" s="141" t="s">
        <v>109</v>
      </c>
      <c r="P3255" s="141" t="s">
        <v>100</v>
      </c>
      <c r="Q3255" s="141" t="s">
        <v>101</v>
      </c>
      <c r="R3255" s="117">
        <v>3.7499999999999999E-2</v>
      </c>
      <c r="S3255" s="147">
        <v>0.06</v>
      </c>
      <c r="T3255" s="148"/>
      <c r="U3255" s="148"/>
      <c r="V3255" s="146">
        <f t="shared" si="10188"/>
        <v>0</v>
      </c>
      <c r="W3255" s="146">
        <f t="shared" si="10189"/>
        <v>0</v>
      </c>
      <c r="X3255" s="148"/>
      <c r="Y3255" s="149" t="e">
        <f t="shared" si="10179"/>
        <v>#DIV/0!</v>
      </c>
      <c r="Z3255" s="150" t="e">
        <f t="shared" si="10180"/>
        <v>#DIV/0!</v>
      </c>
      <c r="AA3255" s="151">
        <f t="shared" si="10181"/>
        <v>0</v>
      </c>
      <c r="AB3255" s="152">
        <f t="shared" ref="AB3255" si="10202">IF(O3255="cpv",(IF(V3255&gt;0,U3255*R3255,AA3255)),(IF(V3255&gt;0,U3255/1000*R3255,AA3255)))</f>
        <v>0</v>
      </c>
      <c r="AC3255" s="151">
        <f t="shared" si="10183"/>
        <v>0</v>
      </c>
      <c r="AD3255" s="153">
        <f t="shared" si="10184"/>
        <v>0</v>
      </c>
      <c r="AE3255" s="295">
        <v>918.92</v>
      </c>
      <c r="AF3255" s="154">
        <f t="shared" si="10185"/>
        <v>918.92</v>
      </c>
      <c r="AG3255" s="154">
        <v>0</v>
      </c>
      <c r="AH3255" s="154">
        <f t="shared" si="10186"/>
        <v>918.92</v>
      </c>
      <c r="AI3255" s="354">
        <f t="shared" si="10187"/>
        <v>1</v>
      </c>
      <c r="AK3255"/>
    </row>
    <row r="3256" spans="1:37" hidden="1" x14ac:dyDescent="0.25">
      <c r="A3256" s="115" t="s">
        <v>4450</v>
      </c>
      <c r="B3256" s="111">
        <v>2016</v>
      </c>
      <c r="C3256" s="111">
        <v>12</v>
      </c>
      <c r="D3256" s="112" t="s">
        <v>2960</v>
      </c>
      <c r="E3256" s="113">
        <v>42720</v>
      </c>
      <c r="F3256" s="113">
        <v>42732</v>
      </c>
      <c r="G3256" s="114">
        <f t="shared" ca="1" si="10175"/>
        <v>0</v>
      </c>
      <c r="H3256" s="115" t="s">
        <v>54</v>
      </c>
      <c r="I3256" s="115" t="s">
        <v>55</v>
      </c>
      <c r="J3256" s="115" t="s">
        <v>4250</v>
      </c>
      <c r="K3256" s="116" t="str">
        <f t="shared" ca="1" si="10176"/>
        <v>Completed</v>
      </c>
      <c r="L3256" s="111" t="s">
        <v>4480</v>
      </c>
      <c r="M3256" s="111" t="s">
        <v>58</v>
      </c>
      <c r="N3256" s="111" t="s">
        <v>108</v>
      </c>
      <c r="O3256" s="111" t="s">
        <v>109</v>
      </c>
      <c r="P3256" s="111" t="s">
        <v>100</v>
      </c>
      <c r="Q3256" s="111" t="s">
        <v>101</v>
      </c>
      <c r="R3256" s="117">
        <v>0.01</v>
      </c>
      <c r="S3256" s="117"/>
      <c r="T3256" s="118"/>
      <c r="U3256" s="118"/>
      <c r="V3256" s="116">
        <f t="shared" ref="V3256" si="10203">IF(U3256&gt;T3256,0,T3256-U3256)</f>
        <v>0</v>
      </c>
      <c r="W3256" s="116">
        <f t="shared" ref="W3256" si="10204">IF(U3256&gt;T3256,T3256,U3256)</f>
        <v>0</v>
      </c>
      <c r="X3256" s="118"/>
      <c r="Y3256" s="119" t="e">
        <f t="shared" si="10179"/>
        <v>#DIV/0!</v>
      </c>
      <c r="Z3256" s="120" t="e">
        <f t="shared" si="10180"/>
        <v>#DIV/0!</v>
      </c>
      <c r="AA3256" s="121">
        <f t="shared" si="10181"/>
        <v>0</v>
      </c>
      <c r="AB3256" s="122">
        <f t="shared" ref="AB3256" si="10205">IF(O3256="cpv",(IF(V3256&gt;0,U3256*R3256,AA3256)),(IF(V3256&gt;0,U3256/1000*R3256,AA3256)))</f>
        <v>0</v>
      </c>
      <c r="AC3256" s="121">
        <f t="shared" si="10183"/>
        <v>0</v>
      </c>
      <c r="AD3256" s="123">
        <f t="shared" si="10184"/>
        <v>0</v>
      </c>
      <c r="AE3256" s="293">
        <v>23637.19</v>
      </c>
      <c r="AF3256" s="124">
        <f t="shared" si="10185"/>
        <v>23637.19</v>
      </c>
      <c r="AG3256" s="124">
        <v>0</v>
      </c>
      <c r="AH3256" s="124">
        <f t="shared" si="10186"/>
        <v>23637.19</v>
      </c>
      <c r="AI3256" s="125">
        <f t="shared" si="10187"/>
        <v>1</v>
      </c>
      <c r="AK3256"/>
    </row>
    <row r="3257" spans="1:37" hidden="1" x14ac:dyDescent="0.25">
      <c r="A3257" s="96" t="s">
        <v>4517</v>
      </c>
      <c r="B3257" s="97">
        <v>2016</v>
      </c>
      <c r="C3257" s="97">
        <v>12</v>
      </c>
      <c r="D3257" s="98" t="s">
        <v>2960</v>
      </c>
      <c r="E3257" s="99">
        <v>42720</v>
      </c>
      <c r="F3257" s="99">
        <v>42732</v>
      </c>
      <c r="G3257" s="100">
        <f t="shared" ref="G3257:G3259" ca="1" si="10206">IF($N$1&gt;F3257,0,(F3257-$N$1))</f>
        <v>0</v>
      </c>
      <c r="H3257" s="96" t="s">
        <v>54</v>
      </c>
      <c r="I3257" s="96" t="s">
        <v>55</v>
      </c>
      <c r="J3257" s="96" t="s">
        <v>4250</v>
      </c>
      <c r="K3257" s="101" t="str">
        <f t="shared" ref="K3257:K3259" ca="1" si="10207">IF(F3257=0,$L$3,(IF(G3257=0,$L$1,$L$2)))</f>
        <v>Completed</v>
      </c>
      <c r="L3257" s="97" t="s">
        <v>2914</v>
      </c>
      <c r="M3257" s="97" t="s">
        <v>58</v>
      </c>
      <c r="N3257" s="97" t="s">
        <v>108</v>
      </c>
      <c r="O3257" s="97" t="s">
        <v>109</v>
      </c>
      <c r="P3257" s="97" t="s">
        <v>100</v>
      </c>
      <c r="Q3257" s="97" t="s">
        <v>101</v>
      </c>
      <c r="R3257" s="102">
        <v>0.01</v>
      </c>
      <c r="S3257" s="102"/>
      <c r="T3257" s="103"/>
      <c r="U3257" s="103"/>
      <c r="V3257" s="101">
        <f t="shared" ref="V3257:V3259" si="10208">IF(U3257&gt;T3257,0,T3257-U3257)</f>
        <v>0</v>
      </c>
      <c r="W3257" s="101">
        <f t="shared" ref="W3257:W3259" si="10209">IF(U3257&gt;T3257,T3257,U3257)</f>
        <v>0</v>
      </c>
      <c r="X3257" s="103"/>
      <c r="Y3257" s="104" t="e">
        <f t="shared" ref="Y3257:Y3259" si="10210">X3257/U3257</f>
        <v>#DIV/0!</v>
      </c>
      <c r="Z3257" s="105" t="e">
        <f t="shared" ref="Z3257:Z3259" si="10211">AE3257/X3257</f>
        <v>#DIV/0!</v>
      </c>
      <c r="AA3257" s="106">
        <f t="shared" ref="AA3257:AA3259" si="10212">IF(O3257="cpv",(T3257*R3257),(T3257/1000*R3257))</f>
        <v>0</v>
      </c>
      <c r="AB3257" s="107">
        <v>2484.786629732333</v>
      </c>
      <c r="AC3257" s="106">
        <f t="shared" ref="AC3257:AC3259" si="10213">AB3257-AA3257</f>
        <v>2484.786629732333</v>
      </c>
      <c r="AD3257" s="108">
        <f t="shared" ref="AD3257:AD3259" si="10214">IF(O3257="cpv",(T3257*S3257),(T3257/1000*S3257))</f>
        <v>0</v>
      </c>
      <c r="AE3257" s="298"/>
      <c r="AF3257" s="109">
        <f t="shared" ref="AF3257:AF3259" si="10215">AE3257-AD3257</f>
        <v>0</v>
      </c>
      <c r="AG3257" s="109">
        <v>0</v>
      </c>
      <c r="AH3257" s="109">
        <f t="shared" ref="AH3257:AH3259" si="10216">AE3257-AB3257-AG3257</f>
        <v>-2484.786629732333</v>
      </c>
      <c r="AI3257" s="110" t="e">
        <f t="shared" ref="AI3257:AI3259" si="10217">AH3257/AE3257</f>
        <v>#DIV/0!</v>
      </c>
      <c r="AK3257"/>
    </row>
    <row r="3258" spans="1:37" hidden="1" x14ac:dyDescent="0.25">
      <c r="A3258" s="96" t="s">
        <v>4518</v>
      </c>
      <c r="B3258" s="97">
        <v>2016</v>
      </c>
      <c r="C3258" s="97">
        <v>12</v>
      </c>
      <c r="D3258" s="98" t="s">
        <v>2960</v>
      </c>
      <c r="E3258" s="99">
        <v>42720</v>
      </c>
      <c r="F3258" s="99">
        <v>42732</v>
      </c>
      <c r="G3258" s="100">
        <f t="shared" ca="1" si="10206"/>
        <v>0</v>
      </c>
      <c r="H3258" s="96" t="s">
        <v>54</v>
      </c>
      <c r="I3258" s="96" t="s">
        <v>55</v>
      </c>
      <c r="J3258" s="96" t="s">
        <v>4250</v>
      </c>
      <c r="K3258" s="101" t="str">
        <f t="shared" ca="1" si="10207"/>
        <v>Completed</v>
      </c>
      <c r="L3258" s="97" t="s">
        <v>2917</v>
      </c>
      <c r="M3258" s="97" t="s">
        <v>58</v>
      </c>
      <c r="N3258" s="97" t="s">
        <v>108</v>
      </c>
      <c r="O3258" s="97" t="s">
        <v>109</v>
      </c>
      <c r="P3258" s="97" t="s">
        <v>100</v>
      </c>
      <c r="Q3258" s="97" t="s">
        <v>101</v>
      </c>
      <c r="R3258" s="102">
        <v>0.01</v>
      </c>
      <c r="S3258" s="102"/>
      <c r="T3258" s="103"/>
      <c r="U3258" s="103"/>
      <c r="V3258" s="101">
        <f t="shared" si="10208"/>
        <v>0</v>
      </c>
      <c r="W3258" s="101">
        <f t="shared" si="10209"/>
        <v>0</v>
      </c>
      <c r="X3258" s="103"/>
      <c r="Y3258" s="104" t="e">
        <f t="shared" si="10210"/>
        <v>#DIV/0!</v>
      </c>
      <c r="Z3258" s="105" t="e">
        <f t="shared" si="10211"/>
        <v>#DIV/0!</v>
      </c>
      <c r="AA3258" s="106">
        <f t="shared" si="10212"/>
        <v>0</v>
      </c>
      <c r="AB3258" s="107">
        <v>113.17439556787991</v>
      </c>
      <c r="AC3258" s="106">
        <f t="shared" si="10213"/>
        <v>113.17439556787991</v>
      </c>
      <c r="AD3258" s="108">
        <f t="shared" si="10214"/>
        <v>0</v>
      </c>
      <c r="AE3258" s="298"/>
      <c r="AF3258" s="109">
        <f t="shared" si="10215"/>
        <v>0</v>
      </c>
      <c r="AG3258" s="109">
        <v>0</v>
      </c>
      <c r="AH3258" s="109">
        <f t="shared" si="10216"/>
        <v>-113.17439556787991</v>
      </c>
      <c r="AI3258" s="110" t="e">
        <f t="shared" si="10217"/>
        <v>#DIV/0!</v>
      </c>
      <c r="AK3258"/>
    </row>
    <row r="3259" spans="1:37" hidden="1" x14ac:dyDescent="0.25">
      <c r="A3259" s="96" t="s">
        <v>4519</v>
      </c>
      <c r="B3259" s="97">
        <v>2016</v>
      </c>
      <c r="C3259" s="97">
        <v>12</v>
      </c>
      <c r="D3259" s="98" t="s">
        <v>2960</v>
      </c>
      <c r="E3259" s="99">
        <v>42720</v>
      </c>
      <c r="F3259" s="99">
        <v>42732</v>
      </c>
      <c r="G3259" s="100">
        <f t="shared" ca="1" si="10206"/>
        <v>0</v>
      </c>
      <c r="H3259" s="96" t="s">
        <v>54</v>
      </c>
      <c r="I3259" s="96" t="s">
        <v>55</v>
      </c>
      <c r="J3259" s="96" t="s">
        <v>4250</v>
      </c>
      <c r="K3259" s="101" t="str">
        <f t="shared" ca="1" si="10207"/>
        <v>Completed</v>
      </c>
      <c r="L3259" s="97" t="s">
        <v>2943</v>
      </c>
      <c r="M3259" s="97" t="s">
        <v>58</v>
      </c>
      <c r="N3259" s="97" t="s">
        <v>108</v>
      </c>
      <c r="O3259" s="97" t="s">
        <v>109</v>
      </c>
      <c r="P3259" s="97" t="s">
        <v>100</v>
      </c>
      <c r="Q3259" s="97" t="s">
        <v>101</v>
      </c>
      <c r="R3259" s="102">
        <v>0.01</v>
      </c>
      <c r="S3259" s="102"/>
      <c r="T3259" s="103"/>
      <c r="U3259" s="103"/>
      <c r="V3259" s="101">
        <f t="shared" si="10208"/>
        <v>0</v>
      </c>
      <c r="W3259" s="101">
        <f t="shared" si="10209"/>
        <v>0</v>
      </c>
      <c r="X3259" s="103"/>
      <c r="Y3259" s="104" t="e">
        <f t="shared" si="10210"/>
        <v>#DIV/0!</v>
      </c>
      <c r="Z3259" s="105" t="e">
        <f t="shared" si="10211"/>
        <v>#DIV/0!</v>
      </c>
      <c r="AA3259" s="106">
        <f t="shared" si="10212"/>
        <v>0</v>
      </c>
      <c r="AB3259" s="107">
        <v>228.45603229923324</v>
      </c>
      <c r="AC3259" s="106">
        <f t="shared" si="10213"/>
        <v>228.45603229923324</v>
      </c>
      <c r="AD3259" s="108">
        <f t="shared" si="10214"/>
        <v>0</v>
      </c>
      <c r="AE3259" s="298">
        <v>0</v>
      </c>
      <c r="AF3259" s="109">
        <f t="shared" si="10215"/>
        <v>0</v>
      </c>
      <c r="AG3259" s="109">
        <v>0</v>
      </c>
      <c r="AH3259" s="109">
        <f t="shared" si="10216"/>
        <v>-228.45603229923324</v>
      </c>
      <c r="AI3259" s="110" t="e">
        <f t="shared" si="10217"/>
        <v>#DIV/0!</v>
      </c>
      <c r="AK3259"/>
    </row>
    <row r="3260" spans="1:37" ht="15" hidden="1" customHeight="1" x14ac:dyDescent="0.25">
      <c r="A3260" s="46" t="s">
        <v>4500</v>
      </c>
      <c r="B3260" s="47">
        <v>2016</v>
      </c>
      <c r="C3260" s="47">
        <v>12</v>
      </c>
      <c r="D3260" s="48" t="s">
        <v>53</v>
      </c>
      <c r="E3260" s="49">
        <v>42380</v>
      </c>
      <c r="F3260" s="49">
        <v>42400</v>
      </c>
      <c r="G3260" s="50">
        <f ca="1">IF($N$1&gt;F3260,0,(F3260-$N$1))</f>
        <v>0</v>
      </c>
      <c r="H3260" s="46" t="s">
        <v>54</v>
      </c>
      <c r="I3260" s="46" t="s">
        <v>129</v>
      </c>
      <c r="J3260" s="46" t="s">
        <v>226</v>
      </c>
      <c r="K3260" s="51" t="str">
        <f ca="1">IF(F3260=0,$L$3,(IF(G3260=0,$L$1,$L$2)))</f>
        <v>Completed</v>
      </c>
      <c r="L3260" s="47" t="s">
        <v>4480</v>
      </c>
      <c r="M3260" s="47" t="s">
        <v>58</v>
      </c>
      <c r="N3260" s="47" t="s">
        <v>108</v>
      </c>
      <c r="O3260" s="47" t="s">
        <v>109</v>
      </c>
      <c r="P3260" s="47" t="s">
        <v>100</v>
      </c>
      <c r="Q3260" s="47" t="s">
        <v>101</v>
      </c>
      <c r="R3260" s="52">
        <v>1.2E-2</v>
      </c>
      <c r="S3260" s="52">
        <v>3.3000000000000002E-2</v>
      </c>
      <c r="T3260" s="53">
        <v>50000</v>
      </c>
      <c r="U3260" s="53">
        <v>50664</v>
      </c>
      <c r="V3260" s="51">
        <f>IF(U3260&gt;T3260,0,T3260-U3260)</f>
        <v>0</v>
      </c>
      <c r="W3260" s="51">
        <f>IF(U3260&gt;T3260,T3260,U3260)</f>
        <v>50000</v>
      </c>
      <c r="X3260" s="53">
        <v>3819</v>
      </c>
      <c r="Y3260" s="54">
        <f>X3260/U3260</f>
        <v>7.5378967314069165E-2</v>
      </c>
      <c r="Z3260" s="55">
        <f>AE3260/X3260</f>
        <v>0.31439120188531028</v>
      </c>
      <c r="AA3260" s="56">
        <f>IF(O3260="cpv",(T3260*R3260),(T3260/1000*R3260))</f>
        <v>600</v>
      </c>
      <c r="AB3260" s="57"/>
      <c r="AC3260" s="56">
        <f>AB3260-AA3260</f>
        <v>-600</v>
      </c>
      <c r="AD3260" s="58">
        <f>IF(O3260="cpv",(T3260*S3260),(T3260/1000*S3260))</f>
        <v>1650</v>
      </c>
      <c r="AE3260" s="59">
        <v>1200.6599999999999</v>
      </c>
      <c r="AF3260" s="60">
        <f>AE3260-AD3260</f>
        <v>-449.34000000000015</v>
      </c>
      <c r="AG3260" s="60">
        <v>0</v>
      </c>
      <c r="AH3260" s="60">
        <f>AE3260-AB3260-AG3260</f>
        <v>1200.6599999999999</v>
      </c>
      <c r="AI3260" s="61">
        <f>AH3260/AE3260</f>
        <v>1</v>
      </c>
      <c r="AK3260"/>
    </row>
    <row r="3261" spans="1:37" hidden="1" x14ac:dyDescent="0.25">
      <c r="A3261" s="619" t="s">
        <v>3665</v>
      </c>
      <c r="B3261" s="615">
        <v>2016</v>
      </c>
      <c r="C3261" s="615">
        <v>12</v>
      </c>
      <c r="D3261" s="616" t="s">
        <v>2960</v>
      </c>
      <c r="E3261" s="617">
        <v>42734</v>
      </c>
      <c r="F3261" s="617">
        <v>42735</v>
      </c>
      <c r="G3261" s="618">
        <f ca="1">IF($N$1&gt;F3261,0,(F3261-$N$1))</f>
        <v>0</v>
      </c>
      <c r="H3261" s="619" t="s">
        <v>54</v>
      </c>
      <c r="I3261" s="619" t="s">
        <v>1292</v>
      </c>
      <c r="J3261" s="619" t="s">
        <v>3666</v>
      </c>
      <c r="K3261" s="620" t="str">
        <f ca="1">IF(F3261=0,$L$3,(IF(G3261=0,$L$1,$L$2)))</f>
        <v>Completed</v>
      </c>
      <c r="L3261" s="615" t="s">
        <v>4480</v>
      </c>
      <c r="M3261" s="615" t="s">
        <v>58</v>
      </c>
      <c r="N3261" s="615" t="s">
        <v>587</v>
      </c>
      <c r="O3261" s="615" t="s">
        <v>109</v>
      </c>
      <c r="P3261" s="615" t="s">
        <v>100</v>
      </c>
      <c r="Q3261" s="615" t="s">
        <v>101</v>
      </c>
      <c r="R3261" s="621">
        <v>0.05</v>
      </c>
      <c r="S3261" s="621">
        <v>0.06</v>
      </c>
      <c r="T3261" s="622"/>
      <c r="U3261" s="622"/>
      <c r="V3261" s="620">
        <f>IF(U3261&gt;T3261,0,T3261-U3261)</f>
        <v>0</v>
      </c>
      <c r="W3261" s="620">
        <f>IF(U3261&gt;T3261,T3261,U3261)</f>
        <v>0</v>
      </c>
      <c r="X3261" s="622"/>
      <c r="Y3261" s="623" t="e">
        <f>X3261/U3261</f>
        <v>#DIV/0!</v>
      </c>
      <c r="Z3261" s="624" t="e">
        <f>AE3261/X3261</f>
        <v>#DIV/0!</v>
      </c>
      <c r="AA3261" s="625">
        <f>IF(O3261="cpv",(T3261*R3261),(T3261/1000*R3261))</f>
        <v>0</v>
      </c>
      <c r="AB3261" s="626">
        <f t="shared" ref="AB3261" si="10218">IF(O3261="cpv",(IF(V3261&gt;0,U3261*R3261,AA3261)),(IF(V3261&gt;0,U3261/1000*R3261,AA3261)))</f>
        <v>0</v>
      </c>
      <c r="AC3261" s="625">
        <f>AB3261-AA3261</f>
        <v>0</v>
      </c>
      <c r="AD3261" s="625">
        <f>IF(O3261="cpv",(T3261*S3261),(T3261/1000*S3261))</f>
        <v>0</v>
      </c>
      <c r="AE3261" s="625">
        <v>634.24</v>
      </c>
      <c r="AF3261" s="624">
        <f>AE3261-AD3261</f>
        <v>634.24</v>
      </c>
      <c r="AG3261" s="624">
        <v>0</v>
      </c>
      <c r="AH3261" s="624">
        <f>AE3261-AB3261-AG3261</f>
        <v>634.24</v>
      </c>
      <c r="AI3261" s="657">
        <f>AH3261/AE3261</f>
        <v>1</v>
      </c>
      <c r="AK3261"/>
    </row>
    <row r="3262" spans="1:37" hidden="1" x14ac:dyDescent="0.25">
      <c r="A3262" s="96"/>
      <c r="B3262" s="97">
        <v>2016</v>
      </c>
      <c r="C3262" s="97">
        <v>12</v>
      </c>
      <c r="D3262" s="98" t="s">
        <v>2960</v>
      </c>
      <c r="E3262" s="99">
        <v>42705</v>
      </c>
      <c r="F3262" s="99">
        <v>42735</v>
      </c>
      <c r="G3262" s="100">
        <f t="shared" ref="G3262:G3289" ca="1" si="10219">IF($N$1&gt;F3262,0,(F3262-$N$1))</f>
        <v>0</v>
      </c>
      <c r="H3262" s="96"/>
      <c r="I3262" s="96"/>
      <c r="J3262" s="96"/>
      <c r="K3262" s="101" t="str">
        <f t="shared" ref="K3262:K3289" ca="1" si="10220">IF(F3262=0,$L$3,(IF(G3262=0,$L$1,$L$2)))</f>
        <v>Completed</v>
      </c>
      <c r="L3262" s="97"/>
      <c r="M3262" s="97"/>
      <c r="N3262" s="97"/>
      <c r="O3262" s="97"/>
      <c r="P3262" s="97"/>
      <c r="Q3262" s="97"/>
      <c r="R3262" s="102"/>
      <c r="S3262" s="102"/>
      <c r="T3262" s="103"/>
      <c r="U3262" s="103"/>
      <c r="V3262" s="101">
        <f t="shared" ref="V3262:V3289" si="10221">IF(U3262&gt;T3262,0,T3262-U3262)</f>
        <v>0</v>
      </c>
      <c r="W3262" s="101">
        <f t="shared" ref="W3262:W3289" si="10222">IF(U3262&gt;T3262,T3262,U3262)</f>
        <v>0</v>
      </c>
      <c r="X3262" s="103"/>
      <c r="Y3262" s="104" t="e">
        <f t="shared" ref="Y3262:Y3289" si="10223">X3262/U3262</f>
        <v>#DIV/0!</v>
      </c>
      <c r="Z3262" s="105" t="e">
        <f t="shared" ref="Z3262:Z3289" si="10224">AE3262/X3262</f>
        <v>#DIV/0!</v>
      </c>
      <c r="AA3262" s="106">
        <f t="shared" ref="AA3262:AA3289" si="10225">IF(O3262="cpv",(T3262*R3262),(T3262/1000*R3262))</f>
        <v>0</v>
      </c>
      <c r="AB3262" s="107">
        <f t="shared" ref="AB3262:AB3289" si="10226">IF(O3262="cpv",(IF(V3262&gt;0,U3262*R3262,AA3262)),(IF(V3262&gt;0,U3262/1000*R3262,AA3262)))</f>
        <v>0</v>
      </c>
      <c r="AC3262" s="106">
        <f t="shared" ref="AC3262:AC3289" si="10227">AB3262-AA3262</f>
        <v>0</v>
      </c>
      <c r="AD3262" s="108">
        <f t="shared" ref="AD3262:AD3289" si="10228">IF(O3262="cpv",(T3262*S3262),(T3262/1000*S3262))</f>
        <v>0</v>
      </c>
      <c r="AE3262" s="298">
        <f t="shared" ref="AE3262:AE3289" si="10229">IF((SUMIF($J$7:$J$1048576,J3262,$U$7:$U$1048576))&gt;(SUMIF($J$7:$J$1048576,J3262,$T$7:$T$1048576)),AD3262,(IF(O3262="cpv",(U3262*S3262),(U3262*S3262/1000))))</f>
        <v>0</v>
      </c>
      <c r="AF3262" s="109">
        <f t="shared" ref="AF3262:AF3289" si="10230">AE3262-AD3262</f>
        <v>0</v>
      </c>
      <c r="AG3262" s="109">
        <v>0</v>
      </c>
      <c r="AH3262" s="109">
        <f t="shared" ref="AH3262:AH3289" si="10231">AE3262-AB3262-AG3262</f>
        <v>0</v>
      </c>
      <c r="AI3262" s="110" t="e">
        <f t="shared" ref="AI3262:AI3289" si="10232">AH3262/AE3262</f>
        <v>#DIV/0!</v>
      </c>
      <c r="AK3262"/>
    </row>
    <row r="3263" spans="1:37" hidden="1" x14ac:dyDescent="0.25">
      <c r="A3263" s="96"/>
      <c r="B3263" s="97">
        <v>2016</v>
      </c>
      <c r="C3263" s="97">
        <v>12</v>
      </c>
      <c r="D3263" s="98" t="s">
        <v>2960</v>
      </c>
      <c r="E3263" s="99">
        <v>42705</v>
      </c>
      <c r="F3263" s="99">
        <v>42735</v>
      </c>
      <c r="G3263" s="100">
        <f t="shared" ca="1" si="10219"/>
        <v>0</v>
      </c>
      <c r="H3263" s="96"/>
      <c r="I3263" s="96"/>
      <c r="J3263" s="96"/>
      <c r="K3263" s="101" t="str">
        <f t="shared" ca="1" si="10220"/>
        <v>Completed</v>
      </c>
      <c r="L3263" s="97"/>
      <c r="M3263" s="97"/>
      <c r="N3263" s="97"/>
      <c r="O3263" s="97"/>
      <c r="P3263" s="97"/>
      <c r="Q3263" s="97"/>
      <c r="R3263" s="102"/>
      <c r="S3263" s="102"/>
      <c r="T3263" s="103"/>
      <c r="U3263" s="103"/>
      <c r="V3263" s="101">
        <f t="shared" si="10221"/>
        <v>0</v>
      </c>
      <c r="W3263" s="101">
        <f t="shared" si="10222"/>
        <v>0</v>
      </c>
      <c r="X3263" s="103"/>
      <c r="Y3263" s="104" t="e">
        <f t="shared" si="10223"/>
        <v>#DIV/0!</v>
      </c>
      <c r="Z3263" s="105" t="e">
        <f t="shared" si="10224"/>
        <v>#DIV/0!</v>
      </c>
      <c r="AA3263" s="106">
        <f t="shared" si="10225"/>
        <v>0</v>
      </c>
      <c r="AB3263" s="107">
        <f t="shared" si="10226"/>
        <v>0</v>
      </c>
      <c r="AC3263" s="106">
        <f t="shared" si="10227"/>
        <v>0</v>
      </c>
      <c r="AD3263" s="108">
        <f t="shared" si="10228"/>
        <v>0</v>
      </c>
      <c r="AE3263" s="298">
        <f t="shared" si="10229"/>
        <v>0</v>
      </c>
      <c r="AF3263" s="109">
        <f t="shared" si="10230"/>
        <v>0</v>
      </c>
      <c r="AG3263" s="109">
        <v>0</v>
      </c>
      <c r="AH3263" s="109">
        <f t="shared" si="10231"/>
        <v>0</v>
      </c>
      <c r="AI3263" s="110" t="e">
        <f t="shared" si="10232"/>
        <v>#DIV/0!</v>
      </c>
      <c r="AK3263"/>
    </row>
    <row r="3264" spans="1:37" hidden="1" x14ac:dyDescent="0.25">
      <c r="A3264" s="96"/>
      <c r="B3264" s="97">
        <v>2016</v>
      </c>
      <c r="C3264" s="97">
        <v>12</v>
      </c>
      <c r="D3264" s="98" t="s">
        <v>2960</v>
      </c>
      <c r="E3264" s="99">
        <v>42705</v>
      </c>
      <c r="F3264" s="99">
        <v>42735</v>
      </c>
      <c r="G3264" s="100">
        <f t="shared" ca="1" si="10219"/>
        <v>0</v>
      </c>
      <c r="H3264" s="96"/>
      <c r="I3264" s="96"/>
      <c r="J3264" s="96"/>
      <c r="K3264" s="101" t="str">
        <f t="shared" ca="1" si="10220"/>
        <v>Completed</v>
      </c>
      <c r="L3264" s="97"/>
      <c r="M3264" s="97"/>
      <c r="N3264" s="97"/>
      <c r="O3264" s="97"/>
      <c r="P3264" s="97"/>
      <c r="Q3264" s="97"/>
      <c r="R3264" s="102"/>
      <c r="S3264" s="102"/>
      <c r="T3264" s="103"/>
      <c r="U3264" s="103"/>
      <c r="V3264" s="101">
        <f t="shared" si="10221"/>
        <v>0</v>
      </c>
      <c r="W3264" s="101">
        <f t="shared" si="10222"/>
        <v>0</v>
      </c>
      <c r="X3264" s="103"/>
      <c r="Y3264" s="104" t="e">
        <f t="shared" si="10223"/>
        <v>#DIV/0!</v>
      </c>
      <c r="Z3264" s="105" t="e">
        <f t="shared" si="10224"/>
        <v>#DIV/0!</v>
      </c>
      <c r="AA3264" s="106">
        <f t="shared" si="10225"/>
        <v>0</v>
      </c>
      <c r="AB3264" s="107">
        <f t="shared" si="10226"/>
        <v>0</v>
      </c>
      <c r="AC3264" s="106">
        <f t="shared" si="10227"/>
        <v>0</v>
      </c>
      <c r="AD3264" s="108">
        <f t="shared" si="10228"/>
        <v>0</v>
      </c>
      <c r="AE3264" s="298">
        <f t="shared" si="10229"/>
        <v>0</v>
      </c>
      <c r="AF3264" s="109">
        <f t="shared" si="10230"/>
        <v>0</v>
      </c>
      <c r="AG3264" s="109">
        <v>0</v>
      </c>
      <c r="AH3264" s="109">
        <f t="shared" si="10231"/>
        <v>0</v>
      </c>
      <c r="AI3264" s="110" t="e">
        <f t="shared" si="10232"/>
        <v>#DIV/0!</v>
      </c>
      <c r="AK3264"/>
    </row>
    <row r="3265" spans="1:37" hidden="1" x14ac:dyDescent="0.25">
      <c r="A3265" s="96"/>
      <c r="B3265" s="97">
        <v>2016</v>
      </c>
      <c r="C3265" s="97">
        <v>12</v>
      </c>
      <c r="D3265" s="98" t="s">
        <v>2960</v>
      </c>
      <c r="E3265" s="99">
        <v>42705</v>
      </c>
      <c r="F3265" s="99">
        <v>42735</v>
      </c>
      <c r="G3265" s="100">
        <f t="shared" ca="1" si="10219"/>
        <v>0</v>
      </c>
      <c r="H3265" s="96"/>
      <c r="I3265" s="96"/>
      <c r="J3265" s="96"/>
      <c r="K3265" s="101" t="str">
        <f t="shared" ca="1" si="10220"/>
        <v>Completed</v>
      </c>
      <c r="L3265" s="97"/>
      <c r="M3265" s="97"/>
      <c r="N3265" s="97"/>
      <c r="O3265" s="97"/>
      <c r="P3265" s="97"/>
      <c r="Q3265" s="97"/>
      <c r="R3265" s="102"/>
      <c r="S3265" s="102"/>
      <c r="T3265" s="103"/>
      <c r="U3265" s="103"/>
      <c r="V3265" s="101">
        <f t="shared" si="10221"/>
        <v>0</v>
      </c>
      <c r="W3265" s="101">
        <f t="shared" si="10222"/>
        <v>0</v>
      </c>
      <c r="X3265" s="103"/>
      <c r="Y3265" s="104" t="e">
        <f t="shared" si="10223"/>
        <v>#DIV/0!</v>
      </c>
      <c r="Z3265" s="105" t="e">
        <f t="shared" si="10224"/>
        <v>#DIV/0!</v>
      </c>
      <c r="AA3265" s="106">
        <f t="shared" si="10225"/>
        <v>0</v>
      </c>
      <c r="AB3265" s="107">
        <f t="shared" si="10226"/>
        <v>0</v>
      </c>
      <c r="AC3265" s="106">
        <f t="shared" si="10227"/>
        <v>0</v>
      </c>
      <c r="AD3265" s="108">
        <f t="shared" si="10228"/>
        <v>0</v>
      </c>
      <c r="AE3265" s="298">
        <f t="shared" si="10229"/>
        <v>0</v>
      </c>
      <c r="AF3265" s="109">
        <f t="shared" si="10230"/>
        <v>0</v>
      </c>
      <c r="AG3265" s="109">
        <v>0</v>
      </c>
      <c r="AH3265" s="109">
        <f t="shared" si="10231"/>
        <v>0</v>
      </c>
      <c r="AI3265" s="110" t="e">
        <f t="shared" si="10232"/>
        <v>#DIV/0!</v>
      </c>
      <c r="AK3265"/>
    </row>
    <row r="3266" spans="1:37" hidden="1" x14ac:dyDescent="0.25">
      <c r="A3266" s="96"/>
      <c r="B3266" s="97">
        <v>2016</v>
      </c>
      <c r="C3266" s="97">
        <v>12</v>
      </c>
      <c r="D3266" s="98" t="s">
        <v>2960</v>
      </c>
      <c r="E3266" s="99">
        <v>42705</v>
      </c>
      <c r="F3266" s="99">
        <v>42735</v>
      </c>
      <c r="G3266" s="100">
        <f t="shared" ca="1" si="10219"/>
        <v>0</v>
      </c>
      <c r="H3266" s="96"/>
      <c r="I3266" s="96"/>
      <c r="J3266" s="96"/>
      <c r="K3266" s="101" t="str">
        <f t="shared" ca="1" si="10220"/>
        <v>Completed</v>
      </c>
      <c r="L3266" s="97"/>
      <c r="M3266" s="97"/>
      <c r="N3266" s="97"/>
      <c r="O3266" s="97"/>
      <c r="P3266" s="97"/>
      <c r="Q3266" s="97"/>
      <c r="R3266" s="102"/>
      <c r="S3266" s="102"/>
      <c r="T3266" s="103"/>
      <c r="U3266" s="103"/>
      <c r="V3266" s="101">
        <f t="shared" si="10221"/>
        <v>0</v>
      </c>
      <c r="W3266" s="101">
        <f t="shared" si="10222"/>
        <v>0</v>
      </c>
      <c r="X3266" s="103"/>
      <c r="Y3266" s="104" t="e">
        <f t="shared" si="10223"/>
        <v>#DIV/0!</v>
      </c>
      <c r="Z3266" s="105" t="e">
        <f t="shared" si="10224"/>
        <v>#DIV/0!</v>
      </c>
      <c r="AA3266" s="106">
        <f t="shared" si="10225"/>
        <v>0</v>
      </c>
      <c r="AB3266" s="107">
        <f t="shared" si="10226"/>
        <v>0</v>
      </c>
      <c r="AC3266" s="106">
        <f t="shared" si="10227"/>
        <v>0</v>
      </c>
      <c r="AD3266" s="108">
        <f t="shared" si="10228"/>
        <v>0</v>
      </c>
      <c r="AE3266" s="298">
        <f t="shared" si="10229"/>
        <v>0</v>
      </c>
      <c r="AF3266" s="109">
        <f t="shared" si="10230"/>
        <v>0</v>
      </c>
      <c r="AG3266" s="109">
        <v>0</v>
      </c>
      <c r="AH3266" s="109">
        <f t="shared" si="10231"/>
        <v>0</v>
      </c>
      <c r="AI3266" s="110" t="e">
        <f t="shared" si="10232"/>
        <v>#DIV/0!</v>
      </c>
      <c r="AK3266"/>
    </row>
    <row r="3267" spans="1:37" hidden="1" x14ac:dyDescent="0.25">
      <c r="A3267" s="96"/>
      <c r="B3267" s="97">
        <v>2016</v>
      </c>
      <c r="C3267" s="97">
        <v>12</v>
      </c>
      <c r="D3267" s="98" t="s">
        <v>2960</v>
      </c>
      <c r="E3267" s="99">
        <v>42705</v>
      </c>
      <c r="F3267" s="99">
        <v>42735</v>
      </c>
      <c r="G3267" s="100">
        <f t="shared" ca="1" si="10219"/>
        <v>0</v>
      </c>
      <c r="H3267" s="96"/>
      <c r="I3267" s="96"/>
      <c r="J3267" s="96"/>
      <c r="K3267" s="101" t="str">
        <f t="shared" ca="1" si="10220"/>
        <v>Completed</v>
      </c>
      <c r="L3267" s="97"/>
      <c r="M3267" s="97"/>
      <c r="N3267" s="97"/>
      <c r="O3267" s="97"/>
      <c r="P3267" s="97"/>
      <c r="Q3267" s="97"/>
      <c r="R3267" s="102"/>
      <c r="S3267" s="102"/>
      <c r="T3267" s="103"/>
      <c r="U3267" s="103"/>
      <c r="V3267" s="101">
        <f t="shared" si="10221"/>
        <v>0</v>
      </c>
      <c r="W3267" s="101">
        <f t="shared" si="10222"/>
        <v>0</v>
      </c>
      <c r="X3267" s="103"/>
      <c r="Y3267" s="104" t="e">
        <f t="shared" si="10223"/>
        <v>#DIV/0!</v>
      </c>
      <c r="Z3267" s="105" t="e">
        <f t="shared" si="10224"/>
        <v>#DIV/0!</v>
      </c>
      <c r="AA3267" s="106">
        <f t="shared" si="10225"/>
        <v>0</v>
      </c>
      <c r="AB3267" s="107">
        <f t="shared" si="10226"/>
        <v>0</v>
      </c>
      <c r="AC3267" s="106">
        <f t="shared" si="10227"/>
        <v>0</v>
      </c>
      <c r="AD3267" s="108">
        <f t="shared" si="10228"/>
        <v>0</v>
      </c>
      <c r="AE3267" s="298">
        <f t="shared" si="10229"/>
        <v>0</v>
      </c>
      <c r="AF3267" s="109">
        <f t="shared" si="10230"/>
        <v>0</v>
      </c>
      <c r="AG3267" s="109">
        <v>0</v>
      </c>
      <c r="AH3267" s="109">
        <f t="shared" si="10231"/>
        <v>0</v>
      </c>
      <c r="AI3267" s="110" t="e">
        <f t="shared" si="10232"/>
        <v>#DIV/0!</v>
      </c>
      <c r="AK3267"/>
    </row>
    <row r="3268" spans="1:37" hidden="1" x14ac:dyDescent="0.25">
      <c r="A3268" s="96"/>
      <c r="B3268" s="97">
        <v>2016</v>
      </c>
      <c r="C3268" s="97">
        <v>12</v>
      </c>
      <c r="D3268" s="98" t="s">
        <v>2960</v>
      </c>
      <c r="E3268" s="99">
        <v>42705</v>
      </c>
      <c r="F3268" s="99">
        <v>42735</v>
      </c>
      <c r="G3268" s="100">
        <f t="shared" ca="1" si="10219"/>
        <v>0</v>
      </c>
      <c r="H3268" s="96"/>
      <c r="I3268" s="96"/>
      <c r="J3268" s="96"/>
      <c r="K3268" s="101" t="str">
        <f t="shared" ca="1" si="10220"/>
        <v>Completed</v>
      </c>
      <c r="L3268" s="97"/>
      <c r="M3268" s="97"/>
      <c r="N3268" s="97"/>
      <c r="O3268" s="97"/>
      <c r="P3268" s="97"/>
      <c r="Q3268" s="97"/>
      <c r="R3268" s="102"/>
      <c r="S3268" s="102"/>
      <c r="T3268" s="103"/>
      <c r="U3268" s="103"/>
      <c r="V3268" s="101">
        <f t="shared" si="10221"/>
        <v>0</v>
      </c>
      <c r="W3268" s="101">
        <f t="shared" si="10222"/>
        <v>0</v>
      </c>
      <c r="X3268" s="103"/>
      <c r="Y3268" s="104" t="e">
        <f t="shared" si="10223"/>
        <v>#DIV/0!</v>
      </c>
      <c r="Z3268" s="105" t="e">
        <f t="shared" si="10224"/>
        <v>#DIV/0!</v>
      </c>
      <c r="AA3268" s="106">
        <f t="shared" si="10225"/>
        <v>0</v>
      </c>
      <c r="AB3268" s="107">
        <f t="shared" si="10226"/>
        <v>0</v>
      </c>
      <c r="AC3268" s="106">
        <f t="shared" si="10227"/>
        <v>0</v>
      </c>
      <c r="AD3268" s="108">
        <f t="shared" si="10228"/>
        <v>0</v>
      </c>
      <c r="AE3268" s="298">
        <f t="shared" si="10229"/>
        <v>0</v>
      </c>
      <c r="AF3268" s="109">
        <f t="shared" si="10230"/>
        <v>0</v>
      </c>
      <c r="AG3268" s="109">
        <v>0</v>
      </c>
      <c r="AH3268" s="109">
        <f t="shared" si="10231"/>
        <v>0</v>
      </c>
      <c r="AI3268" s="110" t="e">
        <f t="shared" si="10232"/>
        <v>#DIV/0!</v>
      </c>
      <c r="AK3268"/>
    </row>
    <row r="3269" spans="1:37" hidden="1" x14ac:dyDescent="0.25">
      <c r="A3269" s="96"/>
      <c r="B3269" s="97">
        <v>2016</v>
      </c>
      <c r="C3269" s="97">
        <v>12</v>
      </c>
      <c r="D3269" s="98" t="s">
        <v>2960</v>
      </c>
      <c r="E3269" s="99">
        <v>42705</v>
      </c>
      <c r="F3269" s="99">
        <v>42735</v>
      </c>
      <c r="G3269" s="100">
        <f t="shared" ca="1" si="10219"/>
        <v>0</v>
      </c>
      <c r="H3269" s="96"/>
      <c r="I3269" s="96"/>
      <c r="J3269" s="96"/>
      <c r="K3269" s="101" t="str">
        <f t="shared" ca="1" si="10220"/>
        <v>Completed</v>
      </c>
      <c r="L3269" s="97"/>
      <c r="M3269" s="97"/>
      <c r="N3269" s="97"/>
      <c r="O3269" s="97"/>
      <c r="P3269" s="97"/>
      <c r="Q3269" s="97"/>
      <c r="R3269" s="102"/>
      <c r="S3269" s="102"/>
      <c r="T3269" s="103"/>
      <c r="U3269" s="103"/>
      <c r="V3269" s="101">
        <f t="shared" si="10221"/>
        <v>0</v>
      </c>
      <c r="W3269" s="101">
        <f t="shared" si="10222"/>
        <v>0</v>
      </c>
      <c r="X3269" s="103"/>
      <c r="Y3269" s="104" t="e">
        <f t="shared" si="10223"/>
        <v>#DIV/0!</v>
      </c>
      <c r="Z3269" s="105" t="e">
        <f t="shared" si="10224"/>
        <v>#DIV/0!</v>
      </c>
      <c r="AA3269" s="106">
        <f t="shared" si="10225"/>
        <v>0</v>
      </c>
      <c r="AB3269" s="107">
        <f t="shared" si="10226"/>
        <v>0</v>
      </c>
      <c r="AC3269" s="106">
        <f t="shared" si="10227"/>
        <v>0</v>
      </c>
      <c r="AD3269" s="108">
        <f t="shared" si="10228"/>
        <v>0</v>
      </c>
      <c r="AE3269" s="298">
        <f t="shared" si="10229"/>
        <v>0</v>
      </c>
      <c r="AF3269" s="109">
        <f t="shared" si="10230"/>
        <v>0</v>
      </c>
      <c r="AG3269" s="109">
        <v>0</v>
      </c>
      <c r="AH3269" s="109">
        <f t="shared" si="10231"/>
        <v>0</v>
      </c>
      <c r="AI3269" s="110" t="e">
        <f t="shared" si="10232"/>
        <v>#DIV/0!</v>
      </c>
      <c r="AK3269"/>
    </row>
    <row r="3270" spans="1:37" hidden="1" x14ac:dyDescent="0.25">
      <c r="A3270" s="96"/>
      <c r="B3270" s="97">
        <v>2016</v>
      </c>
      <c r="C3270" s="97">
        <v>12</v>
      </c>
      <c r="D3270" s="98" t="s">
        <v>2960</v>
      </c>
      <c r="E3270" s="99">
        <v>42705</v>
      </c>
      <c r="F3270" s="99">
        <v>42735</v>
      </c>
      <c r="G3270" s="100">
        <f t="shared" ca="1" si="10219"/>
        <v>0</v>
      </c>
      <c r="H3270" s="96"/>
      <c r="I3270" s="96"/>
      <c r="J3270" s="96"/>
      <c r="K3270" s="101" t="str">
        <f t="shared" ca="1" si="10220"/>
        <v>Completed</v>
      </c>
      <c r="L3270" s="97"/>
      <c r="M3270" s="97"/>
      <c r="N3270" s="97"/>
      <c r="O3270" s="97"/>
      <c r="P3270" s="97"/>
      <c r="Q3270" s="97"/>
      <c r="R3270" s="102"/>
      <c r="S3270" s="102"/>
      <c r="T3270" s="103"/>
      <c r="U3270" s="103"/>
      <c r="V3270" s="101">
        <f t="shared" si="10221"/>
        <v>0</v>
      </c>
      <c r="W3270" s="101">
        <f t="shared" si="10222"/>
        <v>0</v>
      </c>
      <c r="X3270" s="103"/>
      <c r="Y3270" s="104" t="e">
        <f t="shared" si="10223"/>
        <v>#DIV/0!</v>
      </c>
      <c r="Z3270" s="105" t="e">
        <f t="shared" si="10224"/>
        <v>#DIV/0!</v>
      </c>
      <c r="AA3270" s="106">
        <f t="shared" si="10225"/>
        <v>0</v>
      </c>
      <c r="AB3270" s="107">
        <f t="shared" si="10226"/>
        <v>0</v>
      </c>
      <c r="AC3270" s="106">
        <f t="shared" si="10227"/>
        <v>0</v>
      </c>
      <c r="AD3270" s="108">
        <f t="shared" si="10228"/>
        <v>0</v>
      </c>
      <c r="AE3270" s="298">
        <f t="shared" si="10229"/>
        <v>0</v>
      </c>
      <c r="AF3270" s="109">
        <f t="shared" si="10230"/>
        <v>0</v>
      </c>
      <c r="AG3270" s="109">
        <v>0</v>
      </c>
      <c r="AH3270" s="109">
        <f t="shared" si="10231"/>
        <v>0</v>
      </c>
      <c r="AI3270" s="110" t="e">
        <f t="shared" si="10232"/>
        <v>#DIV/0!</v>
      </c>
      <c r="AK3270"/>
    </row>
    <row r="3271" spans="1:37" hidden="1" x14ac:dyDescent="0.25">
      <c r="A3271" s="96"/>
      <c r="B3271" s="97">
        <v>2016</v>
      </c>
      <c r="C3271" s="97">
        <v>12</v>
      </c>
      <c r="D3271" s="98" t="s">
        <v>2960</v>
      </c>
      <c r="E3271" s="99">
        <v>42705</v>
      </c>
      <c r="F3271" s="99">
        <v>42735</v>
      </c>
      <c r="G3271" s="100">
        <f t="shared" ca="1" si="10219"/>
        <v>0</v>
      </c>
      <c r="H3271" s="96"/>
      <c r="I3271" s="96"/>
      <c r="J3271" s="96"/>
      <c r="K3271" s="101" t="str">
        <f t="shared" ca="1" si="10220"/>
        <v>Completed</v>
      </c>
      <c r="L3271" s="97"/>
      <c r="M3271" s="97"/>
      <c r="N3271" s="97"/>
      <c r="O3271" s="97"/>
      <c r="P3271" s="97"/>
      <c r="Q3271" s="97"/>
      <c r="R3271" s="102"/>
      <c r="S3271" s="102"/>
      <c r="T3271" s="103"/>
      <c r="U3271" s="103"/>
      <c r="V3271" s="101">
        <f t="shared" si="10221"/>
        <v>0</v>
      </c>
      <c r="W3271" s="101">
        <f t="shared" si="10222"/>
        <v>0</v>
      </c>
      <c r="X3271" s="103"/>
      <c r="Y3271" s="104" t="e">
        <f t="shared" si="10223"/>
        <v>#DIV/0!</v>
      </c>
      <c r="Z3271" s="105" t="e">
        <f t="shared" si="10224"/>
        <v>#DIV/0!</v>
      </c>
      <c r="AA3271" s="106">
        <f t="shared" si="10225"/>
        <v>0</v>
      </c>
      <c r="AB3271" s="107">
        <f t="shared" si="10226"/>
        <v>0</v>
      </c>
      <c r="AC3271" s="106">
        <f t="shared" si="10227"/>
        <v>0</v>
      </c>
      <c r="AD3271" s="108">
        <f t="shared" si="10228"/>
        <v>0</v>
      </c>
      <c r="AE3271" s="298">
        <f t="shared" si="10229"/>
        <v>0</v>
      </c>
      <c r="AF3271" s="109">
        <f t="shared" si="10230"/>
        <v>0</v>
      </c>
      <c r="AG3271" s="109">
        <v>0</v>
      </c>
      <c r="AH3271" s="109">
        <f t="shared" si="10231"/>
        <v>0</v>
      </c>
      <c r="AI3271" s="110" t="e">
        <f t="shared" si="10232"/>
        <v>#DIV/0!</v>
      </c>
      <c r="AK3271"/>
    </row>
    <row r="3272" spans="1:37" hidden="1" x14ac:dyDescent="0.25">
      <c r="A3272" s="96"/>
      <c r="B3272" s="97">
        <v>2016</v>
      </c>
      <c r="C3272" s="97">
        <v>12</v>
      </c>
      <c r="D3272" s="98" t="s">
        <v>2960</v>
      </c>
      <c r="E3272" s="99">
        <v>42705</v>
      </c>
      <c r="F3272" s="99">
        <v>42735</v>
      </c>
      <c r="G3272" s="100">
        <f t="shared" ca="1" si="10219"/>
        <v>0</v>
      </c>
      <c r="H3272" s="96"/>
      <c r="I3272" s="96"/>
      <c r="J3272" s="96"/>
      <c r="K3272" s="101" t="str">
        <f t="shared" ca="1" si="10220"/>
        <v>Completed</v>
      </c>
      <c r="L3272" s="97"/>
      <c r="M3272" s="97"/>
      <c r="N3272" s="97"/>
      <c r="O3272" s="97"/>
      <c r="P3272" s="97"/>
      <c r="Q3272" s="97"/>
      <c r="R3272" s="102"/>
      <c r="S3272" s="102"/>
      <c r="T3272" s="103"/>
      <c r="U3272" s="103"/>
      <c r="V3272" s="101">
        <f t="shared" si="10221"/>
        <v>0</v>
      </c>
      <c r="W3272" s="101">
        <f t="shared" si="10222"/>
        <v>0</v>
      </c>
      <c r="X3272" s="103"/>
      <c r="Y3272" s="104" t="e">
        <f t="shared" si="10223"/>
        <v>#DIV/0!</v>
      </c>
      <c r="Z3272" s="105" t="e">
        <f t="shared" si="10224"/>
        <v>#DIV/0!</v>
      </c>
      <c r="AA3272" s="106">
        <f t="shared" si="10225"/>
        <v>0</v>
      </c>
      <c r="AB3272" s="107">
        <f t="shared" si="10226"/>
        <v>0</v>
      </c>
      <c r="AC3272" s="106">
        <f t="shared" si="10227"/>
        <v>0</v>
      </c>
      <c r="AD3272" s="108">
        <f t="shared" si="10228"/>
        <v>0</v>
      </c>
      <c r="AE3272" s="298">
        <f t="shared" si="10229"/>
        <v>0</v>
      </c>
      <c r="AF3272" s="109">
        <f t="shared" si="10230"/>
        <v>0</v>
      </c>
      <c r="AG3272" s="109">
        <v>0</v>
      </c>
      <c r="AH3272" s="109">
        <f t="shared" si="10231"/>
        <v>0</v>
      </c>
      <c r="AI3272" s="110" t="e">
        <f t="shared" si="10232"/>
        <v>#DIV/0!</v>
      </c>
      <c r="AK3272"/>
    </row>
    <row r="3273" spans="1:37" hidden="1" x14ac:dyDescent="0.25">
      <c r="A3273" s="96"/>
      <c r="B3273" s="97">
        <v>2016</v>
      </c>
      <c r="C3273" s="97">
        <v>12</v>
      </c>
      <c r="D3273" s="98" t="s">
        <v>2960</v>
      </c>
      <c r="E3273" s="99">
        <v>42705</v>
      </c>
      <c r="F3273" s="99">
        <v>42735</v>
      </c>
      <c r="G3273" s="100">
        <f t="shared" ca="1" si="10219"/>
        <v>0</v>
      </c>
      <c r="H3273" s="96"/>
      <c r="I3273" s="96"/>
      <c r="J3273" s="96"/>
      <c r="K3273" s="101" t="str">
        <f t="shared" ca="1" si="10220"/>
        <v>Completed</v>
      </c>
      <c r="L3273" s="97"/>
      <c r="M3273" s="97"/>
      <c r="N3273" s="97"/>
      <c r="O3273" s="97"/>
      <c r="P3273" s="97"/>
      <c r="Q3273" s="97"/>
      <c r="R3273" s="102"/>
      <c r="S3273" s="102"/>
      <c r="T3273" s="103"/>
      <c r="U3273" s="103"/>
      <c r="V3273" s="101">
        <f t="shared" si="10221"/>
        <v>0</v>
      </c>
      <c r="W3273" s="101">
        <f t="shared" si="10222"/>
        <v>0</v>
      </c>
      <c r="X3273" s="103"/>
      <c r="Y3273" s="104" t="e">
        <f t="shared" si="10223"/>
        <v>#DIV/0!</v>
      </c>
      <c r="Z3273" s="105" t="e">
        <f t="shared" si="10224"/>
        <v>#DIV/0!</v>
      </c>
      <c r="AA3273" s="106">
        <f t="shared" si="10225"/>
        <v>0</v>
      </c>
      <c r="AB3273" s="107">
        <f t="shared" si="10226"/>
        <v>0</v>
      </c>
      <c r="AC3273" s="106">
        <f t="shared" si="10227"/>
        <v>0</v>
      </c>
      <c r="AD3273" s="108">
        <f t="shared" si="10228"/>
        <v>0</v>
      </c>
      <c r="AE3273" s="298">
        <f t="shared" si="10229"/>
        <v>0</v>
      </c>
      <c r="AF3273" s="109">
        <f t="shared" si="10230"/>
        <v>0</v>
      </c>
      <c r="AG3273" s="109">
        <v>0</v>
      </c>
      <c r="AH3273" s="109">
        <f t="shared" si="10231"/>
        <v>0</v>
      </c>
      <c r="AI3273" s="110" t="e">
        <f t="shared" si="10232"/>
        <v>#DIV/0!</v>
      </c>
      <c r="AK3273"/>
    </row>
    <row r="3274" spans="1:37" hidden="1" x14ac:dyDescent="0.25">
      <c r="A3274" s="96"/>
      <c r="B3274" s="97">
        <v>2016</v>
      </c>
      <c r="C3274" s="97">
        <v>12</v>
      </c>
      <c r="D3274" s="98" t="s">
        <v>2960</v>
      </c>
      <c r="E3274" s="99">
        <v>42705</v>
      </c>
      <c r="F3274" s="99">
        <v>42735</v>
      </c>
      <c r="G3274" s="100">
        <f t="shared" ca="1" si="10219"/>
        <v>0</v>
      </c>
      <c r="H3274" s="96"/>
      <c r="I3274" s="96"/>
      <c r="J3274" s="96"/>
      <c r="K3274" s="101" t="str">
        <f t="shared" ca="1" si="10220"/>
        <v>Completed</v>
      </c>
      <c r="L3274" s="97"/>
      <c r="M3274" s="97"/>
      <c r="N3274" s="97"/>
      <c r="O3274" s="97"/>
      <c r="P3274" s="97"/>
      <c r="Q3274" s="97"/>
      <c r="R3274" s="102"/>
      <c r="S3274" s="102"/>
      <c r="T3274" s="103"/>
      <c r="U3274" s="103"/>
      <c r="V3274" s="101">
        <f t="shared" si="10221"/>
        <v>0</v>
      </c>
      <c r="W3274" s="101">
        <f t="shared" si="10222"/>
        <v>0</v>
      </c>
      <c r="X3274" s="103"/>
      <c r="Y3274" s="104" t="e">
        <f t="shared" si="10223"/>
        <v>#DIV/0!</v>
      </c>
      <c r="Z3274" s="105" t="e">
        <f t="shared" si="10224"/>
        <v>#DIV/0!</v>
      </c>
      <c r="AA3274" s="106">
        <f t="shared" si="10225"/>
        <v>0</v>
      </c>
      <c r="AB3274" s="107">
        <f t="shared" si="10226"/>
        <v>0</v>
      </c>
      <c r="AC3274" s="106">
        <f t="shared" si="10227"/>
        <v>0</v>
      </c>
      <c r="AD3274" s="108">
        <f t="shared" si="10228"/>
        <v>0</v>
      </c>
      <c r="AE3274" s="298">
        <f t="shared" si="10229"/>
        <v>0</v>
      </c>
      <c r="AF3274" s="109">
        <f t="shared" si="10230"/>
        <v>0</v>
      </c>
      <c r="AG3274" s="109">
        <v>0</v>
      </c>
      <c r="AH3274" s="109">
        <f t="shared" si="10231"/>
        <v>0</v>
      </c>
      <c r="AI3274" s="110" t="e">
        <f t="shared" si="10232"/>
        <v>#DIV/0!</v>
      </c>
      <c r="AK3274"/>
    </row>
    <row r="3275" spans="1:37" hidden="1" x14ac:dyDescent="0.25">
      <c r="A3275" s="96"/>
      <c r="B3275" s="97">
        <v>2016</v>
      </c>
      <c r="C3275" s="97">
        <v>12</v>
      </c>
      <c r="D3275" s="98" t="s">
        <v>2960</v>
      </c>
      <c r="E3275" s="99">
        <v>42705</v>
      </c>
      <c r="F3275" s="99">
        <v>42735</v>
      </c>
      <c r="G3275" s="100">
        <f t="shared" ca="1" si="10219"/>
        <v>0</v>
      </c>
      <c r="H3275" s="96"/>
      <c r="I3275" s="96"/>
      <c r="J3275" s="96"/>
      <c r="K3275" s="101" t="str">
        <f t="shared" ca="1" si="10220"/>
        <v>Completed</v>
      </c>
      <c r="L3275" s="97"/>
      <c r="M3275" s="97"/>
      <c r="N3275" s="97"/>
      <c r="O3275" s="97"/>
      <c r="P3275" s="97"/>
      <c r="Q3275" s="97"/>
      <c r="R3275" s="102"/>
      <c r="S3275" s="102"/>
      <c r="T3275" s="103"/>
      <c r="U3275" s="103"/>
      <c r="V3275" s="101">
        <f t="shared" si="10221"/>
        <v>0</v>
      </c>
      <c r="W3275" s="101">
        <f t="shared" si="10222"/>
        <v>0</v>
      </c>
      <c r="X3275" s="103"/>
      <c r="Y3275" s="104" t="e">
        <f t="shared" si="10223"/>
        <v>#DIV/0!</v>
      </c>
      <c r="Z3275" s="105" t="e">
        <f t="shared" si="10224"/>
        <v>#DIV/0!</v>
      </c>
      <c r="AA3275" s="106">
        <f t="shared" si="10225"/>
        <v>0</v>
      </c>
      <c r="AB3275" s="107">
        <f t="shared" si="10226"/>
        <v>0</v>
      </c>
      <c r="AC3275" s="106">
        <f t="shared" si="10227"/>
        <v>0</v>
      </c>
      <c r="AD3275" s="108">
        <f t="shared" si="10228"/>
        <v>0</v>
      </c>
      <c r="AE3275" s="298">
        <f t="shared" si="10229"/>
        <v>0</v>
      </c>
      <c r="AF3275" s="109">
        <f t="shared" si="10230"/>
        <v>0</v>
      </c>
      <c r="AG3275" s="109">
        <v>0</v>
      </c>
      <c r="AH3275" s="109">
        <f t="shared" si="10231"/>
        <v>0</v>
      </c>
      <c r="AI3275" s="110" t="e">
        <f t="shared" si="10232"/>
        <v>#DIV/0!</v>
      </c>
      <c r="AK3275"/>
    </row>
    <row r="3276" spans="1:37" hidden="1" x14ac:dyDescent="0.25">
      <c r="A3276" s="96"/>
      <c r="B3276" s="97">
        <v>2016</v>
      </c>
      <c r="C3276" s="97">
        <v>12</v>
      </c>
      <c r="D3276" s="98" t="s">
        <v>2960</v>
      </c>
      <c r="E3276" s="99">
        <v>42705</v>
      </c>
      <c r="F3276" s="99">
        <v>42735</v>
      </c>
      <c r="G3276" s="100">
        <f t="shared" ca="1" si="10219"/>
        <v>0</v>
      </c>
      <c r="H3276" s="96"/>
      <c r="I3276" s="96"/>
      <c r="J3276" s="96"/>
      <c r="K3276" s="101" t="str">
        <f t="shared" ca="1" si="10220"/>
        <v>Completed</v>
      </c>
      <c r="L3276" s="97"/>
      <c r="M3276" s="97"/>
      <c r="N3276" s="97"/>
      <c r="O3276" s="97"/>
      <c r="P3276" s="97"/>
      <c r="Q3276" s="97"/>
      <c r="R3276" s="102"/>
      <c r="S3276" s="102"/>
      <c r="T3276" s="103"/>
      <c r="U3276" s="103"/>
      <c r="V3276" s="101">
        <f t="shared" si="10221"/>
        <v>0</v>
      </c>
      <c r="W3276" s="101">
        <f t="shared" si="10222"/>
        <v>0</v>
      </c>
      <c r="X3276" s="103"/>
      <c r="Y3276" s="104" t="e">
        <f t="shared" si="10223"/>
        <v>#DIV/0!</v>
      </c>
      <c r="Z3276" s="105" t="e">
        <f t="shared" si="10224"/>
        <v>#DIV/0!</v>
      </c>
      <c r="AA3276" s="106">
        <f t="shared" si="10225"/>
        <v>0</v>
      </c>
      <c r="AB3276" s="107">
        <f t="shared" si="10226"/>
        <v>0</v>
      </c>
      <c r="AC3276" s="106">
        <f t="shared" si="10227"/>
        <v>0</v>
      </c>
      <c r="AD3276" s="108">
        <f t="shared" si="10228"/>
        <v>0</v>
      </c>
      <c r="AE3276" s="298">
        <f t="shared" si="10229"/>
        <v>0</v>
      </c>
      <c r="AF3276" s="109">
        <f t="shared" si="10230"/>
        <v>0</v>
      </c>
      <c r="AG3276" s="109">
        <v>0</v>
      </c>
      <c r="AH3276" s="109">
        <f t="shared" si="10231"/>
        <v>0</v>
      </c>
      <c r="AI3276" s="110" t="e">
        <f t="shared" si="10232"/>
        <v>#DIV/0!</v>
      </c>
      <c r="AK3276"/>
    </row>
    <row r="3277" spans="1:37" hidden="1" x14ac:dyDescent="0.25">
      <c r="A3277" s="96"/>
      <c r="B3277" s="97">
        <v>2016</v>
      </c>
      <c r="C3277" s="97">
        <v>12</v>
      </c>
      <c r="D3277" s="98" t="s">
        <v>2960</v>
      </c>
      <c r="E3277" s="99">
        <v>42705</v>
      </c>
      <c r="F3277" s="99">
        <v>42735</v>
      </c>
      <c r="G3277" s="100">
        <f t="shared" ca="1" si="10219"/>
        <v>0</v>
      </c>
      <c r="H3277" s="96"/>
      <c r="I3277" s="96"/>
      <c r="J3277" s="96"/>
      <c r="K3277" s="101" t="str">
        <f t="shared" ca="1" si="10220"/>
        <v>Completed</v>
      </c>
      <c r="L3277" s="97"/>
      <c r="M3277" s="97"/>
      <c r="N3277" s="97"/>
      <c r="O3277" s="97"/>
      <c r="P3277" s="97"/>
      <c r="Q3277" s="97"/>
      <c r="R3277" s="102"/>
      <c r="S3277" s="102"/>
      <c r="T3277" s="103"/>
      <c r="U3277" s="103"/>
      <c r="V3277" s="101">
        <f t="shared" si="10221"/>
        <v>0</v>
      </c>
      <c r="W3277" s="101">
        <f t="shared" si="10222"/>
        <v>0</v>
      </c>
      <c r="X3277" s="103"/>
      <c r="Y3277" s="104" t="e">
        <f t="shared" si="10223"/>
        <v>#DIV/0!</v>
      </c>
      <c r="Z3277" s="105" t="e">
        <f t="shared" si="10224"/>
        <v>#DIV/0!</v>
      </c>
      <c r="AA3277" s="106">
        <f t="shared" si="10225"/>
        <v>0</v>
      </c>
      <c r="AB3277" s="107">
        <f t="shared" si="10226"/>
        <v>0</v>
      </c>
      <c r="AC3277" s="106">
        <f t="shared" si="10227"/>
        <v>0</v>
      </c>
      <c r="AD3277" s="108">
        <f t="shared" si="10228"/>
        <v>0</v>
      </c>
      <c r="AE3277" s="298">
        <f t="shared" si="10229"/>
        <v>0</v>
      </c>
      <c r="AF3277" s="109">
        <f t="shared" si="10230"/>
        <v>0</v>
      </c>
      <c r="AG3277" s="109">
        <v>0</v>
      </c>
      <c r="AH3277" s="109">
        <f t="shared" si="10231"/>
        <v>0</v>
      </c>
      <c r="AI3277" s="110" t="e">
        <f t="shared" si="10232"/>
        <v>#DIV/0!</v>
      </c>
      <c r="AK3277"/>
    </row>
    <row r="3278" spans="1:37" hidden="1" x14ac:dyDescent="0.25">
      <c r="A3278" s="96"/>
      <c r="B3278" s="97">
        <v>2016</v>
      </c>
      <c r="C3278" s="97">
        <v>12</v>
      </c>
      <c r="D3278" s="98" t="s">
        <v>2960</v>
      </c>
      <c r="E3278" s="99">
        <v>42705</v>
      </c>
      <c r="F3278" s="99">
        <v>42735</v>
      </c>
      <c r="G3278" s="100">
        <f t="shared" ca="1" si="10219"/>
        <v>0</v>
      </c>
      <c r="H3278" s="96"/>
      <c r="I3278" s="96"/>
      <c r="J3278" s="96"/>
      <c r="K3278" s="101" t="str">
        <f t="shared" ca="1" si="10220"/>
        <v>Completed</v>
      </c>
      <c r="L3278" s="97"/>
      <c r="M3278" s="97"/>
      <c r="N3278" s="97"/>
      <c r="O3278" s="97"/>
      <c r="P3278" s="97"/>
      <c r="Q3278" s="97"/>
      <c r="R3278" s="102"/>
      <c r="S3278" s="102"/>
      <c r="T3278" s="103"/>
      <c r="U3278" s="103"/>
      <c r="V3278" s="101">
        <f t="shared" si="10221"/>
        <v>0</v>
      </c>
      <c r="W3278" s="101">
        <f t="shared" si="10222"/>
        <v>0</v>
      </c>
      <c r="X3278" s="103"/>
      <c r="Y3278" s="104" t="e">
        <f t="shared" si="10223"/>
        <v>#DIV/0!</v>
      </c>
      <c r="Z3278" s="105" t="e">
        <f t="shared" si="10224"/>
        <v>#DIV/0!</v>
      </c>
      <c r="AA3278" s="106">
        <f t="shared" si="10225"/>
        <v>0</v>
      </c>
      <c r="AB3278" s="107">
        <f t="shared" si="10226"/>
        <v>0</v>
      </c>
      <c r="AC3278" s="106">
        <f t="shared" si="10227"/>
        <v>0</v>
      </c>
      <c r="AD3278" s="108">
        <f t="shared" si="10228"/>
        <v>0</v>
      </c>
      <c r="AE3278" s="298">
        <f t="shared" si="10229"/>
        <v>0</v>
      </c>
      <c r="AF3278" s="109">
        <f t="shared" si="10230"/>
        <v>0</v>
      </c>
      <c r="AG3278" s="109">
        <v>0</v>
      </c>
      <c r="AH3278" s="109">
        <f t="shared" si="10231"/>
        <v>0</v>
      </c>
      <c r="AI3278" s="110" t="e">
        <f t="shared" si="10232"/>
        <v>#DIV/0!</v>
      </c>
      <c r="AK3278"/>
    </row>
    <row r="3279" spans="1:37" hidden="1" x14ac:dyDescent="0.25">
      <c r="A3279" s="96"/>
      <c r="B3279" s="97">
        <v>2016</v>
      </c>
      <c r="C3279" s="97">
        <v>12</v>
      </c>
      <c r="D3279" s="98" t="s">
        <v>2960</v>
      </c>
      <c r="E3279" s="99">
        <v>42705</v>
      </c>
      <c r="F3279" s="99">
        <v>42735</v>
      </c>
      <c r="G3279" s="100">
        <f t="shared" ca="1" si="10219"/>
        <v>0</v>
      </c>
      <c r="H3279" s="96"/>
      <c r="I3279" s="96"/>
      <c r="J3279" s="96"/>
      <c r="K3279" s="101" t="str">
        <f t="shared" ca="1" si="10220"/>
        <v>Completed</v>
      </c>
      <c r="L3279" s="97"/>
      <c r="M3279" s="97"/>
      <c r="N3279" s="97"/>
      <c r="O3279" s="97"/>
      <c r="P3279" s="97"/>
      <c r="Q3279" s="97"/>
      <c r="R3279" s="102"/>
      <c r="S3279" s="102"/>
      <c r="T3279" s="103"/>
      <c r="U3279" s="103"/>
      <c r="V3279" s="101">
        <f t="shared" si="10221"/>
        <v>0</v>
      </c>
      <c r="W3279" s="101">
        <f t="shared" si="10222"/>
        <v>0</v>
      </c>
      <c r="X3279" s="103"/>
      <c r="Y3279" s="104" t="e">
        <f t="shared" si="10223"/>
        <v>#DIV/0!</v>
      </c>
      <c r="Z3279" s="105" t="e">
        <f t="shared" si="10224"/>
        <v>#DIV/0!</v>
      </c>
      <c r="AA3279" s="106">
        <f t="shared" si="10225"/>
        <v>0</v>
      </c>
      <c r="AB3279" s="107">
        <f t="shared" si="10226"/>
        <v>0</v>
      </c>
      <c r="AC3279" s="106">
        <f t="shared" si="10227"/>
        <v>0</v>
      </c>
      <c r="AD3279" s="108">
        <f t="shared" si="10228"/>
        <v>0</v>
      </c>
      <c r="AE3279" s="298">
        <f t="shared" si="10229"/>
        <v>0</v>
      </c>
      <c r="AF3279" s="109">
        <f t="shared" si="10230"/>
        <v>0</v>
      </c>
      <c r="AG3279" s="109">
        <v>0</v>
      </c>
      <c r="AH3279" s="109">
        <f t="shared" si="10231"/>
        <v>0</v>
      </c>
      <c r="AI3279" s="110" t="e">
        <f t="shared" si="10232"/>
        <v>#DIV/0!</v>
      </c>
      <c r="AK3279"/>
    </row>
    <row r="3280" spans="1:37" hidden="1" x14ac:dyDescent="0.25">
      <c r="A3280" s="96"/>
      <c r="B3280" s="97">
        <v>2016</v>
      </c>
      <c r="C3280" s="97">
        <v>12</v>
      </c>
      <c r="D3280" s="98" t="s">
        <v>2960</v>
      </c>
      <c r="E3280" s="99">
        <v>42705</v>
      </c>
      <c r="F3280" s="99">
        <v>42735</v>
      </c>
      <c r="G3280" s="100">
        <f t="shared" ca="1" si="10219"/>
        <v>0</v>
      </c>
      <c r="H3280" s="96"/>
      <c r="I3280" s="96"/>
      <c r="J3280" s="96"/>
      <c r="K3280" s="101" t="str">
        <f t="shared" ca="1" si="10220"/>
        <v>Completed</v>
      </c>
      <c r="L3280" s="97"/>
      <c r="M3280" s="97"/>
      <c r="N3280" s="97"/>
      <c r="O3280" s="97"/>
      <c r="P3280" s="97"/>
      <c r="Q3280" s="97"/>
      <c r="R3280" s="102"/>
      <c r="S3280" s="102"/>
      <c r="T3280" s="103"/>
      <c r="U3280" s="103"/>
      <c r="V3280" s="101">
        <f t="shared" si="10221"/>
        <v>0</v>
      </c>
      <c r="W3280" s="101">
        <f t="shared" si="10222"/>
        <v>0</v>
      </c>
      <c r="X3280" s="103"/>
      <c r="Y3280" s="104" t="e">
        <f t="shared" si="10223"/>
        <v>#DIV/0!</v>
      </c>
      <c r="Z3280" s="105" t="e">
        <f t="shared" si="10224"/>
        <v>#DIV/0!</v>
      </c>
      <c r="AA3280" s="106">
        <f t="shared" si="10225"/>
        <v>0</v>
      </c>
      <c r="AB3280" s="107">
        <f t="shared" si="10226"/>
        <v>0</v>
      </c>
      <c r="AC3280" s="106">
        <f t="shared" si="10227"/>
        <v>0</v>
      </c>
      <c r="AD3280" s="108">
        <f t="shared" si="10228"/>
        <v>0</v>
      </c>
      <c r="AE3280" s="298">
        <f t="shared" si="10229"/>
        <v>0</v>
      </c>
      <c r="AF3280" s="109">
        <f t="shared" si="10230"/>
        <v>0</v>
      </c>
      <c r="AG3280" s="109">
        <v>0</v>
      </c>
      <c r="AH3280" s="109">
        <f t="shared" si="10231"/>
        <v>0</v>
      </c>
      <c r="AI3280" s="110" t="e">
        <f t="shared" si="10232"/>
        <v>#DIV/0!</v>
      </c>
      <c r="AK3280"/>
    </row>
    <row r="3281" spans="1:37" hidden="1" x14ac:dyDescent="0.25">
      <c r="A3281" s="96"/>
      <c r="B3281" s="97">
        <v>2016</v>
      </c>
      <c r="C3281" s="97">
        <v>12</v>
      </c>
      <c r="D3281" s="98" t="s">
        <v>2960</v>
      </c>
      <c r="E3281" s="99">
        <v>42705</v>
      </c>
      <c r="F3281" s="99">
        <v>42735</v>
      </c>
      <c r="G3281" s="100">
        <f t="shared" ca="1" si="10219"/>
        <v>0</v>
      </c>
      <c r="H3281" s="96"/>
      <c r="I3281" s="96"/>
      <c r="J3281" s="96"/>
      <c r="K3281" s="101" t="str">
        <f t="shared" ca="1" si="10220"/>
        <v>Completed</v>
      </c>
      <c r="L3281" s="97"/>
      <c r="M3281" s="97"/>
      <c r="N3281" s="97"/>
      <c r="O3281" s="97"/>
      <c r="P3281" s="97"/>
      <c r="Q3281" s="97"/>
      <c r="R3281" s="102"/>
      <c r="S3281" s="102"/>
      <c r="T3281" s="103"/>
      <c r="U3281" s="103"/>
      <c r="V3281" s="101">
        <f t="shared" si="10221"/>
        <v>0</v>
      </c>
      <c r="W3281" s="101">
        <f t="shared" si="10222"/>
        <v>0</v>
      </c>
      <c r="X3281" s="103"/>
      <c r="Y3281" s="104" t="e">
        <f t="shared" si="10223"/>
        <v>#DIV/0!</v>
      </c>
      <c r="Z3281" s="105" t="e">
        <f t="shared" si="10224"/>
        <v>#DIV/0!</v>
      </c>
      <c r="AA3281" s="106">
        <f t="shared" si="10225"/>
        <v>0</v>
      </c>
      <c r="AB3281" s="107">
        <f t="shared" si="10226"/>
        <v>0</v>
      </c>
      <c r="AC3281" s="106">
        <f t="shared" si="10227"/>
        <v>0</v>
      </c>
      <c r="AD3281" s="108">
        <f t="shared" si="10228"/>
        <v>0</v>
      </c>
      <c r="AE3281" s="298">
        <f t="shared" si="10229"/>
        <v>0</v>
      </c>
      <c r="AF3281" s="109">
        <f t="shared" si="10230"/>
        <v>0</v>
      </c>
      <c r="AG3281" s="109">
        <v>0</v>
      </c>
      <c r="AH3281" s="109">
        <f t="shared" si="10231"/>
        <v>0</v>
      </c>
      <c r="AI3281" s="110" t="e">
        <f t="shared" si="10232"/>
        <v>#DIV/0!</v>
      </c>
      <c r="AK3281"/>
    </row>
    <row r="3282" spans="1:37" hidden="1" x14ac:dyDescent="0.25">
      <c r="A3282" s="96"/>
      <c r="B3282" s="97">
        <v>2016</v>
      </c>
      <c r="C3282" s="97">
        <v>12</v>
      </c>
      <c r="D3282" s="98" t="s">
        <v>2960</v>
      </c>
      <c r="E3282" s="99">
        <v>42705</v>
      </c>
      <c r="F3282" s="99">
        <v>42735</v>
      </c>
      <c r="G3282" s="100">
        <f t="shared" ca="1" si="10219"/>
        <v>0</v>
      </c>
      <c r="H3282" s="96"/>
      <c r="I3282" s="96"/>
      <c r="J3282" s="96"/>
      <c r="K3282" s="101" t="str">
        <f t="shared" ca="1" si="10220"/>
        <v>Completed</v>
      </c>
      <c r="L3282" s="97"/>
      <c r="M3282" s="97"/>
      <c r="N3282" s="97"/>
      <c r="O3282" s="97"/>
      <c r="P3282" s="97"/>
      <c r="Q3282" s="97"/>
      <c r="R3282" s="102"/>
      <c r="S3282" s="102"/>
      <c r="T3282" s="103"/>
      <c r="U3282" s="103"/>
      <c r="V3282" s="101">
        <f t="shared" si="10221"/>
        <v>0</v>
      </c>
      <c r="W3282" s="101">
        <f t="shared" si="10222"/>
        <v>0</v>
      </c>
      <c r="X3282" s="103"/>
      <c r="Y3282" s="104" t="e">
        <f t="shared" si="10223"/>
        <v>#DIV/0!</v>
      </c>
      <c r="Z3282" s="105" t="e">
        <f t="shared" si="10224"/>
        <v>#DIV/0!</v>
      </c>
      <c r="AA3282" s="106">
        <f t="shared" si="10225"/>
        <v>0</v>
      </c>
      <c r="AB3282" s="107">
        <f t="shared" si="10226"/>
        <v>0</v>
      </c>
      <c r="AC3282" s="106">
        <f t="shared" si="10227"/>
        <v>0</v>
      </c>
      <c r="AD3282" s="108">
        <f t="shared" si="10228"/>
        <v>0</v>
      </c>
      <c r="AE3282" s="298">
        <f t="shared" si="10229"/>
        <v>0</v>
      </c>
      <c r="AF3282" s="109">
        <f t="shared" si="10230"/>
        <v>0</v>
      </c>
      <c r="AG3282" s="109">
        <v>0</v>
      </c>
      <c r="AH3282" s="109">
        <f t="shared" si="10231"/>
        <v>0</v>
      </c>
      <c r="AI3282" s="110" t="e">
        <f t="shared" si="10232"/>
        <v>#DIV/0!</v>
      </c>
      <c r="AK3282"/>
    </row>
    <row r="3283" spans="1:37" hidden="1" x14ac:dyDescent="0.25">
      <c r="A3283" s="96"/>
      <c r="B3283" s="97">
        <v>2016</v>
      </c>
      <c r="C3283" s="97">
        <v>12</v>
      </c>
      <c r="D3283" s="98" t="s">
        <v>2960</v>
      </c>
      <c r="E3283" s="99">
        <v>42705</v>
      </c>
      <c r="F3283" s="99">
        <v>42735</v>
      </c>
      <c r="G3283" s="100">
        <f t="shared" ca="1" si="10219"/>
        <v>0</v>
      </c>
      <c r="H3283" s="96"/>
      <c r="I3283" s="96"/>
      <c r="J3283" s="96"/>
      <c r="K3283" s="101" t="str">
        <f t="shared" ca="1" si="10220"/>
        <v>Completed</v>
      </c>
      <c r="L3283" s="97"/>
      <c r="M3283" s="97"/>
      <c r="N3283" s="97"/>
      <c r="O3283" s="97"/>
      <c r="P3283" s="97"/>
      <c r="Q3283" s="97"/>
      <c r="R3283" s="102"/>
      <c r="S3283" s="102"/>
      <c r="T3283" s="103"/>
      <c r="U3283" s="103"/>
      <c r="V3283" s="101">
        <f t="shared" si="10221"/>
        <v>0</v>
      </c>
      <c r="W3283" s="101">
        <f t="shared" si="10222"/>
        <v>0</v>
      </c>
      <c r="X3283" s="103"/>
      <c r="Y3283" s="104" t="e">
        <f t="shared" si="10223"/>
        <v>#DIV/0!</v>
      </c>
      <c r="Z3283" s="105" t="e">
        <f t="shared" si="10224"/>
        <v>#DIV/0!</v>
      </c>
      <c r="AA3283" s="106">
        <f t="shared" si="10225"/>
        <v>0</v>
      </c>
      <c r="AB3283" s="107">
        <f t="shared" si="10226"/>
        <v>0</v>
      </c>
      <c r="AC3283" s="106">
        <f t="shared" si="10227"/>
        <v>0</v>
      </c>
      <c r="AD3283" s="108">
        <f t="shared" si="10228"/>
        <v>0</v>
      </c>
      <c r="AE3283" s="298">
        <f t="shared" si="10229"/>
        <v>0</v>
      </c>
      <c r="AF3283" s="109">
        <f t="shared" si="10230"/>
        <v>0</v>
      </c>
      <c r="AG3283" s="109">
        <v>0</v>
      </c>
      <c r="AH3283" s="109">
        <f t="shared" si="10231"/>
        <v>0</v>
      </c>
      <c r="AI3283" s="110" t="e">
        <f t="shared" si="10232"/>
        <v>#DIV/0!</v>
      </c>
      <c r="AK3283"/>
    </row>
    <row r="3284" spans="1:37" hidden="1" x14ac:dyDescent="0.25">
      <c r="A3284" s="96"/>
      <c r="B3284" s="97">
        <v>2016</v>
      </c>
      <c r="C3284" s="97">
        <v>12</v>
      </c>
      <c r="D3284" s="98" t="s">
        <v>2960</v>
      </c>
      <c r="E3284" s="99">
        <v>42705</v>
      </c>
      <c r="F3284" s="99">
        <v>42735</v>
      </c>
      <c r="G3284" s="100">
        <f t="shared" ca="1" si="10219"/>
        <v>0</v>
      </c>
      <c r="H3284" s="96"/>
      <c r="I3284" s="96"/>
      <c r="J3284" s="96"/>
      <c r="K3284" s="101" t="str">
        <f t="shared" ca="1" si="10220"/>
        <v>Completed</v>
      </c>
      <c r="L3284" s="97"/>
      <c r="M3284" s="97"/>
      <c r="N3284" s="97"/>
      <c r="O3284" s="97"/>
      <c r="P3284" s="97"/>
      <c r="Q3284" s="97"/>
      <c r="R3284" s="102"/>
      <c r="S3284" s="102"/>
      <c r="T3284" s="103"/>
      <c r="U3284" s="103"/>
      <c r="V3284" s="101">
        <f t="shared" si="10221"/>
        <v>0</v>
      </c>
      <c r="W3284" s="101">
        <f t="shared" si="10222"/>
        <v>0</v>
      </c>
      <c r="X3284" s="103"/>
      <c r="Y3284" s="104" t="e">
        <f t="shared" si="10223"/>
        <v>#DIV/0!</v>
      </c>
      <c r="Z3284" s="105" t="e">
        <f t="shared" si="10224"/>
        <v>#DIV/0!</v>
      </c>
      <c r="AA3284" s="106">
        <f t="shared" si="10225"/>
        <v>0</v>
      </c>
      <c r="AB3284" s="107">
        <f t="shared" si="10226"/>
        <v>0</v>
      </c>
      <c r="AC3284" s="106">
        <f t="shared" si="10227"/>
        <v>0</v>
      </c>
      <c r="AD3284" s="108">
        <f t="shared" si="10228"/>
        <v>0</v>
      </c>
      <c r="AE3284" s="298">
        <f t="shared" si="10229"/>
        <v>0</v>
      </c>
      <c r="AF3284" s="109">
        <f t="shared" si="10230"/>
        <v>0</v>
      </c>
      <c r="AG3284" s="109">
        <v>0</v>
      </c>
      <c r="AH3284" s="109">
        <f t="shared" si="10231"/>
        <v>0</v>
      </c>
      <c r="AI3284" s="110" t="e">
        <f t="shared" si="10232"/>
        <v>#DIV/0!</v>
      </c>
      <c r="AK3284"/>
    </row>
    <row r="3285" spans="1:37" hidden="1" x14ac:dyDescent="0.25">
      <c r="A3285" s="96"/>
      <c r="B3285" s="97">
        <v>2016</v>
      </c>
      <c r="C3285" s="97">
        <v>12</v>
      </c>
      <c r="D3285" s="98" t="s">
        <v>2960</v>
      </c>
      <c r="E3285" s="99">
        <v>42705</v>
      </c>
      <c r="F3285" s="99">
        <v>42735</v>
      </c>
      <c r="G3285" s="100">
        <f t="shared" ca="1" si="10219"/>
        <v>0</v>
      </c>
      <c r="H3285" s="96"/>
      <c r="I3285" s="96"/>
      <c r="J3285" s="96"/>
      <c r="K3285" s="101" t="str">
        <f t="shared" ca="1" si="10220"/>
        <v>Completed</v>
      </c>
      <c r="L3285" s="97"/>
      <c r="M3285" s="97"/>
      <c r="N3285" s="97"/>
      <c r="O3285" s="97"/>
      <c r="P3285" s="97"/>
      <c r="Q3285" s="97"/>
      <c r="R3285" s="102"/>
      <c r="S3285" s="102"/>
      <c r="T3285" s="103"/>
      <c r="U3285" s="103"/>
      <c r="V3285" s="101">
        <f t="shared" si="10221"/>
        <v>0</v>
      </c>
      <c r="W3285" s="101">
        <f t="shared" si="10222"/>
        <v>0</v>
      </c>
      <c r="X3285" s="103"/>
      <c r="Y3285" s="104" t="e">
        <f t="shared" si="10223"/>
        <v>#DIV/0!</v>
      </c>
      <c r="Z3285" s="105" t="e">
        <f t="shared" si="10224"/>
        <v>#DIV/0!</v>
      </c>
      <c r="AA3285" s="106">
        <f t="shared" si="10225"/>
        <v>0</v>
      </c>
      <c r="AB3285" s="107">
        <f t="shared" si="10226"/>
        <v>0</v>
      </c>
      <c r="AC3285" s="106">
        <f t="shared" si="10227"/>
        <v>0</v>
      </c>
      <c r="AD3285" s="108">
        <f t="shared" si="10228"/>
        <v>0</v>
      </c>
      <c r="AE3285" s="298">
        <f t="shared" si="10229"/>
        <v>0</v>
      </c>
      <c r="AF3285" s="109">
        <f t="shared" si="10230"/>
        <v>0</v>
      </c>
      <c r="AG3285" s="109">
        <v>0</v>
      </c>
      <c r="AH3285" s="109">
        <f t="shared" si="10231"/>
        <v>0</v>
      </c>
      <c r="AI3285" s="110" t="e">
        <f t="shared" si="10232"/>
        <v>#DIV/0!</v>
      </c>
      <c r="AK3285"/>
    </row>
    <row r="3286" spans="1:37" hidden="1" x14ac:dyDescent="0.25">
      <c r="A3286" s="96"/>
      <c r="B3286" s="97">
        <v>2016</v>
      </c>
      <c r="C3286" s="97">
        <v>12</v>
      </c>
      <c r="D3286" s="98" t="s">
        <v>2960</v>
      </c>
      <c r="E3286" s="99">
        <v>42705</v>
      </c>
      <c r="F3286" s="99">
        <v>42735</v>
      </c>
      <c r="G3286" s="100">
        <f t="shared" ca="1" si="10219"/>
        <v>0</v>
      </c>
      <c r="H3286" s="96"/>
      <c r="I3286" s="96"/>
      <c r="J3286" s="96"/>
      <c r="K3286" s="101" t="str">
        <f t="shared" ca="1" si="10220"/>
        <v>Completed</v>
      </c>
      <c r="L3286" s="97"/>
      <c r="M3286" s="97"/>
      <c r="N3286" s="97"/>
      <c r="O3286" s="97"/>
      <c r="P3286" s="97"/>
      <c r="Q3286" s="97"/>
      <c r="R3286" s="102"/>
      <c r="S3286" s="102"/>
      <c r="T3286" s="103"/>
      <c r="U3286" s="103"/>
      <c r="V3286" s="101">
        <f t="shared" si="10221"/>
        <v>0</v>
      </c>
      <c r="W3286" s="101">
        <f t="shared" si="10222"/>
        <v>0</v>
      </c>
      <c r="X3286" s="103"/>
      <c r="Y3286" s="104" t="e">
        <f t="shared" si="10223"/>
        <v>#DIV/0!</v>
      </c>
      <c r="Z3286" s="105" t="e">
        <f t="shared" si="10224"/>
        <v>#DIV/0!</v>
      </c>
      <c r="AA3286" s="106">
        <f t="shared" si="10225"/>
        <v>0</v>
      </c>
      <c r="AB3286" s="107">
        <f t="shared" si="10226"/>
        <v>0</v>
      </c>
      <c r="AC3286" s="106">
        <f t="shared" si="10227"/>
        <v>0</v>
      </c>
      <c r="AD3286" s="108">
        <f t="shared" si="10228"/>
        <v>0</v>
      </c>
      <c r="AE3286" s="298">
        <f t="shared" si="10229"/>
        <v>0</v>
      </c>
      <c r="AF3286" s="109">
        <f t="shared" si="10230"/>
        <v>0</v>
      </c>
      <c r="AG3286" s="109">
        <v>0</v>
      </c>
      <c r="AH3286" s="109">
        <f t="shared" si="10231"/>
        <v>0</v>
      </c>
      <c r="AI3286" s="110" t="e">
        <f t="shared" si="10232"/>
        <v>#DIV/0!</v>
      </c>
      <c r="AK3286"/>
    </row>
    <row r="3287" spans="1:37" hidden="1" x14ac:dyDescent="0.25">
      <c r="A3287" s="96"/>
      <c r="B3287" s="97">
        <v>2016</v>
      </c>
      <c r="C3287" s="97">
        <v>12</v>
      </c>
      <c r="D3287" s="98" t="s">
        <v>2960</v>
      </c>
      <c r="E3287" s="99">
        <v>42705</v>
      </c>
      <c r="F3287" s="99">
        <v>42735</v>
      </c>
      <c r="G3287" s="100">
        <f t="shared" ca="1" si="10219"/>
        <v>0</v>
      </c>
      <c r="H3287" s="96"/>
      <c r="I3287" s="96"/>
      <c r="J3287" s="96"/>
      <c r="K3287" s="101" t="str">
        <f t="shared" ca="1" si="10220"/>
        <v>Completed</v>
      </c>
      <c r="L3287" s="97"/>
      <c r="M3287" s="97"/>
      <c r="N3287" s="97"/>
      <c r="O3287" s="97"/>
      <c r="P3287" s="97"/>
      <c r="Q3287" s="97"/>
      <c r="R3287" s="102"/>
      <c r="S3287" s="102"/>
      <c r="T3287" s="103"/>
      <c r="U3287" s="103"/>
      <c r="V3287" s="101">
        <f t="shared" si="10221"/>
        <v>0</v>
      </c>
      <c r="W3287" s="101">
        <f t="shared" si="10222"/>
        <v>0</v>
      </c>
      <c r="X3287" s="103"/>
      <c r="Y3287" s="104" t="e">
        <f t="shared" si="10223"/>
        <v>#DIV/0!</v>
      </c>
      <c r="Z3287" s="105" t="e">
        <f t="shared" si="10224"/>
        <v>#DIV/0!</v>
      </c>
      <c r="AA3287" s="106">
        <f t="shared" si="10225"/>
        <v>0</v>
      </c>
      <c r="AB3287" s="107">
        <f t="shared" si="10226"/>
        <v>0</v>
      </c>
      <c r="AC3287" s="106">
        <f t="shared" si="10227"/>
        <v>0</v>
      </c>
      <c r="AD3287" s="108">
        <f t="shared" si="10228"/>
        <v>0</v>
      </c>
      <c r="AE3287" s="298">
        <f t="shared" si="10229"/>
        <v>0</v>
      </c>
      <c r="AF3287" s="109">
        <f t="shared" si="10230"/>
        <v>0</v>
      </c>
      <c r="AG3287" s="109">
        <v>0</v>
      </c>
      <c r="AH3287" s="109">
        <f t="shared" si="10231"/>
        <v>0</v>
      </c>
      <c r="AI3287" s="110" t="e">
        <f t="shared" si="10232"/>
        <v>#DIV/0!</v>
      </c>
      <c r="AK3287"/>
    </row>
    <row r="3288" spans="1:37" hidden="1" x14ac:dyDescent="0.25">
      <c r="A3288" s="96"/>
      <c r="B3288" s="97">
        <v>2016</v>
      </c>
      <c r="C3288" s="97">
        <v>12</v>
      </c>
      <c r="D3288" s="98" t="s">
        <v>2960</v>
      </c>
      <c r="E3288" s="99">
        <v>42705</v>
      </c>
      <c r="F3288" s="99">
        <v>42735</v>
      </c>
      <c r="G3288" s="100">
        <f t="shared" ca="1" si="10219"/>
        <v>0</v>
      </c>
      <c r="H3288" s="96"/>
      <c r="I3288" s="96"/>
      <c r="J3288" s="96"/>
      <c r="K3288" s="101" t="str">
        <f t="shared" ca="1" si="10220"/>
        <v>Completed</v>
      </c>
      <c r="L3288" s="97"/>
      <c r="M3288" s="97"/>
      <c r="N3288" s="97"/>
      <c r="O3288" s="97"/>
      <c r="P3288" s="97"/>
      <c r="Q3288" s="97"/>
      <c r="R3288" s="102"/>
      <c r="S3288" s="102"/>
      <c r="T3288" s="103"/>
      <c r="U3288" s="103"/>
      <c r="V3288" s="101">
        <f t="shared" si="10221"/>
        <v>0</v>
      </c>
      <c r="W3288" s="101">
        <f t="shared" si="10222"/>
        <v>0</v>
      </c>
      <c r="X3288" s="103"/>
      <c r="Y3288" s="104" t="e">
        <f t="shared" si="10223"/>
        <v>#DIV/0!</v>
      </c>
      <c r="Z3288" s="105" t="e">
        <f t="shared" si="10224"/>
        <v>#DIV/0!</v>
      </c>
      <c r="AA3288" s="106">
        <f t="shared" si="10225"/>
        <v>0</v>
      </c>
      <c r="AB3288" s="107">
        <f t="shared" si="10226"/>
        <v>0</v>
      </c>
      <c r="AC3288" s="106">
        <f t="shared" si="10227"/>
        <v>0</v>
      </c>
      <c r="AD3288" s="108">
        <f t="shared" si="10228"/>
        <v>0</v>
      </c>
      <c r="AE3288" s="298">
        <f t="shared" si="10229"/>
        <v>0</v>
      </c>
      <c r="AF3288" s="109">
        <f t="shared" si="10230"/>
        <v>0</v>
      </c>
      <c r="AG3288" s="109">
        <v>0</v>
      </c>
      <c r="AH3288" s="109">
        <f t="shared" si="10231"/>
        <v>0</v>
      </c>
      <c r="AI3288" s="110" t="e">
        <f t="shared" si="10232"/>
        <v>#DIV/0!</v>
      </c>
      <c r="AK3288"/>
    </row>
    <row r="3289" spans="1:37" hidden="1" x14ac:dyDescent="0.25">
      <c r="A3289" s="96"/>
      <c r="B3289" s="97">
        <v>2016</v>
      </c>
      <c r="C3289" s="97">
        <v>12</v>
      </c>
      <c r="D3289" s="98" t="s">
        <v>2960</v>
      </c>
      <c r="E3289" s="99">
        <v>42705</v>
      </c>
      <c r="F3289" s="99">
        <v>42735</v>
      </c>
      <c r="G3289" s="100">
        <f t="shared" ca="1" si="10219"/>
        <v>0</v>
      </c>
      <c r="H3289" s="96"/>
      <c r="I3289" s="96"/>
      <c r="J3289" s="96"/>
      <c r="K3289" s="101" t="str">
        <f t="shared" ca="1" si="10220"/>
        <v>Completed</v>
      </c>
      <c r="L3289" s="97"/>
      <c r="M3289" s="97"/>
      <c r="N3289" s="97"/>
      <c r="O3289" s="97"/>
      <c r="P3289" s="97"/>
      <c r="Q3289" s="97"/>
      <c r="R3289" s="102"/>
      <c r="S3289" s="102"/>
      <c r="T3289" s="103"/>
      <c r="U3289" s="103"/>
      <c r="V3289" s="101">
        <f t="shared" si="10221"/>
        <v>0</v>
      </c>
      <c r="W3289" s="101">
        <f t="shared" si="10222"/>
        <v>0</v>
      </c>
      <c r="X3289" s="103"/>
      <c r="Y3289" s="104" t="e">
        <f t="shared" si="10223"/>
        <v>#DIV/0!</v>
      </c>
      <c r="Z3289" s="105" t="e">
        <f t="shared" si="10224"/>
        <v>#DIV/0!</v>
      </c>
      <c r="AA3289" s="106">
        <f t="shared" si="10225"/>
        <v>0</v>
      </c>
      <c r="AB3289" s="107">
        <f t="shared" si="10226"/>
        <v>0</v>
      </c>
      <c r="AC3289" s="106">
        <f t="shared" si="10227"/>
        <v>0</v>
      </c>
      <c r="AD3289" s="108">
        <f t="shared" si="10228"/>
        <v>0</v>
      </c>
      <c r="AE3289" s="298">
        <f t="shared" si="10229"/>
        <v>0</v>
      </c>
      <c r="AF3289" s="109">
        <f t="shared" si="10230"/>
        <v>0</v>
      </c>
      <c r="AG3289" s="109">
        <v>0</v>
      </c>
      <c r="AH3289" s="109">
        <f t="shared" si="10231"/>
        <v>0</v>
      </c>
      <c r="AI3289" s="110" t="e">
        <f t="shared" si="10232"/>
        <v>#DIV/0!</v>
      </c>
      <c r="AK3289"/>
    </row>
    <row r="3290" spans="1:37" hidden="1" x14ac:dyDescent="0.25"/>
    <row r="3291" spans="1:37" hidden="1" x14ac:dyDescent="0.25"/>
  </sheetData>
  <autoFilter ref="A6:AI3291">
    <filterColumn colId="8">
      <filters>
        <filter val="ELCA KOZMETIK"/>
      </filters>
    </filterColumn>
  </autoFilter>
  <mergeCells count="2">
    <mergeCell ref="AA5:AC5"/>
    <mergeCell ref="AD5:AF5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S85"/>
  <sheetViews>
    <sheetView topLeftCell="G4" zoomScaleNormal="100" workbookViewId="0">
      <selection activeCell="B7" sqref="B7:N10"/>
    </sheetView>
  </sheetViews>
  <sheetFormatPr defaultRowHeight="15" x14ac:dyDescent="0.25"/>
  <cols>
    <col min="1" max="1" width="46.5703125" customWidth="1"/>
    <col min="2" max="2" width="13.28515625" customWidth="1"/>
    <col min="3" max="4" width="13.28515625" bestFit="1" customWidth="1"/>
    <col min="5" max="6" width="13.28515625" customWidth="1"/>
    <col min="7" max="8" width="13.28515625" bestFit="1" customWidth="1"/>
    <col min="9" max="11" width="13.28515625" customWidth="1"/>
    <col min="12" max="12" width="13.28515625" bestFit="1" customWidth="1"/>
    <col min="13" max="13" width="13.28515625" customWidth="1"/>
    <col min="14" max="16" width="14.85546875" customWidth="1"/>
    <col min="17" max="17" width="7.5703125" customWidth="1"/>
    <col min="18" max="18" width="11.5703125" customWidth="1"/>
    <col min="19" max="20" width="14.85546875" customWidth="1"/>
    <col min="21" max="21" width="7.5703125" customWidth="1"/>
    <col min="22" max="22" width="11.5703125" customWidth="1"/>
    <col min="23" max="24" width="14.85546875" customWidth="1"/>
    <col min="25" max="25" width="7.5703125" customWidth="1"/>
    <col min="26" max="26" width="11.5703125" customWidth="1"/>
    <col min="27" max="28" width="14.85546875" customWidth="1"/>
    <col min="29" max="29" width="7.5703125" customWidth="1"/>
    <col min="30" max="30" width="11.5703125" customWidth="1"/>
    <col min="31" max="32" width="14.85546875" customWidth="1"/>
    <col min="33" max="33" width="12.28515625" customWidth="1"/>
    <col min="34" max="34" width="16.5703125" customWidth="1"/>
    <col min="35" max="36" width="19.85546875" customWidth="1"/>
    <col min="37" max="42" width="9.140625" customWidth="1"/>
    <col min="43" max="43" width="24.5703125" style="432" customWidth="1"/>
    <col min="44" max="44" width="24.5703125" style="433" customWidth="1"/>
    <col min="45" max="45" width="24.5703125" customWidth="1"/>
    <col min="46" max="47" width="13.28515625" customWidth="1"/>
    <col min="48" max="48" width="14.85546875" customWidth="1"/>
    <col min="49" max="49" width="43" customWidth="1"/>
    <col min="50" max="50" width="24.5703125" customWidth="1"/>
    <col min="51" max="51" width="43" bestFit="1" customWidth="1"/>
    <col min="52" max="52" width="24.5703125" customWidth="1"/>
    <col min="53" max="53" width="43" bestFit="1" customWidth="1"/>
    <col min="54" max="54" width="24.5703125" customWidth="1"/>
    <col min="55" max="55" width="48" bestFit="1" customWidth="1"/>
    <col min="56" max="56" width="29.7109375" customWidth="1"/>
  </cols>
  <sheetData>
    <row r="2" spans="1:45" x14ac:dyDescent="0.25">
      <c r="A2" s="317" t="s">
        <v>19</v>
      </c>
      <c r="B2" s="73">
        <v>2016</v>
      </c>
    </row>
    <row r="4" spans="1:45" x14ac:dyDescent="0.25">
      <c r="B4" s="317" t="s">
        <v>712</v>
      </c>
    </row>
    <row r="5" spans="1:45" x14ac:dyDescent="0.25">
      <c r="A5" s="317" t="s">
        <v>713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 t="s">
        <v>2297</v>
      </c>
      <c r="AQ5"/>
      <c r="AR5"/>
    </row>
    <row r="6" spans="1:45" x14ac:dyDescent="0.25">
      <c r="A6" s="73" t="s">
        <v>394</v>
      </c>
      <c r="B6" s="74"/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AK6" s="74"/>
      <c r="AL6" s="74"/>
      <c r="AM6" s="74"/>
      <c r="AN6" s="74"/>
      <c r="AO6" s="74"/>
      <c r="AP6" s="74"/>
    </row>
    <row r="7" spans="1:45" x14ac:dyDescent="0.25">
      <c r="A7" s="585" t="s">
        <v>54</v>
      </c>
      <c r="B7" s="709">
        <v>185862.60644999996</v>
      </c>
      <c r="C7" s="709">
        <v>233879.25419999994</v>
      </c>
      <c r="D7" s="709">
        <v>132873.06275000001</v>
      </c>
      <c r="E7" s="709">
        <v>177039.19279999999</v>
      </c>
      <c r="F7" s="709">
        <v>197332.9307</v>
      </c>
      <c r="G7" s="709">
        <v>208701.93999999997</v>
      </c>
      <c r="H7" s="709">
        <v>81100.579999999987</v>
      </c>
      <c r="I7" s="709">
        <v>111800.23</v>
      </c>
      <c r="J7" s="709">
        <v>159510.78199999998</v>
      </c>
      <c r="K7" s="709">
        <v>174421.94999999998</v>
      </c>
      <c r="L7" s="709">
        <v>132706.56319999998</v>
      </c>
      <c r="M7" s="709">
        <v>358070.15730000002</v>
      </c>
      <c r="N7" s="709">
        <v>2153299.2493999996</v>
      </c>
      <c r="AK7" s="271"/>
      <c r="AL7" s="271"/>
      <c r="AM7" s="271"/>
      <c r="AN7" s="271"/>
      <c r="AO7" s="271"/>
      <c r="AP7" s="271"/>
      <c r="AQ7" s="559"/>
      <c r="AR7" s="560"/>
      <c r="AS7" s="561"/>
    </row>
    <row r="8" spans="1:45" x14ac:dyDescent="0.25">
      <c r="A8" s="585" t="s">
        <v>74</v>
      </c>
      <c r="B8" s="709">
        <v>64317.700600000004</v>
      </c>
      <c r="C8" s="709">
        <v>85904.340850000008</v>
      </c>
      <c r="D8" s="709">
        <v>138834.98425000004</v>
      </c>
      <c r="E8" s="709">
        <v>176626.36240000001</v>
      </c>
      <c r="F8" s="709">
        <v>198442.27885</v>
      </c>
      <c r="G8" s="709">
        <v>128920.52075</v>
      </c>
      <c r="H8" s="709">
        <v>79255.402149999994</v>
      </c>
      <c r="I8" s="709">
        <v>271544.12849999999</v>
      </c>
      <c r="J8" s="709">
        <v>207452.32500000004</v>
      </c>
      <c r="K8" s="709">
        <v>419695.04099999997</v>
      </c>
      <c r="L8" s="709">
        <v>211041.87740000008</v>
      </c>
      <c r="M8" s="709">
        <v>381080.49800000002</v>
      </c>
      <c r="N8" s="709">
        <v>2363115.4597500004</v>
      </c>
      <c r="AK8" s="271"/>
      <c r="AL8" s="271"/>
      <c r="AM8" s="271"/>
      <c r="AN8" s="271"/>
      <c r="AO8" s="271"/>
      <c r="AP8" s="271"/>
      <c r="AQ8" s="562"/>
      <c r="AR8" s="484"/>
      <c r="AS8" s="563"/>
    </row>
    <row r="9" spans="1:45" x14ac:dyDescent="0.25">
      <c r="A9" s="585" t="s">
        <v>84</v>
      </c>
      <c r="B9" s="709">
        <v>68715.386399999988</v>
      </c>
      <c r="C9" s="709">
        <v>45428.792899999986</v>
      </c>
      <c r="D9" s="709">
        <v>70651.220179999989</v>
      </c>
      <c r="E9" s="709">
        <v>175374.75385000001</v>
      </c>
      <c r="F9" s="709">
        <v>106476.908</v>
      </c>
      <c r="G9" s="709">
        <v>167705.53450000004</v>
      </c>
      <c r="H9" s="709">
        <v>47857.120000000003</v>
      </c>
      <c r="I9" s="709">
        <v>100493.97275000002</v>
      </c>
      <c r="J9" s="709">
        <v>145398.27249999999</v>
      </c>
      <c r="K9" s="709">
        <v>183928.32925000001</v>
      </c>
      <c r="L9" s="709">
        <v>106851.00550000001</v>
      </c>
      <c r="M9" s="709">
        <v>162044.66649999996</v>
      </c>
      <c r="N9" s="709">
        <v>1380925.96233</v>
      </c>
      <c r="AK9" s="271"/>
      <c r="AL9" s="271"/>
      <c r="AM9" s="271"/>
      <c r="AN9" s="271"/>
      <c r="AO9" s="271"/>
      <c r="AP9" s="271"/>
      <c r="AQ9" s="562"/>
      <c r="AR9" s="484"/>
      <c r="AS9" s="563"/>
    </row>
    <row r="10" spans="1:45" x14ac:dyDescent="0.25">
      <c r="A10" s="585" t="s">
        <v>95</v>
      </c>
      <c r="B10" s="709">
        <v>8685.4054999999989</v>
      </c>
      <c r="C10" s="709">
        <v>10764.033750000001</v>
      </c>
      <c r="D10" s="709">
        <v>11735.02475</v>
      </c>
      <c r="E10" s="709">
        <v>15754.614299999999</v>
      </c>
      <c r="F10" s="709">
        <v>73574.782799999986</v>
      </c>
      <c r="G10" s="709">
        <v>59334.892</v>
      </c>
      <c r="H10" s="709">
        <v>14242</v>
      </c>
      <c r="I10" s="709">
        <v>10567.7</v>
      </c>
      <c r="J10" s="709">
        <v>54356.978499999997</v>
      </c>
      <c r="K10" s="709">
        <v>51317.688999999998</v>
      </c>
      <c r="L10" s="709">
        <v>47558.742999999995</v>
      </c>
      <c r="M10" s="709">
        <v>73971.5</v>
      </c>
      <c r="N10" s="709">
        <v>431863.36359999998</v>
      </c>
      <c r="AK10" s="316"/>
      <c r="AL10" s="316"/>
      <c r="AM10" s="316"/>
      <c r="AN10" s="316"/>
      <c r="AO10" s="316"/>
      <c r="AP10" s="316"/>
      <c r="AQ10" s="562"/>
      <c r="AR10" s="484"/>
      <c r="AS10" s="563"/>
    </row>
    <row r="11" spans="1:45" x14ac:dyDescent="0.25">
      <c r="A11" s="585" t="s">
        <v>4496</v>
      </c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>
        <v>0</v>
      </c>
      <c r="N11" s="74">
        <v>0</v>
      </c>
      <c r="AK11" s="271"/>
      <c r="AL11" s="271"/>
      <c r="AM11" s="271"/>
      <c r="AN11" s="271"/>
      <c r="AO11" s="271"/>
      <c r="AP11" s="271"/>
      <c r="AQ11" s="562"/>
      <c r="AR11" s="484"/>
      <c r="AS11" s="563"/>
    </row>
    <row r="12" spans="1:45" x14ac:dyDescent="0.25">
      <c r="A12" s="772" t="s">
        <v>4496</v>
      </c>
      <c r="B12" s="74"/>
      <c r="C12" s="74"/>
      <c r="D12" s="74"/>
      <c r="E12" s="74"/>
      <c r="F12" s="74"/>
      <c r="G12" s="74"/>
      <c r="H12" s="74"/>
      <c r="I12" s="74"/>
      <c r="J12" s="74"/>
      <c r="K12" s="74"/>
      <c r="L12" s="74"/>
      <c r="M12" s="74">
        <v>0</v>
      </c>
      <c r="N12" s="74">
        <v>0</v>
      </c>
      <c r="O12" s="271"/>
      <c r="P12" s="271"/>
      <c r="Q12" s="271"/>
      <c r="R12" s="271"/>
      <c r="S12" s="271"/>
      <c r="T12" s="271"/>
      <c r="U12" s="271"/>
      <c r="V12" s="271"/>
      <c r="W12" s="271"/>
      <c r="X12" s="271"/>
      <c r="Y12" s="271"/>
      <c r="Z12" s="271"/>
      <c r="AA12" s="271"/>
      <c r="AB12" s="271"/>
      <c r="AC12" s="271"/>
      <c r="AD12" s="271"/>
      <c r="AE12" s="271"/>
      <c r="AF12" s="271"/>
      <c r="AG12" s="271"/>
      <c r="AH12" s="271"/>
      <c r="AI12" s="271"/>
      <c r="AJ12" s="271"/>
      <c r="AK12" s="271"/>
      <c r="AL12" s="271"/>
      <c r="AM12" s="271"/>
      <c r="AN12" s="271"/>
      <c r="AO12" s="271"/>
      <c r="AP12" s="271"/>
      <c r="AQ12" s="562"/>
      <c r="AR12" s="484"/>
      <c r="AS12" s="563"/>
    </row>
    <row r="13" spans="1:45" x14ac:dyDescent="0.25">
      <c r="A13" s="73" t="s">
        <v>4310</v>
      </c>
      <c r="B13" s="74"/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271"/>
      <c r="P13" s="271"/>
      <c r="Q13" s="271"/>
      <c r="R13" s="271"/>
      <c r="S13" s="271"/>
      <c r="T13" s="271"/>
      <c r="U13" s="271"/>
      <c r="V13" s="271"/>
      <c r="W13" s="271"/>
      <c r="X13" s="271"/>
      <c r="Y13" s="271"/>
      <c r="Z13" s="271"/>
      <c r="AA13" s="271"/>
      <c r="AB13" s="271"/>
      <c r="AC13" s="271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  <c r="AN13" s="271"/>
      <c r="AO13" s="271"/>
      <c r="AP13" s="271"/>
      <c r="AQ13" s="562"/>
      <c r="AR13" s="484"/>
      <c r="AS13" s="563"/>
    </row>
    <row r="14" spans="1:45" x14ac:dyDescent="0.25">
      <c r="A14" s="585" t="s">
        <v>54</v>
      </c>
      <c r="B14" s="709">
        <v>114478.90109999999</v>
      </c>
      <c r="C14" s="709">
        <v>134805.12919999994</v>
      </c>
      <c r="D14" s="709">
        <v>78211.344499999992</v>
      </c>
      <c r="E14" s="709">
        <v>111087.30514999994</v>
      </c>
      <c r="F14" s="709">
        <v>117719.92139999996</v>
      </c>
      <c r="G14" s="709">
        <v>112632.21207814314</v>
      </c>
      <c r="H14" s="709">
        <v>58564.138649999994</v>
      </c>
      <c r="I14" s="709">
        <v>77436.248750000013</v>
      </c>
      <c r="J14" s="709">
        <v>90567.25466024733</v>
      </c>
      <c r="K14" s="709">
        <v>91139.436998177567</v>
      </c>
      <c r="L14" s="709">
        <v>60982.748332873271</v>
      </c>
      <c r="M14" s="709">
        <v>210264.03930103368</v>
      </c>
      <c r="N14" s="709">
        <v>1257888.6801204749</v>
      </c>
      <c r="O14" s="271"/>
      <c r="P14" s="271"/>
      <c r="Q14" s="271"/>
      <c r="R14" s="271"/>
      <c r="S14" s="271"/>
      <c r="T14" s="271"/>
      <c r="U14" s="271"/>
      <c r="V14" s="271"/>
      <c r="W14" s="271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  <c r="AN14" s="271"/>
      <c r="AO14" s="271"/>
      <c r="AP14" s="271"/>
      <c r="AQ14" s="562"/>
      <c r="AR14" s="484"/>
      <c r="AS14" s="563"/>
    </row>
    <row r="15" spans="1:45" x14ac:dyDescent="0.25">
      <c r="A15" s="585" t="s">
        <v>74</v>
      </c>
      <c r="B15" s="709">
        <v>46734.460500000001</v>
      </c>
      <c r="C15" s="709">
        <v>64810.652449999994</v>
      </c>
      <c r="D15" s="709">
        <v>92353.814450000005</v>
      </c>
      <c r="E15" s="709">
        <v>112418.62462000003</v>
      </c>
      <c r="F15" s="709">
        <v>127467.02564999997</v>
      </c>
      <c r="G15" s="709">
        <v>86057.512855739245</v>
      </c>
      <c r="H15" s="709">
        <v>53353.730850000007</v>
      </c>
      <c r="I15" s="709">
        <v>192161.36005000002</v>
      </c>
      <c r="J15" s="709">
        <v>130499.73724628788</v>
      </c>
      <c r="K15" s="709">
        <v>262464.47887131403</v>
      </c>
      <c r="L15" s="709">
        <v>109371.94351923093</v>
      </c>
      <c r="M15" s="709">
        <v>234450.59215674931</v>
      </c>
      <c r="N15" s="709">
        <v>1512143.9332193213</v>
      </c>
      <c r="O15" s="316"/>
      <c r="P15" s="316"/>
      <c r="Q15" s="316"/>
      <c r="R15" s="316"/>
      <c r="S15" s="316"/>
      <c r="T15" s="316"/>
      <c r="U15" s="316"/>
      <c r="V15" s="316"/>
      <c r="W15" s="316"/>
      <c r="X15" s="316"/>
      <c r="Y15" s="316"/>
      <c r="Z15" s="316"/>
      <c r="AA15" s="316"/>
      <c r="AB15" s="316"/>
      <c r="AC15" s="316"/>
      <c r="AD15" s="316"/>
      <c r="AE15" s="316"/>
      <c r="AF15" s="316"/>
      <c r="AG15" s="316"/>
      <c r="AH15" s="316"/>
      <c r="AI15" s="316"/>
      <c r="AJ15" s="316"/>
      <c r="AK15" s="316"/>
      <c r="AL15" s="316"/>
      <c r="AM15" s="316"/>
      <c r="AN15" s="316"/>
      <c r="AO15" s="316"/>
      <c r="AP15" s="316"/>
      <c r="AQ15" s="562"/>
      <c r="AR15" s="484"/>
      <c r="AS15" s="563"/>
    </row>
    <row r="16" spans="1:45" x14ac:dyDescent="0.25">
      <c r="A16" s="585" t="s">
        <v>84</v>
      </c>
      <c r="B16" s="709">
        <v>49765.215299999996</v>
      </c>
      <c r="C16" s="709">
        <v>21151.957999999999</v>
      </c>
      <c r="D16" s="709">
        <v>48334.197250000019</v>
      </c>
      <c r="E16" s="709">
        <v>88521.339049999995</v>
      </c>
      <c r="F16" s="709">
        <v>73547.530150000006</v>
      </c>
      <c r="G16" s="709">
        <v>99457.666006013169</v>
      </c>
      <c r="H16" s="709">
        <v>30574.924049999998</v>
      </c>
      <c r="I16" s="709">
        <v>64177.544600000008</v>
      </c>
      <c r="J16" s="709">
        <v>86845.888144981785</v>
      </c>
      <c r="K16" s="709">
        <v>105269.60305903455</v>
      </c>
      <c r="L16" s="709">
        <v>47747.009482721362</v>
      </c>
      <c r="M16" s="709">
        <v>86203.380033938884</v>
      </c>
      <c r="N16" s="709">
        <v>801596.25512668979</v>
      </c>
      <c r="O16" s="271"/>
      <c r="P16" s="271"/>
      <c r="Q16" s="271"/>
      <c r="R16" s="271"/>
      <c r="S16" s="271"/>
      <c r="T16" s="271"/>
      <c r="U16" s="271"/>
      <c r="V16" s="271"/>
      <c r="W16" s="271"/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1"/>
      <c r="AJ16" s="271"/>
      <c r="AK16" s="271"/>
      <c r="AL16" s="271"/>
      <c r="AM16" s="271"/>
      <c r="AN16" s="271"/>
      <c r="AO16" s="271"/>
      <c r="AP16" s="271"/>
      <c r="AQ16" s="562"/>
      <c r="AR16" s="484"/>
      <c r="AS16" s="563"/>
    </row>
    <row r="17" spans="1:45" x14ac:dyDescent="0.25">
      <c r="A17" s="585" t="s">
        <v>95</v>
      </c>
      <c r="B17" s="709">
        <v>-6735.6807000000008</v>
      </c>
      <c r="C17" s="709">
        <v>6298.5337500000005</v>
      </c>
      <c r="D17" s="709">
        <v>4367.4272500000006</v>
      </c>
      <c r="E17" s="709">
        <v>9350.0679999999993</v>
      </c>
      <c r="F17" s="709">
        <v>45626.915399999998</v>
      </c>
      <c r="G17" s="709">
        <v>36188.628346484911</v>
      </c>
      <c r="H17" s="709">
        <v>10295.827000000001</v>
      </c>
      <c r="I17" s="709">
        <v>6350.2000000000007</v>
      </c>
      <c r="J17" s="709">
        <v>41371.074558512148</v>
      </c>
      <c r="K17" s="709">
        <v>29843.258159834018</v>
      </c>
      <c r="L17" s="709">
        <v>19889.280553869434</v>
      </c>
      <c r="M17" s="709">
        <v>35868.043603465296</v>
      </c>
      <c r="N17" s="709">
        <v>238713.57592216582</v>
      </c>
      <c r="O17" s="271"/>
      <c r="P17" s="271"/>
      <c r="Q17" s="271"/>
      <c r="R17" s="271"/>
      <c r="S17" s="271"/>
      <c r="T17" s="271"/>
      <c r="U17" s="271"/>
      <c r="V17" s="271"/>
      <c r="W17" s="271"/>
      <c r="X17" s="271"/>
      <c r="Y17" s="271"/>
      <c r="Z17" s="271"/>
      <c r="AA17" s="271"/>
      <c r="AB17" s="271"/>
      <c r="AC17" s="271"/>
      <c r="AD17" s="271"/>
      <c r="AE17" s="271"/>
      <c r="AF17" s="271"/>
      <c r="AG17" s="271"/>
      <c r="AH17" s="271"/>
      <c r="AI17" s="271"/>
      <c r="AJ17" s="271"/>
      <c r="AK17" s="271"/>
      <c r="AL17" s="271"/>
      <c r="AM17" s="271"/>
      <c r="AN17" s="271"/>
      <c r="AO17" s="271"/>
      <c r="AP17" s="271"/>
      <c r="AQ17" s="562"/>
      <c r="AR17" s="484"/>
      <c r="AS17" s="563"/>
    </row>
    <row r="18" spans="1:45" x14ac:dyDescent="0.25">
      <c r="A18" s="585" t="s">
        <v>4496</v>
      </c>
      <c r="B18" s="709"/>
      <c r="C18" s="709"/>
      <c r="D18" s="709"/>
      <c r="E18" s="709"/>
      <c r="F18" s="709"/>
      <c r="G18" s="709"/>
      <c r="H18" s="709"/>
      <c r="I18" s="709"/>
      <c r="J18" s="709"/>
      <c r="K18" s="709"/>
      <c r="L18" s="709"/>
      <c r="M18" s="709">
        <v>0</v>
      </c>
      <c r="N18" s="709">
        <v>0</v>
      </c>
      <c r="O18" s="271"/>
      <c r="P18" s="271"/>
      <c r="Q18" s="271"/>
      <c r="R18" s="271"/>
      <c r="S18" s="271"/>
      <c r="T18" s="271"/>
      <c r="U18" s="271"/>
      <c r="V18" s="271"/>
      <c r="W18" s="271"/>
      <c r="X18" s="271"/>
      <c r="Y18" s="271"/>
      <c r="Z18" s="271"/>
      <c r="AA18" s="271"/>
      <c r="AB18" s="271"/>
      <c r="AC18" s="271"/>
      <c r="AD18" s="271"/>
      <c r="AE18" s="271"/>
      <c r="AF18" s="271"/>
      <c r="AG18" s="271"/>
      <c r="AH18" s="271"/>
      <c r="AI18" s="271"/>
      <c r="AJ18" s="271"/>
      <c r="AK18" s="271"/>
      <c r="AL18" s="271"/>
      <c r="AM18" s="271"/>
      <c r="AN18" s="271"/>
      <c r="AO18" s="271"/>
      <c r="AP18" s="271"/>
      <c r="AQ18" s="562"/>
      <c r="AR18" s="484"/>
      <c r="AS18" s="563"/>
    </row>
    <row r="19" spans="1:45" x14ac:dyDescent="0.25">
      <c r="A19" s="772" t="s">
        <v>4496</v>
      </c>
      <c r="B19" s="74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>
        <v>0</v>
      </c>
      <c r="N19" s="74">
        <v>0</v>
      </c>
      <c r="O19" s="271"/>
      <c r="P19" s="271"/>
      <c r="Q19" s="271"/>
      <c r="R19" s="271"/>
      <c r="S19" s="271"/>
      <c r="T19" s="271"/>
      <c r="U19" s="271"/>
      <c r="V19" s="271"/>
      <c r="W19" s="271"/>
      <c r="X19" s="271"/>
      <c r="Y19" s="271"/>
      <c r="Z19" s="271"/>
      <c r="AA19" s="271"/>
      <c r="AB19" s="271"/>
      <c r="AC19" s="271"/>
      <c r="AD19" s="271"/>
      <c r="AE19" s="271"/>
      <c r="AF19" s="271"/>
      <c r="AG19" s="271"/>
      <c r="AH19" s="271"/>
      <c r="AI19" s="271"/>
      <c r="AJ19" s="271"/>
      <c r="AK19" s="271"/>
      <c r="AL19" s="271"/>
      <c r="AM19" s="271"/>
      <c r="AN19" s="271"/>
      <c r="AO19" s="271"/>
      <c r="AP19" s="271"/>
      <c r="AQ19" s="562"/>
      <c r="AR19" s="484"/>
      <c r="AS19" s="563"/>
    </row>
    <row r="20" spans="1:45" x14ac:dyDescent="0.25">
      <c r="A20" s="320" t="s">
        <v>395</v>
      </c>
      <c r="B20" s="710">
        <v>327581.09894999996</v>
      </c>
      <c r="C20" s="710">
        <v>375976.42169999995</v>
      </c>
      <c r="D20" s="710">
        <v>354094.29193000001</v>
      </c>
      <c r="E20" s="710">
        <v>544794.92335000006</v>
      </c>
      <c r="F20" s="710">
        <v>575826.90035000001</v>
      </c>
      <c r="G20" s="710">
        <v>564662.88725000003</v>
      </c>
      <c r="H20" s="710">
        <v>222455.10214999999</v>
      </c>
      <c r="I20" s="710">
        <v>494406.03125</v>
      </c>
      <c r="J20" s="710">
        <v>566718.35800000001</v>
      </c>
      <c r="K20" s="710">
        <v>829363.00924999989</v>
      </c>
      <c r="L20" s="710">
        <v>498158.18910000013</v>
      </c>
      <c r="M20" s="710">
        <v>975166.82179999992</v>
      </c>
      <c r="N20" s="710">
        <v>6329204.0350799998</v>
      </c>
      <c r="O20" s="316"/>
      <c r="P20" s="316"/>
      <c r="Q20" s="316"/>
      <c r="R20" s="316"/>
      <c r="S20" s="316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316"/>
      <c r="AL20" s="316"/>
      <c r="AM20" s="316"/>
      <c r="AN20" s="316"/>
      <c r="AO20" s="316"/>
      <c r="AP20" s="316"/>
      <c r="AQ20" s="562"/>
      <c r="AR20" s="484"/>
      <c r="AS20" s="563"/>
    </row>
    <row r="21" spans="1:45" x14ac:dyDescent="0.25">
      <c r="A21" s="73" t="s">
        <v>4311</v>
      </c>
      <c r="B21" s="709">
        <v>204242.89619999999</v>
      </c>
      <c r="C21" s="709">
        <v>227066.27339999995</v>
      </c>
      <c r="D21" s="709">
        <v>223266.78345000005</v>
      </c>
      <c r="E21" s="709">
        <v>321377.33681999997</v>
      </c>
      <c r="F21" s="709">
        <v>364361.39259999996</v>
      </c>
      <c r="G21" s="709">
        <v>334336.01928638044</v>
      </c>
      <c r="H21" s="709">
        <v>152788.62054999999</v>
      </c>
      <c r="I21" s="709">
        <v>340125.35340000008</v>
      </c>
      <c r="J21" s="709">
        <v>349283.95461002918</v>
      </c>
      <c r="K21" s="709">
        <v>488716.77708836016</v>
      </c>
      <c r="L21" s="709">
        <v>237990.98188869501</v>
      </c>
      <c r="M21" s="709">
        <v>566786.05509518716</v>
      </c>
      <c r="N21" s="709">
        <v>3810342.4443886522</v>
      </c>
      <c r="O21" s="271"/>
      <c r="P21" s="271"/>
      <c r="Q21" s="271"/>
      <c r="R21" s="271"/>
      <c r="S21" s="271"/>
      <c r="T21" s="271"/>
      <c r="U21" s="271"/>
      <c r="V21" s="271"/>
      <c r="W21" s="271"/>
      <c r="X21" s="271"/>
      <c r="Y21" s="271"/>
      <c r="Z21" s="271"/>
      <c r="AA21" s="271"/>
      <c r="AB21" s="271"/>
      <c r="AC21" s="271"/>
      <c r="AD21" s="271"/>
      <c r="AE21" s="271"/>
      <c r="AF21" s="271"/>
      <c r="AG21" s="271"/>
      <c r="AH21" s="271"/>
      <c r="AI21" s="271"/>
      <c r="AJ21" s="271"/>
      <c r="AK21" s="271"/>
      <c r="AL21" s="271"/>
      <c r="AM21" s="271"/>
      <c r="AN21" s="271"/>
      <c r="AO21" s="271"/>
      <c r="AP21" s="271"/>
      <c r="AQ21" s="562"/>
      <c r="AR21" s="484"/>
      <c r="AS21" s="563"/>
    </row>
    <row r="22" spans="1:45" x14ac:dyDescent="0.25">
      <c r="N22" s="271"/>
      <c r="O22" s="271"/>
      <c r="P22" s="271"/>
      <c r="Q22" s="271"/>
      <c r="R22" s="271"/>
      <c r="S22" s="271"/>
      <c r="T22" s="271"/>
      <c r="U22" s="271"/>
      <c r="V22" s="271"/>
      <c r="W22" s="271"/>
      <c r="X22" s="271"/>
      <c r="Y22" s="271"/>
      <c r="Z22" s="271"/>
      <c r="AA22" s="271"/>
      <c r="AB22" s="271"/>
      <c r="AC22" s="271"/>
      <c r="AD22" s="271"/>
      <c r="AE22" s="271"/>
      <c r="AF22" s="271"/>
      <c r="AG22" s="271"/>
      <c r="AH22" s="271"/>
      <c r="AI22" s="271"/>
      <c r="AJ22" s="271"/>
      <c r="AK22" s="271"/>
      <c r="AL22" s="271"/>
      <c r="AM22" s="271"/>
      <c r="AN22" s="271"/>
      <c r="AO22" s="271"/>
      <c r="AP22" s="271"/>
      <c r="AQ22" s="562"/>
      <c r="AR22" s="484"/>
      <c r="AS22" s="563"/>
    </row>
    <row r="23" spans="1:45" x14ac:dyDescent="0.25">
      <c r="N23" s="271"/>
      <c r="O23" s="271"/>
      <c r="P23" s="271"/>
      <c r="Q23" s="271"/>
      <c r="R23" s="271"/>
      <c r="S23" s="271"/>
      <c r="T23" s="271"/>
      <c r="U23" s="271"/>
      <c r="V23" s="271"/>
      <c r="W23" s="271"/>
      <c r="X23" s="271"/>
      <c r="Y23" s="271"/>
      <c r="Z23" s="271"/>
      <c r="AA23" s="271"/>
      <c r="AB23" s="271"/>
      <c r="AC23" s="271"/>
      <c r="AD23" s="271"/>
      <c r="AE23" s="271"/>
      <c r="AF23" s="271"/>
      <c r="AG23" s="271"/>
      <c r="AH23" s="271"/>
      <c r="AI23" s="271"/>
      <c r="AJ23" s="271"/>
      <c r="AK23" s="271"/>
      <c r="AL23" s="271"/>
      <c r="AM23" s="271"/>
      <c r="AN23" s="271"/>
      <c r="AO23" s="271"/>
      <c r="AP23" s="271"/>
      <c r="AQ23" s="562"/>
      <c r="AR23" s="484"/>
      <c r="AS23" s="563"/>
    </row>
    <row r="24" spans="1:45" x14ac:dyDescent="0.25">
      <c r="N24" s="271"/>
      <c r="O24" s="271"/>
      <c r="P24" s="271"/>
      <c r="Q24" s="271"/>
      <c r="R24" s="271"/>
      <c r="S24" s="271"/>
      <c r="T24" s="271"/>
      <c r="U24" s="271"/>
      <c r="V24" s="271"/>
      <c r="W24" s="271"/>
      <c r="X24" s="271"/>
      <c r="Y24" s="271"/>
      <c r="Z24" s="271"/>
      <c r="AA24" s="271"/>
      <c r="AB24" s="271"/>
      <c r="AC24" s="271"/>
      <c r="AD24" s="271"/>
      <c r="AE24" s="271"/>
      <c r="AF24" s="271"/>
      <c r="AG24" s="271"/>
      <c r="AH24" s="271"/>
      <c r="AI24" s="271"/>
      <c r="AJ24" s="271"/>
      <c r="AK24" s="271"/>
      <c r="AL24" s="271"/>
      <c r="AM24" s="271"/>
      <c r="AN24" s="271"/>
      <c r="AO24" s="271"/>
      <c r="AP24" s="271"/>
      <c r="AQ24" s="564"/>
      <c r="AR24" s="565"/>
      <c r="AS24" s="566"/>
    </row>
    <row r="25" spans="1:45" ht="15.75" thickBot="1" x14ac:dyDescent="0.3">
      <c r="A25" s="770"/>
      <c r="B25" s="771"/>
      <c r="C25" s="771"/>
      <c r="D25" s="771"/>
      <c r="E25" s="771"/>
      <c r="F25" s="771"/>
      <c r="G25" s="771"/>
      <c r="H25" s="771"/>
      <c r="I25" s="771"/>
      <c r="J25" s="771"/>
      <c r="K25" s="771"/>
      <c r="L25" s="771"/>
      <c r="M25" s="771"/>
      <c r="N25" s="771"/>
      <c r="O25" s="771"/>
      <c r="P25" s="316"/>
      <c r="Q25" s="316"/>
      <c r="R25" s="316"/>
      <c r="S25" s="316"/>
      <c r="T25" s="316"/>
      <c r="U25" s="316"/>
      <c r="V25" s="316"/>
      <c r="W25" s="316"/>
      <c r="X25" s="316"/>
      <c r="Y25" s="316"/>
      <c r="Z25" s="316"/>
      <c r="AA25" s="316"/>
      <c r="AB25" s="316"/>
      <c r="AC25" s="316"/>
      <c r="AD25" s="316"/>
      <c r="AE25" s="316"/>
      <c r="AF25" s="316"/>
      <c r="AG25" s="316"/>
      <c r="AH25" s="316"/>
      <c r="AI25" s="316"/>
      <c r="AJ25" s="316"/>
      <c r="AK25" s="316"/>
      <c r="AL25" s="316"/>
      <c r="AM25" s="316"/>
      <c r="AN25" s="316"/>
      <c r="AO25" s="316"/>
      <c r="AP25" s="316"/>
      <c r="AQ25"/>
      <c r="AR25"/>
    </row>
    <row r="26" spans="1:45" x14ac:dyDescent="0.25">
      <c r="A26" s="320"/>
      <c r="B26" s="710"/>
      <c r="C26" s="710"/>
      <c r="D26" s="710"/>
      <c r="E26" s="710"/>
      <c r="F26" s="710"/>
      <c r="G26" s="710"/>
      <c r="H26" s="710"/>
      <c r="I26" s="710"/>
      <c r="J26" s="710"/>
      <c r="K26" s="710"/>
      <c r="L26" s="710"/>
      <c r="M26" s="710"/>
      <c r="N26" s="710"/>
      <c r="O26" s="316"/>
      <c r="P26" s="316"/>
      <c r="Q26" s="316"/>
      <c r="R26" s="316"/>
      <c r="S26" s="316"/>
      <c r="T26" s="316"/>
      <c r="U26" s="316"/>
      <c r="V26" s="316"/>
      <c r="W26" s="316"/>
      <c r="X26" s="316"/>
      <c r="Y26" s="316"/>
      <c r="Z26" s="316"/>
      <c r="AA26" s="316"/>
      <c r="AB26" s="316"/>
      <c r="AC26" s="316"/>
      <c r="AD26" s="316"/>
      <c r="AE26" s="316"/>
      <c r="AF26" s="316"/>
      <c r="AG26" s="316"/>
      <c r="AH26" s="316"/>
      <c r="AI26" s="316"/>
      <c r="AJ26" s="316"/>
      <c r="AK26" s="316"/>
      <c r="AL26" s="316"/>
      <c r="AM26" s="316"/>
      <c r="AN26" s="316"/>
      <c r="AO26" s="316"/>
      <c r="AP26" s="316"/>
      <c r="AQ26" s="562"/>
      <c r="AR26" s="484"/>
      <c r="AS26" s="563"/>
    </row>
    <row r="27" spans="1:45" x14ac:dyDescent="0.25">
      <c r="N27" s="271"/>
      <c r="O27" s="271"/>
      <c r="P27" s="271"/>
      <c r="Q27" s="271"/>
      <c r="R27" s="271"/>
      <c r="S27" s="271"/>
      <c r="T27" s="271"/>
      <c r="U27" s="271"/>
      <c r="V27" s="271"/>
      <c r="W27" s="271"/>
      <c r="X27" s="271"/>
      <c r="Y27" s="271"/>
      <c r="Z27" s="271"/>
      <c r="AA27" s="271"/>
      <c r="AB27" s="271"/>
      <c r="AC27" s="271"/>
      <c r="AD27" s="271"/>
      <c r="AE27" s="271"/>
      <c r="AF27" s="271"/>
      <c r="AG27" s="271"/>
      <c r="AH27" s="271"/>
      <c r="AI27" s="271"/>
      <c r="AJ27" s="271"/>
      <c r="AK27" s="271"/>
      <c r="AL27" s="271"/>
      <c r="AM27" s="271"/>
      <c r="AN27" s="271"/>
      <c r="AO27" s="271"/>
      <c r="AP27" s="271"/>
      <c r="AQ27"/>
      <c r="AR27"/>
    </row>
    <row r="28" spans="1:45" x14ac:dyDescent="0.25">
      <c r="B28" s="773"/>
      <c r="C28" s="773"/>
      <c r="D28" s="773"/>
      <c r="E28" s="773"/>
      <c r="F28" s="773"/>
      <c r="G28" s="773"/>
      <c r="H28" s="773"/>
      <c r="I28" s="773"/>
      <c r="J28" s="773"/>
      <c r="K28" s="773"/>
      <c r="L28" s="773"/>
      <c r="M28" s="773"/>
      <c r="N28" s="773"/>
      <c r="O28" s="318"/>
      <c r="P28" s="318"/>
      <c r="Q28" s="318"/>
      <c r="R28" s="318"/>
      <c r="S28" s="318"/>
      <c r="T28" s="318"/>
      <c r="U28" s="318"/>
      <c r="V28" s="318"/>
      <c r="W28" s="318"/>
      <c r="X28" s="318"/>
      <c r="Y28" s="318"/>
      <c r="Z28" s="318"/>
      <c r="AA28" s="318"/>
      <c r="AB28" s="318"/>
      <c r="AC28" s="318"/>
      <c r="AD28" s="318"/>
      <c r="AE28" s="318"/>
      <c r="AF28" s="318"/>
      <c r="AG28" s="318"/>
      <c r="AH28" s="318"/>
      <c r="AI28" s="318"/>
      <c r="AJ28" s="318"/>
      <c r="AK28" s="318"/>
      <c r="AL28" s="318"/>
      <c r="AM28" s="318"/>
      <c r="AN28" s="318"/>
      <c r="AO28" s="318"/>
      <c r="AP28" s="318"/>
      <c r="AQ28"/>
      <c r="AR28"/>
    </row>
    <row r="29" spans="1:45" x14ac:dyDescent="0.25"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/>
      <c r="AR29"/>
    </row>
    <row r="30" spans="1:45" x14ac:dyDescent="0.25">
      <c r="AQ30"/>
      <c r="AR30"/>
    </row>
    <row r="31" spans="1:45" x14ac:dyDescent="0.25">
      <c r="AQ31"/>
      <c r="AR31"/>
    </row>
    <row r="32" spans="1:45" x14ac:dyDescent="0.25">
      <c r="AQ32"/>
      <c r="AR32"/>
    </row>
    <row r="33" spans="43:44" x14ac:dyDescent="0.25">
      <c r="AQ33"/>
      <c r="AR33"/>
    </row>
    <row r="34" spans="43:44" x14ac:dyDescent="0.25">
      <c r="AQ34"/>
      <c r="AR34"/>
    </row>
    <row r="35" spans="43:44" x14ac:dyDescent="0.25">
      <c r="AQ35"/>
      <c r="AR35"/>
    </row>
    <row r="36" spans="43:44" x14ac:dyDescent="0.25">
      <c r="AQ36"/>
      <c r="AR36"/>
    </row>
    <row r="37" spans="43:44" x14ac:dyDescent="0.25">
      <c r="AQ37"/>
      <c r="AR37"/>
    </row>
    <row r="38" spans="43:44" x14ac:dyDescent="0.25">
      <c r="AQ38"/>
      <c r="AR38"/>
    </row>
    <row r="39" spans="43:44" x14ac:dyDescent="0.25">
      <c r="AQ39"/>
      <c r="AR39"/>
    </row>
    <row r="40" spans="43:44" x14ac:dyDescent="0.25">
      <c r="AQ40"/>
      <c r="AR40"/>
    </row>
    <row r="41" spans="43:44" x14ac:dyDescent="0.25">
      <c r="AQ41"/>
      <c r="AR41"/>
    </row>
    <row r="42" spans="43:44" x14ac:dyDescent="0.25">
      <c r="AQ42"/>
      <c r="AR42"/>
    </row>
    <row r="43" spans="43:44" x14ac:dyDescent="0.25">
      <c r="AQ43"/>
      <c r="AR43"/>
    </row>
    <row r="44" spans="43:44" x14ac:dyDescent="0.25">
      <c r="AQ44"/>
      <c r="AR44"/>
    </row>
    <row r="45" spans="43:44" x14ac:dyDescent="0.25">
      <c r="AQ45"/>
      <c r="AR45"/>
    </row>
    <row r="46" spans="43:44" x14ac:dyDescent="0.25">
      <c r="AQ46"/>
      <c r="AR46"/>
    </row>
    <row r="47" spans="43:44" x14ac:dyDescent="0.25">
      <c r="AQ47"/>
      <c r="AR47"/>
    </row>
    <row r="48" spans="43:44" x14ac:dyDescent="0.25">
      <c r="AQ48"/>
      <c r="AR48"/>
    </row>
    <row r="49" spans="43:44" x14ac:dyDescent="0.25">
      <c r="AQ49"/>
      <c r="AR49"/>
    </row>
    <row r="50" spans="43:44" x14ac:dyDescent="0.25">
      <c r="AQ50"/>
      <c r="AR50"/>
    </row>
    <row r="51" spans="43:44" x14ac:dyDescent="0.25">
      <c r="AQ51"/>
      <c r="AR51"/>
    </row>
    <row r="52" spans="43:44" x14ac:dyDescent="0.25">
      <c r="AQ52"/>
      <c r="AR52"/>
    </row>
    <row r="53" spans="43:44" x14ac:dyDescent="0.25">
      <c r="AQ53"/>
      <c r="AR53"/>
    </row>
    <row r="54" spans="43:44" x14ac:dyDescent="0.25">
      <c r="AQ54"/>
      <c r="AR54"/>
    </row>
    <row r="55" spans="43:44" x14ac:dyDescent="0.25">
      <c r="AQ55"/>
      <c r="AR55"/>
    </row>
    <row r="56" spans="43:44" x14ac:dyDescent="0.25">
      <c r="AQ56"/>
      <c r="AR56"/>
    </row>
    <row r="57" spans="43:44" x14ac:dyDescent="0.25">
      <c r="AQ57"/>
      <c r="AR57"/>
    </row>
    <row r="58" spans="43:44" x14ac:dyDescent="0.25">
      <c r="AQ58"/>
      <c r="AR58"/>
    </row>
    <row r="59" spans="43:44" x14ac:dyDescent="0.25">
      <c r="AQ59"/>
      <c r="AR59"/>
    </row>
    <row r="60" spans="43:44" x14ac:dyDescent="0.25">
      <c r="AQ60"/>
      <c r="AR60"/>
    </row>
    <row r="61" spans="43:44" x14ac:dyDescent="0.25">
      <c r="AQ61"/>
      <c r="AR61"/>
    </row>
    <row r="62" spans="43:44" x14ac:dyDescent="0.25">
      <c r="AQ62"/>
      <c r="AR62"/>
    </row>
    <row r="63" spans="43:44" x14ac:dyDescent="0.25">
      <c r="AQ63"/>
      <c r="AR63"/>
    </row>
    <row r="64" spans="43:44" x14ac:dyDescent="0.25">
      <c r="AQ64"/>
      <c r="AR64"/>
    </row>
    <row r="65" spans="43:44" x14ac:dyDescent="0.25">
      <c r="AQ65"/>
      <c r="AR65"/>
    </row>
    <row r="66" spans="43:44" x14ac:dyDescent="0.25">
      <c r="AQ66"/>
      <c r="AR66"/>
    </row>
    <row r="67" spans="43:44" x14ac:dyDescent="0.25">
      <c r="AQ67"/>
      <c r="AR67"/>
    </row>
    <row r="68" spans="43:44" x14ac:dyDescent="0.25">
      <c r="AQ68"/>
      <c r="AR68"/>
    </row>
    <row r="69" spans="43:44" x14ac:dyDescent="0.25">
      <c r="AQ69"/>
      <c r="AR69"/>
    </row>
    <row r="70" spans="43:44" x14ac:dyDescent="0.25">
      <c r="AQ70"/>
      <c r="AR70"/>
    </row>
    <row r="71" spans="43:44" x14ac:dyDescent="0.25">
      <c r="AQ71"/>
      <c r="AR71"/>
    </row>
    <row r="72" spans="43:44" x14ac:dyDescent="0.25">
      <c r="AQ72"/>
      <c r="AR72"/>
    </row>
    <row r="73" spans="43:44" x14ac:dyDescent="0.25">
      <c r="AQ73"/>
      <c r="AR73"/>
    </row>
    <row r="74" spans="43:44" x14ac:dyDescent="0.25">
      <c r="AQ74"/>
      <c r="AR74"/>
    </row>
    <row r="75" spans="43:44" x14ac:dyDescent="0.25">
      <c r="AQ75"/>
      <c r="AR75"/>
    </row>
    <row r="76" spans="43:44" x14ac:dyDescent="0.25">
      <c r="AQ76"/>
      <c r="AR76"/>
    </row>
    <row r="77" spans="43:44" x14ac:dyDescent="0.25">
      <c r="AQ77"/>
      <c r="AR77"/>
    </row>
    <row r="78" spans="43:44" x14ac:dyDescent="0.25">
      <c r="AQ78"/>
      <c r="AR78"/>
    </row>
    <row r="79" spans="43:44" x14ac:dyDescent="0.25">
      <c r="AQ79"/>
      <c r="AR79"/>
    </row>
    <row r="80" spans="43:44" x14ac:dyDescent="0.25">
      <c r="AQ80"/>
      <c r="AR80"/>
    </row>
    <row r="81" spans="43:44" x14ac:dyDescent="0.25">
      <c r="AQ81"/>
      <c r="AR81"/>
    </row>
    <row r="82" spans="43:44" x14ac:dyDescent="0.25">
      <c r="AQ82"/>
      <c r="AR82"/>
    </row>
    <row r="83" spans="43:44" x14ac:dyDescent="0.25">
      <c r="AQ83"/>
      <c r="AR83"/>
    </row>
    <row r="84" spans="43:44" x14ac:dyDescent="0.25">
      <c r="AQ84"/>
      <c r="AR84"/>
    </row>
    <row r="85" spans="43:44" x14ac:dyDescent="0.25">
      <c r="AQ85"/>
      <c r="AR8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Global Billings Template</vt:lpstr>
      <vt:lpstr>campaign Tracker</vt:lpstr>
      <vt:lpstr>monthly revenue summary</vt:lpstr>
      <vt:lpstr>'campaign Tracker'!_MailAutoSig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2017-01-11T13:39:33Z</dcterms:modified>
</cp:coreProperties>
</file>